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D:\桌面\M2_WM\P12_SE_电池储能SI调研_202205\06_Methodology\"/>
    </mc:Choice>
  </mc:AlternateContent>
  <xr:revisionPtr revIDLastSave="0" documentId="13_ncr:1_{F634306E-307B-4FA0-80D9-9047439DB288}" xr6:coauthVersionLast="47" xr6:coauthVersionMax="47" xr10:uidLastSave="{00000000-0000-0000-0000-000000000000}"/>
  <bookViews>
    <workbookView xWindow="-23343" yWindow="1137" windowWidth="23452" windowHeight="12682" tabRatio="867" firstSheet="2" activeTab="6" xr2:uid="{00000000-000D-0000-FFFF-FFFF00000000}"/>
  </bookViews>
  <sheets>
    <sheet name="Sheet1" sheetId="44" r:id="rId1"/>
    <sheet name="&gt;现货情境下" sheetId="38" r:id="rId2"/>
    <sheet name="表后_现货价差高" sheetId="39" r:id="rId3"/>
    <sheet name="表后_现货价差中" sheetId="40" r:id="rId4"/>
    <sheet name="表后_现货价差低" sheetId="41" r:id="rId5"/>
    <sheet name="表前_共享储能_现货" sheetId="43" r:id="rId6"/>
    <sheet name="&gt;&gt;汇总_表后_非现货情景下_各省IRR" sheetId="2" r:id="rId7"/>
    <sheet name="各省峰谷价差" sheetId="1" r:id="rId8"/>
    <sheet name="&gt;南方" sheetId="28" r:id="rId9"/>
    <sheet name="广西" sheetId="32" r:id="rId10"/>
    <sheet name="广东" sheetId="27" r:id="rId11"/>
    <sheet name="贵州" sheetId="30" r:id="rId12"/>
    <sheet name="海南" sheetId="31" r:id="rId13"/>
    <sheet name="云南" sheetId="29" r:id="rId14"/>
    <sheet name="&gt;华中" sheetId="20" r:id="rId15"/>
    <sheet name="湖北" sheetId="21" r:id="rId16"/>
    <sheet name="湖南" sheetId="22" r:id="rId17"/>
    <sheet name="江西" sheetId="23" r:id="rId18"/>
    <sheet name="河南" sheetId="24" r:id="rId19"/>
    <sheet name="重庆" sheetId="26" r:id="rId20"/>
    <sheet name="四川" sheetId="25" r:id="rId21"/>
    <sheet name="&gt;华东" sheetId="14" r:id="rId22"/>
    <sheet name="江苏" sheetId="15" r:id="rId23"/>
    <sheet name="浙江" sheetId="16" r:id="rId24"/>
    <sheet name="安徽" sheetId="17" r:id="rId25"/>
    <sheet name="福建" sheetId="18" r:id="rId26"/>
    <sheet name="上海" sheetId="19" r:id="rId27"/>
    <sheet name="&gt;华北" sheetId="8" r:id="rId28"/>
    <sheet name="山东" sheetId="9" r:id="rId29"/>
    <sheet name="北京" sheetId="10" r:id="rId30"/>
    <sheet name="天津" sheetId="11" r:id="rId31"/>
    <sheet name="河北" sheetId="12" r:id="rId32"/>
    <sheet name="山西" sheetId="13" r:id="rId33"/>
    <sheet name="&gt;东北" sheetId="3" r:id="rId34"/>
    <sheet name="蒙东" sheetId="7" r:id="rId35"/>
    <sheet name="黑龙江" sheetId="4" r:id="rId36"/>
    <sheet name="吉林" sheetId="5" r:id="rId37"/>
    <sheet name="辽宁" sheetId="6" r:id="rId38"/>
    <sheet name="&gt;西北" sheetId="33" r:id="rId39"/>
    <sheet name="陕西" sheetId="34" r:id="rId40"/>
    <sheet name="青海" sheetId="35" r:id="rId41"/>
    <sheet name="宁夏" sheetId="36" r:id="rId42"/>
    <sheet name="甘肃" sheetId="37" r:id="rId43"/>
  </sheets>
  <externalReferences>
    <externalReference r:id="rId44"/>
  </externalReferences>
  <definedNames>
    <definedName name="_xlnm._FilterDatabase" localSheetId="6" hidden="1">'&gt;&gt;汇总_表后_非现货情景下_各省IRR'!$B$23:$J$52</definedName>
    <definedName name="_xlnm._FilterDatabase" localSheetId="7" hidden="1">各省峰谷价差!$B$8:$O$96</definedName>
    <definedName name="_xlchart.v5.0" hidden="1">[1]Sheet1!$Q$4</definedName>
    <definedName name="_xlchart.v5.1" hidden="1">[1]Sheet1!$Q$5:$Q$34</definedName>
    <definedName name="_xlchart.v5.10" hidden="1">[1]Sheet1!$S$4</definedName>
    <definedName name="_xlchart.v5.11" hidden="1">[1]Sheet1!$S$5:$S$34</definedName>
    <definedName name="_xlchart.v5.12" hidden="1">'&gt;&gt;汇总_表后_非现货情景下_各省IRR'!$B$23</definedName>
    <definedName name="_xlchart.v5.13" hidden="1">'&gt;&gt;汇总_表后_非现货情景下_各省IRR'!$B$24:$B$52</definedName>
    <definedName name="_xlchart.v5.14" hidden="1">'&gt;&gt;汇总_表后_非现货情景下_各省IRR'!$I$23</definedName>
    <definedName name="_xlchart.v5.15" hidden="1">'&gt;&gt;汇总_表后_非现货情景下_各省IRR'!$I$24:$I$52</definedName>
    <definedName name="_xlchart.v5.16" hidden="1">'&gt;&gt;汇总_表后_非现货情景下_各省IRR'!$B$23</definedName>
    <definedName name="_xlchart.v5.17" hidden="1">'&gt;&gt;汇总_表后_非现货情景下_各省IRR'!$B$24:$B$52</definedName>
    <definedName name="_xlchart.v5.18" hidden="1">'&gt;&gt;汇总_表后_非现货情景下_各省IRR'!$D$23</definedName>
    <definedName name="_xlchart.v5.19" hidden="1">'&gt;&gt;汇总_表后_非现货情景下_各省IRR'!$D$24:$D$52</definedName>
    <definedName name="_xlchart.v5.2" hidden="1">[1]Sheet1!$T$4</definedName>
    <definedName name="_xlchart.v5.3" hidden="1">[1]Sheet1!$T$5:$T$34</definedName>
    <definedName name="_xlchart.v5.4" hidden="1">[1]Sheet1!$E$4</definedName>
    <definedName name="_xlchart.v5.5" hidden="1">[1]Sheet1!$E$5:$E$34</definedName>
    <definedName name="_xlchart.v5.6" hidden="1">[1]Sheet1!$J$4</definedName>
    <definedName name="_xlchart.v5.7" hidden="1">[1]Sheet1!$J$5:$J$34</definedName>
    <definedName name="_xlchart.v5.8" hidden="1">[1]Sheet1!$Q$4</definedName>
    <definedName name="_xlchart.v5.9" hidden="1">[1]Sheet1!$Q$5:$Q$34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G24" i="41" l="1"/>
  <c r="F23" i="41"/>
  <c r="F15" i="41"/>
  <c r="G41" i="16"/>
  <c r="F40" i="16"/>
  <c r="F52" i="16"/>
  <c r="G43" i="16"/>
  <c r="C54" i="16"/>
  <c r="D32" i="2"/>
  <c r="D53" i="40"/>
  <c r="C23" i="15"/>
  <c r="V41" i="43"/>
  <c r="F41" i="43"/>
  <c r="C37" i="43"/>
  <c r="V17" i="43" s="1"/>
  <c r="C36" i="43"/>
  <c r="C35" i="43"/>
  <c r="C34" i="43"/>
  <c r="C33" i="43"/>
  <c r="AI32" i="43"/>
  <c r="AH32" i="43"/>
  <c r="AG32" i="43"/>
  <c r="AF32" i="43"/>
  <c r="AE32" i="43"/>
  <c r="AD32" i="43"/>
  <c r="AC32" i="43"/>
  <c r="AB32" i="43"/>
  <c r="AA32" i="43"/>
  <c r="Z32" i="43"/>
  <c r="Y32" i="43"/>
  <c r="X32" i="43"/>
  <c r="W32" i="43"/>
  <c r="S32" i="43"/>
  <c r="R32" i="43"/>
  <c r="Q32" i="43"/>
  <c r="P32" i="43"/>
  <c r="O32" i="43"/>
  <c r="N32" i="43"/>
  <c r="M32" i="43"/>
  <c r="L32" i="43"/>
  <c r="K32" i="43"/>
  <c r="J32" i="43"/>
  <c r="I32" i="43"/>
  <c r="H32" i="43"/>
  <c r="G32" i="43"/>
  <c r="V31" i="43"/>
  <c r="C31" i="43"/>
  <c r="C32" i="43" s="1"/>
  <c r="AH30" i="43"/>
  <c r="AE30" i="43"/>
  <c r="Q30" i="43"/>
  <c r="Q36" i="43" s="1"/>
  <c r="L30" i="43"/>
  <c r="AA28" i="43"/>
  <c r="H28" i="43"/>
  <c r="AI26" i="43"/>
  <c r="AI30" i="43" s="1"/>
  <c r="AH26" i="43"/>
  <c r="AG26" i="43"/>
  <c r="AG30" i="43" s="1"/>
  <c r="AF26" i="43"/>
  <c r="AF30" i="43" s="1"/>
  <c r="AE26" i="43"/>
  <c r="AD26" i="43"/>
  <c r="AD30" i="43" s="1"/>
  <c r="AC26" i="43"/>
  <c r="AC30" i="43" s="1"/>
  <c r="AB26" i="43"/>
  <c r="AB30" i="43" s="1"/>
  <c r="AA26" i="43"/>
  <c r="AA30" i="43" s="1"/>
  <c r="Z26" i="43"/>
  <c r="Z30" i="43" s="1"/>
  <c r="Y26" i="43"/>
  <c r="Y30" i="43" s="1"/>
  <c r="X26" i="43"/>
  <c r="X30" i="43" s="1"/>
  <c r="W26" i="43"/>
  <c r="S26" i="43"/>
  <c r="S30" i="43" s="1"/>
  <c r="R26" i="43"/>
  <c r="R30" i="43" s="1"/>
  <c r="Q26" i="43"/>
  <c r="P26" i="43"/>
  <c r="P30" i="43" s="1"/>
  <c r="O26" i="43"/>
  <c r="O30" i="43" s="1"/>
  <c r="N26" i="43"/>
  <c r="N30" i="43" s="1"/>
  <c r="M26" i="43"/>
  <c r="M30" i="43" s="1"/>
  <c r="L26" i="43"/>
  <c r="K26" i="43"/>
  <c r="K30" i="43" s="1"/>
  <c r="J26" i="43"/>
  <c r="J30" i="43" s="1"/>
  <c r="I26" i="43"/>
  <c r="I30" i="43" s="1"/>
  <c r="H26" i="43"/>
  <c r="H30" i="43" s="1"/>
  <c r="G26" i="43"/>
  <c r="AI24" i="43"/>
  <c r="AI28" i="43" s="1"/>
  <c r="AH24" i="43"/>
  <c r="AH28" i="43" s="1"/>
  <c r="AG24" i="43"/>
  <c r="AG28" i="43" s="1"/>
  <c r="AF24" i="43"/>
  <c r="AF28" i="43" s="1"/>
  <c r="AE24" i="43"/>
  <c r="AE28" i="43" s="1"/>
  <c r="AD24" i="43"/>
  <c r="AD28" i="43" s="1"/>
  <c r="AC24" i="43"/>
  <c r="AC28" i="43" s="1"/>
  <c r="AB24" i="43"/>
  <c r="AB28" i="43" s="1"/>
  <c r="AA24" i="43"/>
  <c r="Z24" i="43"/>
  <c r="Z28" i="43" s="1"/>
  <c r="Y24" i="43"/>
  <c r="Y28" i="43" s="1"/>
  <c r="X24" i="43"/>
  <c r="X28" i="43" s="1"/>
  <c r="W24" i="43"/>
  <c r="S24" i="43"/>
  <c r="S28" i="43" s="1"/>
  <c r="R24" i="43"/>
  <c r="R28" i="43" s="1"/>
  <c r="Q24" i="43"/>
  <c r="Q28" i="43" s="1"/>
  <c r="P24" i="43"/>
  <c r="P28" i="43" s="1"/>
  <c r="O24" i="43"/>
  <c r="O28" i="43" s="1"/>
  <c r="N24" i="43"/>
  <c r="N28" i="43" s="1"/>
  <c r="M24" i="43"/>
  <c r="M28" i="43" s="1"/>
  <c r="L24" i="43"/>
  <c r="L28" i="43" s="1"/>
  <c r="K24" i="43"/>
  <c r="K28" i="43" s="1"/>
  <c r="J24" i="43"/>
  <c r="J28" i="43" s="1"/>
  <c r="I24" i="43"/>
  <c r="I28" i="43" s="1"/>
  <c r="H24" i="43"/>
  <c r="G24" i="43"/>
  <c r="G28" i="43" s="1"/>
  <c r="F27" i="43" s="1"/>
  <c r="AI22" i="43"/>
  <c r="S22" i="43"/>
  <c r="AG21" i="43"/>
  <c r="AF21" i="43"/>
  <c r="AD21" i="43"/>
  <c r="AB21" i="43"/>
  <c r="Y21" i="43"/>
  <c r="X21" i="43"/>
  <c r="S21" i="43"/>
  <c r="AH19" i="43"/>
  <c r="D18" i="43"/>
  <c r="F17" i="43"/>
  <c r="C44" i="41"/>
  <c r="C46" i="41" s="1"/>
  <c r="C43" i="41"/>
  <c r="V42" i="41"/>
  <c r="F42" i="41"/>
  <c r="C42" i="41"/>
  <c r="AD24" i="41" s="1"/>
  <c r="C41" i="41"/>
  <c r="C39" i="41"/>
  <c r="C40" i="41" s="1"/>
  <c r="C36" i="41"/>
  <c r="AB35" i="41"/>
  <c r="AA35" i="41"/>
  <c r="N35" i="41"/>
  <c r="AG33" i="41"/>
  <c r="W33" i="41"/>
  <c r="J33" i="41"/>
  <c r="AI31" i="41"/>
  <c r="AI35" i="41" s="1"/>
  <c r="AH31" i="41"/>
  <c r="AH35" i="41" s="1"/>
  <c r="AG31" i="41"/>
  <c r="AG35" i="41" s="1"/>
  <c r="AF31" i="41"/>
  <c r="AF35" i="41" s="1"/>
  <c r="AC31" i="41"/>
  <c r="AC35" i="41" s="1"/>
  <c r="AB31" i="41"/>
  <c r="AA31" i="41"/>
  <c r="Z31" i="41"/>
  <c r="Z35" i="41" s="1"/>
  <c r="Y31" i="41"/>
  <c r="Y35" i="41" s="1"/>
  <c r="X31" i="41"/>
  <c r="X35" i="41" s="1"/>
  <c r="R31" i="41"/>
  <c r="R35" i="41" s="1"/>
  <c r="Q31" i="41"/>
  <c r="Q35" i="41" s="1"/>
  <c r="P31" i="41"/>
  <c r="P35" i="41" s="1"/>
  <c r="O31" i="41"/>
  <c r="O35" i="41" s="1"/>
  <c r="N31" i="41"/>
  <c r="M31" i="41"/>
  <c r="M35" i="41" s="1"/>
  <c r="J31" i="41"/>
  <c r="J35" i="41" s="1"/>
  <c r="I31" i="41"/>
  <c r="I35" i="41" s="1"/>
  <c r="H31" i="41"/>
  <c r="H35" i="41" s="1"/>
  <c r="G31" i="41"/>
  <c r="AG29" i="41"/>
  <c r="AF29" i="41"/>
  <c r="AF33" i="41" s="1"/>
  <c r="AE29" i="41"/>
  <c r="AE33" i="41" s="1"/>
  <c r="AD29" i="41"/>
  <c r="AD33" i="41" s="1"/>
  <c r="AC29" i="41"/>
  <c r="AC33" i="41" s="1"/>
  <c r="AB29" i="41"/>
  <c r="AB33" i="41" s="1"/>
  <c r="Y29" i="41"/>
  <c r="X29" i="41"/>
  <c r="X33" i="41" s="1"/>
  <c r="W29" i="41"/>
  <c r="S29" i="41"/>
  <c r="S33" i="41" s="1"/>
  <c r="R29" i="41"/>
  <c r="R33" i="41" s="1"/>
  <c r="Q29" i="41"/>
  <c r="Q33" i="41" s="1"/>
  <c r="N29" i="41"/>
  <c r="N33" i="41" s="1"/>
  <c r="M29" i="41"/>
  <c r="M33" i="41" s="1"/>
  <c r="L29" i="41"/>
  <c r="L33" i="41" s="1"/>
  <c r="K29" i="41"/>
  <c r="K33" i="41" s="1"/>
  <c r="J29" i="41"/>
  <c r="I29" i="41"/>
  <c r="I33" i="41" s="1"/>
  <c r="AI27" i="41"/>
  <c r="S27" i="41"/>
  <c r="AI24" i="41"/>
  <c r="AG24" i="41"/>
  <c r="AF24" i="41"/>
  <c r="AE24" i="41"/>
  <c r="AA24" i="41"/>
  <c r="Z24" i="41"/>
  <c r="Y24" i="41"/>
  <c r="W24" i="41"/>
  <c r="S24" i="41"/>
  <c r="P24" i="41"/>
  <c r="N24" i="41"/>
  <c r="M24" i="41"/>
  <c r="L24" i="41"/>
  <c r="K24" i="41"/>
  <c r="H24" i="41"/>
  <c r="C15" i="41"/>
  <c r="C44" i="40"/>
  <c r="C46" i="40" s="1"/>
  <c r="F22" i="40" s="1"/>
  <c r="C43" i="40"/>
  <c r="V42" i="40"/>
  <c r="F42" i="40"/>
  <c r="C42" i="40"/>
  <c r="C41" i="40"/>
  <c r="C39" i="40"/>
  <c r="C40" i="40" s="1"/>
  <c r="AE24" i="40" s="1"/>
  <c r="C36" i="40"/>
  <c r="AB35" i="40"/>
  <c r="Z35" i="40"/>
  <c r="Y35" i="40"/>
  <c r="AF33" i="40"/>
  <c r="AD33" i="40"/>
  <c r="K33" i="40"/>
  <c r="J33" i="40"/>
  <c r="AH31" i="40"/>
  <c r="AH35" i="40" s="1"/>
  <c r="AG31" i="40"/>
  <c r="AG35" i="40" s="1"/>
  <c r="AB31" i="40"/>
  <c r="Z31" i="40"/>
  <c r="Y31" i="40"/>
  <c r="Q31" i="40"/>
  <c r="Q35" i="40" s="1"/>
  <c r="O31" i="40"/>
  <c r="O35" i="40" s="1"/>
  <c r="N31" i="40"/>
  <c r="N35" i="40" s="1"/>
  <c r="I31" i="40"/>
  <c r="I35" i="40" s="1"/>
  <c r="G31" i="40"/>
  <c r="AF29" i="40"/>
  <c r="AD29" i="40"/>
  <c r="AC29" i="40"/>
  <c r="AC33" i="40" s="1"/>
  <c r="X29" i="40"/>
  <c r="X33" i="40" s="1"/>
  <c r="S29" i="40"/>
  <c r="S33" i="40" s="1"/>
  <c r="R29" i="40"/>
  <c r="R33" i="40" s="1"/>
  <c r="M29" i="40"/>
  <c r="M33" i="40" s="1"/>
  <c r="K29" i="40"/>
  <c r="J29" i="40"/>
  <c r="S27" i="40"/>
  <c r="S26" i="40"/>
  <c r="Q26" i="40"/>
  <c r="P26" i="40"/>
  <c r="K26" i="40"/>
  <c r="I26" i="40"/>
  <c r="H26" i="40"/>
  <c r="AF24" i="40"/>
  <c r="O24" i="40"/>
  <c r="M24" i="40"/>
  <c r="G24" i="40"/>
  <c r="V22" i="40"/>
  <c r="AB26" i="40" s="1"/>
  <c r="C15" i="40"/>
  <c r="C44" i="39"/>
  <c r="C43" i="39"/>
  <c r="V42" i="39"/>
  <c r="F42" i="39"/>
  <c r="C42" i="39"/>
  <c r="S27" i="39" s="1"/>
  <c r="C41" i="39"/>
  <c r="C39" i="39"/>
  <c r="C36" i="39"/>
  <c r="AI31" i="39" s="1"/>
  <c r="AI35" i="39" s="1"/>
  <c r="AE31" i="39"/>
  <c r="AE35" i="39" s="1"/>
  <c r="AD31" i="39"/>
  <c r="AD35" i="39" s="1"/>
  <c r="AB31" i="39"/>
  <c r="AB35" i="39" s="1"/>
  <c r="W31" i="39"/>
  <c r="S31" i="39"/>
  <c r="S35" i="39" s="1"/>
  <c r="Q31" i="39"/>
  <c r="Q35" i="39" s="1"/>
  <c r="L31" i="39"/>
  <c r="L35" i="39" s="1"/>
  <c r="K31" i="39"/>
  <c r="K35" i="39" s="1"/>
  <c r="I31" i="39"/>
  <c r="I35" i="39" s="1"/>
  <c r="AI29" i="39"/>
  <c r="AI33" i="39" s="1"/>
  <c r="AH29" i="39"/>
  <c r="AH33" i="39" s="1"/>
  <c r="AF29" i="39"/>
  <c r="AF33" i="39" s="1"/>
  <c r="AA29" i="39"/>
  <c r="AA33" i="39" s="1"/>
  <c r="Z29" i="39"/>
  <c r="Z33" i="39" s="1"/>
  <c r="X29" i="39"/>
  <c r="X33" i="39" s="1"/>
  <c r="P29" i="39"/>
  <c r="P33" i="39" s="1"/>
  <c r="O29" i="39"/>
  <c r="O33" i="39" s="1"/>
  <c r="M29" i="39"/>
  <c r="M33" i="39" s="1"/>
  <c r="H29" i="39"/>
  <c r="H33" i="39" s="1"/>
  <c r="G29" i="39"/>
  <c r="C15" i="39"/>
  <c r="J38" i="38"/>
  <c r="C38" i="38"/>
  <c r="J37" i="38"/>
  <c r="C37" i="38"/>
  <c r="J36" i="38"/>
  <c r="C36" i="38"/>
  <c r="J35" i="38"/>
  <c r="C35" i="38"/>
  <c r="J34" i="38"/>
  <c r="C34" i="38"/>
  <c r="J33" i="38"/>
  <c r="C33" i="38"/>
  <c r="J32" i="38"/>
  <c r="C32" i="38"/>
  <c r="J31" i="38"/>
  <c r="C31" i="38"/>
  <c r="J30" i="38"/>
  <c r="C30" i="38"/>
  <c r="J29" i="38"/>
  <c r="C29" i="38"/>
  <c r="J28" i="38"/>
  <c r="C28" i="38"/>
  <c r="J27" i="38"/>
  <c r="C27" i="38"/>
  <c r="J26" i="38"/>
  <c r="C26" i="38"/>
  <c r="J25" i="38"/>
  <c r="C25" i="38"/>
  <c r="J24" i="38"/>
  <c r="C24" i="38"/>
  <c r="J23" i="38"/>
  <c r="C23" i="38"/>
  <c r="J22" i="38"/>
  <c r="C22" i="38"/>
  <c r="J21" i="38"/>
  <c r="C21" i="38"/>
  <c r="J20" i="38"/>
  <c r="C20" i="38"/>
  <c r="J19" i="38"/>
  <c r="C19" i="38"/>
  <c r="J18" i="38"/>
  <c r="C18" i="38"/>
  <c r="J17" i="38"/>
  <c r="C17" i="38"/>
  <c r="J16" i="38"/>
  <c r="C16" i="38"/>
  <c r="J15" i="38"/>
  <c r="C15" i="38"/>
  <c r="J14" i="38"/>
  <c r="C14" i="38"/>
  <c r="J13" i="38"/>
  <c r="C13" i="38"/>
  <c r="J12" i="38"/>
  <c r="C12" i="38"/>
  <c r="J11" i="38"/>
  <c r="C11" i="38"/>
  <c r="J10" i="38"/>
  <c r="C10" i="38"/>
  <c r="J9" i="38"/>
  <c r="C9" i="38"/>
  <c r="C46" i="39" l="1"/>
  <c r="AI27" i="39"/>
  <c r="AI26" i="40"/>
  <c r="AA26" i="40"/>
  <c r="AD26" i="40"/>
  <c r="V22" i="39"/>
  <c r="F22" i="39"/>
  <c r="AI39" i="39"/>
  <c r="I37" i="40"/>
  <c r="G33" i="39"/>
  <c r="I39" i="41"/>
  <c r="K36" i="43"/>
  <c r="S36" i="43"/>
  <c r="AD36" i="43"/>
  <c r="L36" i="43"/>
  <c r="N29" i="39"/>
  <c r="N33" i="39" s="1"/>
  <c r="Y29" i="39"/>
  <c r="Y33" i="39" s="1"/>
  <c r="AG29" i="39"/>
  <c r="AG33" i="39" s="1"/>
  <c r="J31" i="39"/>
  <c r="J35" i="39" s="1"/>
  <c r="R31" i="39"/>
  <c r="R35" i="39" s="1"/>
  <c r="AC31" i="39"/>
  <c r="AC35" i="39" s="1"/>
  <c r="L24" i="40"/>
  <c r="AH24" i="40"/>
  <c r="J39" i="41"/>
  <c r="AE36" i="43"/>
  <c r="W35" i="39"/>
  <c r="I29" i="39"/>
  <c r="I33" i="39" s="1"/>
  <c r="Q29" i="39"/>
  <c r="Q33" i="39" s="1"/>
  <c r="AB29" i="39"/>
  <c r="AB33" i="39" s="1"/>
  <c r="M31" i="39"/>
  <c r="M35" i="39" s="1"/>
  <c r="X31" i="39"/>
  <c r="X35" i="39" s="1"/>
  <c r="AF31" i="39"/>
  <c r="AF35" i="39" s="1"/>
  <c r="W24" i="40"/>
  <c r="O26" i="40"/>
  <c r="G26" i="40"/>
  <c r="N26" i="40"/>
  <c r="M26" i="40"/>
  <c r="L26" i="40"/>
  <c r="F47" i="40"/>
  <c r="R26" i="40"/>
  <c r="J26" i="40"/>
  <c r="O36" i="43"/>
  <c r="O34" i="43"/>
  <c r="O38" i="43" s="1"/>
  <c r="O44" i="43" s="1"/>
  <c r="O45" i="43" s="1"/>
  <c r="Z36" i="43"/>
  <c r="AI19" i="43"/>
  <c r="AA19" i="43"/>
  <c r="P19" i="43"/>
  <c r="H19" i="43"/>
  <c r="H34" i="43" s="1"/>
  <c r="AG19" i="43"/>
  <c r="Y19" i="43"/>
  <c r="N19" i="43"/>
  <c r="AE19" i="43"/>
  <c r="W19" i="43"/>
  <c r="L19" i="43"/>
  <c r="AD19" i="43"/>
  <c r="AD34" i="43" s="1"/>
  <c r="S19" i="43"/>
  <c r="S34" i="43" s="1"/>
  <c r="S38" i="43" s="1"/>
  <c r="S44" i="43" s="1"/>
  <c r="S45" i="43" s="1"/>
  <c r="K19" i="43"/>
  <c r="AF19" i="43"/>
  <c r="M19" i="43"/>
  <c r="AC19" i="43"/>
  <c r="J19" i="43"/>
  <c r="AB19" i="43"/>
  <c r="I19" i="43"/>
  <c r="Z19" i="43"/>
  <c r="G19" i="43"/>
  <c r="X19" i="43"/>
  <c r="R19" i="43"/>
  <c r="Q19" i="43"/>
  <c r="J29" i="39"/>
  <c r="J33" i="39" s="1"/>
  <c r="R29" i="39"/>
  <c r="R33" i="39" s="1"/>
  <c r="AC29" i="39"/>
  <c r="AC33" i="39" s="1"/>
  <c r="N31" i="39"/>
  <c r="N35" i="39" s="1"/>
  <c r="Y31" i="39"/>
  <c r="Y35" i="39" s="1"/>
  <c r="AG31" i="39"/>
  <c r="AG35" i="39" s="1"/>
  <c r="X24" i="40"/>
  <c r="G35" i="40"/>
  <c r="AC39" i="41"/>
  <c r="N39" i="41"/>
  <c r="K29" i="39"/>
  <c r="K33" i="39" s="1"/>
  <c r="S29" i="39"/>
  <c r="S33" i="39" s="1"/>
  <c r="AD29" i="39"/>
  <c r="AD33" i="39" s="1"/>
  <c r="G31" i="39"/>
  <c r="O31" i="39"/>
  <c r="O35" i="39" s="1"/>
  <c r="Z31" i="39"/>
  <c r="Z35" i="39" s="1"/>
  <c r="AH31" i="39"/>
  <c r="AH35" i="39" s="1"/>
  <c r="AH26" i="40"/>
  <c r="Z26" i="40"/>
  <c r="AG26" i="40"/>
  <c r="AG37" i="40" s="1"/>
  <c r="Y26" i="40"/>
  <c r="V47" i="40"/>
  <c r="AF26" i="40"/>
  <c r="X26" i="40"/>
  <c r="AE26" i="40"/>
  <c r="W26" i="40"/>
  <c r="AC26" i="40"/>
  <c r="Z24" i="40"/>
  <c r="AB37" i="40"/>
  <c r="AD24" i="40"/>
  <c r="S24" i="40"/>
  <c r="K24" i="40"/>
  <c r="AC24" i="40"/>
  <c r="R24" i="40"/>
  <c r="J24" i="40"/>
  <c r="AB24" i="40"/>
  <c r="Q24" i="40"/>
  <c r="I24" i="40"/>
  <c r="AI24" i="40"/>
  <c r="AA24" i="40"/>
  <c r="P24" i="40"/>
  <c r="H24" i="40"/>
  <c r="F23" i="40" s="1"/>
  <c r="AI27" i="40"/>
  <c r="AG24" i="40"/>
  <c r="Y24" i="40"/>
  <c r="N24" i="40"/>
  <c r="Y33" i="41"/>
  <c r="Q39" i="41"/>
  <c r="AF39" i="41"/>
  <c r="X39" i="41"/>
  <c r="I36" i="43"/>
  <c r="AB34" i="43"/>
  <c r="AB36" i="43"/>
  <c r="M39" i="41"/>
  <c r="L29" i="39"/>
  <c r="L33" i="39" s="1"/>
  <c r="L39" i="39" s="1"/>
  <c r="W29" i="39"/>
  <c r="AE29" i="39"/>
  <c r="AE33" i="39" s="1"/>
  <c r="H31" i="39"/>
  <c r="H35" i="39" s="1"/>
  <c r="P31" i="39"/>
  <c r="P35" i="39" s="1"/>
  <c r="AA31" i="39"/>
  <c r="AA35" i="39" s="1"/>
  <c r="C40" i="39"/>
  <c r="AF31" i="40"/>
  <c r="AF35" i="40" s="1"/>
  <c r="X31" i="40"/>
  <c r="X35" i="40" s="1"/>
  <c r="M31" i="40"/>
  <c r="M35" i="40" s="1"/>
  <c r="AB29" i="40"/>
  <c r="AB33" i="40" s="1"/>
  <c r="Q29" i="40"/>
  <c r="Q33" i="40" s="1"/>
  <c r="I29" i="40"/>
  <c r="I33" i="40" s="1"/>
  <c r="AE31" i="40"/>
  <c r="AE35" i="40" s="1"/>
  <c r="W31" i="40"/>
  <c r="L31" i="40"/>
  <c r="L35" i="40" s="1"/>
  <c r="AI29" i="40"/>
  <c r="AI33" i="40" s="1"/>
  <c r="AA29" i="40"/>
  <c r="AA33" i="40" s="1"/>
  <c r="P29" i="40"/>
  <c r="P33" i="40" s="1"/>
  <c r="H29" i="40"/>
  <c r="H33" i="40" s="1"/>
  <c r="AD31" i="40"/>
  <c r="AD35" i="40" s="1"/>
  <c r="S31" i="40"/>
  <c r="S35" i="40" s="1"/>
  <c r="K31" i="40"/>
  <c r="K35" i="40" s="1"/>
  <c r="AH29" i="40"/>
  <c r="AH33" i="40" s="1"/>
  <c r="Z29" i="40"/>
  <c r="Z33" i="40" s="1"/>
  <c r="Z39" i="40" s="1"/>
  <c r="O29" i="40"/>
  <c r="O33" i="40" s="1"/>
  <c r="O39" i="40" s="1"/>
  <c r="G29" i="40"/>
  <c r="AC31" i="40"/>
  <c r="AC35" i="40" s="1"/>
  <c r="R31" i="40"/>
  <c r="R35" i="40" s="1"/>
  <c r="J31" i="40"/>
  <c r="J35" i="40" s="1"/>
  <c r="AG29" i="40"/>
  <c r="AG33" i="40" s="1"/>
  <c r="Y29" i="40"/>
  <c r="Y33" i="40" s="1"/>
  <c r="N29" i="40"/>
  <c r="N33" i="40" s="1"/>
  <c r="AI31" i="40"/>
  <c r="AI35" i="40" s="1"/>
  <c r="AA31" i="40"/>
  <c r="AA35" i="40" s="1"/>
  <c r="P31" i="40"/>
  <c r="P35" i="40" s="1"/>
  <c r="H31" i="40"/>
  <c r="H35" i="40" s="1"/>
  <c r="AE29" i="40"/>
  <c r="AE33" i="40" s="1"/>
  <c r="W29" i="40"/>
  <c r="L29" i="40"/>
  <c r="L33" i="40" s="1"/>
  <c r="R39" i="41"/>
  <c r="AG39" i="41"/>
  <c r="V22" i="41"/>
  <c r="F22" i="41"/>
  <c r="O19" i="43"/>
  <c r="AB39" i="41"/>
  <c r="AC24" i="41"/>
  <c r="R24" i="41"/>
  <c r="J24" i="41"/>
  <c r="AB24" i="41"/>
  <c r="Q24" i="41"/>
  <c r="I24" i="41"/>
  <c r="L21" i="43"/>
  <c r="L34" i="43" s="1"/>
  <c r="L38" i="43" s="1"/>
  <c r="L44" i="43" s="1"/>
  <c r="L45" i="43" s="1"/>
  <c r="F39" i="43"/>
  <c r="R21" i="43"/>
  <c r="R34" i="43" s="1"/>
  <c r="J21" i="43"/>
  <c r="F45" i="43"/>
  <c r="P21" i="43"/>
  <c r="H21" i="43"/>
  <c r="O21" i="43"/>
  <c r="G21" i="43"/>
  <c r="F23" i="43"/>
  <c r="V25" i="43"/>
  <c r="AH36" i="43"/>
  <c r="M36" i="43"/>
  <c r="X34" i="43"/>
  <c r="X38" i="43" s="1"/>
  <c r="X44" i="43" s="1"/>
  <c r="X45" i="43" s="1"/>
  <c r="X36" i="43"/>
  <c r="AF34" i="43"/>
  <c r="AF36" i="43"/>
  <c r="V39" i="43"/>
  <c r="AE21" i="43"/>
  <c r="AE34" i="43" s="1"/>
  <c r="AE38" i="43" s="1"/>
  <c r="AE44" i="43" s="1"/>
  <c r="AE45" i="43" s="1"/>
  <c r="W21" i="43"/>
  <c r="AC21" i="43"/>
  <c r="AI21" i="43"/>
  <c r="AA21" i="43"/>
  <c r="AA34" i="43" s="1"/>
  <c r="AH21" i="43"/>
  <c r="AH34" i="43" s="1"/>
  <c r="Z21" i="43"/>
  <c r="Z34" i="43" s="1"/>
  <c r="V45" i="43"/>
  <c r="X24" i="41"/>
  <c r="AH24" i="41"/>
  <c r="G35" i="41"/>
  <c r="I21" i="43"/>
  <c r="I34" i="43" s="1"/>
  <c r="N34" i="43"/>
  <c r="N36" i="43"/>
  <c r="Y34" i="43"/>
  <c r="Y36" i="43"/>
  <c r="AG34" i="43"/>
  <c r="AG36" i="43"/>
  <c r="AG38" i="43" s="1"/>
  <c r="AG44" i="43" s="1"/>
  <c r="AG45" i="43" s="1"/>
  <c r="K21" i="43"/>
  <c r="K34" i="43" s="1"/>
  <c r="F25" i="43"/>
  <c r="W30" i="43"/>
  <c r="M21" i="43"/>
  <c r="M34" i="43" s="1"/>
  <c r="H36" i="43"/>
  <c r="P36" i="43"/>
  <c r="P34" i="43"/>
  <c r="AA36" i="43"/>
  <c r="AI36" i="43"/>
  <c r="AI34" i="43"/>
  <c r="G30" i="43"/>
  <c r="F31" i="43"/>
  <c r="N21" i="43"/>
  <c r="O24" i="41"/>
  <c r="AE31" i="41"/>
  <c r="AE35" i="41" s="1"/>
  <c r="W31" i="41"/>
  <c r="L31" i="41"/>
  <c r="L35" i="41" s="1"/>
  <c r="AI29" i="41"/>
  <c r="AI33" i="41" s="1"/>
  <c r="AA29" i="41"/>
  <c r="AA33" i="41" s="1"/>
  <c r="P29" i="41"/>
  <c r="P33" i="41" s="1"/>
  <c r="H29" i="41"/>
  <c r="H33" i="41" s="1"/>
  <c r="AD31" i="41"/>
  <c r="AD35" i="41" s="1"/>
  <c r="S31" i="41"/>
  <c r="S35" i="41" s="1"/>
  <c r="K31" i="41"/>
  <c r="K35" i="41" s="1"/>
  <c r="AH29" i="41"/>
  <c r="AH33" i="41" s="1"/>
  <c r="Z29" i="41"/>
  <c r="Z33" i="41" s="1"/>
  <c r="O29" i="41"/>
  <c r="O33" i="41" s="1"/>
  <c r="G29" i="41"/>
  <c r="Q21" i="43"/>
  <c r="Q34" i="43" s="1"/>
  <c r="Q38" i="43" s="1"/>
  <c r="Q44" i="43" s="1"/>
  <c r="Q45" i="43" s="1"/>
  <c r="V23" i="43"/>
  <c r="J34" i="43"/>
  <c r="J36" i="43"/>
  <c r="R36" i="43"/>
  <c r="AC34" i="43"/>
  <c r="AC36" i="43"/>
  <c r="W28" i="43"/>
  <c r="V27" i="43" s="1"/>
  <c r="Y37" i="40" l="1"/>
  <c r="AF38" i="43"/>
  <c r="AF44" i="43" s="1"/>
  <c r="AF45" i="43" s="1"/>
  <c r="K38" i="43"/>
  <c r="K44" i="43" s="1"/>
  <c r="K45" i="43" s="1"/>
  <c r="AD38" i="43"/>
  <c r="AD44" i="43" s="1"/>
  <c r="AD45" i="43" s="1"/>
  <c r="Z38" i="43"/>
  <c r="Z44" i="43" s="1"/>
  <c r="Z45" i="43" s="1"/>
  <c r="AB38" i="43"/>
  <c r="AB44" i="43" s="1"/>
  <c r="AB45" i="43" s="1"/>
  <c r="AH38" i="43"/>
  <c r="AH44" i="43" s="1"/>
  <c r="AH45" i="43" s="1"/>
  <c r="Y38" i="43"/>
  <c r="Y44" i="43" s="1"/>
  <c r="Y45" i="43" s="1"/>
  <c r="M38" i="43"/>
  <c r="M44" i="43" s="1"/>
  <c r="M45" i="43" s="1"/>
  <c r="AI38" i="43"/>
  <c r="AI44" i="43" s="1"/>
  <c r="AI45" i="43" s="1"/>
  <c r="AC38" i="43"/>
  <c r="AC44" i="43" s="1"/>
  <c r="AC45" i="43" s="1"/>
  <c r="J38" i="43"/>
  <c r="J44" i="43" s="1"/>
  <c r="J45" i="43" s="1"/>
  <c r="P38" i="43"/>
  <c r="P44" i="43" s="1"/>
  <c r="P45" i="43" s="1"/>
  <c r="R38" i="43"/>
  <c r="R44" i="43" s="1"/>
  <c r="R45" i="43" s="1"/>
  <c r="H38" i="43"/>
  <c r="H44" i="43" s="1"/>
  <c r="H45" i="43" s="1"/>
  <c r="N38" i="43"/>
  <c r="N44" i="43" s="1"/>
  <c r="N45" i="43" s="1"/>
  <c r="AA38" i="43"/>
  <c r="AA44" i="43" s="1"/>
  <c r="AA45" i="43" s="1"/>
  <c r="I38" i="43"/>
  <c r="I44" i="43" s="1"/>
  <c r="I45" i="43" s="1"/>
  <c r="K39" i="41"/>
  <c r="W35" i="41"/>
  <c r="V30" i="41"/>
  <c r="X37" i="40"/>
  <c r="X41" i="40" s="1"/>
  <c r="X46" i="40" s="1"/>
  <c r="X47" i="40" s="1"/>
  <c r="X39" i="40"/>
  <c r="P39" i="41"/>
  <c r="AB39" i="40"/>
  <c r="AB41" i="40" s="1"/>
  <c r="AB46" i="40" s="1"/>
  <c r="AB47" i="40" s="1"/>
  <c r="Y39" i="41"/>
  <c r="AC39" i="39"/>
  <c r="AH39" i="41"/>
  <c r="I39" i="40"/>
  <c r="I41" i="40" s="1"/>
  <c r="I46" i="40" s="1"/>
  <c r="I47" i="40" s="1"/>
  <c r="H39" i="41"/>
  <c r="AD39" i="39"/>
  <c r="N39" i="40"/>
  <c r="N39" i="39"/>
  <c r="L37" i="40"/>
  <c r="L41" i="40" s="1"/>
  <c r="L46" i="40" s="1"/>
  <c r="L47" i="40" s="1"/>
  <c r="L39" i="40"/>
  <c r="AF37" i="40"/>
  <c r="AF41" i="40"/>
  <c r="AF46" i="40" s="1"/>
  <c r="AF47" i="40" s="1"/>
  <c r="AF39" i="40"/>
  <c r="AA39" i="41"/>
  <c r="V32" i="41"/>
  <c r="R39" i="39"/>
  <c r="F30" i="40"/>
  <c r="F43" i="40" s="1"/>
  <c r="F12" i="40" s="1"/>
  <c r="R26" i="39"/>
  <c r="J26" i="39"/>
  <c r="N26" i="39"/>
  <c r="Q26" i="39"/>
  <c r="Q37" i="39" s="1"/>
  <c r="I26" i="39"/>
  <c r="I37" i="39" s="1"/>
  <c r="I41" i="39" s="1"/>
  <c r="I46" i="39" s="1"/>
  <c r="I47" i="39" s="1"/>
  <c r="P26" i="39"/>
  <c r="H26" i="39"/>
  <c r="M26" i="39"/>
  <c r="O26" i="39"/>
  <c r="G26" i="39"/>
  <c r="L26" i="39"/>
  <c r="K26" i="39"/>
  <c r="K37" i="39" s="1"/>
  <c r="F47" i="39"/>
  <c r="S26" i="39"/>
  <c r="I39" i="39"/>
  <c r="O37" i="40"/>
  <c r="O41" i="40" s="1"/>
  <c r="O46" i="40" s="1"/>
  <c r="O47" i="40" s="1"/>
  <c r="N37" i="40"/>
  <c r="S39" i="41"/>
  <c r="AD39" i="41"/>
  <c r="AD37" i="41"/>
  <c r="AD41" i="41" s="1"/>
  <c r="AD46" i="41" s="1"/>
  <c r="AD47" i="41" s="1"/>
  <c r="W34" i="43"/>
  <c r="V33" i="43" s="1"/>
  <c r="W36" i="43"/>
  <c r="V35" i="43" s="1"/>
  <c r="V29" i="43"/>
  <c r="G39" i="41"/>
  <c r="F34" i="41"/>
  <c r="F20" i="43"/>
  <c r="F42" i="43" s="1"/>
  <c r="F7" i="43" s="1"/>
  <c r="V28" i="40"/>
  <c r="W33" i="40"/>
  <c r="V32" i="40" s="1"/>
  <c r="K39" i="40"/>
  <c r="K37" i="40"/>
  <c r="K41" i="40" s="1"/>
  <c r="K46" i="40" s="1"/>
  <c r="K47" i="40" s="1"/>
  <c r="W35" i="40"/>
  <c r="V30" i="40"/>
  <c r="V43" i="40" s="1"/>
  <c r="AG24" i="39"/>
  <c r="Y24" i="39"/>
  <c r="N24" i="39"/>
  <c r="AC24" i="39"/>
  <c r="J24" i="39"/>
  <c r="J37" i="39" s="1"/>
  <c r="J41" i="39" s="1"/>
  <c r="J46" i="39" s="1"/>
  <c r="J47" i="39" s="1"/>
  <c r="AB24" i="39"/>
  <c r="AF24" i="39"/>
  <c r="X24" i="39"/>
  <c r="M24" i="39"/>
  <c r="AE24" i="39"/>
  <c r="W24" i="39"/>
  <c r="L24" i="39"/>
  <c r="R24" i="39"/>
  <c r="AD24" i="39"/>
  <c r="S24" i="39"/>
  <c r="K24" i="39"/>
  <c r="I24" i="39"/>
  <c r="AI24" i="39"/>
  <c r="AA24" i="39"/>
  <c r="P24" i="39"/>
  <c r="P37" i="39" s="1"/>
  <c r="H24" i="39"/>
  <c r="H37" i="39" s="1"/>
  <c r="Z24" i="39"/>
  <c r="G24" i="39"/>
  <c r="AH24" i="39"/>
  <c r="O24" i="39"/>
  <c r="Q24" i="39"/>
  <c r="AA37" i="41"/>
  <c r="AA41" i="41" s="1"/>
  <c r="AA46" i="41" s="1"/>
  <c r="AA47" i="41" s="1"/>
  <c r="F30" i="41"/>
  <c r="V18" i="43"/>
  <c r="V23" i="40"/>
  <c r="J39" i="39"/>
  <c r="F32" i="39"/>
  <c r="F44" i="39" s="1"/>
  <c r="K39" i="39"/>
  <c r="AC26" i="39"/>
  <c r="AC37" i="39" s="1"/>
  <c r="AG26" i="39"/>
  <c r="AG37" i="39" s="1"/>
  <c r="AB26" i="39"/>
  <c r="AB37" i="39" s="1"/>
  <c r="AB41" i="39" s="1"/>
  <c r="AB46" i="39" s="1"/>
  <c r="AB47" i="39" s="1"/>
  <c r="V47" i="39"/>
  <c r="AI26" i="39"/>
  <c r="AA26" i="39"/>
  <c r="Y26" i="39"/>
  <c r="AH26" i="39"/>
  <c r="AH37" i="39" s="1"/>
  <c r="Z26" i="39"/>
  <c r="AF26" i="39"/>
  <c r="AE26" i="39"/>
  <c r="AE37" i="39" s="1"/>
  <c r="W26" i="39"/>
  <c r="AD26" i="39"/>
  <c r="AD37" i="39" s="1"/>
  <c r="X26" i="39"/>
  <c r="M37" i="40"/>
  <c r="M39" i="40"/>
  <c r="G35" i="39"/>
  <c r="F30" i="39"/>
  <c r="F43" i="39" s="1"/>
  <c r="F12" i="39" s="1"/>
  <c r="AE39" i="41"/>
  <c r="V20" i="43"/>
  <c r="V42" i="43" s="1"/>
  <c r="J39" i="40"/>
  <c r="J41" i="40" s="1"/>
  <c r="J46" i="40" s="1"/>
  <c r="J47" i="40" s="1"/>
  <c r="J37" i="40"/>
  <c r="S39" i="40"/>
  <c r="S37" i="40"/>
  <c r="S41" i="40" s="1"/>
  <c r="S46" i="40" s="1"/>
  <c r="S47" i="40" s="1"/>
  <c r="AE39" i="40"/>
  <c r="AE37" i="40"/>
  <c r="AE41" i="40" s="1"/>
  <c r="AE46" i="40" s="1"/>
  <c r="AE47" i="40" s="1"/>
  <c r="AA39" i="39"/>
  <c r="AA37" i="39"/>
  <c r="AA41" i="39" s="1"/>
  <c r="AA46" i="39" s="1"/>
  <c r="AA47" i="39" s="1"/>
  <c r="V25" i="40"/>
  <c r="Z39" i="41"/>
  <c r="F34" i="40"/>
  <c r="O39" i="41"/>
  <c r="AF39" i="39"/>
  <c r="AF37" i="39"/>
  <c r="Z37" i="40"/>
  <c r="Z41" i="40" s="1"/>
  <c r="Z46" i="40" s="1"/>
  <c r="Z47" i="40" s="1"/>
  <c r="AH39" i="40"/>
  <c r="Q37" i="40"/>
  <c r="AB39" i="39"/>
  <c r="V30" i="39"/>
  <c r="V43" i="39" s="1"/>
  <c r="S39" i="39"/>
  <c r="L37" i="41"/>
  <c r="L41" i="41" s="1"/>
  <c r="L46" i="41" s="1"/>
  <c r="L47" i="41" s="1"/>
  <c r="L39" i="41"/>
  <c r="AI37" i="40"/>
  <c r="AI41" i="40" s="1"/>
  <c r="AI46" i="40" s="1"/>
  <c r="AI47" i="40" s="1"/>
  <c r="AI39" i="40"/>
  <c r="G33" i="41"/>
  <c r="F32" i="41" s="1"/>
  <c r="F44" i="41" s="1"/>
  <c r="F28" i="41"/>
  <c r="V23" i="41"/>
  <c r="H37" i="40"/>
  <c r="H39" i="40"/>
  <c r="H41" i="40" s="1"/>
  <c r="H46" i="40" s="1"/>
  <c r="H47" i="40" s="1"/>
  <c r="R39" i="40"/>
  <c r="R37" i="40"/>
  <c r="R41" i="40" s="1"/>
  <c r="R46" i="40" s="1"/>
  <c r="R47" i="40" s="1"/>
  <c r="AD39" i="40"/>
  <c r="AD37" i="40"/>
  <c r="AD41" i="40" s="1"/>
  <c r="AD46" i="40" s="1"/>
  <c r="AD47" i="40" s="1"/>
  <c r="P39" i="39"/>
  <c r="Y39" i="40"/>
  <c r="Y41" i="40" s="1"/>
  <c r="Y46" i="40" s="1"/>
  <c r="Y47" i="40" s="1"/>
  <c r="V28" i="41"/>
  <c r="AH39" i="39"/>
  <c r="O41" i="41"/>
  <c r="O46" i="41" s="1"/>
  <c r="O47" i="41" s="1"/>
  <c r="X39" i="39"/>
  <c r="X37" i="39"/>
  <c r="X41" i="39" s="1"/>
  <c r="X46" i="39" s="1"/>
  <c r="X47" i="39" s="1"/>
  <c r="AI39" i="41"/>
  <c r="Q39" i="39"/>
  <c r="AE39" i="39"/>
  <c r="Q39" i="40"/>
  <c r="F28" i="39"/>
  <c r="V40" i="43"/>
  <c r="N26" i="41"/>
  <c r="N37" i="41" s="1"/>
  <c r="N41" i="41" s="1"/>
  <c r="N46" i="41" s="1"/>
  <c r="N47" i="41" s="1"/>
  <c r="M26" i="41"/>
  <c r="M37" i="41" s="1"/>
  <c r="M41" i="41" s="1"/>
  <c r="M46" i="41" s="1"/>
  <c r="M47" i="41" s="1"/>
  <c r="S26" i="41"/>
  <c r="S37" i="41" s="1"/>
  <c r="S41" i="41" s="1"/>
  <c r="S46" i="41" s="1"/>
  <c r="S47" i="41" s="1"/>
  <c r="I26" i="41"/>
  <c r="I37" i="41" s="1"/>
  <c r="I41" i="41" s="1"/>
  <c r="I46" i="41" s="1"/>
  <c r="I47" i="41" s="1"/>
  <c r="F43" i="41"/>
  <c r="F12" i="41" s="1"/>
  <c r="R26" i="41"/>
  <c r="R37" i="41" s="1"/>
  <c r="R41" i="41" s="1"/>
  <c r="R46" i="41" s="1"/>
  <c r="R47" i="41" s="1"/>
  <c r="H26" i="41"/>
  <c r="H37" i="41" s="1"/>
  <c r="H41" i="41" s="1"/>
  <c r="H46" i="41" s="1"/>
  <c r="H47" i="41" s="1"/>
  <c r="Q26" i="41"/>
  <c r="Q37" i="41" s="1"/>
  <c r="Q41" i="41" s="1"/>
  <c r="Q46" i="41" s="1"/>
  <c r="Q47" i="41" s="1"/>
  <c r="G26" i="41"/>
  <c r="F25" i="41" s="1"/>
  <c r="F47" i="41"/>
  <c r="P26" i="41"/>
  <c r="P37" i="41" s="1"/>
  <c r="P41" i="41" s="1"/>
  <c r="P46" i="41" s="1"/>
  <c r="P47" i="41" s="1"/>
  <c r="O26" i="41"/>
  <c r="L26" i="41"/>
  <c r="K26" i="41"/>
  <c r="K37" i="41" s="1"/>
  <c r="K41" i="41" s="1"/>
  <c r="K46" i="41" s="1"/>
  <c r="K47" i="41" s="1"/>
  <c r="J26" i="41"/>
  <c r="J37" i="41" s="1"/>
  <c r="J41" i="41" s="1"/>
  <c r="J46" i="41" s="1"/>
  <c r="J47" i="41" s="1"/>
  <c r="P37" i="40"/>
  <c r="P39" i="40"/>
  <c r="AC39" i="40"/>
  <c r="AC37" i="40"/>
  <c r="H39" i="39"/>
  <c r="Z37" i="39"/>
  <c r="Z39" i="39"/>
  <c r="Z41" i="39" s="1"/>
  <c r="Z46" i="39" s="1"/>
  <c r="Z47" i="39" s="1"/>
  <c r="AG39" i="39"/>
  <c r="O37" i="41"/>
  <c r="F25" i="40"/>
  <c r="M39" i="39"/>
  <c r="M37" i="39"/>
  <c r="V34" i="39"/>
  <c r="AH37" i="40"/>
  <c r="AH41" i="40" s="1"/>
  <c r="AH46" i="40" s="1"/>
  <c r="AH47" i="40" s="1"/>
  <c r="AG39" i="40"/>
  <c r="AG41" i="40" s="1"/>
  <c r="AG46" i="40" s="1"/>
  <c r="AG47" i="40" s="1"/>
  <c r="Q41" i="40"/>
  <c r="Q46" i="40" s="1"/>
  <c r="Q47" i="40" s="1"/>
  <c r="S37" i="39"/>
  <c r="W33" i="39"/>
  <c r="V32" i="39" s="1"/>
  <c r="V44" i="39" s="1"/>
  <c r="V28" i="39"/>
  <c r="G36" i="43"/>
  <c r="F35" i="43" s="1"/>
  <c r="F29" i="43"/>
  <c r="C40" i="43" s="1"/>
  <c r="G34" i="43"/>
  <c r="F33" i="43" s="1"/>
  <c r="AG26" i="41"/>
  <c r="AG37" i="41" s="1"/>
  <c r="AG41" i="41" s="1"/>
  <c r="AG46" i="41" s="1"/>
  <c r="AG47" i="41" s="1"/>
  <c r="Y26" i="41"/>
  <c r="Y37" i="41" s="1"/>
  <c r="Y41" i="41" s="1"/>
  <c r="Y46" i="41" s="1"/>
  <c r="Y47" i="41" s="1"/>
  <c r="AF26" i="41"/>
  <c r="AF37" i="41" s="1"/>
  <c r="AF41" i="41" s="1"/>
  <c r="AF46" i="41" s="1"/>
  <c r="AF47" i="41" s="1"/>
  <c r="X26" i="41"/>
  <c r="X37" i="41" s="1"/>
  <c r="X41" i="41" s="1"/>
  <c r="X46" i="41" s="1"/>
  <c r="X47" i="41" s="1"/>
  <c r="V43" i="41"/>
  <c r="AH26" i="41"/>
  <c r="AH37" i="41" s="1"/>
  <c r="AH41" i="41" s="1"/>
  <c r="AH46" i="41" s="1"/>
  <c r="AH47" i="41" s="1"/>
  <c r="AE26" i="41"/>
  <c r="AE37" i="41" s="1"/>
  <c r="AE41" i="41" s="1"/>
  <c r="AE46" i="41" s="1"/>
  <c r="AE47" i="41" s="1"/>
  <c r="AD26" i="41"/>
  <c r="V47" i="41"/>
  <c r="AC26" i="41"/>
  <c r="AC37" i="41" s="1"/>
  <c r="AC41" i="41" s="1"/>
  <c r="AC46" i="41" s="1"/>
  <c r="AC47" i="41" s="1"/>
  <c r="AB26" i="41"/>
  <c r="AB37" i="41" s="1"/>
  <c r="AB41" i="41" s="1"/>
  <c r="AB46" i="41" s="1"/>
  <c r="AB47" i="41" s="1"/>
  <c r="AA26" i="41"/>
  <c r="Z26" i="41"/>
  <c r="Z37" i="41" s="1"/>
  <c r="Z41" i="41" s="1"/>
  <c r="Z46" i="41" s="1"/>
  <c r="Z47" i="41" s="1"/>
  <c r="W26" i="41"/>
  <c r="AI26" i="41"/>
  <c r="AI37" i="41" s="1"/>
  <c r="AI41" i="41" s="1"/>
  <c r="AI46" i="41" s="1"/>
  <c r="AI47" i="41" s="1"/>
  <c r="AA37" i="40"/>
  <c r="AA41" i="40" s="1"/>
  <c r="AA46" i="40" s="1"/>
  <c r="AA47" i="40" s="1"/>
  <c r="AA39" i="40"/>
  <c r="G33" i="40"/>
  <c r="F32" i="40" s="1"/>
  <c r="F28" i="40"/>
  <c r="O37" i="39"/>
  <c r="O39" i="39"/>
  <c r="Y39" i="39"/>
  <c r="Y37" i="39"/>
  <c r="Y41" i="39" s="1"/>
  <c r="Y46" i="39" s="1"/>
  <c r="Y47" i="39" s="1"/>
  <c r="F18" i="43"/>
  <c r="L37" i="39" l="1"/>
  <c r="L41" i="39" s="1"/>
  <c r="L46" i="39" s="1"/>
  <c r="L47" i="39" s="1"/>
  <c r="R37" i="39"/>
  <c r="R41" i="39" s="1"/>
  <c r="R46" i="39" s="1"/>
  <c r="R47" i="39" s="1"/>
  <c r="V23" i="39"/>
  <c r="N37" i="39"/>
  <c r="N41" i="39" s="1"/>
  <c r="N46" i="39" s="1"/>
  <c r="N47" i="39" s="1"/>
  <c r="AI37" i="39"/>
  <c r="AI41" i="39" s="1"/>
  <c r="AI46" i="39" s="1"/>
  <c r="AI47" i="39" s="1"/>
  <c r="AE41" i="39"/>
  <c r="AE46" i="39" s="1"/>
  <c r="AE47" i="39" s="1"/>
  <c r="S41" i="39"/>
  <c r="S46" i="39" s="1"/>
  <c r="S47" i="39" s="1"/>
  <c r="H41" i="39"/>
  <c r="H46" i="39" s="1"/>
  <c r="H47" i="39" s="1"/>
  <c r="AC41" i="39"/>
  <c r="AC46" i="39" s="1"/>
  <c r="AC47" i="39" s="1"/>
  <c r="O41" i="39"/>
  <c r="O46" i="39" s="1"/>
  <c r="O47" i="39" s="1"/>
  <c r="M41" i="39"/>
  <c r="M46" i="39" s="1"/>
  <c r="M47" i="39" s="1"/>
  <c r="AF41" i="39"/>
  <c r="AF46" i="39" s="1"/>
  <c r="AF47" i="39" s="1"/>
  <c r="P41" i="39"/>
  <c r="P46" i="39" s="1"/>
  <c r="P47" i="39" s="1"/>
  <c r="Q41" i="39"/>
  <c r="Q46" i="39" s="1"/>
  <c r="Q47" i="39" s="1"/>
  <c r="AG41" i="39"/>
  <c r="AG46" i="39" s="1"/>
  <c r="AG47" i="39" s="1"/>
  <c r="AH41" i="39"/>
  <c r="AH46" i="39" s="1"/>
  <c r="AH47" i="39" s="1"/>
  <c r="K41" i="39"/>
  <c r="K46" i="39" s="1"/>
  <c r="K47" i="39" s="1"/>
  <c r="AD41" i="39"/>
  <c r="AD46" i="39" s="1"/>
  <c r="AD47" i="39" s="1"/>
  <c r="P41" i="40"/>
  <c r="P46" i="40" s="1"/>
  <c r="P47" i="40" s="1"/>
  <c r="M41" i="40"/>
  <c r="M46" i="40" s="1"/>
  <c r="M47" i="40" s="1"/>
  <c r="N41" i="40"/>
  <c r="N46" i="40" s="1"/>
  <c r="N47" i="40" s="1"/>
  <c r="AC41" i="40"/>
  <c r="AC46" i="40" s="1"/>
  <c r="AC47" i="40" s="1"/>
  <c r="G37" i="41"/>
  <c r="F36" i="41" s="1"/>
  <c r="V25" i="41"/>
  <c r="G39" i="40"/>
  <c r="F38" i="40" s="1"/>
  <c r="V44" i="40"/>
  <c r="W38" i="43"/>
  <c r="F40" i="43"/>
  <c r="W37" i="39"/>
  <c r="V36" i="39" s="1"/>
  <c r="G37" i="39"/>
  <c r="F36" i="39" s="1"/>
  <c r="F34" i="39"/>
  <c r="G39" i="39"/>
  <c r="F38" i="39" s="1"/>
  <c r="G38" i="43"/>
  <c r="W39" i="39"/>
  <c r="V38" i="39" s="1"/>
  <c r="F25" i="39"/>
  <c r="F44" i="40"/>
  <c r="W39" i="41"/>
  <c r="V38" i="41" s="1"/>
  <c r="W37" i="41"/>
  <c r="V36" i="41" s="1"/>
  <c r="V34" i="41"/>
  <c r="F38" i="41"/>
  <c r="G37" i="40"/>
  <c r="F36" i="40" s="1"/>
  <c r="F23" i="39"/>
  <c r="W37" i="40"/>
  <c r="V36" i="40" s="1"/>
  <c r="V34" i="40"/>
  <c r="W39" i="40"/>
  <c r="V38" i="40" s="1"/>
  <c r="V25" i="39"/>
  <c r="G41" i="41"/>
  <c r="V44" i="41"/>
  <c r="G41" i="40" l="1"/>
  <c r="W41" i="40"/>
  <c r="W46" i="40" s="1"/>
  <c r="W44" i="43"/>
  <c r="V37" i="43"/>
  <c r="F40" i="41"/>
  <c r="G46" i="41"/>
  <c r="G46" i="40"/>
  <c r="F40" i="40"/>
  <c r="W41" i="39"/>
  <c r="G41" i="39"/>
  <c r="G44" i="43"/>
  <c r="F37" i="43"/>
  <c r="W41" i="41"/>
  <c r="V40" i="40" l="1"/>
  <c r="F45" i="41"/>
  <c r="G47" i="41"/>
  <c r="F45" i="40"/>
  <c r="G47" i="40"/>
  <c r="W46" i="41"/>
  <c r="V40" i="41"/>
  <c r="V45" i="40"/>
  <c r="W47" i="40"/>
  <c r="V48" i="40" s="1"/>
  <c r="F15" i="40" s="1"/>
  <c r="F40" i="39"/>
  <c r="G46" i="39"/>
  <c r="F43" i="43"/>
  <c r="G45" i="43"/>
  <c r="W46" i="39"/>
  <c r="V40" i="39"/>
  <c r="V43" i="43"/>
  <c r="W45" i="43"/>
  <c r="V46" i="43" s="1"/>
  <c r="F10" i="43" s="1"/>
  <c r="F46" i="43" l="1"/>
  <c r="F9" i="43"/>
  <c r="V45" i="39"/>
  <c r="W47" i="39"/>
  <c r="V48" i="39" s="1"/>
  <c r="F15" i="39" s="1"/>
  <c r="V45" i="41"/>
  <c r="W47" i="41"/>
  <c r="V48" i="41" s="1"/>
  <c r="F48" i="41"/>
  <c r="F14" i="41"/>
  <c r="F48" i="40"/>
  <c r="F14" i="40"/>
  <c r="F45" i="39"/>
  <c r="G47" i="39"/>
  <c r="C48" i="41" l="1"/>
  <c r="F13" i="41"/>
  <c r="F14" i="39"/>
  <c r="F48" i="39"/>
  <c r="C48" i="40"/>
  <c r="F13" i="40"/>
  <c r="C39" i="43"/>
  <c r="F8" i="43"/>
  <c r="C48" i="39" l="1"/>
  <c r="F13" i="39"/>
  <c r="G25" i="2"/>
  <c r="E25" i="2"/>
  <c r="S43" i="27"/>
  <c r="G43" i="27"/>
  <c r="G32" i="2"/>
  <c r="E32" i="2"/>
  <c r="E36" i="2"/>
  <c r="W43" i="34"/>
  <c r="V43" i="34"/>
  <c r="U43" i="34"/>
  <c r="T43" i="34"/>
  <c r="S43" i="34"/>
  <c r="H43" i="34"/>
  <c r="I43" i="34"/>
  <c r="J43" i="34"/>
  <c r="K43" i="34"/>
  <c r="G43" i="34"/>
  <c r="D45" i="2"/>
  <c r="D52" i="2"/>
  <c r="C52" i="37"/>
  <c r="C54" i="37" s="1"/>
  <c r="C51" i="37"/>
  <c r="R50" i="37"/>
  <c r="F50" i="37"/>
  <c r="C50" i="37"/>
  <c r="C49" i="37"/>
  <c r="C47" i="37"/>
  <c r="C48" i="37" s="1"/>
  <c r="C44" i="37"/>
  <c r="AA39" i="37"/>
  <c r="AA43" i="37" s="1"/>
  <c r="Z39" i="37"/>
  <c r="Z43" i="37" s="1"/>
  <c r="Y39" i="37"/>
  <c r="Y43" i="37" s="1"/>
  <c r="X39" i="37"/>
  <c r="X43" i="37" s="1"/>
  <c r="W39" i="37"/>
  <c r="W43" i="37" s="1"/>
  <c r="V39" i="37"/>
  <c r="V43" i="37" s="1"/>
  <c r="U39" i="37"/>
  <c r="U43" i="37" s="1"/>
  <c r="T39" i="37"/>
  <c r="T43" i="37" s="1"/>
  <c r="S39" i="37"/>
  <c r="S43" i="37" s="1"/>
  <c r="O39" i="37"/>
  <c r="O43" i="37" s="1"/>
  <c r="N39" i="37"/>
  <c r="N43" i="37" s="1"/>
  <c r="M39" i="37"/>
  <c r="M43" i="37" s="1"/>
  <c r="L39" i="37"/>
  <c r="L43" i="37" s="1"/>
  <c r="K39" i="37"/>
  <c r="K43" i="37" s="1"/>
  <c r="J39" i="37"/>
  <c r="J43" i="37" s="1"/>
  <c r="I39" i="37"/>
  <c r="I43" i="37" s="1"/>
  <c r="H39" i="37"/>
  <c r="H43" i="37" s="1"/>
  <c r="G39" i="37"/>
  <c r="F38" i="37" s="1"/>
  <c r="AA37" i="37"/>
  <c r="AA41" i="37" s="1"/>
  <c r="Z37" i="37"/>
  <c r="Z41" i="37" s="1"/>
  <c r="Y37" i="37"/>
  <c r="Y41" i="37" s="1"/>
  <c r="X37" i="37"/>
  <c r="X41" i="37" s="1"/>
  <c r="W37" i="37"/>
  <c r="W41" i="37" s="1"/>
  <c r="V37" i="37"/>
  <c r="V41" i="37" s="1"/>
  <c r="U37" i="37"/>
  <c r="R36" i="37" s="1"/>
  <c r="T37" i="37"/>
  <c r="T41" i="37" s="1"/>
  <c r="S37" i="37"/>
  <c r="S41" i="37" s="1"/>
  <c r="O37" i="37"/>
  <c r="O41" i="37" s="1"/>
  <c r="N37" i="37"/>
  <c r="N41" i="37" s="1"/>
  <c r="M37" i="37"/>
  <c r="M41" i="37" s="1"/>
  <c r="L37" i="37"/>
  <c r="L41" i="37" s="1"/>
  <c r="K37" i="37"/>
  <c r="K41" i="37" s="1"/>
  <c r="J37" i="37"/>
  <c r="J41" i="37" s="1"/>
  <c r="I37" i="37"/>
  <c r="I41" i="37" s="1"/>
  <c r="H37" i="37"/>
  <c r="H41" i="37" s="1"/>
  <c r="G37" i="37"/>
  <c r="G41" i="37" s="1"/>
  <c r="C23" i="37"/>
  <c r="C17" i="37"/>
  <c r="C52" i="36"/>
  <c r="C54" i="36" s="1"/>
  <c r="C51" i="36"/>
  <c r="R50" i="36"/>
  <c r="F50" i="36"/>
  <c r="C50" i="36"/>
  <c r="C49" i="36"/>
  <c r="C47" i="36"/>
  <c r="C44" i="36"/>
  <c r="AA39" i="36" s="1"/>
  <c r="AA43" i="36" s="1"/>
  <c r="AA35" i="36"/>
  <c r="O35" i="36"/>
  <c r="C23" i="36"/>
  <c r="C17" i="36"/>
  <c r="C52" i="35"/>
  <c r="C54" i="35" s="1"/>
  <c r="C51" i="35"/>
  <c r="R50" i="35"/>
  <c r="F50" i="35"/>
  <c r="C50" i="35"/>
  <c r="C49" i="35"/>
  <c r="C47" i="35"/>
  <c r="C44" i="35"/>
  <c r="Z39" i="35" s="1"/>
  <c r="Z43" i="35" s="1"/>
  <c r="AA39" i="35"/>
  <c r="AA43" i="35" s="1"/>
  <c r="T39" i="35"/>
  <c r="T43" i="35" s="1"/>
  <c r="S39" i="35"/>
  <c r="S43" i="35" s="1"/>
  <c r="I39" i="35"/>
  <c r="I43" i="35" s="1"/>
  <c r="H39" i="35"/>
  <c r="H43" i="35" s="1"/>
  <c r="V37" i="35"/>
  <c r="V41" i="35" s="1"/>
  <c r="U37" i="35"/>
  <c r="K37" i="35"/>
  <c r="K41" i="35" s="1"/>
  <c r="J37" i="35"/>
  <c r="J41" i="35" s="1"/>
  <c r="C23" i="35"/>
  <c r="C17" i="35"/>
  <c r="C52" i="34"/>
  <c r="C54" i="34" s="1"/>
  <c r="C51" i="34"/>
  <c r="R50" i="34"/>
  <c r="F50" i="34"/>
  <c r="C50" i="34"/>
  <c r="C49" i="34"/>
  <c r="C47" i="34"/>
  <c r="C44" i="34"/>
  <c r="X39" i="34" s="1"/>
  <c r="X43" i="34" s="1"/>
  <c r="Z39" i="34"/>
  <c r="Z43" i="34" s="1"/>
  <c r="Y39" i="34"/>
  <c r="Y43" i="34" s="1"/>
  <c r="U39" i="34"/>
  <c r="T39" i="34"/>
  <c r="S39" i="34"/>
  <c r="O39" i="34"/>
  <c r="O43" i="34" s="1"/>
  <c r="N39" i="34"/>
  <c r="N43" i="34" s="1"/>
  <c r="M39" i="34"/>
  <c r="M43" i="34" s="1"/>
  <c r="L39" i="34"/>
  <c r="L43" i="34" s="1"/>
  <c r="K39" i="34"/>
  <c r="J39" i="34"/>
  <c r="I39" i="34"/>
  <c r="H39" i="34"/>
  <c r="G39" i="34"/>
  <c r="F38" i="34" s="1"/>
  <c r="AA37" i="34"/>
  <c r="AA41" i="34" s="1"/>
  <c r="Z37" i="34"/>
  <c r="Z41" i="34" s="1"/>
  <c r="Y37" i="34"/>
  <c r="Y41" i="34" s="1"/>
  <c r="X37" i="34"/>
  <c r="X41" i="34" s="1"/>
  <c r="W37" i="34"/>
  <c r="W41" i="34" s="1"/>
  <c r="V37" i="34"/>
  <c r="V41" i="34" s="1"/>
  <c r="U37" i="34"/>
  <c r="T37" i="34"/>
  <c r="T41" i="34" s="1"/>
  <c r="S37" i="34"/>
  <c r="S41" i="34" s="1"/>
  <c r="O37" i="34"/>
  <c r="O41" i="34" s="1"/>
  <c r="N37" i="34"/>
  <c r="N41" i="34" s="1"/>
  <c r="M37" i="34"/>
  <c r="M41" i="34" s="1"/>
  <c r="L37" i="34"/>
  <c r="L41" i="34" s="1"/>
  <c r="K37" i="34"/>
  <c r="K41" i="34" s="1"/>
  <c r="J37" i="34"/>
  <c r="J41" i="34" s="1"/>
  <c r="I37" i="34"/>
  <c r="I41" i="34" s="1"/>
  <c r="H37" i="34"/>
  <c r="H41" i="34" s="1"/>
  <c r="G37" i="34"/>
  <c r="G41" i="34" s="1"/>
  <c r="C23" i="34"/>
  <c r="C17" i="34"/>
  <c r="I32" i="2" s="1"/>
  <c r="D49" i="2"/>
  <c r="C23" i="29"/>
  <c r="D35" i="2"/>
  <c r="C23" i="31"/>
  <c r="D47" i="2"/>
  <c r="C23" i="30"/>
  <c r="D25" i="2"/>
  <c r="U43" i="25"/>
  <c r="V43" i="25"/>
  <c r="T43" i="25"/>
  <c r="H43" i="25"/>
  <c r="I43" i="25"/>
  <c r="G43" i="25"/>
  <c r="AC55" i="25"/>
  <c r="D48" i="2"/>
  <c r="C23" i="32"/>
  <c r="C52" i="32"/>
  <c r="C54" i="32" s="1"/>
  <c r="C51" i="32"/>
  <c r="R50" i="32"/>
  <c r="F50" i="32"/>
  <c r="C50" i="32"/>
  <c r="C49" i="32"/>
  <c r="C47" i="32"/>
  <c r="C48" i="32" s="1"/>
  <c r="C44" i="32"/>
  <c r="AA39" i="32" s="1"/>
  <c r="AA43" i="32" s="1"/>
  <c r="Y39" i="32"/>
  <c r="Y43" i="32" s="1"/>
  <c r="V39" i="32"/>
  <c r="V43" i="32" s="1"/>
  <c r="U39" i="32"/>
  <c r="U43" i="32" s="1"/>
  <c r="T39" i="32"/>
  <c r="T43" i="32" s="1"/>
  <c r="O39" i="32"/>
  <c r="O43" i="32" s="1"/>
  <c r="N39" i="32"/>
  <c r="N43" i="32" s="1"/>
  <c r="M39" i="32"/>
  <c r="M43" i="32" s="1"/>
  <c r="L39" i="32"/>
  <c r="L43" i="32" s="1"/>
  <c r="K39" i="32"/>
  <c r="K43" i="32" s="1"/>
  <c r="J39" i="32"/>
  <c r="J43" i="32" s="1"/>
  <c r="I39" i="32"/>
  <c r="I43" i="32" s="1"/>
  <c r="G39" i="32"/>
  <c r="AA37" i="32"/>
  <c r="AA41" i="32" s="1"/>
  <c r="Z37" i="32"/>
  <c r="Z41" i="32" s="1"/>
  <c r="Y37" i="32"/>
  <c r="Y41" i="32" s="1"/>
  <c r="X37" i="32"/>
  <c r="X41" i="32" s="1"/>
  <c r="W37" i="32"/>
  <c r="W41" i="32" s="1"/>
  <c r="V37" i="32"/>
  <c r="V41" i="32" s="1"/>
  <c r="T37" i="32"/>
  <c r="T41" i="32" s="1"/>
  <c r="S37" i="32"/>
  <c r="S41" i="32" s="1"/>
  <c r="O37" i="32"/>
  <c r="O41" i="32" s="1"/>
  <c r="N37" i="32"/>
  <c r="N41" i="32" s="1"/>
  <c r="M37" i="32"/>
  <c r="M41" i="32" s="1"/>
  <c r="L37" i="32"/>
  <c r="L41" i="32" s="1"/>
  <c r="K37" i="32"/>
  <c r="K41" i="32" s="1"/>
  <c r="I37" i="32"/>
  <c r="I41" i="32" s="1"/>
  <c r="H37" i="32"/>
  <c r="H41" i="32" s="1"/>
  <c r="G37" i="32"/>
  <c r="G41" i="32" s="1"/>
  <c r="C17" i="32"/>
  <c r="C52" i="31"/>
  <c r="C54" i="31" s="1"/>
  <c r="C51" i="31"/>
  <c r="R50" i="31"/>
  <c r="F50" i="31"/>
  <c r="C50" i="31"/>
  <c r="C49" i="31"/>
  <c r="C47" i="31"/>
  <c r="C48" i="31" s="1"/>
  <c r="C44" i="31"/>
  <c r="X39" i="31" s="1"/>
  <c r="Z39" i="31"/>
  <c r="Z43" i="31" s="1"/>
  <c r="U39" i="31"/>
  <c r="U43" i="31" s="1"/>
  <c r="T39" i="31"/>
  <c r="T43" i="31" s="1"/>
  <c r="S39" i="31"/>
  <c r="S43" i="31" s="1"/>
  <c r="O39" i="31"/>
  <c r="O43" i="31" s="1"/>
  <c r="N39" i="31"/>
  <c r="N43" i="31" s="1"/>
  <c r="M39" i="31"/>
  <c r="M43" i="31" s="1"/>
  <c r="L39" i="31"/>
  <c r="L43" i="31" s="1"/>
  <c r="K39" i="31"/>
  <c r="K43" i="31" s="1"/>
  <c r="J39" i="31"/>
  <c r="J43" i="31" s="1"/>
  <c r="I39" i="31"/>
  <c r="I43" i="31" s="1"/>
  <c r="H39" i="31"/>
  <c r="H43" i="31" s="1"/>
  <c r="G39" i="31"/>
  <c r="AA37" i="31"/>
  <c r="AA41" i="31" s="1"/>
  <c r="Z37" i="31"/>
  <c r="Z41" i="31" s="1"/>
  <c r="Y37" i="31"/>
  <c r="Y41" i="31" s="1"/>
  <c r="X37" i="31"/>
  <c r="X41" i="31" s="1"/>
  <c r="W37" i="31"/>
  <c r="W41" i="31" s="1"/>
  <c r="V37" i="31"/>
  <c r="V41" i="31" s="1"/>
  <c r="U37" i="31"/>
  <c r="U41" i="31" s="1"/>
  <c r="T37" i="31"/>
  <c r="T41" i="31" s="1"/>
  <c r="S37" i="31"/>
  <c r="S41" i="31" s="1"/>
  <c r="O37" i="31"/>
  <c r="O41" i="31" s="1"/>
  <c r="N37" i="31"/>
  <c r="N41" i="31" s="1"/>
  <c r="M37" i="31"/>
  <c r="M41" i="31" s="1"/>
  <c r="L37" i="31"/>
  <c r="L41" i="31" s="1"/>
  <c r="K37" i="31"/>
  <c r="K41" i="31" s="1"/>
  <c r="J37" i="31"/>
  <c r="F36" i="31" s="1"/>
  <c r="I37" i="31"/>
  <c r="I41" i="31" s="1"/>
  <c r="H37" i="31"/>
  <c r="H41" i="31" s="1"/>
  <c r="G37" i="31"/>
  <c r="G41" i="31" s="1"/>
  <c r="C17" i="31"/>
  <c r="C52" i="30"/>
  <c r="C51" i="30"/>
  <c r="C54" i="30" s="1"/>
  <c r="R50" i="30"/>
  <c r="F50" i="30"/>
  <c r="C50" i="30"/>
  <c r="C49" i="30"/>
  <c r="C47" i="30"/>
  <c r="C44" i="30"/>
  <c r="V39" i="30" s="1"/>
  <c r="V43" i="30" s="1"/>
  <c r="U39" i="30"/>
  <c r="U43" i="30" s="1"/>
  <c r="M39" i="30"/>
  <c r="M43" i="30" s="1"/>
  <c r="G39" i="30"/>
  <c r="G43" i="30" s="1"/>
  <c r="AA37" i="30"/>
  <c r="AA41" i="30" s="1"/>
  <c r="V37" i="30"/>
  <c r="V41" i="30" s="1"/>
  <c r="N37" i="30"/>
  <c r="N41" i="30" s="1"/>
  <c r="M37" i="30"/>
  <c r="M41" i="30" s="1"/>
  <c r="I37" i="30"/>
  <c r="I41" i="30" s="1"/>
  <c r="O35" i="30"/>
  <c r="C17" i="30"/>
  <c r="C52" i="29"/>
  <c r="C54" i="29" s="1"/>
  <c r="C51" i="29"/>
  <c r="R50" i="29"/>
  <c r="F50" i="29"/>
  <c r="C50" i="29"/>
  <c r="C49" i="29"/>
  <c r="C47" i="29"/>
  <c r="C44" i="29"/>
  <c r="X39" i="29" s="1"/>
  <c r="X43" i="29" s="1"/>
  <c r="AA39" i="29"/>
  <c r="AA43" i="29" s="1"/>
  <c r="S39" i="29"/>
  <c r="S43" i="29" s="1"/>
  <c r="H39" i="29"/>
  <c r="H43" i="29" s="1"/>
  <c r="U37" i="29"/>
  <c r="U41" i="29" s="1"/>
  <c r="J37" i="29"/>
  <c r="J41" i="29" s="1"/>
  <c r="AA35" i="29"/>
  <c r="O35" i="29"/>
  <c r="C17" i="29"/>
  <c r="C52" i="27"/>
  <c r="C54" i="27" s="1"/>
  <c r="C51" i="27"/>
  <c r="R50" i="27"/>
  <c r="F50" i="27"/>
  <c r="C50" i="27"/>
  <c r="C49" i="27"/>
  <c r="C47" i="27"/>
  <c r="C44" i="27"/>
  <c r="X39" i="27" s="1"/>
  <c r="X43" i="27" s="1"/>
  <c r="T39" i="27"/>
  <c r="T43" i="27" s="1"/>
  <c r="U37" i="27"/>
  <c r="U41" i="27" s="1"/>
  <c r="L37" i="27"/>
  <c r="L41" i="27" s="1"/>
  <c r="AA35" i="27"/>
  <c r="C17" i="27"/>
  <c r="G43" i="13"/>
  <c r="D36" i="2"/>
  <c r="I36" i="2" s="1"/>
  <c r="D30" i="2"/>
  <c r="D31" i="2"/>
  <c r="D46" i="2"/>
  <c r="V56" i="23"/>
  <c r="AI55" i="23"/>
  <c r="AI35" i="23"/>
  <c r="AF32" i="23"/>
  <c r="AG32" i="23"/>
  <c r="AH32" i="23"/>
  <c r="AI32" i="23"/>
  <c r="AF34" i="23"/>
  <c r="AG34" i="23"/>
  <c r="AH34" i="23"/>
  <c r="AI34" i="23"/>
  <c r="AF37" i="23"/>
  <c r="AG37" i="23"/>
  <c r="AH37" i="23"/>
  <c r="AI37" i="23"/>
  <c r="AF39" i="23"/>
  <c r="AG39" i="23"/>
  <c r="AH39" i="23"/>
  <c r="AI39" i="23"/>
  <c r="AF41" i="23"/>
  <c r="AG41" i="23"/>
  <c r="AH41" i="23"/>
  <c r="AH47" i="23" s="1"/>
  <c r="AH49" i="23" s="1"/>
  <c r="AH54" i="23" s="1"/>
  <c r="AH55" i="23" s="1"/>
  <c r="AI41" i="23"/>
  <c r="AI47" i="23" s="1"/>
  <c r="AI49" i="23" s="1"/>
  <c r="AI54" i="23" s="1"/>
  <c r="AF43" i="23"/>
  <c r="AG43" i="23"/>
  <c r="AG45" i="23" s="1"/>
  <c r="AH43" i="23"/>
  <c r="AI43" i="23"/>
  <c r="AF45" i="23"/>
  <c r="AH45" i="23"/>
  <c r="AI45" i="23"/>
  <c r="AF47" i="23"/>
  <c r="AF49" i="23"/>
  <c r="AF54" i="23" s="1"/>
  <c r="AF55" i="23" s="1"/>
  <c r="F56" i="23"/>
  <c r="S55" i="23"/>
  <c r="S35" i="23"/>
  <c r="Q39" i="23"/>
  <c r="Q43" i="23" s="1"/>
  <c r="C23" i="23"/>
  <c r="G43" i="21"/>
  <c r="D27" i="2"/>
  <c r="C23" i="22"/>
  <c r="D34" i="2"/>
  <c r="AA43" i="21"/>
  <c r="Z43" i="21"/>
  <c r="Y43" i="21"/>
  <c r="X43" i="21"/>
  <c r="W43" i="21"/>
  <c r="V43" i="21"/>
  <c r="U43" i="21"/>
  <c r="T43" i="21"/>
  <c r="S43" i="21"/>
  <c r="I43" i="21"/>
  <c r="J43" i="21"/>
  <c r="K43" i="21"/>
  <c r="L43" i="21"/>
  <c r="M43" i="21"/>
  <c r="N43" i="21"/>
  <c r="O43" i="21"/>
  <c r="H43" i="21"/>
  <c r="C23" i="21"/>
  <c r="C52" i="26"/>
  <c r="C54" i="26" s="1"/>
  <c r="C51" i="26"/>
  <c r="R50" i="26"/>
  <c r="F50" i="26"/>
  <c r="C50" i="26"/>
  <c r="C49" i="26"/>
  <c r="V32" i="26" s="1"/>
  <c r="C47" i="26"/>
  <c r="C48" i="26" s="1"/>
  <c r="C44" i="26"/>
  <c r="X39" i="26" s="1"/>
  <c r="X43" i="26" s="1"/>
  <c r="AA39" i="26"/>
  <c r="AA43" i="26" s="1"/>
  <c r="Y39" i="26"/>
  <c r="Y43" i="26" s="1"/>
  <c r="T39" i="26"/>
  <c r="T43" i="26" s="1"/>
  <c r="S39" i="26"/>
  <c r="S43" i="26" s="1"/>
  <c r="N39" i="26"/>
  <c r="N43" i="26" s="1"/>
  <c r="I39" i="26"/>
  <c r="I43" i="26" s="1"/>
  <c r="H39" i="26"/>
  <c r="H43" i="26" s="1"/>
  <c r="X37" i="26"/>
  <c r="X41" i="26" s="1"/>
  <c r="W37" i="26"/>
  <c r="W41" i="26" s="1"/>
  <c r="U37" i="26"/>
  <c r="U41" i="26" s="1"/>
  <c r="M37" i="26"/>
  <c r="M41" i="26" s="1"/>
  <c r="L37" i="26"/>
  <c r="L41" i="26" s="1"/>
  <c r="J37" i="26"/>
  <c r="J41" i="26" s="1"/>
  <c r="AA35" i="26"/>
  <c r="C23" i="26"/>
  <c r="C17" i="26"/>
  <c r="C52" i="25"/>
  <c r="C51" i="25"/>
  <c r="S50" i="25"/>
  <c r="F50" i="25"/>
  <c r="C50" i="25"/>
  <c r="C49" i="25"/>
  <c r="P35" i="25" s="1"/>
  <c r="C47" i="25"/>
  <c r="C44" i="25"/>
  <c r="U39" i="25" s="1"/>
  <c r="U37" i="25"/>
  <c r="U41" i="25" s="1"/>
  <c r="C23" i="25"/>
  <c r="C17" i="25"/>
  <c r="C52" i="24"/>
  <c r="C54" i="24" s="1"/>
  <c r="C51" i="24"/>
  <c r="R50" i="24"/>
  <c r="F50" i="24"/>
  <c r="C50" i="24"/>
  <c r="C49" i="24"/>
  <c r="C48" i="24"/>
  <c r="C47" i="24"/>
  <c r="C44" i="24"/>
  <c r="V43" i="24"/>
  <c r="G43" i="24"/>
  <c r="V41" i="24"/>
  <c r="AA39" i="24"/>
  <c r="AA43" i="24" s="1"/>
  <c r="Z39" i="24"/>
  <c r="Z43" i="24" s="1"/>
  <c r="Y39" i="24"/>
  <c r="Y43" i="24" s="1"/>
  <c r="X39" i="24"/>
  <c r="X43" i="24" s="1"/>
  <c r="X47" i="24" s="1"/>
  <c r="W39" i="24"/>
  <c r="W43" i="24" s="1"/>
  <c r="V39" i="24"/>
  <c r="U39" i="24"/>
  <c r="U43" i="24" s="1"/>
  <c r="T39" i="24"/>
  <c r="T43" i="24" s="1"/>
  <c r="S39" i="24"/>
  <c r="S43" i="24" s="1"/>
  <c r="O39" i="24"/>
  <c r="O43" i="24" s="1"/>
  <c r="N39" i="24"/>
  <c r="N43" i="24" s="1"/>
  <c r="M39" i="24"/>
  <c r="M43" i="24" s="1"/>
  <c r="M47" i="24" s="1"/>
  <c r="L39" i="24"/>
  <c r="L43" i="24" s="1"/>
  <c r="K39" i="24"/>
  <c r="K43" i="24" s="1"/>
  <c r="J39" i="24"/>
  <c r="J43" i="24" s="1"/>
  <c r="I39" i="24"/>
  <c r="I43" i="24" s="1"/>
  <c r="H39" i="24"/>
  <c r="H43" i="24" s="1"/>
  <c r="G39" i="24"/>
  <c r="F38" i="24" s="1"/>
  <c r="AA37" i="24"/>
  <c r="AA41" i="24" s="1"/>
  <c r="Z37" i="24"/>
  <c r="Z41" i="24" s="1"/>
  <c r="Y37" i="24"/>
  <c r="Y41" i="24" s="1"/>
  <c r="X37" i="24"/>
  <c r="X41" i="24" s="1"/>
  <c r="W37" i="24"/>
  <c r="W41" i="24" s="1"/>
  <c r="V37" i="24"/>
  <c r="U37" i="24"/>
  <c r="U41" i="24" s="1"/>
  <c r="T37" i="24"/>
  <c r="T41" i="24" s="1"/>
  <c r="S37" i="24"/>
  <c r="S41" i="24" s="1"/>
  <c r="O37" i="24"/>
  <c r="O41" i="24" s="1"/>
  <c r="N37" i="24"/>
  <c r="N41" i="24" s="1"/>
  <c r="M37" i="24"/>
  <c r="M41" i="24" s="1"/>
  <c r="L37" i="24"/>
  <c r="L41" i="24" s="1"/>
  <c r="K37" i="24"/>
  <c r="K41" i="24" s="1"/>
  <c r="J37" i="24"/>
  <c r="J41" i="24" s="1"/>
  <c r="I37" i="24"/>
  <c r="I41" i="24" s="1"/>
  <c r="H37" i="24"/>
  <c r="H41" i="24" s="1"/>
  <c r="G37" i="24"/>
  <c r="AA35" i="24"/>
  <c r="O35" i="24"/>
  <c r="X32" i="24"/>
  <c r="T32" i="24"/>
  <c r="M32" i="24"/>
  <c r="I32" i="24"/>
  <c r="C17" i="24"/>
  <c r="C52" i="23"/>
  <c r="C51" i="23"/>
  <c r="V50" i="23"/>
  <c r="F50" i="23"/>
  <c r="C50" i="23"/>
  <c r="C49" i="23"/>
  <c r="C47" i="23"/>
  <c r="C44" i="23"/>
  <c r="X37" i="23" s="1"/>
  <c r="X41" i="23" s="1"/>
  <c r="C17" i="23"/>
  <c r="C52" i="22"/>
  <c r="C54" i="22" s="1"/>
  <c r="C51" i="22"/>
  <c r="R50" i="22"/>
  <c r="F50" i="22"/>
  <c r="C50" i="22"/>
  <c r="C49" i="22"/>
  <c r="C47" i="22"/>
  <c r="C44" i="22"/>
  <c r="Y39" i="22" s="1"/>
  <c r="Y43" i="22" s="1"/>
  <c r="I39" i="22"/>
  <c r="I43" i="22" s="1"/>
  <c r="M37" i="22"/>
  <c r="M41" i="22" s="1"/>
  <c r="K37" i="22"/>
  <c r="K41" i="22" s="1"/>
  <c r="O35" i="22"/>
  <c r="C17" i="22"/>
  <c r="C52" i="21"/>
  <c r="C54" i="21" s="1"/>
  <c r="R30" i="21" s="1"/>
  <c r="C51" i="21"/>
  <c r="R50" i="21"/>
  <c r="F50" i="21"/>
  <c r="C50" i="21"/>
  <c r="C49" i="21"/>
  <c r="C47" i="21"/>
  <c r="C44" i="21"/>
  <c r="Y39" i="21" s="1"/>
  <c r="V39" i="21"/>
  <c r="U39" i="21"/>
  <c r="T39" i="21"/>
  <c r="S39" i="21"/>
  <c r="O39" i="21"/>
  <c r="N39" i="21"/>
  <c r="M39" i="21"/>
  <c r="L39" i="21"/>
  <c r="K39" i="21"/>
  <c r="J39" i="21"/>
  <c r="I39" i="21"/>
  <c r="H39" i="21"/>
  <c r="G39" i="21"/>
  <c r="AA37" i="21"/>
  <c r="AA41" i="21" s="1"/>
  <c r="Z37" i="21"/>
  <c r="Z41" i="21" s="1"/>
  <c r="Y37" i="21"/>
  <c r="Y41" i="21" s="1"/>
  <c r="X37" i="21"/>
  <c r="X41" i="21" s="1"/>
  <c r="W37" i="21"/>
  <c r="W41" i="21" s="1"/>
  <c r="V37" i="21"/>
  <c r="V41" i="21" s="1"/>
  <c r="U37" i="21"/>
  <c r="U41" i="21" s="1"/>
  <c r="T37" i="21"/>
  <c r="S37" i="21"/>
  <c r="S41" i="21" s="1"/>
  <c r="O37" i="21"/>
  <c r="O41" i="21" s="1"/>
  <c r="N37" i="21"/>
  <c r="N41" i="21" s="1"/>
  <c r="M37" i="21"/>
  <c r="M41" i="21" s="1"/>
  <c r="L37" i="21"/>
  <c r="L41" i="21" s="1"/>
  <c r="K37" i="21"/>
  <c r="K41" i="21" s="1"/>
  <c r="J37" i="21"/>
  <c r="J41" i="21" s="1"/>
  <c r="I37" i="21"/>
  <c r="I41" i="21" s="1"/>
  <c r="H37" i="21"/>
  <c r="H41" i="21" s="1"/>
  <c r="G37" i="21"/>
  <c r="G41" i="21" s="1"/>
  <c r="AA35" i="21"/>
  <c r="O35" i="21"/>
  <c r="Z34" i="21"/>
  <c r="T34" i="21"/>
  <c r="I34" i="21"/>
  <c r="G34" i="21"/>
  <c r="F30" i="21"/>
  <c r="C17" i="21"/>
  <c r="D50" i="2"/>
  <c r="C23" i="19"/>
  <c r="D42" i="2"/>
  <c r="T43" i="18"/>
  <c r="U43" i="18"/>
  <c r="V43" i="18"/>
  <c r="W43" i="18"/>
  <c r="X43" i="18"/>
  <c r="Y43" i="18"/>
  <c r="Z43" i="18"/>
  <c r="AA43" i="18"/>
  <c r="S43" i="18"/>
  <c r="O43" i="18"/>
  <c r="H43" i="18"/>
  <c r="I43" i="18"/>
  <c r="J43" i="18"/>
  <c r="K43" i="18"/>
  <c r="L43" i="18"/>
  <c r="M43" i="18"/>
  <c r="N43" i="18"/>
  <c r="G43" i="18"/>
  <c r="T43" i="17"/>
  <c r="U43" i="17"/>
  <c r="V43" i="17"/>
  <c r="S43" i="17"/>
  <c r="H43" i="17"/>
  <c r="I43" i="17"/>
  <c r="G43" i="17"/>
  <c r="W43" i="17"/>
  <c r="J43" i="17"/>
  <c r="K43" i="17"/>
  <c r="G33" i="2"/>
  <c r="C17" i="17"/>
  <c r="E33" i="2"/>
  <c r="D33" i="2"/>
  <c r="T43" i="16"/>
  <c r="S43" i="16"/>
  <c r="H43" i="16"/>
  <c r="G24" i="2"/>
  <c r="E24" i="2"/>
  <c r="D24" i="2"/>
  <c r="G26" i="2"/>
  <c r="E26" i="2"/>
  <c r="C15" i="15"/>
  <c r="C13" i="15"/>
  <c r="D44" i="2"/>
  <c r="D43" i="2"/>
  <c r="D38" i="2"/>
  <c r="D39" i="2"/>
  <c r="D41" i="2"/>
  <c r="D40" i="2"/>
  <c r="D28" i="2"/>
  <c r="D37" i="2"/>
  <c r="D29" i="2"/>
  <c r="D26" i="2"/>
  <c r="C52" i="19"/>
  <c r="C54" i="19" s="1"/>
  <c r="C51" i="19"/>
  <c r="R50" i="19"/>
  <c r="F50" i="19"/>
  <c r="C50" i="19"/>
  <c r="C49" i="19"/>
  <c r="C47" i="19"/>
  <c r="C44" i="19"/>
  <c r="V39" i="19" s="1"/>
  <c r="V43" i="19" s="1"/>
  <c r="U39" i="19"/>
  <c r="U43" i="19" s="1"/>
  <c r="M39" i="19"/>
  <c r="M43" i="19" s="1"/>
  <c r="K39" i="19"/>
  <c r="K43" i="19" s="1"/>
  <c r="J39" i="19"/>
  <c r="J43" i="19" s="1"/>
  <c r="I39" i="19"/>
  <c r="I43" i="19" s="1"/>
  <c r="G39" i="19"/>
  <c r="Z37" i="19"/>
  <c r="Z41" i="19" s="1"/>
  <c r="X37" i="19"/>
  <c r="X41" i="19" s="1"/>
  <c r="W37" i="19"/>
  <c r="W41" i="19" s="1"/>
  <c r="V37" i="19"/>
  <c r="V41" i="19" s="1"/>
  <c r="U37" i="19"/>
  <c r="T37" i="19"/>
  <c r="T41" i="19" s="1"/>
  <c r="S37" i="19"/>
  <c r="S41" i="19" s="1"/>
  <c r="O37" i="19"/>
  <c r="O41" i="19" s="1"/>
  <c r="N37" i="19"/>
  <c r="N41" i="19" s="1"/>
  <c r="M37" i="19"/>
  <c r="M41" i="19" s="1"/>
  <c r="L37" i="19"/>
  <c r="L41" i="19" s="1"/>
  <c r="K37" i="19"/>
  <c r="K41" i="19" s="1"/>
  <c r="J37" i="19"/>
  <c r="I37" i="19"/>
  <c r="I41" i="19" s="1"/>
  <c r="H37" i="19"/>
  <c r="H41" i="19" s="1"/>
  <c r="G37" i="19"/>
  <c r="G41" i="19" s="1"/>
  <c r="C17" i="19"/>
  <c r="C52" i="18"/>
  <c r="C54" i="18" s="1"/>
  <c r="C51" i="18"/>
  <c r="R50" i="18"/>
  <c r="F50" i="18"/>
  <c r="C50" i="18"/>
  <c r="C49" i="18"/>
  <c r="C47" i="18"/>
  <c r="C48" i="18" s="1"/>
  <c r="Y32" i="18" s="1"/>
  <c r="C44" i="18"/>
  <c r="L41" i="18"/>
  <c r="AA39" i="18"/>
  <c r="Z39" i="18"/>
  <c r="Y39" i="18"/>
  <c r="X39" i="18"/>
  <c r="W39" i="18"/>
  <c r="V39" i="18"/>
  <c r="U39" i="18"/>
  <c r="T39" i="18"/>
  <c r="S39" i="18"/>
  <c r="R38" i="18" s="1"/>
  <c r="O39" i="18"/>
  <c r="N39" i="18"/>
  <c r="M39" i="18"/>
  <c r="L39" i="18"/>
  <c r="K39" i="18"/>
  <c r="J39" i="18"/>
  <c r="I39" i="18"/>
  <c r="H39" i="18"/>
  <c r="G39" i="18"/>
  <c r="AA37" i="18"/>
  <c r="AA41" i="18" s="1"/>
  <c r="Z37" i="18"/>
  <c r="Z41" i="18" s="1"/>
  <c r="Y37" i="18"/>
  <c r="Y41" i="18" s="1"/>
  <c r="X37" i="18"/>
  <c r="X41" i="18" s="1"/>
  <c r="W37" i="18"/>
  <c r="R36" i="18" s="1"/>
  <c r="V37" i="18"/>
  <c r="V41" i="18" s="1"/>
  <c r="U37" i="18"/>
  <c r="U41" i="18" s="1"/>
  <c r="T37" i="18"/>
  <c r="T41" i="18" s="1"/>
  <c r="S37" i="18"/>
  <c r="S41" i="18" s="1"/>
  <c r="O37" i="18"/>
  <c r="O41" i="18" s="1"/>
  <c r="N37" i="18"/>
  <c r="N41" i="18" s="1"/>
  <c r="M37" i="18"/>
  <c r="M41" i="18" s="1"/>
  <c r="L37" i="18"/>
  <c r="K37" i="18"/>
  <c r="K41" i="18" s="1"/>
  <c r="J37" i="18"/>
  <c r="J41" i="18" s="1"/>
  <c r="I37" i="18"/>
  <c r="I41" i="18" s="1"/>
  <c r="H37" i="18"/>
  <c r="H41" i="18" s="1"/>
  <c r="G37" i="18"/>
  <c r="G41" i="18" s="1"/>
  <c r="AA35" i="18"/>
  <c r="O35" i="18"/>
  <c r="C17" i="18"/>
  <c r="C52" i="17"/>
  <c r="C51" i="17"/>
  <c r="R50" i="17"/>
  <c r="F50" i="17"/>
  <c r="C50" i="17"/>
  <c r="C49" i="17"/>
  <c r="C47" i="17"/>
  <c r="C44" i="17"/>
  <c r="AA39" i="17" s="1"/>
  <c r="AA43" i="17" s="1"/>
  <c r="V39" i="17"/>
  <c r="U39" i="17"/>
  <c r="T39" i="17"/>
  <c r="S39" i="17"/>
  <c r="O39" i="17"/>
  <c r="O43" i="17" s="1"/>
  <c r="N39" i="17"/>
  <c r="M39" i="17"/>
  <c r="M43" i="17" s="1"/>
  <c r="L39" i="17"/>
  <c r="L43" i="17" s="1"/>
  <c r="K39" i="17"/>
  <c r="J39" i="17"/>
  <c r="I39" i="17"/>
  <c r="H39" i="17"/>
  <c r="G39" i="17"/>
  <c r="AA37" i="17"/>
  <c r="AA41" i="17" s="1"/>
  <c r="Z37" i="17"/>
  <c r="Z41" i="17" s="1"/>
  <c r="Y37" i="17"/>
  <c r="Y41" i="17" s="1"/>
  <c r="X37" i="17"/>
  <c r="X41" i="17" s="1"/>
  <c r="W37" i="17"/>
  <c r="W41" i="17" s="1"/>
  <c r="V37" i="17"/>
  <c r="V41" i="17" s="1"/>
  <c r="U37" i="17"/>
  <c r="U41" i="17" s="1"/>
  <c r="T37" i="17"/>
  <c r="S37" i="17"/>
  <c r="S41" i="17" s="1"/>
  <c r="O37" i="17"/>
  <c r="O41" i="17" s="1"/>
  <c r="N37" i="17"/>
  <c r="N41" i="17" s="1"/>
  <c r="M37" i="17"/>
  <c r="M41" i="17" s="1"/>
  <c r="L37" i="17"/>
  <c r="L41" i="17" s="1"/>
  <c r="K37" i="17"/>
  <c r="K41" i="17" s="1"/>
  <c r="J37" i="17"/>
  <c r="J41" i="17" s="1"/>
  <c r="I37" i="17"/>
  <c r="I41" i="17" s="1"/>
  <c r="H37" i="17"/>
  <c r="H41" i="17" s="1"/>
  <c r="G37" i="17"/>
  <c r="G41" i="17" s="1"/>
  <c r="C52" i="16"/>
  <c r="C51" i="16"/>
  <c r="R50" i="16"/>
  <c r="F50" i="16"/>
  <c r="C50" i="16"/>
  <c r="C49" i="16"/>
  <c r="C47" i="16"/>
  <c r="C44" i="16"/>
  <c r="X39" i="16" s="1"/>
  <c r="X43" i="16" s="1"/>
  <c r="AA35" i="16"/>
  <c r="O35" i="16"/>
  <c r="C17" i="16"/>
  <c r="C52" i="15"/>
  <c r="C51" i="15"/>
  <c r="R50" i="15"/>
  <c r="F50" i="15"/>
  <c r="C50" i="15"/>
  <c r="C49" i="15"/>
  <c r="AA35" i="15" s="1"/>
  <c r="C47" i="15"/>
  <c r="C44" i="15"/>
  <c r="X39" i="15" s="1"/>
  <c r="X43" i="15" s="1"/>
  <c r="C17" i="15"/>
  <c r="C52" i="13"/>
  <c r="C54" i="13" s="1"/>
  <c r="C51" i="13"/>
  <c r="R50" i="13"/>
  <c r="F50" i="13"/>
  <c r="C50" i="13"/>
  <c r="C49" i="13"/>
  <c r="C47" i="13"/>
  <c r="C48" i="13" s="1"/>
  <c r="C44" i="13"/>
  <c r="AA39" i="13" s="1"/>
  <c r="AA43" i="13" s="1"/>
  <c r="U39" i="13"/>
  <c r="U43" i="13" s="1"/>
  <c r="N39" i="13"/>
  <c r="N43" i="13" s="1"/>
  <c r="J39" i="13"/>
  <c r="J43" i="13" s="1"/>
  <c r="I39" i="13"/>
  <c r="I43" i="13" s="1"/>
  <c r="H39" i="13"/>
  <c r="H43" i="13" s="1"/>
  <c r="G39" i="13"/>
  <c r="AA37" i="13"/>
  <c r="AA41" i="13" s="1"/>
  <c r="Z37" i="13"/>
  <c r="Z41" i="13" s="1"/>
  <c r="Y37" i="13"/>
  <c r="Y41" i="13" s="1"/>
  <c r="X37" i="13"/>
  <c r="X41" i="13" s="1"/>
  <c r="W37" i="13"/>
  <c r="W41" i="13" s="1"/>
  <c r="V37" i="13"/>
  <c r="V41" i="13" s="1"/>
  <c r="U37" i="13"/>
  <c r="T37" i="13"/>
  <c r="T41" i="13" s="1"/>
  <c r="S37" i="13"/>
  <c r="S41" i="13" s="1"/>
  <c r="O37" i="13"/>
  <c r="O41" i="13" s="1"/>
  <c r="N37" i="13"/>
  <c r="N41" i="13" s="1"/>
  <c r="M37" i="13"/>
  <c r="M41" i="13" s="1"/>
  <c r="L37" i="13"/>
  <c r="L41" i="13" s="1"/>
  <c r="K37" i="13"/>
  <c r="K41" i="13" s="1"/>
  <c r="J37" i="13"/>
  <c r="J41" i="13" s="1"/>
  <c r="I37" i="13"/>
  <c r="I41" i="13" s="1"/>
  <c r="H37" i="13"/>
  <c r="H41" i="13" s="1"/>
  <c r="G37" i="13"/>
  <c r="G41" i="13" s="1"/>
  <c r="AA35" i="13"/>
  <c r="C17" i="13"/>
  <c r="C52" i="12"/>
  <c r="C54" i="12" s="1"/>
  <c r="C51" i="12"/>
  <c r="R50" i="12"/>
  <c r="F50" i="12"/>
  <c r="C50" i="12"/>
  <c r="C49" i="12"/>
  <c r="C47" i="12"/>
  <c r="C44" i="12"/>
  <c r="AA39" i="12" s="1"/>
  <c r="AA43" i="12" s="1"/>
  <c r="AA35" i="12"/>
  <c r="C17" i="12"/>
  <c r="C52" i="11"/>
  <c r="C51" i="11"/>
  <c r="C54" i="11" s="1"/>
  <c r="R50" i="11"/>
  <c r="F50" i="11"/>
  <c r="C50" i="11"/>
  <c r="C49" i="11"/>
  <c r="C47" i="11"/>
  <c r="C44" i="11"/>
  <c r="V39" i="11" s="1"/>
  <c r="AA39" i="11"/>
  <c r="AA43" i="11" s="1"/>
  <c r="M39" i="11"/>
  <c r="M43" i="11" s="1"/>
  <c r="J39" i="11"/>
  <c r="J43" i="11" s="1"/>
  <c r="I39" i="11"/>
  <c r="I43" i="11" s="1"/>
  <c r="Y37" i="11"/>
  <c r="Y41" i="11" s="1"/>
  <c r="W37" i="11"/>
  <c r="W41" i="11" s="1"/>
  <c r="V37" i="11"/>
  <c r="V41" i="11" s="1"/>
  <c r="N37" i="11"/>
  <c r="N41" i="11" s="1"/>
  <c r="L37" i="11"/>
  <c r="L41" i="11" s="1"/>
  <c r="K37" i="11"/>
  <c r="K41" i="11" s="1"/>
  <c r="C17" i="11"/>
  <c r="C52" i="10"/>
  <c r="C54" i="10" s="1"/>
  <c r="C51" i="10"/>
  <c r="R50" i="10"/>
  <c r="F50" i="10"/>
  <c r="C50" i="10"/>
  <c r="C49" i="10"/>
  <c r="C47" i="10"/>
  <c r="C44" i="10"/>
  <c r="AA39" i="10" s="1"/>
  <c r="AA43" i="10" s="1"/>
  <c r="C17" i="10"/>
  <c r="C52" i="9"/>
  <c r="C54" i="9" s="1"/>
  <c r="C51" i="9"/>
  <c r="R50" i="9"/>
  <c r="F50" i="9"/>
  <c r="C50" i="9"/>
  <c r="C49" i="9"/>
  <c r="C47" i="9"/>
  <c r="C44" i="9"/>
  <c r="Y39" i="9" s="1"/>
  <c r="Y43" i="9" s="1"/>
  <c r="AA35" i="9"/>
  <c r="C17" i="9"/>
  <c r="T43" i="6"/>
  <c r="U43" i="6"/>
  <c r="V43" i="6"/>
  <c r="W43" i="6"/>
  <c r="X43" i="6"/>
  <c r="Y43" i="6"/>
  <c r="Z43" i="6"/>
  <c r="AA43" i="6"/>
  <c r="S43" i="6"/>
  <c r="T41" i="6"/>
  <c r="U41" i="6"/>
  <c r="V41" i="6"/>
  <c r="W41" i="6"/>
  <c r="X41" i="6"/>
  <c r="Y41" i="6"/>
  <c r="Z41" i="6"/>
  <c r="AA41" i="6"/>
  <c r="S41" i="6"/>
  <c r="T43" i="5"/>
  <c r="U43" i="5"/>
  <c r="V43" i="5"/>
  <c r="W43" i="5"/>
  <c r="X43" i="5"/>
  <c r="Y43" i="5"/>
  <c r="Z43" i="5"/>
  <c r="AA43" i="5"/>
  <c r="S43" i="5"/>
  <c r="T41" i="5"/>
  <c r="U41" i="5"/>
  <c r="V41" i="5"/>
  <c r="W41" i="5"/>
  <c r="X41" i="5"/>
  <c r="Y41" i="5"/>
  <c r="Z41" i="5"/>
  <c r="AA41" i="5"/>
  <c r="S41" i="5"/>
  <c r="T43" i="4"/>
  <c r="U43" i="4"/>
  <c r="V43" i="4"/>
  <c r="W43" i="4"/>
  <c r="X43" i="4"/>
  <c r="Y43" i="4"/>
  <c r="Z43" i="4"/>
  <c r="AA43" i="4"/>
  <c r="S43" i="4"/>
  <c r="T41" i="4"/>
  <c r="U41" i="4"/>
  <c r="V41" i="4"/>
  <c r="W41" i="4"/>
  <c r="X41" i="4"/>
  <c r="Y41" i="4"/>
  <c r="Z41" i="4"/>
  <c r="AA41" i="4"/>
  <c r="S41" i="4"/>
  <c r="T43" i="7"/>
  <c r="U43" i="7"/>
  <c r="V43" i="7"/>
  <c r="W43" i="7"/>
  <c r="X43" i="7"/>
  <c r="Y43" i="7"/>
  <c r="Z43" i="7"/>
  <c r="AA43" i="7"/>
  <c r="S43" i="7"/>
  <c r="T41" i="7"/>
  <c r="U41" i="7"/>
  <c r="V41" i="7"/>
  <c r="W41" i="7"/>
  <c r="X41" i="7"/>
  <c r="Y41" i="7"/>
  <c r="Z41" i="7"/>
  <c r="AA41" i="7"/>
  <c r="S41" i="7"/>
  <c r="S37" i="7"/>
  <c r="H43" i="6"/>
  <c r="I43" i="6"/>
  <c r="J43" i="6"/>
  <c r="K43" i="6"/>
  <c r="L43" i="6"/>
  <c r="M43" i="6"/>
  <c r="N43" i="6"/>
  <c r="O43" i="6"/>
  <c r="G43" i="6"/>
  <c r="C52" i="6"/>
  <c r="C51" i="6"/>
  <c r="C54" i="6" s="1"/>
  <c r="R50" i="6"/>
  <c r="F50" i="6"/>
  <c r="C50" i="6"/>
  <c r="C49" i="6"/>
  <c r="C47" i="6"/>
  <c r="C44" i="6"/>
  <c r="AA39" i="6" s="1"/>
  <c r="AA35" i="6"/>
  <c r="O35" i="6"/>
  <c r="C17" i="6"/>
  <c r="H41" i="5"/>
  <c r="I41" i="5"/>
  <c r="J41" i="5"/>
  <c r="K41" i="5"/>
  <c r="L41" i="5"/>
  <c r="M41" i="5"/>
  <c r="N41" i="5"/>
  <c r="O41" i="5"/>
  <c r="G41" i="5"/>
  <c r="H41" i="4"/>
  <c r="I41" i="4"/>
  <c r="J41" i="4"/>
  <c r="K41" i="4"/>
  <c r="L41" i="4"/>
  <c r="M41" i="4"/>
  <c r="N41" i="4"/>
  <c r="O41" i="4"/>
  <c r="G41" i="4"/>
  <c r="H41" i="7"/>
  <c r="I41" i="7"/>
  <c r="J41" i="7"/>
  <c r="K41" i="7"/>
  <c r="L41" i="7"/>
  <c r="M41" i="7"/>
  <c r="N41" i="7"/>
  <c r="O41" i="7"/>
  <c r="G41" i="7"/>
  <c r="C44" i="5"/>
  <c r="AA39" i="5" s="1"/>
  <c r="C44" i="4"/>
  <c r="C44" i="7"/>
  <c r="R50" i="5"/>
  <c r="F50" i="5"/>
  <c r="C52" i="5"/>
  <c r="C51" i="5"/>
  <c r="C50" i="5"/>
  <c r="C49" i="5"/>
  <c r="AA35" i="5" s="1"/>
  <c r="C47" i="5"/>
  <c r="Y39" i="5"/>
  <c r="X39" i="5"/>
  <c r="W39" i="5"/>
  <c r="V39" i="5"/>
  <c r="U39" i="5"/>
  <c r="T39" i="5"/>
  <c r="S39" i="5"/>
  <c r="O39" i="5"/>
  <c r="O43" i="5" s="1"/>
  <c r="N39" i="5"/>
  <c r="N43" i="5" s="1"/>
  <c r="M39" i="5"/>
  <c r="L39" i="5"/>
  <c r="L43" i="5" s="1"/>
  <c r="K39" i="5"/>
  <c r="K43" i="5" s="1"/>
  <c r="J39" i="5"/>
  <c r="J43" i="5" s="1"/>
  <c r="I39" i="5"/>
  <c r="I43" i="5" s="1"/>
  <c r="H39" i="5"/>
  <c r="H43" i="5" s="1"/>
  <c r="G39" i="5"/>
  <c r="G43" i="5" s="1"/>
  <c r="AA37" i="5"/>
  <c r="Z37" i="5"/>
  <c r="Y37" i="5"/>
  <c r="X37" i="5"/>
  <c r="W37" i="5"/>
  <c r="V37" i="5"/>
  <c r="U37" i="5"/>
  <c r="T37" i="5"/>
  <c r="S37" i="5"/>
  <c r="O37" i="5"/>
  <c r="N37" i="5"/>
  <c r="M37" i="5"/>
  <c r="L37" i="5"/>
  <c r="K37" i="5"/>
  <c r="J37" i="5"/>
  <c r="I37" i="5"/>
  <c r="H37" i="5"/>
  <c r="G37" i="5"/>
  <c r="C17" i="5"/>
  <c r="R50" i="7"/>
  <c r="F50" i="7"/>
  <c r="C52" i="7"/>
  <c r="C51" i="7"/>
  <c r="C50" i="7"/>
  <c r="C49" i="7"/>
  <c r="C47" i="7"/>
  <c r="C48" i="7" s="1"/>
  <c r="AA39" i="7"/>
  <c r="Z39" i="7"/>
  <c r="Y39" i="7"/>
  <c r="X39" i="7"/>
  <c r="W39" i="7"/>
  <c r="V39" i="7"/>
  <c r="U39" i="7"/>
  <c r="T39" i="7"/>
  <c r="S39" i="7"/>
  <c r="O39" i="7"/>
  <c r="O43" i="7" s="1"/>
  <c r="N39" i="7"/>
  <c r="N43" i="7" s="1"/>
  <c r="M39" i="7"/>
  <c r="M43" i="7" s="1"/>
  <c r="L39" i="7"/>
  <c r="L43" i="7" s="1"/>
  <c r="K39" i="7"/>
  <c r="K43" i="7" s="1"/>
  <c r="J39" i="7"/>
  <c r="J43" i="7" s="1"/>
  <c r="I39" i="7"/>
  <c r="I43" i="7" s="1"/>
  <c r="H39" i="7"/>
  <c r="H43" i="7" s="1"/>
  <c r="G39" i="7"/>
  <c r="G43" i="7" s="1"/>
  <c r="AA37" i="7"/>
  <c r="Z37" i="7"/>
  <c r="Y37" i="7"/>
  <c r="X37" i="7"/>
  <c r="W37" i="7"/>
  <c r="V37" i="7"/>
  <c r="U37" i="7"/>
  <c r="T37" i="7"/>
  <c r="O37" i="7"/>
  <c r="N37" i="7"/>
  <c r="M37" i="7"/>
  <c r="L37" i="7"/>
  <c r="K37" i="7"/>
  <c r="J37" i="7"/>
  <c r="I37" i="7"/>
  <c r="H37" i="7"/>
  <c r="G37" i="7"/>
  <c r="C17" i="7"/>
  <c r="C17" i="4"/>
  <c r="R50" i="4"/>
  <c r="F50" i="4"/>
  <c r="C52" i="4"/>
  <c r="C51" i="4"/>
  <c r="C50" i="4"/>
  <c r="C49" i="4"/>
  <c r="C47" i="4"/>
  <c r="C48" i="4" s="1"/>
  <c r="AA39" i="4"/>
  <c r="Z39" i="4"/>
  <c r="Y39" i="4"/>
  <c r="X39" i="4"/>
  <c r="W39" i="4"/>
  <c r="V39" i="4"/>
  <c r="U39" i="4"/>
  <c r="T39" i="4"/>
  <c r="S39" i="4"/>
  <c r="O39" i="4"/>
  <c r="O43" i="4" s="1"/>
  <c r="N39" i="4"/>
  <c r="N43" i="4" s="1"/>
  <c r="M39" i="4"/>
  <c r="M43" i="4" s="1"/>
  <c r="L39" i="4"/>
  <c r="L43" i="4" s="1"/>
  <c r="K39" i="4"/>
  <c r="K43" i="4" s="1"/>
  <c r="J39" i="4"/>
  <c r="J43" i="4" s="1"/>
  <c r="I39" i="4"/>
  <c r="I43" i="4" s="1"/>
  <c r="H39" i="4"/>
  <c r="H43" i="4" s="1"/>
  <c r="G39" i="4"/>
  <c r="G43" i="4" s="1"/>
  <c r="AA37" i="4"/>
  <c r="Z37" i="4"/>
  <c r="Y37" i="4"/>
  <c r="X37" i="4"/>
  <c r="W37" i="4"/>
  <c r="V37" i="4"/>
  <c r="U37" i="4"/>
  <c r="T37" i="4"/>
  <c r="S37" i="4"/>
  <c r="O37" i="4"/>
  <c r="N37" i="4"/>
  <c r="M37" i="4"/>
  <c r="L37" i="4"/>
  <c r="K37" i="4"/>
  <c r="J37" i="4"/>
  <c r="I37" i="4"/>
  <c r="H37" i="4"/>
  <c r="G37" i="4"/>
  <c r="I52" i="2"/>
  <c r="I50" i="2"/>
  <c r="I46" i="2"/>
  <c r="I51" i="2"/>
  <c r="I44" i="2"/>
  <c r="I49" i="2"/>
  <c r="I45" i="2"/>
  <c r="I47" i="2"/>
  <c r="I48" i="2"/>
  <c r="I43" i="2"/>
  <c r="I38" i="2"/>
  <c r="I39" i="2"/>
  <c r="I42" i="2"/>
  <c r="I41" i="2"/>
  <c r="I40" i="2"/>
  <c r="I28" i="2"/>
  <c r="I34" i="2"/>
  <c r="I31" i="2"/>
  <c r="I37" i="2"/>
  <c r="I29" i="2"/>
  <c r="I33" i="2"/>
  <c r="I35" i="2"/>
  <c r="I27" i="2"/>
  <c r="I30" i="2"/>
  <c r="I26" i="2"/>
  <c r="I25" i="2"/>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M50" i="1"/>
  <c r="N50" i="1" s="1"/>
  <c r="N49" i="1"/>
  <c r="M48" i="1"/>
  <c r="N48" i="1" s="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C54" i="15" l="1"/>
  <c r="F30" i="15" s="1"/>
  <c r="L37" i="36"/>
  <c r="L41" i="36" s="1"/>
  <c r="W37" i="36"/>
  <c r="W41" i="36" s="1"/>
  <c r="J39" i="36"/>
  <c r="J43" i="36" s="1"/>
  <c r="U39" i="36"/>
  <c r="U43" i="36" s="1"/>
  <c r="C48" i="36"/>
  <c r="I39" i="36"/>
  <c r="I43" i="36" s="1"/>
  <c r="I47" i="36" s="1"/>
  <c r="M37" i="36"/>
  <c r="M41" i="36" s="1"/>
  <c r="X37" i="36"/>
  <c r="X41" i="36" s="1"/>
  <c r="X47" i="36" s="1"/>
  <c r="K39" i="36"/>
  <c r="K43" i="36" s="1"/>
  <c r="V39" i="36"/>
  <c r="V43" i="36" s="1"/>
  <c r="N37" i="36"/>
  <c r="N41" i="36" s="1"/>
  <c r="Y37" i="36"/>
  <c r="Y41" i="36" s="1"/>
  <c r="L39" i="36"/>
  <c r="L43" i="36" s="1"/>
  <c r="L47" i="36" s="1"/>
  <c r="W39" i="36"/>
  <c r="W43" i="36" s="1"/>
  <c r="W47" i="36" s="1"/>
  <c r="G37" i="36"/>
  <c r="G41" i="36" s="1"/>
  <c r="O37" i="36"/>
  <c r="O41" i="36" s="1"/>
  <c r="O47" i="36" s="1"/>
  <c r="Z37" i="36"/>
  <c r="Z41" i="36" s="1"/>
  <c r="M39" i="36"/>
  <c r="X39" i="36"/>
  <c r="X43" i="36" s="1"/>
  <c r="V37" i="36"/>
  <c r="V41" i="36" s="1"/>
  <c r="T39" i="36"/>
  <c r="T43" i="36" s="1"/>
  <c r="H37" i="36"/>
  <c r="H41" i="36" s="1"/>
  <c r="S37" i="36"/>
  <c r="S41" i="36" s="1"/>
  <c r="AA37" i="36"/>
  <c r="AA41" i="36" s="1"/>
  <c r="AA47" i="36" s="1"/>
  <c r="N39" i="36"/>
  <c r="N43" i="36" s="1"/>
  <c r="Y39" i="36"/>
  <c r="Y43" i="36" s="1"/>
  <c r="K37" i="36"/>
  <c r="K41" i="36" s="1"/>
  <c r="K47" i="36" s="1"/>
  <c r="I37" i="36"/>
  <c r="I41" i="36" s="1"/>
  <c r="T37" i="36"/>
  <c r="G39" i="36"/>
  <c r="G43" i="36" s="1"/>
  <c r="G47" i="36" s="1"/>
  <c r="O39" i="36"/>
  <c r="O43" i="36" s="1"/>
  <c r="Z39" i="36"/>
  <c r="Z43" i="36" s="1"/>
  <c r="J37" i="36"/>
  <c r="J41" i="36" s="1"/>
  <c r="J47" i="36" s="1"/>
  <c r="U37" i="36"/>
  <c r="U41" i="36" s="1"/>
  <c r="H39" i="36"/>
  <c r="H43" i="36" s="1"/>
  <c r="S39" i="36"/>
  <c r="S43" i="36" s="1"/>
  <c r="L37" i="35"/>
  <c r="L41" i="35" s="1"/>
  <c r="W37" i="35"/>
  <c r="W41" i="35" s="1"/>
  <c r="J39" i="35"/>
  <c r="J43" i="35" s="1"/>
  <c r="U39" i="35"/>
  <c r="U43" i="35" s="1"/>
  <c r="C48" i="35"/>
  <c r="M37" i="35"/>
  <c r="M41" i="35" s="1"/>
  <c r="M47" i="35" s="1"/>
  <c r="X37" i="35"/>
  <c r="X41" i="35" s="1"/>
  <c r="K39" i="35"/>
  <c r="K43" i="35" s="1"/>
  <c r="K47" i="35" s="1"/>
  <c r="V39" i="35"/>
  <c r="V43" i="35" s="1"/>
  <c r="N37" i="35"/>
  <c r="N41" i="35" s="1"/>
  <c r="Y37" i="35"/>
  <c r="Y41" i="35" s="1"/>
  <c r="L39" i="35"/>
  <c r="L43" i="35" s="1"/>
  <c r="W39" i="35"/>
  <c r="W43" i="35" s="1"/>
  <c r="R36" i="35"/>
  <c r="G37" i="35"/>
  <c r="G41" i="35" s="1"/>
  <c r="O37" i="35"/>
  <c r="O41" i="35" s="1"/>
  <c r="O47" i="35" s="1"/>
  <c r="Z37" i="35"/>
  <c r="Z41" i="35" s="1"/>
  <c r="Z47" i="35" s="1"/>
  <c r="M39" i="35"/>
  <c r="M43" i="35" s="1"/>
  <c r="X39" i="35"/>
  <c r="X43" i="35" s="1"/>
  <c r="H37" i="35"/>
  <c r="H41" i="35" s="1"/>
  <c r="S37" i="35"/>
  <c r="S41" i="35" s="1"/>
  <c r="AA37" i="35"/>
  <c r="AA41" i="35" s="1"/>
  <c r="AA47" i="35" s="1"/>
  <c r="N39" i="35"/>
  <c r="N43" i="35" s="1"/>
  <c r="N47" i="35" s="1"/>
  <c r="Y39" i="35"/>
  <c r="R38" i="35" s="1"/>
  <c r="I37" i="35"/>
  <c r="I41" i="35" s="1"/>
  <c r="T37" i="35"/>
  <c r="T41" i="35" s="1"/>
  <c r="G39" i="35"/>
  <c r="O39" i="35"/>
  <c r="O43" i="35" s="1"/>
  <c r="R36" i="34"/>
  <c r="AA39" i="34"/>
  <c r="AA43" i="34" s="1"/>
  <c r="C48" i="34"/>
  <c r="V39" i="34"/>
  <c r="W39" i="34"/>
  <c r="R42" i="34" s="1"/>
  <c r="S47" i="36"/>
  <c r="F30" i="36"/>
  <c r="R30" i="36"/>
  <c r="J47" i="37"/>
  <c r="L32" i="37"/>
  <c r="W32" i="37"/>
  <c r="T47" i="37"/>
  <c r="K47" i="37"/>
  <c r="V47" i="37"/>
  <c r="V32" i="37"/>
  <c r="I47" i="37"/>
  <c r="U47" i="36"/>
  <c r="U32" i="36"/>
  <c r="J32" i="36"/>
  <c r="V32" i="36"/>
  <c r="T32" i="36"/>
  <c r="I32" i="36"/>
  <c r="AA32" i="36"/>
  <c r="S32" i="36"/>
  <c r="H32" i="36"/>
  <c r="Z32" i="36"/>
  <c r="O32" i="36"/>
  <c r="G32" i="36"/>
  <c r="Y32" i="36"/>
  <c r="N32" i="36"/>
  <c r="K32" i="36"/>
  <c r="X32" i="36"/>
  <c r="M32" i="36"/>
  <c r="W32" i="36"/>
  <c r="L32" i="36"/>
  <c r="L47" i="37"/>
  <c r="W47" i="37"/>
  <c r="V47" i="36"/>
  <c r="F40" i="37"/>
  <c r="F52" i="37" s="1"/>
  <c r="M47" i="37"/>
  <c r="X47" i="37"/>
  <c r="N47" i="37"/>
  <c r="Y47" i="37"/>
  <c r="O47" i="37"/>
  <c r="Z47" i="37"/>
  <c r="N47" i="36"/>
  <c r="Y47" i="36"/>
  <c r="H47" i="37"/>
  <c r="R42" i="37"/>
  <c r="S47" i="37"/>
  <c r="AA47" i="37"/>
  <c r="F30" i="37"/>
  <c r="R30" i="37"/>
  <c r="M32" i="37"/>
  <c r="X32" i="37"/>
  <c r="O35" i="37"/>
  <c r="G43" i="37"/>
  <c r="T41" i="36"/>
  <c r="R40" i="36" s="1"/>
  <c r="R38" i="37"/>
  <c r="N32" i="37"/>
  <c r="Y32" i="37"/>
  <c r="AA35" i="37"/>
  <c r="U41" i="37"/>
  <c r="U47" i="37" s="1"/>
  <c r="G32" i="37"/>
  <c r="O32" i="37"/>
  <c r="Z32" i="37"/>
  <c r="F36" i="37"/>
  <c r="H32" i="37"/>
  <c r="S32" i="37"/>
  <c r="AA32" i="37"/>
  <c r="I32" i="37"/>
  <c r="T32" i="37"/>
  <c r="M43" i="36"/>
  <c r="J32" i="37"/>
  <c r="U32" i="37"/>
  <c r="K32" i="37"/>
  <c r="J47" i="35"/>
  <c r="W32" i="35"/>
  <c r="L32" i="35"/>
  <c r="V47" i="35"/>
  <c r="V32" i="35"/>
  <c r="T47" i="35"/>
  <c r="L47" i="35"/>
  <c r="W47" i="35"/>
  <c r="I47" i="35"/>
  <c r="X47" i="35"/>
  <c r="H47" i="35"/>
  <c r="S47" i="35"/>
  <c r="F30" i="35"/>
  <c r="R30" i="35"/>
  <c r="G43" i="35"/>
  <c r="N32" i="35"/>
  <c r="Y32" i="35"/>
  <c r="AA35" i="35"/>
  <c r="M32" i="35"/>
  <c r="X32" i="35"/>
  <c r="O35" i="35"/>
  <c r="G32" i="35"/>
  <c r="O32" i="35"/>
  <c r="Z32" i="35"/>
  <c r="U41" i="35"/>
  <c r="H32" i="35"/>
  <c r="S32" i="35"/>
  <c r="I32" i="35"/>
  <c r="T32" i="35"/>
  <c r="J32" i="35"/>
  <c r="U32" i="35"/>
  <c r="AA32" i="35"/>
  <c r="K32" i="35"/>
  <c r="J47" i="34"/>
  <c r="L32" i="34"/>
  <c r="W32" i="34"/>
  <c r="T47" i="34"/>
  <c r="K47" i="34"/>
  <c r="V47" i="34"/>
  <c r="V32" i="34"/>
  <c r="I47" i="34"/>
  <c r="L47" i="34"/>
  <c r="W47" i="34"/>
  <c r="F40" i="34"/>
  <c r="F52" i="34" s="1"/>
  <c r="M47" i="34"/>
  <c r="X47" i="34"/>
  <c r="N47" i="34"/>
  <c r="Y47" i="34"/>
  <c r="O47" i="34"/>
  <c r="Z47" i="34"/>
  <c r="H47" i="34"/>
  <c r="S47" i="34"/>
  <c r="AA47" i="34"/>
  <c r="F30" i="34"/>
  <c r="R30" i="34"/>
  <c r="M32" i="34"/>
  <c r="X32" i="34"/>
  <c r="O35" i="34"/>
  <c r="R38" i="34"/>
  <c r="U41" i="34"/>
  <c r="N32" i="34"/>
  <c r="Y32" i="34"/>
  <c r="AA35" i="34"/>
  <c r="G32" i="34"/>
  <c r="O32" i="34"/>
  <c r="Z32" i="34"/>
  <c r="F36" i="34"/>
  <c r="H32" i="34"/>
  <c r="S32" i="34"/>
  <c r="AA32" i="34"/>
  <c r="I32" i="34"/>
  <c r="T32" i="34"/>
  <c r="J32" i="34"/>
  <c r="U32" i="34"/>
  <c r="K32" i="34"/>
  <c r="V37" i="29"/>
  <c r="V41" i="29" s="1"/>
  <c r="I39" i="29"/>
  <c r="I43" i="29" s="1"/>
  <c r="H37" i="29"/>
  <c r="H41" i="29" s="1"/>
  <c r="S37" i="29"/>
  <c r="S41" i="29" s="1"/>
  <c r="AA37" i="29"/>
  <c r="AA41" i="29" s="1"/>
  <c r="AA47" i="29" s="1"/>
  <c r="N39" i="29"/>
  <c r="N43" i="29" s="1"/>
  <c r="N47" i="29" s="1"/>
  <c r="Y39" i="29"/>
  <c r="Y43" i="29" s="1"/>
  <c r="Y47" i="29" s="1"/>
  <c r="K37" i="29"/>
  <c r="K41" i="29" s="1"/>
  <c r="T39" i="29"/>
  <c r="T43" i="29" s="1"/>
  <c r="I37" i="29"/>
  <c r="I41" i="29" s="1"/>
  <c r="T37" i="29"/>
  <c r="T41" i="29" s="1"/>
  <c r="G39" i="29"/>
  <c r="O39" i="29"/>
  <c r="O43" i="29" s="1"/>
  <c r="O47" i="29" s="1"/>
  <c r="Z39" i="29"/>
  <c r="Z43" i="29" s="1"/>
  <c r="R42" i="29" s="1"/>
  <c r="L37" i="29"/>
  <c r="L41" i="29" s="1"/>
  <c r="L47" i="29" s="1"/>
  <c r="W37" i="29"/>
  <c r="W41" i="29" s="1"/>
  <c r="J39" i="29"/>
  <c r="J43" i="29" s="1"/>
  <c r="U39" i="29"/>
  <c r="U43" i="29" s="1"/>
  <c r="C48" i="29"/>
  <c r="M37" i="29"/>
  <c r="M41" i="29" s="1"/>
  <c r="X37" i="29"/>
  <c r="X41" i="29" s="1"/>
  <c r="X47" i="29" s="1"/>
  <c r="K39" i="29"/>
  <c r="K43" i="29" s="1"/>
  <c r="K47" i="29" s="1"/>
  <c r="V39" i="29"/>
  <c r="V43" i="29" s="1"/>
  <c r="N37" i="29"/>
  <c r="N41" i="29" s="1"/>
  <c r="Y37" i="29"/>
  <c r="Y41" i="29" s="1"/>
  <c r="L39" i="29"/>
  <c r="L43" i="29" s="1"/>
  <c r="W39" i="29"/>
  <c r="W43" i="29" s="1"/>
  <c r="G37" i="29"/>
  <c r="G41" i="29" s="1"/>
  <c r="O37" i="29"/>
  <c r="O41" i="29" s="1"/>
  <c r="Z37" i="29"/>
  <c r="Z41" i="29" s="1"/>
  <c r="M39" i="29"/>
  <c r="M43" i="29" s="1"/>
  <c r="V39" i="31"/>
  <c r="V43" i="31" s="1"/>
  <c r="W39" i="31"/>
  <c r="W43" i="31" s="1"/>
  <c r="Y39" i="31"/>
  <c r="Y43" i="31" s="1"/>
  <c r="F38" i="31"/>
  <c r="AA39" i="31"/>
  <c r="AA43" i="31" s="1"/>
  <c r="T39" i="30"/>
  <c r="T43" i="30" s="1"/>
  <c r="S37" i="30"/>
  <c r="S41" i="30" s="1"/>
  <c r="I39" i="30"/>
  <c r="I43" i="30" s="1"/>
  <c r="W39" i="30"/>
  <c r="W43" i="30" s="1"/>
  <c r="T37" i="30"/>
  <c r="T41" i="30" s="1"/>
  <c r="J39" i="30"/>
  <c r="J43" i="30" s="1"/>
  <c r="Y39" i="30"/>
  <c r="Y43" i="30" s="1"/>
  <c r="H37" i="30"/>
  <c r="H41" i="30" s="1"/>
  <c r="U37" i="30"/>
  <c r="U41" i="30" s="1"/>
  <c r="L39" i="30"/>
  <c r="L43" i="30" s="1"/>
  <c r="Z39" i="30"/>
  <c r="Z43" i="30" s="1"/>
  <c r="J37" i="30"/>
  <c r="J41" i="30" s="1"/>
  <c r="X37" i="30"/>
  <c r="X41" i="30" s="1"/>
  <c r="N39" i="30"/>
  <c r="N43" i="30" s="1"/>
  <c r="C48" i="30"/>
  <c r="K37" i="30"/>
  <c r="K41" i="30" s="1"/>
  <c r="Y37" i="30"/>
  <c r="Y41" i="30" s="1"/>
  <c r="O39" i="30"/>
  <c r="O43" i="30" s="1"/>
  <c r="K39" i="25"/>
  <c r="K43" i="25" s="1"/>
  <c r="W39" i="25"/>
  <c r="W43" i="25" s="1"/>
  <c r="AC35" i="25"/>
  <c r="C54" i="25"/>
  <c r="AC37" i="25"/>
  <c r="AC41" i="25" s="1"/>
  <c r="P39" i="25"/>
  <c r="P43" i="25" s="1"/>
  <c r="I37" i="25"/>
  <c r="I41" i="25" s="1"/>
  <c r="P37" i="25"/>
  <c r="P41" i="25" s="1"/>
  <c r="P47" i="25" s="1"/>
  <c r="M37" i="25"/>
  <c r="M41" i="25" s="1"/>
  <c r="AC39" i="25"/>
  <c r="AC43" i="25" s="1"/>
  <c r="J37" i="27"/>
  <c r="J41" i="27" s="1"/>
  <c r="S39" i="27"/>
  <c r="M37" i="27"/>
  <c r="M41" i="27" s="1"/>
  <c r="AA39" i="27"/>
  <c r="AA43" i="27" s="1"/>
  <c r="W37" i="27"/>
  <c r="W41" i="27" s="1"/>
  <c r="C48" i="27"/>
  <c r="V32" i="27" s="1"/>
  <c r="X37" i="27"/>
  <c r="X41" i="27" s="1"/>
  <c r="H39" i="27"/>
  <c r="H43" i="27" s="1"/>
  <c r="I39" i="27"/>
  <c r="I43" i="27" s="1"/>
  <c r="W39" i="32"/>
  <c r="W43" i="32" s="1"/>
  <c r="X39" i="32"/>
  <c r="X43" i="32" s="1"/>
  <c r="Z39" i="32"/>
  <c r="Z43" i="32" s="1"/>
  <c r="J37" i="32"/>
  <c r="J41" i="32" s="1"/>
  <c r="J47" i="32" s="1"/>
  <c r="U37" i="32"/>
  <c r="U41" i="32" s="1"/>
  <c r="U47" i="32" s="1"/>
  <c r="H39" i="32"/>
  <c r="H43" i="32" s="1"/>
  <c r="S39" i="32"/>
  <c r="S43" i="32" s="1"/>
  <c r="W32" i="32"/>
  <c r="L32" i="32"/>
  <c r="K47" i="32"/>
  <c r="V47" i="32"/>
  <c r="V32" i="32"/>
  <c r="T47" i="32"/>
  <c r="L47" i="32"/>
  <c r="W47" i="32"/>
  <c r="I47" i="32"/>
  <c r="M47" i="32"/>
  <c r="X47" i="32"/>
  <c r="N47" i="32"/>
  <c r="Y47" i="32"/>
  <c r="O47" i="32"/>
  <c r="Z47" i="32"/>
  <c r="H47" i="32"/>
  <c r="S47" i="32"/>
  <c r="R42" i="32"/>
  <c r="AA47" i="32"/>
  <c r="F30" i="32"/>
  <c r="R30" i="32"/>
  <c r="N32" i="32"/>
  <c r="Y32" i="32"/>
  <c r="AA35" i="32"/>
  <c r="G32" i="32"/>
  <c r="O32" i="32"/>
  <c r="Z32" i="32"/>
  <c r="G43" i="32"/>
  <c r="H32" i="32"/>
  <c r="S32" i="32"/>
  <c r="AA32" i="32"/>
  <c r="I32" i="32"/>
  <c r="T32" i="32"/>
  <c r="J32" i="32"/>
  <c r="U32" i="32"/>
  <c r="M32" i="32"/>
  <c r="X32" i="32"/>
  <c r="O35" i="32"/>
  <c r="K32" i="32"/>
  <c r="X43" i="31"/>
  <c r="R38" i="31"/>
  <c r="I47" i="30"/>
  <c r="I47" i="31"/>
  <c r="T47" i="31"/>
  <c r="W32" i="31"/>
  <c r="L32" i="31"/>
  <c r="H47" i="31"/>
  <c r="J47" i="30"/>
  <c r="Y47" i="30"/>
  <c r="R30" i="30"/>
  <c r="F30" i="30"/>
  <c r="U47" i="31"/>
  <c r="V32" i="31"/>
  <c r="S47" i="31"/>
  <c r="K47" i="31"/>
  <c r="V47" i="31"/>
  <c r="M47" i="30"/>
  <c r="V47" i="30"/>
  <c r="L47" i="31"/>
  <c r="W47" i="31"/>
  <c r="U47" i="30"/>
  <c r="N47" i="30"/>
  <c r="AA32" i="30"/>
  <c r="S32" i="30"/>
  <c r="H32" i="30"/>
  <c r="Z32" i="30"/>
  <c r="O32" i="30"/>
  <c r="G32" i="30"/>
  <c r="J32" i="30"/>
  <c r="X32" i="30"/>
  <c r="M32" i="30"/>
  <c r="W32" i="30"/>
  <c r="L32" i="30"/>
  <c r="V32" i="30"/>
  <c r="K32" i="30"/>
  <c r="U32" i="30"/>
  <c r="M47" i="31"/>
  <c r="Y47" i="31"/>
  <c r="T32" i="30"/>
  <c r="R40" i="31"/>
  <c r="N47" i="31"/>
  <c r="Z47" i="31"/>
  <c r="T47" i="30"/>
  <c r="O47" i="31"/>
  <c r="AA47" i="31"/>
  <c r="F30" i="31"/>
  <c r="R30" i="31"/>
  <c r="J41" i="31"/>
  <c r="J47" i="31" s="1"/>
  <c r="X39" i="30"/>
  <c r="X43" i="30" s="1"/>
  <c r="M32" i="31"/>
  <c r="X32" i="31"/>
  <c r="O35" i="31"/>
  <c r="G43" i="31"/>
  <c r="N32" i="31"/>
  <c r="Y32" i="31"/>
  <c r="AA35" i="31"/>
  <c r="G32" i="31"/>
  <c r="O32" i="31"/>
  <c r="Z32" i="31"/>
  <c r="N32" i="30"/>
  <c r="Y32" i="30"/>
  <c r="AA35" i="30"/>
  <c r="L37" i="30"/>
  <c r="L41" i="30" s="1"/>
  <c r="W37" i="30"/>
  <c r="W41" i="30" s="1"/>
  <c r="H39" i="30"/>
  <c r="H43" i="30" s="1"/>
  <c r="S39" i="30"/>
  <c r="AA39" i="30"/>
  <c r="AA43" i="30" s="1"/>
  <c r="H32" i="31"/>
  <c r="S32" i="31"/>
  <c r="AA32" i="31"/>
  <c r="R36" i="31"/>
  <c r="I32" i="31"/>
  <c r="T32" i="31"/>
  <c r="J32" i="31"/>
  <c r="U32" i="31"/>
  <c r="I32" i="30"/>
  <c r="G37" i="30"/>
  <c r="O37" i="30"/>
  <c r="O41" i="30" s="1"/>
  <c r="O47" i="30" s="1"/>
  <c r="Z37" i="30"/>
  <c r="Z41" i="30" s="1"/>
  <c r="K39" i="30"/>
  <c r="K43" i="30" s="1"/>
  <c r="K32" i="31"/>
  <c r="I47" i="29"/>
  <c r="U47" i="29"/>
  <c r="V32" i="29"/>
  <c r="K32" i="29"/>
  <c r="Y32" i="29"/>
  <c r="U32" i="29"/>
  <c r="J32" i="29"/>
  <c r="T32" i="29"/>
  <c r="I32" i="29"/>
  <c r="AA32" i="29"/>
  <c r="S32" i="29"/>
  <c r="H32" i="29"/>
  <c r="Z32" i="29"/>
  <c r="O32" i="29"/>
  <c r="G32" i="29"/>
  <c r="N32" i="29"/>
  <c r="X32" i="29"/>
  <c r="M32" i="29"/>
  <c r="W32" i="29"/>
  <c r="L32" i="29"/>
  <c r="V47" i="29"/>
  <c r="M47" i="29"/>
  <c r="T47" i="29"/>
  <c r="J47" i="29"/>
  <c r="H47" i="29"/>
  <c r="S47" i="29"/>
  <c r="F30" i="29"/>
  <c r="R30" i="29"/>
  <c r="G43" i="29"/>
  <c r="X47" i="27"/>
  <c r="O32" i="27"/>
  <c r="F30" i="27"/>
  <c r="R30" i="27"/>
  <c r="N39" i="27"/>
  <c r="N43" i="27" s="1"/>
  <c r="Y39" i="27"/>
  <c r="Y43" i="27" s="1"/>
  <c r="O35" i="27"/>
  <c r="K37" i="27"/>
  <c r="K41" i="27" s="1"/>
  <c r="V37" i="27"/>
  <c r="V41" i="27" s="1"/>
  <c r="G39" i="27"/>
  <c r="O39" i="27"/>
  <c r="O43" i="27" s="1"/>
  <c r="Z39" i="27"/>
  <c r="Z43" i="27" s="1"/>
  <c r="N37" i="27"/>
  <c r="N41" i="27" s="1"/>
  <c r="Y37" i="27"/>
  <c r="Y41" i="27" s="1"/>
  <c r="J39" i="27"/>
  <c r="J43" i="27" s="1"/>
  <c r="U39" i="27"/>
  <c r="U43" i="27" s="1"/>
  <c r="G37" i="27"/>
  <c r="O37" i="27"/>
  <c r="O41" i="27" s="1"/>
  <c r="Z37" i="27"/>
  <c r="Z41" i="27" s="1"/>
  <c r="K39" i="27"/>
  <c r="K43" i="27" s="1"/>
  <c r="V39" i="27"/>
  <c r="V43" i="27" s="1"/>
  <c r="H37" i="27"/>
  <c r="H41" i="27" s="1"/>
  <c r="S37" i="27"/>
  <c r="AA37" i="27"/>
  <c r="AA41" i="27" s="1"/>
  <c r="L39" i="27"/>
  <c r="L43" i="27" s="1"/>
  <c r="W39" i="27"/>
  <c r="W43" i="27" s="1"/>
  <c r="I37" i="27"/>
  <c r="I41" i="27" s="1"/>
  <c r="I47" i="27" s="1"/>
  <c r="T37" i="27"/>
  <c r="T41" i="27" s="1"/>
  <c r="M39" i="27"/>
  <c r="M43" i="27" s="1"/>
  <c r="Y37" i="25"/>
  <c r="Y41" i="25" s="1"/>
  <c r="G39" i="25"/>
  <c r="O39" i="25"/>
  <c r="O43" i="25" s="1"/>
  <c r="L37" i="25"/>
  <c r="L41" i="25" s="1"/>
  <c r="X37" i="25"/>
  <c r="X41" i="25" s="1"/>
  <c r="J39" i="25"/>
  <c r="J43" i="25" s="1"/>
  <c r="V39" i="25"/>
  <c r="N37" i="25"/>
  <c r="N41" i="25" s="1"/>
  <c r="Z37" i="25"/>
  <c r="Z41" i="25" s="1"/>
  <c r="L39" i="25"/>
  <c r="L43" i="25" s="1"/>
  <c r="X39" i="25"/>
  <c r="X43" i="25" s="1"/>
  <c r="C48" i="25"/>
  <c r="P32" i="25" s="1"/>
  <c r="G37" i="25"/>
  <c r="G41" i="25" s="1"/>
  <c r="O37" i="25"/>
  <c r="O41" i="25" s="1"/>
  <c r="AA37" i="25"/>
  <c r="AA41" i="25" s="1"/>
  <c r="M39" i="25"/>
  <c r="M43" i="25" s="1"/>
  <c r="M47" i="25" s="1"/>
  <c r="Y39" i="25"/>
  <c r="Y43" i="25" s="1"/>
  <c r="Y47" i="25" s="1"/>
  <c r="H37" i="25"/>
  <c r="H41" i="25" s="1"/>
  <c r="T37" i="25"/>
  <c r="T41" i="25" s="1"/>
  <c r="AB37" i="25"/>
  <c r="AB41" i="25" s="1"/>
  <c r="N39" i="25"/>
  <c r="N43" i="25" s="1"/>
  <c r="Z39" i="25"/>
  <c r="Z43" i="25" s="1"/>
  <c r="AA39" i="25"/>
  <c r="AA43" i="25" s="1"/>
  <c r="J37" i="25"/>
  <c r="J41" i="25" s="1"/>
  <c r="V37" i="25"/>
  <c r="V41" i="25" s="1"/>
  <c r="H39" i="25"/>
  <c r="T39" i="25"/>
  <c r="AB39" i="25"/>
  <c r="AB43" i="25" s="1"/>
  <c r="K37" i="25"/>
  <c r="K41" i="25" s="1"/>
  <c r="K47" i="25" s="1"/>
  <c r="W37" i="25"/>
  <c r="W41" i="25" s="1"/>
  <c r="W47" i="25" s="1"/>
  <c r="I39" i="25"/>
  <c r="I47" i="25" s="1"/>
  <c r="T47" i="24"/>
  <c r="AG47" i="23"/>
  <c r="AG49" i="23"/>
  <c r="AG54" i="23" s="1"/>
  <c r="AG55" i="23" s="1"/>
  <c r="S37" i="23"/>
  <c r="S41" i="23" s="1"/>
  <c r="R37" i="23"/>
  <c r="R41" i="23" s="1"/>
  <c r="Q37" i="23"/>
  <c r="Q41" i="23" s="1"/>
  <c r="P37" i="23"/>
  <c r="P41" i="23" s="1"/>
  <c r="S39" i="23"/>
  <c r="S43" i="23" s="1"/>
  <c r="S47" i="23" s="1"/>
  <c r="R39" i="23"/>
  <c r="R43" i="23" s="1"/>
  <c r="X39" i="23"/>
  <c r="X43" i="23" s="1"/>
  <c r="P39" i="23"/>
  <c r="P43" i="23" s="1"/>
  <c r="Q47" i="23"/>
  <c r="I37" i="23"/>
  <c r="I41" i="23" s="1"/>
  <c r="M37" i="23"/>
  <c r="M41" i="23" s="1"/>
  <c r="AB37" i="23"/>
  <c r="AB41" i="23" s="1"/>
  <c r="I39" i="23"/>
  <c r="I43" i="23" s="1"/>
  <c r="M39" i="23"/>
  <c r="M43" i="23" s="1"/>
  <c r="G39" i="22"/>
  <c r="O39" i="22"/>
  <c r="O43" i="22" s="1"/>
  <c r="T39" i="22"/>
  <c r="T43" i="22" s="1"/>
  <c r="V37" i="22"/>
  <c r="V41" i="22" s="1"/>
  <c r="X37" i="22"/>
  <c r="X41" i="22" s="1"/>
  <c r="Z39" i="22"/>
  <c r="Z43" i="22" s="1"/>
  <c r="C48" i="22"/>
  <c r="W32" i="22" s="1"/>
  <c r="V32" i="22"/>
  <c r="R36" i="21"/>
  <c r="Z39" i="21"/>
  <c r="AA39" i="21"/>
  <c r="C48" i="21"/>
  <c r="W39" i="21"/>
  <c r="F38" i="21"/>
  <c r="F51" i="21" s="1"/>
  <c r="F20" i="21" s="1"/>
  <c r="X39" i="21"/>
  <c r="X47" i="21" s="1"/>
  <c r="X47" i="26"/>
  <c r="N32" i="26"/>
  <c r="Z32" i="26"/>
  <c r="O32" i="26"/>
  <c r="G32" i="26"/>
  <c r="W32" i="26"/>
  <c r="L32" i="26"/>
  <c r="Y32" i="26"/>
  <c r="F30" i="26"/>
  <c r="R30" i="26"/>
  <c r="M32" i="26"/>
  <c r="X32" i="26"/>
  <c r="O35" i="26"/>
  <c r="K37" i="26"/>
  <c r="K41" i="26" s="1"/>
  <c r="V37" i="26"/>
  <c r="V41" i="26" s="1"/>
  <c r="G39" i="26"/>
  <c r="O39" i="26"/>
  <c r="O43" i="26" s="1"/>
  <c r="Z39" i="26"/>
  <c r="Z43" i="26" s="1"/>
  <c r="H32" i="26"/>
  <c r="S32" i="26"/>
  <c r="AA32" i="26"/>
  <c r="N37" i="26"/>
  <c r="N41" i="26" s="1"/>
  <c r="N47" i="26" s="1"/>
  <c r="Y37" i="26"/>
  <c r="Y41" i="26" s="1"/>
  <c r="J39" i="26"/>
  <c r="J43" i="26" s="1"/>
  <c r="U39" i="26"/>
  <c r="U43" i="26" s="1"/>
  <c r="I32" i="26"/>
  <c r="T32" i="26"/>
  <c r="G37" i="26"/>
  <c r="O37" i="26"/>
  <c r="O41" i="26" s="1"/>
  <c r="Z37" i="26"/>
  <c r="Z41" i="26" s="1"/>
  <c r="K39" i="26"/>
  <c r="K43" i="26" s="1"/>
  <c r="V39" i="26"/>
  <c r="V43" i="26" s="1"/>
  <c r="J32" i="26"/>
  <c r="U32" i="26"/>
  <c r="H37" i="26"/>
  <c r="H41" i="26" s="1"/>
  <c r="H47" i="26" s="1"/>
  <c r="S37" i="26"/>
  <c r="AA37" i="26"/>
  <c r="AA41" i="26" s="1"/>
  <c r="L39" i="26"/>
  <c r="L43" i="26" s="1"/>
  <c r="W39" i="26"/>
  <c r="W43" i="26" s="1"/>
  <c r="K32" i="26"/>
  <c r="I37" i="26"/>
  <c r="I41" i="26" s="1"/>
  <c r="I47" i="26" s="1"/>
  <c r="T37" i="26"/>
  <c r="T41" i="26" s="1"/>
  <c r="T47" i="26" s="1"/>
  <c r="M39" i="26"/>
  <c r="M43" i="26" s="1"/>
  <c r="O47" i="21"/>
  <c r="Z45" i="21"/>
  <c r="Z47" i="21"/>
  <c r="V47" i="21"/>
  <c r="Y47" i="21"/>
  <c r="T41" i="21"/>
  <c r="T47" i="21" s="1"/>
  <c r="K47" i="21"/>
  <c r="X47" i="23"/>
  <c r="F40" i="21"/>
  <c r="L47" i="21"/>
  <c r="W47" i="21"/>
  <c r="R30" i="22"/>
  <c r="F30" i="22"/>
  <c r="O47" i="24"/>
  <c r="Z47" i="24"/>
  <c r="G47" i="21"/>
  <c r="N34" i="21"/>
  <c r="N45" i="21" s="1"/>
  <c r="N49" i="21" s="1"/>
  <c r="N54" i="21" s="1"/>
  <c r="N55" i="21" s="1"/>
  <c r="M34" i="21"/>
  <c r="L34" i="21"/>
  <c r="K34" i="21"/>
  <c r="F55" i="21"/>
  <c r="J34" i="21"/>
  <c r="H34" i="21"/>
  <c r="O34" i="21"/>
  <c r="H47" i="21"/>
  <c r="S47" i="21"/>
  <c r="R42" i="21"/>
  <c r="AA47" i="21"/>
  <c r="K47" i="24"/>
  <c r="N47" i="21"/>
  <c r="I47" i="21"/>
  <c r="Y34" i="21"/>
  <c r="X34" i="21"/>
  <c r="W34" i="21"/>
  <c r="R55" i="21"/>
  <c r="V34" i="21"/>
  <c r="U34" i="21"/>
  <c r="AA34" i="21"/>
  <c r="S34" i="21"/>
  <c r="O32" i="22"/>
  <c r="Z32" i="22"/>
  <c r="G32" i="22"/>
  <c r="J47" i="21"/>
  <c r="U47" i="21"/>
  <c r="U32" i="21"/>
  <c r="U45" i="21" s="1"/>
  <c r="J32" i="21"/>
  <c r="T32" i="21"/>
  <c r="I32" i="21"/>
  <c r="I45" i="21" s="1"/>
  <c r="AA32" i="21"/>
  <c r="AA45" i="21" s="1"/>
  <c r="AA49" i="21" s="1"/>
  <c r="AA54" i="21" s="1"/>
  <c r="AA55" i="21" s="1"/>
  <c r="S32" i="21"/>
  <c r="H32" i="21"/>
  <c r="Z32" i="21"/>
  <c r="O32" i="21"/>
  <c r="G32" i="21"/>
  <c r="G45" i="21" s="1"/>
  <c r="Y32" i="21"/>
  <c r="N32" i="21"/>
  <c r="W32" i="21"/>
  <c r="L32" i="21"/>
  <c r="G43" i="22"/>
  <c r="L47" i="24"/>
  <c r="W47" i="24"/>
  <c r="R38" i="21"/>
  <c r="R51" i="21" s="1"/>
  <c r="N32" i="22"/>
  <c r="Y32" i="22"/>
  <c r="AA35" i="22"/>
  <c r="L37" i="22"/>
  <c r="L41" i="22" s="1"/>
  <c r="W37" i="22"/>
  <c r="W41" i="22" s="1"/>
  <c r="H39" i="22"/>
  <c r="H43" i="22" s="1"/>
  <c r="S39" i="22"/>
  <c r="AA39" i="22"/>
  <c r="AA43" i="22" s="1"/>
  <c r="F36" i="24"/>
  <c r="L47" i="25"/>
  <c r="F30" i="25"/>
  <c r="S30" i="25"/>
  <c r="H32" i="22"/>
  <c r="S32" i="22"/>
  <c r="AA32" i="22"/>
  <c r="N37" i="22"/>
  <c r="N41" i="22" s="1"/>
  <c r="Y37" i="22"/>
  <c r="Y41" i="22" s="1"/>
  <c r="J39" i="22"/>
  <c r="J43" i="22" s="1"/>
  <c r="U39" i="22"/>
  <c r="U43" i="22" s="1"/>
  <c r="I47" i="23"/>
  <c r="U32" i="24"/>
  <c r="J32" i="24"/>
  <c r="AA32" i="24"/>
  <c r="S32" i="24"/>
  <c r="H32" i="24"/>
  <c r="Z32" i="24"/>
  <c r="O32" i="24"/>
  <c r="G32" i="24"/>
  <c r="F31" i="24" s="1"/>
  <c r="Y32" i="24"/>
  <c r="N32" i="24"/>
  <c r="W32" i="24"/>
  <c r="L32" i="24"/>
  <c r="V32" i="24"/>
  <c r="K32" i="24"/>
  <c r="G47" i="24"/>
  <c r="F42" i="24"/>
  <c r="AB47" i="25"/>
  <c r="F36" i="21"/>
  <c r="I32" i="22"/>
  <c r="T32" i="22"/>
  <c r="G37" i="22"/>
  <c r="O37" i="22"/>
  <c r="O41" i="22" s="1"/>
  <c r="Z37" i="22"/>
  <c r="Z41" i="22" s="1"/>
  <c r="K39" i="22"/>
  <c r="K43" i="22" s="1"/>
  <c r="V39" i="22"/>
  <c r="V43" i="22" s="1"/>
  <c r="J37" i="23"/>
  <c r="J41" i="23" s="1"/>
  <c r="AB39" i="23"/>
  <c r="AB43" i="23" s="1"/>
  <c r="H47" i="24"/>
  <c r="S47" i="24"/>
  <c r="R42" i="24"/>
  <c r="AA47" i="24"/>
  <c r="AA47" i="25"/>
  <c r="J32" i="22"/>
  <c r="U32" i="22"/>
  <c r="H37" i="22"/>
  <c r="H41" i="22" s="1"/>
  <c r="S37" i="22"/>
  <c r="AA37" i="22"/>
  <c r="AA41" i="22" s="1"/>
  <c r="L39" i="22"/>
  <c r="L43" i="22" s="1"/>
  <c r="W39" i="22"/>
  <c r="W43" i="22" s="1"/>
  <c r="C48" i="23"/>
  <c r="M32" i="23" s="1"/>
  <c r="G41" i="24"/>
  <c r="F40" i="24" s="1"/>
  <c r="F52" i="24" s="1"/>
  <c r="V47" i="24"/>
  <c r="R40" i="24"/>
  <c r="Y47" i="24"/>
  <c r="K32" i="22"/>
  <c r="I37" i="22"/>
  <c r="I41" i="22" s="1"/>
  <c r="T37" i="22"/>
  <c r="T41" i="22" s="1"/>
  <c r="M39" i="22"/>
  <c r="M43" i="22" s="1"/>
  <c r="X39" i="22"/>
  <c r="X43" i="22" s="1"/>
  <c r="C54" i="23"/>
  <c r="J47" i="24"/>
  <c r="U47" i="24"/>
  <c r="R30" i="24"/>
  <c r="F30" i="24"/>
  <c r="U47" i="25"/>
  <c r="W32" i="25"/>
  <c r="K32" i="25"/>
  <c r="U32" i="25"/>
  <c r="I32" i="25"/>
  <c r="AB32" i="25"/>
  <c r="T32" i="25"/>
  <c r="H32" i="25"/>
  <c r="AA32" i="25"/>
  <c r="O32" i="25"/>
  <c r="G32" i="25"/>
  <c r="Y32" i="25"/>
  <c r="M32" i="25"/>
  <c r="X32" i="25"/>
  <c r="L32" i="25"/>
  <c r="N47" i="24"/>
  <c r="L32" i="22"/>
  <c r="J37" i="22"/>
  <c r="J41" i="22" s="1"/>
  <c r="U37" i="22"/>
  <c r="U41" i="22" s="1"/>
  <c r="N39" i="22"/>
  <c r="N43" i="22" s="1"/>
  <c r="Y39" i="23"/>
  <c r="Y43" i="23" s="1"/>
  <c r="J39" i="23"/>
  <c r="J43" i="23" s="1"/>
  <c r="AC37" i="23"/>
  <c r="AC41" i="23" s="1"/>
  <c r="N37" i="23"/>
  <c r="N41" i="23" s="1"/>
  <c r="AE39" i="23"/>
  <c r="AE43" i="23" s="1"/>
  <c r="W39" i="23"/>
  <c r="H39" i="23"/>
  <c r="H43" i="23" s="1"/>
  <c r="AA37" i="23"/>
  <c r="AA41" i="23" s="1"/>
  <c r="L37" i="23"/>
  <c r="L41" i="23" s="1"/>
  <c r="AD39" i="23"/>
  <c r="AD43" i="23" s="1"/>
  <c r="O39" i="23"/>
  <c r="O43" i="23" s="1"/>
  <c r="G39" i="23"/>
  <c r="Z37" i="23"/>
  <c r="Z41" i="23" s="1"/>
  <c r="K37" i="23"/>
  <c r="K41" i="23" s="1"/>
  <c r="AC39" i="23"/>
  <c r="AC43" i="23" s="1"/>
  <c r="N39" i="23"/>
  <c r="N43" i="23" s="1"/>
  <c r="Y37" i="23"/>
  <c r="Y41" i="23" s="1"/>
  <c r="AA39" i="23"/>
  <c r="AA43" i="23" s="1"/>
  <c r="L39" i="23"/>
  <c r="L43" i="23" s="1"/>
  <c r="AE37" i="23"/>
  <c r="AE41" i="23" s="1"/>
  <c r="W37" i="23"/>
  <c r="H37" i="23"/>
  <c r="H41" i="23" s="1"/>
  <c r="Z39" i="23"/>
  <c r="Z43" i="23" s="1"/>
  <c r="K39" i="23"/>
  <c r="K43" i="23" s="1"/>
  <c r="AD37" i="23"/>
  <c r="AD41" i="23" s="1"/>
  <c r="O37" i="23"/>
  <c r="O41" i="23" s="1"/>
  <c r="G37" i="23"/>
  <c r="I47" i="24"/>
  <c r="R38" i="24"/>
  <c r="R36" i="24"/>
  <c r="T39" i="19"/>
  <c r="T43" i="19" s="1"/>
  <c r="T47" i="19" s="1"/>
  <c r="Y37" i="19"/>
  <c r="Y41" i="19" s="1"/>
  <c r="L39" i="19"/>
  <c r="L43" i="19" s="1"/>
  <c r="W39" i="19"/>
  <c r="W43" i="19" s="1"/>
  <c r="X39" i="19"/>
  <c r="X43" i="19" s="1"/>
  <c r="AA37" i="19"/>
  <c r="AA41" i="19" s="1"/>
  <c r="N39" i="19"/>
  <c r="N43" i="19" s="1"/>
  <c r="Y39" i="19"/>
  <c r="O39" i="19"/>
  <c r="O43" i="19" s="1"/>
  <c r="O47" i="19" s="1"/>
  <c r="Z39" i="19"/>
  <c r="Z43" i="19" s="1"/>
  <c r="F36" i="19"/>
  <c r="H39" i="19"/>
  <c r="H43" i="19" s="1"/>
  <c r="H47" i="19" s="1"/>
  <c r="S39" i="19"/>
  <c r="S43" i="19" s="1"/>
  <c r="AA39" i="19"/>
  <c r="AA43" i="19" s="1"/>
  <c r="U41" i="19"/>
  <c r="U47" i="19" s="1"/>
  <c r="G43" i="19"/>
  <c r="C48" i="19"/>
  <c r="V32" i="19" s="1"/>
  <c r="Y47" i="18"/>
  <c r="F40" i="18"/>
  <c r="L47" i="17"/>
  <c r="C48" i="17"/>
  <c r="W39" i="17"/>
  <c r="X39" i="17"/>
  <c r="X43" i="17" s="1"/>
  <c r="F38" i="17"/>
  <c r="Y39" i="17"/>
  <c r="Y43" i="17" s="1"/>
  <c r="Y47" i="17" s="1"/>
  <c r="Z39" i="17"/>
  <c r="Z43" i="17" s="1"/>
  <c r="Z47" i="17" s="1"/>
  <c r="I24" i="2"/>
  <c r="M37" i="16"/>
  <c r="M41" i="16" s="1"/>
  <c r="X37" i="16"/>
  <c r="X41" i="16" s="1"/>
  <c r="S37" i="16"/>
  <c r="AA37" i="16"/>
  <c r="AA41" i="16" s="1"/>
  <c r="N39" i="16"/>
  <c r="N43" i="16" s="1"/>
  <c r="Y39" i="16"/>
  <c r="Y43" i="16" s="1"/>
  <c r="C48" i="16"/>
  <c r="I37" i="16"/>
  <c r="I41" i="16" s="1"/>
  <c r="I47" i="16" s="1"/>
  <c r="T37" i="16"/>
  <c r="T41" i="16" s="1"/>
  <c r="G39" i="16"/>
  <c r="O39" i="16"/>
  <c r="O43" i="16" s="1"/>
  <c r="Z39" i="16"/>
  <c r="Z43" i="16" s="1"/>
  <c r="H37" i="16"/>
  <c r="H41" i="16" s="1"/>
  <c r="J37" i="16"/>
  <c r="J41" i="16" s="1"/>
  <c r="U37" i="16"/>
  <c r="U41" i="16" s="1"/>
  <c r="H39" i="16"/>
  <c r="H47" i="16" s="1"/>
  <c r="S39" i="16"/>
  <c r="AA39" i="16"/>
  <c r="AA43" i="16" s="1"/>
  <c r="K37" i="16"/>
  <c r="K41" i="16" s="1"/>
  <c r="V37" i="16"/>
  <c r="V41" i="16" s="1"/>
  <c r="I39" i="16"/>
  <c r="I43" i="16" s="1"/>
  <c r="T39" i="16"/>
  <c r="L37" i="16"/>
  <c r="L41" i="16" s="1"/>
  <c r="W37" i="16"/>
  <c r="W41" i="16" s="1"/>
  <c r="W47" i="16" s="1"/>
  <c r="J39" i="16"/>
  <c r="J43" i="16" s="1"/>
  <c r="U39" i="16"/>
  <c r="U43" i="16" s="1"/>
  <c r="N37" i="16"/>
  <c r="N41" i="16" s="1"/>
  <c r="Y37" i="16"/>
  <c r="Y41" i="16" s="1"/>
  <c r="L39" i="16"/>
  <c r="L43" i="16" s="1"/>
  <c r="W39" i="16"/>
  <c r="W43" i="16" s="1"/>
  <c r="K39" i="16"/>
  <c r="K43" i="16" s="1"/>
  <c r="V39" i="16"/>
  <c r="R38" i="16" s="1"/>
  <c r="G37" i="16"/>
  <c r="O37" i="16"/>
  <c r="O41" i="16" s="1"/>
  <c r="Z37" i="16"/>
  <c r="Z41" i="16" s="1"/>
  <c r="M39" i="16"/>
  <c r="M43" i="16" s="1"/>
  <c r="M47" i="16" s="1"/>
  <c r="U47" i="16"/>
  <c r="H37" i="15"/>
  <c r="H41" i="15" s="1"/>
  <c r="S37" i="15"/>
  <c r="S41" i="15" s="1"/>
  <c r="AA37" i="15"/>
  <c r="AA41" i="15" s="1"/>
  <c r="N39" i="15"/>
  <c r="N43" i="15" s="1"/>
  <c r="R30" i="15"/>
  <c r="T34" i="15" s="1"/>
  <c r="I37" i="15"/>
  <c r="I41" i="15" s="1"/>
  <c r="T37" i="15"/>
  <c r="T41" i="15" s="1"/>
  <c r="G39" i="15"/>
  <c r="G43" i="15" s="1"/>
  <c r="S39" i="15"/>
  <c r="S43" i="15" s="1"/>
  <c r="C48" i="15"/>
  <c r="V32" i="15" s="1"/>
  <c r="J37" i="15"/>
  <c r="J41" i="15" s="1"/>
  <c r="U37" i="15"/>
  <c r="U41" i="15" s="1"/>
  <c r="H39" i="15"/>
  <c r="H43" i="15" s="1"/>
  <c r="T39" i="15"/>
  <c r="T43" i="15" s="1"/>
  <c r="K37" i="15"/>
  <c r="K41" i="15" s="1"/>
  <c r="V37" i="15"/>
  <c r="V41" i="15" s="1"/>
  <c r="I39" i="15"/>
  <c r="I43" i="15" s="1"/>
  <c r="U39" i="15"/>
  <c r="U43" i="15" s="1"/>
  <c r="L37" i="15"/>
  <c r="L41" i="15" s="1"/>
  <c r="W37" i="15"/>
  <c r="W41" i="15" s="1"/>
  <c r="J39" i="15"/>
  <c r="J43" i="15" s="1"/>
  <c r="V39" i="15"/>
  <c r="V43" i="15" s="1"/>
  <c r="M37" i="15"/>
  <c r="M41" i="15" s="1"/>
  <c r="X37" i="15"/>
  <c r="X41" i="15" s="1"/>
  <c r="K39" i="15"/>
  <c r="K43" i="15" s="1"/>
  <c r="W39" i="15"/>
  <c r="W43" i="15" s="1"/>
  <c r="N37" i="15"/>
  <c r="N41" i="15" s="1"/>
  <c r="N47" i="15" s="1"/>
  <c r="Y37" i="15"/>
  <c r="Y41" i="15" s="1"/>
  <c r="Y47" i="15" s="1"/>
  <c r="L39" i="15"/>
  <c r="L43" i="15" s="1"/>
  <c r="Y39" i="15"/>
  <c r="Y43" i="15" s="1"/>
  <c r="G37" i="15"/>
  <c r="G41" i="15" s="1"/>
  <c r="O37" i="15"/>
  <c r="O41" i="15" s="1"/>
  <c r="Z37" i="15"/>
  <c r="Z41" i="15" s="1"/>
  <c r="M39" i="15"/>
  <c r="M43" i="15" s="1"/>
  <c r="AA39" i="15"/>
  <c r="K47" i="19"/>
  <c r="V47" i="19"/>
  <c r="L32" i="19"/>
  <c r="L47" i="19"/>
  <c r="W47" i="19"/>
  <c r="M47" i="19"/>
  <c r="X47" i="19"/>
  <c r="N47" i="19"/>
  <c r="Z47" i="19"/>
  <c r="S47" i="19"/>
  <c r="I47" i="19"/>
  <c r="F30" i="19"/>
  <c r="R30" i="19"/>
  <c r="J41" i="19"/>
  <c r="J47" i="19" s="1"/>
  <c r="X32" i="19"/>
  <c r="O35" i="19"/>
  <c r="N32" i="19"/>
  <c r="AA35" i="19"/>
  <c r="G32" i="19"/>
  <c r="O32" i="19"/>
  <c r="H32" i="19"/>
  <c r="S32" i="19"/>
  <c r="AA32" i="19"/>
  <c r="J32" i="19"/>
  <c r="U32" i="19"/>
  <c r="L47" i="16"/>
  <c r="F55" i="15"/>
  <c r="O34" i="15"/>
  <c r="G34" i="15"/>
  <c r="N34" i="15"/>
  <c r="M34" i="15"/>
  <c r="L34" i="15"/>
  <c r="K34" i="15"/>
  <c r="J34" i="15"/>
  <c r="I34" i="15"/>
  <c r="H34" i="15"/>
  <c r="T47" i="16"/>
  <c r="I47" i="17"/>
  <c r="K47" i="18"/>
  <c r="V47" i="18"/>
  <c r="H47" i="18"/>
  <c r="O35" i="15"/>
  <c r="O39" i="15"/>
  <c r="O43" i="15" s="1"/>
  <c r="Z39" i="15"/>
  <c r="Z43" i="15" s="1"/>
  <c r="S41" i="16"/>
  <c r="S47" i="16" s="1"/>
  <c r="J47" i="17"/>
  <c r="U47" i="17"/>
  <c r="L47" i="18"/>
  <c r="F30" i="18"/>
  <c r="R30" i="18"/>
  <c r="U34" i="15"/>
  <c r="K47" i="16"/>
  <c r="K47" i="17"/>
  <c r="M47" i="18"/>
  <c r="X47" i="18"/>
  <c r="AA47" i="18"/>
  <c r="V34" i="15"/>
  <c r="R55" i="15"/>
  <c r="F40" i="17"/>
  <c r="F52" i="17" s="1"/>
  <c r="N43" i="17"/>
  <c r="F42" i="17" s="1"/>
  <c r="S34" i="15"/>
  <c r="V47" i="17"/>
  <c r="W34" i="15"/>
  <c r="X47" i="16"/>
  <c r="M47" i="17"/>
  <c r="X47" i="17"/>
  <c r="T32" i="17"/>
  <c r="I32" i="17"/>
  <c r="AA32" i="17"/>
  <c r="S32" i="17"/>
  <c r="H32" i="17"/>
  <c r="Z32" i="17"/>
  <c r="O32" i="17"/>
  <c r="G32" i="17"/>
  <c r="AA35" i="17"/>
  <c r="Y32" i="17"/>
  <c r="N32" i="17"/>
  <c r="O35" i="17"/>
  <c r="X32" i="17"/>
  <c r="M32" i="17"/>
  <c r="V32" i="17"/>
  <c r="K32" i="17"/>
  <c r="U32" i="17"/>
  <c r="J32" i="17"/>
  <c r="C54" i="17"/>
  <c r="N32" i="18"/>
  <c r="F38" i="18"/>
  <c r="F52" i="18" s="1"/>
  <c r="O47" i="18"/>
  <c r="Z47" i="18"/>
  <c r="X34" i="15"/>
  <c r="N47" i="16"/>
  <c r="Y47" i="16"/>
  <c r="R36" i="17"/>
  <c r="G47" i="16"/>
  <c r="O47" i="16"/>
  <c r="Z47" i="16"/>
  <c r="R30" i="16"/>
  <c r="F30" i="16"/>
  <c r="G47" i="17"/>
  <c r="O47" i="17"/>
  <c r="I47" i="18"/>
  <c r="T47" i="18"/>
  <c r="V32" i="18"/>
  <c r="K32" i="18"/>
  <c r="U32" i="18"/>
  <c r="J32" i="18"/>
  <c r="T32" i="18"/>
  <c r="I32" i="18"/>
  <c r="AA32" i="18"/>
  <c r="S32" i="18"/>
  <c r="H32" i="18"/>
  <c r="Z32" i="18"/>
  <c r="O32" i="18"/>
  <c r="G32" i="18"/>
  <c r="X32" i="18"/>
  <c r="M32" i="18"/>
  <c r="W32" i="18"/>
  <c r="L32" i="18"/>
  <c r="AA34" i="15"/>
  <c r="Y34" i="15"/>
  <c r="Z34" i="15"/>
  <c r="AA47" i="16"/>
  <c r="H47" i="17"/>
  <c r="S47" i="17"/>
  <c r="AA47" i="17"/>
  <c r="J47" i="18"/>
  <c r="U47" i="18"/>
  <c r="W41" i="18"/>
  <c r="N47" i="18"/>
  <c r="T41" i="17"/>
  <c r="R40" i="17" s="1"/>
  <c r="F36" i="18"/>
  <c r="F36" i="17"/>
  <c r="R36" i="13"/>
  <c r="K39" i="13"/>
  <c r="K43" i="13" s="1"/>
  <c r="O39" i="13"/>
  <c r="O43" i="13" s="1"/>
  <c r="T39" i="13"/>
  <c r="T43" i="13" s="1"/>
  <c r="V39" i="13"/>
  <c r="V43" i="13" s="1"/>
  <c r="V47" i="13" s="1"/>
  <c r="L39" i="13"/>
  <c r="L43" i="13" s="1"/>
  <c r="W39" i="13"/>
  <c r="W43" i="13" s="1"/>
  <c r="W47" i="13" s="1"/>
  <c r="M39" i="13"/>
  <c r="M43" i="13" s="1"/>
  <c r="M47" i="13" s="1"/>
  <c r="X39" i="13"/>
  <c r="X43" i="13" s="1"/>
  <c r="X47" i="13" s="1"/>
  <c r="Y39" i="13"/>
  <c r="Y43" i="13" s="1"/>
  <c r="Y47" i="13" s="1"/>
  <c r="Z39" i="13"/>
  <c r="Z43" i="13" s="1"/>
  <c r="Z47" i="13" s="1"/>
  <c r="S39" i="13"/>
  <c r="T47" i="13"/>
  <c r="K47" i="13"/>
  <c r="V32" i="13"/>
  <c r="N32" i="13"/>
  <c r="Y32" i="13"/>
  <c r="W32" i="13"/>
  <c r="L32" i="13"/>
  <c r="F40" i="13"/>
  <c r="L47" i="13"/>
  <c r="I47" i="13"/>
  <c r="J47" i="13"/>
  <c r="N47" i="13"/>
  <c r="O47" i="13"/>
  <c r="H47" i="13"/>
  <c r="AA47" i="13"/>
  <c r="F30" i="13"/>
  <c r="R30" i="13"/>
  <c r="U41" i="13"/>
  <c r="R40" i="13" s="1"/>
  <c r="M32" i="13"/>
  <c r="X32" i="13"/>
  <c r="O35" i="13"/>
  <c r="G32" i="13"/>
  <c r="O32" i="13"/>
  <c r="Z32" i="13"/>
  <c r="F36" i="13"/>
  <c r="H32" i="13"/>
  <c r="S32" i="13"/>
  <c r="AA32" i="13"/>
  <c r="I32" i="13"/>
  <c r="T32" i="13"/>
  <c r="J32" i="13"/>
  <c r="U32" i="13"/>
  <c r="K32" i="13"/>
  <c r="M37" i="12"/>
  <c r="M41" i="12" s="1"/>
  <c r="X37" i="12"/>
  <c r="X41" i="12" s="1"/>
  <c r="J39" i="12"/>
  <c r="J43" i="12" s="1"/>
  <c r="U39" i="12"/>
  <c r="U43" i="12" s="1"/>
  <c r="C48" i="12"/>
  <c r="T39" i="12"/>
  <c r="T43" i="12" s="1"/>
  <c r="N37" i="12"/>
  <c r="N41" i="12" s="1"/>
  <c r="Y37" i="12"/>
  <c r="Y41" i="12" s="1"/>
  <c r="R40" i="12" s="1"/>
  <c r="K39" i="12"/>
  <c r="K43" i="12" s="1"/>
  <c r="V39" i="12"/>
  <c r="V43" i="12" s="1"/>
  <c r="V32" i="12"/>
  <c r="W37" i="12"/>
  <c r="W41" i="12" s="1"/>
  <c r="G37" i="12"/>
  <c r="G41" i="12" s="1"/>
  <c r="O37" i="12"/>
  <c r="O41" i="12" s="1"/>
  <c r="Z37" i="12"/>
  <c r="Z41" i="12" s="1"/>
  <c r="L39" i="12"/>
  <c r="L43" i="12" s="1"/>
  <c r="L47" i="12" s="1"/>
  <c r="W39" i="12"/>
  <c r="W43" i="12" s="1"/>
  <c r="L37" i="12"/>
  <c r="L41" i="12" s="1"/>
  <c r="I39" i="12"/>
  <c r="I43" i="12" s="1"/>
  <c r="H37" i="12"/>
  <c r="H41" i="12" s="1"/>
  <c r="S37" i="12"/>
  <c r="S41" i="12" s="1"/>
  <c r="AA37" i="12"/>
  <c r="AA41" i="12" s="1"/>
  <c r="M39" i="12"/>
  <c r="M43" i="12" s="1"/>
  <c r="X39" i="12"/>
  <c r="X43" i="12" s="1"/>
  <c r="X47" i="12" s="1"/>
  <c r="I37" i="12"/>
  <c r="I41" i="12" s="1"/>
  <c r="F40" i="12" s="1"/>
  <c r="T37" i="12"/>
  <c r="T41" i="12" s="1"/>
  <c r="N39" i="12"/>
  <c r="N43" i="12" s="1"/>
  <c r="J37" i="12"/>
  <c r="J41" i="12" s="1"/>
  <c r="U37" i="12"/>
  <c r="U41" i="12" s="1"/>
  <c r="G39" i="12"/>
  <c r="G43" i="12" s="1"/>
  <c r="O39" i="12"/>
  <c r="O43" i="12" s="1"/>
  <c r="Z39" i="12"/>
  <c r="Z43" i="12" s="1"/>
  <c r="Z47" i="12" s="1"/>
  <c r="Y39" i="12"/>
  <c r="Y43" i="12" s="1"/>
  <c r="Y47" i="12" s="1"/>
  <c r="K37" i="12"/>
  <c r="K41" i="12" s="1"/>
  <c r="V37" i="12"/>
  <c r="V41" i="12" s="1"/>
  <c r="H39" i="12"/>
  <c r="H43" i="12" s="1"/>
  <c r="S39" i="12"/>
  <c r="M37" i="11"/>
  <c r="M41" i="11" s="1"/>
  <c r="X37" i="11"/>
  <c r="X41" i="11" s="1"/>
  <c r="L39" i="11"/>
  <c r="L43" i="11" s="1"/>
  <c r="G37" i="11"/>
  <c r="G41" i="11" s="1"/>
  <c r="O37" i="11"/>
  <c r="O41" i="11" s="1"/>
  <c r="Z37" i="11"/>
  <c r="Z41" i="11" s="1"/>
  <c r="N39" i="11"/>
  <c r="N43" i="11" s="1"/>
  <c r="N47" i="11" s="1"/>
  <c r="H37" i="11"/>
  <c r="F36" i="11" s="1"/>
  <c r="S37" i="11"/>
  <c r="S41" i="11" s="1"/>
  <c r="S47" i="11" s="1"/>
  <c r="AA37" i="11"/>
  <c r="AA41" i="11" s="1"/>
  <c r="S39" i="11"/>
  <c r="S43" i="11" s="1"/>
  <c r="I37" i="11"/>
  <c r="I41" i="11" s="1"/>
  <c r="T37" i="11"/>
  <c r="T41" i="11" s="1"/>
  <c r="G39" i="11"/>
  <c r="G43" i="11" s="1"/>
  <c r="G47" i="11" s="1"/>
  <c r="T39" i="11"/>
  <c r="T43" i="11" s="1"/>
  <c r="J37" i="11"/>
  <c r="J41" i="11" s="1"/>
  <c r="J47" i="11" s="1"/>
  <c r="U37" i="11"/>
  <c r="U41" i="11" s="1"/>
  <c r="U47" i="11" s="1"/>
  <c r="H39" i="11"/>
  <c r="H43" i="11" s="1"/>
  <c r="U39" i="11"/>
  <c r="U43" i="11" s="1"/>
  <c r="C48" i="11"/>
  <c r="U32" i="11" s="1"/>
  <c r="W39" i="11"/>
  <c r="W43" i="11" s="1"/>
  <c r="W47" i="11" s="1"/>
  <c r="X39" i="11"/>
  <c r="X43" i="11" s="1"/>
  <c r="X47" i="11" s="1"/>
  <c r="Y39" i="11"/>
  <c r="Y43" i="11" s="1"/>
  <c r="Y47" i="11" s="1"/>
  <c r="T47" i="12"/>
  <c r="V43" i="11"/>
  <c r="J47" i="12"/>
  <c r="U47" i="12"/>
  <c r="Y32" i="12"/>
  <c r="N32" i="12"/>
  <c r="W32" i="12"/>
  <c r="L32" i="12"/>
  <c r="W32" i="11"/>
  <c r="J32" i="11"/>
  <c r="V47" i="12"/>
  <c r="T47" i="11"/>
  <c r="T32" i="11"/>
  <c r="W47" i="12"/>
  <c r="M47" i="11"/>
  <c r="M47" i="12"/>
  <c r="K47" i="12"/>
  <c r="I47" i="11"/>
  <c r="N47" i="12"/>
  <c r="O47" i="12"/>
  <c r="AA47" i="11"/>
  <c r="L47" i="11"/>
  <c r="R30" i="11"/>
  <c r="F30" i="11"/>
  <c r="H47" i="12"/>
  <c r="AA47" i="12"/>
  <c r="F30" i="12"/>
  <c r="R30" i="12"/>
  <c r="K32" i="11"/>
  <c r="V32" i="11"/>
  <c r="M32" i="12"/>
  <c r="X32" i="12"/>
  <c r="O35" i="12"/>
  <c r="M32" i="11"/>
  <c r="X32" i="11"/>
  <c r="O35" i="11"/>
  <c r="O39" i="11"/>
  <c r="O43" i="11" s="1"/>
  <c r="Z39" i="11"/>
  <c r="Z43" i="11" s="1"/>
  <c r="G32" i="12"/>
  <c r="O32" i="12"/>
  <c r="Z32" i="12"/>
  <c r="F36" i="12"/>
  <c r="N32" i="11"/>
  <c r="Y32" i="11"/>
  <c r="AA35" i="11"/>
  <c r="H32" i="12"/>
  <c r="S32" i="12"/>
  <c r="AA32" i="12"/>
  <c r="G32" i="11"/>
  <c r="O32" i="11"/>
  <c r="Z32" i="11"/>
  <c r="I32" i="12"/>
  <c r="T32" i="12"/>
  <c r="H32" i="11"/>
  <c r="S32" i="11"/>
  <c r="AA32" i="11"/>
  <c r="R36" i="11"/>
  <c r="J32" i="12"/>
  <c r="U32" i="12"/>
  <c r="I32" i="11"/>
  <c r="K39" i="11"/>
  <c r="K32" i="12"/>
  <c r="K37" i="10"/>
  <c r="K41" i="10" s="1"/>
  <c r="V37" i="10"/>
  <c r="V41" i="10" s="1"/>
  <c r="I39" i="10"/>
  <c r="I43" i="10" s="1"/>
  <c r="T39" i="10"/>
  <c r="T43" i="10" s="1"/>
  <c r="L37" i="10"/>
  <c r="L41" i="10" s="1"/>
  <c r="W37" i="10"/>
  <c r="W41" i="10" s="1"/>
  <c r="J39" i="10"/>
  <c r="J43" i="10" s="1"/>
  <c r="U39" i="10"/>
  <c r="U43" i="10" s="1"/>
  <c r="C48" i="10"/>
  <c r="M37" i="10"/>
  <c r="M41" i="10" s="1"/>
  <c r="X37" i="10"/>
  <c r="X41" i="10" s="1"/>
  <c r="K39" i="10"/>
  <c r="K43" i="10" s="1"/>
  <c r="V39" i="10"/>
  <c r="V43" i="10" s="1"/>
  <c r="V32" i="10"/>
  <c r="N37" i="10"/>
  <c r="N41" i="10" s="1"/>
  <c r="Y37" i="10"/>
  <c r="Y41" i="10" s="1"/>
  <c r="Y47" i="10" s="1"/>
  <c r="L39" i="10"/>
  <c r="L43" i="10" s="1"/>
  <c r="L47" i="10" s="1"/>
  <c r="W39" i="10"/>
  <c r="W43" i="10" s="1"/>
  <c r="W47" i="10" s="1"/>
  <c r="G37" i="10"/>
  <c r="G41" i="10" s="1"/>
  <c r="O37" i="10"/>
  <c r="O41" i="10" s="1"/>
  <c r="Z37" i="10"/>
  <c r="Z41" i="10" s="1"/>
  <c r="M39" i="10"/>
  <c r="M43" i="10" s="1"/>
  <c r="M47" i="10" s="1"/>
  <c r="X39" i="10"/>
  <c r="X43" i="10" s="1"/>
  <c r="H37" i="10"/>
  <c r="H41" i="10" s="1"/>
  <c r="S37" i="10"/>
  <c r="S41" i="10" s="1"/>
  <c r="AA37" i="10"/>
  <c r="AA41" i="10" s="1"/>
  <c r="AA47" i="10" s="1"/>
  <c r="N39" i="10"/>
  <c r="N43" i="10" s="1"/>
  <c r="Y39" i="10"/>
  <c r="Y43" i="10" s="1"/>
  <c r="I37" i="10"/>
  <c r="I41" i="10" s="1"/>
  <c r="T37" i="10"/>
  <c r="T41" i="10" s="1"/>
  <c r="T47" i="10" s="1"/>
  <c r="G39" i="10"/>
  <c r="G43" i="10" s="1"/>
  <c r="O39" i="10"/>
  <c r="O43" i="10" s="1"/>
  <c r="O47" i="10" s="1"/>
  <c r="Z39" i="10"/>
  <c r="Z43" i="10" s="1"/>
  <c r="J37" i="10"/>
  <c r="J41" i="10" s="1"/>
  <c r="J47" i="10" s="1"/>
  <c r="U37" i="10"/>
  <c r="H39" i="10"/>
  <c r="H43" i="10" s="1"/>
  <c r="S39" i="10"/>
  <c r="S43" i="10" s="1"/>
  <c r="K47" i="10"/>
  <c r="I47" i="10"/>
  <c r="W32" i="10"/>
  <c r="L32" i="10"/>
  <c r="X47" i="10"/>
  <c r="N47" i="10"/>
  <c r="V47" i="10"/>
  <c r="Z47" i="10"/>
  <c r="F30" i="10"/>
  <c r="R30" i="10"/>
  <c r="M32" i="10"/>
  <c r="X32" i="10"/>
  <c r="O35" i="10"/>
  <c r="N32" i="10"/>
  <c r="Y32" i="10"/>
  <c r="AA35" i="10"/>
  <c r="G32" i="10"/>
  <c r="O32" i="10"/>
  <c r="Z32" i="10"/>
  <c r="U41" i="10"/>
  <c r="H32" i="10"/>
  <c r="S32" i="10"/>
  <c r="AA32" i="10"/>
  <c r="I32" i="10"/>
  <c r="T32" i="10"/>
  <c r="J32" i="10"/>
  <c r="U32" i="10"/>
  <c r="K32" i="10"/>
  <c r="K39" i="9"/>
  <c r="K43" i="9" s="1"/>
  <c r="T37" i="9"/>
  <c r="T41" i="9" s="1"/>
  <c r="O39" i="9"/>
  <c r="O43" i="9" s="1"/>
  <c r="U37" i="9"/>
  <c r="U41" i="9" s="1"/>
  <c r="S39" i="9"/>
  <c r="S43" i="9" s="1"/>
  <c r="V37" i="9"/>
  <c r="V41" i="9" s="1"/>
  <c r="T39" i="9"/>
  <c r="T43" i="9" s="1"/>
  <c r="T47" i="9" s="1"/>
  <c r="X37" i="9"/>
  <c r="X41" i="9" s="1"/>
  <c r="V39" i="9"/>
  <c r="V43" i="9" s="1"/>
  <c r="M37" i="9"/>
  <c r="M41" i="9" s="1"/>
  <c r="I37" i="9"/>
  <c r="I41" i="9" s="1"/>
  <c r="G39" i="9"/>
  <c r="G43" i="9" s="1"/>
  <c r="W39" i="9"/>
  <c r="W43" i="9" s="1"/>
  <c r="J37" i="9"/>
  <c r="H39" i="9"/>
  <c r="H43" i="9" s="1"/>
  <c r="Z39" i="9"/>
  <c r="Z43" i="9" s="1"/>
  <c r="Z47" i="9" s="1"/>
  <c r="K37" i="9"/>
  <c r="K41" i="9" s="1"/>
  <c r="K47" i="9" s="1"/>
  <c r="I39" i="9"/>
  <c r="I43" i="9" s="1"/>
  <c r="AA39" i="9"/>
  <c r="AA43" i="9" s="1"/>
  <c r="L37" i="9"/>
  <c r="L41" i="9" s="1"/>
  <c r="W37" i="9"/>
  <c r="W41" i="9" s="1"/>
  <c r="J39" i="9"/>
  <c r="J43" i="9" s="1"/>
  <c r="U39" i="9"/>
  <c r="U43" i="9" s="1"/>
  <c r="U47" i="9" s="1"/>
  <c r="C48" i="9"/>
  <c r="T32" i="9" s="1"/>
  <c r="N37" i="9"/>
  <c r="N41" i="9" s="1"/>
  <c r="Y37" i="9"/>
  <c r="Y41" i="9" s="1"/>
  <c r="Y47" i="9" s="1"/>
  <c r="L39" i="9"/>
  <c r="L43" i="9" s="1"/>
  <c r="L47" i="9" s="1"/>
  <c r="G37" i="9"/>
  <c r="G41" i="9" s="1"/>
  <c r="O37" i="9"/>
  <c r="O41" i="9" s="1"/>
  <c r="Z37" i="9"/>
  <c r="Z41" i="9" s="1"/>
  <c r="M39" i="9"/>
  <c r="M43" i="9" s="1"/>
  <c r="M47" i="9" s="1"/>
  <c r="X39" i="9"/>
  <c r="X43" i="9" s="1"/>
  <c r="X47" i="9" s="1"/>
  <c r="H37" i="9"/>
  <c r="H41" i="9" s="1"/>
  <c r="S37" i="9"/>
  <c r="S41" i="9" s="1"/>
  <c r="S47" i="9" s="1"/>
  <c r="AA37" i="9"/>
  <c r="AA41" i="9" s="1"/>
  <c r="AA47" i="9" s="1"/>
  <c r="N39" i="9"/>
  <c r="N43" i="9" s="1"/>
  <c r="V47" i="9"/>
  <c r="W47" i="9"/>
  <c r="I47" i="9"/>
  <c r="G47" i="9"/>
  <c r="F30" i="9"/>
  <c r="R30" i="9"/>
  <c r="J41" i="9"/>
  <c r="J47" i="9" s="1"/>
  <c r="O35" i="9"/>
  <c r="I32" i="9"/>
  <c r="L37" i="6"/>
  <c r="L41" i="6" s="1"/>
  <c r="W37" i="6"/>
  <c r="J39" i="6"/>
  <c r="U39" i="6"/>
  <c r="C48" i="6"/>
  <c r="M37" i="6"/>
  <c r="M41" i="6" s="1"/>
  <c r="X37" i="6"/>
  <c r="K39" i="6"/>
  <c r="K47" i="6" s="1"/>
  <c r="V39" i="6"/>
  <c r="I39" i="6"/>
  <c r="N37" i="6"/>
  <c r="N41" i="6" s="1"/>
  <c r="Y37" i="6"/>
  <c r="L39" i="6"/>
  <c r="W39" i="6"/>
  <c r="K37" i="6"/>
  <c r="K41" i="6" s="1"/>
  <c r="G37" i="6"/>
  <c r="G41" i="6" s="1"/>
  <c r="F40" i="6" s="1"/>
  <c r="O37" i="6"/>
  <c r="O41" i="6" s="1"/>
  <c r="Z37" i="6"/>
  <c r="M39" i="6"/>
  <c r="X39" i="6"/>
  <c r="T39" i="6"/>
  <c r="H37" i="6"/>
  <c r="H41" i="6" s="1"/>
  <c r="S37" i="6"/>
  <c r="AA37" i="6"/>
  <c r="AA47" i="6" s="1"/>
  <c r="N39" i="6"/>
  <c r="Y39" i="6"/>
  <c r="I37" i="6"/>
  <c r="I41" i="6" s="1"/>
  <c r="T37" i="6"/>
  <c r="G39" i="6"/>
  <c r="O39" i="6"/>
  <c r="Z39" i="6"/>
  <c r="V37" i="6"/>
  <c r="R40" i="6" s="1"/>
  <c r="J37" i="6"/>
  <c r="J41" i="6" s="1"/>
  <c r="U37" i="6"/>
  <c r="H39" i="6"/>
  <c r="S39" i="6"/>
  <c r="I47" i="6"/>
  <c r="T47" i="6"/>
  <c r="J47" i="6"/>
  <c r="U47" i="6"/>
  <c r="V32" i="6"/>
  <c r="K32" i="6"/>
  <c r="J32" i="6"/>
  <c r="T32" i="6"/>
  <c r="I32" i="6"/>
  <c r="U32" i="6"/>
  <c r="AA32" i="6"/>
  <c r="S32" i="6"/>
  <c r="H32" i="6"/>
  <c r="Z32" i="6"/>
  <c r="O32" i="6"/>
  <c r="G32" i="6"/>
  <c r="Y32" i="6"/>
  <c r="N32" i="6"/>
  <c r="X32" i="6"/>
  <c r="M32" i="6"/>
  <c r="W32" i="6"/>
  <c r="L32" i="6"/>
  <c r="L47" i="6"/>
  <c r="M47" i="6"/>
  <c r="X47" i="6"/>
  <c r="N47" i="6"/>
  <c r="Y47" i="6"/>
  <c r="O47" i="6"/>
  <c r="Z47" i="6"/>
  <c r="F30" i="6"/>
  <c r="R30" i="6"/>
  <c r="H47" i="6"/>
  <c r="S47" i="6"/>
  <c r="Z39" i="5"/>
  <c r="C48" i="5"/>
  <c r="O35" i="5"/>
  <c r="C54" i="5"/>
  <c r="Y32" i="5"/>
  <c r="N32" i="5"/>
  <c r="X32" i="5"/>
  <c r="M32" i="5"/>
  <c r="W32" i="5"/>
  <c r="L32" i="5"/>
  <c r="K32" i="5"/>
  <c r="V32" i="5"/>
  <c r="U32" i="5"/>
  <c r="J32" i="5"/>
  <c r="T32" i="5"/>
  <c r="I32" i="5"/>
  <c r="Z32" i="5"/>
  <c r="AA32" i="5"/>
  <c r="S32" i="5"/>
  <c r="H32" i="5"/>
  <c r="O32" i="5"/>
  <c r="G32" i="5"/>
  <c r="F38" i="5"/>
  <c r="C54" i="7"/>
  <c r="F36" i="7"/>
  <c r="R36" i="7"/>
  <c r="F38" i="7"/>
  <c r="U47" i="5"/>
  <c r="V47" i="5"/>
  <c r="F40" i="5"/>
  <c r="X47" i="5"/>
  <c r="F30" i="5"/>
  <c r="R30" i="5"/>
  <c r="T47" i="5"/>
  <c r="J47" i="5"/>
  <c r="K47" i="5"/>
  <c r="L47" i="5"/>
  <c r="R40" i="5"/>
  <c r="N47" i="5"/>
  <c r="Y47" i="5"/>
  <c r="G47" i="5"/>
  <c r="O47" i="5"/>
  <c r="Z47" i="5"/>
  <c r="I47" i="5"/>
  <c r="W47" i="5"/>
  <c r="H47" i="5"/>
  <c r="S47" i="5"/>
  <c r="R42" i="5"/>
  <c r="AA47" i="5"/>
  <c r="M43" i="5"/>
  <c r="F42" i="5" s="1"/>
  <c r="R38" i="5"/>
  <c r="F36" i="5"/>
  <c r="R36" i="5"/>
  <c r="H47" i="7"/>
  <c r="L47" i="7"/>
  <c r="W47" i="7"/>
  <c r="R30" i="7"/>
  <c r="F30" i="7"/>
  <c r="J47" i="7"/>
  <c r="K47" i="7"/>
  <c r="M47" i="7"/>
  <c r="X47" i="7"/>
  <c r="AA47" i="7"/>
  <c r="T32" i="7"/>
  <c r="I32" i="7"/>
  <c r="AA32" i="7"/>
  <c r="S32" i="7"/>
  <c r="H32" i="7"/>
  <c r="O32" i="7"/>
  <c r="V32" i="7"/>
  <c r="Z32" i="7"/>
  <c r="G32" i="7"/>
  <c r="Y32" i="7"/>
  <c r="N32" i="7"/>
  <c r="L32" i="7"/>
  <c r="X32" i="7"/>
  <c r="M32" i="7"/>
  <c r="W32" i="7"/>
  <c r="K32" i="7"/>
  <c r="U32" i="7"/>
  <c r="N47" i="7"/>
  <c r="Y47" i="7"/>
  <c r="S47" i="7"/>
  <c r="R42" i="7"/>
  <c r="U47" i="7"/>
  <c r="V47" i="7"/>
  <c r="G47" i="7"/>
  <c r="F42" i="7"/>
  <c r="O47" i="7"/>
  <c r="Z47" i="7"/>
  <c r="R38" i="7"/>
  <c r="O35" i="7"/>
  <c r="F40" i="7"/>
  <c r="F52" i="7" s="1"/>
  <c r="AA35" i="7"/>
  <c r="J32" i="7"/>
  <c r="AA35" i="4"/>
  <c r="O35" i="4"/>
  <c r="AA32" i="4"/>
  <c r="T32" i="4"/>
  <c r="L32" i="4"/>
  <c r="J32" i="4"/>
  <c r="U32" i="4"/>
  <c r="I32" i="4"/>
  <c r="W32" i="4"/>
  <c r="R38" i="4"/>
  <c r="F36" i="4"/>
  <c r="C54" i="4"/>
  <c r="R30" i="4" s="1"/>
  <c r="R36" i="4"/>
  <c r="I47" i="4"/>
  <c r="J47" i="4"/>
  <c r="U47" i="4"/>
  <c r="K47" i="4"/>
  <c r="T47" i="4"/>
  <c r="L47" i="4"/>
  <c r="W47" i="4"/>
  <c r="N47" i="4"/>
  <c r="Y47" i="4"/>
  <c r="X47" i="4"/>
  <c r="F42" i="4"/>
  <c r="O47" i="4"/>
  <c r="Z47" i="4"/>
  <c r="M47" i="4"/>
  <c r="H47" i="4"/>
  <c r="AA47" i="4"/>
  <c r="R40" i="4"/>
  <c r="K32" i="4"/>
  <c r="V32" i="4"/>
  <c r="F38" i="4"/>
  <c r="M32" i="4"/>
  <c r="X32" i="4"/>
  <c r="N32" i="4"/>
  <c r="Y32" i="4"/>
  <c r="F40" i="4"/>
  <c r="G32" i="4"/>
  <c r="O32" i="4"/>
  <c r="Z32" i="4"/>
  <c r="H32" i="4"/>
  <c r="S32" i="4"/>
  <c r="J30" i="2"/>
  <c r="J47" i="2"/>
  <c r="J43" i="2"/>
  <c r="J35" i="2"/>
  <c r="J40" i="2"/>
  <c r="J36" i="2"/>
  <c r="J41" i="2"/>
  <c r="J45" i="2"/>
  <c r="J34" i="2"/>
  <c r="J33" i="2"/>
  <c r="J42" i="2"/>
  <c r="J49" i="2"/>
  <c r="J44" i="2"/>
  <c r="J29" i="2"/>
  <c r="J26" i="2"/>
  <c r="J37" i="2"/>
  <c r="J39" i="2"/>
  <c r="J51" i="2"/>
  <c r="J25" i="2"/>
  <c r="J32" i="2"/>
  <c r="J24" i="2"/>
  <c r="J31" i="2"/>
  <c r="J38" i="2"/>
  <c r="J46" i="2"/>
  <c r="J50" i="2"/>
  <c r="J27" i="2"/>
  <c r="J28" i="2"/>
  <c r="J48" i="2"/>
  <c r="J52" i="2"/>
  <c r="V47" i="15" l="1"/>
  <c r="T32" i="15"/>
  <c r="I47" i="15"/>
  <c r="W47" i="15"/>
  <c r="AA43" i="15"/>
  <c r="AA47" i="15" s="1"/>
  <c r="G47" i="15"/>
  <c r="F40" i="15"/>
  <c r="R42" i="36"/>
  <c r="F42" i="36"/>
  <c r="H47" i="36"/>
  <c r="F40" i="36"/>
  <c r="R36" i="36"/>
  <c r="R52" i="36"/>
  <c r="R38" i="36"/>
  <c r="F36" i="36"/>
  <c r="Z47" i="36"/>
  <c r="F38" i="36"/>
  <c r="R40" i="35"/>
  <c r="R52" i="35" s="1"/>
  <c r="F40" i="35"/>
  <c r="F52" i="35" s="1"/>
  <c r="R31" i="35"/>
  <c r="F38" i="35"/>
  <c r="Y43" i="35"/>
  <c r="F36" i="35"/>
  <c r="F51" i="37"/>
  <c r="F20" i="37" s="1"/>
  <c r="O34" i="37"/>
  <c r="O45" i="37" s="1"/>
  <c r="O49" i="37" s="1"/>
  <c r="O54" i="37" s="1"/>
  <c r="O55" i="37" s="1"/>
  <c r="G34" i="37"/>
  <c r="N34" i="37"/>
  <c r="N45" i="37" s="1"/>
  <c r="N49" i="37" s="1"/>
  <c r="N54" i="37" s="1"/>
  <c r="N55" i="37" s="1"/>
  <c r="M34" i="37"/>
  <c r="M45" i="37" s="1"/>
  <c r="M49" i="37" s="1"/>
  <c r="M54" i="37" s="1"/>
  <c r="M55" i="37" s="1"/>
  <c r="L34" i="37"/>
  <c r="L45" i="37" s="1"/>
  <c r="L49" i="37" s="1"/>
  <c r="L54" i="37" s="1"/>
  <c r="L55" i="37" s="1"/>
  <c r="K34" i="37"/>
  <c r="K45" i="37" s="1"/>
  <c r="K49" i="37" s="1"/>
  <c r="K54" i="37" s="1"/>
  <c r="K55" i="37" s="1"/>
  <c r="J34" i="37"/>
  <c r="J45" i="37" s="1"/>
  <c r="J49" i="37" s="1"/>
  <c r="J54" i="37" s="1"/>
  <c r="J55" i="37" s="1"/>
  <c r="H34" i="37"/>
  <c r="H45" i="37" s="1"/>
  <c r="H49" i="37" s="1"/>
  <c r="H54" i="37" s="1"/>
  <c r="H55" i="37" s="1"/>
  <c r="F55" i="37"/>
  <c r="I34" i="37"/>
  <c r="I45" i="37" s="1"/>
  <c r="I49" i="37" s="1"/>
  <c r="I54" i="37" s="1"/>
  <c r="I55" i="37" s="1"/>
  <c r="R40" i="37"/>
  <c r="R52" i="37" s="1"/>
  <c r="M47" i="36"/>
  <c r="F46" i="36" s="1"/>
  <c r="F31" i="36"/>
  <c r="F42" i="37"/>
  <c r="G45" i="37"/>
  <c r="G49" i="37" s="1"/>
  <c r="G47" i="37"/>
  <c r="F46" i="37" s="1"/>
  <c r="Z34" i="37"/>
  <c r="Z45" i="37" s="1"/>
  <c r="Z49" i="37" s="1"/>
  <c r="Z54" i="37" s="1"/>
  <c r="Z55" i="37" s="1"/>
  <c r="Y34" i="37"/>
  <c r="Y45" i="37" s="1"/>
  <c r="Y49" i="37" s="1"/>
  <c r="Y54" i="37" s="1"/>
  <c r="Y55" i="37" s="1"/>
  <c r="X34" i="37"/>
  <c r="X45" i="37" s="1"/>
  <c r="X49" i="37" s="1"/>
  <c r="X54" i="37" s="1"/>
  <c r="X55" i="37" s="1"/>
  <c r="W34" i="37"/>
  <c r="W45" i="37" s="1"/>
  <c r="W49" i="37" s="1"/>
  <c r="W54" i="37" s="1"/>
  <c r="W55" i="37" s="1"/>
  <c r="R51" i="37"/>
  <c r="S34" i="37"/>
  <c r="R55" i="37"/>
  <c r="V34" i="37"/>
  <c r="V45" i="37" s="1"/>
  <c r="V49" i="37" s="1"/>
  <c r="V54" i="37" s="1"/>
  <c r="V55" i="37" s="1"/>
  <c r="AA34" i="37"/>
  <c r="AA45" i="37" s="1"/>
  <c r="AA49" i="37" s="1"/>
  <c r="AA54" i="37" s="1"/>
  <c r="AA55" i="37" s="1"/>
  <c r="U34" i="37"/>
  <c r="T34" i="37"/>
  <c r="T45" i="37" s="1"/>
  <c r="T49" i="37" s="1"/>
  <c r="T54" i="37" s="1"/>
  <c r="T55" i="37" s="1"/>
  <c r="F31" i="37"/>
  <c r="T47" i="36"/>
  <c r="U45" i="37"/>
  <c r="U49" i="37" s="1"/>
  <c r="U54" i="37" s="1"/>
  <c r="U55" i="37" s="1"/>
  <c r="Y34" i="36"/>
  <c r="Y45" i="36" s="1"/>
  <c r="Y49" i="36" s="1"/>
  <c r="Y54" i="36" s="1"/>
  <c r="Y55" i="36" s="1"/>
  <c r="X34" i="36"/>
  <c r="X45" i="36" s="1"/>
  <c r="X49" i="36" s="1"/>
  <c r="X54" i="36" s="1"/>
  <c r="X55" i="36" s="1"/>
  <c r="W34" i="36"/>
  <c r="W45" i="36" s="1"/>
  <c r="W49" i="36" s="1"/>
  <c r="W54" i="36" s="1"/>
  <c r="W55" i="36" s="1"/>
  <c r="Z34" i="36"/>
  <c r="Z45" i="36" s="1"/>
  <c r="Z49" i="36" s="1"/>
  <c r="Z54" i="36" s="1"/>
  <c r="Z55" i="36" s="1"/>
  <c r="R55" i="36"/>
  <c r="V34" i="36"/>
  <c r="V45" i="36" s="1"/>
  <c r="V49" i="36" s="1"/>
  <c r="V54" i="36" s="1"/>
  <c r="V55" i="36" s="1"/>
  <c r="U34" i="36"/>
  <c r="U45" i="36" s="1"/>
  <c r="U49" i="36" s="1"/>
  <c r="U54" i="36" s="1"/>
  <c r="U55" i="36" s="1"/>
  <c r="T34" i="36"/>
  <c r="T45" i="36" s="1"/>
  <c r="T49" i="36" s="1"/>
  <c r="T54" i="36" s="1"/>
  <c r="T55" i="36" s="1"/>
  <c r="R51" i="36"/>
  <c r="AA34" i="36"/>
  <c r="AA45" i="36" s="1"/>
  <c r="AA49" i="36" s="1"/>
  <c r="AA54" i="36" s="1"/>
  <c r="AA55" i="36" s="1"/>
  <c r="S34" i="36"/>
  <c r="R31" i="37"/>
  <c r="R31" i="36"/>
  <c r="N34" i="36"/>
  <c r="N45" i="36" s="1"/>
  <c r="N49" i="36" s="1"/>
  <c r="N54" i="36" s="1"/>
  <c r="N55" i="36" s="1"/>
  <c r="M34" i="36"/>
  <c r="M45" i="36" s="1"/>
  <c r="L34" i="36"/>
  <c r="L45" i="36" s="1"/>
  <c r="L49" i="36" s="1"/>
  <c r="L54" i="36" s="1"/>
  <c r="L55" i="36" s="1"/>
  <c r="G34" i="36"/>
  <c r="K34" i="36"/>
  <c r="K45" i="36" s="1"/>
  <c r="K49" i="36" s="1"/>
  <c r="K54" i="36" s="1"/>
  <c r="K55" i="36" s="1"/>
  <c r="J34" i="36"/>
  <c r="J45" i="36" s="1"/>
  <c r="J49" i="36" s="1"/>
  <c r="J54" i="36" s="1"/>
  <c r="J55" i="36" s="1"/>
  <c r="O34" i="36"/>
  <c r="O45" i="36" s="1"/>
  <c r="O49" i="36" s="1"/>
  <c r="O54" i="36" s="1"/>
  <c r="O55" i="36" s="1"/>
  <c r="F55" i="36"/>
  <c r="I34" i="36"/>
  <c r="I45" i="36" s="1"/>
  <c r="I49" i="36" s="1"/>
  <c r="I54" i="36" s="1"/>
  <c r="I55" i="36" s="1"/>
  <c r="F51" i="36"/>
  <c r="F20" i="36" s="1"/>
  <c r="H34" i="36"/>
  <c r="H45" i="36" s="1"/>
  <c r="R46" i="36"/>
  <c r="R46" i="37"/>
  <c r="U47" i="35"/>
  <c r="Z34" i="35"/>
  <c r="Z45" i="35" s="1"/>
  <c r="Z49" i="35" s="1"/>
  <c r="Z54" i="35" s="1"/>
  <c r="Z55" i="35" s="1"/>
  <c r="Y34" i="35"/>
  <c r="X34" i="35"/>
  <c r="X45" i="35" s="1"/>
  <c r="X49" i="35" s="1"/>
  <c r="X54" i="35" s="1"/>
  <c r="X55" i="35" s="1"/>
  <c r="W34" i="35"/>
  <c r="W45" i="35" s="1"/>
  <c r="W49" i="35" s="1"/>
  <c r="W54" i="35" s="1"/>
  <c r="W55" i="35" s="1"/>
  <c r="R55" i="35"/>
  <c r="V34" i="35"/>
  <c r="V45" i="35" s="1"/>
  <c r="V49" i="35" s="1"/>
  <c r="V54" i="35" s="1"/>
  <c r="V55" i="35" s="1"/>
  <c r="T34" i="35"/>
  <c r="T45" i="35" s="1"/>
  <c r="T49" i="35" s="1"/>
  <c r="T54" i="35" s="1"/>
  <c r="T55" i="35" s="1"/>
  <c r="R51" i="35"/>
  <c r="AA34" i="35"/>
  <c r="AA45" i="35" s="1"/>
  <c r="AA49" i="35" s="1"/>
  <c r="AA54" i="35" s="1"/>
  <c r="AA55" i="35" s="1"/>
  <c r="S34" i="35"/>
  <c r="U34" i="35"/>
  <c r="U45" i="35" s="1"/>
  <c r="U49" i="35" s="1"/>
  <c r="U54" i="35" s="1"/>
  <c r="U55" i="35" s="1"/>
  <c r="Y45" i="35"/>
  <c r="Y49" i="35" s="1"/>
  <c r="Y54" i="35" s="1"/>
  <c r="Y55" i="35" s="1"/>
  <c r="Y47" i="35"/>
  <c r="F51" i="35"/>
  <c r="F20" i="35" s="1"/>
  <c r="O34" i="35"/>
  <c r="O45" i="35" s="1"/>
  <c r="O49" i="35" s="1"/>
  <c r="O54" i="35" s="1"/>
  <c r="O55" i="35" s="1"/>
  <c r="G34" i="35"/>
  <c r="N34" i="35"/>
  <c r="N45" i="35" s="1"/>
  <c r="N49" i="35" s="1"/>
  <c r="N54" i="35" s="1"/>
  <c r="N55" i="35" s="1"/>
  <c r="M34" i="35"/>
  <c r="M45" i="35" s="1"/>
  <c r="M49" i="35" s="1"/>
  <c r="M54" i="35" s="1"/>
  <c r="M55" i="35" s="1"/>
  <c r="L34" i="35"/>
  <c r="L45" i="35" s="1"/>
  <c r="L49" i="35" s="1"/>
  <c r="L54" i="35" s="1"/>
  <c r="L55" i="35" s="1"/>
  <c r="K34" i="35"/>
  <c r="K45" i="35" s="1"/>
  <c r="K49" i="35" s="1"/>
  <c r="K54" i="35" s="1"/>
  <c r="K55" i="35" s="1"/>
  <c r="F55" i="35"/>
  <c r="I34" i="35"/>
  <c r="I45" i="35" s="1"/>
  <c r="I49" i="35" s="1"/>
  <c r="I54" i="35" s="1"/>
  <c r="I55" i="35" s="1"/>
  <c r="H34" i="35"/>
  <c r="H45" i="35" s="1"/>
  <c r="H49" i="35" s="1"/>
  <c r="H54" i="35" s="1"/>
  <c r="H55" i="35" s="1"/>
  <c r="J34" i="35"/>
  <c r="J45" i="35" s="1"/>
  <c r="J49" i="35" s="1"/>
  <c r="J54" i="35" s="1"/>
  <c r="J55" i="35" s="1"/>
  <c r="F31" i="35"/>
  <c r="F42" i="35"/>
  <c r="G47" i="35"/>
  <c r="F46" i="35" s="1"/>
  <c r="R42" i="35"/>
  <c r="F31" i="34"/>
  <c r="U47" i="34"/>
  <c r="R46" i="34" s="1"/>
  <c r="R40" i="34"/>
  <c r="R52" i="34" s="1"/>
  <c r="Z34" i="34"/>
  <c r="Z45" i="34" s="1"/>
  <c r="Z49" i="34" s="1"/>
  <c r="Z54" i="34" s="1"/>
  <c r="Z55" i="34" s="1"/>
  <c r="Y34" i="34"/>
  <c r="Y45" i="34" s="1"/>
  <c r="Y49" i="34" s="1"/>
  <c r="Y54" i="34" s="1"/>
  <c r="Y55" i="34" s="1"/>
  <c r="R51" i="34"/>
  <c r="X34" i="34"/>
  <c r="X45" i="34" s="1"/>
  <c r="X49" i="34" s="1"/>
  <c r="X54" i="34" s="1"/>
  <c r="X55" i="34" s="1"/>
  <c r="W34" i="34"/>
  <c r="W45" i="34" s="1"/>
  <c r="W49" i="34" s="1"/>
  <c r="W54" i="34" s="1"/>
  <c r="W55" i="34" s="1"/>
  <c r="R55" i="34"/>
  <c r="V34" i="34"/>
  <c r="V45" i="34" s="1"/>
  <c r="V49" i="34" s="1"/>
  <c r="V54" i="34" s="1"/>
  <c r="V55" i="34" s="1"/>
  <c r="S34" i="34"/>
  <c r="U34" i="34"/>
  <c r="U45" i="34" s="1"/>
  <c r="AA34" i="34"/>
  <c r="AA45" i="34" s="1"/>
  <c r="AA49" i="34" s="1"/>
  <c r="AA54" i="34" s="1"/>
  <c r="AA55" i="34" s="1"/>
  <c r="T34" i="34"/>
  <c r="T45" i="34" s="1"/>
  <c r="T49" i="34" s="1"/>
  <c r="T54" i="34" s="1"/>
  <c r="T55" i="34" s="1"/>
  <c r="F42" i="34"/>
  <c r="G47" i="34"/>
  <c r="F46" i="34" s="1"/>
  <c r="R31" i="34"/>
  <c r="F51" i="34"/>
  <c r="F20" i="34" s="1"/>
  <c r="O34" i="34"/>
  <c r="O45" i="34" s="1"/>
  <c r="O49" i="34" s="1"/>
  <c r="O54" i="34" s="1"/>
  <c r="O55" i="34" s="1"/>
  <c r="G34" i="34"/>
  <c r="G45" i="34" s="1"/>
  <c r="N34" i="34"/>
  <c r="N45" i="34" s="1"/>
  <c r="N49" i="34" s="1"/>
  <c r="N54" i="34" s="1"/>
  <c r="N55" i="34" s="1"/>
  <c r="M34" i="34"/>
  <c r="M45" i="34" s="1"/>
  <c r="M49" i="34" s="1"/>
  <c r="M54" i="34" s="1"/>
  <c r="M55" i="34" s="1"/>
  <c r="L34" i="34"/>
  <c r="L45" i="34" s="1"/>
  <c r="L49" i="34" s="1"/>
  <c r="L54" i="34" s="1"/>
  <c r="L55" i="34" s="1"/>
  <c r="K34" i="34"/>
  <c r="K45" i="34" s="1"/>
  <c r="K49" i="34" s="1"/>
  <c r="K54" i="34" s="1"/>
  <c r="K55" i="34" s="1"/>
  <c r="J34" i="34"/>
  <c r="J45" i="34" s="1"/>
  <c r="J49" i="34" s="1"/>
  <c r="J54" i="34" s="1"/>
  <c r="J55" i="34" s="1"/>
  <c r="H34" i="34"/>
  <c r="H45" i="34" s="1"/>
  <c r="H49" i="34" s="1"/>
  <c r="H54" i="34" s="1"/>
  <c r="H55" i="34" s="1"/>
  <c r="F55" i="34"/>
  <c r="I34" i="34"/>
  <c r="I45" i="34" s="1"/>
  <c r="I49" i="34" s="1"/>
  <c r="I54" i="34" s="1"/>
  <c r="I55" i="34" s="1"/>
  <c r="R40" i="29"/>
  <c r="F40" i="29"/>
  <c r="Z47" i="29"/>
  <c r="R36" i="29"/>
  <c r="W47" i="29"/>
  <c r="R46" i="29" s="1"/>
  <c r="F36" i="29"/>
  <c r="F38" i="29"/>
  <c r="F51" i="29" s="1"/>
  <c r="F20" i="29" s="1"/>
  <c r="R38" i="29"/>
  <c r="R52" i="29" s="1"/>
  <c r="R31" i="31"/>
  <c r="R52" i="31"/>
  <c r="R42" i="31"/>
  <c r="F40" i="31"/>
  <c r="F52" i="31" s="1"/>
  <c r="G47" i="25"/>
  <c r="O47" i="25"/>
  <c r="J47" i="25"/>
  <c r="AC47" i="25"/>
  <c r="N47" i="25"/>
  <c r="AC34" i="25"/>
  <c r="P34" i="25"/>
  <c r="P45" i="25" s="1"/>
  <c r="P49" i="25" s="1"/>
  <c r="P54" i="25" s="1"/>
  <c r="P55" i="25" s="1"/>
  <c r="AC32" i="25"/>
  <c r="AA47" i="27"/>
  <c r="Z32" i="27"/>
  <c r="AA32" i="27"/>
  <c r="N32" i="27"/>
  <c r="K32" i="27"/>
  <c r="S32" i="27"/>
  <c r="X32" i="27"/>
  <c r="L32" i="27"/>
  <c r="T32" i="27"/>
  <c r="R31" i="27" s="1"/>
  <c r="I32" i="27"/>
  <c r="H32" i="27"/>
  <c r="M32" i="27"/>
  <c r="W32" i="27"/>
  <c r="J32" i="27"/>
  <c r="Y32" i="27"/>
  <c r="U32" i="27"/>
  <c r="G32" i="27"/>
  <c r="F31" i="27" s="1"/>
  <c r="F36" i="32"/>
  <c r="R40" i="32"/>
  <c r="F31" i="32"/>
  <c r="R36" i="32"/>
  <c r="F40" i="32"/>
  <c r="F38" i="32"/>
  <c r="F51" i="32" s="1"/>
  <c r="F20" i="32" s="1"/>
  <c r="R38" i="32"/>
  <c r="R31" i="32"/>
  <c r="F42" i="32"/>
  <c r="G47" i="32"/>
  <c r="F46" i="32" s="1"/>
  <c r="Z34" i="32"/>
  <c r="Z45" i="32" s="1"/>
  <c r="Z49" i="32" s="1"/>
  <c r="Z54" i="32" s="1"/>
  <c r="Z55" i="32" s="1"/>
  <c r="T34" i="32"/>
  <c r="T45" i="32" s="1"/>
  <c r="T49" i="32" s="1"/>
  <c r="T54" i="32" s="1"/>
  <c r="T55" i="32" s="1"/>
  <c r="Y34" i="32"/>
  <c r="Y45" i="32" s="1"/>
  <c r="Y49" i="32" s="1"/>
  <c r="Y54" i="32" s="1"/>
  <c r="Y55" i="32" s="1"/>
  <c r="X34" i="32"/>
  <c r="X45" i="32" s="1"/>
  <c r="X49" i="32" s="1"/>
  <c r="X54" i="32" s="1"/>
  <c r="X55" i="32" s="1"/>
  <c r="R51" i="32"/>
  <c r="AA34" i="32"/>
  <c r="AA45" i="32" s="1"/>
  <c r="AA49" i="32" s="1"/>
  <c r="AA54" i="32" s="1"/>
  <c r="AA55" i="32" s="1"/>
  <c r="W34" i="32"/>
  <c r="W45" i="32" s="1"/>
  <c r="W49" i="32" s="1"/>
  <c r="W54" i="32" s="1"/>
  <c r="W55" i="32" s="1"/>
  <c r="R55" i="32"/>
  <c r="V34" i="32"/>
  <c r="V45" i="32" s="1"/>
  <c r="V49" i="32" s="1"/>
  <c r="V54" i="32" s="1"/>
  <c r="V55" i="32" s="1"/>
  <c r="U34" i="32"/>
  <c r="U45" i="32" s="1"/>
  <c r="U49" i="32" s="1"/>
  <c r="U54" i="32" s="1"/>
  <c r="U55" i="32" s="1"/>
  <c r="S34" i="32"/>
  <c r="R46" i="32"/>
  <c r="O34" i="32"/>
  <c r="O45" i="32" s="1"/>
  <c r="O49" i="32" s="1"/>
  <c r="O54" i="32" s="1"/>
  <c r="O55" i="32" s="1"/>
  <c r="G34" i="32"/>
  <c r="I34" i="32"/>
  <c r="I45" i="32" s="1"/>
  <c r="I49" i="32" s="1"/>
  <c r="I54" i="32" s="1"/>
  <c r="I55" i="32" s="1"/>
  <c r="N34" i="32"/>
  <c r="N45" i="32" s="1"/>
  <c r="N49" i="32" s="1"/>
  <c r="N54" i="32" s="1"/>
  <c r="N55" i="32" s="1"/>
  <c r="H34" i="32"/>
  <c r="H45" i="32" s="1"/>
  <c r="H49" i="32" s="1"/>
  <c r="H54" i="32" s="1"/>
  <c r="H55" i="32" s="1"/>
  <c r="M34" i="32"/>
  <c r="M45" i="32" s="1"/>
  <c r="M49" i="32" s="1"/>
  <c r="M54" i="32" s="1"/>
  <c r="M55" i="32" s="1"/>
  <c r="L34" i="32"/>
  <c r="L45" i="32" s="1"/>
  <c r="L49" i="32" s="1"/>
  <c r="L54" i="32" s="1"/>
  <c r="L55" i="32" s="1"/>
  <c r="F55" i="32"/>
  <c r="K34" i="32"/>
  <c r="K45" i="32" s="1"/>
  <c r="K49" i="32" s="1"/>
  <c r="K54" i="32" s="1"/>
  <c r="K55" i="32" s="1"/>
  <c r="J34" i="32"/>
  <c r="J45" i="32" s="1"/>
  <c r="J49" i="32" s="1"/>
  <c r="J54" i="32" s="1"/>
  <c r="J55" i="32" s="1"/>
  <c r="F42" i="31"/>
  <c r="G47" i="31"/>
  <c r="F46" i="31" s="1"/>
  <c r="F31" i="30"/>
  <c r="Z47" i="30"/>
  <c r="AA47" i="30"/>
  <c r="R36" i="30"/>
  <c r="S43" i="30"/>
  <c r="R38" i="30"/>
  <c r="F51" i="31"/>
  <c r="F20" i="31" s="1"/>
  <c r="O34" i="31"/>
  <c r="O45" i="31" s="1"/>
  <c r="O49" i="31" s="1"/>
  <c r="O54" i="31" s="1"/>
  <c r="O55" i="31" s="1"/>
  <c r="G34" i="31"/>
  <c r="G45" i="31" s="1"/>
  <c r="N34" i="31"/>
  <c r="N45" i="31" s="1"/>
  <c r="N49" i="31" s="1"/>
  <c r="N54" i="31" s="1"/>
  <c r="N55" i="31" s="1"/>
  <c r="M34" i="31"/>
  <c r="M45" i="31" s="1"/>
  <c r="M49" i="31" s="1"/>
  <c r="M54" i="31" s="1"/>
  <c r="M55" i="31" s="1"/>
  <c r="L34" i="31"/>
  <c r="L45" i="31" s="1"/>
  <c r="L49" i="31" s="1"/>
  <c r="L54" i="31" s="1"/>
  <c r="L55" i="31" s="1"/>
  <c r="K34" i="31"/>
  <c r="K45" i="31" s="1"/>
  <c r="K49" i="31" s="1"/>
  <c r="K54" i="31" s="1"/>
  <c r="K55" i="31" s="1"/>
  <c r="J34" i="31"/>
  <c r="J45" i="31" s="1"/>
  <c r="J49" i="31" s="1"/>
  <c r="J54" i="31" s="1"/>
  <c r="J55" i="31" s="1"/>
  <c r="H34" i="31"/>
  <c r="H45" i="31" s="1"/>
  <c r="H49" i="31" s="1"/>
  <c r="H54" i="31" s="1"/>
  <c r="H55" i="31" s="1"/>
  <c r="F55" i="31"/>
  <c r="I34" i="31"/>
  <c r="I45" i="31" s="1"/>
  <c r="I49" i="31" s="1"/>
  <c r="I54" i="31" s="1"/>
  <c r="I55" i="31" s="1"/>
  <c r="K47" i="30"/>
  <c r="H47" i="30"/>
  <c r="F31" i="31"/>
  <c r="X47" i="30"/>
  <c r="O45" i="30"/>
  <c r="O49" i="30" s="1"/>
  <c r="O54" i="30" s="1"/>
  <c r="O55" i="30" s="1"/>
  <c r="F38" i="30"/>
  <c r="F51" i="30" s="1"/>
  <c r="F20" i="30" s="1"/>
  <c r="F42" i="30"/>
  <c r="R31" i="30"/>
  <c r="L47" i="30"/>
  <c r="M34" i="30"/>
  <c r="M45" i="30" s="1"/>
  <c r="M49" i="30" s="1"/>
  <c r="M54" i="30" s="1"/>
  <c r="M55" i="30" s="1"/>
  <c r="L34" i="30"/>
  <c r="L45" i="30" s="1"/>
  <c r="L49" i="30" s="1"/>
  <c r="L54" i="30" s="1"/>
  <c r="L55" i="30" s="1"/>
  <c r="K34" i="30"/>
  <c r="K45" i="30" s="1"/>
  <c r="K49" i="30" s="1"/>
  <c r="K54" i="30" s="1"/>
  <c r="K55" i="30" s="1"/>
  <c r="N34" i="30"/>
  <c r="N45" i="30" s="1"/>
  <c r="N49" i="30" s="1"/>
  <c r="N54" i="30" s="1"/>
  <c r="N55" i="30" s="1"/>
  <c r="J34" i="30"/>
  <c r="J45" i="30" s="1"/>
  <c r="J49" i="30" s="1"/>
  <c r="J54" i="30" s="1"/>
  <c r="J55" i="30" s="1"/>
  <c r="F55" i="30"/>
  <c r="I34" i="30"/>
  <c r="I45" i="30" s="1"/>
  <c r="I49" i="30" s="1"/>
  <c r="I54" i="30" s="1"/>
  <c r="I55" i="30" s="1"/>
  <c r="H34" i="30"/>
  <c r="H45" i="30" s="1"/>
  <c r="O34" i="30"/>
  <c r="G34" i="30"/>
  <c r="R40" i="30"/>
  <c r="R52" i="30" s="1"/>
  <c r="X34" i="30"/>
  <c r="X45" i="30" s="1"/>
  <c r="W34" i="30"/>
  <c r="W45" i="30" s="1"/>
  <c r="R55" i="30"/>
  <c r="V34" i="30"/>
  <c r="V45" i="30" s="1"/>
  <c r="V49" i="30" s="1"/>
  <c r="V54" i="30" s="1"/>
  <c r="V55" i="30" s="1"/>
  <c r="U34" i="30"/>
  <c r="U45" i="30" s="1"/>
  <c r="U49" i="30" s="1"/>
  <c r="U54" i="30" s="1"/>
  <c r="U55" i="30" s="1"/>
  <c r="T34" i="30"/>
  <c r="T45" i="30" s="1"/>
  <c r="T49" i="30" s="1"/>
  <c r="T54" i="30" s="1"/>
  <c r="T55" i="30" s="1"/>
  <c r="R51" i="30"/>
  <c r="AA34" i="30"/>
  <c r="AA45" i="30" s="1"/>
  <c r="AA49" i="30" s="1"/>
  <c r="AA54" i="30" s="1"/>
  <c r="AA55" i="30" s="1"/>
  <c r="S34" i="30"/>
  <c r="Z34" i="30"/>
  <c r="Z45" i="30" s="1"/>
  <c r="Z49" i="30" s="1"/>
  <c r="Z54" i="30" s="1"/>
  <c r="Z55" i="30" s="1"/>
  <c r="Y34" i="30"/>
  <c r="Y45" i="30" s="1"/>
  <c r="Y49" i="30" s="1"/>
  <c r="Y54" i="30" s="1"/>
  <c r="Y55" i="30" s="1"/>
  <c r="W47" i="30"/>
  <c r="G41" i="30"/>
  <c r="F36" i="30"/>
  <c r="Z34" i="31"/>
  <c r="Z45" i="31" s="1"/>
  <c r="Z49" i="31" s="1"/>
  <c r="Z54" i="31" s="1"/>
  <c r="Z55" i="31" s="1"/>
  <c r="S34" i="31"/>
  <c r="Y34" i="31"/>
  <c r="Y45" i="31" s="1"/>
  <c r="Y49" i="31" s="1"/>
  <c r="Y54" i="31" s="1"/>
  <c r="Y55" i="31" s="1"/>
  <c r="X34" i="31"/>
  <c r="X45" i="31" s="1"/>
  <c r="R51" i="31"/>
  <c r="W34" i="31"/>
  <c r="W45" i="31" s="1"/>
  <c r="W49" i="31" s="1"/>
  <c r="W54" i="31" s="1"/>
  <c r="W55" i="31" s="1"/>
  <c r="R55" i="31"/>
  <c r="V34" i="31"/>
  <c r="V45" i="31" s="1"/>
  <c r="V49" i="31" s="1"/>
  <c r="V54" i="31" s="1"/>
  <c r="V55" i="31" s="1"/>
  <c r="U34" i="31"/>
  <c r="U45" i="31" s="1"/>
  <c r="U49" i="31" s="1"/>
  <c r="U54" i="31" s="1"/>
  <c r="U55" i="31" s="1"/>
  <c r="AA34" i="31"/>
  <c r="AA45" i="31" s="1"/>
  <c r="AA49" i="31" s="1"/>
  <c r="AA54" i="31" s="1"/>
  <c r="AA55" i="31" s="1"/>
  <c r="T34" i="31"/>
  <c r="T45" i="31" s="1"/>
  <c r="T49" i="31" s="1"/>
  <c r="T54" i="31" s="1"/>
  <c r="T55" i="31" s="1"/>
  <c r="X47" i="31"/>
  <c r="R46" i="31" s="1"/>
  <c r="F31" i="29"/>
  <c r="Z34" i="29"/>
  <c r="Z45" i="29" s="1"/>
  <c r="Z49" i="29" s="1"/>
  <c r="Z54" i="29" s="1"/>
  <c r="Z55" i="29" s="1"/>
  <c r="Y34" i="29"/>
  <c r="Y45" i="29" s="1"/>
  <c r="Y49" i="29" s="1"/>
  <c r="Y54" i="29" s="1"/>
  <c r="Y55" i="29" s="1"/>
  <c r="X34" i="29"/>
  <c r="X45" i="29" s="1"/>
  <c r="X49" i="29" s="1"/>
  <c r="X54" i="29" s="1"/>
  <c r="X55" i="29" s="1"/>
  <c r="W34" i="29"/>
  <c r="W45" i="29" s="1"/>
  <c r="R55" i="29"/>
  <c r="V34" i="29"/>
  <c r="V45" i="29" s="1"/>
  <c r="V49" i="29" s="1"/>
  <c r="V54" i="29" s="1"/>
  <c r="V55" i="29" s="1"/>
  <c r="T34" i="29"/>
  <c r="T45" i="29" s="1"/>
  <c r="T49" i="29" s="1"/>
  <c r="T54" i="29" s="1"/>
  <c r="T55" i="29" s="1"/>
  <c r="R51" i="29"/>
  <c r="AA34" i="29"/>
  <c r="AA45" i="29" s="1"/>
  <c r="AA49" i="29" s="1"/>
  <c r="AA54" i="29" s="1"/>
  <c r="AA55" i="29" s="1"/>
  <c r="S34" i="29"/>
  <c r="U34" i="29"/>
  <c r="U45" i="29" s="1"/>
  <c r="U49" i="29" s="1"/>
  <c r="U54" i="29" s="1"/>
  <c r="U55" i="29" s="1"/>
  <c r="F42" i="29"/>
  <c r="G45" i="29"/>
  <c r="G47" i="29"/>
  <c r="F46" i="29" s="1"/>
  <c r="O34" i="29"/>
  <c r="O45" i="29" s="1"/>
  <c r="O49" i="29" s="1"/>
  <c r="O54" i="29" s="1"/>
  <c r="O55" i="29" s="1"/>
  <c r="G34" i="29"/>
  <c r="N34" i="29"/>
  <c r="N45" i="29" s="1"/>
  <c r="N49" i="29" s="1"/>
  <c r="N54" i="29" s="1"/>
  <c r="N55" i="29" s="1"/>
  <c r="M34" i="29"/>
  <c r="M45" i="29" s="1"/>
  <c r="M49" i="29" s="1"/>
  <c r="M54" i="29" s="1"/>
  <c r="M55" i="29" s="1"/>
  <c r="L34" i="29"/>
  <c r="L45" i="29" s="1"/>
  <c r="L49" i="29" s="1"/>
  <c r="L54" i="29" s="1"/>
  <c r="L55" i="29" s="1"/>
  <c r="K34" i="29"/>
  <c r="K45" i="29" s="1"/>
  <c r="K49" i="29" s="1"/>
  <c r="K54" i="29" s="1"/>
  <c r="K55" i="29" s="1"/>
  <c r="F55" i="29"/>
  <c r="I34" i="29"/>
  <c r="I45" i="29" s="1"/>
  <c r="I49" i="29" s="1"/>
  <c r="I54" i="29" s="1"/>
  <c r="I55" i="29" s="1"/>
  <c r="H34" i="29"/>
  <c r="H45" i="29" s="1"/>
  <c r="H49" i="29" s="1"/>
  <c r="H54" i="29" s="1"/>
  <c r="H55" i="29" s="1"/>
  <c r="J34" i="29"/>
  <c r="J45" i="29" s="1"/>
  <c r="J49" i="29" s="1"/>
  <c r="J54" i="29" s="1"/>
  <c r="J55" i="29" s="1"/>
  <c r="R31" i="29"/>
  <c r="L47" i="27"/>
  <c r="G41" i="27"/>
  <c r="F40" i="27" s="1"/>
  <c r="F36" i="27"/>
  <c r="Z47" i="27"/>
  <c r="Y47" i="27"/>
  <c r="U47" i="27"/>
  <c r="O47" i="27"/>
  <c r="N47" i="27"/>
  <c r="W47" i="27"/>
  <c r="S41" i="27"/>
  <c r="R40" i="27" s="1"/>
  <c r="R36" i="27"/>
  <c r="J47" i="27"/>
  <c r="F38" i="27"/>
  <c r="F51" i="27" s="1"/>
  <c r="F20" i="27" s="1"/>
  <c r="S47" i="27"/>
  <c r="R46" i="27" s="1"/>
  <c r="R42" i="27"/>
  <c r="M47" i="27"/>
  <c r="Z34" i="27"/>
  <c r="Z45" i="27" s="1"/>
  <c r="Z49" i="27" s="1"/>
  <c r="Z54" i="27" s="1"/>
  <c r="Z55" i="27" s="1"/>
  <c r="Y34" i="27"/>
  <c r="U34" i="27"/>
  <c r="U45" i="27" s="1"/>
  <c r="U49" i="27" s="1"/>
  <c r="U54" i="27" s="1"/>
  <c r="U55" i="27" s="1"/>
  <c r="X34" i="27"/>
  <c r="X45" i="27" s="1"/>
  <c r="X49" i="27" s="1"/>
  <c r="X54" i="27" s="1"/>
  <c r="X55" i="27" s="1"/>
  <c r="W34" i="27"/>
  <c r="W45" i="27" s="1"/>
  <c r="W49" i="27" s="1"/>
  <c r="W54" i="27" s="1"/>
  <c r="W55" i="27" s="1"/>
  <c r="R55" i="27"/>
  <c r="V34" i="27"/>
  <c r="T34" i="27"/>
  <c r="AA34" i="27"/>
  <c r="AA45" i="27" s="1"/>
  <c r="AA49" i="27" s="1"/>
  <c r="AA54" i="27" s="1"/>
  <c r="AA55" i="27" s="1"/>
  <c r="S34" i="27"/>
  <c r="T47" i="27"/>
  <c r="V47" i="27"/>
  <c r="V45" i="27"/>
  <c r="O34" i="27"/>
  <c r="O45" i="27" s="1"/>
  <c r="G34" i="27"/>
  <c r="N34" i="27"/>
  <c r="N45" i="27" s="1"/>
  <c r="M34" i="27"/>
  <c r="M45" i="27" s="1"/>
  <c r="M49" i="27" s="1"/>
  <c r="M54" i="27" s="1"/>
  <c r="M55" i="27" s="1"/>
  <c r="L34" i="27"/>
  <c r="L45" i="27" s="1"/>
  <c r="K34" i="27"/>
  <c r="K45" i="27" s="1"/>
  <c r="J34" i="27"/>
  <c r="J45" i="27" s="1"/>
  <c r="J49" i="27" s="1"/>
  <c r="J54" i="27" s="1"/>
  <c r="J55" i="27" s="1"/>
  <c r="F55" i="27"/>
  <c r="I34" i="27"/>
  <c r="I45" i="27" s="1"/>
  <c r="I49" i="27" s="1"/>
  <c r="I54" i="27" s="1"/>
  <c r="I55" i="27" s="1"/>
  <c r="H34" i="27"/>
  <c r="H45" i="27" s="1"/>
  <c r="H47" i="27"/>
  <c r="K47" i="27"/>
  <c r="R38" i="27"/>
  <c r="R51" i="27" s="1"/>
  <c r="S40" i="25"/>
  <c r="X47" i="25"/>
  <c r="F40" i="25"/>
  <c r="V47" i="25"/>
  <c r="S38" i="25"/>
  <c r="T47" i="25"/>
  <c r="F36" i="25"/>
  <c r="Z47" i="25"/>
  <c r="F38" i="25"/>
  <c r="F42" i="25"/>
  <c r="S36" i="25"/>
  <c r="V32" i="25"/>
  <c r="N32" i="25"/>
  <c r="J32" i="25"/>
  <c r="Z32" i="25"/>
  <c r="R42" i="26"/>
  <c r="P47" i="23"/>
  <c r="S32" i="23"/>
  <c r="R47" i="23"/>
  <c r="Q32" i="23"/>
  <c r="R32" i="23"/>
  <c r="P32" i="23"/>
  <c r="M47" i="23"/>
  <c r="W32" i="23"/>
  <c r="X32" i="23"/>
  <c r="Y32" i="23"/>
  <c r="U49" i="21"/>
  <c r="U54" i="21" s="1"/>
  <c r="U55" i="21" s="1"/>
  <c r="Z47" i="22"/>
  <c r="X32" i="22"/>
  <c r="R31" i="22" s="1"/>
  <c r="M32" i="22"/>
  <c r="F38" i="22"/>
  <c r="Z49" i="21"/>
  <c r="Z54" i="21" s="1"/>
  <c r="Z55" i="21" s="1"/>
  <c r="W45" i="21"/>
  <c r="W49" i="21" s="1"/>
  <c r="W54" i="21" s="1"/>
  <c r="W55" i="21" s="1"/>
  <c r="I49" i="21"/>
  <c r="I54" i="21" s="1"/>
  <c r="I55" i="21" s="1"/>
  <c r="L45" i="21"/>
  <c r="L49" i="21" s="1"/>
  <c r="L54" i="21" s="1"/>
  <c r="L55" i="21" s="1"/>
  <c r="Y45" i="21"/>
  <c r="Y49" i="21" s="1"/>
  <c r="Y54" i="21" s="1"/>
  <c r="Y55" i="21" s="1"/>
  <c r="O45" i="21"/>
  <c r="O49" i="21" s="1"/>
  <c r="O54" i="21" s="1"/>
  <c r="O55" i="21" s="1"/>
  <c r="F52" i="21"/>
  <c r="X32" i="21"/>
  <c r="X45" i="21" s="1"/>
  <c r="X49" i="21" s="1"/>
  <c r="X54" i="21" s="1"/>
  <c r="X55" i="21" s="1"/>
  <c r="V32" i="21"/>
  <c r="V45" i="21" s="1"/>
  <c r="V49" i="21" s="1"/>
  <c r="V54" i="21" s="1"/>
  <c r="V55" i="21" s="1"/>
  <c r="M32" i="21"/>
  <c r="K32" i="21"/>
  <c r="K45" i="21" s="1"/>
  <c r="K49" i="21" s="1"/>
  <c r="K54" i="21" s="1"/>
  <c r="K55" i="21" s="1"/>
  <c r="H45" i="21"/>
  <c r="H49" i="21" s="1"/>
  <c r="H54" i="21" s="1"/>
  <c r="H55" i="21" s="1"/>
  <c r="J45" i="21"/>
  <c r="J49" i="21" s="1"/>
  <c r="J54" i="21" s="1"/>
  <c r="J55" i="21" s="1"/>
  <c r="K47" i="26"/>
  <c r="K45" i="26"/>
  <c r="K49" i="26" s="1"/>
  <c r="K54" i="26" s="1"/>
  <c r="K55" i="26" s="1"/>
  <c r="W47" i="26"/>
  <c r="L47" i="26"/>
  <c r="AA47" i="26"/>
  <c r="R31" i="26"/>
  <c r="M45" i="26"/>
  <c r="M47" i="26"/>
  <c r="F31" i="26"/>
  <c r="S41" i="26"/>
  <c r="R36" i="26"/>
  <c r="Z45" i="26"/>
  <c r="Z49" i="26" s="1"/>
  <c r="Z54" i="26" s="1"/>
  <c r="Z55" i="26" s="1"/>
  <c r="Z47" i="26"/>
  <c r="R38" i="26"/>
  <c r="Y47" i="26"/>
  <c r="U47" i="26"/>
  <c r="U45" i="26"/>
  <c r="U49" i="26" s="1"/>
  <c r="U54" i="26" s="1"/>
  <c r="U55" i="26" s="1"/>
  <c r="O47" i="26"/>
  <c r="Z34" i="26"/>
  <c r="Y34" i="26"/>
  <c r="Y45" i="26" s="1"/>
  <c r="Y49" i="26" s="1"/>
  <c r="Y54" i="26" s="1"/>
  <c r="Y55" i="26" s="1"/>
  <c r="U34" i="26"/>
  <c r="X34" i="26"/>
  <c r="X45" i="26" s="1"/>
  <c r="X49" i="26" s="1"/>
  <c r="X54" i="26" s="1"/>
  <c r="X55" i="26" s="1"/>
  <c r="W34" i="26"/>
  <c r="W45" i="26" s="1"/>
  <c r="R55" i="26"/>
  <c r="V34" i="26"/>
  <c r="T34" i="26"/>
  <c r="T45" i="26" s="1"/>
  <c r="T49" i="26" s="1"/>
  <c r="T54" i="26" s="1"/>
  <c r="T55" i="26" s="1"/>
  <c r="R51" i="26"/>
  <c r="AA34" i="26"/>
  <c r="AA45" i="26" s="1"/>
  <c r="AA49" i="26" s="1"/>
  <c r="AA54" i="26" s="1"/>
  <c r="AA55" i="26" s="1"/>
  <c r="S34" i="26"/>
  <c r="G41" i="26"/>
  <c r="F40" i="26" s="1"/>
  <c r="F52" i="26" s="1"/>
  <c r="F36" i="26"/>
  <c r="V47" i="26"/>
  <c r="V45" i="26"/>
  <c r="V49" i="26" s="1"/>
  <c r="V54" i="26" s="1"/>
  <c r="V55" i="26" s="1"/>
  <c r="J47" i="26"/>
  <c r="F38" i="26"/>
  <c r="G43" i="26"/>
  <c r="F51" i="26"/>
  <c r="F20" i="26" s="1"/>
  <c r="O34" i="26"/>
  <c r="O45" i="26" s="1"/>
  <c r="G34" i="26"/>
  <c r="N34" i="26"/>
  <c r="N45" i="26" s="1"/>
  <c r="N49" i="26" s="1"/>
  <c r="N54" i="26" s="1"/>
  <c r="N55" i="26" s="1"/>
  <c r="M34" i="26"/>
  <c r="L34" i="26"/>
  <c r="L45" i="26" s="1"/>
  <c r="L49" i="26" s="1"/>
  <c r="L54" i="26" s="1"/>
  <c r="L55" i="26" s="1"/>
  <c r="K34" i="26"/>
  <c r="F55" i="26"/>
  <c r="I34" i="26"/>
  <c r="I45" i="26" s="1"/>
  <c r="I49" i="26" s="1"/>
  <c r="I54" i="26" s="1"/>
  <c r="I55" i="26" s="1"/>
  <c r="H34" i="26"/>
  <c r="H45" i="26" s="1"/>
  <c r="H49" i="26" s="1"/>
  <c r="H54" i="26" s="1"/>
  <c r="H55" i="26" s="1"/>
  <c r="J34" i="26"/>
  <c r="J45" i="26" s="1"/>
  <c r="F42" i="22"/>
  <c r="F31" i="22"/>
  <c r="R46" i="21"/>
  <c r="AA47" i="23"/>
  <c r="AD47" i="23"/>
  <c r="J47" i="23"/>
  <c r="F30" i="23"/>
  <c r="V30" i="23"/>
  <c r="Z32" i="23"/>
  <c r="O32" i="23"/>
  <c r="H32" i="23"/>
  <c r="K32" i="23"/>
  <c r="AD32" i="23"/>
  <c r="G32" i="23"/>
  <c r="AA32" i="23"/>
  <c r="R46" i="24"/>
  <c r="L32" i="23"/>
  <c r="J32" i="23"/>
  <c r="AE32" i="23"/>
  <c r="R31" i="21"/>
  <c r="Y47" i="23"/>
  <c r="N34" i="24"/>
  <c r="N45" i="24" s="1"/>
  <c r="N49" i="24" s="1"/>
  <c r="N54" i="24" s="1"/>
  <c r="N55" i="24" s="1"/>
  <c r="L34" i="24"/>
  <c r="L45" i="24" s="1"/>
  <c r="L49" i="24" s="1"/>
  <c r="L54" i="24" s="1"/>
  <c r="L55" i="24" s="1"/>
  <c r="K34" i="24"/>
  <c r="K45" i="24" s="1"/>
  <c r="K49" i="24" s="1"/>
  <c r="K54" i="24" s="1"/>
  <c r="K55" i="24" s="1"/>
  <c r="J34" i="24"/>
  <c r="J45" i="24" s="1"/>
  <c r="J49" i="24" s="1"/>
  <c r="J54" i="24" s="1"/>
  <c r="J55" i="24" s="1"/>
  <c r="H34" i="24"/>
  <c r="H45" i="24" s="1"/>
  <c r="H49" i="24" s="1"/>
  <c r="H54" i="24" s="1"/>
  <c r="H55" i="24" s="1"/>
  <c r="F51" i="24"/>
  <c r="F20" i="24" s="1"/>
  <c r="O34" i="24"/>
  <c r="O45" i="24" s="1"/>
  <c r="O49" i="24" s="1"/>
  <c r="O54" i="24" s="1"/>
  <c r="O55" i="24" s="1"/>
  <c r="G34" i="24"/>
  <c r="F55" i="24"/>
  <c r="M34" i="24"/>
  <c r="M45" i="24" s="1"/>
  <c r="M49" i="24" s="1"/>
  <c r="M54" i="24" s="1"/>
  <c r="M55" i="24" s="1"/>
  <c r="I34" i="24"/>
  <c r="I45" i="24" s="1"/>
  <c r="I49" i="24" s="1"/>
  <c r="I54" i="24" s="1"/>
  <c r="I55" i="24" s="1"/>
  <c r="W47" i="22"/>
  <c r="V47" i="22"/>
  <c r="AA47" i="22"/>
  <c r="N47" i="22"/>
  <c r="L47" i="22"/>
  <c r="K47" i="22"/>
  <c r="U47" i="22"/>
  <c r="U45" i="22"/>
  <c r="R38" i="22"/>
  <c r="S43" i="22"/>
  <c r="R33" i="21"/>
  <c r="F33" i="21"/>
  <c r="F46" i="24"/>
  <c r="N47" i="23"/>
  <c r="Y34" i="24"/>
  <c r="Y45" i="24" s="1"/>
  <c r="Y49" i="24" s="1"/>
  <c r="Y54" i="24" s="1"/>
  <c r="Y55" i="24" s="1"/>
  <c r="W34" i="24"/>
  <c r="W45" i="24" s="1"/>
  <c r="W49" i="24" s="1"/>
  <c r="W54" i="24" s="1"/>
  <c r="W55" i="24" s="1"/>
  <c r="R55" i="24"/>
  <c r="V34" i="24"/>
  <c r="V45" i="24" s="1"/>
  <c r="V49" i="24" s="1"/>
  <c r="V54" i="24" s="1"/>
  <c r="V55" i="24" s="1"/>
  <c r="U34" i="24"/>
  <c r="U45" i="24" s="1"/>
  <c r="U49" i="24" s="1"/>
  <c r="U54" i="24" s="1"/>
  <c r="U55" i="24" s="1"/>
  <c r="R51" i="24"/>
  <c r="AA34" i="24"/>
  <c r="AA45" i="24" s="1"/>
  <c r="AA49" i="24" s="1"/>
  <c r="AA54" i="24" s="1"/>
  <c r="AA55" i="24" s="1"/>
  <c r="S34" i="24"/>
  <c r="Z34" i="24"/>
  <c r="Z45" i="24" s="1"/>
  <c r="Z49" i="24" s="1"/>
  <c r="Z54" i="24" s="1"/>
  <c r="Z55" i="24" s="1"/>
  <c r="X34" i="24"/>
  <c r="X45" i="24" s="1"/>
  <c r="X49" i="24" s="1"/>
  <c r="X54" i="24" s="1"/>
  <c r="X55" i="24" s="1"/>
  <c r="T34" i="24"/>
  <c r="T45" i="24" s="1"/>
  <c r="T49" i="24" s="1"/>
  <c r="T54" i="24" s="1"/>
  <c r="T55" i="24" s="1"/>
  <c r="Z47" i="23"/>
  <c r="AC47" i="23"/>
  <c r="H47" i="23"/>
  <c r="M47" i="22"/>
  <c r="R31" i="24"/>
  <c r="J47" i="22"/>
  <c r="J45" i="22"/>
  <c r="AB32" i="23"/>
  <c r="H47" i="22"/>
  <c r="H47" i="25"/>
  <c r="F46" i="25" s="1"/>
  <c r="G49" i="21"/>
  <c r="H34" i="22"/>
  <c r="H45" i="22" s="1"/>
  <c r="H49" i="22" s="1"/>
  <c r="H54" i="22" s="1"/>
  <c r="H55" i="22" s="1"/>
  <c r="K34" i="22"/>
  <c r="K45" i="22" s="1"/>
  <c r="F55" i="22"/>
  <c r="F51" i="22"/>
  <c r="F20" i="22" s="1"/>
  <c r="O34" i="22"/>
  <c r="O45" i="22" s="1"/>
  <c r="G34" i="22"/>
  <c r="N34" i="22"/>
  <c r="N45" i="22" s="1"/>
  <c r="N49" i="22" s="1"/>
  <c r="N54" i="22" s="1"/>
  <c r="N55" i="22" s="1"/>
  <c r="M34" i="22"/>
  <c r="M45" i="22" s="1"/>
  <c r="L34" i="22"/>
  <c r="L45" i="22" s="1"/>
  <c r="J34" i="22"/>
  <c r="I34" i="22"/>
  <c r="I45" i="22" s="1"/>
  <c r="Y47" i="22"/>
  <c r="O47" i="22"/>
  <c r="G41" i="23"/>
  <c r="F40" i="23" s="1"/>
  <c r="F36" i="23"/>
  <c r="R52" i="24"/>
  <c r="W43" i="23"/>
  <c r="V38" i="23"/>
  <c r="S41" i="22"/>
  <c r="R40" i="22" s="1"/>
  <c r="R36" i="22"/>
  <c r="F31" i="21"/>
  <c r="T45" i="21"/>
  <c r="T47" i="22"/>
  <c r="R55" i="22"/>
  <c r="R51" i="22"/>
  <c r="AA34" i="22"/>
  <c r="AA45" i="22" s="1"/>
  <c r="AA49" i="22" s="1"/>
  <c r="AA54" i="22" s="1"/>
  <c r="AA55" i="22" s="1"/>
  <c r="S34" i="22"/>
  <c r="V34" i="22"/>
  <c r="V45" i="22" s="1"/>
  <c r="V49" i="22" s="1"/>
  <c r="V54" i="22" s="1"/>
  <c r="V55" i="22" s="1"/>
  <c r="Z34" i="22"/>
  <c r="Z45" i="22" s="1"/>
  <c r="Z49" i="22" s="1"/>
  <c r="Z54" i="22" s="1"/>
  <c r="Z55" i="22" s="1"/>
  <c r="Y34" i="22"/>
  <c r="X34" i="22"/>
  <c r="X45" i="22" s="1"/>
  <c r="W34" i="22"/>
  <c r="W45" i="22" s="1"/>
  <c r="U34" i="22"/>
  <c r="T34" i="22"/>
  <c r="T45" i="22" s="1"/>
  <c r="L47" i="23"/>
  <c r="K47" i="23"/>
  <c r="V36" i="23"/>
  <c r="W41" i="23"/>
  <c r="V40" i="23" s="1"/>
  <c r="AE47" i="23"/>
  <c r="F36" i="22"/>
  <c r="G41" i="22"/>
  <c r="F40" i="22" s="1"/>
  <c r="F52" i="22" s="1"/>
  <c r="AA34" i="25"/>
  <c r="AA45" i="25" s="1"/>
  <c r="AA49" i="25" s="1"/>
  <c r="AA54" i="25" s="1"/>
  <c r="AA55" i="25" s="1"/>
  <c r="Y34" i="25"/>
  <c r="Y45" i="25" s="1"/>
  <c r="Y49" i="25" s="1"/>
  <c r="Y54" i="25" s="1"/>
  <c r="Y55" i="25" s="1"/>
  <c r="X34" i="25"/>
  <c r="X45" i="25" s="1"/>
  <c r="S55" i="25"/>
  <c r="W34" i="25"/>
  <c r="W45" i="25" s="1"/>
  <c r="W49" i="25" s="1"/>
  <c r="W54" i="25" s="1"/>
  <c r="W55" i="25" s="1"/>
  <c r="U34" i="25"/>
  <c r="U45" i="25" s="1"/>
  <c r="U49" i="25" s="1"/>
  <c r="U54" i="25" s="1"/>
  <c r="U55" i="25" s="1"/>
  <c r="S51" i="25"/>
  <c r="AB34" i="25"/>
  <c r="AB45" i="25" s="1"/>
  <c r="AB49" i="25" s="1"/>
  <c r="AB54" i="25" s="1"/>
  <c r="AB55" i="25" s="1"/>
  <c r="T34" i="25"/>
  <c r="Z34" i="25"/>
  <c r="V34" i="25"/>
  <c r="V45" i="25" s="1"/>
  <c r="N32" i="23"/>
  <c r="S45" i="21"/>
  <c r="T49" i="21"/>
  <c r="T54" i="21" s="1"/>
  <c r="T55" i="21" s="1"/>
  <c r="M45" i="21"/>
  <c r="F42" i="21"/>
  <c r="M47" i="21"/>
  <c r="F46" i="21" s="1"/>
  <c r="I47" i="22"/>
  <c r="Y45" i="22"/>
  <c r="O47" i="23"/>
  <c r="X47" i="22"/>
  <c r="G43" i="23"/>
  <c r="F38" i="23"/>
  <c r="AB47" i="23"/>
  <c r="F51" i="25"/>
  <c r="F20" i="25" s="1"/>
  <c r="O34" i="25"/>
  <c r="O45" i="25" s="1"/>
  <c r="O49" i="25" s="1"/>
  <c r="O54" i="25" s="1"/>
  <c r="O55" i="25" s="1"/>
  <c r="G34" i="25"/>
  <c r="M34" i="25"/>
  <c r="M45" i="25" s="1"/>
  <c r="M49" i="25" s="1"/>
  <c r="M54" i="25" s="1"/>
  <c r="M55" i="25" s="1"/>
  <c r="L34" i="25"/>
  <c r="L45" i="25" s="1"/>
  <c r="L49" i="25" s="1"/>
  <c r="L54" i="25" s="1"/>
  <c r="L55" i="25" s="1"/>
  <c r="K34" i="25"/>
  <c r="K45" i="25" s="1"/>
  <c r="K49" i="25" s="1"/>
  <c r="K54" i="25" s="1"/>
  <c r="K55" i="25" s="1"/>
  <c r="F55" i="25"/>
  <c r="I34" i="25"/>
  <c r="I45" i="25" s="1"/>
  <c r="I49" i="25" s="1"/>
  <c r="I54" i="25" s="1"/>
  <c r="I55" i="25" s="1"/>
  <c r="H34" i="25"/>
  <c r="H45" i="25" s="1"/>
  <c r="N34" i="25"/>
  <c r="J34" i="25"/>
  <c r="I32" i="23"/>
  <c r="AC32" i="23"/>
  <c r="R40" i="21"/>
  <c r="R52" i="21" s="1"/>
  <c r="K32" i="19"/>
  <c r="Z32" i="19"/>
  <c r="M32" i="19"/>
  <c r="W32" i="19"/>
  <c r="AA47" i="19"/>
  <c r="T32" i="19"/>
  <c r="R36" i="19"/>
  <c r="I32" i="19"/>
  <c r="F31" i="19" s="1"/>
  <c r="Y32" i="19"/>
  <c r="F38" i="19"/>
  <c r="R40" i="19"/>
  <c r="R38" i="19"/>
  <c r="R51" i="19" s="1"/>
  <c r="Y43" i="19"/>
  <c r="R38" i="17"/>
  <c r="R52" i="17" s="1"/>
  <c r="W32" i="17"/>
  <c r="L32" i="17"/>
  <c r="R40" i="16"/>
  <c r="R52" i="16" s="1"/>
  <c r="F38" i="16"/>
  <c r="F36" i="16"/>
  <c r="J47" i="16"/>
  <c r="V32" i="16"/>
  <c r="K32" i="16"/>
  <c r="U32" i="16"/>
  <c r="J32" i="16"/>
  <c r="AA32" i="16"/>
  <c r="S32" i="16"/>
  <c r="H32" i="16"/>
  <c r="L32" i="16"/>
  <c r="I32" i="16"/>
  <c r="Z32" i="16"/>
  <c r="O32" i="16"/>
  <c r="G32" i="16"/>
  <c r="T32" i="16"/>
  <c r="Y32" i="16"/>
  <c r="N32" i="16"/>
  <c r="X32" i="16"/>
  <c r="M32" i="16"/>
  <c r="W32" i="16"/>
  <c r="V43" i="16"/>
  <c r="V47" i="16" s="1"/>
  <c r="R46" i="16" s="1"/>
  <c r="F42" i="16"/>
  <c r="R36" i="16"/>
  <c r="F36" i="15"/>
  <c r="M47" i="15"/>
  <c r="K47" i="15"/>
  <c r="S47" i="15"/>
  <c r="U47" i="15"/>
  <c r="R40" i="15"/>
  <c r="T47" i="15"/>
  <c r="L47" i="15"/>
  <c r="J47" i="15"/>
  <c r="N32" i="15"/>
  <c r="N45" i="15" s="1"/>
  <c r="N49" i="15" s="1"/>
  <c r="N54" i="15" s="1"/>
  <c r="N55" i="15" s="1"/>
  <c r="H32" i="15"/>
  <c r="M32" i="15"/>
  <c r="M45" i="15" s="1"/>
  <c r="V45" i="15"/>
  <c r="V49" i="15" s="1"/>
  <c r="V54" i="15" s="1"/>
  <c r="V55" i="15" s="1"/>
  <c r="O32" i="15"/>
  <c r="Z32" i="15"/>
  <c r="U32" i="15"/>
  <c r="U45" i="15" s="1"/>
  <c r="W32" i="15"/>
  <c r="W45" i="15" s="1"/>
  <c r="W49" i="15" s="1"/>
  <c r="W54" i="15" s="1"/>
  <c r="W55" i="15" s="1"/>
  <c r="L32" i="15"/>
  <c r="L45" i="15" s="1"/>
  <c r="I32" i="15"/>
  <c r="I45" i="15" s="1"/>
  <c r="R36" i="15"/>
  <c r="G32" i="15"/>
  <c r="G45" i="15" s="1"/>
  <c r="Y32" i="15"/>
  <c r="K32" i="15"/>
  <c r="K45" i="15" s="1"/>
  <c r="J32" i="15"/>
  <c r="J45" i="15" s="1"/>
  <c r="AA32" i="15"/>
  <c r="AA45" i="15" s="1"/>
  <c r="Y45" i="15"/>
  <c r="Y49" i="15" s="1"/>
  <c r="Y54" i="15" s="1"/>
  <c r="Y55" i="15" s="1"/>
  <c r="S32" i="15"/>
  <c r="S45" i="15" s="1"/>
  <c r="X32" i="15"/>
  <c r="X45" i="15" s="1"/>
  <c r="Z34" i="19"/>
  <c r="Z45" i="19" s="1"/>
  <c r="Z49" i="19" s="1"/>
  <c r="Z54" i="19" s="1"/>
  <c r="Z55" i="19" s="1"/>
  <c r="Y34" i="19"/>
  <c r="X34" i="19"/>
  <c r="X45" i="19" s="1"/>
  <c r="X49" i="19" s="1"/>
  <c r="X54" i="19" s="1"/>
  <c r="X55" i="19" s="1"/>
  <c r="AA34" i="19"/>
  <c r="AA45" i="19" s="1"/>
  <c r="AA49" i="19" s="1"/>
  <c r="AA54" i="19" s="1"/>
  <c r="AA55" i="19" s="1"/>
  <c r="S34" i="19"/>
  <c r="W34" i="19"/>
  <c r="W45" i="19" s="1"/>
  <c r="W49" i="19" s="1"/>
  <c r="W54" i="19" s="1"/>
  <c r="W55" i="19" s="1"/>
  <c r="R55" i="19"/>
  <c r="V34" i="19"/>
  <c r="V45" i="19" s="1"/>
  <c r="V49" i="19" s="1"/>
  <c r="V54" i="19" s="1"/>
  <c r="V55" i="19" s="1"/>
  <c r="U34" i="19"/>
  <c r="U45" i="19" s="1"/>
  <c r="U49" i="19" s="1"/>
  <c r="U54" i="19" s="1"/>
  <c r="U55" i="19" s="1"/>
  <c r="T34" i="19"/>
  <c r="F51" i="19"/>
  <c r="F20" i="19" s="1"/>
  <c r="O34" i="19"/>
  <c r="O45" i="19" s="1"/>
  <c r="O49" i="19" s="1"/>
  <c r="O54" i="19" s="1"/>
  <c r="O55" i="19" s="1"/>
  <c r="G34" i="19"/>
  <c r="N34" i="19"/>
  <c r="N45" i="19" s="1"/>
  <c r="N49" i="19" s="1"/>
  <c r="N54" i="19" s="1"/>
  <c r="N55" i="19" s="1"/>
  <c r="M34" i="19"/>
  <c r="M45" i="19" s="1"/>
  <c r="M49" i="19" s="1"/>
  <c r="M54" i="19" s="1"/>
  <c r="M55" i="19" s="1"/>
  <c r="L34" i="19"/>
  <c r="L45" i="19" s="1"/>
  <c r="L49" i="19" s="1"/>
  <c r="L54" i="19" s="1"/>
  <c r="L55" i="19" s="1"/>
  <c r="K34" i="19"/>
  <c r="K45" i="19" s="1"/>
  <c r="K49" i="19" s="1"/>
  <c r="K54" i="19" s="1"/>
  <c r="K55" i="19" s="1"/>
  <c r="J34" i="19"/>
  <c r="J45" i="19" s="1"/>
  <c r="J49" i="19" s="1"/>
  <c r="J54" i="19" s="1"/>
  <c r="J55" i="19" s="1"/>
  <c r="F55" i="19"/>
  <c r="I34" i="19"/>
  <c r="H34" i="19"/>
  <c r="H45" i="19" s="1"/>
  <c r="H49" i="19" s="1"/>
  <c r="H54" i="19" s="1"/>
  <c r="H55" i="19" s="1"/>
  <c r="R31" i="19"/>
  <c r="F42" i="19"/>
  <c r="G47" i="19"/>
  <c r="F46" i="19" s="1"/>
  <c r="F40" i="19"/>
  <c r="F52" i="19" s="1"/>
  <c r="Y45" i="19"/>
  <c r="Y49" i="19" s="1"/>
  <c r="Y54" i="19" s="1"/>
  <c r="Y55" i="19" s="1"/>
  <c r="Y47" i="19"/>
  <c r="R46" i="19" s="1"/>
  <c r="R42" i="19"/>
  <c r="R55" i="16"/>
  <c r="V34" i="16"/>
  <c r="U34" i="16"/>
  <c r="T34" i="16"/>
  <c r="T45" i="16" s="1"/>
  <c r="T49" i="16" s="1"/>
  <c r="T54" i="16" s="1"/>
  <c r="T55" i="16" s="1"/>
  <c r="R51" i="16"/>
  <c r="AA34" i="16"/>
  <c r="AA45" i="16" s="1"/>
  <c r="AA49" i="16" s="1"/>
  <c r="AA54" i="16" s="1"/>
  <c r="AA55" i="16" s="1"/>
  <c r="S34" i="16"/>
  <c r="Z34" i="16"/>
  <c r="W34" i="16"/>
  <c r="W45" i="16" s="1"/>
  <c r="W49" i="16" s="1"/>
  <c r="W54" i="16" s="1"/>
  <c r="W55" i="16" s="1"/>
  <c r="Y34" i="16"/>
  <c r="Y45" i="16" s="1"/>
  <c r="Y49" i="16" s="1"/>
  <c r="Y54" i="16" s="1"/>
  <c r="Y55" i="16" s="1"/>
  <c r="X34" i="16"/>
  <c r="F31" i="17"/>
  <c r="Z34" i="18"/>
  <c r="Z45" i="18" s="1"/>
  <c r="Z49" i="18" s="1"/>
  <c r="Z54" i="18" s="1"/>
  <c r="Z55" i="18" s="1"/>
  <c r="Y34" i="18"/>
  <c r="Y45" i="18" s="1"/>
  <c r="Y49" i="18" s="1"/>
  <c r="Y54" i="18" s="1"/>
  <c r="Y55" i="18" s="1"/>
  <c r="X34" i="18"/>
  <c r="X45" i="18" s="1"/>
  <c r="X49" i="18" s="1"/>
  <c r="X54" i="18" s="1"/>
  <c r="X55" i="18" s="1"/>
  <c r="W34" i="18"/>
  <c r="R55" i="18"/>
  <c r="V34" i="18"/>
  <c r="V45" i="18" s="1"/>
  <c r="V49" i="18" s="1"/>
  <c r="V54" i="18" s="1"/>
  <c r="V55" i="18" s="1"/>
  <c r="T34" i="18"/>
  <c r="T45" i="18" s="1"/>
  <c r="T49" i="18" s="1"/>
  <c r="T54" i="18" s="1"/>
  <c r="T55" i="18" s="1"/>
  <c r="R51" i="18"/>
  <c r="AA34" i="18"/>
  <c r="AA45" i="18" s="1"/>
  <c r="AA49" i="18" s="1"/>
  <c r="AA54" i="18" s="1"/>
  <c r="AA55" i="18" s="1"/>
  <c r="S34" i="18"/>
  <c r="U34" i="18"/>
  <c r="U45" i="18" s="1"/>
  <c r="U49" i="18" s="1"/>
  <c r="U54" i="18" s="1"/>
  <c r="U55" i="18" s="1"/>
  <c r="T47" i="17"/>
  <c r="R38" i="15"/>
  <c r="R51" i="15" s="1"/>
  <c r="R31" i="18"/>
  <c r="F51" i="18"/>
  <c r="F20" i="18" s="1"/>
  <c r="O34" i="18"/>
  <c r="O45" i="18" s="1"/>
  <c r="O49" i="18" s="1"/>
  <c r="O54" i="18" s="1"/>
  <c r="O55" i="18" s="1"/>
  <c r="G34" i="18"/>
  <c r="N34" i="18"/>
  <c r="N45" i="18" s="1"/>
  <c r="N49" i="18" s="1"/>
  <c r="N54" i="18" s="1"/>
  <c r="N55" i="18" s="1"/>
  <c r="M34" i="18"/>
  <c r="M45" i="18" s="1"/>
  <c r="M49" i="18" s="1"/>
  <c r="M54" i="18" s="1"/>
  <c r="M55" i="18" s="1"/>
  <c r="L34" i="18"/>
  <c r="L45" i="18" s="1"/>
  <c r="L49" i="18" s="1"/>
  <c r="L54" i="18" s="1"/>
  <c r="L55" i="18" s="1"/>
  <c r="K34" i="18"/>
  <c r="K45" i="18" s="1"/>
  <c r="K49" i="18" s="1"/>
  <c r="K54" i="18" s="1"/>
  <c r="K55" i="18" s="1"/>
  <c r="F55" i="18"/>
  <c r="I34" i="18"/>
  <c r="I45" i="18" s="1"/>
  <c r="I49" i="18" s="1"/>
  <c r="I54" i="18" s="1"/>
  <c r="I55" i="18" s="1"/>
  <c r="H34" i="18"/>
  <c r="H45" i="18" s="1"/>
  <c r="H49" i="18" s="1"/>
  <c r="H54" i="18" s="1"/>
  <c r="H55" i="18" s="1"/>
  <c r="J34" i="18"/>
  <c r="J45" i="18" s="1"/>
  <c r="J49" i="18" s="1"/>
  <c r="J54" i="18" s="1"/>
  <c r="J55" i="18" s="1"/>
  <c r="Z45" i="15"/>
  <c r="Z47" i="15"/>
  <c r="X47" i="15"/>
  <c r="F42" i="18"/>
  <c r="G45" i="18"/>
  <c r="G47" i="18"/>
  <c r="F46" i="18" s="1"/>
  <c r="S45" i="18"/>
  <c r="S47" i="18"/>
  <c r="R46" i="18" s="1"/>
  <c r="R42" i="18"/>
  <c r="O47" i="15"/>
  <c r="O45" i="15"/>
  <c r="F46" i="16"/>
  <c r="R40" i="18"/>
  <c r="R52" i="18" s="1"/>
  <c r="W47" i="18"/>
  <c r="K34" i="16"/>
  <c r="J34" i="16"/>
  <c r="J45" i="16" s="1"/>
  <c r="J49" i="16" s="1"/>
  <c r="J54" i="16" s="1"/>
  <c r="J55" i="16" s="1"/>
  <c r="F55" i="16"/>
  <c r="I34" i="16"/>
  <c r="H34" i="16"/>
  <c r="H45" i="16" s="1"/>
  <c r="H49" i="16" s="1"/>
  <c r="H54" i="16" s="1"/>
  <c r="H55" i="16" s="1"/>
  <c r="F51" i="16"/>
  <c r="F20" i="16" s="1"/>
  <c r="O34" i="16"/>
  <c r="G34" i="16"/>
  <c r="L34" i="16"/>
  <c r="L45" i="16" s="1"/>
  <c r="L49" i="16" s="1"/>
  <c r="L54" i="16" s="1"/>
  <c r="L55" i="16" s="1"/>
  <c r="N34" i="16"/>
  <c r="N45" i="16" s="1"/>
  <c r="N49" i="16" s="1"/>
  <c r="N54" i="16" s="1"/>
  <c r="N55" i="16" s="1"/>
  <c r="M34" i="16"/>
  <c r="M45" i="16" s="1"/>
  <c r="M49" i="16" s="1"/>
  <c r="M54" i="16" s="1"/>
  <c r="M55" i="16" s="1"/>
  <c r="R31" i="17"/>
  <c r="H45" i="15"/>
  <c r="H47" i="15"/>
  <c r="F31" i="18"/>
  <c r="F30" i="17"/>
  <c r="R30" i="17"/>
  <c r="R33" i="15"/>
  <c r="N47" i="17"/>
  <c r="F46" i="17" s="1"/>
  <c r="W45" i="18"/>
  <c r="R42" i="15"/>
  <c r="F42" i="15"/>
  <c r="F33" i="15"/>
  <c r="F38" i="15"/>
  <c r="F51" i="15" s="1"/>
  <c r="F20" i="15" s="1"/>
  <c r="F38" i="13"/>
  <c r="F52" i="13"/>
  <c r="S43" i="13"/>
  <c r="R38" i="13"/>
  <c r="R52" i="13" s="1"/>
  <c r="Z34" i="13"/>
  <c r="Z45" i="13" s="1"/>
  <c r="Z49" i="13" s="1"/>
  <c r="Z54" i="13" s="1"/>
  <c r="Z55" i="13" s="1"/>
  <c r="U34" i="13"/>
  <c r="AA34" i="13"/>
  <c r="AA45" i="13" s="1"/>
  <c r="AA49" i="13" s="1"/>
  <c r="AA54" i="13" s="1"/>
  <c r="AA55" i="13" s="1"/>
  <c r="Y34" i="13"/>
  <c r="Y45" i="13" s="1"/>
  <c r="Y49" i="13" s="1"/>
  <c r="Y54" i="13" s="1"/>
  <c r="Y55" i="13" s="1"/>
  <c r="X34" i="13"/>
  <c r="X45" i="13" s="1"/>
  <c r="X49" i="13" s="1"/>
  <c r="X54" i="13" s="1"/>
  <c r="X55" i="13" s="1"/>
  <c r="W34" i="13"/>
  <c r="W45" i="13" s="1"/>
  <c r="W49" i="13" s="1"/>
  <c r="W54" i="13" s="1"/>
  <c r="W55" i="13" s="1"/>
  <c r="R55" i="13"/>
  <c r="V34" i="13"/>
  <c r="V45" i="13" s="1"/>
  <c r="V49" i="13" s="1"/>
  <c r="V54" i="13" s="1"/>
  <c r="V55" i="13" s="1"/>
  <c r="T34" i="13"/>
  <c r="T45" i="13" s="1"/>
  <c r="T49" i="13" s="1"/>
  <c r="T54" i="13" s="1"/>
  <c r="T55" i="13" s="1"/>
  <c r="S34" i="13"/>
  <c r="F51" i="13"/>
  <c r="F20" i="13" s="1"/>
  <c r="O34" i="13"/>
  <c r="O45" i="13" s="1"/>
  <c r="O49" i="13" s="1"/>
  <c r="O54" i="13" s="1"/>
  <c r="O55" i="13" s="1"/>
  <c r="G34" i="13"/>
  <c r="J34" i="13"/>
  <c r="J45" i="13" s="1"/>
  <c r="J49" i="13" s="1"/>
  <c r="J54" i="13" s="1"/>
  <c r="J55" i="13" s="1"/>
  <c r="N34" i="13"/>
  <c r="N45" i="13" s="1"/>
  <c r="N49" i="13" s="1"/>
  <c r="N54" i="13" s="1"/>
  <c r="N55" i="13" s="1"/>
  <c r="M34" i="13"/>
  <c r="M45" i="13" s="1"/>
  <c r="M49" i="13" s="1"/>
  <c r="M54" i="13" s="1"/>
  <c r="M55" i="13" s="1"/>
  <c r="L34" i="13"/>
  <c r="L45" i="13" s="1"/>
  <c r="L49" i="13" s="1"/>
  <c r="L54" i="13" s="1"/>
  <c r="L55" i="13" s="1"/>
  <c r="K34" i="13"/>
  <c r="K45" i="13" s="1"/>
  <c r="K49" i="13" s="1"/>
  <c r="K54" i="13" s="1"/>
  <c r="K55" i="13" s="1"/>
  <c r="F55" i="13"/>
  <c r="I34" i="13"/>
  <c r="I45" i="13" s="1"/>
  <c r="I49" i="13" s="1"/>
  <c r="I54" i="13" s="1"/>
  <c r="I55" i="13" s="1"/>
  <c r="H34" i="13"/>
  <c r="H45" i="13" s="1"/>
  <c r="H49" i="13" s="1"/>
  <c r="H54" i="13" s="1"/>
  <c r="H55" i="13" s="1"/>
  <c r="U47" i="13"/>
  <c r="U45" i="13"/>
  <c r="F31" i="13"/>
  <c r="F42" i="13"/>
  <c r="G45" i="13"/>
  <c r="G47" i="13"/>
  <c r="F46" i="13" s="1"/>
  <c r="R31" i="13"/>
  <c r="R36" i="12"/>
  <c r="F38" i="12"/>
  <c r="F52" i="12" s="1"/>
  <c r="I47" i="12"/>
  <c r="S43" i="12"/>
  <c r="R38" i="12"/>
  <c r="R52" i="12" s="1"/>
  <c r="R40" i="11"/>
  <c r="H41" i="11"/>
  <c r="F40" i="11" s="1"/>
  <c r="R31" i="11"/>
  <c r="L32" i="11"/>
  <c r="R42" i="11"/>
  <c r="F42" i="12"/>
  <c r="G47" i="12"/>
  <c r="F46" i="12" s="1"/>
  <c r="R31" i="12"/>
  <c r="F31" i="12"/>
  <c r="R38" i="11"/>
  <c r="R52" i="11" s="1"/>
  <c r="K43" i="11"/>
  <c r="F38" i="11"/>
  <c r="O47" i="11"/>
  <c r="O45" i="11"/>
  <c r="H47" i="11"/>
  <c r="M34" i="11"/>
  <c r="M45" i="11" s="1"/>
  <c r="M49" i="11" s="1"/>
  <c r="M54" i="11" s="1"/>
  <c r="M55" i="11" s="1"/>
  <c r="N34" i="11"/>
  <c r="N45" i="11" s="1"/>
  <c r="N49" i="11" s="1"/>
  <c r="N54" i="11" s="1"/>
  <c r="N55" i="11" s="1"/>
  <c r="L34" i="11"/>
  <c r="L45" i="11" s="1"/>
  <c r="L49" i="11" s="1"/>
  <c r="L54" i="11" s="1"/>
  <c r="L55" i="11" s="1"/>
  <c r="H34" i="11"/>
  <c r="K34" i="11"/>
  <c r="J34" i="11"/>
  <c r="J45" i="11" s="1"/>
  <c r="J49" i="11" s="1"/>
  <c r="J54" i="11" s="1"/>
  <c r="J55" i="11" s="1"/>
  <c r="F55" i="11"/>
  <c r="I34" i="11"/>
  <c r="I45" i="11" s="1"/>
  <c r="I49" i="11" s="1"/>
  <c r="I54" i="11" s="1"/>
  <c r="I55" i="11" s="1"/>
  <c r="F51" i="11"/>
  <c r="F20" i="11" s="1"/>
  <c r="O34" i="11"/>
  <c r="G34" i="11"/>
  <c r="F31" i="11"/>
  <c r="Z34" i="12"/>
  <c r="Z45" i="12" s="1"/>
  <c r="Z49" i="12" s="1"/>
  <c r="Z54" i="12" s="1"/>
  <c r="Z55" i="12" s="1"/>
  <c r="Y34" i="12"/>
  <c r="Y45" i="12" s="1"/>
  <c r="Y49" i="12" s="1"/>
  <c r="Y54" i="12" s="1"/>
  <c r="Y55" i="12" s="1"/>
  <c r="X34" i="12"/>
  <c r="X45" i="12" s="1"/>
  <c r="X49" i="12" s="1"/>
  <c r="X54" i="12" s="1"/>
  <c r="X55" i="12" s="1"/>
  <c r="S34" i="12"/>
  <c r="W34" i="12"/>
  <c r="W45" i="12" s="1"/>
  <c r="W49" i="12" s="1"/>
  <c r="W54" i="12" s="1"/>
  <c r="W55" i="12" s="1"/>
  <c r="AA34" i="12"/>
  <c r="AA45" i="12" s="1"/>
  <c r="AA49" i="12" s="1"/>
  <c r="AA54" i="12" s="1"/>
  <c r="AA55" i="12" s="1"/>
  <c r="R55" i="12"/>
  <c r="V34" i="12"/>
  <c r="V45" i="12" s="1"/>
  <c r="V49" i="12" s="1"/>
  <c r="V54" i="12" s="1"/>
  <c r="V55" i="12" s="1"/>
  <c r="U34" i="12"/>
  <c r="U45" i="12" s="1"/>
  <c r="U49" i="12" s="1"/>
  <c r="U54" i="12" s="1"/>
  <c r="U55" i="12" s="1"/>
  <c r="T34" i="12"/>
  <c r="T45" i="12" s="1"/>
  <c r="T49" i="12" s="1"/>
  <c r="T54" i="12" s="1"/>
  <c r="T55" i="12" s="1"/>
  <c r="R51" i="12"/>
  <c r="X34" i="11"/>
  <c r="X45" i="11" s="1"/>
  <c r="X49" i="11" s="1"/>
  <c r="X54" i="11" s="1"/>
  <c r="X55" i="11" s="1"/>
  <c r="R51" i="11"/>
  <c r="Y34" i="11"/>
  <c r="Y45" i="11" s="1"/>
  <c r="Y49" i="11" s="1"/>
  <c r="Y54" i="11" s="1"/>
  <c r="Y55" i="11" s="1"/>
  <c r="W34" i="11"/>
  <c r="W45" i="11" s="1"/>
  <c r="W49" i="11" s="1"/>
  <c r="W54" i="11" s="1"/>
  <c r="W55" i="11" s="1"/>
  <c r="AA34" i="11"/>
  <c r="AA45" i="11" s="1"/>
  <c r="AA49" i="11" s="1"/>
  <c r="AA54" i="11" s="1"/>
  <c r="AA55" i="11" s="1"/>
  <c r="S34" i="11"/>
  <c r="R55" i="11"/>
  <c r="V34" i="11"/>
  <c r="U34" i="11"/>
  <c r="U45" i="11" s="1"/>
  <c r="U49" i="11" s="1"/>
  <c r="U54" i="11" s="1"/>
  <c r="U55" i="11" s="1"/>
  <c r="T34" i="11"/>
  <c r="T45" i="11" s="1"/>
  <c r="T49" i="11" s="1"/>
  <c r="T54" i="11" s="1"/>
  <c r="T55" i="11" s="1"/>
  <c r="Z34" i="11"/>
  <c r="Z47" i="11"/>
  <c r="Z45" i="11"/>
  <c r="V45" i="11"/>
  <c r="V47" i="11"/>
  <c r="F51" i="12"/>
  <c r="F20" i="12" s="1"/>
  <c r="O34" i="12"/>
  <c r="O45" i="12" s="1"/>
  <c r="O49" i="12" s="1"/>
  <c r="O54" i="12" s="1"/>
  <c r="O55" i="12" s="1"/>
  <c r="G34" i="12"/>
  <c r="H34" i="12"/>
  <c r="H45" i="12" s="1"/>
  <c r="H49" i="12" s="1"/>
  <c r="H54" i="12" s="1"/>
  <c r="H55" i="12" s="1"/>
  <c r="N34" i="12"/>
  <c r="N45" i="12" s="1"/>
  <c r="N49" i="12" s="1"/>
  <c r="N54" i="12" s="1"/>
  <c r="N55" i="12" s="1"/>
  <c r="J34" i="12"/>
  <c r="J45" i="12" s="1"/>
  <c r="J49" i="12" s="1"/>
  <c r="J54" i="12" s="1"/>
  <c r="J55" i="12" s="1"/>
  <c r="M34" i="12"/>
  <c r="M45" i="12" s="1"/>
  <c r="M49" i="12" s="1"/>
  <c r="M54" i="12" s="1"/>
  <c r="M55" i="12" s="1"/>
  <c r="L34" i="12"/>
  <c r="L45" i="12" s="1"/>
  <c r="L49" i="12" s="1"/>
  <c r="L54" i="12" s="1"/>
  <c r="L55" i="12" s="1"/>
  <c r="K34" i="12"/>
  <c r="K45" i="12" s="1"/>
  <c r="K49" i="12" s="1"/>
  <c r="K54" i="12" s="1"/>
  <c r="K55" i="12" s="1"/>
  <c r="F55" i="12"/>
  <c r="I34" i="12"/>
  <c r="I45" i="12" s="1"/>
  <c r="I49" i="12" s="1"/>
  <c r="I54" i="12" s="1"/>
  <c r="I55" i="12" s="1"/>
  <c r="U47" i="10"/>
  <c r="H47" i="10"/>
  <c r="F40" i="10"/>
  <c r="S47" i="10"/>
  <c r="R38" i="10"/>
  <c r="R36" i="10"/>
  <c r="R42" i="10"/>
  <c r="F36" i="10"/>
  <c r="F38" i="10"/>
  <c r="F52" i="10" s="1"/>
  <c r="R40" i="10"/>
  <c r="F42" i="10"/>
  <c r="G47" i="10"/>
  <c r="F46" i="10" s="1"/>
  <c r="F31" i="10"/>
  <c r="Z34" i="10"/>
  <c r="Z45" i="10" s="1"/>
  <c r="Z49" i="10" s="1"/>
  <c r="Z54" i="10" s="1"/>
  <c r="Z55" i="10" s="1"/>
  <c r="Y34" i="10"/>
  <c r="Y45" i="10" s="1"/>
  <c r="Y49" i="10" s="1"/>
  <c r="Y54" i="10" s="1"/>
  <c r="Y55" i="10" s="1"/>
  <c r="R51" i="10"/>
  <c r="X34" i="10"/>
  <c r="X45" i="10" s="1"/>
  <c r="X49" i="10" s="1"/>
  <c r="X54" i="10" s="1"/>
  <c r="X55" i="10" s="1"/>
  <c r="W34" i="10"/>
  <c r="W45" i="10" s="1"/>
  <c r="W49" i="10" s="1"/>
  <c r="W54" i="10" s="1"/>
  <c r="W55" i="10" s="1"/>
  <c r="R55" i="10"/>
  <c r="V34" i="10"/>
  <c r="V45" i="10" s="1"/>
  <c r="V49" i="10" s="1"/>
  <c r="V54" i="10" s="1"/>
  <c r="V55" i="10" s="1"/>
  <c r="AA34" i="10"/>
  <c r="AA45" i="10" s="1"/>
  <c r="AA49" i="10" s="1"/>
  <c r="AA54" i="10" s="1"/>
  <c r="AA55" i="10" s="1"/>
  <c r="S34" i="10"/>
  <c r="U34" i="10"/>
  <c r="U45" i="10" s="1"/>
  <c r="U49" i="10" s="1"/>
  <c r="U54" i="10" s="1"/>
  <c r="U55" i="10" s="1"/>
  <c r="T34" i="10"/>
  <c r="T45" i="10" s="1"/>
  <c r="T49" i="10" s="1"/>
  <c r="T54" i="10" s="1"/>
  <c r="T55" i="10" s="1"/>
  <c r="R46" i="10"/>
  <c r="R31" i="10"/>
  <c r="O34" i="10"/>
  <c r="O45" i="10" s="1"/>
  <c r="O49" i="10" s="1"/>
  <c r="O54" i="10" s="1"/>
  <c r="O55" i="10" s="1"/>
  <c r="G34" i="10"/>
  <c r="G45" i="10" s="1"/>
  <c r="N34" i="10"/>
  <c r="N45" i="10" s="1"/>
  <c r="N49" i="10" s="1"/>
  <c r="N54" i="10" s="1"/>
  <c r="N55" i="10" s="1"/>
  <c r="M34" i="10"/>
  <c r="M45" i="10" s="1"/>
  <c r="M49" i="10" s="1"/>
  <c r="M54" i="10" s="1"/>
  <c r="M55" i="10" s="1"/>
  <c r="L34" i="10"/>
  <c r="L45" i="10" s="1"/>
  <c r="L49" i="10" s="1"/>
  <c r="L54" i="10" s="1"/>
  <c r="L55" i="10" s="1"/>
  <c r="K34" i="10"/>
  <c r="K45" i="10" s="1"/>
  <c r="K49" i="10" s="1"/>
  <c r="K54" i="10" s="1"/>
  <c r="K55" i="10" s="1"/>
  <c r="H34" i="10"/>
  <c r="H45" i="10" s="1"/>
  <c r="H49" i="10" s="1"/>
  <c r="H54" i="10" s="1"/>
  <c r="H55" i="10" s="1"/>
  <c r="J34" i="10"/>
  <c r="J45" i="10" s="1"/>
  <c r="J49" i="10" s="1"/>
  <c r="J54" i="10" s="1"/>
  <c r="J55" i="10" s="1"/>
  <c r="F55" i="10"/>
  <c r="I34" i="10"/>
  <c r="I45" i="10" s="1"/>
  <c r="I49" i="10" s="1"/>
  <c r="I54" i="10" s="1"/>
  <c r="I55" i="10" s="1"/>
  <c r="X32" i="9"/>
  <c r="O47" i="9"/>
  <c r="AA32" i="9"/>
  <c r="M32" i="9"/>
  <c r="V32" i="9"/>
  <c r="F42" i="9"/>
  <c r="S32" i="9"/>
  <c r="W32" i="9"/>
  <c r="R31" i="9" s="1"/>
  <c r="R40" i="9"/>
  <c r="H32" i="9"/>
  <c r="N32" i="9"/>
  <c r="K32" i="9"/>
  <c r="Z32" i="9"/>
  <c r="L32" i="9"/>
  <c r="U32" i="9"/>
  <c r="O32" i="9"/>
  <c r="Y32" i="9"/>
  <c r="J32" i="9"/>
  <c r="J45" i="9" s="1"/>
  <c r="J49" i="9" s="1"/>
  <c r="J54" i="9" s="1"/>
  <c r="J55" i="9" s="1"/>
  <c r="G32" i="9"/>
  <c r="F36" i="9"/>
  <c r="N47" i="9"/>
  <c r="R42" i="9"/>
  <c r="R36" i="9"/>
  <c r="R38" i="9"/>
  <c r="R51" i="9" s="1"/>
  <c r="F38" i="9"/>
  <c r="F51" i="9" s="1"/>
  <c r="F20" i="9" s="1"/>
  <c r="R46" i="9"/>
  <c r="O34" i="9"/>
  <c r="G34" i="9"/>
  <c r="N34" i="9"/>
  <c r="N45" i="9" s="1"/>
  <c r="J34" i="9"/>
  <c r="M34" i="9"/>
  <c r="M45" i="9" s="1"/>
  <c r="M49" i="9" s="1"/>
  <c r="M54" i="9" s="1"/>
  <c r="M55" i="9" s="1"/>
  <c r="L34" i="9"/>
  <c r="K34" i="9"/>
  <c r="F55" i="9"/>
  <c r="I34" i="9"/>
  <c r="I45" i="9" s="1"/>
  <c r="I49" i="9" s="1"/>
  <c r="I54" i="9" s="1"/>
  <c r="I55" i="9" s="1"/>
  <c r="H34" i="9"/>
  <c r="F40" i="9"/>
  <c r="H47" i="9"/>
  <c r="F46" i="9" s="1"/>
  <c r="Z34" i="9"/>
  <c r="Z45" i="9" s="1"/>
  <c r="Z49" i="9" s="1"/>
  <c r="Z54" i="9" s="1"/>
  <c r="Z55" i="9" s="1"/>
  <c r="Y34" i="9"/>
  <c r="X34" i="9"/>
  <c r="X45" i="9" s="1"/>
  <c r="X49" i="9" s="1"/>
  <c r="X54" i="9" s="1"/>
  <c r="X55" i="9" s="1"/>
  <c r="U34" i="9"/>
  <c r="U45" i="9" s="1"/>
  <c r="U49" i="9" s="1"/>
  <c r="U54" i="9" s="1"/>
  <c r="U55" i="9" s="1"/>
  <c r="W34" i="9"/>
  <c r="R55" i="9"/>
  <c r="V34" i="9"/>
  <c r="V45" i="9" s="1"/>
  <c r="V49" i="9" s="1"/>
  <c r="V54" i="9" s="1"/>
  <c r="V55" i="9" s="1"/>
  <c r="T34" i="9"/>
  <c r="T45" i="9" s="1"/>
  <c r="T49" i="9" s="1"/>
  <c r="T54" i="9" s="1"/>
  <c r="T55" i="9" s="1"/>
  <c r="AA34" i="9"/>
  <c r="AA45" i="9" s="1"/>
  <c r="AA49" i="9" s="1"/>
  <c r="AA54" i="9" s="1"/>
  <c r="AA55" i="9" s="1"/>
  <c r="S34" i="9"/>
  <c r="R36" i="6"/>
  <c r="R38" i="6"/>
  <c r="R52" i="6" s="1"/>
  <c r="F36" i="6"/>
  <c r="F38" i="6"/>
  <c r="F52" i="6" s="1"/>
  <c r="V47" i="6"/>
  <c r="W47" i="6"/>
  <c r="R31" i="6"/>
  <c r="F31" i="6"/>
  <c r="R42" i="6"/>
  <c r="Z34" i="6"/>
  <c r="Z45" i="6" s="1"/>
  <c r="Z49" i="6" s="1"/>
  <c r="Z54" i="6" s="1"/>
  <c r="Z55" i="6" s="1"/>
  <c r="X34" i="6"/>
  <c r="X45" i="6" s="1"/>
  <c r="X49" i="6" s="1"/>
  <c r="X54" i="6" s="1"/>
  <c r="X55" i="6" s="1"/>
  <c r="Y34" i="6"/>
  <c r="Y45" i="6" s="1"/>
  <c r="Y49" i="6" s="1"/>
  <c r="Y54" i="6" s="1"/>
  <c r="Y55" i="6" s="1"/>
  <c r="W34" i="6"/>
  <c r="W45" i="6" s="1"/>
  <c r="R55" i="6"/>
  <c r="V34" i="6"/>
  <c r="V45" i="6" s="1"/>
  <c r="U34" i="6"/>
  <c r="U45" i="6" s="1"/>
  <c r="U49" i="6" s="1"/>
  <c r="U54" i="6" s="1"/>
  <c r="U55" i="6" s="1"/>
  <c r="T34" i="6"/>
  <c r="T45" i="6" s="1"/>
  <c r="T49" i="6" s="1"/>
  <c r="T54" i="6" s="1"/>
  <c r="T55" i="6" s="1"/>
  <c r="R51" i="6"/>
  <c r="AA34" i="6"/>
  <c r="AA45" i="6" s="1"/>
  <c r="AA49" i="6" s="1"/>
  <c r="AA54" i="6" s="1"/>
  <c r="AA55" i="6" s="1"/>
  <c r="S34" i="6"/>
  <c r="F42" i="6"/>
  <c r="G47" i="6"/>
  <c r="F46" i="6" s="1"/>
  <c r="F51" i="6"/>
  <c r="F20" i="6" s="1"/>
  <c r="O34" i="6"/>
  <c r="O45" i="6" s="1"/>
  <c r="O49" i="6" s="1"/>
  <c r="O54" i="6" s="1"/>
  <c r="O55" i="6" s="1"/>
  <c r="G34" i="6"/>
  <c r="G45" i="6" s="1"/>
  <c r="N34" i="6"/>
  <c r="N45" i="6" s="1"/>
  <c r="N49" i="6" s="1"/>
  <c r="N54" i="6" s="1"/>
  <c r="N55" i="6" s="1"/>
  <c r="M34" i="6"/>
  <c r="M45" i="6" s="1"/>
  <c r="M49" i="6" s="1"/>
  <c r="M54" i="6" s="1"/>
  <c r="M55" i="6" s="1"/>
  <c r="L34" i="6"/>
  <c r="L45" i="6" s="1"/>
  <c r="L49" i="6" s="1"/>
  <c r="L54" i="6" s="1"/>
  <c r="L55" i="6" s="1"/>
  <c r="K34" i="6"/>
  <c r="K45" i="6" s="1"/>
  <c r="K49" i="6" s="1"/>
  <c r="K54" i="6" s="1"/>
  <c r="K55" i="6" s="1"/>
  <c r="J34" i="6"/>
  <c r="J45" i="6" s="1"/>
  <c r="J49" i="6" s="1"/>
  <c r="J54" i="6" s="1"/>
  <c r="J55" i="6" s="1"/>
  <c r="F55" i="6"/>
  <c r="I34" i="6"/>
  <c r="I45" i="6" s="1"/>
  <c r="I49" i="6" s="1"/>
  <c r="I54" i="6" s="1"/>
  <c r="I55" i="6" s="1"/>
  <c r="H34" i="6"/>
  <c r="H45" i="6" s="1"/>
  <c r="H49" i="6" s="1"/>
  <c r="H54" i="6" s="1"/>
  <c r="H55" i="6" s="1"/>
  <c r="F52" i="5"/>
  <c r="R52" i="5"/>
  <c r="F31" i="5"/>
  <c r="R31" i="5"/>
  <c r="R31" i="7"/>
  <c r="N34" i="5"/>
  <c r="N45" i="5" s="1"/>
  <c r="N49" i="5" s="1"/>
  <c r="N54" i="5" s="1"/>
  <c r="N55" i="5" s="1"/>
  <c r="M34" i="5"/>
  <c r="G34" i="5"/>
  <c r="L34" i="5"/>
  <c r="L45" i="5" s="1"/>
  <c r="L49" i="5" s="1"/>
  <c r="L54" i="5" s="1"/>
  <c r="L55" i="5" s="1"/>
  <c r="K34" i="5"/>
  <c r="K45" i="5" s="1"/>
  <c r="K49" i="5" s="1"/>
  <c r="K54" i="5" s="1"/>
  <c r="K55" i="5" s="1"/>
  <c r="J34" i="5"/>
  <c r="J45" i="5" s="1"/>
  <c r="J49" i="5" s="1"/>
  <c r="J54" i="5" s="1"/>
  <c r="J55" i="5" s="1"/>
  <c r="F55" i="5"/>
  <c r="I34" i="5"/>
  <c r="I45" i="5" s="1"/>
  <c r="I49" i="5" s="1"/>
  <c r="I54" i="5" s="1"/>
  <c r="I55" i="5" s="1"/>
  <c r="F51" i="5"/>
  <c r="F20" i="5" s="1"/>
  <c r="H34" i="5"/>
  <c r="H45" i="5" s="1"/>
  <c r="H49" i="5" s="1"/>
  <c r="H54" i="5" s="1"/>
  <c r="H55" i="5" s="1"/>
  <c r="O34" i="5"/>
  <c r="O45" i="5" s="1"/>
  <c r="O49" i="5" s="1"/>
  <c r="O54" i="5" s="1"/>
  <c r="O55" i="5" s="1"/>
  <c r="Y34" i="5"/>
  <c r="Y45" i="5" s="1"/>
  <c r="Y49" i="5" s="1"/>
  <c r="Y54" i="5" s="1"/>
  <c r="Y55" i="5" s="1"/>
  <c r="X34" i="5"/>
  <c r="X45" i="5" s="1"/>
  <c r="X49" i="5" s="1"/>
  <c r="X54" i="5" s="1"/>
  <c r="X55" i="5" s="1"/>
  <c r="W34" i="5"/>
  <c r="W45" i="5" s="1"/>
  <c r="W49" i="5" s="1"/>
  <c r="W54" i="5" s="1"/>
  <c r="W55" i="5" s="1"/>
  <c r="U34" i="5"/>
  <c r="U45" i="5" s="1"/>
  <c r="U49" i="5" s="1"/>
  <c r="U54" i="5" s="1"/>
  <c r="U55" i="5" s="1"/>
  <c r="R55" i="5"/>
  <c r="V34" i="5"/>
  <c r="V45" i="5" s="1"/>
  <c r="V49" i="5" s="1"/>
  <c r="V54" i="5" s="1"/>
  <c r="V55" i="5" s="1"/>
  <c r="R51" i="5"/>
  <c r="T34" i="5"/>
  <c r="T45" i="5" s="1"/>
  <c r="T49" i="5" s="1"/>
  <c r="T54" i="5" s="1"/>
  <c r="T55" i="5" s="1"/>
  <c r="AA34" i="5"/>
  <c r="AA45" i="5" s="1"/>
  <c r="AA49" i="5" s="1"/>
  <c r="AA54" i="5" s="1"/>
  <c r="AA55" i="5" s="1"/>
  <c r="S34" i="5"/>
  <c r="Z34" i="5"/>
  <c r="Z45" i="5" s="1"/>
  <c r="Z49" i="5" s="1"/>
  <c r="Z54" i="5" s="1"/>
  <c r="Z55" i="5" s="1"/>
  <c r="M45" i="5"/>
  <c r="M47" i="5"/>
  <c r="F46" i="5" s="1"/>
  <c r="R46" i="5"/>
  <c r="I47" i="7"/>
  <c r="F46" i="7" s="1"/>
  <c r="N34" i="7"/>
  <c r="N45" i="7" s="1"/>
  <c r="N49" i="7" s="1"/>
  <c r="N54" i="7" s="1"/>
  <c r="N55" i="7" s="1"/>
  <c r="M34" i="7"/>
  <c r="M45" i="7" s="1"/>
  <c r="M49" i="7" s="1"/>
  <c r="M54" i="7" s="1"/>
  <c r="M55" i="7" s="1"/>
  <c r="K34" i="7"/>
  <c r="K45" i="7" s="1"/>
  <c r="K49" i="7" s="1"/>
  <c r="K54" i="7" s="1"/>
  <c r="K55" i="7" s="1"/>
  <c r="L34" i="7"/>
  <c r="L45" i="7" s="1"/>
  <c r="L49" i="7" s="1"/>
  <c r="L54" i="7" s="1"/>
  <c r="L55" i="7" s="1"/>
  <c r="O34" i="7"/>
  <c r="O45" i="7" s="1"/>
  <c r="O49" i="7" s="1"/>
  <c r="O54" i="7" s="1"/>
  <c r="O55" i="7" s="1"/>
  <c r="J34" i="7"/>
  <c r="J45" i="7" s="1"/>
  <c r="J49" i="7" s="1"/>
  <c r="J54" i="7" s="1"/>
  <c r="J55" i="7" s="1"/>
  <c r="H34" i="7"/>
  <c r="H45" i="7" s="1"/>
  <c r="H49" i="7" s="1"/>
  <c r="H54" i="7" s="1"/>
  <c r="H55" i="7" s="1"/>
  <c r="F55" i="7"/>
  <c r="I34" i="7"/>
  <c r="I45" i="7" s="1"/>
  <c r="F51" i="7"/>
  <c r="F20" i="7" s="1"/>
  <c r="G34" i="7"/>
  <c r="Y34" i="7"/>
  <c r="Y45" i="7" s="1"/>
  <c r="Y49" i="7" s="1"/>
  <c r="Y54" i="7" s="1"/>
  <c r="Y55" i="7" s="1"/>
  <c r="X34" i="7"/>
  <c r="X45" i="7" s="1"/>
  <c r="X49" i="7" s="1"/>
  <c r="X54" i="7" s="1"/>
  <c r="X55" i="7" s="1"/>
  <c r="W34" i="7"/>
  <c r="W45" i="7" s="1"/>
  <c r="W49" i="7" s="1"/>
  <c r="W54" i="7" s="1"/>
  <c r="W55" i="7" s="1"/>
  <c r="R55" i="7"/>
  <c r="V34" i="7"/>
  <c r="V45" i="7" s="1"/>
  <c r="V49" i="7" s="1"/>
  <c r="V54" i="7" s="1"/>
  <c r="V55" i="7" s="1"/>
  <c r="U34" i="7"/>
  <c r="U45" i="7" s="1"/>
  <c r="U49" i="7" s="1"/>
  <c r="U54" i="7" s="1"/>
  <c r="U55" i="7" s="1"/>
  <c r="AA34" i="7"/>
  <c r="AA45" i="7" s="1"/>
  <c r="AA49" i="7" s="1"/>
  <c r="AA54" i="7" s="1"/>
  <c r="AA55" i="7" s="1"/>
  <c r="S34" i="7"/>
  <c r="R51" i="7"/>
  <c r="T34" i="7"/>
  <c r="T45" i="7" s="1"/>
  <c r="Z34" i="7"/>
  <c r="Z45" i="7" s="1"/>
  <c r="Z49" i="7" s="1"/>
  <c r="Z54" i="7" s="1"/>
  <c r="Z55" i="7" s="1"/>
  <c r="R40" i="7"/>
  <c r="R52" i="7" s="1"/>
  <c r="T47" i="7"/>
  <c r="R46" i="7" s="1"/>
  <c r="F31" i="7"/>
  <c r="R52" i="4"/>
  <c r="F30" i="4"/>
  <c r="I34" i="4" s="1"/>
  <c r="I45" i="4" s="1"/>
  <c r="I49" i="4" s="1"/>
  <c r="I54" i="4" s="1"/>
  <c r="I55" i="4" s="1"/>
  <c r="S47" i="4"/>
  <c r="G47" i="4"/>
  <c r="R31" i="4"/>
  <c r="V47" i="4"/>
  <c r="W34" i="4"/>
  <c r="W45" i="4" s="1"/>
  <c r="W49" i="4" s="1"/>
  <c r="W54" i="4" s="1"/>
  <c r="W55" i="4" s="1"/>
  <c r="Y34" i="4"/>
  <c r="Y45" i="4" s="1"/>
  <c r="Y49" i="4" s="1"/>
  <c r="Y54" i="4" s="1"/>
  <c r="Y55" i="4" s="1"/>
  <c r="R55" i="4"/>
  <c r="V34" i="4"/>
  <c r="V45" i="4" s="1"/>
  <c r="AA34" i="4"/>
  <c r="AA45" i="4" s="1"/>
  <c r="AA49" i="4" s="1"/>
  <c r="AA54" i="4" s="1"/>
  <c r="AA55" i="4" s="1"/>
  <c r="S34" i="4"/>
  <c r="U34" i="4"/>
  <c r="U45" i="4" s="1"/>
  <c r="U49" i="4" s="1"/>
  <c r="U54" i="4" s="1"/>
  <c r="U55" i="4" s="1"/>
  <c r="X34" i="4"/>
  <c r="X45" i="4" s="1"/>
  <c r="X49" i="4" s="1"/>
  <c r="X54" i="4" s="1"/>
  <c r="X55" i="4" s="1"/>
  <c r="R51" i="4"/>
  <c r="T34" i="4"/>
  <c r="T45" i="4" s="1"/>
  <c r="T49" i="4" s="1"/>
  <c r="T54" i="4" s="1"/>
  <c r="T55" i="4" s="1"/>
  <c r="Z34" i="4"/>
  <c r="Z45" i="4" s="1"/>
  <c r="Z49" i="4" s="1"/>
  <c r="Z54" i="4" s="1"/>
  <c r="Z55" i="4" s="1"/>
  <c r="R42" i="4"/>
  <c r="F31" i="4"/>
  <c r="F52" i="4"/>
  <c r="I49" i="15" l="1"/>
  <c r="I54" i="15" s="1"/>
  <c r="I55" i="15" s="1"/>
  <c r="J49" i="15"/>
  <c r="J54" i="15" s="1"/>
  <c r="J55" i="15" s="1"/>
  <c r="AA49" i="15"/>
  <c r="AA54" i="15" s="1"/>
  <c r="AA55" i="15" s="1"/>
  <c r="M49" i="15"/>
  <c r="M54" i="15" s="1"/>
  <c r="M55" i="15" s="1"/>
  <c r="S49" i="15"/>
  <c r="K49" i="15"/>
  <c r="K54" i="15" s="1"/>
  <c r="K55" i="15" s="1"/>
  <c r="Y45" i="27"/>
  <c r="Y49" i="27" s="1"/>
  <c r="Y54" i="27" s="1"/>
  <c r="Y55" i="27" s="1"/>
  <c r="U49" i="34"/>
  <c r="U54" i="34" s="1"/>
  <c r="U55" i="34" s="1"/>
  <c r="M49" i="36"/>
  <c r="M54" i="36" s="1"/>
  <c r="M55" i="36" s="1"/>
  <c r="H49" i="36"/>
  <c r="H54" i="36" s="1"/>
  <c r="H55" i="36" s="1"/>
  <c r="F52" i="36"/>
  <c r="R46" i="35"/>
  <c r="G49" i="34"/>
  <c r="G54" i="34" s="1"/>
  <c r="G54" i="37"/>
  <c r="F48" i="37"/>
  <c r="R33" i="37"/>
  <c r="S45" i="37"/>
  <c r="F44" i="37"/>
  <c r="F33" i="36"/>
  <c r="G45" i="36"/>
  <c r="R33" i="36"/>
  <c r="S45" i="36"/>
  <c r="F33" i="37"/>
  <c r="F33" i="35"/>
  <c r="R33" i="35"/>
  <c r="S45" i="35"/>
  <c r="G45" i="35"/>
  <c r="R33" i="34"/>
  <c r="S45" i="34"/>
  <c r="F48" i="34"/>
  <c r="F44" i="34"/>
  <c r="F33" i="34"/>
  <c r="W49" i="29"/>
  <c r="W54" i="29" s="1"/>
  <c r="W55" i="29" s="1"/>
  <c r="F52" i="29"/>
  <c r="X49" i="31"/>
  <c r="X54" i="31" s="1"/>
  <c r="X55" i="31" s="1"/>
  <c r="H49" i="30"/>
  <c r="H54" i="30" s="1"/>
  <c r="H55" i="30" s="1"/>
  <c r="W49" i="30"/>
  <c r="W54" i="30" s="1"/>
  <c r="W55" i="30" s="1"/>
  <c r="X49" i="30"/>
  <c r="X54" i="30" s="1"/>
  <c r="X55" i="30" s="1"/>
  <c r="V49" i="25"/>
  <c r="V54" i="25" s="1"/>
  <c r="V55" i="25" s="1"/>
  <c r="X49" i="25"/>
  <c r="X54" i="25" s="1"/>
  <c r="X55" i="25" s="1"/>
  <c r="AC45" i="25"/>
  <c r="AC49" i="25" s="1"/>
  <c r="AC54" i="25" s="1"/>
  <c r="S52" i="25"/>
  <c r="S46" i="25"/>
  <c r="F31" i="25"/>
  <c r="Z45" i="25"/>
  <c r="Z49" i="25" s="1"/>
  <c r="Z54" i="25" s="1"/>
  <c r="Z55" i="25" s="1"/>
  <c r="F52" i="25"/>
  <c r="O49" i="27"/>
  <c r="O54" i="27" s="1"/>
  <c r="O55" i="27" s="1"/>
  <c r="V49" i="27"/>
  <c r="V54" i="27" s="1"/>
  <c r="V55" i="27" s="1"/>
  <c r="F52" i="27"/>
  <c r="K49" i="27"/>
  <c r="K54" i="27" s="1"/>
  <c r="K55" i="27" s="1"/>
  <c r="L49" i="27"/>
  <c r="L54" i="27" s="1"/>
  <c r="L55" i="27" s="1"/>
  <c r="R52" i="27"/>
  <c r="N49" i="27"/>
  <c r="N54" i="27" s="1"/>
  <c r="N55" i="27" s="1"/>
  <c r="T45" i="27"/>
  <c r="T49" i="27" s="1"/>
  <c r="T54" i="27" s="1"/>
  <c r="T55" i="27" s="1"/>
  <c r="H49" i="27"/>
  <c r="H54" i="27" s="1"/>
  <c r="H55" i="27" s="1"/>
  <c r="F52" i="32"/>
  <c r="R52" i="32"/>
  <c r="F33" i="32"/>
  <c r="G45" i="32"/>
  <c r="R33" i="32"/>
  <c r="S45" i="32"/>
  <c r="F44" i="31"/>
  <c r="G49" i="31"/>
  <c r="R33" i="30"/>
  <c r="R33" i="31"/>
  <c r="S45" i="31"/>
  <c r="S47" i="30"/>
  <c r="R46" i="30" s="1"/>
  <c r="R42" i="30"/>
  <c r="S45" i="30"/>
  <c r="R44" i="30" s="1"/>
  <c r="F40" i="30"/>
  <c r="F52" i="30" s="1"/>
  <c r="G45" i="30"/>
  <c r="F44" i="30" s="1"/>
  <c r="G47" i="30"/>
  <c r="F46" i="30" s="1"/>
  <c r="F33" i="30"/>
  <c r="F33" i="31"/>
  <c r="F44" i="29"/>
  <c r="F33" i="29"/>
  <c r="R33" i="29"/>
  <c r="S45" i="29"/>
  <c r="G49" i="29"/>
  <c r="F42" i="27"/>
  <c r="G45" i="27"/>
  <c r="F44" i="27" s="1"/>
  <c r="G47" i="27"/>
  <c r="F46" i="27" s="1"/>
  <c r="F33" i="27"/>
  <c r="S45" i="27"/>
  <c r="S49" i="27" s="1"/>
  <c r="R33" i="27"/>
  <c r="N45" i="25"/>
  <c r="N49" i="25" s="1"/>
  <c r="N54" i="25" s="1"/>
  <c r="N55" i="25" s="1"/>
  <c r="H49" i="25"/>
  <c r="H54" i="25" s="1"/>
  <c r="H55" i="25" s="1"/>
  <c r="S31" i="25"/>
  <c r="S42" i="25"/>
  <c r="J45" i="25"/>
  <c r="J49" i="25" s="1"/>
  <c r="J54" i="25" s="1"/>
  <c r="J55" i="25" s="1"/>
  <c r="J49" i="26"/>
  <c r="J54" i="26" s="1"/>
  <c r="J55" i="26" s="1"/>
  <c r="W49" i="26"/>
  <c r="W54" i="26" s="1"/>
  <c r="W55" i="26" s="1"/>
  <c r="M49" i="26"/>
  <c r="M54" i="26" s="1"/>
  <c r="M55" i="26" s="1"/>
  <c r="O49" i="26"/>
  <c r="O54" i="26" s="1"/>
  <c r="O55" i="26" s="1"/>
  <c r="P34" i="23"/>
  <c r="P45" i="23" s="1"/>
  <c r="P49" i="23" s="1"/>
  <c r="P54" i="23" s="1"/>
  <c r="P55" i="23" s="1"/>
  <c r="Q34" i="23"/>
  <c r="Q45" i="23" s="1"/>
  <c r="Q49" i="23" s="1"/>
  <c r="Q54" i="23" s="1"/>
  <c r="Q55" i="23" s="1"/>
  <c r="R34" i="23"/>
  <c r="R45" i="23" s="1"/>
  <c r="R49" i="23" s="1"/>
  <c r="R54" i="23" s="1"/>
  <c r="R55" i="23" s="1"/>
  <c r="S34" i="23"/>
  <c r="S45" i="23" s="1"/>
  <c r="S49" i="23" s="1"/>
  <c r="S54" i="23" s="1"/>
  <c r="F52" i="23"/>
  <c r="V31" i="23"/>
  <c r="M49" i="22"/>
  <c r="M54" i="22" s="1"/>
  <c r="M55" i="22" s="1"/>
  <c r="J49" i="22"/>
  <c r="J54" i="22" s="1"/>
  <c r="J55" i="22" s="1"/>
  <c r="W49" i="22"/>
  <c r="W54" i="22" s="1"/>
  <c r="W55" i="22" s="1"/>
  <c r="Y49" i="22"/>
  <c r="Y54" i="22" s="1"/>
  <c r="Y55" i="22" s="1"/>
  <c r="R52" i="22"/>
  <c r="L49" i="22"/>
  <c r="L54" i="22" s="1"/>
  <c r="L55" i="22" s="1"/>
  <c r="O49" i="22"/>
  <c r="O54" i="22" s="1"/>
  <c r="O55" i="22" s="1"/>
  <c r="I49" i="22"/>
  <c r="I54" i="22" s="1"/>
  <c r="I55" i="22" s="1"/>
  <c r="G45" i="22"/>
  <c r="F44" i="22" s="1"/>
  <c r="X49" i="22"/>
  <c r="X54" i="22" s="1"/>
  <c r="X55" i="22" s="1"/>
  <c r="T49" i="22"/>
  <c r="T54" i="22" s="1"/>
  <c r="T55" i="22" s="1"/>
  <c r="K49" i="22"/>
  <c r="K54" i="22" s="1"/>
  <c r="K55" i="22" s="1"/>
  <c r="U49" i="22"/>
  <c r="U54" i="22" s="1"/>
  <c r="U55" i="22" s="1"/>
  <c r="M49" i="21"/>
  <c r="M54" i="21" s="1"/>
  <c r="M55" i="21" s="1"/>
  <c r="F44" i="21"/>
  <c r="F33" i="26"/>
  <c r="R33" i="26"/>
  <c r="R40" i="26"/>
  <c r="R52" i="26" s="1"/>
  <c r="S47" i="26"/>
  <c r="R46" i="26" s="1"/>
  <c r="S45" i="26"/>
  <c r="R44" i="26" s="1"/>
  <c r="F42" i="26"/>
  <c r="G45" i="26"/>
  <c r="F44" i="26" s="1"/>
  <c r="G47" i="26"/>
  <c r="F46" i="26" s="1"/>
  <c r="G49" i="26"/>
  <c r="F33" i="25"/>
  <c r="G45" i="25"/>
  <c r="S33" i="25"/>
  <c r="V52" i="23"/>
  <c r="F33" i="22"/>
  <c r="F33" i="24"/>
  <c r="G47" i="23"/>
  <c r="F46" i="23" s="1"/>
  <c r="F42" i="23"/>
  <c r="G45" i="24"/>
  <c r="R33" i="22"/>
  <c r="R44" i="21"/>
  <c r="S49" i="21"/>
  <c r="T45" i="25"/>
  <c r="AA34" i="23"/>
  <c r="AA45" i="23" s="1"/>
  <c r="AA49" i="23" s="1"/>
  <c r="AA54" i="23" s="1"/>
  <c r="AA55" i="23" s="1"/>
  <c r="Y34" i="23"/>
  <c r="Y45" i="23" s="1"/>
  <c r="Y49" i="23" s="1"/>
  <c r="Y54" i="23" s="1"/>
  <c r="Y55" i="23" s="1"/>
  <c r="X34" i="23"/>
  <c r="X45" i="23" s="1"/>
  <c r="X49" i="23" s="1"/>
  <c r="X54" i="23" s="1"/>
  <c r="X55" i="23" s="1"/>
  <c r="V51" i="23"/>
  <c r="AC34" i="23"/>
  <c r="AC45" i="23" s="1"/>
  <c r="AC49" i="23" s="1"/>
  <c r="AC54" i="23" s="1"/>
  <c r="AC55" i="23" s="1"/>
  <c r="AB34" i="23"/>
  <c r="AB45" i="23" s="1"/>
  <c r="AB49" i="23" s="1"/>
  <c r="AB54" i="23" s="1"/>
  <c r="AB55" i="23" s="1"/>
  <c r="V55" i="23"/>
  <c r="Z34" i="23"/>
  <c r="Z45" i="23" s="1"/>
  <c r="Z49" i="23" s="1"/>
  <c r="Z54" i="23" s="1"/>
  <c r="Z55" i="23" s="1"/>
  <c r="W34" i="23"/>
  <c r="AE34" i="23"/>
  <c r="AE45" i="23" s="1"/>
  <c r="AE49" i="23" s="1"/>
  <c r="AE54" i="23" s="1"/>
  <c r="AE55" i="23" s="1"/>
  <c r="AD34" i="23"/>
  <c r="AD45" i="23" s="1"/>
  <c r="AD49" i="23" s="1"/>
  <c r="AD54" i="23" s="1"/>
  <c r="AD55" i="23" s="1"/>
  <c r="R42" i="22"/>
  <c r="S45" i="22"/>
  <c r="R44" i="22" s="1"/>
  <c r="S47" i="22"/>
  <c r="R46" i="22" s="1"/>
  <c r="L34" i="23"/>
  <c r="L45" i="23" s="1"/>
  <c r="L49" i="23" s="1"/>
  <c r="L54" i="23" s="1"/>
  <c r="L55" i="23" s="1"/>
  <c r="J34" i="23"/>
  <c r="J45" i="23" s="1"/>
  <c r="J49" i="23" s="1"/>
  <c r="J54" i="23" s="1"/>
  <c r="J55" i="23" s="1"/>
  <c r="F55" i="23"/>
  <c r="I34" i="23"/>
  <c r="I45" i="23" s="1"/>
  <c r="I49" i="23" s="1"/>
  <c r="I54" i="23" s="1"/>
  <c r="I55" i="23" s="1"/>
  <c r="N34" i="23"/>
  <c r="N45" i="23" s="1"/>
  <c r="N49" i="23" s="1"/>
  <c r="N54" i="23" s="1"/>
  <c r="N55" i="23" s="1"/>
  <c r="M34" i="23"/>
  <c r="M45" i="23" s="1"/>
  <c r="M49" i="23" s="1"/>
  <c r="M54" i="23" s="1"/>
  <c r="M55" i="23" s="1"/>
  <c r="F51" i="23"/>
  <c r="F20" i="23" s="1"/>
  <c r="O34" i="23"/>
  <c r="O45" i="23" s="1"/>
  <c r="O49" i="23" s="1"/>
  <c r="O54" i="23" s="1"/>
  <c r="O55" i="23" s="1"/>
  <c r="K34" i="23"/>
  <c r="K45" i="23" s="1"/>
  <c r="K49" i="23" s="1"/>
  <c r="K54" i="23" s="1"/>
  <c r="K55" i="23" s="1"/>
  <c r="H34" i="23"/>
  <c r="H45" i="23" s="1"/>
  <c r="H49" i="23" s="1"/>
  <c r="H54" i="23" s="1"/>
  <c r="H55" i="23" s="1"/>
  <c r="G34" i="23"/>
  <c r="W47" i="23"/>
  <c r="V46" i="23" s="1"/>
  <c r="V42" i="23"/>
  <c r="G54" i="21"/>
  <c r="R33" i="24"/>
  <c r="S45" i="24"/>
  <c r="F31" i="23"/>
  <c r="G47" i="22"/>
  <c r="F46" i="22" s="1"/>
  <c r="I45" i="19"/>
  <c r="I49" i="19" s="1"/>
  <c r="I54" i="19" s="1"/>
  <c r="I55" i="19" s="1"/>
  <c r="R52" i="19"/>
  <c r="T45" i="19"/>
  <c r="T49" i="19" s="1"/>
  <c r="T54" i="19" s="1"/>
  <c r="T55" i="19" s="1"/>
  <c r="G49" i="18"/>
  <c r="W49" i="18"/>
  <c r="W54" i="18" s="1"/>
  <c r="W55" i="18" s="1"/>
  <c r="R42" i="17"/>
  <c r="W47" i="17"/>
  <c r="R46" i="17" s="1"/>
  <c r="K45" i="16"/>
  <c r="K49" i="16" s="1"/>
  <c r="K54" i="16" s="1"/>
  <c r="K55" i="16" s="1"/>
  <c r="Z45" i="16"/>
  <c r="Z49" i="16" s="1"/>
  <c r="Z54" i="16" s="1"/>
  <c r="Z55" i="16" s="1"/>
  <c r="V45" i="16"/>
  <c r="X45" i="16"/>
  <c r="X49" i="16" s="1"/>
  <c r="X54" i="16" s="1"/>
  <c r="X55" i="16" s="1"/>
  <c r="R42" i="16"/>
  <c r="O45" i="16"/>
  <c r="O49" i="16" s="1"/>
  <c r="O54" i="16" s="1"/>
  <c r="O55" i="16" s="1"/>
  <c r="R31" i="16"/>
  <c r="I45" i="16"/>
  <c r="I49" i="16" s="1"/>
  <c r="I54" i="16" s="1"/>
  <c r="I55" i="16" s="1"/>
  <c r="U45" i="16"/>
  <c r="U49" i="16" s="1"/>
  <c r="U54" i="16" s="1"/>
  <c r="U55" i="16" s="1"/>
  <c r="F31" i="16"/>
  <c r="V49" i="16"/>
  <c r="V54" i="16" s="1"/>
  <c r="V55" i="16" s="1"/>
  <c r="L49" i="15"/>
  <c r="L54" i="15" s="1"/>
  <c r="L55" i="15" s="1"/>
  <c r="U49" i="15"/>
  <c r="U54" i="15" s="1"/>
  <c r="U55" i="15" s="1"/>
  <c r="R46" i="15"/>
  <c r="R31" i="15"/>
  <c r="Z49" i="15"/>
  <c r="Z54" i="15" s="1"/>
  <c r="Z55" i="15" s="1"/>
  <c r="F31" i="15"/>
  <c r="T45" i="15"/>
  <c r="T49" i="15" s="1"/>
  <c r="T54" i="15" s="1"/>
  <c r="T55" i="15" s="1"/>
  <c r="F46" i="15"/>
  <c r="O49" i="15"/>
  <c r="O54" i="15" s="1"/>
  <c r="O55" i="15" s="1"/>
  <c r="F33" i="19"/>
  <c r="R33" i="19"/>
  <c r="S45" i="19"/>
  <c r="G45" i="19"/>
  <c r="F44" i="15"/>
  <c r="G49" i="15"/>
  <c r="M34" i="17"/>
  <c r="M45" i="17" s="1"/>
  <c r="M49" i="17" s="1"/>
  <c r="M54" i="17" s="1"/>
  <c r="M55" i="17" s="1"/>
  <c r="L34" i="17"/>
  <c r="L45" i="17" s="1"/>
  <c r="L49" i="17" s="1"/>
  <c r="L54" i="17" s="1"/>
  <c r="L55" i="17" s="1"/>
  <c r="K34" i="17"/>
  <c r="K45" i="17" s="1"/>
  <c r="K49" i="17" s="1"/>
  <c r="K54" i="17" s="1"/>
  <c r="K55" i="17" s="1"/>
  <c r="J34" i="17"/>
  <c r="J45" i="17" s="1"/>
  <c r="J49" i="17" s="1"/>
  <c r="J54" i="17" s="1"/>
  <c r="J55" i="17" s="1"/>
  <c r="F55" i="17"/>
  <c r="I34" i="17"/>
  <c r="I45" i="17" s="1"/>
  <c r="I49" i="17" s="1"/>
  <c r="I54" i="17" s="1"/>
  <c r="I55" i="17" s="1"/>
  <c r="F51" i="17"/>
  <c r="F20" i="17" s="1"/>
  <c r="O34" i="17"/>
  <c r="O45" i="17" s="1"/>
  <c r="O49" i="17" s="1"/>
  <c r="O54" i="17" s="1"/>
  <c r="O55" i="17" s="1"/>
  <c r="G34" i="17"/>
  <c r="N34" i="17"/>
  <c r="N45" i="17" s="1"/>
  <c r="N49" i="17" s="1"/>
  <c r="N54" i="17" s="1"/>
  <c r="N55" i="17" s="1"/>
  <c r="H34" i="17"/>
  <c r="H45" i="17" s="1"/>
  <c r="H49" i="17" s="1"/>
  <c r="H54" i="17" s="1"/>
  <c r="H55" i="17" s="1"/>
  <c r="R44" i="18"/>
  <c r="F33" i="18"/>
  <c r="H49" i="15"/>
  <c r="H54" i="15" s="1"/>
  <c r="H55" i="15" s="1"/>
  <c r="R33" i="18"/>
  <c r="R33" i="16"/>
  <c r="S45" i="16"/>
  <c r="X49" i="15"/>
  <c r="X54" i="15" s="1"/>
  <c r="X55" i="15" s="1"/>
  <c r="R52" i="15"/>
  <c r="F33" i="16"/>
  <c r="G45" i="16"/>
  <c r="F52" i="15"/>
  <c r="G54" i="18"/>
  <c r="F48" i="18"/>
  <c r="S54" i="15"/>
  <c r="S49" i="18"/>
  <c r="X34" i="17"/>
  <c r="X45" i="17" s="1"/>
  <c r="X49" i="17" s="1"/>
  <c r="X54" i="17" s="1"/>
  <c r="X55" i="17" s="1"/>
  <c r="W34" i="17"/>
  <c r="W45" i="17" s="1"/>
  <c r="W49" i="17" s="1"/>
  <c r="W54" i="17" s="1"/>
  <c r="W55" i="17" s="1"/>
  <c r="R55" i="17"/>
  <c r="V34" i="17"/>
  <c r="V45" i="17" s="1"/>
  <c r="V49" i="17" s="1"/>
  <c r="V54" i="17" s="1"/>
  <c r="V55" i="17" s="1"/>
  <c r="U34" i="17"/>
  <c r="U45" i="17" s="1"/>
  <c r="U49" i="17" s="1"/>
  <c r="U54" i="17" s="1"/>
  <c r="U55" i="17" s="1"/>
  <c r="T34" i="17"/>
  <c r="T45" i="17" s="1"/>
  <c r="T49" i="17" s="1"/>
  <c r="T54" i="17" s="1"/>
  <c r="T55" i="17" s="1"/>
  <c r="Z34" i="17"/>
  <c r="Z45" i="17" s="1"/>
  <c r="Z49" i="17" s="1"/>
  <c r="Z54" i="17" s="1"/>
  <c r="Z55" i="17" s="1"/>
  <c r="Y34" i="17"/>
  <c r="Y45" i="17" s="1"/>
  <c r="Y49" i="17" s="1"/>
  <c r="Y54" i="17" s="1"/>
  <c r="Y55" i="17" s="1"/>
  <c r="R51" i="17"/>
  <c r="AA34" i="17"/>
  <c r="AA45" i="17" s="1"/>
  <c r="AA49" i="17" s="1"/>
  <c r="AA54" i="17" s="1"/>
  <c r="AA55" i="17" s="1"/>
  <c r="S34" i="17"/>
  <c r="F44" i="18"/>
  <c r="R51" i="13"/>
  <c r="S47" i="13"/>
  <c r="R46" i="13" s="1"/>
  <c r="R42" i="13"/>
  <c r="U49" i="13"/>
  <c r="U54" i="13" s="1"/>
  <c r="U55" i="13" s="1"/>
  <c r="F44" i="13"/>
  <c r="R33" i="13"/>
  <c r="S45" i="13"/>
  <c r="G49" i="13"/>
  <c r="F33" i="13"/>
  <c r="S47" i="12"/>
  <c r="R46" i="12" s="1"/>
  <c r="R42" i="12"/>
  <c r="F52" i="11"/>
  <c r="Z49" i="11"/>
  <c r="Z54" i="11" s="1"/>
  <c r="Z55" i="11" s="1"/>
  <c r="H45" i="11"/>
  <c r="V49" i="11"/>
  <c r="V54" i="11" s="1"/>
  <c r="V55" i="11" s="1"/>
  <c r="H49" i="11"/>
  <c r="H54" i="11" s="1"/>
  <c r="H55" i="11" s="1"/>
  <c r="O49" i="11"/>
  <c r="O54" i="11" s="1"/>
  <c r="O55" i="11" s="1"/>
  <c r="R46" i="11"/>
  <c r="F33" i="11"/>
  <c r="G45" i="11"/>
  <c r="R33" i="12"/>
  <c r="S45" i="12"/>
  <c r="F33" i="12"/>
  <c r="R33" i="11"/>
  <c r="S45" i="11"/>
  <c r="K45" i="11"/>
  <c r="K47" i="11"/>
  <c r="F46" i="11" s="1"/>
  <c r="F42" i="11"/>
  <c r="G45" i="12"/>
  <c r="R52" i="10"/>
  <c r="F51" i="10"/>
  <c r="F20" i="10" s="1"/>
  <c r="F44" i="10"/>
  <c r="G49" i="10"/>
  <c r="R33" i="10"/>
  <c r="S45" i="10"/>
  <c r="F33" i="10"/>
  <c r="L45" i="9"/>
  <c r="L49" i="9" s="1"/>
  <c r="L54" i="9" s="1"/>
  <c r="L55" i="9" s="1"/>
  <c r="W45" i="9"/>
  <c r="W49" i="9" s="1"/>
  <c r="W54" i="9" s="1"/>
  <c r="W55" i="9" s="1"/>
  <c r="F31" i="9"/>
  <c r="K45" i="9"/>
  <c r="K49" i="9" s="1"/>
  <c r="K54" i="9" s="1"/>
  <c r="K55" i="9" s="1"/>
  <c r="R52" i="9"/>
  <c r="H45" i="9"/>
  <c r="H49" i="9" s="1"/>
  <c r="H54" i="9" s="1"/>
  <c r="H55" i="9" s="1"/>
  <c r="N49" i="9"/>
  <c r="N54" i="9" s="1"/>
  <c r="N55" i="9" s="1"/>
  <c r="Y45" i="9"/>
  <c r="Y49" i="9" s="1"/>
  <c r="Y54" i="9" s="1"/>
  <c r="Y55" i="9" s="1"/>
  <c r="O45" i="9"/>
  <c r="O49" i="9" s="1"/>
  <c r="O54" i="9" s="1"/>
  <c r="O55" i="9" s="1"/>
  <c r="F52" i="9"/>
  <c r="F33" i="9"/>
  <c r="G45" i="9"/>
  <c r="R33" i="9"/>
  <c r="S45" i="9"/>
  <c r="R46" i="6"/>
  <c r="W49" i="6"/>
  <c r="W54" i="6" s="1"/>
  <c r="W55" i="6" s="1"/>
  <c r="V49" i="6"/>
  <c r="V54" i="6" s="1"/>
  <c r="V55" i="6" s="1"/>
  <c r="F44" i="6"/>
  <c r="G49" i="6"/>
  <c r="F33" i="6"/>
  <c r="R33" i="6"/>
  <c r="S45" i="6"/>
  <c r="I49" i="7"/>
  <c r="I54" i="7" s="1"/>
  <c r="I55" i="7" s="1"/>
  <c r="N34" i="4"/>
  <c r="N45" i="4" s="1"/>
  <c r="N49" i="4" s="1"/>
  <c r="N54" i="4" s="1"/>
  <c r="N55" i="4" s="1"/>
  <c r="T49" i="7"/>
  <c r="T54" i="7" s="1"/>
  <c r="T55" i="7" s="1"/>
  <c r="M49" i="5"/>
  <c r="M54" i="5" s="1"/>
  <c r="M55" i="5" s="1"/>
  <c r="F33" i="5"/>
  <c r="G45" i="5"/>
  <c r="R33" i="5"/>
  <c r="S45" i="5"/>
  <c r="R33" i="7"/>
  <c r="S45" i="7"/>
  <c r="F33" i="7"/>
  <c r="G45" i="7"/>
  <c r="R46" i="4"/>
  <c r="M34" i="4"/>
  <c r="M45" i="4" s="1"/>
  <c r="M49" i="4" s="1"/>
  <c r="M54" i="4" s="1"/>
  <c r="M55" i="4" s="1"/>
  <c r="F55" i="4"/>
  <c r="J34" i="4"/>
  <c r="J45" i="4" s="1"/>
  <c r="J49" i="4" s="1"/>
  <c r="J54" i="4" s="1"/>
  <c r="J55" i="4" s="1"/>
  <c r="H34" i="4"/>
  <c r="H45" i="4" s="1"/>
  <c r="H49" i="4" s="1"/>
  <c r="H54" i="4" s="1"/>
  <c r="H55" i="4" s="1"/>
  <c r="K34" i="4"/>
  <c r="K45" i="4" s="1"/>
  <c r="K49" i="4" s="1"/>
  <c r="K54" i="4" s="1"/>
  <c r="K55" i="4" s="1"/>
  <c r="G34" i="4"/>
  <c r="G45" i="4" s="1"/>
  <c r="F46" i="4" s="1"/>
  <c r="L34" i="4"/>
  <c r="L45" i="4" s="1"/>
  <c r="L49" i="4" s="1"/>
  <c r="L54" i="4" s="1"/>
  <c r="L55" i="4" s="1"/>
  <c r="O34" i="4"/>
  <c r="O45" i="4" s="1"/>
  <c r="O49" i="4" s="1"/>
  <c r="O54" i="4" s="1"/>
  <c r="O55" i="4" s="1"/>
  <c r="F51" i="4"/>
  <c r="F20" i="4" s="1"/>
  <c r="V49" i="4"/>
  <c r="V54" i="4" s="1"/>
  <c r="V55" i="4" s="1"/>
  <c r="R33" i="4"/>
  <c r="S45" i="4"/>
  <c r="R44" i="15" l="1"/>
  <c r="R44" i="37"/>
  <c r="S49" i="37"/>
  <c r="R44" i="36"/>
  <c r="S49" i="36"/>
  <c r="F44" i="36"/>
  <c r="G49" i="36"/>
  <c r="F53" i="37"/>
  <c r="G55" i="37"/>
  <c r="F44" i="35"/>
  <c r="G49" i="35"/>
  <c r="R44" i="35"/>
  <c r="S49" i="35"/>
  <c r="F53" i="34"/>
  <c r="G55" i="34"/>
  <c r="R44" i="34"/>
  <c r="S49" i="34"/>
  <c r="R44" i="27"/>
  <c r="R44" i="32"/>
  <c r="S49" i="32"/>
  <c r="F44" i="32"/>
  <c r="G49" i="32"/>
  <c r="G49" i="30"/>
  <c r="R44" i="31"/>
  <c r="S49" i="31"/>
  <c r="G54" i="31"/>
  <c r="F48" i="31"/>
  <c r="S49" i="30"/>
  <c r="R44" i="29"/>
  <c r="S49" i="29"/>
  <c r="G54" i="29"/>
  <c r="F48" i="29"/>
  <c r="G49" i="27"/>
  <c r="R48" i="27"/>
  <c r="S54" i="27"/>
  <c r="S49" i="26"/>
  <c r="F33" i="23"/>
  <c r="V33" i="23"/>
  <c r="F48" i="21"/>
  <c r="S49" i="22"/>
  <c r="S54" i="22" s="1"/>
  <c r="R48" i="26"/>
  <c r="S54" i="26"/>
  <c r="G54" i="26"/>
  <c r="F48" i="26"/>
  <c r="R44" i="24"/>
  <c r="S49" i="24"/>
  <c r="S44" i="25"/>
  <c r="T49" i="25"/>
  <c r="F44" i="24"/>
  <c r="G49" i="24"/>
  <c r="S54" i="21"/>
  <c r="R48" i="21"/>
  <c r="F53" i="21"/>
  <c r="G55" i="21"/>
  <c r="G49" i="22"/>
  <c r="G45" i="23"/>
  <c r="R48" i="22"/>
  <c r="F44" i="25"/>
  <c r="G49" i="25"/>
  <c r="W45" i="23"/>
  <c r="R48" i="15"/>
  <c r="F44" i="19"/>
  <c r="G49" i="19"/>
  <c r="R44" i="19"/>
  <c r="S49" i="19"/>
  <c r="R53" i="15"/>
  <c r="S55" i="15"/>
  <c r="R56" i="15" s="1"/>
  <c r="F23" i="15" s="1"/>
  <c r="R44" i="16"/>
  <c r="S49" i="16"/>
  <c r="R33" i="17"/>
  <c r="S45" i="17"/>
  <c r="F53" i="18"/>
  <c r="G55" i="18"/>
  <c r="F44" i="16"/>
  <c r="G49" i="16"/>
  <c r="F33" i="17"/>
  <c r="G45" i="17"/>
  <c r="G54" i="15"/>
  <c r="F48" i="15"/>
  <c r="R48" i="18"/>
  <c r="S54" i="18"/>
  <c r="R44" i="13"/>
  <c r="S49" i="13"/>
  <c r="G54" i="13"/>
  <c r="F48" i="13"/>
  <c r="K49" i="11"/>
  <c r="K54" i="11" s="1"/>
  <c r="K55" i="11" s="1"/>
  <c r="R44" i="12"/>
  <c r="S49" i="12"/>
  <c r="F44" i="11"/>
  <c r="G49" i="11"/>
  <c r="R44" i="11"/>
  <c r="S49" i="11"/>
  <c r="F44" i="12"/>
  <c r="G49" i="12"/>
  <c r="R44" i="10"/>
  <c r="S49" i="10"/>
  <c r="G54" i="10"/>
  <c r="F48" i="10"/>
  <c r="R44" i="9"/>
  <c r="S49" i="9"/>
  <c r="F44" i="9"/>
  <c r="G49" i="9"/>
  <c r="R44" i="6"/>
  <c r="S49" i="6"/>
  <c r="G54" i="6"/>
  <c r="F48" i="6"/>
  <c r="R44" i="5"/>
  <c r="S49" i="5"/>
  <c r="F44" i="5"/>
  <c r="G49" i="5"/>
  <c r="F44" i="7"/>
  <c r="G49" i="7"/>
  <c r="R44" i="7"/>
  <c r="S49" i="7"/>
  <c r="F33" i="4"/>
  <c r="F44" i="4"/>
  <c r="G49" i="4"/>
  <c r="F48" i="4" s="1"/>
  <c r="R44" i="4"/>
  <c r="S49" i="4"/>
  <c r="F48" i="36" l="1"/>
  <c r="G54" i="36"/>
  <c r="F56" i="37"/>
  <c r="F22" i="37"/>
  <c r="S54" i="36"/>
  <c r="R48" i="36"/>
  <c r="R48" i="37"/>
  <c r="S54" i="37"/>
  <c r="G54" i="35"/>
  <c r="F48" i="35"/>
  <c r="R48" i="35"/>
  <c r="S54" i="35"/>
  <c r="R48" i="34"/>
  <c r="S54" i="34"/>
  <c r="F56" i="34"/>
  <c r="F22" i="34"/>
  <c r="G54" i="32"/>
  <c r="F48" i="32"/>
  <c r="R48" i="32"/>
  <c r="S54" i="32"/>
  <c r="S54" i="30"/>
  <c r="R48" i="30"/>
  <c r="F53" i="31"/>
  <c r="G55" i="31"/>
  <c r="R48" i="31"/>
  <c r="S54" i="31"/>
  <c r="F48" i="30"/>
  <c r="G54" i="30"/>
  <c r="F53" i="29"/>
  <c r="G55" i="29"/>
  <c r="R48" i="29"/>
  <c r="S54" i="29"/>
  <c r="R53" i="27"/>
  <c r="S55" i="27"/>
  <c r="R56" i="27" s="1"/>
  <c r="F23" i="27" s="1"/>
  <c r="G54" i="27"/>
  <c r="F48" i="27"/>
  <c r="R53" i="26"/>
  <c r="S55" i="26"/>
  <c r="R56" i="26" s="1"/>
  <c r="F23" i="26" s="1"/>
  <c r="F53" i="26"/>
  <c r="G55" i="26"/>
  <c r="R53" i="22"/>
  <c r="S55" i="22"/>
  <c r="R56" i="22" s="1"/>
  <c r="F23" i="22" s="1"/>
  <c r="F48" i="24"/>
  <c r="G54" i="24"/>
  <c r="F44" i="23"/>
  <c r="G49" i="23"/>
  <c r="G54" i="22"/>
  <c r="F48" i="22"/>
  <c r="S48" i="25"/>
  <c r="T54" i="25"/>
  <c r="F56" i="21"/>
  <c r="F22" i="21"/>
  <c r="V44" i="23"/>
  <c r="W49" i="23"/>
  <c r="S54" i="24"/>
  <c r="R48" i="24"/>
  <c r="R53" i="21"/>
  <c r="S55" i="21"/>
  <c r="R56" i="21" s="1"/>
  <c r="F23" i="21" s="1"/>
  <c r="G54" i="25"/>
  <c r="F48" i="25"/>
  <c r="R48" i="19"/>
  <c r="S54" i="19"/>
  <c r="G54" i="19"/>
  <c r="F48" i="19"/>
  <c r="F44" i="17"/>
  <c r="G49" i="17"/>
  <c r="R44" i="17"/>
  <c r="S49" i="17"/>
  <c r="G54" i="16"/>
  <c r="F48" i="16"/>
  <c r="F53" i="15"/>
  <c r="G55" i="15"/>
  <c r="S54" i="16"/>
  <c r="R48" i="16"/>
  <c r="R53" i="18"/>
  <c r="S55" i="18"/>
  <c r="R56" i="18" s="1"/>
  <c r="F23" i="18" s="1"/>
  <c r="F56" i="18"/>
  <c r="F22" i="18"/>
  <c r="F53" i="13"/>
  <c r="G55" i="13"/>
  <c r="R48" i="13"/>
  <c r="S54" i="13"/>
  <c r="G54" i="12"/>
  <c r="F48" i="12"/>
  <c r="F48" i="11"/>
  <c r="G54" i="11"/>
  <c r="S54" i="11"/>
  <c r="R48" i="11"/>
  <c r="R48" i="12"/>
  <c r="S54" i="12"/>
  <c r="F53" i="10"/>
  <c r="G55" i="10"/>
  <c r="R48" i="10"/>
  <c r="S54" i="10"/>
  <c r="G54" i="9"/>
  <c r="F48" i="9"/>
  <c r="R48" i="9"/>
  <c r="S54" i="9"/>
  <c r="F53" i="6"/>
  <c r="G55" i="6"/>
  <c r="R48" i="6"/>
  <c r="S54" i="6"/>
  <c r="F48" i="5"/>
  <c r="G54" i="5"/>
  <c r="R48" i="5"/>
  <c r="S54" i="5"/>
  <c r="R48" i="7"/>
  <c r="S54" i="7"/>
  <c r="G54" i="7"/>
  <c r="F48" i="7"/>
  <c r="G54" i="4"/>
  <c r="F53" i="4" s="1"/>
  <c r="R48" i="4"/>
  <c r="S54" i="4"/>
  <c r="R53" i="37" l="1"/>
  <c r="S55" i="37"/>
  <c r="R56" i="37" s="1"/>
  <c r="F23" i="37" s="1"/>
  <c r="R53" i="36"/>
  <c r="S55" i="36"/>
  <c r="R56" i="36" s="1"/>
  <c r="F23" i="36" s="1"/>
  <c r="F53" i="36"/>
  <c r="G55" i="36"/>
  <c r="C56" i="37"/>
  <c r="F21" i="37"/>
  <c r="R53" i="35"/>
  <c r="S55" i="35"/>
  <c r="R56" i="35" s="1"/>
  <c r="F23" i="35" s="1"/>
  <c r="F53" i="35"/>
  <c r="G55" i="35"/>
  <c r="C56" i="34"/>
  <c r="F21" i="34"/>
  <c r="R53" i="34"/>
  <c r="S55" i="34"/>
  <c r="R56" i="34" s="1"/>
  <c r="F23" i="34" s="1"/>
  <c r="R53" i="32"/>
  <c r="S55" i="32"/>
  <c r="R56" i="32" s="1"/>
  <c r="F23" i="32" s="1"/>
  <c r="F53" i="32"/>
  <c r="G55" i="32"/>
  <c r="R53" i="31"/>
  <c r="S55" i="31"/>
  <c r="R56" i="31" s="1"/>
  <c r="F23" i="31" s="1"/>
  <c r="F53" i="30"/>
  <c r="G55" i="30"/>
  <c r="F56" i="31"/>
  <c r="F22" i="31"/>
  <c r="R53" i="30"/>
  <c r="S55" i="30"/>
  <c r="R56" i="30" s="1"/>
  <c r="F23" i="30" s="1"/>
  <c r="R53" i="29"/>
  <c r="S55" i="29"/>
  <c r="R56" i="29" s="1"/>
  <c r="F23" i="29" s="1"/>
  <c r="F56" i="29"/>
  <c r="F22" i="29"/>
  <c r="F53" i="27"/>
  <c r="G55" i="27"/>
  <c r="F56" i="26"/>
  <c r="F22" i="26"/>
  <c r="R53" i="24"/>
  <c r="S55" i="24"/>
  <c r="R56" i="24" s="1"/>
  <c r="F23" i="24" s="1"/>
  <c r="F53" i="22"/>
  <c r="G55" i="22"/>
  <c r="W54" i="23"/>
  <c r="V48" i="23"/>
  <c r="F53" i="24"/>
  <c r="G55" i="24"/>
  <c r="F48" i="23"/>
  <c r="G54" i="23"/>
  <c r="F53" i="25"/>
  <c r="G55" i="25"/>
  <c r="F56" i="25" s="1"/>
  <c r="C56" i="21"/>
  <c r="F21" i="21"/>
  <c r="S53" i="25"/>
  <c r="T55" i="25"/>
  <c r="F53" i="19"/>
  <c r="G55" i="19"/>
  <c r="R53" i="19"/>
  <c r="S55" i="19"/>
  <c r="R56" i="19" s="1"/>
  <c r="F23" i="19" s="1"/>
  <c r="F53" i="16"/>
  <c r="G55" i="16"/>
  <c r="R48" i="17"/>
  <c r="S54" i="17"/>
  <c r="F56" i="15"/>
  <c r="F22" i="15"/>
  <c r="C56" i="18"/>
  <c r="F21" i="18"/>
  <c r="G54" i="17"/>
  <c r="F48" i="17"/>
  <c r="R53" i="16"/>
  <c r="S55" i="16"/>
  <c r="R56" i="16" s="1"/>
  <c r="F23" i="16" s="1"/>
  <c r="R53" i="13"/>
  <c r="S55" i="13"/>
  <c r="R56" i="13" s="1"/>
  <c r="F23" i="13" s="1"/>
  <c r="F22" i="13"/>
  <c r="F56" i="13"/>
  <c r="R53" i="11"/>
  <c r="S55" i="11"/>
  <c r="R56" i="11" s="1"/>
  <c r="F23" i="11" s="1"/>
  <c r="R53" i="12"/>
  <c r="S55" i="12"/>
  <c r="R56" i="12" s="1"/>
  <c r="F23" i="12" s="1"/>
  <c r="F53" i="11"/>
  <c r="G55" i="11"/>
  <c r="F53" i="12"/>
  <c r="G55" i="12"/>
  <c r="R53" i="10"/>
  <c r="S55" i="10"/>
  <c r="R56" i="10" s="1"/>
  <c r="F23" i="10" s="1"/>
  <c r="F56" i="10"/>
  <c r="F22" i="10"/>
  <c r="R53" i="9"/>
  <c r="S55" i="9"/>
  <c r="R56" i="9" s="1"/>
  <c r="F23" i="9" s="1"/>
  <c r="F53" i="9"/>
  <c r="G55" i="9"/>
  <c r="R53" i="6"/>
  <c r="S55" i="6"/>
  <c r="R56" i="6" s="1"/>
  <c r="F23" i="6" s="1"/>
  <c r="F56" i="6"/>
  <c r="F22" i="6"/>
  <c r="R53" i="5"/>
  <c r="S55" i="5"/>
  <c r="R56" i="5" s="1"/>
  <c r="F23" i="5" s="1"/>
  <c r="F53" i="5"/>
  <c r="G55" i="5"/>
  <c r="F53" i="7"/>
  <c r="G55" i="7"/>
  <c r="R53" i="7"/>
  <c r="S55" i="7"/>
  <c r="R56" i="7" s="1"/>
  <c r="F23" i="7" s="1"/>
  <c r="G55" i="4"/>
  <c r="F22" i="4" s="1"/>
  <c r="R53" i="4"/>
  <c r="S55" i="4"/>
  <c r="R56" i="4" s="1"/>
  <c r="F23" i="4" s="1"/>
  <c r="F56" i="36" l="1"/>
  <c r="F22" i="36"/>
  <c r="F56" i="35"/>
  <c r="F22" i="35"/>
  <c r="F56" i="32"/>
  <c r="F22" i="32"/>
  <c r="C56" i="31"/>
  <c r="F21" i="31"/>
  <c r="F22" i="30"/>
  <c r="F56" i="30"/>
  <c r="C56" i="29"/>
  <c r="F21" i="29"/>
  <c r="F56" i="27"/>
  <c r="F22" i="27"/>
  <c r="S56" i="25"/>
  <c r="F23" i="25" s="1"/>
  <c r="F21" i="26"/>
  <c r="C56" i="26"/>
  <c r="V53" i="23"/>
  <c r="W55" i="23"/>
  <c r="F23" i="23" s="1"/>
  <c r="F56" i="22"/>
  <c r="F22" i="22"/>
  <c r="F22" i="25"/>
  <c r="F22" i="24"/>
  <c r="F56" i="24"/>
  <c r="F53" i="23"/>
  <c r="G55" i="23"/>
  <c r="F56" i="19"/>
  <c r="F22" i="19"/>
  <c r="R53" i="17"/>
  <c r="S55" i="17"/>
  <c r="R56" i="17" s="1"/>
  <c r="F23" i="17" s="1"/>
  <c r="C56" i="15"/>
  <c r="F21" i="15"/>
  <c r="F56" i="16"/>
  <c r="F22" i="16"/>
  <c r="F53" i="17"/>
  <c r="G55" i="17"/>
  <c r="C56" i="13"/>
  <c r="F21" i="13"/>
  <c r="F56" i="12"/>
  <c r="F22" i="12"/>
  <c r="F22" i="11"/>
  <c r="F56" i="11"/>
  <c r="C56" i="10"/>
  <c r="F21" i="10"/>
  <c r="F56" i="9"/>
  <c r="F22" i="9"/>
  <c r="C56" i="6"/>
  <c r="F21" i="6"/>
  <c r="F56" i="5"/>
  <c r="F22" i="5"/>
  <c r="F22" i="7"/>
  <c r="F56" i="7"/>
  <c r="F56" i="4"/>
  <c r="C56" i="4" s="1"/>
  <c r="C56" i="36" l="1"/>
  <c r="F21" i="36"/>
  <c r="C56" i="35"/>
  <c r="F21" i="35"/>
  <c r="C56" i="32"/>
  <c r="F21" i="32"/>
  <c r="C56" i="30"/>
  <c r="F21" i="30"/>
  <c r="C56" i="27"/>
  <c r="F21" i="27"/>
  <c r="F21" i="24"/>
  <c r="C56" i="24"/>
  <c r="C56" i="25"/>
  <c r="F21" i="25"/>
  <c r="C56" i="22"/>
  <c r="F21" i="22"/>
  <c r="F22" i="23"/>
  <c r="C56" i="19"/>
  <c r="F21" i="19"/>
  <c r="F56" i="17"/>
  <c r="F22" i="17"/>
  <c r="C56" i="16"/>
  <c r="F21" i="16"/>
  <c r="C56" i="11"/>
  <c r="F21" i="11"/>
  <c r="C56" i="12"/>
  <c r="F21" i="12"/>
  <c r="C56" i="9"/>
  <c r="F21" i="9"/>
  <c r="C56" i="5"/>
  <c r="F21" i="5"/>
  <c r="C56" i="7"/>
  <c r="F21" i="7"/>
  <c r="F21" i="4"/>
  <c r="C56" i="23" l="1"/>
  <c r="F21" i="23"/>
  <c r="C56" i="17"/>
  <c r="F2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 Yan</author>
  </authors>
  <commentList>
    <comment ref="D8" authorId="0" shapeId="0" xr:uid="{03099BAA-B830-4C87-9E17-C043F66F6DDA}">
      <text>
        <r>
          <rPr>
            <b/>
            <sz val="9"/>
            <color indexed="81"/>
            <rFont val="宋体"/>
            <family val="3"/>
            <charset val="134"/>
          </rPr>
          <t xml:space="preserve">Bo Yan: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Bo Yan</author>
  </authors>
  <commentList>
    <comment ref="D23" authorId="0" shapeId="0" xr:uid="{B3D77F2A-4C13-47D4-A41C-CFB5A7051547}">
      <text>
        <r>
          <rPr>
            <b/>
            <sz val="9"/>
            <color indexed="81"/>
            <rFont val="宋体"/>
            <family val="3"/>
            <charset val="134"/>
          </rPr>
          <t>Bo Yan:</t>
        </r>
        <r>
          <rPr>
            <sz val="9"/>
            <color indexed="81"/>
            <rFont val="宋体"/>
            <family val="3"/>
            <charset val="134"/>
          </rPr>
          <t xml:space="preserve">
一谷一峰、一平一峰</t>
        </r>
      </text>
    </comment>
    <comment ref="I23" authorId="0" shapeId="0" xr:uid="{DE5769BF-1FCC-4D79-BB8A-EB7967295F9D}">
      <text>
        <r>
          <rPr>
            <b/>
            <sz val="9"/>
            <color indexed="81"/>
            <rFont val="宋体"/>
            <family val="3"/>
            <charset val="134"/>
          </rPr>
          <t>Bo Yan:</t>
        </r>
        <r>
          <rPr>
            <sz val="9"/>
            <color indexed="81"/>
            <rFont val="宋体"/>
            <family val="3"/>
            <charset val="134"/>
          </rPr>
          <t xml:space="preserve">
取IRR最大情况</t>
        </r>
      </text>
    </comment>
    <comment ref="E24" authorId="0" shapeId="0" xr:uid="{68EE89EC-ECAD-437F-BF68-B5E56B8E12B7}">
      <text>
        <r>
          <rPr>
            <b/>
            <sz val="9"/>
            <color indexed="81"/>
            <rFont val="宋体"/>
            <family val="3"/>
            <charset val="134"/>
          </rPr>
          <t>Bo Yan:</t>
        </r>
        <r>
          <rPr>
            <sz val="9"/>
            <color indexed="81"/>
            <rFont val="宋体"/>
            <family val="3"/>
            <charset val="134"/>
          </rPr>
          <t xml:space="preserve">
根据放电量进行补助两年；
假设积极参与需求响应（一年完成响应20次；每次两小时）
“接受电网统筹调度的储能系统按照峰段实际放电量给予储能运营主体 0.25 元/千瓦时的补贴，补贴两年；储能系统优先参与（小时、秒级响应）需求侧响应，签订需求侧响应合同的，按照储能系统容量每年给与储能运营主体 6 元/千瓦的补贴，在需求侧响应期间成功响应的按照响应期间实际放电量给予储能运营主体4 元/千瓦时的补贴”</t>
        </r>
      </text>
    </comment>
    <comment ref="G24" authorId="0" shapeId="0" xr:uid="{02980549-33DA-4393-A4A9-6222EAF83BCD}">
      <text>
        <r>
          <rPr>
            <b/>
            <sz val="9"/>
            <color indexed="81"/>
            <rFont val="宋体"/>
            <family val="3"/>
            <charset val="134"/>
          </rPr>
          <t>Bo Yan:</t>
        </r>
        <r>
          <rPr>
            <sz val="9"/>
            <color indexed="81"/>
            <rFont val="宋体"/>
            <family val="3"/>
            <charset val="134"/>
          </rPr>
          <t xml:space="preserve">
根据放电量进行补助两年；
“对于实际投运储能项目，按照实际放电量给予储能运营主体0.8元/千瓦时的补贴”</t>
        </r>
      </text>
    </comment>
    <comment ref="B25" authorId="0" shapeId="0" xr:uid="{E7DF7795-F828-408E-BE42-8E22487347DF}">
      <text>
        <r>
          <rPr>
            <b/>
            <sz val="9"/>
            <color indexed="81"/>
            <rFont val="宋体"/>
            <family val="3"/>
            <charset val="134"/>
          </rPr>
          <t>Bo Yan:</t>
        </r>
        <r>
          <rPr>
            <sz val="9"/>
            <color indexed="81"/>
            <rFont val="宋体"/>
            <family val="3"/>
            <charset val="134"/>
          </rPr>
          <t xml:space="preserve">
珠三角五市</t>
        </r>
      </text>
    </comment>
    <comment ref="E25" authorId="0" shapeId="0" xr:uid="{C29BE84C-B7B8-46A8-AACA-82CAC37E9803}">
      <text>
        <r>
          <rPr>
            <b/>
            <sz val="9"/>
            <color indexed="81"/>
            <rFont val="宋体"/>
            <family val="3"/>
            <charset val="134"/>
          </rPr>
          <t>Bo Yan:</t>
        </r>
        <r>
          <rPr>
            <sz val="9"/>
            <color indexed="81"/>
            <rFont val="宋体"/>
            <family val="3"/>
            <charset val="134"/>
          </rPr>
          <t xml:space="preserve">
一次性补助降低投资成本；
“鼓励企业购置高端蓄能新技术的设备，单个企业所购置的蓄能设备补助不超过30万元”</t>
        </r>
      </text>
    </comment>
    <comment ref="G25" authorId="0" shapeId="0" xr:uid="{B0031A41-6B67-4E68-B7F4-7BD6B595D338}">
      <text>
        <r>
          <rPr>
            <b/>
            <sz val="9"/>
            <color indexed="81"/>
            <rFont val="宋体"/>
            <family val="3"/>
            <charset val="134"/>
          </rPr>
          <t>Bo Yan:</t>
        </r>
        <r>
          <rPr>
            <sz val="9"/>
            <color indexed="81"/>
            <rFont val="宋体"/>
            <family val="3"/>
            <charset val="134"/>
          </rPr>
          <t xml:space="preserve">
根据用户上一正常用电日低谷时段用电量进行补偿3个月；
</t>
        </r>
        <r>
          <rPr>
            <b/>
            <sz val="9"/>
            <color indexed="81"/>
            <rFont val="宋体"/>
            <family val="3"/>
            <charset val="134"/>
          </rPr>
          <t>假设用户充分利用补贴政策，按照最高补贴标准计算</t>
        </r>
        <r>
          <rPr>
            <sz val="9"/>
            <color indexed="81"/>
            <rFont val="宋体"/>
            <family val="3"/>
            <charset val="134"/>
          </rPr>
          <t xml:space="preserve">
“全面支持企业利用高端储能新技术，租用设备送电到企业，对通过审批认定的项目给予补贴。支持企业“削峰填谷”，企业在用电高峰时段主动降低用电需求，利用低谷时段(按计费时段)进行生产用电，且每月填谷不低于15万千瓦时的，以上一正常用电日低谷时段用电量为依据按0.1元/kWh进行补助，单个企业每月补助不超过3万元。利用节能项目、蓄冷手段实行节能用电，同比上年当月用电下降的给予补贴，单个企业每月最高补助不超过10万元”</t>
        </r>
      </text>
    </comment>
    <comment ref="E26" authorId="0" shapeId="0" xr:uid="{09077E96-2801-40AE-A349-68744F8457CB}">
      <text>
        <r>
          <rPr>
            <b/>
            <sz val="9"/>
            <color indexed="81"/>
            <rFont val="宋体"/>
            <family val="3"/>
            <charset val="134"/>
          </rPr>
          <t>Bo Yan:
根据放电量进行补助三年；
“支持光伏项目配置储能设施，2022年1月1日后并网且接入园区碳达峰平台的储能项目，对项目投资方按项目放电量补贴0.3元/千瓦时，补贴3年”</t>
        </r>
      </text>
    </comment>
    <comment ref="G26" authorId="0" shapeId="0" xr:uid="{E1B97478-7D3C-4F7F-BA74-F8130DAF8D8F}">
      <text>
        <r>
          <rPr>
            <b/>
            <sz val="9"/>
            <color indexed="81"/>
            <rFont val="宋体"/>
            <family val="3"/>
            <charset val="134"/>
          </rPr>
          <t xml:space="preserve">Bo Yan:
</t>
        </r>
        <r>
          <rPr>
            <sz val="9"/>
            <color indexed="81"/>
            <rFont val="宋体"/>
            <family val="3"/>
            <charset val="134"/>
          </rPr>
          <t xml:space="preserve">
根据放电量进行补助一年
“具备‘光储充放’功能，储能电量达到500千瓦时(及以上)且光伏装机容量达到100千瓦(及以上)的社会公共充电设施运营补贴0.2元/kWh”</t>
        </r>
      </text>
    </comment>
    <comment ref="C30" authorId="0" shapeId="0" xr:uid="{58CC6C2E-0CAA-4CA1-BDFD-4DD57D82022F}">
      <text>
        <r>
          <rPr>
            <b/>
            <sz val="9"/>
            <color indexed="81"/>
            <rFont val="宋体"/>
            <family val="3"/>
            <charset val="134"/>
          </rPr>
          <t>Bo Yan:</t>
        </r>
        <r>
          <rPr>
            <sz val="9"/>
            <color indexed="81"/>
            <rFont val="宋体"/>
            <family val="3"/>
            <charset val="134"/>
          </rPr>
          <t xml:space="preserve">
专家访谈：重庆新能源产业相关补贴政策相比全国较为滞后</t>
        </r>
      </text>
    </comment>
    <comment ref="E32" authorId="0" shapeId="0" xr:uid="{4DC2BA90-F1A5-4469-AFC7-F84891EED733}">
      <text>
        <r>
          <rPr>
            <b/>
            <sz val="9"/>
            <color indexed="81"/>
            <rFont val="宋体"/>
            <family val="3"/>
            <charset val="134"/>
          </rPr>
          <t>Bo Yan:</t>
        </r>
        <r>
          <rPr>
            <sz val="9"/>
            <color indexed="81"/>
            <rFont val="宋体"/>
            <family val="3"/>
            <charset val="134"/>
          </rPr>
          <t xml:space="preserve">
一次性补贴降低投资成本；
</t>
        </r>
        <r>
          <rPr>
            <b/>
            <sz val="9"/>
            <color indexed="81"/>
            <rFont val="宋体"/>
            <family val="3"/>
            <charset val="134"/>
          </rPr>
          <t xml:space="preserve">
如投资规模减小(典型项目的三分之一），补贴后IRR可提升至1.2%</t>
        </r>
        <r>
          <rPr>
            <sz val="9"/>
            <color indexed="81"/>
            <rFont val="宋体"/>
            <family val="3"/>
            <charset val="134"/>
          </rPr>
          <t xml:space="preserve">
“企业法人建成运行的光伏储能系统，光伏电站装机规模不低于1兆瓦，储能系统不低于1兆瓦时，按照储能设备实际投资额的20%给予投资企业补助，最高不超过50万”</t>
        </r>
      </text>
    </comment>
    <comment ref="G32" authorId="0" shapeId="0" xr:uid="{9DDF5DA0-232A-4CF6-98EF-D7EDD88716BA}">
      <text>
        <r>
          <rPr>
            <b/>
            <sz val="9"/>
            <color indexed="81"/>
            <rFont val="宋体"/>
            <family val="3"/>
            <charset val="134"/>
          </rPr>
          <t>Bo Yan:</t>
        </r>
        <r>
          <rPr>
            <sz val="9"/>
            <color indexed="81"/>
            <rFont val="宋体"/>
            <family val="3"/>
            <charset val="134"/>
          </rPr>
          <t xml:space="preserve">
根据充电量进行补助5年;
</t>
        </r>
        <r>
          <rPr>
            <b/>
            <sz val="9"/>
            <color indexed="81"/>
            <rFont val="宋体"/>
            <family val="3"/>
            <charset val="134"/>
          </rPr>
          <t>征求意见稿</t>
        </r>
        <r>
          <rPr>
            <sz val="9"/>
            <color indexed="81"/>
            <rFont val="宋体"/>
            <family val="3"/>
            <charset val="134"/>
          </rPr>
          <t>；
“对储能系统按实际充电量给予投资人1元/kWh补贴，同一项目年度补贴最高不超过50万元”</t>
        </r>
      </text>
    </comment>
    <comment ref="E33" authorId="0" shapeId="0" xr:uid="{17E9CB46-713B-4D51-A45E-609882FABF62}">
      <text>
        <r>
          <rPr>
            <b/>
            <sz val="9"/>
            <color indexed="81"/>
            <rFont val="宋体"/>
            <family val="3"/>
            <charset val="134"/>
          </rPr>
          <t>Bo Yan:</t>
        </r>
        <r>
          <rPr>
            <sz val="9"/>
            <color indexed="81"/>
            <rFont val="宋体"/>
            <family val="3"/>
            <charset val="134"/>
          </rPr>
          <t xml:space="preserve">
根据放电量进行补助五年；
需与分布式光伏项目结合；
“对新建光伏发电项目配套建设储能系统，储能电池采用符合相关行业规范条件的产品，自项目投运次月起对储能系统按实际放电量给予储能电站运营主体0.3元/千瓦时补贴，同一项目年度最高补贴100万元”</t>
        </r>
      </text>
    </comment>
    <comment ref="G33" authorId="0" shapeId="0" xr:uid="{E869C605-8FCF-420A-9AC2-A73C5BAEE5D9}">
      <text>
        <r>
          <rPr>
            <b/>
            <sz val="9"/>
            <color indexed="81"/>
            <rFont val="宋体"/>
            <family val="3"/>
            <charset val="134"/>
          </rPr>
          <t>Bo Yan:</t>
        </r>
        <r>
          <rPr>
            <sz val="9"/>
            <color indexed="81"/>
            <rFont val="宋体"/>
            <family val="3"/>
            <charset val="134"/>
          </rPr>
          <t xml:space="preserve">
政策已失效；
根据放电量进行补助2年；
“自投运次月起对储能系统按实际充电量给予投资人1元/kWh补贴，同一项目年度最高补贴100万元”</t>
        </r>
      </text>
    </comment>
    <comment ref="I34" authorId="0" shapeId="0" xr:uid="{3F00BD51-8729-4644-927C-E08067CBEC21}">
      <text>
        <r>
          <rPr>
            <b/>
            <sz val="9"/>
            <color indexed="81"/>
            <rFont val="宋体"/>
            <family val="3"/>
            <charset val="134"/>
          </rPr>
          <t>Bo Yan:
IRR按照Best情况计算
湖北有明确的尖峰电价，全年执行；尖峰时段可以保证典型储能系统满放；</t>
        </r>
      </text>
    </comment>
    <comment ref="E36" authorId="0" shapeId="0" xr:uid="{05A02A27-8291-4501-BFFA-5304448CDDB3}">
      <text>
        <r>
          <rPr>
            <b/>
            <sz val="9"/>
            <color indexed="81"/>
            <rFont val="宋体"/>
            <family val="3"/>
            <charset val="134"/>
          </rPr>
          <t>Bo Yan:</t>
        </r>
        <r>
          <rPr>
            <sz val="9"/>
            <color indexed="81"/>
            <rFont val="宋体"/>
            <family val="3"/>
            <charset val="134"/>
          </rPr>
          <t xml:space="preserve">
根据储能设施规模进行补贴三年；
“对入选的用户侧、电网侧、电源侧、虚拟电厂储能项目，年利用小时数不低于600小时的，按照储能设施规模给予每千瓦每年230元且单个项目最高不超过100万元的市级预算内资金补助，补助周期为连续3年”</t>
        </r>
      </text>
    </comment>
    <comment ref="B42" authorId="0" shapeId="0" xr:uid="{0A9D1251-A644-41BD-919C-917BB4D20A23}">
      <text>
        <r>
          <rPr>
            <b/>
            <sz val="9"/>
            <color indexed="81"/>
            <rFont val="宋体"/>
            <family val="3"/>
            <charset val="134"/>
          </rPr>
          <t>Bo Yan:</t>
        </r>
        <r>
          <rPr>
            <sz val="9"/>
            <color indexed="81"/>
            <rFont val="宋体"/>
            <family val="3"/>
            <charset val="134"/>
          </rPr>
          <t xml:space="preserve">
厦门市</t>
        </r>
      </text>
    </comment>
    <comment ref="B43" authorId="0" shapeId="0" xr:uid="{8682DA20-0DBF-4F86-8FAC-6CE507450A17}">
      <text>
        <r>
          <rPr>
            <b/>
            <sz val="9"/>
            <color indexed="81"/>
            <rFont val="宋体"/>
            <family val="3"/>
            <charset val="134"/>
          </rPr>
          <t>Bo Yan:</t>
        </r>
        <r>
          <rPr>
            <sz val="9"/>
            <color indexed="81"/>
            <rFont val="宋体"/>
            <family val="3"/>
            <charset val="134"/>
          </rPr>
          <t xml:space="preserve">
城区</t>
        </r>
      </text>
    </comment>
    <comment ref="B44" authorId="0" shapeId="0" xr:uid="{AB9A3196-D1A0-46B2-A2B3-51D5ED2705ED}">
      <text>
        <r>
          <rPr>
            <b/>
            <sz val="9"/>
            <color indexed="81"/>
            <rFont val="宋体"/>
            <family val="3"/>
            <charset val="134"/>
          </rPr>
          <t>Bo Yan:</t>
        </r>
        <r>
          <rPr>
            <sz val="9"/>
            <color indexed="81"/>
            <rFont val="宋体"/>
            <family val="3"/>
            <charset val="134"/>
          </rPr>
          <t xml:space="preserve">
河北电网</t>
        </r>
      </text>
    </comment>
    <comment ref="B49" authorId="0" shapeId="0" xr:uid="{F5959E14-2934-472F-9D33-89DB5D6E3BAA}">
      <text>
        <r>
          <rPr>
            <b/>
            <sz val="9"/>
            <color indexed="81"/>
            <rFont val="宋体"/>
            <family val="3"/>
            <charset val="134"/>
          </rPr>
          <t>Bo Yan:</t>
        </r>
        <r>
          <rPr>
            <sz val="9"/>
            <color indexed="81"/>
            <rFont val="宋体"/>
            <family val="3"/>
            <charset val="134"/>
          </rPr>
          <t xml:space="preserve">
枯水期</t>
        </r>
      </text>
    </comment>
    <comment ref="I52" authorId="0" shapeId="0" xr:uid="{8F078119-B140-406F-82A9-641691FF520F}">
      <text>
        <r>
          <rPr>
            <b/>
            <sz val="9"/>
            <color indexed="81"/>
            <rFont val="宋体"/>
            <family val="3"/>
            <charset val="134"/>
          </rPr>
          <t>Bo Yan:</t>
        </r>
        <r>
          <rPr>
            <sz val="9"/>
            <color indexed="81"/>
            <rFont val="宋体"/>
            <family val="3"/>
            <charset val="134"/>
          </rPr>
          <t xml:space="preserve">
青海峰谷时段适宜Best情况，取Best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Bo Yan</author>
  </authors>
  <commentList>
    <comment ref="I8" authorId="0" shapeId="0" xr:uid="{F1C0696F-C330-476A-9EB8-00207E5051CC}">
      <text>
        <r>
          <rPr>
            <b/>
            <sz val="9"/>
            <color indexed="81"/>
            <rFont val="宋体"/>
            <family val="3"/>
            <charset val="134"/>
          </rPr>
          <t>Bo Yan:</t>
        </r>
        <r>
          <rPr>
            <sz val="9"/>
            <color indexed="81"/>
            <rFont val="宋体"/>
            <family val="3"/>
            <charset val="134"/>
          </rPr>
          <t xml:space="preserve">
12省明确高耗能用户代理购电价格为1.5倍
分时段电度价格 = 代理购电价格 + 电度输配电价 + 政府基金及附加 + 其他</t>
        </r>
      </text>
    </comment>
    <comment ref="G36" authorId="0" shapeId="0" xr:uid="{84354074-2910-413A-9255-38F29CBBCA30}">
      <text>
        <r>
          <rPr>
            <b/>
            <sz val="9"/>
            <color indexed="81"/>
            <rFont val="宋体"/>
            <family val="3"/>
            <charset val="134"/>
          </rPr>
          <t>Bo Yan:</t>
        </r>
        <r>
          <rPr>
            <sz val="9"/>
            <color indexed="81"/>
            <rFont val="宋体"/>
            <family val="3"/>
            <charset val="134"/>
          </rPr>
          <t xml:space="preserve">
夏季尖峰时段只有7-8月</t>
        </r>
      </text>
    </comment>
    <comment ref="H48" authorId="0" shapeId="0" xr:uid="{5C31752A-5227-43EF-8C3C-F8C3FAC28556}">
      <text>
        <r>
          <rPr>
            <b/>
            <sz val="9"/>
            <color indexed="81"/>
            <rFont val="宋体"/>
            <family val="3"/>
            <charset val="134"/>
          </rPr>
          <t>Bo Yan:</t>
        </r>
        <r>
          <rPr>
            <sz val="9"/>
            <color indexed="81"/>
            <rFont val="宋体"/>
            <family val="3"/>
            <charset val="134"/>
          </rPr>
          <t xml:space="preserve">
一谷一峰、一平一尖
</t>
        </r>
      </text>
    </comment>
    <comment ref="M48" authorId="0" shapeId="0" xr:uid="{1E670BA5-503E-4BC0-AD89-2AA20BC87612}">
      <text>
        <r>
          <rPr>
            <b/>
            <sz val="9"/>
            <color indexed="81"/>
            <rFont val="宋体"/>
            <family val="3"/>
            <charset val="134"/>
          </rPr>
          <t xml:space="preserve">Bo Yan:
基础用电价格=电度用电价格-政府性基金及附加
</t>
        </r>
      </text>
    </comment>
    <comment ref="H49" authorId="0" shapeId="0" xr:uid="{387C17A3-B6D7-40B7-A569-1E40EF3EC960}">
      <text>
        <r>
          <rPr>
            <b/>
            <sz val="9"/>
            <color indexed="81"/>
            <rFont val="宋体"/>
            <family val="3"/>
            <charset val="134"/>
          </rPr>
          <t>Bo Yan:</t>
        </r>
        <r>
          <rPr>
            <sz val="9"/>
            <color indexed="81"/>
            <rFont val="宋体"/>
            <family val="3"/>
            <charset val="134"/>
          </rPr>
          <t xml:space="preserve">
一谷一峰、一平一尖
</t>
        </r>
      </text>
    </comment>
    <comment ref="H50" authorId="0" shapeId="0" xr:uid="{5C3D6EFC-F3C3-426C-AA5D-0ECF745F4EF1}">
      <text>
        <r>
          <rPr>
            <b/>
            <sz val="9"/>
            <color indexed="81"/>
            <rFont val="宋体"/>
            <family val="3"/>
            <charset val="134"/>
          </rPr>
          <t>Bo Yan:</t>
        </r>
        <r>
          <rPr>
            <sz val="9"/>
            <color indexed="81"/>
            <rFont val="宋体"/>
            <family val="3"/>
            <charset val="134"/>
          </rPr>
          <t xml:space="preserve">
一谷一峰、一平一尖
</t>
        </r>
      </text>
    </comment>
    <comment ref="M50" authorId="0" shapeId="0" xr:uid="{18CFA028-DD17-4D4F-860A-428CB168FF10}">
      <text>
        <r>
          <rPr>
            <b/>
            <sz val="9"/>
            <color indexed="81"/>
            <rFont val="宋体"/>
            <family val="3"/>
            <charset val="134"/>
          </rPr>
          <t xml:space="preserve">Bo Yan:
基础用电价格=电度用电价格-政府性基金及附加
</t>
        </r>
      </text>
    </comment>
    <comment ref="H78" authorId="0" shapeId="0" xr:uid="{68BCCA49-2A53-4780-9144-35C2D84E0824}">
      <text>
        <r>
          <rPr>
            <b/>
            <sz val="9"/>
            <color indexed="81"/>
            <rFont val="宋体"/>
            <family val="3"/>
            <charset val="134"/>
          </rPr>
          <t>Bo Yan:</t>
        </r>
        <r>
          <rPr>
            <sz val="9"/>
            <color indexed="81"/>
            <rFont val="宋体"/>
            <family val="3"/>
            <charset val="134"/>
          </rPr>
          <t xml:space="preserve">
一谷一峰、一平一尖
</t>
        </r>
      </text>
    </comment>
    <comment ref="H79" authorId="0" shapeId="0" xr:uid="{68594750-50EA-447E-A43F-D3FF5FA5FA56}">
      <text>
        <r>
          <rPr>
            <b/>
            <sz val="9"/>
            <color indexed="81"/>
            <rFont val="宋体"/>
            <family val="3"/>
            <charset val="134"/>
          </rPr>
          <t>Bo Yan:</t>
        </r>
        <r>
          <rPr>
            <sz val="9"/>
            <color indexed="81"/>
            <rFont val="宋体"/>
            <family val="3"/>
            <charset val="134"/>
          </rPr>
          <t xml:space="preserve">
一谷一峰、一平一尖
</t>
        </r>
      </text>
    </comment>
    <comment ref="H80" authorId="0" shapeId="0" xr:uid="{76AD78F9-65A3-4D13-BE99-0B698CA0D686}">
      <text>
        <r>
          <rPr>
            <b/>
            <sz val="9"/>
            <color indexed="81"/>
            <rFont val="宋体"/>
            <family val="3"/>
            <charset val="134"/>
          </rPr>
          <t>Bo Yan:</t>
        </r>
        <r>
          <rPr>
            <sz val="9"/>
            <color indexed="81"/>
            <rFont val="宋体"/>
            <family val="3"/>
            <charset val="134"/>
          </rPr>
          <t xml:space="preserve">
一谷一峰、一平一尖
</t>
        </r>
      </text>
    </comment>
  </commentList>
</comments>
</file>

<file path=xl/sharedStrings.xml><?xml version="1.0" encoding="utf-8"?>
<sst xmlns="http://schemas.openxmlformats.org/spreadsheetml/2006/main" count="6227" uniqueCount="354">
  <si>
    <t>xxx</t>
    <phoneticPr fontId="5" type="noConversion"/>
  </si>
  <si>
    <t>M2访谈数据/Assumption</t>
    <phoneticPr fontId="5" type="noConversion"/>
  </si>
  <si>
    <t>引用数据</t>
    <phoneticPr fontId="5" type="noConversion"/>
  </si>
  <si>
    <t>计算所得数据</t>
    <phoneticPr fontId="5" type="noConversion"/>
  </si>
  <si>
    <t>单位：元/度</t>
    <phoneticPr fontId="4" type="noConversion"/>
  </si>
  <si>
    <t>区域</t>
    <phoneticPr fontId="4" type="noConversion"/>
  </si>
  <si>
    <t>省份</t>
    <phoneticPr fontId="4" type="noConversion"/>
  </si>
  <si>
    <t>企业用电属性</t>
    <phoneticPr fontId="4" type="noConversion"/>
  </si>
  <si>
    <t>企业用电电压等级</t>
    <phoneticPr fontId="4" type="noConversion"/>
  </si>
  <si>
    <t>收费类型</t>
    <phoneticPr fontId="4" type="noConversion"/>
  </si>
  <si>
    <t>时段</t>
    <phoneticPr fontId="4" type="noConversion"/>
  </si>
  <si>
    <t>时段是否适宜用户侧储能套利</t>
    <phoneticPr fontId="5" type="noConversion"/>
  </si>
  <si>
    <t>STDEV.P</t>
    <phoneticPr fontId="5" type="noConversion"/>
  </si>
  <si>
    <t>AVERAGE</t>
    <phoneticPr fontId="5" type="noConversion"/>
  </si>
  <si>
    <t>有无补贴政策</t>
    <phoneticPr fontId="5" type="noConversion"/>
  </si>
  <si>
    <t>IRR：不含补贴</t>
    <phoneticPr fontId="5" type="noConversion"/>
  </si>
  <si>
    <t>IRR：含补贴（1）</t>
    <phoneticPr fontId="5" type="noConversion"/>
  </si>
  <si>
    <t>补贴（1）情况</t>
    <phoneticPr fontId="5" type="noConversion"/>
  </si>
  <si>
    <t>IRR：含补贴（2）</t>
    <phoneticPr fontId="5" type="noConversion"/>
  </si>
  <si>
    <t>补贴（2）情况</t>
    <phoneticPr fontId="5" type="noConversion"/>
  </si>
  <si>
    <t>西北</t>
    <phoneticPr fontId="4" type="noConversion"/>
  </si>
  <si>
    <t>陕西省</t>
    <phoneticPr fontId="5" type="noConversion"/>
  </si>
  <si>
    <t>一般工商业用电</t>
    <phoneticPr fontId="4" type="noConversion"/>
  </si>
  <si>
    <t>35千伏</t>
    <phoneticPr fontId="4" type="noConversion"/>
  </si>
  <si>
    <t>不限</t>
    <phoneticPr fontId="4" type="noConversion"/>
  </si>
  <si>
    <t>峰</t>
  </si>
  <si>
    <t>Base</t>
    <phoneticPr fontId="5" type="noConversion"/>
  </si>
  <si>
    <t>平</t>
    <phoneticPr fontId="4" type="noConversion"/>
  </si>
  <si>
    <t>谷</t>
    <phoneticPr fontId="4" type="noConversion"/>
  </si>
  <si>
    <t>无</t>
    <phoneticPr fontId="5" type="noConversion"/>
  </si>
  <si>
    <t>西安市财政局</t>
    <phoneticPr fontId="5" type="noConversion"/>
  </si>
  <si>
    <t>西安市工信局</t>
    <phoneticPr fontId="5" type="noConversion"/>
  </si>
  <si>
    <t>青海省</t>
    <phoneticPr fontId="5" type="noConversion"/>
  </si>
  <si>
    <t>35千伏及以上</t>
    <phoneticPr fontId="4" type="noConversion"/>
  </si>
  <si>
    <t>单一制</t>
    <phoneticPr fontId="4" type="noConversion"/>
  </si>
  <si>
    <t>Best</t>
    <phoneticPr fontId="5" type="noConversion"/>
  </si>
  <si>
    <t>N/A</t>
    <phoneticPr fontId="5" type="noConversion"/>
  </si>
  <si>
    <t>宁夏</t>
    <phoneticPr fontId="5" type="noConversion"/>
  </si>
  <si>
    <t>35-110千伏</t>
    <phoneticPr fontId="4" type="noConversion"/>
  </si>
  <si>
    <t>甘肃省</t>
    <phoneticPr fontId="5" type="noConversion"/>
  </si>
  <si>
    <t>东北</t>
    <phoneticPr fontId="4" type="noConversion"/>
  </si>
  <si>
    <t>内蒙古/东部电力</t>
    <phoneticPr fontId="5" type="noConversion"/>
  </si>
  <si>
    <t>一般工商业</t>
    <phoneticPr fontId="4" type="noConversion"/>
  </si>
  <si>
    <t>辽宁省</t>
    <phoneticPr fontId="5" type="noConversion"/>
  </si>
  <si>
    <t>35-110千伏以下</t>
    <phoneticPr fontId="4" type="noConversion"/>
  </si>
  <si>
    <t>黑龙江省</t>
    <phoneticPr fontId="5" type="noConversion"/>
  </si>
  <si>
    <t>吉林省</t>
    <phoneticPr fontId="5" type="noConversion"/>
  </si>
  <si>
    <t>66千伏</t>
    <phoneticPr fontId="4" type="noConversion"/>
  </si>
  <si>
    <t>华北</t>
    <phoneticPr fontId="4" type="noConversion"/>
  </si>
  <si>
    <t>山东省</t>
    <phoneticPr fontId="5" type="noConversion"/>
  </si>
  <si>
    <t>北京市/城区</t>
    <phoneticPr fontId="5" type="noConversion"/>
  </si>
  <si>
    <t>天津市</t>
    <phoneticPr fontId="5" type="noConversion"/>
  </si>
  <si>
    <t>35千伏~110千伏</t>
    <phoneticPr fontId="4" type="noConversion"/>
  </si>
  <si>
    <t>峰</t>
    <phoneticPr fontId="5" type="noConversion"/>
  </si>
  <si>
    <t>河北省/南部电网</t>
    <phoneticPr fontId="5" type="noConversion"/>
  </si>
  <si>
    <t>山西省</t>
    <phoneticPr fontId="5" type="noConversion"/>
  </si>
  <si>
    <t>华中</t>
    <phoneticPr fontId="4" type="noConversion"/>
  </si>
  <si>
    <t>湖北省</t>
    <phoneticPr fontId="5" type="noConversion"/>
  </si>
  <si>
    <t>湖南省</t>
    <phoneticPr fontId="5" type="noConversion"/>
  </si>
  <si>
    <t>华东</t>
    <phoneticPr fontId="4" type="noConversion"/>
  </si>
  <si>
    <t>江苏省</t>
    <phoneticPr fontId="5" type="noConversion"/>
  </si>
  <si>
    <t>普通工业用电；一般工商业及其他用电</t>
    <phoneticPr fontId="4" type="noConversion"/>
  </si>
  <si>
    <t>20-35千伏以下</t>
    <phoneticPr fontId="4" type="noConversion"/>
  </si>
  <si>
    <t>有</t>
    <phoneticPr fontId="5" type="noConversion"/>
  </si>
  <si>
    <t>苏州工业园</t>
    <phoneticPr fontId="5" type="noConversion"/>
  </si>
  <si>
    <t>南京财政局</t>
    <phoneticPr fontId="5" type="noConversion"/>
  </si>
  <si>
    <t>浙江省</t>
    <phoneticPr fontId="5" type="noConversion"/>
  </si>
  <si>
    <t>一般工商业及其他用电</t>
    <phoneticPr fontId="4" type="noConversion"/>
  </si>
  <si>
    <t>尖</t>
    <phoneticPr fontId="5" type="noConversion"/>
  </si>
  <si>
    <t>峰</t>
    <phoneticPr fontId="4" type="noConversion"/>
  </si>
  <si>
    <t>义乌市发改局</t>
    <phoneticPr fontId="5" type="noConversion"/>
  </si>
  <si>
    <t>温州市经信局</t>
    <phoneticPr fontId="5" type="noConversion"/>
  </si>
  <si>
    <t>安徽省</t>
    <phoneticPr fontId="5" type="noConversion"/>
  </si>
  <si>
    <t>芜湖市人民政府</t>
    <phoneticPr fontId="5" type="noConversion"/>
  </si>
  <si>
    <t>合肥市人民政府</t>
    <phoneticPr fontId="5" type="noConversion"/>
  </si>
  <si>
    <t>福建省/厦门市</t>
    <phoneticPr fontId="5" type="noConversion"/>
  </si>
  <si>
    <t>上海市</t>
    <phoneticPr fontId="5" type="noConversion"/>
  </si>
  <si>
    <t>江西省</t>
    <phoneticPr fontId="5" type="noConversion"/>
  </si>
  <si>
    <t>河南省</t>
    <phoneticPr fontId="5" type="noConversion"/>
  </si>
  <si>
    <t>变压器容量315千伏安以下用电</t>
    <phoneticPr fontId="4" type="noConversion"/>
  </si>
  <si>
    <t>重庆市</t>
    <phoneticPr fontId="5" type="noConversion"/>
  </si>
  <si>
    <t>四川省</t>
    <phoneticPr fontId="5" type="noConversion"/>
  </si>
  <si>
    <t>成都市发改委</t>
    <phoneticPr fontId="5" type="noConversion"/>
  </si>
  <si>
    <t>南方</t>
    <phoneticPr fontId="4" type="noConversion"/>
  </si>
  <si>
    <t>广西壮族自治区</t>
    <phoneticPr fontId="5" type="noConversion"/>
  </si>
  <si>
    <t>广东省（珠三角五市）</t>
    <phoneticPr fontId="5" type="noConversion"/>
  </si>
  <si>
    <t>佛山市顺德区勒流街道</t>
    <phoneticPr fontId="5" type="noConversion"/>
  </si>
  <si>
    <t>佛山市顺德区容桂街道、龙江镇</t>
    <phoneticPr fontId="5" type="noConversion"/>
  </si>
  <si>
    <t>贵州省</t>
    <phoneticPr fontId="5" type="noConversion"/>
  </si>
  <si>
    <t>海南省</t>
    <phoneticPr fontId="5" type="noConversion"/>
  </si>
  <si>
    <t>两部制</t>
    <phoneticPr fontId="4" type="noConversion"/>
  </si>
  <si>
    <t>云南省（枯水期）</t>
    <phoneticPr fontId="4" type="noConversion"/>
  </si>
  <si>
    <t>平</t>
    <phoneticPr fontId="5" type="noConversion"/>
  </si>
  <si>
    <t>谷</t>
  </si>
  <si>
    <t>Rank</t>
    <phoneticPr fontId="5" type="noConversion"/>
  </si>
  <si>
    <t>广东省</t>
    <phoneticPr fontId="5" type="noConversion"/>
  </si>
  <si>
    <t>内蒙古自治区</t>
    <phoneticPr fontId="5" type="noConversion"/>
  </si>
  <si>
    <t>福建省</t>
    <phoneticPr fontId="5" type="noConversion"/>
  </si>
  <si>
    <t>北京市</t>
    <phoneticPr fontId="5" type="noConversion"/>
  </si>
  <si>
    <t>宁夏回族自治区</t>
    <phoneticPr fontId="5" type="noConversion"/>
  </si>
  <si>
    <t>云南省</t>
    <phoneticPr fontId="4" type="noConversion"/>
  </si>
  <si>
    <t>河北省</t>
    <phoneticPr fontId="5" type="noConversion"/>
  </si>
  <si>
    <t>IRR &gt;= 7 的省份（从高到底）：浙江省、江苏省、安徽省、广东省、湖北省、四川省</t>
    <phoneticPr fontId="5" type="noConversion"/>
  </si>
  <si>
    <t>IRR 1~6 的省份（从高到底）：重庆市、湖南省、海南省、陕西省、黑龙江省、吉林省、河南省、辽宁省、天津市、</t>
    <phoneticPr fontId="5" type="noConversion"/>
  </si>
  <si>
    <t>IRR &lt;= 1 的省份（从高到底）：内蒙古自治区、福建省、山西省、山东省、北京市、广西壮族自治区、贵州省、宁夏回族自治区、云南省、青海省、河北省、甘肃省、江西省、上海市</t>
    <phoneticPr fontId="5" type="noConversion"/>
  </si>
  <si>
    <t>1）用户峰谷价差大；</t>
    <phoneticPr fontId="5" type="noConversion"/>
  </si>
  <si>
    <t>2）针对表后储能进行补贴的省份，补贴力度普遍较大，补贴规则设计合理</t>
    <phoneticPr fontId="5" type="noConversion"/>
  </si>
  <si>
    <t>3）峰谷时段设计合理、平时段价格相对峰时段价格较低，储能系统可得到充分利用（如湖北省可以采用一谷一峰、一平一尖的放电策略，使得其IRR显著提高）</t>
    <phoneticPr fontId="5" type="noConversion"/>
  </si>
  <si>
    <t>1）用户峰谷价差一般；</t>
    <phoneticPr fontId="5" type="noConversion"/>
  </si>
  <si>
    <t>2）大部分省份尚未出台针对表后储能的补贴政策；有补贴的省份，补贴力度小或规则设计不合理（如西安市财政局补贴，无法帮助典型储能系统有效提高IRR到有吸引力的水平）</t>
    <phoneticPr fontId="5" type="noConversion"/>
  </si>
  <si>
    <t>3）平时段价格相对较高，不利于储能系统执行收益最大化的策略</t>
    <phoneticPr fontId="5" type="noConversion"/>
  </si>
  <si>
    <t>1）用户峰谷价差一般或较小；</t>
    <phoneticPr fontId="5" type="noConversion"/>
  </si>
  <si>
    <t>2）未出台针对表后储能的补贴政策</t>
    <phoneticPr fontId="5" type="noConversion"/>
  </si>
  <si>
    <t>3）平时段价格相对较高、峰谷时段设计不合理，不利于储能系统的有效利用</t>
    <phoneticPr fontId="5" type="noConversion"/>
  </si>
  <si>
    <t>优先地区/IRR高省份的特征：</t>
    <phoneticPr fontId="5" type="noConversion"/>
  </si>
  <si>
    <t>潜力地区/IRR中省份的特征：</t>
    <phoneticPr fontId="5" type="noConversion"/>
  </si>
  <si>
    <t>观察地区/IRR低省份的特征：</t>
    <phoneticPr fontId="5" type="noConversion"/>
  </si>
  <si>
    <t>自变量</t>
    <phoneticPr fontId="5" type="noConversion"/>
  </si>
  <si>
    <t>*表后用户侧储能主要通过现货形式进行峰谷套利，收益部分由峰负荷时的用户分摊</t>
    <phoneticPr fontId="4" type="noConversion"/>
  </si>
  <si>
    <t>支出项</t>
    <phoneticPr fontId="5" type="noConversion"/>
  </si>
  <si>
    <t>收入项</t>
    <phoneticPr fontId="5" type="noConversion"/>
  </si>
  <si>
    <t>1）电池充放电循环次数~6525次</t>
    <phoneticPr fontId="4" type="noConversion"/>
  </si>
  <si>
    <t>2）PCS成本：0.3元/W；电池充放电循环次数~6525次；容量型储能电站运维费用：0.1%；PCS效率：98%；线损：98%；系统使用天数：350天；充放循环次数（1次为1充1放）(次/天）：2次</t>
    <phoneticPr fontId="4" type="noConversion"/>
  </si>
  <si>
    <t>更新处：标绿色的单元格</t>
    <phoneticPr fontId="5" type="noConversion"/>
  </si>
  <si>
    <t>计算结果</t>
    <phoneticPr fontId="5" type="noConversion"/>
  </si>
  <si>
    <t>LCOS（元/kWh)</t>
    <phoneticPr fontId="5" type="noConversion"/>
  </si>
  <si>
    <t xml:space="preserve">基本数据 </t>
    <phoneticPr fontId="16" type="noConversion"/>
  </si>
  <si>
    <t>投资回报率</t>
    <phoneticPr fontId="5" type="noConversion"/>
  </si>
  <si>
    <t>PCS(KW）</t>
    <phoneticPr fontId="16" type="noConversion"/>
  </si>
  <si>
    <t>NPV(折现率=7%）</t>
    <phoneticPr fontId="5" type="noConversion"/>
  </si>
  <si>
    <t>PCS成本（元/kW)</t>
    <phoneticPr fontId="5" type="noConversion"/>
  </si>
  <si>
    <t>IRR</t>
    <phoneticPr fontId="5" type="noConversion"/>
  </si>
  <si>
    <t>ESS(KWh)</t>
    <phoneticPr fontId="16" type="noConversion"/>
  </si>
  <si>
    <t>折现率</t>
    <phoneticPr fontId="5" type="noConversion"/>
  </si>
  <si>
    <t>ESS成本（元/kWh)</t>
    <phoneticPr fontId="5" type="noConversion"/>
  </si>
  <si>
    <t>所得税率</t>
    <phoneticPr fontId="5" type="noConversion"/>
  </si>
  <si>
    <t>PCS效率</t>
    <phoneticPr fontId="16" type="noConversion"/>
  </si>
  <si>
    <t>增值税率</t>
    <phoneticPr fontId="5" type="noConversion"/>
  </si>
  <si>
    <t>暂不考虑</t>
    <phoneticPr fontId="5" type="noConversion"/>
  </si>
  <si>
    <t>线损</t>
    <phoneticPr fontId="16" type="noConversion"/>
  </si>
  <si>
    <t>储能系统经济效益估算表（元）</t>
    <phoneticPr fontId="5" type="noConversion"/>
  </si>
  <si>
    <t>峰价（元/KWh)</t>
    <phoneticPr fontId="16" type="noConversion"/>
  </si>
  <si>
    <t>储能平准化成本LCOS（Levelized Cost of Storage）</t>
    <phoneticPr fontId="5" type="noConversion"/>
  </si>
  <si>
    <t>平价（元/KWh)</t>
    <phoneticPr fontId="16" type="noConversion"/>
  </si>
  <si>
    <t>基准年</t>
    <phoneticPr fontId="5" type="noConversion"/>
  </si>
  <si>
    <t>第1年</t>
    <phoneticPr fontId="5" type="noConversion"/>
  </si>
  <si>
    <t>第2年</t>
  </si>
  <si>
    <t>第3年</t>
  </si>
  <si>
    <t>第4年</t>
  </si>
  <si>
    <t>第5年</t>
  </si>
  <si>
    <t>第6年</t>
  </si>
  <si>
    <t>第7年</t>
  </si>
  <si>
    <t>第8年</t>
    <phoneticPr fontId="5" type="noConversion"/>
  </si>
  <si>
    <t>第9年</t>
  </si>
  <si>
    <t>谷价（元/KWh)</t>
    <phoneticPr fontId="16" type="noConversion"/>
  </si>
  <si>
    <t>初始投资成本（Mn RMB）</t>
    <phoneticPr fontId="5" type="noConversion"/>
  </si>
  <si>
    <t>系统年使用天数 (天)</t>
    <phoneticPr fontId="16" type="noConversion"/>
  </si>
  <si>
    <t>折旧现值和（Mn RMB）</t>
    <phoneticPr fontId="5" type="noConversion"/>
  </si>
  <si>
    <t>DOD%</t>
    <phoneticPr fontId="16" type="noConversion"/>
  </si>
  <si>
    <t>折旧现值（Mn RMB）</t>
    <phoneticPr fontId="5" type="noConversion"/>
  </si>
  <si>
    <t>单次循环衰减率</t>
  </si>
  <si>
    <t>运行成本现值和（Mn RMB）</t>
    <phoneticPr fontId="5" type="noConversion"/>
  </si>
  <si>
    <t>系统报废终止标准</t>
    <phoneticPr fontId="5" type="noConversion"/>
  </si>
  <si>
    <t>运行成本现值（Mn RMB）</t>
    <phoneticPr fontId="5" type="noConversion"/>
  </si>
  <si>
    <t>土建成本(元/Wh)</t>
    <phoneticPr fontId="5" type="noConversion"/>
  </si>
  <si>
    <t>固定资产残值现值 (Mn RMB)</t>
    <phoneticPr fontId="5" type="noConversion"/>
  </si>
  <si>
    <t>土建残值率（%）</t>
    <phoneticPr fontId="5" type="noConversion"/>
  </si>
  <si>
    <t>充电电量现值和(KWh)</t>
    <phoneticPr fontId="5" type="noConversion"/>
  </si>
  <si>
    <t>其它设备投资费用（升压变等）</t>
    <phoneticPr fontId="5" type="noConversion"/>
  </si>
  <si>
    <t>充电电量现值(KWh)</t>
    <phoneticPr fontId="5" type="noConversion"/>
  </si>
  <si>
    <t>其它成本：入网检测费、项目管理费等（元/Wh）</t>
    <phoneticPr fontId="5" type="noConversion"/>
  </si>
  <si>
    <t>放电电量现值和(KWh)</t>
    <phoneticPr fontId="5" type="noConversion"/>
  </si>
  <si>
    <t>容量型储能电站运维费用</t>
    <phoneticPr fontId="5" type="noConversion"/>
  </si>
  <si>
    <t>放电电量现值(KWh)</t>
    <phoneticPr fontId="5" type="noConversion"/>
  </si>
  <si>
    <t>储能系统残值</t>
    <phoneticPr fontId="5" type="noConversion"/>
  </si>
  <si>
    <t>充电成本现值和（Mn RMB）</t>
    <phoneticPr fontId="5" type="noConversion"/>
  </si>
  <si>
    <t>充放循环次数（1次为1充1放）(次/天）</t>
    <phoneticPr fontId="5" type="noConversion"/>
  </si>
  <si>
    <t>充电成本现值（Mn RMB）</t>
    <phoneticPr fontId="5" type="noConversion"/>
  </si>
  <si>
    <t>充放电效率RTE（%）</t>
    <phoneticPr fontId="5" type="noConversion"/>
  </si>
  <si>
    <t>放电收益现值和（Mn RMB）</t>
    <phoneticPr fontId="5" type="noConversion"/>
  </si>
  <si>
    <t>用户分成比例（%）</t>
    <phoneticPr fontId="5" type="noConversion"/>
  </si>
  <si>
    <t>放电收益现值（Mn RMB）</t>
    <phoneticPr fontId="5" type="noConversion"/>
  </si>
  <si>
    <t>充放循环总次数（次数）</t>
    <phoneticPr fontId="5" type="noConversion"/>
  </si>
  <si>
    <t>所得税现值和（Mn RMB）</t>
    <phoneticPr fontId="5" type="noConversion"/>
  </si>
  <si>
    <t>系统寿命（年）</t>
    <phoneticPr fontId="5" type="noConversion"/>
  </si>
  <si>
    <t>所得税现值（Mn RMB）</t>
    <phoneticPr fontId="5" type="noConversion"/>
  </si>
  <si>
    <t>PCS总成本（元）</t>
    <phoneticPr fontId="5" type="noConversion"/>
  </si>
  <si>
    <t>增值税现值和（Mn RMB）</t>
    <phoneticPr fontId="5" type="noConversion"/>
  </si>
  <si>
    <t>ESS总成本（元）</t>
    <phoneticPr fontId="5" type="noConversion"/>
  </si>
  <si>
    <t>增值税现值（Mn RMB）</t>
    <phoneticPr fontId="5" type="noConversion"/>
  </si>
  <si>
    <t>土建总投资（元）</t>
    <phoneticPr fontId="5" type="noConversion"/>
  </si>
  <si>
    <t>放电利润现值和（Mn RMB）</t>
    <phoneticPr fontId="5" type="noConversion"/>
  </si>
  <si>
    <t>其它投资（元）</t>
    <phoneticPr fontId="5" type="noConversion"/>
  </si>
  <si>
    <t>设备购置补助（元）</t>
    <phoneticPr fontId="5" type="noConversion"/>
  </si>
  <si>
    <t>度电收益（元/kWh)</t>
    <phoneticPr fontId="5" type="noConversion"/>
  </si>
  <si>
    <t>设备总投资（元）</t>
    <phoneticPr fontId="16" type="noConversion"/>
  </si>
  <si>
    <t>投资回收年限</t>
    <phoneticPr fontId="16" type="noConversion"/>
  </si>
  <si>
    <t>9+</t>
    <phoneticPr fontId="4" type="noConversion"/>
  </si>
  <si>
    <t>充电成本（元/kWh)</t>
    <phoneticPr fontId="5" type="noConversion"/>
  </si>
  <si>
    <t>投资回报率</t>
    <phoneticPr fontId="16" type="noConversion"/>
  </si>
  <si>
    <t>用户分成部分（元/kWh)</t>
    <phoneticPr fontId="5" type="noConversion"/>
  </si>
  <si>
    <t>用户分成部分现值</t>
    <phoneticPr fontId="5" type="noConversion"/>
  </si>
  <si>
    <t>NPV</t>
    <phoneticPr fontId="5" type="noConversion"/>
  </si>
  <si>
    <t>投资回报率</t>
  </si>
  <si>
    <t>关键假设：</t>
    <phoneticPr fontId="4" type="noConversion"/>
  </si>
  <si>
    <t>N/A</t>
    <phoneticPr fontId="4" type="noConversion"/>
  </si>
  <si>
    <t>内蒙古自治区（蒙东电网）</t>
    <phoneticPr fontId="5" type="noConversion"/>
  </si>
  <si>
    <t>充放策略：两充两放（1*谷-1*峰，0.625*平-0.625*峰）</t>
    <phoneticPr fontId="5" type="noConversion"/>
  </si>
  <si>
    <t>充放策略：两充两放（1*谷-1*峰，1*平-1*峰）</t>
    <phoneticPr fontId="5" type="noConversion"/>
  </si>
  <si>
    <t>备注：</t>
    <phoneticPr fontId="4" type="noConversion"/>
  </si>
  <si>
    <t>尖峰时段每天两个小时，全年执行；尖峰电价在高峰电价基础上上浮25%</t>
    <phoneticPr fontId="4" type="noConversion"/>
  </si>
  <si>
    <t>1）根据 [表后-用户侧储能-Base] 收益模型，按照典型储能项目规模计算；2）政府发放的补贴/补助资金按照全额缴纳企业所得税计算；3）根据电网公司代理购电价格峰谷价差计算</t>
  </si>
  <si>
    <t>IRR（部分省份含补贴）</t>
    <phoneticPr fontId="5" type="noConversion"/>
  </si>
  <si>
    <t>不同季节存在尖峰电价；本模型保守计算</t>
    <phoneticPr fontId="4" type="noConversion"/>
  </si>
  <si>
    <t>北京市（城区）</t>
    <phoneticPr fontId="5" type="noConversion"/>
  </si>
  <si>
    <t>充放策略：两充两放（1*谷-1*峰，0.5*谷+0.25*平0.75*峰）</t>
    <phoneticPr fontId="5" type="noConversion"/>
  </si>
  <si>
    <t>充放策略：两充两放（1*谷-1*峰，0.75*平-0.75*峰）</t>
    <phoneticPr fontId="5" type="noConversion"/>
  </si>
  <si>
    <t>充放策略：两充两放（1*谷-0.75*峰，0.75*平-1*峰）</t>
    <phoneticPr fontId="5" type="noConversion"/>
  </si>
  <si>
    <t>河北（河北电力）</t>
    <phoneticPr fontId="5" type="noConversion"/>
  </si>
  <si>
    <t>充放策略：两充两放（1*谷-0.75*峰，0.5*谷+0.25*平-1*峰）</t>
    <phoneticPr fontId="5" type="noConversion"/>
  </si>
  <si>
    <t>3）充放策略：两充两放（1*谷-0.75*峰，0.5*谷+0.25*平-1*峰）</t>
    <phoneticPr fontId="4" type="noConversion"/>
  </si>
  <si>
    <t>3）充放策略：两充两放（1*谷-0.75*峰，0.75*平-1*峰）</t>
    <phoneticPr fontId="4" type="noConversion"/>
  </si>
  <si>
    <t>3）两充两放（1*谷-1*峰，0.75*平-0.75*峰）</t>
    <phoneticPr fontId="4" type="noConversion"/>
  </si>
  <si>
    <t>3）两充两放两充两放（1*谷-1*峰，0.5*谷+0.25*平0.75*峰）</t>
    <phoneticPr fontId="4" type="noConversion"/>
  </si>
  <si>
    <t>3）充放策略：两充两放（1*谷-1*峰，1*平-1*峰）</t>
    <phoneticPr fontId="4" type="noConversion"/>
  </si>
  <si>
    <t>3）充放策略：两充两放（1*谷-1*峰，0.625*平-0.625*峰）</t>
    <phoneticPr fontId="4" type="noConversion"/>
  </si>
  <si>
    <t>放电补贴（元/kWh)</t>
    <phoneticPr fontId="16" type="noConversion"/>
  </si>
  <si>
    <t>苏州工业元补贴后IRR</t>
    <phoneticPr fontId="4" type="noConversion"/>
  </si>
  <si>
    <t>南京财政局补贴后</t>
    <phoneticPr fontId="4" type="noConversion"/>
  </si>
  <si>
    <t>苏州工业园</t>
    <phoneticPr fontId="4" type="noConversion"/>
  </si>
  <si>
    <t>该省 Best IRR</t>
    <phoneticPr fontId="5" type="noConversion"/>
  </si>
  <si>
    <t>部分省份的测算模型需要根据不同季节、时段的分时曲线进行下一阶段的优化：</t>
    <phoneticPr fontId="4" type="noConversion"/>
  </si>
  <si>
    <t>充放策略：两充两放（1*谷-0.5*峰，0.5*谷-1*峰）</t>
    <phoneticPr fontId="5" type="noConversion"/>
  </si>
  <si>
    <t>浙江存在尖峰时段；本模型暂保守计算</t>
    <phoneticPr fontId="4" type="noConversion"/>
  </si>
  <si>
    <t>义乌市发改局</t>
    <phoneticPr fontId="4" type="noConversion"/>
  </si>
  <si>
    <t>3）充放策略：两充两放（1*谷-0.5*峰，0.5*谷-1*峰）</t>
    <phoneticPr fontId="4" type="noConversion"/>
  </si>
  <si>
    <t>芜湖市人民政府</t>
    <phoneticPr fontId="4" type="noConversion"/>
  </si>
  <si>
    <t>福建省（厦门市）</t>
    <phoneticPr fontId="5" type="noConversion"/>
  </si>
  <si>
    <t>浙江、江苏</t>
    <phoneticPr fontId="4" type="noConversion"/>
  </si>
  <si>
    <t>充放策略：两充两放（1*谷-0.75*峰，0.5*平-0.75*峰）</t>
    <phoneticPr fontId="5" type="noConversion"/>
  </si>
  <si>
    <t>3）充放策略：两充两放（1*谷-0.75*峰，0.5*平-0.75*峰）</t>
    <phoneticPr fontId="4" type="noConversion"/>
  </si>
  <si>
    <t>’</t>
    <phoneticPr fontId="4" type="noConversion"/>
  </si>
  <si>
    <t>充放策略：两充两放（1*谷-1*峰，0.5*平-0.5*峰）</t>
    <phoneticPr fontId="5" type="noConversion"/>
  </si>
  <si>
    <t>3）充放策略：两充两放（1*谷-1*峰，0.5*平-0.5*峰）</t>
    <phoneticPr fontId="4" type="noConversion"/>
  </si>
  <si>
    <t>湖北存在尖峰时段，全年执行；已在模型中计算体现</t>
    <phoneticPr fontId="4" type="noConversion"/>
  </si>
  <si>
    <t>充放策略：一充一放（1*谷-1*峰）</t>
    <phoneticPr fontId="5" type="noConversion"/>
  </si>
  <si>
    <t>第10年</t>
  </si>
  <si>
    <t>第11年</t>
  </si>
  <si>
    <t>第12年</t>
  </si>
  <si>
    <t>第13年</t>
  </si>
  <si>
    <t>3）充放策略：一充一放（1*谷-1*峰）</t>
    <phoneticPr fontId="4" type="noConversion"/>
  </si>
  <si>
    <t>充放策略：两充两放（1*谷-0.25*峰，0.25*平-1*峰）</t>
    <phoneticPr fontId="5" type="noConversion"/>
  </si>
  <si>
    <t>2022年-全国（29个省份）表后储能IRR情况</t>
    <phoneticPr fontId="5" type="noConversion"/>
  </si>
  <si>
    <t>要结合实际的负荷曲线来看；不一定适用；未来不好预测，大家投储能项目时都非常谨慎；</t>
    <phoneticPr fontId="4" type="noConversion"/>
  </si>
  <si>
    <t>成都市发改委</t>
    <phoneticPr fontId="4" type="noConversion"/>
  </si>
  <si>
    <t>尖峰时段每天两个小时，全年执行；尖峰电价在高峰电价基础上上浮25%；已在模型中计算体现</t>
    <phoneticPr fontId="4" type="noConversion"/>
  </si>
  <si>
    <t>2）PCS成本：0.3元/W；电池充放电循环次数~6525次；容量型储能电站运维费用：0.1%；PCS效率：98%；线损：98%；系统使用天数：350天；充放循环次数（1次为1充1放）(次/天）：1次</t>
    <phoneticPr fontId="4" type="noConversion"/>
  </si>
  <si>
    <t>充放策略：两充两放（1*谷-0.5*峰，0.5*平-1*峰）</t>
    <phoneticPr fontId="5" type="noConversion"/>
  </si>
  <si>
    <t>3）充放策略：两充两放（1*谷-0.5*峰，0.5*平-1*峰）</t>
    <phoneticPr fontId="4" type="noConversion"/>
  </si>
  <si>
    <t>备注：分季度存在尖峰时段；实际IRR应大于模型测算</t>
    <phoneticPr fontId="4" type="noConversion"/>
  </si>
  <si>
    <t>充放策略：两充两放（1*谷-0.75*峰，0.75*平-1*峰）</t>
    <phoneticPr fontId="4" type="noConversion"/>
  </si>
  <si>
    <t>陕西（陕西电网）</t>
    <phoneticPr fontId="5" type="noConversion"/>
  </si>
  <si>
    <t>充放策略：两充两放（1*谷-0.875*峰，0.875*平-1*峰）</t>
    <phoneticPr fontId="5" type="noConversion"/>
  </si>
  <si>
    <t>3）充放策略：两充两放（1*谷-0.875*峰，0.875*平-1*峰）</t>
    <phoneticPr fontId="4" type="noConversion"/>
  </si>
  <si>
    <t>备注：除铁合金、碳化硅、煤炭开采、水泥制造等行业以外</t>
    <phoneticPr fontId="4" type="noConversion"/>
  </si>
  <si>
    <t>西安市财政局</t>
    <phoneticPr fontId="4" type="noConversion"/>
  </si>
  <si>
    <t>需与光伏发电项目结合</t>
    <phoneticPr fontId="4" type="noConversion"/>
  </si>
  <si>
    <t>佛山市顺德区勒流街道</t>
  </si>
  <si>
    <t>佛山市顺德区容桂街道、龙江镇</t>
  </si>
  <si>
    <t>已失效政策</t>
    <phoneticPr fontId="4" type="noConversion"/>
  </si>
  <si>
    <t>全国（29省）电网代理购电电价统计</t>
    <phoneticPr fontId="4" type="noConversion"/>
  </si>
  <si>
    <t>Source：各省发改委；各省电网公司</t>
    <phoneticPr fontId="4" type="noConversion"/>
  </si>
  <si>
    <t>h1: 峰有多高由发电量/负荷缺口来决定的（True）</t>
    <phoneticPr fontId="5" type="noConversion"/>
  </si>
  <si>
    <t>h1: 谷有多低是风光占比决定的（False）</t>
    <phoneticPr fontId="5" type="noConversion"/>
  </si>
  <si>
    <t>各省用电量（亿千瓦时）</t>
  </si>
  <si>
    <t>各省风光装机量（万千瓦）</t>
  </si>
  <si>
    <t>现货开展</t>
    <phoneticPr fontId="5" type="noConversion"/>
  </si>
  <si>
    <t>Sum-Ranking 理论峰谷价差高</t>
    <phoneticPr fontId="5" type="noConversion"/>
  </si>
  <si>
    <t>倒RANKING - 发电量</t>
    <phoneticPr fontId="5" type="noConversion"/>
  </si>
  <si>
    <t>省份</t>
  </si>
  <si>
    <t>22年3月电网代购峰谷价差</t>
    <phoneticPr fontId="5" type="noConversion"/>
  </si>
  <si>
    <t>22年4月电网代购峰谷价差</t>
    <phoneticPr fontId="5" type="noConversion"/>
  </si>
  <si>
    <t>2021年各省用电量（亿千瓦时）</t>
    <phoneticPr fontId="5" type="noConversion"/>
  </si>
  <si>
    <t>2021年各省GDP（亿元）</t>
    <phoneticPr fontId="5" type="noConversion"/>
  </si>
  <si>
    <t>2021年kWh: GDP（kWh/元）</t>
    <phoneticPr fontId="5" type="noConversion"/>
  </si>
  <si>
    <t>2025年</t>
  </si>
  <si>
    <t>2030年</t>
  </si>
  <si>
    <t>RANKING-光伏发电占比</t>
    <phoneticPr fontId="5" type="noConversion"/>
  </si>
  <si>
    <t>2021年各区域风光总装机量</t>
  </si>
  <si>
    <t>2021年各区域风光占电源总装机比重</t>
    <phoneticPr fontId="5" type="noConversion"/>
  </si>
  <si>
    <t>2021光伏发电量占本地区电力供应比重%</t>
    <phoneticPr fontId="5" type="noConversion"/>
  </si>
  <si>
    <t>第一批</t>
    <phoneticPr fontId="5" type="noConversion"/>
  </si>
  <si>
    <t>广东省</t>
  </si>
  <si>
    <t>山东省</t>
  </si>
  <si>
    <t>江苏省</t>
  </si>
  <si>
    <t>浙江省</t>
  </si>
  <si>
    <t>内蒙古自治区</t>
  </si>
  <si>
    <t>第二批</t>
    <phoneticPr fontId="5" type="noConversion"/>
  </si>
  <si>
    <t>河南省</t>
  </si>
  <si>
    <t>四川省</t>
  </si>
  <si>
    <t>第一批-蒙西</t>
    <phoneticPr fontId="5" type="noConversion"/>
  </si>
  <si>
    <t>福建省</t>
  </si>
  <si>
    <t>新疆维吾尔自治区</t>
    <phoneticPr fontId="5" type="noConversion"/>
  </si>
  <si>
    <t>新疆省</t>
  </si>
  <si>
    <t>安徽省</t>
  </si>
  <si>
    <t>山西省</t>
  </si>
  <si>
    <t>辽宁省</t>
  </si>
  <si>
    <t>湖北省</t>
  </si>
  <si>
    <t>河北省</t>
  </si>
  <si>
    <t>广西壮族自治区</t>
  </si>
  <si>
    <t>湖南省</t>
  </si>
  <si>
    <t>云南省</t>
    <phoneticPr fontId="5" type="noConversion"/>
  </si>
  <si>
    <t>云南省</t>
  </si>
  <si>
    <t>江西省</t>
  </si>
  <si>
    <t>上海市</t>
  </si>
  <si>
    <t>贵州省</t>
  </si>
  <si>
    <t>陕西省</t>
  </si>
  <si>
    <t>甘肃省</t>
  </si>
  <si>
    <t>北京市</t>
  </si>
  <si>
    <t>重庆市</t>
  </si>
  <si>
    <t>宁夏回族自治区</t>
  </si>
  <si>
    <t>黑龙江省</t>
  </si>
  <si>
    <t>天津市</t>
  </si>
  <si>
    <t>青海省</t>
  </si>
  <si>
    <t>吉林省</t>
  </si>
  <si>
    <t>海南省</t>
  </si>
  <si>
    <t>高：用电量占全国比重&gt;4.1%</t>
    <phoneticPr fontId="5" type="noConversion"/>
  </si>
  <si>
    <t>高：2025年风光装机占本地电力总装机量比重&gt;40%</t>
    <phoneticPr fontId="5" type="noConversion"/>
  </si>
  <si>
    <t>中：2.6-4.1%</t>
    <phoneticPr fontId="5" type="noConversion"/>
  </si>
  <si>
    <t>中：20~40%</t>
    <phoneticPr fontId="5" type="noConversion"/>
  </si>
  <si>
    <t>低：&lt;2.6%</t>
    <phoneticPr fontId="5" type="noConversion"/>
  </si>
  <si>
    <t>低：&lt;20%</t>
    <phoneticPr fontId="5" type="noConversion"/>
  </si>
  <si>
    <t>2）PCS成本：0.21元/W；电池充放电循环次数~6525次；容量型储能电站运维费用：0.1%；PCS效率：98%；线损：98%；系统使用天数：350天；充放循环次数（1次为1充1放）(次/天）：1次</t>
    <phoneticPr fontId="4" type="noConversion"/>
  </si>
  <si>
    <t>价差为0.8时：</t>
    <phoneticPr fontId="4" type="noConversion"/>
  </si>
  <si>
    <t>价差为0.7时：</t>
    <phoneticPr fontId="4" type="noConversion"/>
  </si>
  <si>
    <t>价差为0.65时：</t>
    <phoneticPr fontId="4" type="noConversion"/>
  </si>
  <si>
    <t>价差为0.55时：</t>
    <phoneticPr fontId="4" type="noConversion"/>
  </si>
  <si>
    <t>价差为0.45时：</t>
    <phoneticPr fontId="4" type="noConversion"/>
  </si>
  <si>
    <t>价差为0.3时：</t>
    <phoneticPr fontId="4" type="noConversion"/>
  </si>
  <si>
    <t>*表前储能主要通过现货形式进行峰谷套利、容量租赁等方式活力</t>
    <phoneticPr fontId="4" type="noConversion"/>
  </si>
  <si>
    <t>关键假定：</t>
    <phoneticPr fontId="4" type="noConversion"/>
  </si>
  <si>
    <t>Updated-新增表前结合现货盈利模型</t>
    <phoneticPr fontId="5" type="noConversion"/>
  </si>
  <si>
    <t>3）一充一放（一谷一峰）</t>
    <phoneticPr fontId="4" type="noConversion"/>
  </si>
  <si>
    <t>Base</t>
    <phoneticPr fontId="4" type="noConversion"/>
  </si>
  <si>
    <t>其它</t>
    <phoneticPr fontId="5" type="noConversion"/>
  </si>
  <si>
    <t>容量租赁收益现值和（Mn RMB）</t>
    <phoneticPr fontId="5" type="noConversion"/>
  </si>
  <si>
    <t>容量租赁现值（Mn RMB）</t>
    <phoneticPr fontId="5" type="noConversion"/>
  </si>
  <si>
    <t>总收益（Mn RMB）</t>
    <phoneticPr fontId="16" type="noConversion"/>
  </si>
  <si>
    <t>储能全生命周期成本现值（Mn RMB）</t>
    <phoneticPr fontId="5" type="noConversion"/>
  </si>
  <si>
    <t>容量租赁（元/kW)</t>
    <phoneticPr fontId="16" type="noConversion"/>
  </si>
  <si>
    <t>储能电站:一充一放（一谷一峰）</t>
    <phoneticPr fontId="5" type="noConversion"/>
  </si>
  <si>
    <t>价差为0.6时：</t>
    <phoneticPr fontId="4" type="noConversion"/>
  </si>
  <si>
    <t>价差为0.5时：</t>
    <phoneticPr fontId="4" type="noConversion"/>
  </si>
  <si>
    <t>2021用电量占全国比重</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</si>
</sst>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76" formatCode="0.0"/>
    <numFmt numFmtId="177" formatCode="0.0000000"/>
    <numFmt numFmtId="178" formatCode="0.000"/>
    <numFmt numFmtId="179" formatCode="_ * #,##0_ ;_ * \-#,##0_ ;_ * &quot;-&quot;??_ ;_ @_ "/>
    <numFmt numFmtId="180" formatCode="0.000_ "/>
    <numFmt numFmtId="181" formatCode="0.0%"/>
    <numFmt numFmtId="182" formatCode="0.000%"/>
    <numFmt numFmtId="183" formatCode="0.00_ "/>
    <numFmt numFmtId="184" formatCode="0.00_);[Red]\(0.00\)"/>
    <numFmt numFmtId="185" formatCode="0.0000"/>
    <numFmt numFmtId="186" formatCode="0.0_ "/>
  </numFmts>
  <fonts count="33" x14ac:knownFonts="1">
    <font>
      <sz val="11"/>
      <color theme="1"/>
      <name val="等线"/>
      <family val="2"/>
      <scheme val="minor"/>
    </font>
    <font>
      <sz val="11"/>
      <color theme="1"/>
      <name val="等线"/>
      <family val="2"/>
      <scheme val="minor"/>
    </font>
    <font>
      <sz val="11"/>
      <color theme="1"/>
      <name val="等线"/>
      <family val="2"/>
      <charset val="134"/>
      <scheme val="minor"/>
    </font>
    <font>
      <b/>
      <sz val="9"/>
      <color rgb="FFFF0000"/>
      <name val="微软雅黑"/>
      <family val="2"/>
      <charset val="134"/>
    </font>
    <font>
      <sz val="9"/>
      <name val="等线"/>
      <family val="3"/>
      <charset val="134"/>
      <scheme val="minor"/>
    </font>
    <font>
      <sz val="9"/>
      <name val="等线"/>
      <family val="2"/>
      <charset val="134"/>
      <scheme val="minor"/>
    </font>
    <font>
      <b/>
      <sz val="9"/>
      <color theme="1"/>
      <name val="微软雅黑"/>
      <family val="2"/>
      <charset val="134"/>
    </font>
    <font>
      <sz val="9"/>
      <color theme="1"/>
      <name val="微软雅黑"/>
      <family val="2"/>
      <charset val="134"/>
    </font>
    <font>
      <b/>
      <sz val="9"/>
      <color theme="4"/>
      <name val="微软雅黑"/>
      <family val="2"/>
      <charset val="134"/>
    </font>
    <font>
      <sz val="9"/>
      <name val="微软雅黑"/>
      <family val="2"/>
      <charset val="134"/>
    </font>
    <font>
      <b/>
      <sz val="18"/>
      <color theme="1"/>
      <name val="微软雅黑"/>
      <family val="2"/>
      <charset val="134"/>
    </font>
    <font>
      <sz val="9"/>
      <color rgb="FFFF0000"/>
      <name val="微软雅黑"/>
      <family val="2"/>
      <charset val="134"/>
    </font>
    <font>
      <sz val="9"/>
      <color rgb="FF333333"/>
      <name val="微软雅黑"/>
      <family val="2"/>
      <charset val="134"/>
    </font>
    <font>
      <sz val="9"/>
      <color theme="4"/>
      <name val="微软雅黑"/>
      <family val="2"/>
      <charset val="134"/>
    </font>
    <font>
      <b/>
      <sz val="9"/>
      <color indexed="81"/>
      <name val="宋体"/>
      <family val="3"/>
      <charset val="134"/>
    </font>
    <font>
      <sz val="9"/>
      <color indexed="81"/>
      <name val="宋体"/>
      <family val="3"/>
      <charset val="134"/>
    </font>
    <font>
      <sz val="9"/>
      <name val="方正舒体"/>
      <family val="2"/>
      <charset val="134"/>
    </font>
    <font>
      <b/>
      <i/>
      <sz val="9"/>
      <color rgb="FFFF0000"/>
      <name val="微软雅黑"/>
      <family val="2"/>
      <charset val="134"/>
    </font>
    <font>
      <i/>
      <sz val="9"/>
      <color rgb="FFFF0000"/>
      <name val="微软雅黑"/>
      <family val="2"/>
      <charset val="134"/>
    </font>
    <font>
      <i/>
      <sz val="9"/>
      <color theme="1"/>
      <name val="微软雅黑"/>
      <family val="2"/>
      <charset val="134"/>
    </font>
    <font>
      <sz val="9"/>
      <color rgb="FF000000"/>
      <name val="微软雅黑"/>
      <family val="2"/>
      <charset val="134"/>
    </font>
    <font>
      <b/>
      <i/>
      <sz val="9"/>
      <color theme="1"/>
      <name val="微软雅黑"/>
      <family val="2"/>
      <charset val="134"/>
    </font>
    <font>
      <b/>
      <sz val="9"/>
      <color rgb="FF000000"/>
      <name val="微软雅黑"/>
      <family val="2"/>
      <charset val="134"/>
    </font>
    <font>
      <sz val="10"/>
      <color theme="1"/>
      <name val="等线"/>
      <family val="2"/>
      <charset val="134"/>
      <scheme val="minor"/>
    </font>
    <font>
      <sz val="11"/>
      <color theme="1"/>
      <name val="等线"/>
      <family val="3"/>
      <charset val="134"/>
      <scheme val="minor"/>
    </font>
    <font>
      <i/>
      <sz val="10"/>
      <color theme="1"/>
      <name val="等线"/>
      <family val="3"/>
      <charset val="134"/>
      <scheme val="minor"/>
    </font>
    <font>
      <b/>
      <sz val="16"/>
      <color theme="1"/>
      <name val="等线"/>
      <family val="3"/>
      <charset val="134"/>
      <scheme val="minor"/>
    </font>
    <font>
      <b/>
      <sz val="10"/>
      <color theme="1"/>
      <name val="等线"/>
      <family val="3"/>
      <charset val="134"/>
      <scheme val="minor"/>
    </font>
    <font>
      <sz val="10"/>
      <color rgb="FF000000"/>
      <name val="微软雅黑"/>
      <family val="2"/>
      <charset val="134"/>
    </font>
    <font>
      <b/>
      <i/>
      <sz val="10"/>
      <color theme="1"/>
      <name val="等线"/>
      <family val="3"/>
      <charset val="134"/>
      <scheme val="minor"/>
    </font>
    <font>
      <b/>
      <sz val="10"/>
      <color theme="1"/>
      <name val="微软雅黑"/>
      <family val="2"/>
      <charset val="134"/>
    </font>
    <font>
      <b/>
      <sz val="10"/>
      <color rgb="FF000000"/>
      <name val="微软雅黑"/>
      <family val="2"/>
      <charset val="134"/>
    </font>
    <font>
      <b/>
      <sz val="10"/>
      <color rgb="FFFF0000"/>
      <name val="微软雅黑"/>
      <family val="2"/>
      <charset val="134"/>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theme="0"/>
        <bgColor rgb="FF000000"/>
      </patternFill>
    </fill>
    <fill>
      <patternFill patternType="solid">
        <fgColor rgb="FFFFFF00"/>
        <bgColor rgb="FF000000"/>
      </patternFill>
    </fill>
    <fill>
      <patternFill patternType="solid">
        <fgColor rgb="FFFFC000"/>
        <bgColor indexed="64"/>
      </patternFill>
    </fill>
    <fill>
      <patternFill patternType="solid">
        <fgColor theme="2"/>
        <bgColor indexed="64"/>
      </patternFill>
    </fill>
  </fills>
  <borders count="36">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medium">
        <color indexed="64"/>
      </right>
      <top/>
      <bottom style="double">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s>
  <cellStyleXfs count="7">
    <xf numFmtId="0" fontId="0" fillId="0" borderId="0"/>
    <xf numFmtId="9" fontId="1" fillId="0" borderId="0" applyFont="0" applyFill="0" applyBorder="0" applyAlignment="0" applyProtection="0">
      <alignment vertical="center"/>
    </xf>
    <xf numFmtId="0" fontId="1" fillId="0" borderId="0"/>
    <xf numFmtId="0" fontId="1" fillId="0" borderId="0"/>
    <xf numFmtId="0" fontId="2" fillId="0" borderId="0">
      <alignment vertical="center"/>
    </xf>
    <xf numFmtId="43"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264">
    <xf numFmtId="0" fontId="0" fillId="0" borderId="0" xfId="0"/>
    <xf numFmtId="176" fontId="3" fillId="2" borderId="1" xfId="2" applyNumberFormat="1" applyFont="1" applyFill="1" applyBorder="1" applyAlignment="1">
      <alignment horizontal="center" vertical="center"/>
    </xf>
    <xf numFmtId="176" fontId="6" fillId="2" borderId="0" xfId="2" applyNumberFormat="1" applyFont="1" applyFill="1" applyAlignment="1">
      <alignment vertical="center"/>
    </xf>
    <xf numFmtId="0" fontId="7" fillId="2" borderId="0" xfId="2" applyFont="1" applyFill="1"/>
    <xf numFmtId="176" fontId="6" fillId="2" borderId="2" xfId="2" applyNumberFormat="1" applyFont="1" applyFill="1" applyBorder="1" applyAlignment="1">
      <alignment horizontal="center" vertical="center"/>
    </xf>
    <xf numFmtId="176" fontId="8" fillId="2" borderId="3" xfId="2" applyNumberFormat="1" applyFont="1" applyFill="1" applyBorder="1" applyAlignment="1">
      <alignment horizontal="center" vertical="center"/>
    </xf>
    <xf numFmtId="176" fontId="6" fillId="2" borderId="4" xfId="2" applyNumberFormat="1" applyFont="1" applyFill="1" applyBorder="1" applyAlignment="1">
      <alignment vertical="center"/>
    </xf>
    <xf numFmtId="176" fontId="6" fillId="2" borderId="4" xfId="2" applyNumberFormat="1" applyFont="1" applyFill="1" applyBorder="1" applyAlignment="1">
      <alignment vertical="center" wrapText="1"/>
    </xf>
    <xf numFmtId="0" fontId="9" fillId="2" borderId="0" xfId="0" applyFont="1" applyFill="1" applyAlignment="1">
      <alignment vertical="center"/>
    </xf>
    <xf numFmtId="0" fontId="10" fillId="2" borderId="5" xfId="3" applyFont="1" applyFill="1" applyBorder="1"/>
    <xf numFmtId="0" fontId="7" fillId="2" borderId="6" xfId="3" applyFont="1" applyFill="1" applyBorder="1"/>
    <xf numFmtId="0" fontId="9" fillId="2" borderId="6" xfId="0" applyFont="1" applyFill="1" applyBorder="1" applyAlignment="1">
      <alignment vertical="center"/>
    </xf>
    <xf numFmtId="0" fontId="9" fillId="2" borderId="7" xfId="0" applyFont="1" applyFill="1" applyBorder="1" applyAlignment="1">
      <alignment vertical="center"/>
    </xf>
    <xf numFmtId="0" fontId="9" fillId="2" borderId="8" xfId="0" applyFont="1" applyFill="1" applyBorder="1" applyAlignment="1">
      <alignment vertical="center"/>
    </xf>
    <xf numFmtId="0" fontId="7" fillId="2" borderId="9" xfId="3" applyFont="1" applyFill="1" applyBorder="1"/>
    <xf numFmtId="0" fontId="9" fillId="2" borderId="10" xfId="0" applyFont="1" applyFill="1" applyBorder="1" applyAlignment="1">
      <alignment vertical="center"/>
    </xf>
    <xf numFmtId="0" fontId="9" fillId="2" borderId="11" xfId="0" applyFont="1" applyFill="1" applyBorder="1" applyAlignment="1">
      <alignment vertical="center"/>
    </xf>
    <xf numFmtId="0" fontId="7" fillId="2" borderId="12" xfId="3" applyFont="1" applyFill="1" applyBorder="1"/>
    <xf numFmtId="0" fontId="7" fillId="2" borderId="13" xfId="3" applyFont="1" applyFill="1" applyBorder="1"/>
    <xf numFmtId="0" fontId="7" fillId="2" borderId="13" xfId="3" applyFont="1" applyFill="1" applyBorder="1" applyAlignment="1">
      <alignment horizontal="center" vertical="center"/>
    </xf>
    <xf numFmtId="0" fontId="7" fillId="2" borderId="14" xfId="3" applyFont="1" applyFill="1" applyBorder="1" applyAlignment="1">
      <alignment horizontal="center" vertical="center"/>
    </xf>
    <xf numFmtId="0" fontId="9" fillId="2" borderId="15" xfId="0" applyFont="1" applyFill="1" applyBorder="1" applyAlignment="1">
      <alignment horizontal="center" vertical="center"/>
    </xf>
    <xf numFmtId="177" fontId="7" fillId="2" borderId="10" xfId="3" applyNumberFormat="1" applyFont="1" applyFill="1" applyBorder="1" applyAlignment="1">
      <alignment horizontal="center" vertical="center"/>
    </xf>
    <xf numFmtId="177" fontId="9" fillId="2" borderId="11" xfId="0" applyNumberFormat="1" applyFont="1" applyFill="1" applyBorder="1" applyAlignment="1">
      <alignment horizontal="center" vertical="center"/>
    </xf>
    <xf numFmtId="10" fontId="9" fillId="2" borderId="0" xfId="1" applyNumberFormat="1" applyFont="1" applyFill="1" applyBorder="1" applyAlignment="1">
      <alignment horizontal="center" vertical="center"/>
    </xf>
    <xf numFmtId="10" fontId="9" fillId="2" borderId="10" xfId="1" applyNumberFormat="1" applyFont="1" applyFill="1" applyBorder="1" applyAlignment="1">
      <alignment horizontal="center" vertical="center"/>
    </xf>
    <xf numFmtId="0" fontId="7" fillId="2" borderId="16" xfId="3" applyFont="1" applyFill="1" applyBorder="1"/>
    <xf numFmtId="0" fontId="7" fillId="2" borderId="4" xfId="3" applyFont="1" applyFill="1" applyBorder="1"/>
    <xf numFmtId="177" fontId="12" fillId="2" borderId="4" xfId="0" applyNumberFormat="1" applyFont="1" applyFill="1" applyBorder="1" applyAlignment="1">
      <alignment horizontal="center" vertical="center"/>
    </xf>
    <xf numFmtId="177" fontId="7" fillId="2" borderId="17" xfId="3" applyNumberFormat="1" applyFont="1" applyFill="1" applyBorder="1" applyAlignment="1">
      <alignment horizontal="center" vertical="center"/>
    </xf>
    <xf numFmtId="177" fontId="9" fillId="2" borderId="18" xfId="0" applyNumberFormat="1" applyFont="1" applyFill="1" applyBorder="1" applyAlignment="1">
      <alignment horizontal="center" vertical="center"/>
    </xf>
    <xf numFmtId="177" fontId="13" fillId="2" borderId="10" xfId="3" applyNumberFormat="1" applyFont="1" applyFill="1" applyBorder="1" applyAlignment="1">
      <alignment horizontal="center" vertical="center"/>
    </xf>
    <xf numFmtId="177" fontId="13" fillId="2" borderId="17" xfId="3" applyNumberFormat="1" applyFont="1" applyFill="1" applyBorder="1" applyAlignment="1">
      <alignment horizontal="center" vertical="center"/>
    </xf>
    <xf numFmtId="177" fontId="9" fillId="2" borderId="10" xfId="0" applyNumberFormat="1" applyFont="1" applyFill="1" applyBorder="1" applyAlignment="1">
      <alignment horizontal="center" vertical="center"/>
    </xf>
    <xf numFmtId="177" fontId="12" fillId="2" borderId="10" xfId="0" applyNumberFormat="1" applyFont="1" applyFill="1" applyBorder="1" applyAlignment="1">
      <alignment horizontal="center" vertical="center"/>
    </xf>
    <xf numFmtId="0" fontId="7" fillId="2" borderId="19" xfId="3" applyFont="1" applyFill="1" applyBorder="1"/>
    <xf numFmtId="0" fontId="7" fillId="2" borderId="20" xfId="3" applyFont="1" applyFill="1" applyBorder="1"/>
    <xf numFmtId="177" fontId="9" fillId="2" borderId="20" xfId="0" applyNumberFormat="1" applyFont="1" applyFill="1" applyBorder="1" applyAlignment="1">
      <alignment horizontal="center" vertical="center"/>
    </xf>
    <xf numFmtId="177" fontId="9" fillId="2" borderId="21" xfId="0" applyNumberFormat="1" applyFont="1" applyFill="1" applyBorder="1" applyAlignment="1">
      <alignment horizontal="center" vertical="center"/>
    </xf>
    <xf numFmtId="177" fontId="9" fillId="2" borderId="22" xfId="0" applyNumberFormat="1" applyFont="1" applyFill="1" applyBorder="1" applyAlignment="1">
      <alignment horizontal="center" vertical="center"/>
    </xf>
    <xf numFmtId="0" fontId="7" fillId="2" borderId="0" xfId="0" applyFont="1" applyFill="1" applyAlignment="1">
      <alignment vertical="center"/>
    </xf>
    <xf numFmtId="0" fontId="10" fillId="2" borderId="0" xfId="0" applyFont="1" applyFill="1" applyAlignment="1">
      <alignment vertical="center"/>
    </xf>
    <xf numFmtId="0" fontId="7" fillId="2" borderId="23" xfId="3" applyFont="1" applyFill="1" applyBorder="1"/>
    <xf numFmtId="0" fontId="9" fillId="2" borderId="24" xfId="0" applyFont="1" applyFill="1" applyBorder="1" applyAlignment="1">
      <alignment horizontal="center" vertical="center"/>
    </xf>
    <xf numFmtId="0" fontId="9" fillId="2" borderId="25" xfId="0" applyFont="1" applyFill="1" applyBorder="1" applyAlignment="1">
      <alignment horizontal="center" vertical="center"/>
    </xf>
    <xf numFmtId="0" fontId="9" fillId="2" borderId="26" xfId="0" applyFont="1" applyFill="1" applyBorder="1" applyAlignment="1">
      <alignment horizontal="center" vertical="center"/>
    </xf>
    <xf numFmtId="0" fontId="7" fillId="2" borderId="26" xfId="0" applyFont="1" applyFill="1" applyBorder="1" applyAlignment="1">
      <alignment horizontal="center" vertical="center"/>
    </xf>
    <xf numFmtId="10" fontId="9" fillId="2" borderId="20" xfId="1" applyNumberFormat="1" applyFont="1" applyFill="1" applyBorder="1" applyAlignment="1">
      <alignment horizontal="center" vertical="center"/>
    </xf>
    <xf numFmtId="10" fontId="9" fillId="2" borderId="21" xfId="1" applyNumberFormat="1" applyFont="1" applyFill="1" applyBorder="1" applyAlignment="1">
      <alignment horizontal="center" vertical="center"/>
    </xf>
    <xf numFmtId="0" fontId="7" fillId="2" borderId="0" xfId="3" applyFont="1" applyFill="1" applyBorder="1"/>
    <xf numFmtId="0" fontId="9" fillId="2" borderId="0" xfId="0" applyFont="1" applyFill="1" applyBorder="1" applyAlignment="1">
      <alignment vertical="center"/>
    </xf>
    <xf numFmtId="177" fontId="12" fillId="2" borderId="0" xfId="0" applyNumberFormat="1" applyFont="1" applyFill="1" applyBorder="1" applyAlignment="1">
      <alignment horizontal="center" vertical="center"/>
    </xf>
    <xf numFmtId="177" fontId="9" fillId="2" borderId="0" xfId="0" applyNumberFormat="1" applyFont="1" applyFill="1" applyBorder="1" applyAlignment="1">
      <alignment horizontal="center" vertical="center"/>
    </xf>
    <xf numFmtId="0" fontId="7" fillId="2" borderId="4" xfId="0" applyFont="1" applyFill="1" applyBorder="1" applyAlignment="1">
      <alignment vertical="center"/>
    </xf>
    <xf numFmtId="176" fontId="8" fillId="2" borderId="4" xfId="2" applyNumberFormat="1" applyFont="1" applyFill="1" applyBorder="1" applyAlignment="1">
      <alignment horizontal="center" vertical="center"/>
    </xf>
    <xf numFmtId="0" fontId="7" fillId="2" borderId="31" xfId="0" applyFont="1" applyFill="1" applyBorder="1" applyAlignment="1">
      <alignment vertical="center"/>
    </xf>
    <xf numFmtId="10" fontId="9" fillId="2" borderId="31" xfId="1" applyNumberFormat="1" applyFont="1" applyFill="1" applyBorder="1" applyAlignment="1">
      <alignment horizontal="right" vertical="center"/>
    </xf>
    <xf numFmtId="0" fontId="7" fillId="2" borderId="28" xfId="3" applyFont="1" applyFill="1" applyBorder="1" applyAlignment="1">
      <alignment horizontal="center"/>
    </xf>
    <xf numFmtId="0" fontId="9" fillId="2" borderId="33" xfId="0" applyFont="1" applyFill="1" applyBorder="1" applyAlignment="1">
      <alignment horizontal="left" vertical="center"/>
    </xf>
    <xf numFmtId="0" fontId="9" fillId="2" borderId="34" xfId="0" applyFont="1" applyFill="1" applyBorder="1" applyAlignment="1">
      <alignment horizontal="left" vertical="center"/>
    </xf>
    <xf numFmtId="0" fontId="6" fillId="2" borderId="29" xfId="3" applyFont="1" applyFill="1" applyBorder="1" applyAlignment="1">
      <alignment horizontal="center"/>
    </xf>
    <xf numFmtId="0" fontId="9" fillId="2" borderId="33" xfId="0" applyFont="1" applyFill="1" applyBorder="1" applyAlignment="1">
      <alignment horizontal="right" vertical="center"/>
    </xf>
    <xf numFmtId="0" fontId="9" fillId="2" borderId="30" xfId="0" applyFont="1" applyFill="1" applyBorder="1" applyAlignment="1">
      <alignment horizontal="center" vertical="center"/>
    </xf>
    <xf numFmtId="177" fontId="9" fillId="2" borderId="29" xfId="0" applyNumberFormat="1" applyFont="1" applyFill="1" applyBorder="1" applyAlignment="1">
      <alignment horizontal="right" vertical="center"/>
    </xf>
    <xf numFmtId="0" fontId="6" fillId="3" borderId="0" xfId="0" applyFont="1" applyFill="1" applyAlignment="1">
      <alignment vertical="center"/>
    </xf>
    <xf numFmtId="0" fontId="7" fillId="3" borderId="0" xfId="0" applyFont="1" applyFill="1" applyAlignment="1">
      <alignment vertical="center"/>
    </xf>
    <xf numFmtId="0" fontId="7" fillId="2" borderId="0" xfId="4" applyFont="1" applyFill="1">
      <alignment vertical="center"/>
    </xf>
    <xf numFmtId="0" fontId="7" fillId="3" borderId="2" xfId="4" applyFont="1" applyFill="1" applyBorder="1">
      <alignment vertical="center"/>
    </xf>
    <xf numFmtId="0" fontId="11" fillId="2" borderId="0" xfId="4" applyFont="1" applyFill="1" applyAlignment="1"/>
    <xf numFmtId="0" fontId="7" fillId="2" borderId="0" xfId="4" applyFont="1" applyFill="1" applyAlignment="1"/>
    <xf numFmtId="0" fontId="7" fillId="4" borderId="2" xfId="4" applyFont="1" applyFill="1" applyBorder="1">
      <alignment vertical="center"/>
    </xf>
    <xf numFmtId="0" fontId="17" fillId="2" borderId="0" xfId="4" applyFont="1" applyFill="1" applyAlignment="1">
      <alignment horizontal="left"/>
    </xf>
    <xf numFmtId="0" fontId="7" fillId="5" borderId="2" xfId="4" applyFont="1" applyFill="1" applyBorder="1">
      <alignment vertical="center"/>
    </xf>
    <xf numFmtId="0" fontId="18" fillId="2" borderId="0" xfId="4" applyFont="1" applyFill="1" applyAlignment="1">
      <alignment horizontal="left" indent="1"/>
    </xf>
    <xf numFmtId="0" fontId="7" fillId="2" borderId="2" xfId="4" applyFont="1" applyFill="1" applyBorder="1">
      <alignment vertical="center"/>
    </xf>
    <xf numFmtId="0" fontId="7" fillId="2" borderId="0" xfId="4" applyFont="1" applyFill="1" applyBorder="1">
      <alignment vertical="center"/>
    </xf>
    <xf numFmtId="0" fontId="6" fillId="6" borderId="3" xfId="4" applyFont="1" applyFill="1" applyBorder="1">
      <alignment vertical="center"/>
    </xf>
    <xf numFmtId="0" fontId="7" fillId="2" borderId="4" xfId="4" applyFont="1" applyFill="1" applyBorder="1">
      <alignment vertical="center"/>
    </xf>
    <xf numFmtId="0" fontId="18" fillId="2" borderId="4" xfId="4" applyFont="1" applyFill="1" applyBorder="1" applyAlignment="1">
      <alignment horizontal="left" indent="1"/>
    </xf>
    <xf numFmtId="0" fontId="7" fillId="2" borderId="4" xfId="4" applyFont="1" applyFill="1" applyBorder="1" applyAlignment="1"/>
    <xf numFmtId="0" fontId="6" fillId="2" borderId="0" xfId="4" applyFont="1" applyFill="1">
      <alignment vertical="center"/>
    </xf>
    <xf numFmtId="0" fontId="19" fillId="2" borderId="0" xfId="4" applyFont="1" applyFill="1" applyBorder="1" applyAlignment="1">
      <alignment horizontal="left" indent="1"/>
    </xf>
    <xf numFmtId="0" fontId="7" fillId="2" borderId="0" xfId="4" applyFont="1" applyFill="1" applyBorder="1" applyAlignment="1"/>
    <xf numFmtId="10" fontId="13" fillId="2" borderId="31" xfId="1" applyNumberFormat="1" applyFont="1" applyFill="1" applyBorder="1" applyAlignment="1">
      <alignment horizontal="right" vertical="center"/>
    </xf>
    <xf numFmtId="10" fontId="13" fillId="2" borderId="32" xfId="1" applyNumberFormat="1" applyFont="1" applyFill="1" applyBorder="1" applyAlignment="1">
      <alignment horizontal="right" vertical="center"/>
    </xf>
    <xf numFmtId="0" fontId="3" fillId="2" borderId="0" xfId="4" applyFont="1" applyFill="1">
      <alignment vertical="center"/>
    </xf>
    <xf numFmtId="0" fontId="7" fillId="2" borderId="27" xfId="4" applyFont="1" applyFill="1" applyBorder="1" applyAlignment="1">
      <alignment horizontal="left" vertical="center"/>
    </xf>
    <xf numFmtId="2" fontId="7" fillId="2" borderId="27" xfId="4" applyNumberFormat="1" applyFont="1" applyFill="1" applyBorder="1" applyAlignment="1">
      <alignment horizontal="center" vertical="center"/>
    </xf>
    <xf numFmtId="0" fontId="3" fillId="2" borderId="0" xfId="4" applyFont="1" applyFill="1" applyAlignment="1">
      <alignment horizontal="right" vertical="center"/>
    </xf>
    <xf numFmtId="0" fontId="3" fillId="3" borderId="0" xfId="4" applyFont="1" applyFill="1" applyAlignment="1">
      <alignment horizontal="left" vertical="center"/>
    </xf>
    <xf numFmtId="10" fontId="7" fillId="2" borderId="0" xfId="4" applyNumberFormat="1" applyFont="1" applyFill="1" applyAlignment="1">
      <alignment horizontal="center" vertical="center"/>
    </xf>
    <xf numFmtId="2" fontId="7" fillId="2" borderId="0" xfId="4" applyNumberFormat="1" applyFont="1" applyFill="1" applyAlignment="1">
      <alignment horizontal="center" vertical="center"/>
    </xf>
    <xf numFmtId="0" fontId="6" fillId="2" borderId="13" xfId="4" applyFont="1" applyFill="1" applyBorder="1">
      <alignment vertical="center"/>
    </xf>
    <xf numFmtId="10" fontId="7" fillId="2" borderId="13" xfId="4" applyNumberFormat="1" applyFont="1" applyFill="1" applyBorder="1" applyAlignment="1">
      <alignment horizontal="center" vertical="center"/>
    </xf>
    <xf numFmtId="9" fontId="7" fillId="2" borderId="0" xfId="4" applyNumberFormat="1" applyFont="1" applyFill="1">
      <alignment vertical="center"/>
    </xf>
    <xf numFmtId="178" fontId="20" fillId="7" borderId="30" xfId="4" applyNumberFormat="1" applyFont="1" applyFill="1" applyBorder="1" applyAlignment="1">
      <alignment horizontal="left" vertical="center"/>
    </xf>
    <xf numFmtId="179" fontId="11" fillId="7" borderId="30" xfId="5" applyNumberFormat="1" applyFont="1" applyFill="1" applyBorder="1" applyAlignment="1">
      <alignment horizontal="right" vertical="center"/>
    </xf>
    <xf numFmtId="179" fontId="20" fillId="7" borderId="30" xfId="5" applyNumberFormat="1" applyFont="1" applyFill="1" applyBorder="1" applyAlignment="1">
      <alignment horizontal="right" vertical="center"/>
    </xf>
    <xf numFmtId="0" fontId="7" fillId="9" borderId="0" xfId="4" applyFont="1" applyFill="1">
      <alignment vertical="center"/>
    </xf>
    <xf numFmtId="9" fontId="7" fillId="9" borderId="0" xfId="4" applyNumberFormat="1" applyFont="1" applyFill="1">
      <alignment vertical="center"/>
    </xf>
    <xf numFmtId="0" fontId="21" fillId="2" borderId="0" xfId="4" applyFont="1" applyFill="1">
      <alignment vertical="center"/>
    </xf>
    <xf numFmtId="0" fontId="6" fillId="2" borderId="0" xfId="4" applyFont="1" applyFill="1" applyAlignment="1">
      <alignment horizontal="center" vertical="center"/>
    </xf>
    <xf numFmtId="179" fontId="20" fillId="8" borderId="30" xfId="5" applyNumberFormat="1" applyFont="1" applyFill="1" applyBorder="1" applyAlignment="1">
      <alignment horizontal="right" vertical="center"/>
    </xf>
    <xf numFmtId="0" fontId="7" fillId="2" borderId="0" xfId="4" applyFont="1" applyFill="1" applyAlignment="1">
      <alignment horizontal="center" vertical="center"/>
    </xf>
    <xf numFmtId="9" fontId="20" fillId="7" borderId="30" xfId="1" applyFont="1" applyFill="1" applyBorder="1" applyAlignment="1">
      <alignment horizontal="right" vertical="center"/>
    </xf>
    <xf numFmtId="0" fontId="7" fillId="2" borderId="27" xfId="4" applyFont="1" applyFill="1" applyBorder="1" applyAlignment="1">
      <alignment horizontal="center" vertical="center"/>
    </xf>
    <xf numFmtId="0" fontId="7" fillId="4" borderId="0" xfId="4" applyFont="1" applyFill="1" applyAlignment="1">
      <alignment horizontal="left" vertical="center"/>
    </xf>
    <xf numFmtId="2" fontId="7" fillId="4" borderId="0" xfId="4" applyNumberFormat="1" applyFont="1" applyFill="1" applyAlignment="1">
      <alignment horizontal="center" vertical="center"/>
    </xf>
    <xf numFmtId="185" fontId="20" fillId="8" borderId="30" xfId="4" applyNumberFormat="1" applyFont="1" applyFill="1" applyBorder="1" applyAlignment="1">
      <alignment horizontal="right" vertical="center"/>
    </xf>
    <xf numFmtId="0" fontId="7" fillId="6" borderId="0" xfId="4" applyFont="1" applyFill="1" applyAlignment="1">
      <alignment horizontal="left" vertical="center"/>
    </xf>
    <xf numFmtId="2" fontId="7" fillId="2" borderId="0" xfId="5" applyNumberFormat="1" applyFont="1" applyFill="1" applyBorder="1" applyAlignment="1">
      <alignment horizontal="center" vertical="center"/>
    </xf>
    <xf numFmtId="0" fontId="7" fillId="2" borderId="0" xfId="4" applyFont="1" applyFill="1" applyAlignment="1">
      <alignment horizontal="left" vertical="center" indent="4"/>
    </xf>
    <xf numFmtId="1" fontId="20" fillId="7" borderId="30" xfId="4" applyNumberFormat="1" applyFont="1" applyFill="1" applyBorder="1" applyAlignment="1">
      <alignment horizontal="right" vertical="center"/>
    </xf>
    <xf numFmtId="180" fontId="7" fillId="2" borderId="0" xfId="4" applyNumberFormat="1" applyFont="1" applyFill="1">
      <alignment vertical="center"/>
    </xf>
    <xf numFmtId="181" fontId="20" fillId="7" borderId="30" xfId="1" applyNumberFormat="1" applyFont="1" applyFill="1" applyBorder="1" applyAlignment="1">
      <alignment horizontal="right" vertical="center"/>
    </xf>
    <xf numFmtId="0" fontId="7" fillId="5" borderId="0" xfId="4" applyFont="1" applyFill="1">
      <alignment vertical="center"/>
    </xf>
    <xf numFmtId="2" fontId="7" fillId="5" borderId="0" xfId="4" applyNumberFormat="1" applyFont="1" applyFill="1" applyAlignment="1">
      <alignment horizontal="center" vertical="center"/>
    </xf>
    <xf numFmtId="182" fontId="20" fillId="7" borderId="30" xfId="1" applyNumberFormat="1" applyFont="1" applyFill="1" applyBorder="1" applyAlignment="1">
      <alignment horizontal="right" vertical="center"/>
    </xf>
    <xf numFmtId="0" fontId="7" fillId="2" borderId="0" xfId="4" applyFont="1" applyFill="1" applyAlignment="1">
      <alignment horizontal="left" vertical="center" wrapText="1"/>
    </xf>
    <xf numFmtId="1" fontId="7" fillId="2" borderId="0" xfId="4" applyNumberFormat="1" applyFont="1" applyFill="1" applyAlignment="1">
      <alignment horizontal="center" vertical="center"/>
    </xf>
    <xf numFmtId="1" fontId="7" fillId="2" borderId="0" xfId="4" applyNumberFormat="1" applyFont="1" applyFill="1">
      <alignment vertical="center"/>
    </xf>
    <xf numFmtId="0" fontId="7" fillId="2" borderId="0" xfId="4" applyFont="1" applyFill="1" applyAlignment="1">
      <alignment horizontal="left" vertical="center" wrapText="1" indent="4"/>
    </xf>
    <xf numFmtId="2" fontId="20" fillId="7" borderId="30" xfId="4" applyNumberFormat="1" applyFont="1" applyFill="1" applyBorder="1" applyAlignment="1">
      <alignment horizontal="right" vertical="center"/>
    </xf>
    <xf numFmtId="0" fontId="7" fillId="4" borderId="0" xfId="4" applyFont="1" applyFill="1">
      <alignment vertical="center"/>
    </xf>
    <xf numFmtId="176" fontId="7" fillId="4" borderId="0" xfId="4" applyNumberFormat="1" applyFont="1" applyFill="1" applyAlignment="1">
      <alignment horizontal="center" vertical="center"/>
    </xf>
    <xf numFmtId="176" fontId="7" fillId="5" borderId="0" xfId="4" applyNumberFormat="1" applyFont="1" applyFill="1" applyAlignment="1">
      <alignment horizontal="center" vertical="center"/>
    </xf>
    <xf numFmtId="178" fontId="20" fillId="8" borderId="30" xfId="4" applyNumberFormat="1" applyFont="1" applyFill="1" applyBorder="1" applyAlignment="1">
      <alignment horizontal="right" vertical="center"/>
    </xf>
    <xf numFmtId="0" fontId="7" fillId="6" borderId="0" xfId="4" applyFont="1" applyFill="1">
      <alignment vertical="center"/>
    </xf>
    <xf numFmtId="183" fontId="7" fillId="2" borderId="0" xfId="4" applyNumberFormat="1" applyFont="1" applyFill="1" applyAlignment="1">
      <alignment horizontal="center" vertical="center"/>
    </xf>
    <xf numFmtId="178" fontId="20" fillId="2" borderId="30" xfId="4" applyNumberFormat="1" applyFont="1" applyFill="1" applyBorder="1" applyAlignment="1">
      <alignment horizontal="left" vertical="center"/>
    </xf>
    <xf numFmtId="179" fontId="6" fillId="2" borderId="30" xfId="5" applyNumberFormat="1" applyFont="1" applyFill="1" applyBorder="1" applyAlignment="1">
      <alignment horizontal="right" vertical="center"/>
    </xf>
    <xf numFmtId="184" fontId="7" fillId="2" borderId="0" xfId="4" applyNumberFormat="1" applyFont="1" applyFill="1" applyAlignment="1">
      <alignment horizontal="center" vertical="center"/>
    </xf>
    <xf numFmtId="179" fontId="22" fillId="2" borderId="30" xfId="5" applyNumberFormat="1" applyFont="1" applyFill="1" applyBorder="1" applyAlignment="1">
      <alignment horizontal="right" vertical="center"/>
    </xf>
    <xf numFmtId="179" fontId="3" fillId="3" borderId="30" xfId="5" applyNumberFormat="1" applyFont="1" applyFill="1" applyBorder="1" applyAlignment="1">
      <alignment horizontal="right" vertical="center"/>
    </xf>
    <xf numFmtId="179" fontId="3" fillId="2" borderId="30" xfId="5" applyNumberFormat="1" applyFont="1" applyFill="1" applyBorder="1" applyAlignment="1">
      <alignment horizontal="right" vertical="center"/>
    </xf>
    <xf numFmtId="1" fontId="20" fillId="2" borderId="30" xfId="4" applyNumberFormat="1" applyFont="1" applyFill="1" applyBorder="1" applyAlignment="1">
      <alignment horizontal="right" vertical="center"/>
    </xf>
    <xf numFmtId="181" fontId="20" fillId="2" borderId="30" xfId="1" applyNumberFormat="1" applyFont="1" applyFill="1" applyBorder="1" applyAlignment="1">
      <alignment horizontal="right" vertical="center"/>
    </xf>
    <xf numFmtId="0" fontId="7" fillId="2" borderId="13" xfId="4" applyFont="1" applyFill="1" applyBorder="1">
      <alignment vertical="center"/>
    </xf>
    <xf numFmtId="0" fontId="18" fillId="2" borderId="0" xfId="4" applyFont="1" applyFill="1" applyBorder="1" applyAlignment="1">
      <alignment horizontal="left" indent="1"/>
    </xf>
    <xf numFmtId="0" fontId="11" fillId="2" borderId="0" xfId="4" applyFont="1" applyFill="1" applyBorder="1" applyAlignment="1"/>
    <xf numFmtId="10" fontId="7" fillId="2" borderId="0" xfId="1" applyNumberFormat="1" applyFont="1" applyFill="1" applyBorder="1" applyAlignment="1"/>
    <xf numFmtId="184" fontId="20" fillId="3" borderId="30" xfId="1" applyNumberFormat="1" applyFont="1" applyFill="1" applyBorder="1" applyAlignment="1">
      <alignment horizontal="right" vertical="center"/>
    </xf>
    <xf numFmtId="0" fontId="7" fillId="3" borderId="0" xfId="4" applyFont="1" applyFill="1">
      <alignment vertical="center"/>
    </xf>
    <xf numFmtId="0" fontId="0" fillId="3" borderId="0" xfId="0" applyFill="1"/>
    <xf numFmtId="10" fontId="9" fillId="2" borderId="31" xfId="1" applyNumberFormat="1" applyFont="1" applyFill="1" applyBorder="1" applyAlignment="1">
      <alignment horizontal="center" vertical="center"/>
    </xf>
    <xf numFmtId="10" fontId="9" fillId="2" borderId="11" xfId="1" applyNumberFormat="1" applyFont="1" applyFill="1" applyBorder="1" applyAlignment="1">
      <alignment horizontal="center" vertical="center"/>
    </xf>
    <xf numFmtId="0" fontId="9" fillId="2" borderId="11" xfId="0" applyFont="1" applyFill="1" applyBorder="1" applyAlignment="1">
      <alignment horizontal="center" vertical="center"/>
    </xf>
    <xf numFmtId="10" fontId="9" fillId="10" borderId="0" xfId="1" applyNumberFormat="1" applyFont="1" applyFill="1" applyBorder="1" applyAlignment="1">
      <alignment horizontal="center" vertical="center"/>
    </xf>
    <xf numFmtId="10" fontId="9" fillId="2" borderId="22" xfId="1" applyNumberFormat="1" applyFont="1" applyFill="1" applyBorder="1" applyAlignment="1">
      <alignment horizontal="center" vertical="center"/>
    </xf>
    <xf numFmtId="0" fontId="9" fillId="2" borderId="22" xfId="0" applyFont="1" applyFill="1" applyBorder="1" applyAlignment="1">
      <alignment horizontal="center" vertical="center"/>
    </xf>
    <xf numFmtId="10" fontId="9" fillId="2" borderId="35" xfId="1" applyNumberFormat="1" applyFont="1" applyFill="1" applyBorder="1" applyAlignment="1">
      <alignment horizontal="center" vertical="center"/>
    </xf>
    <xf numFmtId="0" fontId="7" fillId="10" borderId="0" xfId="0" applyFont="1" applyFill="1" applyAlignment="1">
      <alignment horizontal="center" vertical="center"/>
    </xf>
    <xf numFmtId="179" fontId="3" fillId="2" borderId="1" xfId="5" applyNumberFormat="1" applyFont="1" applyFill="1" applyBorder="1" applyAlignment="1">
      <alignment horizontal="center" vertical="center" wrapText="1"/>
    </xf>
    <xf numFmtId="0" fontId="0" fillId="2" borderId="0" xfId="0" applyFill="1"/>
    <xf numFmtId="179" fontId="6" fillId="2" borderId="2" xfId="5" applyNumberFormat="1" applyFont="1" applyFill="1" applyBorder="1" applyAlignment="1">
      <alignment horizontal="center" vertical="center" wrapText="1"/>
    </xf>
    <xf numFmtId="179" fontId="8" fillId="2" borderId="3" xfId="5" applyNumberFormat="1" applyFont="1" applyFill="1" applyBorder="1" applyAlignment="1">
      <alignment horizontal="center" vertical="center" wrapText="1"/>
    </xf>
    <xf numFmtId="179" fontId="6" fillId="2" borderId="4" xfId="5" applyNumberFormat="1" applyFont="1" applyFill="1" applyBorder="1" applyAlignment="1">
      <alignment vertical="center"/>
    </xf>
    <xf numFmtId="0" fontId="7" fillId="2" borderId="8" xfId="0" applyFont="1" applyFill="1" applyBorder="1" applyAlignment="1">
      <alignment vertical="center"/>
    </xf>
    <xf numFmtId="0" fontId="7" fillId="2" borderId="5" xfId="0" applyFont="1" applyFill="1" applyBorder="1" applyAlignment="1">
      <alignment vertical="center"/>
    </xf>
    <xf numFmtId="0" fontId="7" fillId="2" borderId="6" xfId="0" applyFont="1" applyFill="1" applyBorder="1" applyAlignment="1">
      <alignment vertical="center"/>
    </xf>
    <xf numFmtId="0" fontId="7" fillId="2" borderId="7" xfId="0" applyFont="1" applyFill="1" applyBorder="1" applyAlignment="1">
      <alignment vertical="center"/>
    </xf>
    <xf numFmtId="0" fontId="7" fillId="2" borderId="22" xfId="0" applyFont="1" applyFill="1" applyBorder="1" applyAlignment="1">
      <alignment vertical="center"/>
    </xf>
    <xf numFmtId="0" fontId="7" fillId="2" borderId="22"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20" xfId="0" applyFont="1" applyFill="1" applyBorder="1" applyAlignment="1">
      <alignment vertical="center"/>
    </xf>
    <xf numFmtId="0" fontId="7" fillId="2" borderId="21" xfId="0" applyFont="1" applyFill="1" applyBorder="1" applyAlignment="1">
      <alignment vertical="center"/>
    </xf>
    <xf numFmtId="0" fontId="7" fillId="2" borderId="9" xfId="0" applyFont="1" applyFill="1" applyBorder="1" applyAlignment="1">
      <alignment vertical="center"/>
    </xf>
    <xf numFmtId="0" fontId="7" fillId="2" borderId="10" xfId="0" applyFont="1" applyFill="1" applyBorder="1" applyAlignment="1">
      <alignment vertical="center"/>
    </xf>
    <xf numFmtId="0" fontId="7" fillId="2" borderId="11" xfId="0" applyFont="1" applyFill="1" applyBorder="1" applyAlignment="1">
      <alignment vertical="center"/>
    </xf>
    <xf numFmtId="184" fontId="7" fillId="2" borderId="11" xfId="0" applyNumberFormat="1" applyFont="1" applyFill="1" applyBorder="1" applyAlignment="1">
      <alignment horizontal="center" vertical="center"/>
    </xf>
    <xf numFmtId="0" fontId="7" fillId="2" borderId="9" xfId="0" applyFont="1" applyFill="1" applyBorder="1" applyAlignment="1">
      <alignment horizontal="center" vertical="center"/>
    </xf>
    <xf numFmtId="10" fontId="7" fillId="2" borderId="0" xfId="6" applyNumberFormat="1" applyFont="1" applyFill="1" applyBorder="1">
      <alignment vertical="center"/>
    </xf>
    <xf numFmtId="9" fontId="7" fillId="2" borderId="6" xfId="6" applyFont="1" applyFill="1" applyBorder="1">
      <alignment vertical="center"/>
    </xf>
    <xf numFmtId="9" fontId="7" fillId="2" borderId="7" xfId="6" applyFont="1" applyFill="1" applyBorder="1">
      <alignment vertical="center"/>
    </xf>
    <xf numFmtId="9" fontId="7" fillId="2" borderId="0" xfId="6" applyFont="1" applyFill="1" applyBorder="1">
      <alignment vertical="center"/>
    </xf>
    <xf numFmtId="9" fontId="7" fillId="2" borderId="10" xfId="6" applyFont="1" applyFill="1" applyBorder="1">
      <alignment vertical="center"/>
    </xf>
    <xf numFmtId="0" fontId="6" fillId="2" borderId="0" xfId="0" applyFont="1" applyFill="1" applyAlignment="1">
      <alignment vertical="center"/>
    </xf>
    <xf numFmtId="10" fontId="6" fillId="2" borderId="0" xfId="6" applyNumberFormat="1" applyFont="1" applyFill="1" applyBorder="1">
      <alignment vertical="center"/>
    </xf>
    <xf numFmtId="0" fontId="6" fillId="2" borderId="10" xfId="0" applyFont="1" applyFill="1" applyBorder="1" applyAlignment="1">
      <alignment vertical="center"/>
    </xf>
    <xf numFmtId="9" fontId="6" fillId="2" borderId="0" xfId="6" applyFont="1" applyFill="1" applyBorder="1">
      <alignment vertical="center"/>
    </xf>
    <xf numFmtId="9" fontId="6" fillId="2" borderId="10" xfId="6" applyFont="1" applyFill="1" applyBorder="1">
      <alignment vertical="center"/>
    </xf>
    <xf numFmtId="184" fontId="7" fillId="2" borderId="22" xfId="0" applyNumberFormat="1" applyFont="1" applyFill="1" applyBorder="1" applyAlignment="1">
      <alignment horizontal="center" vertical="center"/>
    </xf>
    <xf numFmtId="10" fontId="7" fillId="2" borderId="20" xfId="6" applyNumberFormat="1" applyFont="1" applyFill="1" applyBorder="1">
      <alignment vertical="center"/>
    </xf>
    <xf numFmtId="0" fontId="7" fillId="2" borderId="19" xfId="0" applyFont="1" applyFill="1" applyBorder="1" applyAlignment="1">
      <alignment vertical="center"/>
    </xf>
    <xf numFmtId="9" fontId="7" fillId="2" borderId="20" xfId="6" applyFont="1" applyFill="1" applyBorder="1">
      <alignment vertical="center"/>
    </xf>
    <xf numFmtId="9" fontId="7" fillId="2" borderId="21" xfId="6" applyFont="1" applyFill="1" applyBorder="1">
      <alignment vertical="center"/>
    </xf>
    <xf numFmtId="0" fontId="19" fillId="2" borderId="0" xfId="4" applyFont="1" applyFill="1" applyAlignment="1">
      <alignment horizontal="left" indent="1"/>
    </xf>
    <xf numFmtId="10" fontId="7" fillId="2" borderId="0" xfId="1" applyNumberFormat="1" applyFont="1" applyFill="1">
      <alignment vertical="center"/>
    </xf>
    <xf numFmtId="179" fontId="11" fillId="8" borderId="30" xfId="5" applyNumberFormat="1" applyFont="1" applyFill="1" applyBorder="1" applyAlignment="1">
      <alignment horizontal="right" vertical="center"/>
    </xf>
    <xf numFmtId="185" fontId="11" fillId="8" borderId="30" xfId="4" applyNumberFormat="1" applyFont="1" applyFill="1" applyBorder="1" applyAlignment="1">
      <alignment horizontal="right" vertical="center"/>
    </xf>
    <xf numFmtId="0" fontId="23" fillId="2" borderId="0" xfId="4" applyFont="1" applyFill="1">
      <alignment vertical="center"/>
    </xf>
    <xf numFmtId="0" fontId="23" fillId="3" borderId="0" xfId="4" applyFont="1" applyFill="1">
      <alignment vertical="center"/>
    </xf>
    <xf numFmtId="0" fontId="24" fillId="2" borderId="0" xfId="4" applyFont="1" applyFill="1" applyAlignment="1"/>
    <xf numFmtId="0" fontId="2" fillId="2" borderId="0" xfId="4" applyFill="1" applyAlignment="1"/>
    <xf numFmtId="0" fontId="23" fillId="4" borderId="0" xfId="4" applyFont="1" applyFill="1">
      <alignment vertical="center"/>
    </xf>
    <xf numFmtId="0" fontId="25" fillId="2" borderId="0" xfId="4" applyFont="1" applyFill="1" applyAlignment="1">
      <alignment horizontal="left"/>
    </xf>
    <xf numFmtId="0" fontId="23" fillId="5" borderId="0" xfId="4" applyFont="1" applyFill="1">
      <alignment vertical="center"/>
    </xf>
    <xf numFmtId="0" fontId="25" fillId="2" borderId="0" xfId="4" applyFont="1" applyFill="1" applyAlignment="1">
      <alignment horizontal="left" indent="1"/>
    </xf>
    <xf numFmtId="0" fontId="26" fillId="6" borderId="0" xfId="4" applyFont="1" applyFill="1">
      <alignment vertical="center"/>
    </xf>
    <xf numFmtId="0" fontId="23" fillId="2" borderId="4" xfId="4" applyFont="1" applyFill="1" applyBorder="1">
      <alignment vertical="center"/>
    </xf>
    <xf numFmtId="0" fontId="25" fillId="2" borderId="4" xfId="4" applyFont="1" applyFill="1" applyBorder="1" applyAlignment="1">
      <alignment horizontal="left" indent="1"/>
    </xf>
    <xf numFmtId="0" fontId="2" fillId="2" borderId="4" xfId="4" applyFill="1" applyBorder="1" applyAlignment="1"/>
    <xf numFmtId="0" fontId="27" fillId="2" borderId="0" xfId="4" applyFont="1" applyFill="1">
      <alignment vertical="center"/>
    </xf>
    <xf numFmtId="0" fontId="23" fillId="2" borderId="27" xfId="4" applyFont="1" applyFill="1" applyBorder="1" applyAlignment="1">
      <alignment horizontal="left" vertical="center"/>
    </xf>
    <xf numFmtId="2" fontId="23" fillId="2" borderId="27" xfId="4" applyNumberFormat="1" applyFont="1" applyFill="1" applyBorder="1" applyAlignment="1">
      <alignment horizontal="center" vertical="center"/>
    </xf>
    <xf numFmtId="181" fontId="23" fillId="2" borderId="0" xfId="1" applyNumberFormat="1" applyFont="1" applyFill="1">
      <alignment vertical="center"/>
    </xf>
    <xf numFmtId="10" fontId="23" fillId="2" borderId="0" xfId="4" applyNumberFormat="1" applyFont="1" applyFill="1" applyAlignment="1">
      <alignment horizontal="center" vertical="center"/>
    </xf>
    <xf numFmtId="178" fontId="28" fillId="7" borderId="30" xfId="4" applyNumberFormat="1" applyFont="1" applyFill="1" applyBorder="1" applyAlignment="1">
      <alignment horizontal="left" vertical="center"/>
    </xf>
    <xf numFmtId="179" fontId="28" fillId="7" borderId="30" xfId="5" applyNumberFormat="1" applyFont="1" applyFill="1" applyBorder="1" applyAlignment="1">
      <alignment horizontal="right" vertical="center"/>
    </xf>
    <xf numFmtId="2" fontId="23" fillId="2" borderId="0" xfId="4" applyNumberFormat="1" applyFont="1" applyFill="1" applyAlignment="1">
      <alignment horizontal="center" vertical="center"/>
    </xf>
    <xf numFmtId="0" fontId="27" fillId="2" borderId="13" xfId="4" applyFont="1" applyFill="1" applyBorder="1">
      <alignment vertical="center"/>
    </xf>
    <xf numFmtId="10" fontId="23" fillId="2" borderId="13" xfId="4" applyNumberFormat="1" applyFont="1" applyFill="1" applyBorder="1" applyAlignment="1">
      <alignment horizontal="center" vertical="center"/>
    </xf>
    <xf numFmtId="9" fontId="23" fillId="2" borderId="0" xfId="4" applyNumberFormat="1" applyFont="1" applyFill="1">
      <alignment vertical="center"/>
    </xf>
    <xf numFmtId="179" fontId="28" fillId="8" borderId="30" xfId="5" applyNumberFormat="1" applyFont="1" applyFill="1" applyBorder="1" applyAlignment="1">
      <alignment horizontal="right" vertical="center"/>
    </xf>
    <xf numFmtId="9" fontId="28" fillId="7" borderId="30" xfId="6" applyFont="1" applyFill="1" applyBorder="1" applyAlignment="1">
      <alignment horizontal="right" vertical="center"/>
    </xf>
    <xf numFmtId="0" fontId="23" fillId="9" borderId="0" xfId="4" applyFont="1" applyFill="1">
      <alignment vertical="center"/>
    </xf>
    <xf numFmtId="9" fontId="23" fillId="9" borderId="0" xfId="4" applyNumberFormat="1" applyFont="1" applyFill="1">
      <alignment vertical="center"/>
    </xf>
    <xf numFmtId="0" fontId="29" fillId="2" borderId="0" xfId="4" applyFont="1" applyFill="1">
      <alignment vertical="center"/>
    </xf>
    <xf numFmtId="0" fontId="27" fillId="2" borderId="0" xfId="4" applyFont="1" applyFill="1" applyAlignment="1">
      <alignment horizontal="center" vertical="center"/>
    </xf>
    <xf numFmtId="178" fontId="28" fillId="8" borderId="30" xfId="4" applyNumberFormat="1" applyFont="1" applyFill="1" applyBorder="1" applyAlignment="1">
      <alignment horizontal="right" vertical="center"/>
    </xf>
    <xf numFmtId="180" fontId="23" fillId="2" borderId="0" xfId="4" applyNumberFormat="1" applyFont="1" applyFill="1">
      <alignment vertical="center"/>
    </xf>
    <xf numFmtId="0" fontId="23" fillId="2" borderId="0" xfId="4" applyFont="1" applyFill="1" applyAlignment="1">
      <alignment horizontal="center" vertical="center"/>
    </xf>
    <xf numFmtId="178" fontId="2" fillId="2" borderId="30" xfId="4" applyNumberFormat="1" applyFill="1" applyBorder="1" applyAlignment="1">
      <alignment horizontal="right" vertical="center"/>
    </xf>
    <xf numFmtId="0" fontId="23" fillId="2" borderId="27" xfId="4" applyFont="1" applyFill="1" applyBorder="1" applyAlignment="1">
      <alignment horizontal="center" vertical="center"/>
    </xf>
    <xf numFmtId="178" fontId="23" fillId="2" borderId="0" xfId="4" applyNumberFormat="1" applyFont="1" applyFill="1">
      <alignment vertical="center"/>
    </xf>
    <xf numFmtId="0" fontId="23" fillId="4" borderId="0" xfId="4" applyFont="1" applyFill="1" applyAlignment="1">
      <alignment horizontal="left" vertical="center"/>
    </xf>
    <xf numFmtId="2" fontId="23" fillId="4" borderId="0" xfId="4" applyNumberFormat="1" applyFont="1" applyFill="1" applyAlignment="1">
      <alignment horizontal="center" vertical="center"/>
    </xf>
    <xf numFmtId="1" fontId="28" fillId="7" borderId="30" xfId="4" applyNumberFormat="1" applyFont="1" applyFill="1" applyBorder="1" applyAlignment="1">
      <alignment horizontal="right" vertical="center"/>
    </xf>
    <xf numFmtId="0" fontId="23" fillId="2" borderId="0" xfId="4" applyFont="1" applyFill="1" applyAlignment="1">
      <alignment horizontal="left" vertical="center"/>
    </xf>
    <xf numFmtId="2" fontId="23" fillId="2" borderId="0" xfId="5" applyNumberFormat="1" applyFont="1" applyFill="1" applyBorder="1" applyAlignment="1">
      <alignment horizontal="center" vertical="center"/>
    </xf>
    <xf numFmtId="181" fontId="28" fillId="7" borderId="30" xfId="6" applyNumberFormat="1" applyFont="1" applyFill="1" applyBorder="1" applyAlignment="1">
      <alignment horizontal="right" vertical="center"/>
    </xf>
    <xf numFmtId="0" fontId="23" fillId="2" borderId="0" xfId="4" applyFont="1" applyFill="1" applyAlignment="1">
      <alignment horizontal="left" vertical="center" indent="4"/>
    </xf>
    <xf numFmtId="182" fontId="28" fillId="7" borderId="30" xfId="6" applyNumberFormat="1" applyFont="1" applyFill="1" applyBorder="1" applyAlignment="1">
      <alignment horizontal="right" vertical="center"/>
    </xf>
    <xf numFmtId="2" fontId="28" fillId="7" borderId="30" xfId="4" applyNumberFormat="1" applyFont="1" applyFill="1" applyBorder="1" applyAlignment="1">
      <alignment horizontal="right" vertical="center"/>
    </xf>
    <xf numFmtId="0" fontId="23" fillId="5" borderId="0" xfId="4" applyFont="1" applyFill="1" applyAlignment="1">
      <alignment horizontal="left" vertical="center"/>
    </xf>
    <xf numFmtId="2" fontId="23" fillId="5" borderId="0" xfId="4" applyNumberFormat="1" applyFont="1" applyFill="1" applyAlignment="1">
      <alignment horizontal="center" vertical="center"/>
    </xf>
    <xf numFmtId="0" fontId="23" fillId="2" borderId="0" xfId="4" applyFont="1" applyFill="1" applyAlignment="1">
      <alignment horizontal="left" vertical="center" wrapText="1"/>
    </xf>
    <xf numFmtId="1" fontId="23" fillId="2" borderId="0" xfId="4" applyNumberFormat="1" applyFont="1" applyFill="1" applyAlignment="1">
      <alignment horizontal="center" vertical="center"/>
    </xf>
    <xf numFmtId="1" fontId="23" fillId="2" borderId="0" xfId="4" applyNumberFormat="1" applyFont="1" applyFill="1">
      <alignment vertical="center"/>
    </xf>
    <xf numFmtId="176" fontId="28" fillId="7" borderId="30" xfId="4" applyNumberFormat="1" applyFont="1" applyFill="1" applyBorder="1" applyAlignment="1">
      <alignment horizontal="right" vertical="center"/>
    </xf>
    <xf numFmtId="0" fontId="23" fillId="2" borderId="0" xfId="4" applyFont="1" applyFill="1" applyAlignment="1">
      <alignment horizontal="left" vertical="center" wrapText="1" indent="4"/>
    </xf>
    <xf numFmtId="176" fontId="23" fillId="4" borderId="0" xfId="4" applyNumberFormat="1" applyFont="1" applyFill="1" applyAlignment="1">
      <alignment horizontal="center" vertical="center"/>
    </xf>
    <xf numFmtId="176" fontId="23" fillId="2" borderId="0" xfId="4" applyNumberFormat="1" applyFont="1" applyFill="1" applyAlignment="1">
      <alignment horizontal="center" vertical="center"/>
    </xf>
    <xf numFmtId="176" fontId="23" fillId="5" borderId="0" xfId="4" applyNumberFormat="1" applyFont="1" applyFill="1" applyAlignment="1">
      <alignment horizontal="center" vertical="center"/>
    </xf>
    <xf numFmtId="176" fontId="23" fillId="2" borderId="0" xfId="4" applyNumberFormat="1" applyFont="1" applyFill="1">
      <alignment vertical="center"/>
    </xf>
    <xf numFmtId="178" fontId="28" fillId="2" borderId="30" xfId="4" applyNumberFormat="1" applyFont="1" applyFill="1" applyBorder="1" applyAlignment="1">
      <alignment horizontal="left" vertical="center"/>
    </xf>
    <xf numFmtId="179" fontId="30" fillId="2" borderId="30" xfId="5" applyNumberFormat="1" applyFont="1" applyFill="1" applyBorder="1" applyAlignment="1">
      <alignment horizontal="right" vertical="center"/>
    </xf>
    <xf numFmtId="179" fontId="31" fillId="2" borderId="30" xfId="5" applyNumberFormat="1" applyFont="1" applyFill="1" applyBorder="1" applyAlignment="1">
      <alignment horizontal="right" vertical="center"/>
    </xf>
    <xf numFmtId="183" fontId="23" fillId="2" borderId="0" xfId="4" applyNumberFormat="1" applyFont="1" applyFill="1" applyAlignment="1">
      <alignment horizontal="center" vertical="center"/>
    </xf>
    <xf numFmtId="179" fontId="32" fillId="2" borderId="30" xfId="5" applyNumberFormat="1" applyFont="1" applyFill="1" applyBorder="1" applyAlignment="1">
      <alignment horizontal="right" vertical="center"/>
    </xf>
    <xf numFmtId="1" fontId="28" fillId="2" borderId="30" xfId="4" applyNumberFormat="1" applyFont="1" applyFill="1" applyBorder="1" applyAlignment="1">
      <alignment horizontal="right" vertical="center"/>
    </xf>
    <xf numFmtId="184" fontId="23" fillId="2" borderId="0" xfId="4" applyNumberFormat="1" applyFont="1" applyFill="1" applyAlignment="1">
      <alignment horizontal="center" vertical="center"/>
    </xf>
    <xf numFmtId="181" fontId="28" fillId="2" borderId="30" xfId="6" applyNumberFormat="1" applyFont="1" applyFill="1" applyBorder="1" applyAlignment="1">
      <alignment horizontal="right" vertical="center"/>
    </xf>
    <xf numFmtId="186" fontId="23" fillId="2" borderId="0" xfId="4" applyNumberFormat="1" applyFont="1" applyFill="1" applyAlignment="1">
      <alignment horizontal="center" vertical="center"/>
    </xf>
    <xf numFmtId="2" fontId="28" fillId="2" borderId="30" xfId="4" applyNumberFormat="1" applyFont="1" applyFill="1" applyBorder="1" applyAlignment="1">
      <alignment horizontal="right" vertical="center"/>
    </xf>
    <xf numFmtId="178" fontId="28" fillId="3" borderId="30" xfId="4" applyNumberFormat="1" applyFont="1" applyFill="1" applyBorder="1" applyAlignment="1">
      <alignment horizontal="left" vertical="center"/>
    </xf>
    <xf numFmtId="2" fontId="28" fillId="3" borderId="30" xfId="4" applyNumberFormat="1" applyFont="1" applyFill="1" applyBorder="1" applyAlignment="1">
      <alignment horizontal="right" vertical="center"/>
    </xf>
    <xf numFmtId="0" fontId="23" fillId="2" borderId="13" xfId="4" applyFont="1" applyFill="1" applyBorder="1">
      <alignment vertical="center"/>
    </xf>
    <xf numFmtId="0" fontId="10" fillId="2" borderId="5" xfId="0" applyFont="1" applyFill="1" applyBorder="1" applyAlignment="1">
      <alignment vertical="center"/>
    </xf>
    <xf numFmtId="179" fontId="6" fillId="2" borderId="0" xfId="5" applyNumberFormat="1" applyFont="1" applyFill="1" applyAlignment="1">
      <alignment horizontal="left" vertical="center" wrapText="1"/>
    </xf>
    <xf numFmtId="0" fontId="20" fillId="2" borderId="28" xfId="4" applyFont="1" applyFill="1" applyBorder="1" applyAlignment="1">
      <alignment horizontal="center" vertical="center"/>
    </xf>
    <xf numFmtId="0" fontId="20" fillId="2" borderId="29" xfId="4" applyFont="1" applyFill="1" applyBorder="1" applyAlignment="1">
      <alignment horizontal="center" vertical="center"/>
    </xf>
    <xf numFmtId="0" fontId="28" fillId="2" borderId="28" xfId="4" applyFont="1" applyFill="1" applyBorder="1" applyAlignment="1">
      <alignment horizontal="center" vertical="center"/>
    </xf>
    <xf numFmtId="0" fontId="28" fillId="2" borderId="29" xfId="4" applyFont="1" applyFill="1" applyBorder="1" applyAlignment="1">
      <alignment horizontal="center" vertical="center"/>
    </xf>
  </cellXfs>
  <cellStyles count="7">
    <cellStyle name="百分比" xfId="1" builtinId="5"/>
    <cellStyle name="百分比 2" xfId="6" xr:uid="{1C39A9AA-C77A-4DDF-8DD4-7378AFA48E33}"/>
    <cellStyle name="常规" xfId="0" builtinId="0"/>
    <cellStyle name="常规 2 2" xfId="3" xr:uid="{43393EB0-3DF6-49BF-ABE7-C82B330EC93B}"/>
    <cellStyle name="常规 3" xfId="2" xr:uid="{5E4014A4-E63D-4DF8-BB19-28B04B920568}"/>
    <cellStyle name="常规 4 2" xfId="4" xr:uid="{DC37F388-05A8-45C8-B614-B99890BE3DB7}"/>
    <cellStyle name="千位分隔 2 2" xfId="5" xr:uid="{E98151CD-BAFA-4284-AD82-639B7CE4B8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altLang="zh-CN" sz="1400" b="0" i="0" u="none" strike="noStrike" baseline="0">
                <a:solidFill>
                  <a:sysClr val="windowText" lastClr="000000">
                    <a:lumMod val="65000"/>
                    <a:lumOff val="35000"/>
                  </a:sysClr>
                </a:solidFill>
                <a:latin typeface="Calibri" panose="020F0502020204030204"/>
                <a:ea typeface="等线" panose="02010600030101010101" pitchFamily="2" charset="-122"/>
              </a:rPr>
              <a:t>2021</a:t>
            </a:r>
            <a:r>
              <a:rPr lang="zh-CN" altLang="en-US" sz="1400" b="0" i="0" u="none" strike="noStrike" baseline="0">
                <a:solidFill>
                  <a:sysClr val="windowText" lastClr="000000">
                    <a:lumMod val="65000"/>
                    <a:lumOff val="35000"/>
                  </a:sysClr>
                </a:solidFill>
                <a:latin typeface="Calibri" panose="020F0502020204030204"/>
                <a:ea typeface="等线" panose="02010600030101010101" pitchFamily="2" charset="-122"/>
              </a:rPr>
              <a:t>年各省用电量（亿千瓦时）</a:t>
            </a:r>
          </a:p>
        </cx:rich>
      </cx:tx>
    </cx:title>
    <cx:plotArea>
      <cx:plotAreaRegion>
        <cx:series layoutId="regionMap" uniqueId="{51E8B18C-2EC6-4564-8AD9-2C0FD5DF2FC1}">
          <cx:tx>
            <cx:txData>
              <cx:f>_xlchart.v5.6</cx:f>
              <cx:v>2021年各省用电量（亿千瓦时）</cx:v>
            </cx:txData>
          </cx:tx>
          <cx:dataId val="0"/>
          <cx:layoutPr>
            <cx:geography cultureLanguage="zh-CN" cultureRegion="US" attribution="由必应提供支持">
              <cx:geoCache provider="{E9337A44-BEBE-4D9F-B70C-5C5E7DAFC167}">
                <cx:binary>1HzZkiTJdd2vjM2zosa38AWG4YNHZGZl5VJbV/XyElZdXR17eOzbGykjaKQAgYBRoGAgoQeBMpNM
gmEoQAAHBvBnpgaDv+DN7lmysqunC0TRqDKbme5JT4/08OP3+rnnXvdvXvbfuEyuLsr3+jTJqm9c
9h++H9R1/o0PPqgug6v0otpLw8vSVOZlvXdp0g/My5fh5dUHL8qLLsz8DwjC7IPL4KKsr/r3/+Sb
8DT/yizN5UUdmuy4uSqHk6uqSerqa9pubXrv4kUaZm5Y1WV4WeMP37/+p3/+5Fd/97u/+9P337vK
6rAeHg351Yfv3/ja++99sPuwN374vQTGVjcvoC+he5hijhmXNrKlrdj77yUm8z9vxpjuEc5t2xaS
Y0ok/uKn1xcpdL/TiF6N5+LFi/KqquCdXv15o+uNF7jRcmmarN5MoA9z+eH7n/zq/1x/5z9/8vHH
n/7se9d//tH19799/aPfvP9eWBnn9Rcds3kpZ/1qFj64CcWffHPnA5iXnU+20NqdxHc1vQnWj350
/cu/v1ewKNrjNpKKEFtwhRi9iRVie0hwhjnCNif2DlJ3Gc5bkPqq6y5SX7U8YKR+/+vv/f63P/z0
o/92r2Axe08wQm1sU6wkYYTcRIvwPc4Jl9gWypZKguG9NurXlnXXQd0O2c3eO6jdbHzAwAFkn/2n
794rapTsIY4Jw5gphQhlu/5Q7glOKKaSESFeNW+jdqcR3Q7ZVtcdvLZaHjBY1x99dN+bF92YEHhD
wRFCSnCb3zQxLPYQ2J4SjCNFxa5HvMuAbsdq6112sNpqechYfevPP/v+D6+/+5PP/uJ/ffqPv77+
9sdfOKc/nnEwtCfBLTL4R9qSvnJ8NxgH3uMC7E8ihpUiWH3x058zjj9oaG+B75Zn7OJ4y1ceMKCf
/uLe9zcgI8AMCWZUIEGETQGobRwJ2oOtT1LMJFaU2js43mlEt8O31XUHta2WhwzWP/7f6+/87f1u
awy2LSElpQgJiTfkcBsrYPlcbj6XyMYCuP5Nm/v0LgN6C1Zfdd3F6quW+8XqJuvfjnXQns0QtW0O
DkhQxMTNWUD2noJYRwB5JvYmFvp3nYXP/t9fwSp4M7g5//8huPnd//ju9a8/vtclCnwYI4w40CrG
bUnQTnSD1R4BoswRUcgmQL1uonOnEd2+Rre67qzRrZb7XaM7cee/bST66Q9+9rsffOtewWJ0T6iN
a0cMCQF/3qTJUuwBjrDBEyw2LJnuOpTXI/r1z6//+rfXP/ubO7GM27H7/N1uedIOlG//4gNG9vqn
f3n929/cK7IU74GNcYwUxwozsMebThI4NZGMA22TfKMHQfN2AHSnEd0O5VbXHey2Wh4yWB999Nk/
/PP9giX2JJgXyAhCIAh17F2fSfY2ShCVoO8pAXRtB6y7jOgtYH3VdResr1oeMFif/fY31z/903sF
i4FlUW4TkBYkyD4g1N20LJBigUvD5xRx/trwti3rTiO6HaytrjtgbbU8YLA+/acfXH/7ngnzhiva
oLZ+uYfdBAuzPcqwIKCZY2SDdd20rDuN6HawtrrugLXV8oDAuttQX6/01+rCjR5/YD6Dqj0QxjnI
QghxysTG5d2IdPgeQxCQ2kzZHICDEGDbyN6SYHj76G7H8C2PufFiDyubsQkB79vE5B6igkDaCUuh
pCRAEm9AxfbArgjHmCt2i4BwlxHdDs/Wy+ya2FcPfcBgQVYOmMb1f//pp3/73Ttx6z8wZ0j2IGsB
tgOwYGyDSH4TOCT3KGiySmxEISCQu7rrHzq620F8y0vuAPqWbz1gcDe7wD2rQ0TuQaIXomr6ipe8
yfnJnpLUhs3uC/Fo22feaUC3Y7jVdQe3rZYHjNUnH3/v3rGy9xCzgdODcW3kV7QjuyKyJ5CSSFKm
NlmPncj7TiO6HaytrjtgbbU8YLA2abZ7js/AsCCXAVIIiI2vdZKbnhKD4rjJ5wuFxUZL2WEjdxrR
7WBtdd0Ba6vlAYP1ya/+6tNf/PL6V3/2BX/74xNToHwQiiCZgaEWBhBBO8oHwXtMEAW1FUyxjTLy
xU+/TkzdaUS3g7XVdQesrZYHDNZnP//F9S9/fK/BNKjFNmhQkICHAI0RLHfII+LgBoE9MtAeIQrY
ZIa396w7jeh2sLa67oC11fKAwfr9D//LfbtByiBVCIkl0D1sQeCvO0EZEEYIyKC8DMnX6ambYN1p
RLeDtdV1B6ytlgcM1vVf/+WnP75f5QOkfak4gYokAkl6xXY1RWIDu4f6MwGAwt61W7d0pxHdDtZW
1x2wtloeMFi/+5v/+tmf/cd7dYNQAYNsRZSC+k34D97VFBGASTgFgRg44Uavv2lZdxrR7WBtdd0B
a6vlAYMFascnH//v+yUYf5w2dacR3Q7WVtcdsLZaHjBYv/+L71x//K17BYuoTeqES+AQCHMoqd3d
s4CA2HirEvCmZd1pRLeDtdV1B6ytlgcMFuRVrn/y3esf/fjfRp2iEmg6aIYSZMXXiZSbMRcwQwJl
BBJqPL6oGdxmhn/w6G4H8S2P2QH0Ld96yOD+5H9++vN/uFdLBEkfAzMUnOIv63Ju6MSQkcY2AlsF
TRLKmHblxruM6C0gftV1F7ivWh4wWL//++9DEH3fhISTDdcA5elV3LUTRCO8JySiELdBOvrNUwp3
GtHtYG113QFrq+UBg7WRO+5b90V7UE1FQZpiDGEwn92yQLRHoVjutcb/Rv30nQZ0O1ZbXXew2mr5
98Rqpz5r6/DPl4ep3Iv6YvLqFNadW19NBhwO2+n6uTJxq4L1emuav/jwfZj/Tdz85emuzUNuaBpb
xa9v9Lq6qOoP3wf/CSUInwvDGz/ZXb36GEMmDkG9o9ykbSgXYLOZKesAfhTvYUWoUgrOf1HI6UCn
yjSbJlBglKDQC1oUVKEg+8vDb0cmGXyTfTlVn///e1mTHpkwqyvoDQ/KX39t83JiUwgOOUCoTKXw
c1gxBO2XFydwwA6+jf9DzgphZ5nyVm0Us8OgiSYGW+W+sLz5GIy9Tpq2d5o+siYJbYxjl6ukKl9Y
rI90bCeZE4xNss/zwW1EZuksILrgSLhdmhin8JkeooiveUYuGlWbKTZiWNhpW+itGb/lNTAotjde
gyFiQ5xlQwEVBm1e7rxG3INS5VGTr1lWn3edN+WMr7qKXabCHHc8x9r36iuzSgY870h3NlTl2dCK
Vof8pPes1Clta87LqHO+fmCbs2G7A4PaExtKumAvhfz4zsCwn6WIDmOyjsf4AiOROrl4YQ+Dg9rA
mtvoSBQ11nXbzZFZ4Jy+zHwZ64bDGcSa74+d9zKTYt7F1qJhnY7qYV70yk1pNE1QODVeE2qW2Ks8
mA48cIUcV77FW8BGZI6KOyeykFOWaCm4WZiuPTPxUlj+cWnG3KnjSGNarihKXJEht1dpo5NSzr5+
Dvhtc7BRNsDlQQEwVEzdXGOelSBZlYlZ47bKXGhnq9QeZvWokv1hGNMZD/Ji1iNyYdkntczGKU7w
JBkZOkqy4pBYRTgHiWs2QP3OQQtLVlteKrSt+njZB9Xoen574FcJc0Q2Zm7TCv+QdMnS6scnSGXh
XJWscQzKL2nRB+fSVNPusaCUHvAsjdx4DGZWVSLt54GrcH1ClRHzgdNjLxvqRZeSehbFwQnrCm8/
rKKToUTxsY/C7KCOaLEgMjmKqqY/5m29lr4yTot5NRNhnOzTXk3D4TAacm/VkHbBMhU7TWTzA9Wl
pZNZwQJOa5DHXz/jmyDpjVUHRwAEtqWEY7KbasFtq5bKLtAYdmadxt00slGlY1UlTku9WRBYmlf9
kc37qReSlaHBorLLK4SyRyYaX/YkPawdEdHsHTZKblsGEmwAbIHDEYXdZVAkZZLwVpm1p8JW17l3
auVi1LirXMgPgMsQRheJFzjt0J+FxaOIqf26CVeRIk4o5Ys2Gc/6KHY7X16ASa0Eqo2WfTUR5QFl
PdV8xM3kXTO5maptBwmehcPKJRDTQFUSSG83p3LM076Ls9ysRek/99h0SCfxiC6GMJwEbXpUinHa
VHi/sjtXxunaG8Ry83delU6Dmfb7cZEmcllRL9OjZRxVTjYwZIge+0GV6B51gbYzqbv0MRw9ntvM
DdN0RTPvrKpTHaBo6eVsqopyKvrxGY5GzQf6WBAa6AYdhLx/Vg0TcLeXSVg/rrE1aWz0qsn06UmQ
oONiINNe2eciKVcxKd0kN6Vm3ngpiXqhulPBy8flSCZ9Xq+Y18/U4HLCDkHifyGi4bgK/X1SVjrD
3su2QSdJZB2pPF5s/sV55iR26vQDbXXljc2sEuKoHZXDSq+d2apboiJyy/p53afaCDYJek/bbaXN
UPq6zSxHmOZRkZbz2MrWm58L5PCsK/JCy5yfUCue2RJ+BBXaE9TBQ7Pfw/Y0JMljiEiWCbePo5ic
+LX1POuqg6CKdZ10M6+vYYVJETkylbAtdc0cMlC27kzi69yy14gkB13bH9STGNFDXjBdVeNaxuWR
5XcL1vHzgjWpplk1Og2xZ4W0jRbJWGkWCS1QMMwxFrpXlq1HhCdlSjXlXagbL1/FwZg5KZcnVWeW
1MnjaBbzK17U8zYv9nHRHXMjZh2r3comh7C0mbPBCuX4svHVRcPkWZle1rlP3EollS662m2Gjrvt
0DxrB1w4RZ1cvGuhv7HON6crEQjPhEEN1+YA5rbL6GsbjVlYxOtGDcPUl9UkREVznI7VmaRycLM0
Lvfzlne6CWvl2m1JXSgJ6+ZpiQM3bb15bdpUdzEs0DEk+B3ew95sEjftEM7LczgMD2cVNhrDjh0G
MuOoKstobbd2uxr9djoQaa1kCA6hpmwWBiPVYZ3oquu7qW2VbuRHbjCKYYVjJ8dNsshbq3WUkq6s
klnKh9aJWgL+pcQOq8dA130spmMb+05dVq1mpA+nI5WNk3txe2BZg4vKBlZtbSkXcBmdzvfoMo0m
FNC3uXls4ypyVdcPS5WGk7A14RJowar388ccB3RWgcNIIhkfCNjgdUNiJ+xxp9uYxXpT7LhqMvwO
AkKgLuGNeQNTgIIvCP2AI222ii2C142jxzqVJ+sqxNi1ssqtDLGPwng86BsySfrw7JVF+eMUMe+R
NxdBfJqX6eM4qg4kj2s3jKpJH1ZTP2rTpezModcUqxSXE5lET5pqnFp9u/bLPnU6ex/Kyk5DnJ+z
4fJfsUAVhnIYOKMIIe4mAbL9IoaqNrTCKF1ntC/dIaC2FrJbjDU/JYk/BV59FrhNGkmXj9wJTDet
666aEXSE/HBWDVx7if/86we10fl3Z5cgghAFlg4H8tRm99iaXTNgFqeNTNZoiB/XnnIsLs8GTFNt
idGtfUNm9hCgaZtkpR7G3LXQVJLQRVCMrE2WwmwHp2Wj1p6dPc0wv7SAq+iI+csiBz5Y+Au/GSLX
1FHhGLxAkrVOrOLMtYveHTK5qkTonWUtcXyMnSoavZkkzZoN5DQheeWq1FwNPrlKVLKEM5/CZajI
3rHEoJD6tlmA42ubTOKG6u4QvLjuaJCWbbouTOkSXIK9tfWTKquY28OpBrds+sYtg3NekzMcSUf2
sAO15Xhuj+lJUqJqZhdxM0uCrtNhaF90dnSA6vCw6CfIVO2qrQOXJG6SJW4/dJYL3mHSjqVuompe
Vt3zkaLnVYDO6p6cj/UY6pFZ5YEZZkUcx449ZHNv8JbDiM/7xE60UTqWdTpVbXfgqazQfRS4Fm9i
N8syhzQ82ieknpgAjdpnwSS2rOOhWFmMNrNYhomOkO1pVsDfqo4f5LTOXb8K3Dqu/IlEaeX64EQn
fT0Yp2mUW41sWjTyZGizSUCKpewTpyraeT7U7hDpPBCHYQw0POyeeah71Bs8L6jSA87OaBvMCljZ
MujXuB6maU7mXcEeyVzMSxIOWhi5jHh6XDdiWiqyNL09j736iDRVOvOyRuiu5tMgKKNnODFH4GSO
8GCrOZUvOyzSZS1lsT+U/IJaOuybY8Z8nSDrIOrdUvrRNLD9g8JO/AmNKjz9eusRbzJCSjBk0cA/
Ub6pzr9pPcrPujSgJltbeX/FenLC7eBZ7ZVOl4Ru2Ldq4tv+M5PT8tAfiZuSzC2C4oiK4DLI+KFU
hk6LQDp53h1lTRjprPfO/JCWWmbx1YiUG1SkcdBQJ5OhjZYW98/96LJD5iSd9Z1ctwqCCdu4aUTH
1Vic1h5L9kfVkKfxkMauKHE+x2Vv3NaQ1iWiDTV4oNGloTqqi6yfMBYdlUX+fBylcsOSH/ZCTrqh
wI6Q/vMIl4skLE7SyDpNknRWK/9JbofFNMJN6w65OpRVkU3azH4We2zBeBi5smD7LeqnzKITuDYn
0gK4mCrWRWQeSel3TkgC2Eiqd+yvsNffYsQgHzIJD9yUC+wYcRki1resgUhVNRe28k8920KubcXY
bZMg0KGfcJegoXJalR1am+imV0XqWGGqhzhRE5aiaFLn8klMRbhoPXyUMNVNGtUvktTLZ2FPEq28
lLs1isbN9i2mfhgdEoN6t6kUOM/Y7/RQBtmMpDldoKQ7t0oczysW+9Oxk5FGQFJnfp8ZIP2lrpK4
WTUN016UOi3yaxfb4PulyqNpRXqgi4WahB1bxCzDwAJZOy2BLLhjxuZjFKJ50HfJJDMi1sRu+0lr
q8cBKcu5pdRRlHQXBeGjk8TYm3TpUysf61UckjkjlZnXw0lrwMbsNqk1iaLMYaNvT4RV6LwbxUyV
aJgFTuGlvRvgAX5+Q6CMPw4zr7OMm9dDfTq2aGqHAdg6HcJF2gB3KtSxyUbhjHXvz6pEkWlRhoWD
klw6yCvFpOziVBMWPQOz4JqJelzKOKh1HrVYAwWnrsxyfGCRwOgo8rC2/TBfGFEdebIu11XVOCFY
uo5wxddWmPuLENMFQ110QAkwOD7wY1TG+STO8AXUI5j9IBFiEfgQo7RJlU38yqpWdQQCj/JNuU/y
0YFYtAOVx3IGi7UTz5h2ZsUCLEI0sQ7V09Gu0Drt6tqVIR8mQx2/UPZYrnKURbqFo1arxD8oa4jg
De7Sd+1Pt1AgClcbMMjYc7hpaVeDyaGo2mMFCdd11QlAmvq6iJKXuSAW7Ml4phJElqrxIm3x7MCq
SeRkuT+JsrCeyKxt3aivz+wxgqgp5/G8p3Hh+FRlDjf49OtdIr2F5lKoTORQW4U3Qv4OoUjGOmSh
FyVrbuxkEfb+QYD5aVGzyB1CqzrorVgXRZAuRdvmuq/oU4gklyKQU7CdUJvRj3WZ2eATI0G1V1kN
yHCydCWxch3SbE09FC3SLJl1xsQOZnU66U2KYFFbT/zWO5Rt2LjQxbh2Gq/+FW8HZZdwZk7C9TyU
7rwdUeDPGxzF67RmLpE8AikiL7VXltOc8VgnfJYYsh+JzrFG2F6bOmphH0SnHe0094cXdV2dDgI/
anEaun2T6LrKfdc33oGyved2TrBjdQwobienlPe9K5N+WRWlVkW4xHnqTVJYJ+/wneyWBQYxE6h8
IOTC8dtNucc2CxwKVFXSJvE6jOp9b0wdTul+FKSjlunMQtjxrfHJCPG3rqxsSUl/bCpvDc4nAO5/
mBrATKY500p1hdvhBuuKDY6KfPCi/tTf58Nw3g1qnrDGX1RDBi4kQ0ZzCSxKjRKIkTnNKC0g5O0y
TdKunOQdj1YD0NZlq/Jln5t+5YUx07FvrWqbZVPZMn8aFgNIhCm9tCBIPTCSu6lMi4lfB6PLDOu1
B3H6u2brTa0WUh/ANQUcZAbRe3fX97p2hNsCINLMMqS7LjjKwZGCjc08q272AzZWM4ijet31kQPl
UI/zaL+Yh8SHLSgJWq1qK9GixYH2vNgxCXzL9jvbtcfYc+OWriwTuRaIqEOcugO8o/Hd0W7OQZ/P
wXSAJfiqOswKurai+nxg3nk7eNUsDb0ZQ33hDHUzLnNiTrKo1n4xynVdwG/knExL0ygny2Q0aaJC
h52/ZJn9Dg8AAe2bGzGcRYSDUnCDDgS6u+JdUptckbCGSNdCIag1o+V4XtNoaWfRLGJDfRTHdTS1
lFFzUyRnBkl3oPVTgw95hKdBgU6CNDiUljyLcJs5OCflJKvi2JVjW87KjuY6LddBKVNQ9uNQDwZf
jhCVtkSGQFi70EkEWrJyuKg7fOB5tdRNNbQ6TwcfCDGvdJNgBEK2OEl6n4C/gf3K7+tiEuHRGb14
godwnJZ86KYlBQqQEdhbyRBNiyI5HtL6uRnURVIj5iSW9QKi6dBU5zkE707QYeLy1jxrGtsHXTgD
T136K9/YOvJJM5OeDyyP1NIZfcI1GkLPISqMJiTrXdQYrqu8nQSxLzW2uM5iSyNRH9PCj2dhfIhE
5ZSxCkAOTVOX2cXoROxlywdvYmiHnKKsfS0DlrhFos7HGAKOoH6GsN/tY9YIt7A3JjTGT9uUCU1z
tOg6VsHuHWdOaC8ZCp95zbAAEjSPWmg0qptazOUZTdwozRddExFtZeyiqviT0ivVfkeZq7i9tgM3
AF88N1F1aoVsUSSPgywjUxMfj6PvZKxZjtJPdYtaPcbwfJ9ahyXrykWQ9qXj20TLsXsOY4ddISRu
hv3XF1q8vrbj6LXUsp0qunVdSoEl7KAgSUPC6KaX6/oGriawy2qd43QV+/Rpok6KLvKA78gJGE3j
MPUywKCRVTG24dPqqI/jl7gNlU6Yl+qi5OcgreUOL55FKXAaIDIcwri8ySNNB9hfu54/gbuJtIl8
G161O+M0aZ00GKc96MKsSGBLyEXuvmNb2ox8R1sC2gulDpCf2ZCEHf+dh73iTUmrtZ/Q1MEBTDsT
j/uknXIIMmugvoXbmxYsYExOs2CBTDmN2XA1Dt0BH8VR4QeQ3xoPI24pR7Ql1mHMpwXz19YkysvR
qYvqaWBhSFwwtM+FVQJGahW36Qmp4jNRjKc+yFJf/1ZvpPbgzhWm6EZJIBiOZO4qZlZKA5rXfbGO
rcHTkVVwECWMEzftQZmkRtcKT31qz7u0uvL4JUu7Q2rnByHAq3nOHwXduKQpAcE0TvSQ8IUnrRcR
kcciI4etSuYqOYmFBbHW/OtHDmUmbwICYjuFcITacMXY7lIrmqIcq8wU6w4D3+GQNevC4Ih2ahIH
5AjI03nKIXbo9lM7chpjnReqf1GHasrbcYJCD2L1Gkh8dLhJLPScH4WgwqnDPgUz6RLjZkWEHK/J
TwavBfEaOXGaXoQGz5piPBBVO4Wk6ayhQz+JpT+xIrOoaLDKcDsFN+d4dpro1gSLLBhOxz5Y9u08
zGsn9OUyUEe5bGcd8Z/FMjrA8QDm3S1yULiNNGsGUm7swXpo9zkfA6eU3r4PJHzu9/HR2IJbS520
SIk2ltoXEiK9zgs0DzrXKuVjNY69E8Iu0PlppFVsH1bgIcege9bk6kxlcaU74WVOHuQTkwAdZOGR
bdpl29mgNHnsoG7aF3wTsPmBmkOW+UrBK9UiW0m/idwutxVoamXnGr+f4wCkANzkz7tKvIDcZqu9
lginaeUqgntLQfv2FgTVEJ/mz4q8BB6fpJ0WvRx1kFhrjAPfxZAqYMN+xdAjnOajTqj1TBgPkrHJ
1YCNNQ/FYGD/mEUFjNYi3Tu4xqZoeteybbilAYF2DKdHgIPd9Flpi0mRtVaxDkW+zHxvJlS+Jsra
NxZ/KkLrqCNUG19cIQjLXVJYV6UoXqU1CowfCe4/26yssSnOR/ZMVWwmUbtsouwApO8RtpaEO1Ue
z6MQH/YohCxQeRWE5sU4zH3ZtNqi/Ni05DF4yNDN+ti16nGdt/0JCEBx1buFR57CZWyVDlIzN9Wa
F8SBe71mrbQWeQDJkXC/wIWbQDTsWEPfQY4FHKvBJz31Dr7e6G6LPKASBc7eUwYl5nCh6c2pSmjI
w260qrWBXUoPVlDoUbYE8K3mhfFLjTL7RJY1RMgFEMoWUlBobQp2oXg2hWX3KJC5SyzvELjkywwU
Z8j9w6IhUoLvHNxYyVSnlQUEoWCLpO6e5/2jAiJrlh3LLJmwqO7fEfhtrkJ7A30J586pghu24JDR
jl/HoSFhYjXVeiDjCix4xtNFCQy8YYOAyDmEjL8JtKxqF2E6CctaW3V6XubFKbi8RdkMpykrTqOy
z91wVGeenBehWWYgXCpYyJ684Hl2ltSJ1J5qwZXvx3X4kpvk1MbJomWg5mR5us/y5lEQVFdp254y
rzu1JHsC1RinrY9P3oHhLdQRWCMk2aWUQrw62r0diMTxUEHEx6p1kxT7qSkejYl85nfyuSDmsB2t
Y5GwRx2Jzn0Igmx7fBTh6CqpIBGRV0fNkF4VQTcZ8n6R2rWzyb22Yy81sgTUEqC55/fHKjFTMmJg
nxYEiPy0FCjTcWOfJQSfpbx716q8RVqGez+hxJ6AKgVS4U76ghRdgFXY5+tygPRfipeN6d0+a8DL
oye28Famd+J8eJFnRem0og8d1K/DAVgFyhm47zJblbhyN4bVjuJJE3frdshOIBJ2+xbCivYsAOl1
88BNmi7P0sOyVrOsCpepohOwQ7eCaSiabmWg1OLr4XplUju8g4O4AaU+DO5rgjqcmyaXy6CBWr0o
X29EbyCNWpae7tYh24wEP4pkcGAV7KAc6Qwy507fQ4gIm0kdQT4DRrV5qdErDxvWTGrvMuXJIQ0g
phyohrOscwtS0WgQjw28DO7ihV0UZwokvTAqL9MczUXezLqumKVW4foJc1EHRHkEXRkk1kI1+1GR
PtmkbE0WnXWWbrmoNSo6PEmzADh6Me3yR0OfninbnkD+zNcbDdOrw0KzITw0HZ42RfC0aMzpJq/d
9BZkCYt5Z8dzBrx6NNGhskbzrjl90+YZHBWUUGS0yRa+4cY6K+qHyHjZOjPVrA2hxEc20dOwSlab
dEsgxzlry0zbEdVtxF9aJv4Xys5sSU5d69ZPRASdBNwCmUn2ldW7bhTlsguJRggk2qf/B77aLjuW
z9kRay/HcjUJKaQ5x/jGTIOb+53IOoM81KfweNtYetHPhbFnghb+1/sfRHtWRLt2lmt/YKtYERUb
zk6iJRfHPYzQ49wg/xkW/pFAlgNN8VPNJY+nrjhaxnoXebM28+kU1psCUotBu4lu8s7N4R34gZVY
9QUd0pygxUddyc+KdA+eYN/bIUBvPG4cVz4o3mRl5SXrVQxBgS6uZXG4K4JV2wlIjzPC3jhTZxL4
sVno8n0vBYSTGSBBF3te/+Khwv3HHff+PGMxkQU5MrDAxIOi8OURrd3IxWE3N5ew5nEguh84YJ5F
Cde+ewGQkxZzt6Wjl+JFwJArknqnc/bTC9slFpYzxNTVdhJU3lbDB+tNVcSF8O+WnqLldaJt6/Fn
EiTQgcEZSLPXml98TTZaDN+XLnp3enrCdl4oqf5xZcGfm886CxVpA+QZMW/mq67TMyZwzbK+0Gne
6gC+feB/UAI1YCLLUyCgZof3zPG/z12U0O7kv7E26raynRPRLSepiioNIc0OffDW1uSOY2mxoR1i
mZOn2ZYZhRrMub2ZrCAuSydu/OUb8YtP+AtPvCbPJX9lHEafU2879NCsmb6R4OAYCCcUjWA+FE+S
WPe1258kCT45C3tAJl7SeU3sWvMtsqz70D1WEVwvCgUzlj018cybPX2xdflgRrKdYLZZwfw8WyH6
lnb8IBySXN6y5yicURwGz37XHdBj5LENxyYOOoHWQSdQ+9/KoLkui2zAoHWbPq/zfwiGf3GvIYRC
CMSsO0xXR5Lx9x2SS5Qqipr6ko/91RqXzIvad+j7r6vowQl9AKN4mWT+IOccYk+XWJ08sWI4gJ3p
41IGUdxFt7KCaNq4adX1qW5R3rbFuan866GzApH4uiYp9Y1znKh4dyu02xDA/rGWQvePWsR3MbfD
Xl1itLBfWxo1+2MFYlJdUPduWkr3E23SxYFqno9oNcYqXuQr93S+VWOdci+4tSSHdZ0sQFZIjla5
xiHVU/+T+RsoQ3eunE+ITSeL5C81ybFGl1dkdq+gAUmNljXK1r9tldx15fJ9/epibXDgE8KsOSsn
8ab6cRyhngmQHPAX6YhCtLeq774YtoXbxNbsXF14F7E9+BeCo9Ae5aseu1tVycyZzc9wKg/ALso4
75sP4DnhWNQxG4t9QXiCyuFtNtCkouHnVMM28v0mGRtIkzZ9xFOOEhhSU+pE9tVxNaQ5xdHSsIRI
ehlKyFPyxwiLLqz7h7EM3mWDSsRqJZ6d8s40XvbfZ/EvVe33s9h3MWrDg/sFiQMS9e8rrSDV0miK
92fgvczquW8hFesfcwerusn1k25yrKVBhAmzILbD3I3JFJ3yf3iiv878L68D02I9TONEBBQTtr+U
4ZRPU+QsproAGXgs2XIeRXAWE9tOjkV2ApuJ1zWprvttx8opsYI3hs6G+hBPbPdDt85xZbkaYx06
bqemqG+oTQ9DM6azrqeN5cQ4NZt40F6f/PqTW7A6FSEkgr5keUz73pzRVbvC+y5t/6SIfa6r12bp
hngqcep1BX1eCTfYFCKWrN6L8VD18FQCbC0YLj3FgeJeXM3dafKh4SvaJT7PbySan3mry81EFE2Y
CNpkEFWzh/JIYmhfoDdzndXAT2twwwUqotq1n+HIoEGmLl6hnDc+EbHtVW7aLGV0oNOgt6wb6QZo
chSD5elvdmyMTMcWHRgP4GbVk5U0YaePDoXIROcodnz93ZZRGHeWh1fH62EXKHP1hhpvq3Rv3VyH
/6AI/+KtQi5D9xmEvo9Zt1/hqtJaQtcQxi9R61077TIACF67r90djpdhC1T0SHRkxQ4DgF34+3qZ
ip3xZm/XrohdQ2FBt4U0iQ5VE2tKWWzXh6UyiW1P4yGgj1ZJ+12fNwIE6r0RIHqp7rNWNyqLqh6/
ibZbV8mbdIIEsHSL47PZ2gAmsb+EPPUXMKLMLemGCQAo//1s+WsF8PuaBnwEsR/DxymB7r/ujf9D
yeReWLkVs61zZOst0fObzp03M1ffK4Z3sQsP2vf21ci++Z6SwC3EtSDyUS3kopYBJ02l6lRbZmcG
tqQ02Ld9tan4/AybKo9rdCJCiZNR3Y+wcvK0t4rv7lBmaoKgJX0IPuKbFbVOXABkiIHhNTHhtoee
G4aAp/I5heBZw3Ixx46Ih5bAsCUMhGf+3ZTuk5TmLjcSBNG/pP6/KKpouB0gsQ5gSoK18ft9oe6s
ZCikdda1A+ygfQaK2cd6Bj5EfO+oGNh7udRdvCj7uYbWnjTjZMW+v/XEtBt1i8cZnEtxDov+iY3f
0O7+VHgkj0TkAqVnHLTFfh5CmjkaO3Lj1U+C5Vdu7rsIAmW0QrNgcf/p8Pwp3+FdxnQVSKngZhEO
+/26crtCgW4t7tlrw8yldWKPgKKH9lygDKTRC+3othPjnQnKvaX5lbTOPirMOXc6tFl4+Gl7om74
MfXLFgRMwoupSF1PZR2FJWQkMMOOb+uQAck038rR3czMbOpc30cmypqK3XUlPU35hGetzIqfs3Sz
dtIPgbXnnc6Ep57/e4W7f57uuGK03g5FNMNB1Or3K7YbZ6o1J8Cpo+ZbV+e7sZ+vSzgd4Dg8SZc8
dOPwsl8vocUpHorhzkxOJoUDF8XOosLt4qKBHdo4fjIXARZ5lZVR8OZZXvrfL/VP942E0ISx3DwH
AsFXRYyMSJDknnLPTjs8lSFOEDvImAupIlRbU3tP//3rnD8lifX3eRhahj4AXfyXO6Mj7Gs+Z855
EOzg1+k4ioxz51unlnureWnCNlE2NjWb6jersf6RPfjbG7MO+FlnsYYYCfQV0GPWXHaTzd3zNNfv
fdA8t7VzHaWGLtkkqsam4KmjpVVmmuUJGZYbUhZAEB4dFT6VfNhOcnhFQGZJyWySqDH72YLFJtyn
toz+cfS7f9kmEfqKoHpjFdkgQ39fRAOzW2031Dk7UHX9OroVwtrPRmw9bT8FeUDQyvofudAPeA4e
VXjfErMDkOD/QErozqqmT5ikx0YDL2u7lJo2LUvxWUFvdU3eJmURjXHJT0ut/6HSOH954MP1Ewl8
DO/0EfRYr+x/NngmrXEYy845hx6/N7Y1oZqb90HL94JyeGToHbrSeizxJsPQG4//WGNfQ0z+Og4U
Jwz+D9AQULLff31pkLyA0+GcC04e0ahuLPbe8p8U0AQY5rhp6+PC+A4C5S20rJNSvhNHsoHa7+Bu
WJ///XL+IjvCRELXiP+tL+nrtr4UJYGvoABnEpCBDeevlZN2s9PBWupjogmoJiazQD2iIQhTVxCV
toEdN1r95Czmk4ywLPOPXzt+a8sfS+ekaqF6ozxI7DB1xwT7641BblOO/1pA4YkRSHiq8v6HFaCG
RlF+0kocRC7P3A+XxGFWmTIKhGcy0U0xhQpkmCh2//75H1f/l7UAHxD+Pj6+DLrdr2zK/6yFpgJG
3RganB3avbOB3/u9t7U4zGYhnDti+gPJ8yC1CtWDWWoQU5pQrfjzLOO+h4vrBnybs4gkE9QPvZ7/
pO0eIgqlVqjqMOUDAEc+b4Jh31oGd03C/6xqsw+19zR/t5YSauUMhuK/r+svrSguBxk5OwDiCtr3
SxGjaG3luWPCsyusn5aY3k1oyEaIxaQeimc2CC/BVCQNZoFm9twh2qEM7OfcgnlTN9g0qlTIMnOb
+Yygg0wKCQjcpdBuwiArcQ5sQwN6k+bw1gt0o26EHNScJxWaprizgztvme1/XJWzHsVfSrPIXzmD
NZWDKOKXo9oWZNJ2v4QoIWC/zwWwYl1HiUNrjYia8za0ox0zCe3+V+HkV/QFzd2ZBoWdqgnyU6Au
jpWjXzCTil1Zo5esu3/5OH87RSIKARgGLULnfzARzQIqnTlDcG7pINI5dLAOpIwhzyTz1AZYOdHG
qic/May5LTYCME4R/Iul/0usiqJ5xwBbvP0RSrYv29woaOvY80TOjs8TGQ1PngUqxc4nhj6MIkMC
wJDV3vea6G0ty+NogFVRNOMCq3/Ewkr96laRfxjz5M/3EFQ97gpKIkj/sLp+3/4IkRZD8U3hy3lO
wl0t957L7kq12LEk/Un3M89m+hrkfbntPcVSBOdG5AiRxFH2zmgUno1XxK2PfXH2coCYpD6asXmw
qA3NqOl/9utXFwEDUlYOeVJyZWJvQq1NIWlp6Tlb2rc/rbCFhdIs74OqXiLhlptaDB8laU9QwBu4
f/y56NsjAFsoTt4MJ2t6rk3YJQGPwC2pNuVdOyW2pVykasZT0++4c/aGsInzkb4MPO+3U+PigTFF
YvF6jhvavE5aHwGUDv96NP7UNdePXsSJBhgW8vzXU6WopK2YFOQsatFto95/nopg2jb1tB9qp4cx
Frqxtr3PwHQVaK0gGUJVpnO0WPH/ywb0t7cZ2oS7Fm3YgL4qFAhPNmBeZh9dlH8mXcbU9MSH9hC1
+i1ojYiRybi00NAgsw4btwoyUFSbbkbYSuQbO8IBYLxDI6yNFY632uLvUlRASfvmuVHlED9E0dLH
eM6+RWT2Ng0AZD3+f58OyAgEGN29HtjwZL+WnzwoTCHJNJ95U9zb9SohqPCtsG6u8wvkyx8njRO6
7dHIa3YtEN2KhR+9uaLbgxg26a8rnaV9P4gx6UNQ9FW0D6vHbkEwS5Z2mQ4WR+eD3BI37I3w6ugY
fSLGFwl4bL7J/7WH/oo3/LaHgmK3Q9T92J9WZuHLycBLTiw/4MsZAYC0RYAyobIVSDmILTLc3z1n
Lcj8pYwdKew0rMutGrbWaKZt6Nl1NlRnvzck7qiG/kaml0ZJRALZLOJu1NY2cKsXthC5aycKWJn3
Cf5rAUA4PCo4DE2NAIMFfAjGPyUz0HYnyIgzwOMOqxDxvP7BD6v3Rs9NOnWyRHyRfPdHv/4HtfGr
PP1yG+DRYXPEArWxQX7ZhkLTRGxZ6unsy6VHxsq1E0uPiHt3xWZkVoGlhSPfH10ot1FSWnBMSIjH
CahfxVAhzqiS3OpV0xJHD/RJ2JLfqA/ly1jz6b8Pc+ePZ9uDn4ipd/hIDSCE+IyG37fMaRQqank0
ntfCIQ+9i2Jd5pnD3PMShCHcbsaaT9d0J4vTCF5iTpLaQKRsxNt/vxR3LU6/3jaC0Dpey5qG+Jpr
mizYDDKwp7PbOSat1fcmD1/MehNcA10HyyZf4MUXyvrwslYJDiE49BIxB3e+x7+roAzQPMkqJtWd
s5qIed5+Z5K6WFhRnwoWbuVEL35R/uMm/u2VY947PhYIaAUM619//z+VHpF+MIaOBSjeR5Ae/8h+
Og8Ad7Gxt1tawGZztLyvXJZVsMCKFqxe7j1OiMDyuT3Zyr82ku2WajmXTTxxcvMEAj2uk9VhcK+6
lWdn3/77dnuIlfx5wzFP1EOs0kb4BB9N9ft7b7HAYXjg9HkJzFvAiU4nGGnxo6ieKz1cB+kdhl5t
RNTsVYFEUjECop5G+RIgbmjGMcEOlXYR30e83JJu/u5H5salfu/deTeXznuH7lpWl4I/TP4jLMTD
QDFloHcPhPc/1n9Xy5CxtnpAMosm8zwcnL7XyI9GTzjdTgbAM6Cq8QKtZzdKdeQSoZ/c30Rd814S
0ENTtxFqzIJhzBqi3pCgeUVI5UH6wJKU2lHwrW0LFR1XMtGbQuPRMxy3jYb621nIzOlp2+Vhhb5Q
ZxodGqLWL5Rb9y741oDihNbkskRoD3i/qTXdiZydEIO+Is+RRipPAsv+3voEJkq3q0h5skqCJ9u3
DpPbZT3pkR3A7zRYlA4bbnVorgVX2M6iZVc6u/UERwwhLoAKQs091Kq8J8jOz0v+zV3sxzDY5aMl
gRFhe+sEvZmBv5S2l4GP3jWDn1F9z4twT2SAC8ZF5r69EZa8jX37Wpf+I5Ccb6VLfgakyYaBXHDk
XJYBspGo+eN6p8aVohxMIll/w+ez5WgihiMA4n0YsfdKIqApDxRIztD0d6VmduJ1BBHYAEEyu9y4
/qO05bEQ7p3dMkCt7Sfc7VhacGcpueXa+iYjALt9C0oLdeh9ADy0GEMdR43aeQHuZVcAQ1bLq4vb
M0z9ztD39R0no/xkk0hVLS+zjaDx+gx5gdyginyFAwhCfHgSvLsKvBHrVbG2ews91SRW5M6IzlgA
sJa9RNwErk42tsMlrJaHUkXZ4nu3hhMYzh6oEHkEEZv6gdGp3dRhvC7hyThPstPPfVffB9j+knCo
D4PTH1sVXkbLXAaRYY7BnrP5FIYIrhkHcGDjcaSe8+XbEELL8++nat7gPQJsjO+ep+DJBBqCa+ld
6xtn1VMAUo3qIKa03sh82iJgsuXljDyfv8Fsj4M7XXJT/fAX/6Pq5a7Ho1NC3VWjXcbToh4CEB1O
WH+2uNZFl7sOgz2wjumbBbcgiOiLNwIUIWUSzHdB1R9s1j5atdmG+m7+rKNy/vWbK+JPCdFh0pMF
T7i9hulhR2ugTm6DAHPIvgWO2kYaNMP6B5P7CMO2gDs5T8PJPo14jH9dWd7oE0Js4waZmnFbRgjC
M9/bUsq/gaD/NDk2clMuSG+MYEx03WWcQoaul1sL53jnGf7sFcBVFmdoj1bRn+xpzQ54dNdDIHCV
9Q6DEJs7zo+N1l6FH6Y3ZTEssecWY8bkz66FOt3XIkfXtiznN5uLHDMEfCdrfV0mYUmLQzQjC1fm
l2ZmLO0n9Nujf8Bmcxty2zrNonkOlq7YWXTNQ6n8mrelihlBbsSARcw7+2UMx23PAhbXoXsofY9l
0hDw2kjVMzm2G8hNmWSVH8tWqo3pFJLQQ9nH1Ovd2Otbte2cEM+OvfQb7R3c0sfZb9M3xFStm1iW
mOX+y1r4Pik6YJbDIZipf1Hh5MY913t8eqDcwd4Yj8i+w37Hl7iiIRsvyD/mCcZvbzcfpIrgO0bL
sRwNnllYvFtZRWus51C6bX0gVUs2ixvtXCQnWo0UBIMpg/Ne3A1jsEe94K+sBbTmwKkQnulOZYX2
XAXjayiT/OfcNi/rqaUbFMq5gkmshPdprG5O+YDomgkETPLOTnukKSwskdRjpZ8SL+sXWGo2GZ/n
ycoTfBBYs6mVlTak6TOYYMeg9YB11N29N4hDiaAIKsM9l/1rxdwHL3cRjRkogqeaJYvwfmjoC0lu
528KdEHAG5F4rAUuyLxU9UGFHkRFKZwNJ0VeqNgESDk6fC6xn6jU0AJmEryyxK2mCcKC2LdhkDQL
Au0Y1pBDOMRfWfkjiaQXF9KnyThFWVl67cHAPMeeUZ2tRSHAXoXr0I0WLaIf4SgcJiRdeus9lzSE
VYdcnFMMgJpYXew6o3e2RGS+qffME85jQ7YdpsKs+vcznrAxboO62+Vdvuw1xry0bLGOlf+9KMY5
tXpbpYEH+ABm+JpqI/OWAU1L1ihIle8Ajg4bDe4H4RiaztV0C8VsYbsQ9Q6PkheXiKzFBgng6Mq5
vC9t9QLFMo8R+LiNsjoaKw0m69RPwo9NDWSmmtt9y2cAuv5lNOO26q0Nrf3dMIWvqs2BXmjQsUyZ
1HUXusXEjgfK5ynNFaL8AzTeVLUK0bcYcauHVgUY5AHxMW+rx2ohT0Au0Fqp80K6IGGle40avJgK
1rtatmSOthGb0qpYrqrdrN8HHj+pHLTcYQDQJ4yqhFbINFmz2I18OUbL+O6X1bv0yqPCPKZ48im2
CLktqrd+EUc119DW4JcFM3tZnOWKBybNrQkBWntfGtx1j6YSd4jDa+k0Km8n33mW2Pp9d66hd8ks
FMVOB9VuVknQVZtuaA6tKbfacw5RF11UZDDOYMh8qc8rtRbJ6BTmbuaaS4CkZIiwWbCtYAQ5mO5C
+32UXwfuA2MOwcEWe2F/KNf87ApvX4ZsM7tjVpT1BlveYzHnd1ZdHGruH+elP2FIzBUZ/0PRcCDO
GDrxiqT/Y93178XinJAouEXqvR2QI68wykINMW/8PZC+Pbf8m/8whMtp8QAQSe+uJz54VnpoQExo
kbpjuMdHO2yinH0uovxkiECGfXREgfFgte458MxP9kobsBGSHOzFep07MIcIkuwQabvgMbiiGjhY
PqpeR58rDhevCaofZKivc5WnzUct5pM9FncqAuBdYmpGOUWXdmqfm06lfg4uqDasgqd+KJsi7jxY
eIjN5+qRaqeMbTJdFwY8T6vnbkTOa/0ubdwwyUfgXWo+VGN4h3am97108EesHDtbxfYaxk4HJ3Fx
0E7Unh+jH95golTatsELQ/0YtBpycN8dJxIiwFF+moq9jwN9QFrt07i7ibJt38Oi5tbFFvndWHFU
qxishS2sjb0F+V9/fPQrG7nkXT9SbKbOJpqmvd3zq1W/5CrYjtrsp3B6sushWb+1XdekjdkG6F1f
WJg/QF/5qDEXaf3CwYfV2ac58d6obyXr720t/dl040szTS+iAMo9P3d2czYKeJLUdfzLWsDg0dPo
LkfX1O9QPa91X99KZ3pVB2kvp2Ey2z6AsIXkfhy23qc7AE5z6GXsdpiJkS0eGg4brpgr7WtXusha
ouqEYzHyyI6RF86w02a4tiNBRhU5qOtYDXvK1rkXx3loNp2KkKbrbfQ/PQK+ajlFXjINL5ZsXmvm
lJsomCcsSBzUA+ICzeiClnH0XVmpJ8a8O1QWVlwBBgAXZ9/czmSqOkG32XR+dN+Uw6Nr95ux93fT
gjdxPK9F5BLk59XQcdG8ionHFs721cUrK/8bITgyMPHqEaPdzq2AV67C+t6Cu4BGHaezd9/q4uCz
skr6vHgy0fLhm+hs/5hcBYqjD58Hru9dOryJyD3rZc7GoDvOIUJZudyocHyOiAW7fp1SkzWTdUSy
7zyRH3M7gFYIzgRMXzeDVwv6lFbBMZDz/cKmA2aotE3wOGGFBcuwXdeqnbNHDEG7dWX4HeEILx7n
a8NQrK12HRIDDWQiQMq2OWj8wFF8+MVymjS4sIZykFPjIxzUoSTPCntiV/d3vKPIYi87blTm66dy
nhHaJxjsIu99tGnL5B59lx25sE8a4vz650KNFoK/+tVqdZ4UiOmjUwTapDde+GaFIcYUOVc0Uj9w
Sl7LYjpFgG5QEhVxOJMbyPfX3q1PmER1DtWFNcWH6Qiqd7v9KIR4N5N3U659RHARtzyK3cpBGOHs
1vQcRWznohipVUYnc9a8zmzRZ32EkqLQ6nNdAqsFyJ4I0t3RJE6uZV3yGgHsqs54/kDZuK3H8afF
3ecqD4/r017w5qmNHpeA7Ijw0wHSizu6N58DDsJbJRby0wmH67qUJAqQYUYosK3v15wLpgBkq1+m
8mGHmTwbRg1Kq+FOGXmnQxjrZXEJjH+1uJHJahsPPAUdCdimDzaW9FJh6G5GOedOM8jb6VpgJtos
xTaX5aPurbQaCHribVDyPP7lu7rD1gkfPVuc1/ct19EVpeSvI6vSzmly1jkaw8VuvZ2dO1dt+dsJ
j4GuzDWqKWau+HsHR8qsxZVA5rTq8lH58kwecs+/G7D3to7er3s4MLsjOpMJVaRuUfjhxucK4hye
EYjTcdXe1nuDCPKmgJwqYIwbedX+08zyk8JDqEf32uJpx6CCi5sfUFwCpswfixxyJYK462ykEdUQ
nId1cQ+DlbrteJmbqEYrncoyOKJl/dGF7W29jy1+Ii36jYVfYni7U9CTfcu/i0rrlgeViEfXfi2s
er9e8PpFq6ma0/Da9c1mBANcBuO1xMCQLjhX7lMz6o+6VDBAzU5HzXG9LQVYMG8OX/uhRK06p0zg
7ezHbCbttSsIcsReWvlkZ89kSzFKRBK6XSsTDlGgk8iX4nZM1LnUXnVBfqK2cD4OS4YcLnKm5Nw7
5XeP8B+GffrI94Fg4vIcEWxFfHjwq+DbouSlrUKK51hsMEbgmo/Npu/oTtnYN+qh/1g8MOCKFFHq
LljtNEo0QwmiRHOHdjUuW5yxYr2/FkYI9AFKsTp4gRnqJA7E06T1ICIU7pEDGewi9sYKzEkYwtQ2
86XMJwid9oenJR5RKpPQli8N7caE6mXPG+QEVu5WNlaSM6Yxigx4SkeiT2dBpUqEfvLH4ARS7bPM
XS+rpY7r6sByC6JIXt1PQt6Dx4JxAe+2WluY2i+hGWJoVOC8YyLgXeEm0FIQ1N2gkkJwtKpf+08x
d6+ODu6gRSRsnDctgUPuj148h8BUOfHQWnA9JIK37wJ7U2qPNYXj4d7TEgWp4NNdARsZMXBU9zO9
ssCIFH5kgOVsJSZHBJEZC9AwFx9k7t4jnEeynpaM0PxnB/ci6YJ62LQ9up+u+PDDZrsYsMf2tLMd
TIzMPeB3ISKNSSmXCwYPPGAf+2ixmW7HSDwii7bHPtbHUwspSslprz1xqbXjxZ1Bqyd8FLe2xWKM
CRd7tQiSLijzofufSvjOm77Bj5+QpLznJZIjLOK7BrYp0ibNluEIuCM6mccMuc/lnWk84HO5Fto2
6F1Qz4UTlClIQpVKmk0VdxMWRR8w3/qUAwNShbfrQ3MHTLIeoYIODaQNZqAu+BqheovuKUfw1uNl
4tWTvWmRbxp7AbZbPBiMxvJUX2BqCIORABDXYFYd8o5iNyNmG+Q5WGlYUYnTy6svu/1Y7UUHEYlO
YboEIB1n1PdpVZEsMC8eaIsE8OGw7ckF813PoRRX0YDo6/Kth4lBO3rKB1kckbh9wKYl74OmPlOs
ADMjN0r8MZtaTLub89KOVR5O26hYRiRs4TwOZRhiop9nAxQJkzZw6mxB5TA1Tnse8cJqjDcrNWY5
TAtCuehq0TT0yw/t2PrkFsGzx9ScGJheSR4sI+b9dbdSY2RHyNpXlB83p0Sokq02J2bwxV0XQRNg
2eKqBUIhOeW8PoocQ54a023tEbcw9+A+WS2K+1D379j5i5RhhUiOCliD45yn56IVmU/YnbRduIak
uoa9a60DKWFWUYN+EysWMniWUyQSZzXIbbSIl6LHkK++GWOf2DUyJwZjTtpvJcn3kXCmXdNS8Eu+
ulu4h9kvCFLGM4NI1g8wUlwMqAuw+FMvHNIg53LzGmK9F1GeGoC3KWCe/yPszJbktrUs+kWMIDjz
NZnzUPOoF4ZUUoETOI/4+l5098u1O65fFLLDlrKSIHCwz97r3AGZqraVQz6qLMZt6zhcUJtA77px
+RFPHeQF60+uh3nrubUZgebZGKH5nDS5u1du8W3puKdXCmkGZs1Oqm7aSznzMIghud1g0skkEUF7
zhnxx5vYFSPMRqtHsW7y167vp4h28SmbktNYWgdDLXoT1oG3m/MWlcAgF+mvsIOhOv7lj7D1+Nim
nX8MWoi2VpLpiCrA2wiOIr5YCDfoGjVck43rwqdM9VOKjeg4B2A/8gozeKarwxR8ymp88Wwc4f/7
zBb5rdVQb3Lb/BL5YXFQ8Jtpby5xs2toSMT8B2Vs/5RiOeXVkGzsqus5JtqPSfwwyvEtjGH0iOqA
y/Q7CJIneo6wEhK1Cy2eBFniTefmO1nUL6jS1Lb1xu+nq7/0j1NSPaA3PvtBdmcN5JtgcRabAG1S
mQbx0uoxs22OXGOBCSWQhH/6ZvxU+14ahdg9KLbUpj52pL5y/8rbzyHj+uAqw1vQIIL31XvYBoRa
m4xkD/DHY7E+Oer/0fSaA1X4TrvwR+eyNqKuaa71Mt0bXMSowx5oUX+bHvn2odTpzv4oLPu8GOSl
u86C+IPCRHdvQ7QW+PGEvXrJ2XU4mjdtAfKjyLIxami2TpSkm7rXPSWQEyW5ABUAffnYTXpDkP/B
onOd18YbB+Fl9q1my5C0oyM9JBssMtHg5fluEaDjwkdV4Vhel2vloT2BfyNDGBzXzwnKBkNz4HyH
03Jt3tRY6UNqCnJJHCwNCa4HX83F3q2Td7hAO7Ow0o0lNEihqnwasErQFxAT8sUPAG9/KHITLv/i
rsoLb1dMy1c2oOb0M0BNNPyQyPWLxX4q3dMixyN+C9S40SFJ65ECmAYup1KFHhgJDDCOkt+pZaCp
GPZ+ECAkBvfilYuCmWZ/pgvxUMdKo9UOvDjJe0MtWxYLpLeswyEu4z35DONI6RgpCWdROTI/lnC0
N2aVPmFyxixzDZt5X88tuDa7Flu9eHQt6nqjG9TJuUPlWgwuPzrfskVynwxYNcrLOM5X5c40fv7l
x2mtGvJY41vbwcoDoBXWxXdugdtxqyL+uBFgRjYpzlL8PnCv7G7Xmwi3pu6ffKd9A5lAIqu/X3Iu
eOMA749sU5BY38AuvM3SDW6UEsfaS1zpadwcmqTnzO8f1LQg+OvhcQmTu2XmY9sCRt+COTZKCndj
iPJHCaQuURPCJWxjyqF6Z+e9pCM5OLthCLb9aP+aci5lbfea6LrDOOTzlFSyjcNAXCde6M7Wb7wb
1UEY0FbkAjtlOssw7jZWLF+beKtlke59+85CEt2ObaKfwiZ4mlx0epeXm+hyZsFxIDey+C7HLoZq
w24f8M/xrZgZYWeOpI33J9CNOhpjjYFraM9BXZ9CdMljopfrkAcTxIuWEHv/ZRkvZUC7vstXr5eV
fZnTXO2k00Sqms3jkg0EL8o4cnoicivXIppx4JItDMlMZe0+ENmukcWmpdtve6W7Eev+0VrZHz0S
JcnG8eyW+ueccosMHMLFc0bWvDS+aONEucA5pg20xcW1Lrx+/l5kDrupYWzqMDtNjQstYW7ENn2Q
3RrKx5ybevm1nJEd6Z19rmvVzYFXF9OjhqSFF/NY9c5rqDCW+u7wYRrNGmrZWR3POW9qg1u9RJol
vs1yXLZ+90ic5V1Nxh8z4U8Xyj+k/nSVgXdCs7x31lWaZ6TksrTTm6lP6N3M4yYrvGmbZEpu8867
dWu95xj5hO8mvcJ9uQtYi1XHDQYIW9ZyFZjNLwhQBAiN15zLVydmb9PXxbuqaaE0Lc0+v49Go/yZ
TsF3V3S8cO6zDRuhtni6+kt2y12lhm6LAeLVTmaxSSTwlNWwtzQTCILgp0zbXV65z1bI9kerEjex
eWcsKt50qMPeXLyYszmz+eEPWvcD96/tanZep+p314bZMZbq0uXzPbfYnajgl0xGeJdYwZ910w3t
Qu+VZhtNW0RN7HD7OkYjN1/D2KyiuLNo2KJCqRA8UKnkZ1y8eZX9WnTJL1pLt8Cfv7oxvFqQYdbs
Z/qDk57OEuH0KacgHYlp5uIubULuLsXRxAI8hNZ7V5Rn2S9PSRC+mPXvsYcpBP+VQI6+jFn/MrFT
FQ0uh3zR1JMF/txESmKMtb4zS3a+ZbHNja3UQx+q9TdZzVW6gLw9bCazzzZO1+0AFCVZ+FT6M9nk
b1P7b7Jwk83699bahlaTltTDDoY2R6urLCU4CnXSqcMuFbhomSX1Da2apYUsL8Kv5K6fuEHUYUtR
uCLuDA+xrqmcble0sAk1zZ2+TwE109E8WnlyiM3gfdaj2Pb+YuNqMyy2TDfeWmaQHbkbElnUJ6M8
FvVYEM5SeE9zMOzDrM6hqDaVWZi3nDJT19Odzy0wlq2zl0U3ndy8PgaTbRxqx8y2w9Lm51A2xNHi
B4qm6mq06o67ZIOKXZl6W6WQGFldeYtRLgjk26zLS66EfdJABXKR7WnoU5X3xnpqHysFwF2TTdy4
NXp7OxSUB7zRl9SSBxkmoHsrwEhqLi/EaYORRQg07I1rl70l1bmzMyM9LyJfj674ms0kLyyPnELg
AYtv0/Ydk2+/L0HA7wxYD+TQNmbQvSzI4Ns+SYgPe/59DFYJbGEQ7lwqmqKgDvbNQu9cJ/5lt/mn
K6qb8EMYNkN2M8xWvJXrsssy51zk3lOcQEetHMriILAeUXXRm5KOuEZOrhcdaGMKv3yTmGco1clc
TdUsLt3aHAj8cpv5LbzYsTxZcahPts4PWdjPF9/gtgBiPsFB2xZbN3WDW9n+znzvNlpBcuexOXBr
VpemRH4PluUy4tocB/TvjtMGYQv+Ov2s7C2gN2/0X/Yo1/LO5TRmi6T1FuVO87sJu/e5t6atl9EG
nsMlObEMBrt9D+feu4QEPHbsD83ezDra31Y1n23EkjO3HhZkWwkCbF6wUSPsB28xn+K+PwkQvcda
wiIWYj6FApsyRF96Xl6HtaL1VtSbAFk/IhCQYl3tGC/I+cYu8MlcLEXD0AmzTaK+L04AdNXVqOwP
ILy0mF267MFwdcncX9s8E9tB0d0GRtSUy8cM2RiH13SBVeRFMAeKqB6hvYfDw4wKtu3pyTvTCEy1
/sh5F2FKnFo1TvvQbJyoS9qIZtGvIVA/Jtd4pW/B1mhXP83O+26ThNv7RJEYz9KOxmr+qGLVvja9
i87bUQ6Znn03tDz6XhZk57MKEQwTX8lGH9F6X8sYkWP0cO9pJjZbPnxUlCI8ZYAI4ReGD3S9632R
1k+6sOvd1FB6yIF2olg9V4b4halJb2paejdMcgpzeIF8UDNBoVbkPtz7cJiMvaySYmvM7XlU00ts
kBcsaKluRT5CCJDZtQviO0tbwa5yQfFWK6IPkHp7SJwW0mqBbOPn9TbWVY78wb6t99xkaj52Wu9n
xdmaW8OfhtbD2QrNh4pawoxrfOlsqpAIvZN02ixaPP9NQLmSZk5mvEjAc2VA9Ot6jKYptHZJij5V
xhAeyrTd5qleX97gvUV03/NF91c1XOPGpcLuRXAce3ito56Wg+mD9/aG0N+Ng/2DsKF5FvqDE/Jg
eu5ZOeGpF2b72qKrTJOFojPQ1FOJiVPWZqEiPKIumdWulv2mbI3imgd7sLm1t1zHorpOauijFpU+
4h6Z72ozM/bhIn8vGBRuJuZ8DwcQDV+2/GmRZ7rPNbEb+x75KX3M6LUfDOq6fd1uVZwHF03+1la+
cfxrHSSTobgAwA4eSAMHYQrqHB9uXuGjKxTJ3T58t7vspPGKn9IKcG9tpaycGaJvkNk+rZ4x8qfu
z9pFt6waQaLbOTGpL8812gjTqHHC8/sWl+LiZc628FpFjqNaZW/7VtC8jMYGz3CQmu2mbwkikycu
rlIW11B0JiWsnjfCymm+BvOhW+PVcZ1C3eBkG90cmP6Z25++NhNFbOuBsR/81c9+S4v2dxhk9349
3yW+le3kDDn9L3irl/YvojT2OM9AXWO7PsjEj7yw5Jtvm/3Iu3fu6O5FykcS5VZ0pRFvv7uybXeO
PKGBi6NVti5Jb5O9MuMNn2l4+8i2WY3W5VSUx7Tc5S9h95vWgXA35hZHZCpoDTr2eRKp/UpW6jjr
yj6VqZHse5ZclKfIepWdd5AVCn0A8ZA/rxuRRRZvst00kmn1mg1VeUBZOYpZ059mwMTH7GDJqSaQ
qKbMy93Utt5jAegnzH33NS67/lHBlK3z9AWTtomM3HAEMmTnDndOTknH79Kcbl078ido53Wu2YXM
JHsxKqASizfTDYFuGRkiznbAq9JrrIz7EVUTXS+diX4GT6vPqU9Vc/KrqnroVsuCRaC4NK+iQaDu
G/1LJIX9yxLwqPu+++PFxn60yGiPerFO5FjcqyWZg8DVxHs13A/ttdZFNviq6nRqr0XYI0WQ04XM
5X+1A02y2PiS/jzcEkv/oqQl1UlfzEv4Mos8Mu3GjQaTPrOfhvVD1fqfQ37w+nG5i4Ogf0E7jpw4
uDMCW10rI392gqE+KmKdm2YAJmH3lOdDCWELgsmj02k0tWwU3J1RlB0Ej125DMvJHtKtDIEAmdLv
t07ii62tyeAnDmSNUeftdvKH5BFiAu3/nUhIUedjSo3ey5mLhs3VtK5iJNriaVoSmuN+xv3AnzGI
VB4zGXR5X6wjEJzKfpfeAxgifeTLfw4asqe2NNCOxjUNUNBwqoptGWf2NaubR8YZzFc7xOKWJ+cu
joNosgSavyTfEAOLbzhiJNzlxi+aXVsiZasGaWQcNzaeDgzOgBVnX38BjC1PBXXEKPHWj0q2F3v8
Io3CrJ0xxO5To+FelYkB3wCHcm0d7iXaSUkiqZJmrOeH17EL402jw3K3KD+5xVlz75dOqo/pUOc7
wqTypFFGda0kjEm16uVOxX41RzQKXUv5J3vmZSnkhGhPs8ddXJeEAS7afnodzPlo04HZBTFlF7of
xB6n3lN+QRay2c7i4raMVoZAgFG6SKvvoeX1TFzYLXJAbfAIs1sa0WwazK03NQ0jGAJgfBlrsc9A
aKTWWS4a+HKsD2G6xkGQR0Ti7vtO/Arxdg5NR2m7OB7C2EwFHZR1pACy7svAgreGqwHX6rAJDRrh
QTWu9fNrxRUYSTvZh0XAbChYO93sFZeAnm9lNx+L1RzbsP8GdYuh6lykg//Yl02CqN49hKoPNw39
94wk1B7wnq8GpkpYMt3lA4YQ4etd1VQ7b/Zeu7x+1XNX3GsbC58H7WjD/tI/o1A9G9S5BQNU0kz/
KqzZerD7aVML+dzJLDmtSM9h0AA9cnPYLkyN5nZ8Nf8aLdDlLsGq7skZhb3NLKRZMS4q6qom57Xg
i8j74EEw8Ki0DbHLbPTLri4o8EOoZGnw6dKEob9lklW1P+fF/VRM/LjaekDoGrCC2aqhfLkziSVe
+LEP6btJlz4LVqcKFh1ZFdj7eWF3vDfp3k1h7GkVeyc3qYo3axHclVLxO2hz6zoFaY/Bkj6iQSX5
YJrj2zg6xW2cKb0rbX5DVLMjtfw0Fqs7M3fpDwnWlwIz+YugMNy0uGc3us94Rr5FGEk/Zwiczzzx
Gijcc4tnMrKSxToaSqaXZCkBOo4wS+qgMWnButbWqqXY4uyAXwYoiKhMhZjgcWGUrd53lKIbwyjr
rZ6CAJS5TRdvSO9C/BS0SGT5qOsQdPZ0dG1iKZlWfGkChIdg7RgDtJTFzUbE7dQHdEyr1KmYX5Gq
Kd9UcxjsQ3/aKbNtD5MaM5pEeY9z2wj9g/KHx8zP1K4HbrrrnCucoPgSTy5TkoxtZLmyEOwOVbMD
5uDumzhjFo1dyWuF9+/N82amfeDDkHp5pNbtn/Jlvs3CTMiz4ldI8UZ5swkedtDzq4U2DSQCPTNu
eAnneRhP2YD0AUeo5ZTfh1Mgb02VgEvRSMX+jCOlyOLiHtMusXQsgvt4tv17WuH9kb2pwkyUBvd/
/buEPMMZBedJVe147Z2PHl/rLUal0ypNTokJSvFAlq+MjAzThpsNNPss54AwdJ16mey6AVhF7r+N
jsguzE0jVuF/uSHaWXaw411bPShrz0vdRwNyZxm7j8UyPRe6dugneCBrbB8jcX9BQxyE0T24ovnD
D/DpkGd47nguZZj2R6C2Zy+BtjIX6UoY6bdclqdNUGC/HN1p2I+6UtFic9uw27syQ+2CE0a4z5bH
AF4e50H5FTCfZzta7UGH7lfvu8UvO5gO05in29BhiArsj/iE/eItL0dMWb16ttQqCOYugRfXfyL8
Nz3L8T5NOyxMxmtPmy6l/XX1TEtfawOum6uDhzILLPRufhEuL3ivpBfNOWTLHl/NDus25mGatR0+
cjUDkcDJx8w0c5/rWd/ZtMUPHas5CmpglxtMxmo7OHTZW4qMsxoc2nhViOOr1vJ5DtKYayExWpkW
z86EF3GIzRcEseDadXZ/1DWrwuzD8bpAFE2qIb8OotixCpExK93RjHVSQszrqKxpWtpziUzaeV9h
Ec7R5DBvDLI2hE1vfJ3Z344MdXI240RsMh69997C0xv2rjoSEEJyXf9Rq+x5AEDmKXP67NZjgBqv
uGqmq90tbFOq8YeHYskgSrvIZKXqz2VLHcNtij9hDsKLURXoxioDhDIAB2AMLm43s2p+JEuKz979
OXR+s/V9VoPTt51Ld5/DKGeGz4QSjXYUt1yEIBpYfhMeoH3xkyTjeJ1KLliLP9WHoWZoRi2N1Ukn
3gJHJI9M4uk5Ebv2lOb5vXDwj3eSE1h7+bnUzm9hLf25Lxd/28Yhr31iJHclo208kCwPQdWrrS37
zwQz2D4pdXMMCkvRXpidA/LZPkg8/8NMf3Lk0xHXjnvXOPSTZOtmRzlBOB5yQG/DCknJ+xJTp6Qb
6wAuuNFS/tnnyXwtmOZzVPZMiG8q7ye2xU9r1t6mbsPPqsLcMRfD8Dha8o1BPM5lbKBRlmxuEZMr
wotpeswQnDL2cZ/91PAMi4kb/NJK83fSaWzN8TLuTUlasAkZuWAIi8F6wXjMFD7lWYj6AZvzeMjT
BNXUMy96fCksTohi9umRNs5eMRfl7LS+vXe4X2yqXCOxttwQ4YuYR6iWIbOaJskdzUUXW+TDGATj
pViS9pBr67Q4Bk5yoM+xxWAIz0VjsEVr7Vmo2CKwGW7I3JvK+sVJGofeQ+h18zH0kx+e7baXwViR
NbFT0ygEVD7l84U8dxOJMssvXmDiw6J2whoCoJrRXWGeth9BgXQcGv1pisUpdQoM27X4jMcPn1dy
HyeCKC1i0i2BuTurAa9mMg1XQ017nM8SN0BWPobuXFzdPPjsbPokStrpvU8uLgK9zJkUGvF2GTv5
YdfFQ+OH9tFsJ5OWmMkSXChMqKW3hW0htDc4DlIR2Nuckod8AWmyVPr7bFZ8lbFzRYFObn7xR8/9
9DgHy7l3hmnHkejt3US+stkZR2IG6ZWRIElIf7gpzddaDPFJCpr+MgaR0CiMLUql39kYlztBKwgz
dl3vq2VBuhir3xQO4yehJHiDPD4uM9xlhV9P10xAYedd1ndFFRj8adMYiZRXvsZ7RfnJtBAbI9WV
ohuwLdz3Tahs/dko+0/fjT3FH03dcvSaU5UjSOWzVA/5eCqWKkP1LL2bm2qotQ06SjMMLhNlmpLx
O1O59lbjx3rgimJKd1O09nAiuQ8E12hfjHlpXwrpHaS/UmPLID5XccLEmDZ9mULlRlZnVR+NVX+K
0m9fhYL/5wczDDKLMXpJ+kCVrzdGgQzTDsHBdJt3Em/Fq4rxrYyQWCz+FtT3/nXkVdyOafmpyP+d
mCll7LQNPHxMVLN3ZTPjfe2Pbvujy2z1M5s+wW549NLs4JOq621oyupmdxOs7SU2DwS2MPnrgeht
rgVtILED+5U/I9UcSn8RTxXF5iRbQmSxEk965s+24Mksw0xjzbEwW2X/90usXMIRRn0JmR15qad7
kQvn6vVkiP0R/MzkwoHt6RbmAKCkJfqzL3p9GTqLm8gMlmnaElm52fkScgUwjHMZFMmp8jP8yWOC
P8umsrAZY9TaDXuylTwzYnbZdSvEUbrLfFQaqS7LQ+aMgJI+IFtOLD1+WYRz7MUIFg1PH0N8uoYR
O2axh87vRTTnrUuX0LOgIbenqMgOqIRYDXSW7T07tjD4WzmiwlheK3IHFyWbb2AO+BM5ZMOAAEeI
UNIo/zyOeESqzjGjfv1da8dvBuMq7uaEhVYCOc790TktLlfmZDF2MOq8R25PiE80/dBh6heAQwzM
pc9iF0xrpPYKCQQhURFe+baVDZTUCuP96DnJYSZbsceKdB7nFsXJp7QLyA5uRkannLOCb6EWmj6s
2QxPXl8xGrJqh4vJ63+FiyVq0oBN0F5RykbYcOh4o0rWq0r3xuuHvtzMxr23yCmi7uLcThpxH6iN
P4XxJ38/9U6tHuVSxh7nXTseCG/RRdafopsI70hf3XX9/OHb5vdQpECk2c3v00HmV7sdz7VixC6x
Xx52MD+5Yur3SdcQScQmI8veRrfjl2CZP7pBmWfP8OsTQc1mQ2seMFxDuy8Wa2iqamAQ2CkLgyFU
aDNB/mDmYwHWLsmPhTLcJ/DSXSQ7pg9nLamqPqyx4CVleIacukQ5/dEonnGxWbBb99pLXhtrrs6o
kdU5FWAynZnOAZM5LSrT5mswAfu3gW0fYiZu9GmfvsWFvm8L7zj4S/DU4JbYNzO6Gml/5C5zyXfr
hSgJ4P5atUI1irMXz4PMQdskmg0T97Meqg+r+QJZEHwmYXguByYoSzUAbKR/FSV+fm8DnrxjdA1X
MOGMl9G7tl7T3Pzc2MgAXx6rs9mGmnhRT4lyIoZwD67BwwKlk5upm3uKqHgXdJJ4ikjie2518dUg
p2bE+SF36HlM2tP3IIe/kd25wYbWo4or42Ym/QMA7m3r+8Z5cXNJriZjw+de1Hvxcj/aHv+5qy+G
FNMzeZPhmNd4tydW5rPInZAZHdXPIlvMbRLE8aVcq1hZM9hYKdJmdtnSCepUeaP66S5kxPZSM+Yq
xCORxrP48HObTpuw7f1Yus4PTogMHvoPgrDDAUhyf2j1kr84nb1jMqOHkzUvT3qM/cjJ3kdPTdu8
wsuyMM6MjqR/6qpyuOFWZo4ARmH+51FuuQp1tEbgqyWZj0g7m3j9pxa5IB7PSZgy2IghPJcCC9sq
5+ydDLJiXbmnwQSsluJWf6yzuiNa1S1nFdDJKagmdoMK5WuPHVdkfENj679YliwwxKbvefMVBgnJ
vtbgNhUy9WthQeuOQFBhlwcllu2UcpirFv81DWSAb0V1nsvGOnUFAxK6mrh3s7rxh7y/aJ/nYNb+
EqH2YQp02unMKF9MWG7mbQqRJkz/I4WyiIW+aVOfgLjrG9MRvyYmStD9kyY+Lfp32syTY7P0wWOd
8FhcrlqrsOJs/JC7j/avDAD/qOqTIdVVaBjw3podDMNnp+xfnVp/eXgAetN9Za7nVtAQb+LfkjNs
TVLW6KcobA+hpXdAQy65aD96y793HHPbUtowrZcw/uQx8cBp3ur6NejmH9MmTorPVg6v+K/eHMNj
gYbX2DsYMgWK5d6Xa4xu6biyx/OXqLuHNGGyHR5Wy7dQh9RT2aiNI+UzPEEWwXD/LyHhNf79t0w2
DBvHsj2YGmDM/gYU4sqc1AqQxs2v6YFMaY+7o6YRuvARxfSSDsX7UOXvSSYCAOcjrB0uBs1TFWev
mQOWwukZEjdb1Z1lzs9jYZD+sErgy9iWGDHGYJnrYhfVxt7ZRuju8qAyt4Y0CMISVhsKCJz5qmuU
/R5l+vtffrZ/Rt/dwAUfR0I/MMU/AJOBIWbIHaZ5s7XpR0DfL51T/TZN936o22c3kyiK+bQdMjqj
VALPc00rm97FVzVcsXA9GTWjoZHEnM0gtqJJb9PaewfdgxHbQSuO8z9T2L6ZI/Wb4RqXPrFfoAac
jNkj4p7mez+bCGOF+NEcGxO2jx3sv/+I3j8YZ9DNvEC4pkvC+5/MsVnmI0OjDc0xRCSi9ceeAKrL
EBwmD2/zBP9vnzjb4VsQENnr2XmTATneGEbpKVMulpulq6JyJpI3iORXNjrY3Ff6ngqbx8n2ztBB
HawdxYdbmXKzutvDFiBXDcAgnvt3nIP0ih33KfHuRzm+6bG5NnSOggCTaEJeKLWNo1Dyoiz7Z+tY
n1I+jXhXMqIGnuX9tsmUm0tA+BAvEhzlblPP+LViUjEo7cjtPs9vnxGxDqrY2EwghQ9+X//suRh2
FQ01gmG4+pG7N67B1+zprzDlIjytaNuiUdC5VvsLJf+/jlr7B4nLdkPYDxZXPaL1wv8bV2GJ7Wou
emWtxHTMkrimvGFJaTlSbWZh+WR1yQu9jR44IcWemkeAvPafLij2sdeWBwODprKBoP/3BfFPuCsf
awU3ea7v+ZA6/vax8qHx88WYrdtfixnCI6Ge+TXG7RQY1S1M5bPDYFUrrgruVyA4DUnstyse/+Vj
/H/fjrADCGngQFf8yX+SB8o5lZMhB+tWTfGTY4+UHuYqdGPYcHRhYQuavs2m9rZeg8trbh94y7LN
1C3fcdJcsoUC49/o3f8PCQMfg2Uic4KNcf6BbksR3m1lVnymsjhObelHpU+eii6nheFv3BUNY0oG
Jjv6ZYaP2Eh/eSigG/rYxFE9599oGOuT+M+dlylqJkx8zwIgBqDwP78irnWMspkM61ZkjKgZ0+TY
gjZxGdkEqv5+CDxeXnt4Z5YPnZHB+VkXE1RevsCU4ozj9IxPg0UusODEzqFKUwBRlXajynpKlo6h
jowr+O9P1f7nU/WQNkKYfY5jwQ7+2+JqW3j0PSbDW2DJXWv2tI+T4G3GJo1hJK2jUWU3ixKbzki4
CdLpj65iccQ6MxrIr37ly03IXlBjGzTN4op18/iXbZNuCvmBrv9uMlKXmGVH7d1XjqxJNue/zDgw
o/KNzC1NMNl8MbzjDyYNM6pi7vux/uH+CzmDZM8/no2H34TsM09mJWj87Qe1l9Y3EqZf3NT6ydai
wIyHs2hHRivbLU2hnBicX0dL0/9R+fjTTNTWYHjuDiYOWcYxKUkzQp0QSc24tm5IsIr+ZlpFF82r
TTWtXWKsNcAY/RjPAL3aMFkgwTzQ2XD2jtC/+iD9SHoMTAUzt2fWh+qybz1N1KwproHU79Do+aeY
/Xxrlye+NEZ7yKhB8GUX7In7L1ydDGabry50uyhPk7a+IdLS/XCwg1Kc7OyiYdUvza4eitdFF/A+
jBr0Yhpyaq3Y2IHWi8DRsWVwkhcNdDIXc/iC2EO/ggyA870wxiGq33LBuciYA6p1q+Wy3YSv8LmM
reNhnmGWWRq4gJdr3W39TL/S2G+ipJ6vJj7nCKdgfppODpPpdhQYzja3ux9eMv7sfnIMUxPy8+Xt
succPzFm8Y9l4YFWLgChzCCxbo7xFt4Ere0sLbcCuFBvVQREsoAmxfJYra1i5dGutYlXem0b0FLI
9E5a5nXM3iDw/BI+w4/HvGKVWuC3Wtd5tLL5PRvtXbfoH4RwTklmfSwruIQhpeNuHU00z7m1s3y1
DbJU7QEdUvjj2hP18l5X/QEGTrQMtJtcnJeMRaIRYfMi8Fm5xJzLsLgf13WAuszNVTOLAVN71PQa
pFnQAbSQ4vjXJ/8Lcxb3cJYELf7UMG71iOUwiGmLiGB4znR9nyf+TyxfVsQn36a5x5S69UfwMV3T
WngP1yOauXEFrYsKOGVm/pAM8/63reEf8FMbHBICPO6tEAXw7yBc8L7OnKpguTGrD8IE9lUGt44b
1/cfheuey0Wfy3HNsLc5SeKqe7LXOEXCY5A1J2Zi2qf/YexMliNXtuz6K2V3jlfoG7N6bxAIRMsI
9l1OYEySCcDROxztTEPNalYTmf5O0m9oIetKVu9JJtPg0m6QSTIYAbgfP2fvtZN59ciiSQxrW+MU
Xh+mFGeRxbCj0En6SOPgM7c0Ah2hUW5c/E/kw7noEf2UuTTHLT/FNxPXSxxS7rfh/3vx8/8P2qPl
OjhF1r/So9Jy/wGm09Ca9h1pjxfLxcvO3OFdW66wQIet36O6W8o0iu3uWOrFPev6zHNoXwJmcZU+
MVHQ5mcJqmpTGpFaB2KlUZHil9GHmtRVAvA9slOGw7CaFGVc7gZf3sWWQjtgeryPJPb15ScTB6Sl
RcbcFFJK1zhvhoNyEmg0/iLRP02zxxCGRYqOEBlPZnEaGvc272zuSZsXiLPZZmqwfOre9EUq5svv
i3pUscdcpczXaewJU77aatrwmC/0JFjx9kZRAb14792Udv34ZaEd73uqzUzKT9caqXA8irCRq91O
hmfP7SAvCDeLRu8rQZzKKFA81TEJ3pbTFduGPiheIxb6JLXupOUWKN6XO99vaDAFxp8X5j//XZhf
97d/4fFn3cyStoj6h4d/u37QTPxV/8v6Tf/7H/39t/ztkn3Kuqt/qX/8V3/3TfzkP3/z9kN9/N2D
qKJXwnzxW84P3zRj1O9fkHzX67/8//3iP33//ilPc/P91z8+vkqWrKxTMvtUf/z5pePXX//ghvE4
CPzzf/wNf375+lHynf/tX//zf/+v//Y//st/+r981/dHp/gRlvEXi7gozkUmnixrrSPZNdevmMZf
uNB1HSyvZxIhTOwMHgOV/vUP2+V7TOZ27I2M2CkC/vinrkZhwJf0v9B6JXrPsUF8mzR+//hfz+7u
34uef39TeD3+fPx3AYzgs/9hByYJg18fcH7TddM0fgfR/gfiVkYzP1kged5lPdQvrwe70MFeIbvy
LmYkyKopv5FShA5AC+UU73lBnwlpVIb4IUhCp6nOmqkhXU39GaA2EhZd/2kuaPmIhIYsU53w9p46
PXmRtA83s9lHRklmspusuUE1K5I6JWbM93aJ2jKM+cSbfM/TWkfG+jlFHryaoW9RUwAFqMiOtYju
3iAL15mcXHSzL0MkYJCgEhcCID+4TH6WJh3iBapNpRZmE1Oab6vu1KbuGDVqwOKU9z8Hv9u5uny0
kIds81Z7i+cA9QYAQ6xhIFcQQfha/9EVGZnJPbohPT2QFdpsbJ+uwayLdCsngArJyB0n6vYsC+MJ
kY6QqRPRY7lOfjPuIbxVHJ7sWwY/3la3KsjlgtVB89JQmxxQWV5Uo54CP149GhpVp9FkGMyMOwic
jy0xfk5P9gvMknX8k6LIXqg/GsIsCu2nECnVqvOsrFIdhDo1PbKHjsisjXKSTVeyUapacJKUkamm
at8YGMu75Wc/TWHXDGeb4VxYjuolUaO37dnTtuVCx13EcbvB4UH7iNxoxGwdIwBhX+S0PBsKsz9w
7o8p9pBrTO5wGItml6U6tvvFRC0bFNvLYg/5s5fGI1POeuvCg/H87iRt+5KAS38ZC/HlL2K/kDof
DgVDnsyqL6WsiYXKT9qop7xPaAODdql2jvmzg+q7Gawx37YSvYuhPruqepzQh6NuKbb8pbyiiZlt
TTsm1q4EmKRzNRWNYZ4NaH0h9oJdbdVfg9AGesQEE6P73o5uWod1h9KSdihjSqjCU1o3GNCBedkq
fWosERNrIN9Imb2UxojZat1EA0hGTmr9MDwNyJwsTm7STKecfvYGaCYctC6hICq8U+sa9536HtXa
e8HQJQ2aTIXpPfU9DhfbRanLuyxkj0i37XecnseNJVo9JDb7bW79U8GfMrid3Ht6mZxioj6zKYFs
Jp3jolA7+Xpz67KPRbFqbtBXXy2tBcsN4X/b2fQfUItuc+jV5AZhwAvApxqTf6i6mQmlAaYKn8O8
6oS9OTtpRkomau9HZuWYnFzlThho9BAfhRpDHCx62kEV2ccKFgTJRZSShnZ3EkxNhxwMkXdeXIsk
oYUKSXsvfcKVGmZeMJ1p9Hp2HNZaElOXpKCnOvdrSYc7KfvTLMAWUDs9zahhsUZFQ1B+2zrjFibO
WCBld7Fne+sPH7GMP/BSx2HWxJ+Clnzf9w8lYl2/q6xj++qDXKwafKqAkpXU3+OEe9jwO8gWqLzt
hQDqOZ24AyDD4lJfkJjKSCGcEZjrRiBQkRGnvIUBfQZ3aNeiyn9grv7Lx9+DHRs9X6FDQWLeMW3B
n2+LrCh2Vl/mmDW7ah8YEODibOuM2KeRobJozl55ymr7Caj3sOn0dtgBadlzEa1VKOnFs9U3oakR
aZ88aix8BEqkjIQM3DnSY8CcD/tZZFdbWi+6wkWquvt0Ab4XS3RBRU5wrE3nS1jBQ7kgLFmK5tYZ
/ZtyRqpfOjg6u655bru+340WoiD0pDOJgtSLhsWl6ydtf2RRoXdLHiFzBbsrysfBkAHrIH9NSiRk
HguN9wtVN0W4ldOlhMIYZq3NH60vX4ykH3u5vJfldOOZJZqnBpjfCKjISwegtXK+EJdJoWmgAEiS
t1jS14dB0+rZW6DXQ1Rj3O/gSFmZdu7MBtGNTH7KpUBxvxhPwwDopy9/2aa4TgLtvgeUnb7tl+FD
2ap6x9tU2CCLNKEeye5smHC9NL9qg07hAj7CNle4E8v2hjPYIZbzTWqn185WP3odJIi2qPfBlmhG
8xJCj9BZ62x8MdNwbHyM66ZnHzy7xsLLn+jPXDdBGjBxsh+zQf+qV4ZOemZ08K6tzLc8MPAet94v
z6AlEGhUzEI3z3JyQ1JrOLzh+aATUwBGYBKURFZVfQ5s8RtrFPcqSUbCVJ1fPfV2hH2MPJv2KhP8
yRCMf5VSx4nP28d1M313i/3giOahquJINBCphP7RfLg5wgoUFKDgTBQcVZ8gzF7uVGHfmPr8bQ/q
cXqxGyj2c8yc2mRGbzg9yRcueuyyKhieqg+b1j96MbygNvYV27ijFHkxCedyS4bN/Ri/+TFAKhsB
8aZIW2vjeUDFNetN5s3tXH8xUzVYzY291slrM+Z3tb1O+7hcLTvhvccEh3AP1oZOt30ot0MnPrrS
kdDI5LddRHmGo21qLwWc6J0nA3ziD0OiDXsTtY75ris2/z6Xn9JBblOMThRkaRLFehMxfb8YOsBB
KAuGncwY81xxLFVyE4/MKFpUV3trKG7TfqrB4KDnzAOCaYnsSbcl64JuWcdJFDKUqqzOhjH/YtBE
Qd9MDumy/tMyM8uri4IRTYNiAwwXwLRgQu5W19dFo2FtKdQTC1qCXCmOW8urajLcUjW+dpN9STq0
9b2lDYvA/4DFgOx9cT8Xr2eG4zT3VcBVo+LqZRQmi5LVpBQ25CvYSfUjT2bsmjQupDJdotHIXlgw
TVA81Wc9A/u0cNIUbWGHBqsMDYULTIjg6HgosHyk4ZsxwDVXa7XaTUlt7W2HVHIngSDXDu7FHQVM
irUE7CtcjhZ0PU8Qg6Ob8fbFa7k/rNzc8tTOSe2fYCVMHHPQmiV0oR0Df6PwnFeciuLGdhCt4TT3
I5KG7uZaxXijz5OT/gqSnKNauzHNsglrf/mMDRqVCKdvC8U+6KHHiXvFnGPyceRyto1aRQLU6EIg
zTsLwYRxMrr4FJDFs6II5DadwmRubtpCIqbpvZAg2W3ZGzhA/Jy8nXaAII9TTHIt00vHpiGP5vRi
LfIN/ABINRT/G5eOGC7tPbFj91XPdAbWZ+hQM6XZiGA1fV1q/6KXaLHJPtim6As7zbizR+9nDmVW
rKamyJCjuGVitEGx8A4j24/m6SZwxH2ht2eTfZLDFs3hWplnoM/bwe33Ba0Cggrpe7jDNjDypx5p
OFgE8aHBdOIyOuYt8cfBl841s8lLERywFTHoe7N97WNKuim09Bq+sz4ZEaTZ10bbI+ZKoyoHCWm2
3eMsz1mcXqArEe8lnZvYL97Mnh/mps4I/gpytMwfACW/Eu5wWRJku91altfiptEdHCQ6bB5suLbp
/6o8Exdw8d5MxWfm2j+DcTn2Qr8pDBgy8QRz07qf5wTYZYxLtmyMfT7gs7HS3j56RTiwv3Gr1feu
SD3Gz/mdEGuR3eW0x9hI6GLaRzczjmbr9eHcfGHBLY/NrL+Y6XLS/WRPDvJR5PNpNCSdGP6INFmp
XubTUJukiKJ5sLAI+EOX7kyRnTFNnabJYZGGOOIzDAb7o1+72ntm2zTPU/wct/V7RUtyw5KJgCep
MSXb7GXBLk7MZ6HT90V7/IbG6a6wkWnnaf+zfbFbgeSpKX5MugCPmnCYgOe30bkMAq/nvMINbS+8
H/6Opgl87hX0+6v3q2HDDHfPnZaFbnxdFmh3uh1JS/EC0EiWQnYbWx9vPbcOdrPhYUTZetqT4SUi
UsLG8qTxswIPtDp+V6xIrtnsszxDxYahoWisB+Y8yFPwEzo+3ZrO8oarri3g0bxQgzupjRqHNoTg
BF9oOzuG2JQT+Iefi2ygSQ2XGmDKvk4WxlgxWB8n/yqlUYaKdHquGPvb6NCqJhCkOHnlwtugkLlB
rk7EkGCFaUbE3wQ3bhylPw1lnW8pBHErWTu1ZlVWi2fTP3RRU/J2udMEKdNxzT0aE39BhF8VCgKx
b8Zh4GCp8WNx37KV3rjDsJEWisWMbPVNi7XvLUmbG1wghMgHV0255kMmao9IdlYQ+kKsHq2loxdt
Qen2NcF6/sg5iwObgNdk0zZ02Segu/cn0pBgJJvODYQV3KRZzxpZTK6L/k6fD1qmPzBQBweDYYA3
BZswcthNg4+G0qw9d53aN718qDOM9qxQr7HQxz0elQoiZ0vykMI5ucSBOCPA5m8gaJcMt0NrDT8M
3Lc7oyr2coRt1LZ5fgRKRmEDqK4rOvPsdvZySDo/53mPkZxhlBFkRQN6ZHy9Wkro/oVdMAnOXO1W
0WfcNJW61S38OhBuDpATjpiA0xU5MiSf7v2A847ac9JPrVY39KWY0HvAxIB1zkvUVkeSwruQ/poT
5nA6nQlfPHKvijhkkmqrt1j0c+TbNKzHJIXYWlq70hPxrtHpj2H4MSMjU68syzeN0f/y+sTdNeZy
D/vOPTZrypibgE0Z9H6XmfJxMLewGTREFZTa3eiERGxuKzVg6Mj9h2rWn2cLomoZ/6oJpmNMxLxG
d41zlegO8AtEw4ui7xCsh0GJ+3KoaIPOCp1yxbwCKJBOdFe1vNI3ZLQ54xsum3PVQuxUMWjBzoWY
YQ+QbSXsdb9Gmt+Id13DUSeaAOGyqEA7NMt+XgYyALhjMSjEW6076U7t7GXsHxQuj1Dk6rEEiGgQ
uU4I5lMc5PURVc056RRgRbgivs7ZqypIFDMkwFO2+wDSRH+ExEAPv98HCmsJ/P+7Nu1vPYnJTmk0
XzLcCRKZGZQ5yID1qazpKCsPcxLHEsYeAPqkzq9J6TUiM4oKU+YhqxY+nnz+sv0SdDIF9abhdyYj
EFamQJgT6M6r0bo1CyfDpw0RoneHq/D2ldXcKx3pcQqsuNT9Pbr/21nhXkaFG1lWzajBTjxgUfkL
ogJi5RqevWtFc2Z+4DEheYd7IamTtyLJ9kG8yr9QAg0ffRIPFKzJLaGuKI9SVhaRREzmERiWmKkB
kzVQotPYPTHffx9qp4ROb33l9Pd3lZPupUUPw/Np4Y6iMBG4sYf20A/RKRkbS1MKilh19CfWziZ/
FrX/gG1pm7qWHXVGtvIQD1gNhrBQkTmUe4weXYiKD1KKsXeo2hJzxLO4AvjH5Q1sJJgks4JSlOsj
Xnryk4BDnccRWQ1eskvdxYfJVmiK4vI91mdtQ2MoAxQAhQfC8R4NvooSbeYfZWoz5uZqkbnxW/Vs
l/WhzlE1x8l1cYN7A+MkU+n4Ku59J71Hqz+Gg6SLLJzzkLO3LZTIEt+6psuXsgtwgDrznWKfDapW
30wu+Q5ibDYCASfyHnT3ojSeC62rb/KZ0i3mYBoMAejkniFNnxuPFTDbsLO97iax8nc1IHXix2Jo
o7rFWcMcNNMh7nl5wO6WHi181/SSmRCkN7Zxy0NKmGZ+E51O99kHGe5Zdre1C6a1KQHABQHQTJ6I
0ZNZF8YeVg7NlhgS63CiI62NHX+g4qUtUpSEuIseiZJpmX4hXVs6UmDLqBaUjXJZGCrhZnFxzVCe
R0uCSV1zEEg1uAOWVl4lkzLEZJ67KUUe05cj1CXpzE2bM8wgUGHfER6zLR2ITY0foIcqixC6Cuar
Sp4llh+pWrbI8rKkIntrUfmXQjxCubo0adzu5AS0Nc0mjjcTcjSeobETQYbeOl6IQDGZw/ZaipMn
y7Jr5ncMiHLaCDki551KcUO+2xknNG0a/V03oO7Yzha9CL++i1O6/jXIArmyZtzU/VWVmR7Ra2qQ
VIFtsXa6PkZx293rsIGbGa+X4EdXc/pI4rgRyorMNc2LrLK7MQr/mKvmRMWdhkWfdAypy2ei6sJS
jKdxwR1Bw5QAjH6nWxeeehdmNWzACUBEUIAO4V6b8ODMm85oHxmLtWc9ta9ohHdQ6ryjILcWBRZL
pk+hfdQnqjpRlOYWkM/nvEZM2Z5D/yjZC8PLLpge9U3Kjh3FTRn1qFAOTWt9o+gDg22RfYcgdO/M
KzMicB8qQ9mhrIue+sjfk1QgEUFiWR/z6lGuYbCJwY0K0lnLquuYZZdiMgP6B2O6zQYs19Cyqi1S
kfdkpte4JrCqqagRoTcPHujPTepWioQK4wBz7pc31SrKCSnDBT0dHa6HTedwMnRz+k4wo8OkSYjt
W9Nk9R/kbj3aMTbkGcm2kE/+SJQsgMpzpi3fDEy/VC7MXdMhnjF7hYgcmv8CZHGTFGHilncm5v6w
4KxK97V/xNN523ei22ZthpO9H4DWpSw/lJPLFhuIDeWA3x6KoN91gI7XZiQu4iq3GdEKKqQUkqW7
3noj3vrULhbun+oaSOtkaWN9EBOpy6X7MZnpL9gs3H0UXhyXKnvXFvVOc12FH7V4kEt9zEotw2HU
XJu2/VH1xlnRJKc/TFlfus7ZdxDNzzbL44xicOi5XxTQNibv7Xe1UK54yjsj9jtMUuPqS13QMRbf
zHibc3x5JTUT76MzV1vFD9+Y3EasTuN7b9Qs3rC6wb6v4uQMymtpFjult4cRJOPZky/ZkL1YQNQj
px9ojZTU0Pij21MTdFd7zmlsivZz0Nk/NJuIVlQbPfku8tuvbBZmw1p2ReA92gOHAkdq4lwndFbd
uOW8BJ9Hxv2Fmy2OrKbDMTmID3/CfB43TnZjxNme9PkL2CFgCUqcR4Tdpxy5r8fMnEs0tR7ceVXm
xsYlwM5t90lzC2+tpcBf2+HUvdV80nCtGtJ9Gc3VxZQyaO/ncgllmzx7lUf2tNZjAc4j9IolT1i8
erUgYxeRLTVV8jyPZrvvOlpwOoVJ76dvuPjfKrf59FKf+tBG/NAPwWXQJ3kkjSOa2opQOD7bFUND
kBbxQ4u1cQZ3uow1ug3LvvZWT0fPNbJtzd6vxHxUsUBCQvisYDlibEOn0JwvMK0/xil70kQLJ8Gg
nSw0/dakYRtW4xhsqdFfByO/a10dK2+FW3eQwYdiLrqxpSx3mGPuTJCMrPnOdSxHJPFe76JPIP/W
smkllNIxf/OiE1FBUlyMd6sxKZHLgWabExywJN5IEfxKhq7a6XbV7rARfQqGpvj802MzlXe2I6d9
PMakILmzuHWd62yBQ1haThWOF3kDNDGWJWRENMgIukNn1KIkgxpIyg3UpoLPjZdShwTRDQZqXb1f
rcZO2NT0482uuVp1iapmbXAGNv2HQS0vQWbnOz1v0BeM01s7zF9FQ5SBOz6ZvQHsywRclqWkUepy
ryMIeTaDlzR4olXshQYiCCY6xyzg9UpqIGv5ZJ0ZPY5R79bNVseTtJuIk4M9hcBizF/Ekv3wyKi9
6GrYizHPWJoboj4c71wsdsjlQiHrttfYUBwRAcSG3PfzRhsceZPkbrateq6BlGpS1Bw0ut6+GeEN
097hrkw6uXVy19rNuqXtUp18QVTzRBKQozAatOrEALnSLYL3URrmQSIVCV3667QV2Xfdce4jAhX3
ib7oe0ZNLnd85u8yn1GIC0cnqoMRZLjT9mHn9taJ37TXDVzwY9I9mkjgd65W7JOJxrcUOaWfcie4
S90Qus34WCXpZ7zMXJJDeyu6Ros6MA2RQQd7C0dTP2B4Zx8z6y2KKPzrOsefBWHHVhJyskLkpnNO
2OpGlp5+qdVPgUF7XyTBxZ688mCNwEqE1TFdsNxvLBrTyVYfcsqKgzkzqsGbToc2M15y4Mv0+5to
Hp3p2GvVtz236KNKMiV73XwwSAvbQgrbVniLkT4PyV5xDrDzcdzbAr2ON8Y7Pe4uFQclFYCiSBPr
rccbQYeM819ZOtmd11tvXVp0ICz1iT1r3JRM7TaWj2ImFYcgYZrmNQ3zvhoJjwULzxKwtj3Ovzti
KymVmDhFvEg/AlccyARGDWOV7GCl9VIvVlQgVKJCiUqf3s5iUrJTaCRGq7bjoj2ndo2NXKMr42U8
P5Kzn9ZM6L3J8SLypPPk2KI7iWWK91OHXbL+0bhUY26jI2cpASB5xrNN0yrR+nMygJluOK1XC+iW
WH3P9fSQZcI6uNI4B4To8X4O4mAFKtJNng1YVDoGKm5OCxWpTy+ZwB/FuMDwdj41mGs9yTiDQpHS
vKNEpudaxBel9csh16xHjr8xQasK4UqWn5r0XENPD7uKnM+uCDjl9MTSOisZ1GcYddNnzaWenHv8
xp/1iAKR3KLn1k3LI6ymlcIaX39/WGAj75ccGE45p/FVGy2YX0b70GR6ej9ACsllZT11dAWfnJoB
ZS9AImLUJl0bjVy7TzM1PLu1LZ7azNrY617Ado/6zm50ug2Btnd4Q54BuussAdNF9x09mhauDJUF
VE61ekrGoLqmfRJlMTIjumVG5Tpv7uB5hD5JsWvT2n0rZPYj4Qx6B3C0vgf7//b70wpf285QHvEG
FUMToOHXYHAsEF48vRnFKT0WK3mcZ7TQhQ84JQ7sDyVxXxjOnaMW/VgNSXPNnba5euYoDMRywc2q
sSURzNl1anCeK2vwQy0dpoeeGyLSZTOvJ8h412WAnYemxpWR1sOp/vaMTF9jGlK6mVX9SU0czO1n
l9+ZdtFf4nF6qZnmHcxkSK6Y0ST5lYuz98rcvYXYHERtmawjOIx0vz+nQ0e8AknYFWBOn35/6IPb
JTfyR7/uT/VQpDeUIW7o5oX/KiZ6kp21fI/r7KbXMK82SlI5EINh5Pm8U0FHmmLcm7e/P/f7A/nr
A8e3CstYjd+RuMtpI6Za3vrdcAhy9vowsxsR5sEYH5QQJd3nCtE2ZLubYtGbU1mYEI4y7J2KHlk+
UdulGndzk1wczfOPnAO7Z3NMLCYb9MBGv34eEAxT+i0uhD8e5uUc2W7yc/S17hUezEsR2AWBF3N/
RpWbQxwq8+2kak5UU+cRmlQjQEuGem9RjV9MuN+X3//nan15sWrvKffpcBSFqW2ZFvc0UpgALbFe
7jyt65/LHtKRZrE9df5zk5TDSQYNaxSDDJjBiIfOM7BhuJrl8fenhOZEXIZ3Kd23u5iO3xad1FsW
TMlr8dC03CpzDMrTLwRJcKO4AjhaM0hikMLrw99fcNf/G/VXraTZO0MKvvz+kFJRXhicbox80U7L
amBJzelWEQCyKdTcgltt5WvcA1DXRQNZqav3Lc3+C7l7zYUReBUR4D6H9uindOP54NRs+pCK8Fxr
cXq0axLh5gIG4pR4TII7MCnLpAoceQH2ECZGfmZ/5B6xZiP+kkvO4HiT5Z3+4mWlcaTODcLfD4Ns
WnYJr8nu90OHzNTQWyNZW/es9EDdDkwxQ48f/alJRavOS5/G1L/zTLfduhU/nycFfa1geI4nuLzt
RN0zh876V8AAPxj4gaL2PPGQxxzuR80n2SODa+MK/DnF3A0/Sm2d6klbv6JW9G5KqzgmAL7ZNaz6
bS6F2pU9pBfmepcC4M2VktDD78qHeZ7HTTp6hDsRn1A4sCGZ25i0zhd8IIgUXtoaT55D99bgyo1K
FqxH8AP+bQvv7vcjB6PxY1rSv8WZbtMa4KHfaMbRFnsYwGY0Fg4pIV35a1wmn1G3od3GVvJt+VeE
RxhCVBE8WH5+P+EiPJLtMO8at/5JNmv5A6s8RQqWq740fLbLhBq00mFKLT9d0xAP9Pog5i/Vce7s
8t4kzy+bu+JmnGd58WnzwILt1BbVOCYahRckrVErt2A/8BPFBHWyd0Py77AW0JRrrfPv/7Ptko6P
EN1Ox8uF+iiY5suSZ0HUzHS2MLRuae6mV2TZX0KbaR3ZiCpXW347GduqTFN6dWZx3y6UplP5kCiB
qDgorxUoz7vYPWCi8u4CMQJNNPRTk9TNiRSh2xSV1am1+W4/Q4nv+Pl3AgDkqUcScnKDmClIPtRP
eYupk3eA0c4knUfU8kmkpaLfJY1mP7I73E2MMEPf8YbHZX1Juqk+ml5fndJhrm7kpGh2esbeVCxH
HnFujyzopJQW7GCdlS+XBO4TGiKWdFOqV7swWuI8DO+ubhP7BpER57RWKIDb2VkGVvwM2j7BwZLE
UCrgONiD/dL5Z0ORqWZMhhmKGIkNPBdhZAVzNvCMyuqHHbgCPzSlOZ4rSXNgmlIQ/SM97SxjvFD1
cEuCuN75eISvCcppxgeoeSsvQDFk68xgFbGYW5NB41RyzBm6XOKx6zpIgyncUdfggAZn5dpX89Yc
C/1GnVH0ljdpgUVWOSl8PZC9+6Tf5zqRFXmr9Oe6vZ8cQFiOl3+h83ioffkQdPrFxZz34lndY6Z7
5ifUhHdtDFK8eB44Z92lpEsJ0xgH59I3nv3nB88ZsBGMr1pH1M/vzxsAr4JuLi8Iiu2bmgktKHL9
iqHZjlIkuXtbD5hSNPJroGtwmikmHtXImV3LJwIZVerjW7H9o1OYh7k1nPelZ8jZ1kkDPNFHi4JT
iMnenYUV+tVPHJtYMkmnXE0wfC2DRMAJLiRybV7xeEOHhcazqLIDySC3639W1yR7qeEKsI5klKCu
SUlA6P2wnGmWxM3OaOwn3Nc7tRofNd1v+Cdcs61973b6R1KCFKBO36BIRYqeKWihvPjEwZN+YbWc
V0RwSXPSRGjGnVC66FtnJVp5Vf9dC452nFQBAivouGOyNQ3zk/2YhCqDE2kak6q0SFxvptbtZwg3
Yd2g76/BhYVgW7utJs8tIo627mlqmO8+zmEc8Gx2ZvuU1ulDXr17DGjc3n1fFzJfA/tuldO20MYx
KqxbRyIcDCr5UOI8w7dSYph0X6qqJ9QPtssi8cRynpmZFtMYzQYiP+yq+GEobj0c/wZrPIzc/Bo/
ZXX3qSpcT02NC6ly3nqvNw4U1aTnFXTGKnUsrW4Oq5ZmUzr6j1NiPkiKxk0nrXMjB4eZSXcclOmE
CTrEcGagP7XTFenNSwt9PErhbG5SXE22rc70QEKXQCamY/rOrhNmHhoUbEXnSK6jjBklya5zkP+Q
HLq0iLZ8jZy8pW2epYc00jLGG9Mg9CsJ5Hfvcxz3ELAhIg9r0HdIuDyQalP9xurBscGvf4o8vdMT
ptQm+33BKbFz/MM0qK2CuXBEEXbOEzooLPRAxuqdmQl/F7Y1aWk5wquQnvyuXfwJD6O8tw3CKKqp
fwDDvPM4VYbTiEtsoGnnt4vzumYkOoIKHPe03M34/YsU801WK6b5NIqkbRUR1EImXAjsoejRFAeI
BxUyOQCDC4ds1Y0OEK3hI+BhqxonMjQEAwZJSm2V3yPbQNv3kDc+4IuARlQ+mtRjPh6OZEmWCJvb
O6TVpzSffvG6clxDXDDp1othNbs5OC2wL2KfQaBhT+9MsNB9WuBhcHIyFbUiL2vPAbMFuj4DItbk
pxEsj4M2fGhN+0wDCbPcRCKFSwnGxkv+m0J0guPOG0q5qw16ZUjWHy3HO1icdWg4rHkffka3jzW+
KVnTJK8Z8gKQKMUrKX34XvWM5BS92xrkiGS9uSd1UTvmq1V6HgJyzuj1ziQde23xnbYEnfiW/UnK
ZBB0j72H1iirn9op+faqDjJxSjk6E3iPOHkI0yA5ZEl9n26NFGGTG8dfWp2/0zpCjwSTvQ2qO8PV
jLAvlwZCsbdJZ2pgLDKMKOUT4QoyYnjo7SdyjmqRDCgKQSMPTHmaXLurBtqNHro2MX4jU5Bboyvv
iPZ9WgKv3GGvUqd8/oGTq96miYO6sOUeXtvmhaPuGdANjH8IRa+58/nb5V4jlBFg5U+vS4kQi+1z
HY8fQy61jdmsxZwHGFrjTJdnzDUYPLiS7q1Vo5kU2IS0NXrOzCdt1/RlJAuyddWSQRxY9IhdjsjC
0exv/yd3Z7IcOZJu5ydCG0YHsCVjYjAY4DzkBpaVmYV5nrHXTpKZtL3PcM2kneya6W1u6zn0gWpd
saBEhCmW2rCLrC4gAoA73P//nO/Eo/oa1jISenw1plVq10Xu7wI/fXV7G7+mkm4jw/w+WTqRkzyq
sYtT2xqu1Er/BWH7V4kgTK4kElAG5Q/FpWhCrBnqKN5hSGPyNakP7a1PZR/QhEmyvQjuhv5prPI3
orKm9IZ+JeP5XVldF1BahgGiZRs5Na2nSvF/sDDYTIDIdjJtqGq/6lro0LbRmmuYoTGkQyrTFL+v
DehZrKsBuPZl9JQULC3LJpw4BpTR5FoDv6z8SAy9Xfl1XKBHLOUt9c3sKjJi7RDYis3yD8pmMjXI
EfdfsSvGbY6G8srWzXVD68Nl+klSTk8dZUKmy8qqTCwo9H25tUNRrljtUxjvEfUOpv5joNUq+gco
A8STgbC/ciVrB4pqXPtR9d7qbrhR5fi9DEAJCztjzkZtQMWHFr9Q9z7f+mrUdEpbifEOXRQUNlB6
5kH1l2l2PZJBV9olunSfuI3YYJCzN0gT7sb2npDfdFdXyRsrqBujagE8Fqs2jswVbr8/ExjT1wFz
03rAQmel8qNW1fk6Vcg+sAEi9BNMvGoCRBc04zZ6bBXXHYEi8kSY8CR3HZl+dEBia1OubiX6EwRy
CqwzXl6tR+h9V4TUvRSI41tas/Egtyt2mvSo8LIkavfqw1i4jmlO96nrYxurpCtJhuLaWMB7J6vV
yP+TtlYtb0Bv1teWpV+nTLLXQwQkhoISUGLk8Mlah4t/LxJK0hpjhAMYNPo9dL4+Id5ZKkHKRWyK
PM/cEn34RyF4LbbusIPISZFe5bxuZNIFAVQchvkvJRl/lpGS7z3ShKk56tTIUcWpmc6Lw8zX0lTD
LrwPTTW/JS+VkMUN+meY+NpAp14Q1CsMeSWDlCQvNHptVRB2JH2ipgm959JCiUuF+D7xWdSUyZR2
qObW3RjQzpFDHk9qFLRYavc7wC/+w0A1SZwCe6+Ve9Uo+Wtr7JXum+aV1qGX3F8NFJxNID2KkjAz
vOTttRH6r1FvquSJyNeIBMmW0cT3lsV2YbF+MvpuL2nUQAADvYYKWlUQP94e2Jnt9T+8nKe1NKSW
7t/woFRaS2fH2NE53QBGFptGlShS0RCxMAZGDejH0SiKG9htrGPalUGuKFtn27gaSKP0U3GbmN1A
BjBKQ7d4NMnXAXOhvFepvUt668FuNHvXGOVDP4bkOSVSuSopWhcmixLLv20l+iCdNukN2SsiCb8y
Y22XerbMNF7/6PKRoAdgUZkSg2RHTxOQjn7wqaQmJlEaScjnK9xHuh3DlAenXPWpwSfO5HXDsFv3
MkbHZhyB9CETQrP4aHc9M4RIWZoOB5bvUHuRR4AKhN7PztH12UIKBH59pV9LTbNr2dhio6so8niG
U7lpdId4Y89CFsFeTcaEpf50p3XYQPcaHZv1Gqk2BbbELVfSYDwpgwIo0ExoQkOkipilA/WhmuTo
dhavcfEMa9tPH+oB80hOoY4A7frRxQm9luX6MAH13CRD3/4ZyVTX0ibZWkWM58vnc0Ujgq94VH4C
FIMM6sc3EiQTvkBurlFa3XkEiO5UC2yljuKhDoPvMup8VBYoVTownGHNzfLeawluljdYBRkFHY1Y
f9vihN5ZpvszSLu7USPwVS4tVoADnanC9CCDdFy7qcRnYV/zeijJ3Fh1wtyD9NvrKa3qfMLj6gW+
mR44EjpEuA9jVT3llvVnLWC8CH1Ya+TGGlTArqo2s1mD1/t8QOTs1ei1mg/dJlskaTrtWPnSm22w
us5yRV/Lrfk95rVjedrTmLJBAGyOPC0zIeKFEqSy6RFPR940bXjzq1FIpAukTVNWDSeDdu+SwNrr
P6y0HbcU31mkWUH1DHnGf8zpL4etEl+nMoj8rGj9fZZ368xCnWOSQnJocv+HbZrpRlE7FGMYrd9K
hbJcEtHKAil4645ddSiz8kpNMfFIqU9CRYENZo1uAuJDa/jHCFDXUeRudpePd5+/fP6w5ERjDcz6
VnFrmWRQRLXk2BMIjGvau9Yk8asO/QTAWxU+6LG5HtmMI17U3X0tgcjIw5J1hV42+1wVOTqEdoDg
U3r3Ehk/qHtokBC8VAbwpCA7ELghC511T+lvY/BtgYH0v8bIdVSUSmcVAifQtw3SFwWe08C0PyTN
egt8+5vQpAFQfD04mDe/QQXAkJ8AXgaB0h7a6QcY/g/dL6hQ0+VG38U0EU2v2zTtxe3nr5//1I8q
YZfA2yn/QM5iHe9X+YEeyUGrAo1NHj9AFoH9muRv2D7RGObpiEfG532BXXRgQRI0a0uij6WrLXra
uD18/hgm2iBMtOZQo42QI/uhJAGOpIHuAVlv/Via1Z1usbS5tuJG7Fl9EJhXZbUTDe2V6WkyJXuT
qEUAb4oXUSTuwoZqQj3uQ0Mt9oZFHQ2c/UBujl3G/h+lCsVm7HRvY+ku8RxUFJlbFOO5tjSI2Jl8
8/lb36pwykvpT3rzlSMTZ3Mg4m0Tql3l+NMPT5Y+QgEXivWz0/mpeVuO+xLH1CZn27du+EyFm0u7
ihzouBzTNzvaBaJBi+kb7r5RDbFtA0ZpbGfmAeNnsC9z/6VUhwwdQQ+clk7Izdibd2RgJlRFMve6
YOF47KXmZ434cmf2CSm2EvWMorHoSqt07dw2oM0e+PWDLbptqQd3Hq+KXxY0dIW5wJCtn2Kgp8Id
f0fp8UREQu41FXwULWlXvPD1aypF8cFtLX8npeSLlD07CdXPb+Wmkp9kdCaa5UJdteljBrmqQhdp
rBvZAFeviGATtqxW7aRwFJ8SmklOTTs9qNikY1pYtbHnM1THplWeqiQDiZD6BrpyKmxXPaTIK7ZS
Ey20o/DQmqPjypGF1grKbIY/RTd88ZIkH0Mp5Ydu+vH5T7lpoh8r0keE6GjzKdgeorTvAWI0H1V8
18sievdpspN+K7y7WK/6N+SYk6bJyOLHOA6bR3ZS9hYZdVQ/MrUjDwvl9CXHgnIQao/asK9Znjd4
uME8K4SeUs7DQsU/mkDk2W3jDYjb9gVJBzboPkP7aeYfaa8bTGW8Zs1q4yN92IisoZ8vhvbIQ4y7
WaC54czN2tbTYFvT0pfzSn1la48IsHdHqIax8q1xPQw4nrkD1sJyjrmQLqlsErrpt7d1q1SbLu6l
JxYfDZNIL/3EWZ1IvMwLoUpr3RfDRjbYUZeVSTE+Dr9VXdutsD9RkQUbFwVufSN01WaXwif3SU+/
7b32XdKM/K7W5WLTFwTcme0Und5P4EhkA7dGXg637nAEzEsxtFLH1wwLBVayGIlaVCo3UFnpR8lG
D1PA36Bz61BZUsaUI/Fme03yolaU2TzSTPa4Nf/xI2WUiZRKX4Of/kFDNkIaIfEEwege4GxlZLLy
8hltGoo6VD3aB8TeKKqrbDKJHlhUkZMLOv9PXJ4aoiz5jwZz/avQhLKXVfaoYWSqr7RcEHpF/h1b
Jn1D3GR0qxhyetMb/eReYr6i0lw9DIRzrJqoMW8UJMArZsYVYFTvW0inbZX7/UNox9IunEaEja3j
JvTJhvfH/GCLGm2qW37kDTGz2DX6Z+rZaNyQvTad3G0AMJk7IG5/uiYOR0NP6CwPDRJsE8UFXrEt
TU3tGh2nhiVL2IBzWgDgI+JzRErh1m/yhygNusOAOGYKFVB5oQCnvQKPP667yqpuipIuRWcl8otu
KgIbRRRsmt486I0wbuRQNe7SboxHlrn8oyz3NSFV6buWinIT+egLkWduK89Njmj+5Yem9eQHgaQ1
xJjLKr7aaVycJ5A3O02M0buJ8uTGS2T0fWkSvceBW16DZVdvP/+tob4iw9NffbdR7qhk4xOf/qO4
dxXCb+hXfv5HQ+A/87bKH5Ta6h59nCSff2byN3Y26On156+uRJBlzt06fP56p4yF/yYVN1puCYdS
k1jTP2RxN/3aiLK68zQsLexind6KAyflmV8jCd6mKgodNSsRNilM2JCfEQvx5t4kLtKpVA3arWeU
9mPeS9TqDSM9IAwJmeoIeK55V2zQXTc0napkoxtVsecpRaud0RSOgviFBb+2zfPweyDZ4V0UDwhY
mvqh7tqtqfjlVuEF8240LJyJ4PreBOGGuOl7EknSVcObBYyOSA7CT4KtNvQfsuyiirR8tC5TXVXY
uDzSLHh2G5IIc2GJW9WW2N7qfbEdqkTbDnJUXUex8hRkRv0Rj5G8DjpVbBsbGnWj1CCXfR/1So3Y
HLU8TiSbALOOil8ZkzAQCjILUVI3xyJwm2NZZcNtrMobwAeYnXhvoi4GVhdYjX1fNzQJ5dYIbz7/
lkjJo5z78d5vuuFYPX0uT2LGnXDhn5hI/+7Kpjf2nuZaeBBzZOAS5mzSLsP7RnLBLtcGNeE6vM+z
YEd9HqAyoMabPIbgJQkCm+iwJhs61dLeiHBX25PWlHK9vs4KKPbkOq3CQh6fqqxrKHeR1WEBm9y2
Ie9HoyZ4pBj0aG3lLHDzDh2gcAVG1ulHK/dvRRIpN25nIkYgKIgn3aL0HfVHooc9ot/17raxiaxp
tdilTSWjZFcSFkNW06xjl807qSHlbd5q99ZApssQFu46g8f9vas2MGNx4zV+6eQRm8qAIOg7xUY0
h0qyuBs85ej39GY02zsiifug6Fu9U/q3fiE8o+5B6uN2VAWaDzcwcDn3CLbpGry1vqJueuRTGwnj
6C20W5oulRiv654GDSve+EXUCnUoFefG56+j4pJKWowfvYu+TwL498SKlHhNxI9a4D99/kU2UC8T
2DmsP391WXkp7l7HrUvyc5V81KLGt8bi54jbVgFbR/lACnBwZFYj/yBj5Bb1uvpWjyUiEkFEDTlK
xTrpO+la87BMqaJu7vqBTF43LfeTO0GYFWaWnNJsV99HhiY/NymF4GQsViP15itT5eu1sPcphwFo
733aBKlbgTIuiMPUAKeE0w+1G8SVb8FCtFTNowmTvncF+qDCwoZGc6+kIwwtMYMwZDeAJNWDTh38
SdYT/dkX8jN6/Br1J0WSTonLrWpKlDUKYT0yq0prasvRXcYS/UZIZbczgsg6eiwRV6KIgAqjMZrq
BukfUhDgQIChxMIBQa1XSD+Nrv6zs/TyTUnw2Gp1uZdL2T6wwzfhYYd0w8rwMFaF2GYR7bZN/g6m
Uby7mupg06aIX5TePuCdd0UH33+Pu4T+qwQIdtSR2A2BN2wqWEorU0O/oYQYFsk9fhnoyawrtY02
amZUTupFNRPhKA46wWMYPnemLMo76DmqRI4GthrCZMROEKJWE4Ha6OxGdeOnpbnscY0xLED/W9TB
6WFcW9gG74Rae3eNvQuycRgA4ZmEo/tSw5sUwmAvt7dNU8qbjmSZ2hP90VQoqRtNiJdvioEc2tpC
BNStbVWMD0nNRUHqwCNCo7vQ8WyMsNZ7V3Ufg6K/lWj2PCSlla3HSB/vGpa3WFq699zLH3W//JWj
Gb7tir1NZ/y51e/hbJa7YQCXbyu8WwtWuWQKVUT4ZMrB0trx2Nt8S8ODpTCMWXfbpcDAfN0y1hUN
XBIjcI3nhtG+uBh0VuPE1YkmURkP5zFmkK1qjSceXLR5ZWSBcqfyWmIX58a8J5Kw3QYKi6Caaj5k
PVh9bFCP6O8wSNlk7BkI8RRZ3bAgtGgfJe1BTFtWL91VMpN2LtlTF1K+Ru+gbRTFyGkcZfSEbKis
uB7xieflD5fiSdm1zcdQ+zSokq4kDCFRnRSGKLpc/h9py8oetvVBGYBrFHjbcFnmJFTJwzWr8faI
pqe9zSufVCK9PWZd8ApZAQ2/Zjx2VqE8D5SdnNr19l1sK/eWnij3Lene27qWaR8lIcQYnHFsqW2C
WaYf4ZBEB1uV+z1qqSu1iNKN8Emc8IpQemBzdF/5OnokvsQVnsXuHqfKSsmN4jnBp0n25vgyxlRK
IuKma3IUYKK2ypUt3H3S9yybqyC5C1OyNnWp0v5QxH0MPHUjWDfifmSw0MOh69Y66D7CNd49+xoz
qXdvaqN3b7Nn2Sa0HKkFsIvxh4gaVDk+Q81Z0Z2l8FP2LsA1Ed1hIjHoPPWE3+JS2Xpoz9YKRtxd
IqffvCHynyh7RHth3HlDbFKEic0bhA7tnaTuSy9PX/wwfohEFv4hvGlG0ie1eZXd5nJiPauTCY/F
xloEcrHKBk/dC5/tVpa7fyqKyLdhb3RPUsp4dF3T+snThQVMsQkBn1bfWL55g6vZTQgv/0pI2rc4
jt/yiv6TwXjwg3e667hxxApM8INsEylREhKkFgS/ZXGA2o4QedyXaFQK6l8UVAH3dxl4dLcEA6FH
zxFdWdWHtaSNBFNRaZvQzxOcLr/26c1heWMZVNb4EBA3El/sQysPj5LKv/qk2vwDsfMXcAw++f+v
4D4/MkpgJaggYrLSr5geHejeMtnnX//bP//9P/zHf/2Xf/kf/+U//f3f/de//+d///d/+u/z//x/
I370v5kK/FtZFWB0dAHI538hfkztbzisdRtqqMDJpU0cn38gfgz+lVA0HVO5KkMF4sNUWTMRfhTr
bwpoSSZ4Cn//L3CfCf2YkciWpRO7SFIV3dR1toszpl490nETlu3dF2UFs6fUpU3WoWz+cjl+gw76
K6Lw/xx94pN94QUppuGiMpG8e9fGgBGnNPzNEn4GJtZ4c/oUS19gBgDDiNgnbqtYTlQyQ5tN2ANw
wwV7+uh/BR/92xewuFtfv4BnqpEwclt3cpe+FhAVwh/DHT60Pz1dubnsHDPkpJ80VQ4mxXBQjv7p
iurFlaYdkfpKot7b6VMsXCRrAtZ+uQ9WWAq80ypgIcljHTUc0LGtTh966QpNf/9y6LHUusgINd2R
ZPnZcJmg5DZ/Iu7+TXHd/elzLH386fH6co6OXKDQbCXd6bU8Ua7TmjIL2cyWXZz5EgvPqTWd+MsJ
yggDRGGYOnUONropJUrCjHZjq/647AtMTOQvx09cOyc1leufRR5S+kyyaNWV/5h44aP9HtC1dHlm
Y1gGcZkLA8Nmx1KUnYT1Skf3HGZ0egp/M0FYsyFsSupg9UqsOsYgfvhKvEkq8hrRkJkhObS9jemp
2152lWZDuVZK0zTdVHUyv4Ma4xfvOUaZM/PEwi02ZyM5a0ZvAHLAwaVaxdLs67TCx2w/9ql3Bkq4
dIrZQJZFE3uwS1TH7tSd7wXPEf4VH//PRZfHnA3ifMjKOM2t5B5SUUd9A7mC6NNzM93CQ2TOxrGh
wVCpNSm+l2JDIctapl9eJGwJLvvwsyFsaEXbohfz772mUGDEZoiBc1m98Oiz8YugPTXMMvbuU+wR
JI6OIlbWRWdQ5Tz98RdmOXM2gPGO6dRo68JxlZDNnre3Ct5gcl8YWztKLjzJbBw3GRtnYfiFUzVE
GzQ9KmI6kx4yxMyOzr0vp6flN+PZnI1nhEcgYevccoJ03LPbmogDcFw9bd9Scu595fb0FVt6nmaD
mWUWqszcyh0a8BQ0o4DySeS+nD74wkibFlFf59NmpJqH3iV3ZIEI46qMyw+Yn4TS4rQ/98RqSyeZ
DedC61iskSbhIKDQU/rqYCRYmONYTtnBEfegD9/S5MNQsNTD+sjoFff9LxHy8vDhO/X+Rk6aY5ZS
THkGLaPoey0fsGTDc/M3eov2MUUF82LWGyt0b/mfTvjfJRoPYf8szMdOPbO+UKZb+5tb/omr//L2
sYtA5E3vZk5X+I9y67+3arwuRmkb9MSeu6Wx1xtAZR6BnawXbVqAkEMvu1GzWUXr+nbEw2M6XpaY
1+Zga1dj4Fe3Rpn4Z0bNwoMmZjOL5tJDdhG9Opbob1Kv+26BXzr96ZcOPf39y4XTOt8t8wJ5IGGM
/tbAB78lkzo8c1+Wnq/ZnJLhvy80pVcdVJZ3Ai+xkg2v0C3Xl3342WySkquqjrBnHGH6JbC5rrbf
SjcvLntZi9k8gt85LsqCqN4OeG4YNPeq4l54YWZTh6sHsAviwXQKC2Zg4vn9qz/5S6JijH5edHGM
2QQiJCsHGV5Zjke8i3vTBhhEfgLi0K3D6RMs3FxjNnnIZuuVheSmTq2OZNJEKoDJokXu2iBqu+wU
s/VAlwVtjj9cdUqfEDWvvGm77hC16sPpwy+88ozZ0G07DVCeVNhOqtbvQzl8ty1pH3X5nubFmW+w
ML6M2dCN0zQBQZ3ZDsZJ+PQK7jPIRt2Zoy/dgtnoTYZUx/fD0Vu53NlZuAt090nSzctecMZs+Lpo
Lq3aM0wnzdE1XAEFIPtMD6BOXXb9Z+NXq+0m8aLcxOtquHRu0RG6egeUSQTBPcKt6sxAXrpM84Gs
K62BkQTdP0pS8tpXchDdYpW+O/01lu7xbDArKeHrflzaTqkp0rc0qBVoFlp02c5wDiROVNpOqsb7
xYqKfaHiRFX9M/d34brosxFM2kACOi+xnLIcvINF44MVQNi+KZjb1hddG302giMf6UY6apYTWjLh
dHZjufKNwmq23lx2gtkYNrBxJx6INjbO+DfCGH+t34rdZQefLtyXt2OJmQulfUjIbkfx2iK5LXXP
7ToXnpqpFvb12CneFo0+u3CwkedXhD7A6mjt98s++GzkkvEQaUEtK05lEbHda/UkdAf6d9nRZ+N2
VNAdd3KrOHGMLhUX9SatvODMpLz0UM4Gq9YquaS6geqIjrJvbNbtda6Z6hWIr/T6ss8/G7Cp36tm
i3jC8SL0Ec2YSbhZqvT+9NEXvoA2e/GGXqNHpcHRNbd9RHPsXUFu3SlleWa6WXhrabNRK2NNhxdN
uaLI63sts46oYw6EGZH1ZIVnXiwLD6c2G7Zta+g2li2WhWmFotcda4uuTg7P7bJrNBu1VgRyW0uM
2Kk8qHe0B1TSidL0Pmh1cdny5HPP82Xsyt6ADTGLEyc2tduQLBMEbda13TZ/nv4KS5doNn6VIrIU
Wxex46XkbPqA0vFtAXI4fXR1etx/s6PRZiMYO6CPEteMnWK4yTVj4pBeWZDgwPahUw27FZsnQc4U
/yMbx6y5aVP52PNLPxxqpNlDL6060FhmhECXvm9SnSszTc/A7z7ZbPQroVJBsNNjJ9JkHOPROpKd
JorpSaIpxrFw+gIsjaLZNCCJ3DDdmrNkuJQyE8szaHPjzDt16eCzCUCx1CTxDCV2zLq4jTVrjbZ+
MybjmRG68GiosxlgClOtanMYp3fSSzNWcIx6Ea5OX5ilg8+Gf2RBOCwHNXZ6Hb8JZelha5JQdNnA
V2cDv4qtKNYQUhIrn7srFRXnzkwQ2J3+7AuPzmf4wpcxaTYCMTuoA6T3iKQtAa2zbO1vyOaI9sgR
U2UWNorT55qux28e06mj9PX9KiObUAtXZnHTivhakPgAz6RrIBar3c6SopCKUJ7s/EnAePqMS3dm
+vuXb9flSgtoxbTIfi26gxuN+otdGemvy44+mxBsK5PiGIE1mxWIIJJbP8thdeaTL4wHdTakG1iS
GOAoMMhdjaMpMoZb0yqSo9eh2Dr98WdBcf/WZ/qc6L5cHb9tomjs3MjJQ3+ddNUL1qqfktttmLQa
FPAEnEwt85BwaQR4RXPhZZsN9bHqFBHmjetgaQBiaCVuItboanJ/ffqLTYP6N8+ZMhvs6E+6RnOH
yFGbTj3mmi3fNipV2SwjZEUyKZmFQ0UOOCnzEXEdZ2awhUWAMj31X64mNBE3p9kZOnUj4SrTiw0e
QnCwWPkop54ZQgsPtDKbDCTA0Z2uNZEzeDmcwBqtXFsb/ZmHbunoszUAiD1itjPJdJCIJh+jkdGY
MiiddWduzNLxp4f9yyUqXVeNXF0JnaTG5NhgEbDL4+l7vnTo6e9fDh0VhVwgTo3An8WrBh5w71Zv
lx16NswTyS+8Dqiuo8eFhGlCvW6a5FytUpme+t89rLOB7o9Sr6P0ChkNr6wcpDG8H5lFeve+jvI7
4Di3cfPjbFl26TLN3uFqneFw0VwQzzKAa4tUsKusAG1/2ZWajeze7FuEJmnvKPIIyCMwUPKZOKFP
H31hWE9pRF9vcTCOaU8hNHR4yxr3MMnHq3FyRkVhC+itfErjWGzglJJwgIP/zCS58H6UZ6Pa8gCw
DTSyHSC8VzLity5CDaPegDu7QuVzZmAsVcvl2bgGYh0VnqUHDvaM4KAaTfcAcjD7A/dDsgY6BPC3
O+Jj205vmFJDERpI29OXdeGRkGeDHiJlHA+JhyCqh8WXK0F7jQayOXP9FmZFeTbkFZhqvjfKvTPC
ZyVAwr1C2bAtbJssw/r59DeYjvWbISTPxn7uk7zkSh7nQNC+VuH6XyvMxNcIS70zT/Z0u393itkc
4Oc8UaOiKE5u+M1N3nrueiwxKQ1hMm7oNRBNr7r9ymsy+bJKkDybF2wJFmhRyaMzEqGC8+tdUQvH
Hi6cL+X5RKCnSivnbe2U6lC/ui4AO6i/Z27I0tWazQN2LHAH4W53skapIFtKYmV7goSXNlS2SdcW
m9BIVRSwWfZy+hH4/UOs2LO5gVBuNRkME7+VNcnBiR84KFLnn9m4Lh19Ngn40B8lUy4qBDle45P9
YYmPJs9BJVz26Wejn2www61xFzqgEsgn002wHysN7ua54NvfjxCUYH+dOm1by71iqEAeFcYG18uV
AEIjBd7qss8/G+RgAImxpy/t9GAyriNsE6vCINPx9NF/PwWzg//rhw+jzgo9AExHW3oJxhvDiNeZ
8iS1j6RNnJkDfz9LKfZseMPIUzoP2u9xDJvmenTv7bxe9cJvrtLm5vS3+P2YUOaatwDhELbJlFsg
JwczVh8MvlHlo3qoM/umNXPyGF39TKb70gM7G9166lLB1DTpKBk+8WEI9tNz0qulQ8/GdqrZvdTx
Ijz6rbbvzeExLs316Uu0cOi57i3AvdZnVI+PUxUlYwNte+GZG7wwAKzZCJYs1YTNMUrHpEKgjvkw
a5NfuZJtLvvkswGMv6H1sR1yUSQ8Rb5vApJIsnOigIUBYM1Gb6xqgQA8LR2rYLxTw2w3jvIqDDLg
ct5H0PRnZrmFQWDNRrHR2DiHq0Y6KrlKkkNJEI8pwd9MoYXE4sx6YOkeT3//sk5vW3LHs0GXjpnU
vUiQeb3IO/PGXDr0bBCrXui2hEpIxwLlv6wbQMHSj9P3d+nxmb2MRVMp0AX41NCzoHk+K/VrBXf0
9MGXbu9ssLZ4DozWGrDrku6oSdBITcI2agT/N8jtz0yiSxdnNmxbC6Px6DK21Fp/aEuxskygvae/
wMKx5yo3BepQ01bTF/CKu77pEVmJPy879GzceqoGRMGupaMBIOnaGqVDGYevp4+9cFPn0jbDhnTS
phw708koHrv+PmWm1GXzzIy/cF/n4ra4H6S4q3geERg+js24J8j0BsbJfV2RxNKa9YWXfzZuhaHB
O5Gxe6OKxckZAgI+tzdYukSz0SrcEp5waNvHvh3UK8sI8QjFykdhFMHm9E1YenZmgzZKcO42Qcez
k/U7YWCQapQz42rp0LNBi7WYxD5ddo81CcklbqHUVs9UG5Zu7WzIqqOkVobNp57eVEP6M2YDwJok
T/ajEW8vuzKzEdtFHYYxt5WOQ0iO1vQSB21wTr27UHbAGvzXeZiAWkyOnWnzQuwJnlfAyxKmiNUr
aXeG0T94ZnMcDHBiZXemPrZwzeax4NAbO5DQYeFoafWcpe270mh4ji0y5AjPtP1sffq6LbzG5sIz
n9FVm8ZYOtC7gIdj3ln1DVZdL/HSu7o+80ZYWM6J6exf3mMVnhYb+nvp+Ka4tdX4V6UAvce/mPTV
1qqDx66rz3yhpVPNxrfBMkUBF5c7XSodA9KJRFBOkVoHr6p3tvCPoV6eeYUuXbvZeDcCgOuEeZAk
H+n3Xho/2Il1TL0JyR93Z86x9BzMRnwWuW4fqUPu2IaXrUYreVHEAH8s7rINcYu/GgAml82MYjYD
xCRYd4Ru8cgpffNALiPWTknOpHONn6WvMpsG8szsKfkWuaNDnXovh2MZk+DSdYa+lxp7PAghGLan
H+ulp2A2Hbj08Qa55bIBiEt2YA/lFReywcwKgm0IRQ0/LK+h0QK0O33GhflzLldLQOJ5I0YUp0q6
vloHUhmSKqGZdn7mKy2dYPZyD6wBd3Yp8QI2vLfAiMnMqroLFyXGdM++DNDADAuCPWBKKUZm7DFC
Koc8bd3709fmsz/2fxeElLlQzQwNSQNBxYC03/r0wY5AorLyMcndTcQfdE8K5QmprScZ9ISLb+wG
VmoSALB6MiL3Sm+/TytJwnyuIpxJqnET+9KzINXIlAm9IxBkf3bjuXSVZ9NHnkcG1QXPc4JRsZkz
YCaMSniusbowBIzZjKEKz5Vce2yd2uPhkF2nlKItmWyvwHjvjDJ8OX29Fyamue7NwyOQaGpYOZUa
3HaV8iiN3RMM1FviGL6dPsXSdZpNFl1aQ3JJysox5ELFoQzAOtbSPy47+GymqOEMk82YQAfymh+u
rN4rcXzh555NDE1DaQdtdeXo0AwfLHsY1txuc3X6gy/c37nWLataLoRktZS+KoLt5UQHXAkQBAso
1Ew3hNpcdK3+dvpsC/dgLn+DAxYP5dRAyGHEXiU6ufVk+fZnJrTpif/NmJ0r3xRFUmsVEoqDpPe5
1KOHhlQZsoR+nv7wC8+oPlsSSD6w467mhZml4dask9tpwPdWdaf4RNWcPoeydIVmo9koCl8obeAT
OuLY9sSHk9a++yNIbsJUW5E/AF0Bu7X0HkAldNNuVeNQEGe370vfcfpYX2bVOlHttgWg74R6c2+C
BsgDca/61ruoosu2TfpsfdAXDaGivWQfC3XYdGX/GHbJVg/CfR0j4bcuLWTps/FeB2MTNDn2Cj/g
WQOPA/7Fji+suOqzAd9rQwgHkNTLUVgHWL0PelutWuWy8r2izwZ96rVqnxKQ7vhlD3iSYAwotu6F
O6e5Xq5oMYMWhV06Uln8IP1mXCvxeG4fsDAK52I5TTdYZIoxRYxX3DcifSWT8oad8sPpEbLwhM51
chm3NVJC3vtyJ37lqeJhAeKlXFV5tc3Ms0XphXGozQa7YfeGcAcJZKWrybuO3FE4gZ53phS3dPTZ
KE8VYHElkViOSFvW+IRFtkmSbk9foaWDz8ZwGLcVSrw8dCKTLKRAsowruKbnhCtLR58N36TCDNdB
QHJkPbM2pd0CMc7bl9MffenZmY3ZJMssP83qgNdo4Uh1jlu2vbPk8czUs/TZZ4MWhIeFEE0OEADH
N32g/0/OrqNJclYJ/iJFSCAkuLYdq52d2Z01F8VaeZBF5te/7D3N4xtaETp2H0CYKooiK/Pb4jRr
hQGe7dsNk0VNF6j9QDH0oZ8hgwiu1Sy4Ib5/cMBBzFIQotfTYSnpEeoffQWieNQOVM3t5H1Fuvp4
ffpCyyXChMGRwgP4MNR4zQaxQ9nc5tOJxk9yJP9+6Eg2t3NzotlTr8A0NEZ4FrmRwG+DBBvqoGK/
VL9AvLon2aPTz3sPTHFD+JL0L7KHrnUT7mj2pywgB16AzK4/9/m3xf86jt/a+ONUfcvkCw+LA5pG
z7P3dcH1HL05AWisvOU49cF+xPVJANQ9F59mkh4BQju1bfxMCyjX0P5uicHoSk85aPWn5tRPxS7p
6g8YxAxZWk7uYufvpD/M5AEKD/uGpAftA/WVtrfFBFq529kBe2oRPjoQbAMQ4nM2/fvoNlnD6P6D
4bwTYRDjRiOqDGShPjYQaGbOMQZShR04h+aDv3zpXbqb1Q8nJai1O2HxlxLiWnMNsqFfY7/sVDzs
aLKWFLTsNhM1COG2wqGZyj6oBpyg3eBCnxnA4f2AKu2VcMoSGprQwY7WqKejbopSoOkeNCggE5qW
XcrpQwwVHS9ZA0fYhnL5/03MMQR9CLKIJgGLJ7hTe1q2OxZOt21YVysjsfVgeES3A1GF7pbkg/ax
FwqdvfApSS+y2q/XDc/iWIjhFIGaJVArxhAyQcubBGrhh1LU/uF667bPN7xio9LBWQCtiLTAdlpY
URxASJscIHew9mxjOVVNqGBYOWp2IPUbpWo6D0UWjcx5KIvxMQzI8foobF0Y/tFJuqVUuRIRxAhu
JFBDXqjv0qo61rp7vt6FZaJMYKBGsbGuu4xDoRF60jQFC1rg3Tgx0ds2kokB9P0MvHCzCqMA8oxD
N4ITbn6Ro1o5n2zff7HEN5ZQD13axBDOi4pqVFDF0fzyTAdfFq5kZCzng2dENYDRCF+Bnzxy9NxD
uG/5VcjlRnvhIeDDnez8n0mfxSudWYzi30H5djS+BEiyK4LIDyf+fci6IoXah4Kw8PXVtuW4/92h
3nSgaterxzT3o74RJ0BcfhQNv3cL8reC4qzEixigzjFYNNvjUIi/1zu17GLPtPS0y52xn2gE2MLn
LHNuw97Z43Xvpqv9leBQvH+N/QfnfTMsgtdf8OkFJCIQ2ryQxPf5squX+bZJ5Am0piCaCPkXPrbt
Nsv8B1p70yHIfHPYSDFGYyd+uWI+8wCS3DNvP2YNXTN/2942zH9ZithV/BJzjPwe7Fof4gBse3i1
ub4uluZN8GAjcgnNDG+M2OyKDyE4TCEkJ1PIspZJH3orM2XbciZccG44R4Lb7yMNdTxVLKd6js9x
r25TNdxX8QjG7PqlT1FVGY4v10dmMSMTOoh6TbdcGtpHFLy2OwqRQTG723aziQ1sirhH9QHpozJL
b6AL16C6gX2soKQOKaTTtu+/rNib3dXkmmrwT4FMsepvlsF5HuJhxd9bIhQTGAg5OTD6y6mPZqX2
rBff4dzOOSenkvhPgA1+uj4C294ybD6l3J9aUUInTILCrhJfQarxMcjUyvFuccomEjDrdD/F0AGM
NIiRdV7+JkF5EsV8k9bQiSW4SIhqZcJsIzEuQMKDyg/Ek7qop/7nQbW3bpmCzrlaSVVaPJdr2Dgk
dVpIksddVElvOvlQVMMhBuI9iKkGxzEd/uBIiO+nIIS8M5S5V/zl+wbimthA0AQEwA3zLroUu+xC
BhZHcPuHK6fM+2NyhRHyL0CGjyBn76I2xP3Na0FfCG3tgC27UMkHMUPlRoOLuwGVwPXdZhuOEQR4
XBd5FRYq8iCYupvqCVJVfbFGbGEbzuVce2ONPusWeJRcRc18EyP9Og/lQRQZ7ls31HvkkDdu55Wa
rPc3mysu/7/pClqsfcu8TEWZIuCT/xFideZw2+uVa6IGBwFN475H64VMIGDpFAqrMiUrTut9m3RN
wKBgxG/6fII2bk/Zb78rh9+Ej/NjpZPllxdKVDGBofpr10DSc2Wj2dad/P90gZI5HfRC5OWAJCiY
SRR0fxLQdq4xSdk6MIwf9MJQaWqojPoOGi5DF0nubsIjusIwfLzydZoFTEYtLlp/B1/LYedmbv9l
k0mYwEEyJbR0QBwV6bpYFPQ1J/nXc0O64hUtE2OCBz1IG6P+blQRK7V6dWookmqnIivv4ZatZNLk
0arpROolVcQSSJX57mmemscEhbG8Jec0hhw171c8oa0rw7iXpgyhIZqDrnv+Dp6q11w8wZns4uUj
T/keTKGbgi3IRv//Vl3AHeGUBfqB15i6DgJs6U7O7jZDMHnzJukOfjtmQwSKDaiD+RCKTNo1d25x
Stw4y/MgTEYiY0Q8ThH+gr759DS3XoRr0afre9XWgWHGPAF9B3FhChlKXnfEgZSR5zxeBDy2tW9Y
cdDzJMObmYy6NhM7Z4QqXR+43i1E3cMVJI9tCIY1N2UC4mR36SOottyxBfyaSTA2+y4rv20agwko
nF2nH0toQkaA0N06AmT0JSA2KNovVwzBMoJ/+dE3R48z5nOLRG8d1TGR30BgP0YZVMzvQpbJv9fH
YHEaJrqwpgsvMn9so1AuebhTSpLhMRidgH+93sHFaP+ba3RNeGFcgZ+5a5c2gtopVO5y6IW4Pcqj
oBpSO8eWQyJmm8GB8/X/DuoZ8o/AZYx1xFr1l7HuG9ic18CvtpW4TN+blVBDOvMQPMMRI/lp7rrP
SVPfZHG+stC2VTDMmVesGvKlQvM6/yR0e2YQRdo2/4YhM9BJ49W9wDGZO+FeT/pr4vDDFI+Q+ayL
m+ud2KbHsOY073UDjYkmmlv3AfrN0CltHluPr1XsWS6sbmjY8jIkS+rQpMGhn3S74sKGBJXK17FT
e6jxgdaMQD9lav6wMNlLkq+9hljWxYQfAp/Xg8jIqaPMT5J5VwTCT6A2iNvHysRZjjoTbbh0UxNn
TdVEVdgkB9eBQFwhmDoUtM6g3oi7RpKL8S4f3XStUP/926ZrAg/bXHPXB0oiItXkiS9uCpJaVOf2
jSsfS+hAea9KtcQpjzOjoXJWIlHLDjGBiAMJ1VxPpI5iJm7zvjyxyrtpp+71+ga0LZRh+6C10zSF
WGzkofqyvu0hrCB7FDe0GeSzt3VhuADIXY4xFBabKM8TTxwhd+jw86DgKlcuGhZPGRhOwFXKq6GQ
00DwvTuWU3X2OsjLiQTid2GVrZxZtoky3EHjkGrgBWmgseY4X4ZJ+REAjms5P1vrhh8ggSfZhWYy
SlRQvbgkHW/JordRormB4QSCEIAeKuDK6ByrHTQIjoGTq5XltWxQE0Y4QgE06weviXSu7qAV+0xk
cy5DZyWnYJkZk/Nu0c68kH5uonLOxSF0cbOAKukacamtdeOy7QZsgC7l1ERBDrUxkrDb0FErtxbb
xFy265ujD4RblY513OD+m5JDHIJEjF9oZOaYuOdNpmVy3ZGy9F3wMTZR2qDa4Twl0OK4Cyver6WG
bWO4zNubMQSAORUuDYsImYGoDqr7kkNivHV0vBJ72DowbLcKhZOP4ITBk4cbSaVeUKT0UjvjSrRs
W1/DainVkCWfyzbymTgOQXFfKvn7+tzbvtww2dABLznrVIOMc8ofOoic3XkxTx8pjTcGZsy028VT
SKfBc87u8php8eAM3TZ3ZuL+IOwIuuRBNFBtQ51f6Mfezgnz+eX63Fim3cT5teMwAZqdIPVDoZkH
PZd0D6HPFbuyNW7YbDykYAkokPmB9lWxr2aR7jNn1VdaltVE+aVs6lsAfdoIzzzzt1J2WM2mXeiv
flzkp+vTI2A974T2Fx2It1YlRU29rr6cJWXyALi33Ls9/+40YOmnUJZqpkMQq4+lu/GQN4nvuqSY
aIcKxqiAhq0XJN9Vqn9eH4ptMQz7hQIx1x147qOl6A5cqBPAkCshnm0lDNtNEpC6KdbWUdNkqL0I
Kdkz8J5G1bSseR/b1xs23IQcxBJTXQMI49x15XRu22XlZmIJUE0EH00rWQsXcz4tSLF63lgfxwqK
76D94QdCCIRJY4wjbIZ2Zb4sYZCJ6vMZpLOLEnaR1BQZUeygfh7ZLlH5oem3Fau4JrqvbIsM2l3w
emIqT2BhgEZ5nr2Mbr8vS+3tPE/ecmf8en1zWXaAifVDQtTPUkgpRyDx/40ajHwH4kDItwXuypRZ
1t9E+Y0qiSGRh9tRSuvxlIbqT5ojoX/9622NG1aOujqngbqyijoPNQBSk+akuloerrdum5tLr29O
5sWtymHs8ExA4+mIQ/SmlvnPrtTbMrr/IcNDUCeKSZdRpTMoIxMn2Iej36/crW0fb5p2DVVbFNgq
BHXsALmih5qpj45cQ+PbLMEw6yVVLPf5pflOnYag/J5n7oeSc28/5MXGCTLO5mbsm3goahWRDlJ4
on+opmYl/2bZOCaKjyo3dMYMjk/1XQEMofPEYzWeru8bW+MXf/Vm33TtCHFd6spIebI9Qh0bVTka
dSrbWjfO5gRatjUrkP2cuPyLIOBGQt90W9NGOF2xXJfTNNdRKBbv5MYUOEVeb8x5mtx1mTMGop8u
ry+DsxNlckk81w8ZbT9f//rLBLxz5BPDXOemGGmOKrJIQWav9dJIEAndy3FfKu95qoOVwlWLYZlA
NEByeccDnDqulr9aiNpJAOw59VfWwNa8Ybdd2oLdSyBTmNMZiobfC/baJmupeYvVmhi0NNNL4DB4
+6ELX7We7sEj8LkevZt666FMDKMtMmwiT+pLWqo/u3X5Sfj9HcREi11G9W0VDGcm19guLCtugtHi
ekwkFOTLqBkAAibhDdTG853I8l9g7nigQ77tmDExabwnBUlkIKNag09jl2c6xwM41EFXbgq2cRgm
LaYQVIVtWEZccYnTfvjp8PwDwKZ/REMjKNmueD3L3jKxaUioi1EIv4xk2Z0dP74dh/RBpHTF79mG
cen2jd+DHLOciXt5Vofid58oCOf1J1S4fKOivhMJOVy3c8smNjFpbZ+IPoGqDm6FXX6r43QAFKhN
b323eInrrYGrCUPLlTtMzRgr3FKy5SEb6xYFlnn/5/ogbFljE4KmkI2ukBpWEUSsHhnRzaHDQkxl
fts21Yumy3magptG0ZOAcuT1Tm0LZBza3ux4uEskdVRKfgMhtFdgraFKOj3X3nysRboyNts2M1wA
NFqLxCmyNBrD+UvH8jOueC89EK/XR2Fp3sShDVBs1Sg5qyMB7u9xod8Cv/rYec7KrcLWvHF6Z73O
fa+FA57L+CuICz+HCPNrQld8ia15w9a7goQhm8s64uXwOi7kR0KrPXX9lbDPEnuYcDOqOe1Vq+po
qNPn3FnuddesQXNtbV+G9Ma+aV2MRVVXdSTjRPwkE3U+jyzv/mxbVuP4Znqpsi7kyIHJy5slV148
nVg+BSi+K/KuerrejW0Qxm2asyHxHVdeHkaVu5NCQ25z3Mgz5JpAM1FnSZsFmP7ccZpdPZUoW6An
yVBeSDwIbjvHbaMwLFlDFgNCt0UdjYBG73Iop+/mC2j9eusWD2uCzMpcQs4mLGQ0D8HneA5PDDSU
qpKHWOANa0MfVJiQMqU0dG6yqcSLAnlVY7sbccxNFXDfC1sLld/1d+jDMOUw98ZBJQyUv17zNZXe
I5TjIhFn+ymYntOmXvEY724pdGOYtHZj5s39XEVTWBS7AnHuDmrxa4tha/2ySG+sbsnL0R9jt7ww
nX1PnOqnrOKVA9vWtGHQs08aEQ9YgzEAtSD1s+LMfUDIr6+wrfXL/28+PAt7qJ93YRIVCvq5lSfY
CdJca3kl29oadhyEjoaUkaqidmi9cwF5gnNTTfm5CH3n4C4MEO6AVivm9j65KJbYiModJYtU44kn
ymRYPAEeED9k5SyPNPH5YRgAIMPDWLhncmxPAC1WBxJUw0Oq5jXRjsuS/Odygw8wDH5Iw6p2aymj
pS/vdJolYKYP70rwCm1bLOPMhnR30McVbpXxUupz7c7u2efZsG0rmOiyOa4lAb17HvluS5E3q34m
bO39wTIzJrRsWUoCNoC0iGZnCaEmMOyStP8BDqqPm2bGBJcFPm37skKmIwQfzQ667+W+ileZp951
tVSYxHSgo3PolCKNXzcgKkM+6Efr1Leguap2kugtD3zoxLDzDvANQtJERqEuev+A/Hu2QOxuqL5u
m6L/WHoxzH7pVcBVZi9J3B9qYHZXto5tggw7L4YlKEbSVxEIZI+9zJ9msTwJEEvu3HkNs23rw7Bu
aLPIuQpJFUG0/JQKcWA5P0N79zHzli3XeiyBYb9BmF8ueH4VlUH1lKWKjOcuDZb5kwKHS/xl2zoY
Ruzr0RtcYO+ibOg9tksr7qmPYxiUa0nFy8H5jhcyUWWCJFmlG6eKeiTyBxJ/1XV5q2fnMNR5lPf5
fQ254pWFtxwfJsCsd5fAz30c3qXL6IUPbycWEWw7+f4DLdN94PSqA0ab6/TsEr886JL5K7GN7dMv
++zNyde0JIDSbo0UnSjGgyfy/KDnbo3M1eLwTCwZBHFoz3IkoDrhPqVJ+SGAps2uKenh+i569+mM
itCwZgnHMAehi5OVAOwTq73w9Kdu7k5NfZHslOepSB5c8DFc7842HMPAMTu4zVe4zrcVe62GBDVF
fr4Dx+JKdGZr3zBuqFq3TqAkHkpDVRyhYtDeVbWk+xaSkL+uD8G23oZxlxKsmb4KiqjqOT+0fXWn
5yxb2Uw2mzOMGjR5AK1NuorqHtgbx0F0rEo5PSa95DuN+GNfJg4WqfSdbZZnIsuyjCLOV3kFYruA
fRtTf75LnEXfXp8sy3hMWBlqCdrK7YMySvPyriXyC9Bdj66rv3kU+ch0/Fyla5Jetq6MwHwELmGS
cqwiZ1Zfk6W6hSzKLverh8CbXvxO7vHMdr4+KssWMDFk6eTrlseV85g6YoJQ0SBbcEKgTH7FKG1D
MY7wskLaAGpqVQTdxSMgk+excZ9i3R7T0rmnjB0Rf65gvWxDufz/xnvNdSuYG2OBiiT+KhLxIGS/
9mBnMUYTRwZBdYKMDS+jpWp/5Xlxm8Ttc44hbFsFw9a1xusskw2al1nu7JakEzsARuZNBSRUmOKp
AWYFr1KijNyQXIquRt/dYeLbZsXWbdNj2rqbu/kYYHrapvnVcBQj8stttVjjALO0bwLJJjlkMy2Q
APbD6iTmYLeA52onW//H9fm3BFImkkzMpFFqQfsB0S+19B9IPb02Pbm96PRt804mK13jLVOWZlkR
yUHgYc0tiwMft5VSUmGS0iG3qFC3nSHchG7h3hnqASIc7RpK0Db/l//fmBYH/WBbtTz/d5eH8zm5
gQaDRbYxE2FSyQ1enhYqSYoo5wok+NKLd3gMWzsXbF9vnNSN5sTxevggCCwfUggp7IIcl5YpWOXD
sLgeZtgvS9NmDCasrXChShJI9bVL2MoN1/b1xiGttRrrspmLqC68FFVCRbV3xmVCZEaylUPA1oVp
voJ4NMyRk3B6b3rqcR4c6zLQz8PkraG+LV2YoLIa8gBz5Y9YYdpNR7IofkzI2N12YN5bOWosi2Ai
y8gCMpvOk7hQF42v9yWpQ5AklBXIVa57icvx+84twiSRK4VKG4SreaRHthxCP5iPE5Ps4zSC5I2R
ttvLEjHHts6MWJyGYbLocEBsVsePgQuZwaTaN7K8Z1P5jJKGFc9nm7TLer2x7JrJoeOTzqLGqz8h
E/G37b2VEdiavvz/pulLhT3y7m0RpUOmQcKQErBbdmvVqrYNZRj1KDPlBBp7tq/FH03aY+aLu9Id
NrprkyMOYs4C2ji4xhFf3VOwPu8gMbP2MGvbSYZNu8gvkhqCkBHLkPCDUvEtMmP3QxGfFwj8DGF7
uL6JbEtgGDZkN5VuJtzeUTbyp8rjAUTCebYt3jJBZY1XNGETsgLobmT0lvFrLlaLRCyra2LJ5tQv
Z1L7BVCi3dEn/l1Mk2+6WHu4tsyLiR4Lh5D0TS0KgPvgI0YI4OEa7W6cdRM6xhhw6SLpcRow1J44
QrpHUaVr1Lm2qTEsNq66MCWaFBFeal55K1/CIv7aleHTpi1DDaudVZrzHJQcEQmybl/ETXboGTiq
trVuWC1AyzKYcxwDI+j9X+bFd79AlWyT9jcV1DiGBZMyRXqkAk6g1o9BxYePyaj6eePHG1br4aY6
dQMQ754rgHrvH5thXHt0sK2qYakS9SMoq8HENIP7FZUet4Fkn9zePV6fd0vzJm5s9JBorkCuGTWy
qHZ5B96bIP0RFOm2vJTJftaC67SHE84jJC3K+b5GmRW/h/8f18TELBZrkppx6kzAyEyIb/0gOVTt
zPagCl1z9rbpMQ7bSS21gJ4nXJkfBwcJlOyNFvFvt2v/bpv/S8dvzsKqESVEqqYi6vly6uIl2NHJ
feqQQdjWvmG1A6Sv6mxxYbVT6x19j9JjQZR/0BKKtNe7sK2AYbpB0jLGghR3pBI8RLtEZOwP0s95
v9/WvmG8jhQ0ANCriNrZ8xHt4H14EZt0dCji2f+ff9kxv/VbXI+CIvnoLfVLowa8DE83dZO9VKL8
eH0M76Nj0I9hxnrEM3rWdoh5er5fyvao2/CnbssTmLLTnee091U6/QwT0e4g1XFzvVfL7jXhZFrx
JYAiXRV1sesd/LSmhxbkGgCujWxlcS6G8E7oayLJRr3UJLvEcm7KELh39wA2HB2SPDUgCbs+ClsX
l1jpjYmEgy7BpUqx/qi1egaZNUSO3Cw5j2nKnmekdk7X+7HN1qX/N/0of85aP0euxStx1/Smdth3
wSCARiBhMq0cFbZODHtnwQwJCr9G8pO0r6nb/k3wzD4y8eX6GCy2aELJQsRHWZPhqgPW/OHQdEO2
h+ze1o83LD0v+YCTDYs9uc5yE7uDe9cPNd4yYrUmW25bbMPYaU9YPpc9EJBedsNF8I0XzodMBk+K
eWtHqm2SDJtPSJgmmJkiSnI/xfJWS/iNOzx9ub4GlszmPxfwZh+lblw2mrVV1CTDq+AuuN4Iye+7
rkTBg1w0ngKa8VyycU2v27KnTPwYm8d8yClw9+BJT57AdZx9BES7OBCxqjRhWRaTw6wFN3NZguML
eTzw/nXpIwuHA2jtIEirV8zcNgrDzPVSOGkA+FWEEHY85Myvbpkn0kNQr9Y/WBb+P1iyFgyVJTDV
UdyHah/KodrPOTSkrq+7bQCGaQsQkACwAf8BGadsX7H5h+6kBBvf8PV6B7bPv/z/ZmPJai4Fjxcs
Atf53gnAIogSlI3v0q5h3C7qfYoq6PMoTcJ+n42gpvXj+DWNM0ArPboSj1xW853zwsSTtUBr+zIf
kRAW8bEJ64NH2wdZLMVuqMQxbNZoMW1zZdj4PHt8JKGbRzRvYHuZX+9nN51Wjop/x9t7wzCO8xwC
h2HLAHBWQBdB5/I4knafec8yeE7BjuDUP3M9gfNB3E90vHGHT0vu7/v0S62Km2oa93nTn2d/ExqC
m8izsHWXlru4tHZ9Gd6JLCw/dKnoVsb6vulzE3M2Qz+v7ly8BfKEnwoQCnAy3bOiv0EN/WHLxuYm
3mwYVeDmNEfhUKxatm+CxmX7xW/pGvHX+7sOx8b/W062TIvrBMCFpTkSTeCphAxQlp9ZwL1J7jTR
/ckhepmP5UL7JN44LMMhpEug5qrAWZZ4wW2eeg+eqFbegN8/Y7jJZDaCfSVwvLaMhtgtQLyY9YeG
QoqHlF5zFH2Q7Mc2Tfb1QMV52xoZ7oHQrp2KDGs0ziIDb7Q73U8Lj1feUN83V/4fOFro52Gf18hl
Q8gFmm+JPPpaZZtSF9zEmlUNGCsa3BKjuatuK2DRYJmr7FC2TzdcgeYLOEtm5GO7YqY3PAmX3QRp
n+OmaTeBZulco4RCIVbJ1Xjre9PN4K7dbS0fbuLMklbnNa2Bc4n9+hAG8pTRTZhkyk2IGXPCMKcN
5qSlxe8OUPPKWw1CLf7IBJh5pETqslKYkSABN2h7p4LsHEz5Y76NgAifbxiuC1JNCCQVBRgesnSf
yFTvwXnT3wqgEz5tW9fLorw5y92+YhQYwiICH3fyurR4g92BuqlfDtvaN8w18GKq/SzOospxErnX
c9u5O5fFbroS7VhcKjcCdU6rMehYkUc8jR8US5+crnqoSXmGWvJpGdc8t22TGuc4qNFxskL1IsIl
rDoV8VDtUmgmr8zSZUH/e4xzbtiuHNzCxXXjEhAqZC787E6Exd9MTpue6LgJL0vraWBJGGZRCgwh
oer3mCRyh/eulbP5X+3OOwMwMWVZCghnGcI98Dnb+2wad3GNuKrT0SLi7xeU++CUXyAEepiX8KH2
yN4fvL8VKT9f32YWYzRhZyH0zkTZNgWIhhn/4RUQmT7wjNEP+TLwb3GghnzbCWFSm41QskrQZh4t
pB0gmtCLh6Duwy2VuZSbEDSdV6MjUpZFCeFptR/ATvl9KedVNXfLRjMhaMmE2o+FiTyauv5FyeRu
Lhjo5ejK59uWwbB2GdRq6gnJQPAXgv7dufcC/6nK6b731xK5thEY9k7qBHBCjkTxOBenSSNpNeX+
Lx6vMRHY2jcMneEpUIoBiGoHOiig5PKe1YQnhk6HK7cnC+Sdm7Rm+RKM4PZ3kIoWnn8kzPWiLhmW
32Ec6GM9OOkZxSDgf48bXu8DOpJ9TxqUls3lJmFbyk0cGhl0Vg11hivWEnxxSPzcknKbeZggNEln
3gcBrrbl5Kid0nQ4cQTqx+tmLt73kyaNWdk0oDhosDiyQ2pdkeZ3IrOfZXbB/LIv4xI8tLX7fS7L
1+v9WTbDf8Bno57n2EFo4rcspoeppjp/jZE4C46N7sZgpRvL4RJcun9zCI8ESThnmDFpsfq6FMCV
1E6yicIMi33p9E3jVUJZCurfDGQe4nPdzfOOMdJtSiNyE3YWzsIf8wqXddG4+WkEJnQvZPBrbII1
ZI/FpQSGvXOvrYGWQI3jxaV4Q/vRbcWu4OI5Ro3GxlEYNo8YZRo4c7JITRwcY7I9BTz50Lvux23b
yDjeh9EHtEohCFIZuwMJ+B/oWNywsFgJgSxTZILPGBHtkk9lFsVhnewb1v1GoeUHrtKfSRCuXPQs
W9QEoIUgwp+SQWQRg9TlDQtQdOfQ6vem+TGRZ2Aaw9sZBIqiYRnD80W99ECG2DsmuitO17uwzdHl
/zdW4DJvDMH8m0WovTlNtT7SnH6TAdhtY2/bzdQkNAsXaK7V85JEbPBPVPlnZ1k5Mmwfb5gwjUHZ
nuLxKVouKuqgAdtlJTuPiLLA+LCxD+PoRkVl1ZcZyB3AmrYcur4P98EwJbvMSZp9XLA1iWVLxsBE
ovFubJywjJ3H2QfX3lRcGEgoa04sENVzyFkPpUPgr5fF35Zm58ywbqCuWAcX4jyWLHgBseKTEs3z
9V1lswrDsItCEhn4k/OodZ4emkYOB5WplXSaZdVNRBpvBxGQBFsUZ8HXqktrAALVE/SUXmXNVzyT
ZQAmJI3WoLZtaOs8gnU43sUt8XZV562xjtpav9zZ3hhdGrrF1M7SeQwb3zuVsu+OCK66lWDTcjib
bGesHWjM9JRGVJJT1Wi967j+tDTjSrBhuVmaTGfFQoOiSds0Yml711LItBXqXPnOyyS814Gs5XBt
k3T5/80k+VVDE03GNCKjCz2jzh0OnPFpZZJsrRtmrapmqVwPg+hVXe4Ht60Pyfqrq61143D2l7bE
VRsLzJc5+1IAwnoA/3+8gs+zLbBhuHnbeG6ucwfCeBk7YCM91UU9H4bZXTFfm4UZ5puEPOyhsBM/
Fkn95MjhHjUgR8A38p12115jLLvIBKGlC4oQRZo6j4NXfIFy2wMf6xtVI6/Y82enbje9Z3ATjzYN
CwkmrdLICchNTcsvfjffJ7KadjKNu0PKs9dNLs9EpvE6yeUFyxGN47gcB0q7Gyk8dyWUsc3WZaXe
GIOgFWf+iNaT5mfPfs/ZT+I9ej0/9PHfbd9vxNqON2Rp6yEcRhj/4ANHk7G1IgPbzc6EptU6rLzA
c1IUv8XhEfdgcfRcQEsrpO7uCqftAUpxm6e2FHpPQ5kfgxD2OOimPW8bnGHtPU1oms5JGs112qHh
XJ/ohOTL9dYt5mKi1+YAyjgz0oQA2PA7LfvhkE7k0cvVfcL7w/U+LB6FGjbveFj9xudpxN0MT2W6
avdxDcLB661bPAo1DD6QSTkmjo/K+TLF5fS59oe9v6yxIli+3cSwiWEMp9HzEqg2y2qX9OQLTZuV
+NsSNpn4NRdwIOEUaHti+c3Ixm94jUayACCaPBxfe+bch7yXK9NkWWgTyzaMQVr4fEgiwIDK3QAv
dUBysjk4uW7vR9w2tm1XU6UT4tnOVPhtEoWzN+wZmDz2Pnc/X19r22oYhl4UQZmQQSYRaM2DnVN3
y37oyVpQadlJ5NLrG0cFuXYojE6Yor6Xn9x5+ELgzrXPVqJxW/OGISdKVI1fls5jF0Ow3ffq6l4k
qXjING9WMjW2Loyzm4NCb6xcnURSQDyXZpHO+gcUoqycrbYNaxiyQmBGapcjNK6Wv9JRTzT3fpeM
napl/JB67Ue6jIdtK21YNR7pmgDSJbDqxitv45yzGy9t2UrrlnkywWsQRSn+x9mVLMmtKtEvUoRG
JLaqoafCQ7d9PWwI+9rWjITQgPT175RX/bhNKULLqgUIyEwSOHlO4tbUYbopCBT5GuCxoXF5BN6s
vb89AFsX1zl8ZUzgQKBz5fkOGyBClk5VBmm+9knn+p/b7VvW4q8k8Kv2IVxJyVDX2bsg0sfSDR/4
OoGPNCheYinuKynusjnfSNosbmdSofmjt5S89inLCRS6yuk+8ehGWLI1fZ2+V8OogqwrWzygX0WS
v66Cx+cBvJ67KhwTE7HWFMk0V/lCWSw8cejwPn+cmjpLb6+AbYUNfwYQJ5R4nHXYleY/qeIvPKnP
pbvufEM1Sc8aaLn2bjc7DE8s8ecCp+cP0K52toDllg3BVNlcijlOVs/hrKXZeoC+DgoGkrE9uotc
IIy9VVZsW2DDkRMoSzVOh3x8IU3/EJRtgfOis0UQZmndhKeNa5wV9Qgva3qIZh1w2tLnltabNTOW
STKxabNeMrzdrJzl6KMqihde5E3q+e0j11u3oZb82BTUJCBfBhWskzAwOByw6iSFfPNdsIhzzvMP
QJZsia/YBnP9/5WvgRxJFHpcOItHeRZZeWzl+jUpEiYmsnVvaXEK1/DnVsiBlm5AGe/ii1eqsz/z
O+B1P+/yOVNhcxBO7jSkpFA2qrw+LYGpUQdJ8yJPxykIf93uxWZVhmdTOpd97nuUgeF1OLRx/ztp
5629x9a4sUcHuO/2xnhKGPdzQo5eHmiedqJr/7n98bYVMDZprw9V3gJIw6oKL068z/j92sjo7Hqq
3oirNos1fNrHEaHoB0JZV9N3NCtOtRQilSH/cN17ChV8vD2Ut6cqNsFnS1Ssy1SPnCnpQXaNizBb
TlCVb7ONgbw9V7GJPytpB7YLrilbByJBq1+5Z43XoVRnE9mVD8cm/iz2+ViH4Dlg2aife8f9uoTR
xrb8tj/HJvJsXqdqKVFEwvDud8/j8GcLzNTqKjDR7fO3mBruDFWWhmdTT1kBqdnAkyoFt1c6I15s
bKK2Jb7+/zomrWD1DLoWK5D3zaHv6ox1kbf1dm1bX8ORAfAQ1VSWCN/ulW0OxBltmdZFA0hoEEs1
byQxtm4Ml+bEg9RrF+DOKSir4GmSbkJw4dfx/DGsYi/auPezdWN4tnZqEOmPCYJf1X24ennqNN4H
Wa/P+9zNcGvs1E4cxljsDNlM6hXQsFBTv4W2sXz9f9Bmjef2a60oa0B3EIOpQY6ayXVLcPvtfDg2
EWcTCfw+BHIDKX1y3xVTqtvivnP0MaunQ6ES1Fb5G6est8MfLhT/32ZJ6atAeehK+cvjFYs75S4b
OnVoHH43Os6v28thG5GxXUtXlb1aggSF2HgC7OPkUS70PRH+kipvPBe5e7e6W4mUrbPrqr3yw7yQ
qp1ASc8SryPAx8YPNFjQvv8I8ZHzStU9Gbf6ss2f4fNhwBvd4qIW7tIcSh1/9dfs5WoZazm/y5td
KiNBbEprJn3hjXkvMX/XrCSF7inxU4iLxZ/2rY/h9U0IcQsyY30mt/7Fe3K43rGkiVdfKjn/jNry
TnZiYxexXENCB+T/14ejkMSt+yZhvi7eS3A1TlDjdbr8iLq1z14/HNey+YtSLGDuePbe6NeyxZgg
NqVXIItUhTmc2p8l90ka5djul/6MMp0Pt+fxuuz/xZnFJpCNUDqoDjhPlvSKgKJnvUPdnDrebtwy
ABPERqEjGbgAurJKkud19F8Am0MBFlHy2Efhy75OjIAQTr7WwGQkLAbO6zwATpsGS6HPui/8OyVc
f+PC0DZTRkQAqaXvq3C8GsGISwUp5fRrdUL57fYwbM0bMQAiq5CZzrqYEWAzUiH+0bTbePe0BH8T
o5aAjsnPnT5momy6dA7khyXzL7Lq9tlpbGz0BKVQAwj8Yjbn0SMI6J8cRC/Rxs+0URvZlm12DHcn
cQ7oe+knbAQz0PegHb0PBV+2IHCW+Bsb/k38kK66wgAKqj5WLr3rGv7H79rnK/LYbQHom/XOgRjb
/FpOfsc5uiIF8iCeN09Z2Xj7UiEThjYHYe7nUDVmMgrrDg9VEGhLATWIXpSM6n3UUrGJSKsL3FQs
fIxZBS6Ljyv3vEPtYIPc5QcmIi1Za0nXYLoGpKQBw55Ox6zLT7cbv8aEN6KdCT9bKzk2PCkJo0hJ
j1Hu3ZV++6sRwxlclCc1bdF0WjzOxJ+Vbd73JO4IS1zo0dcE9YEuqpspDmj7BnL1k1cZQ1TkUwWi
XXRQui/xICYguLKfy5If5ji4ayOUa9/uyOJ4Jh6tGqFqH44kYhXYHBmthvLZlaLdeGS1zZPh1pE7
+v5QtTFTTVkOaRip5ltB3fYXismGducQDO8eE1dpULlFLKyd7HjF4JzBkrvFs2ApAI9NPc2KD7lO
ZhmzKYufwqL8k4/JAeK5H1uPPMc6YGsVfCbj9Evq7tftRXkbtRmb+LRxav0MsO+IdRIia3xswzQv
1Hhc43A9dK4XPnnVjAfxLKxPop7zDaOzhEkTslb7eQ/N2xjeo8v4ZeyD5VgtqxpSnYzug8urX53y
9An1XcDC3x6pxUBMIBtKblc/StyIiWAdn/PBd37SKK/STCTBRhe2URn7epF5LowvJAxPBMMJ+Kl7
OjTvlzA+BxLFpCEfHuo63heh/wNpGzJvmdYhYpMAuaeODjhNvs/GfcUnscmqVqN6XnqotGauWsZT
5C/Bg4rm7nh7MSzpXGTs81W1DihSWiJGPmcLqGJmJwdgLmk+RnQfRXZsgtkmJyCyasKIofZhSKMk
Vud1kd6hSvDgf3sUlohmoteyXnT95MGkZt0MZ9/zvTOF0sKGNdkM1tjfi6kIfaekiJeO8wnV8yxb
/LuWu/s+3oSwjXStsypHOFakctMur2Xq1C7ZZ50meK2XQ95N7RqxTDnuMffD4IHOc3McAj5tdGGZ
fZNRLZK6XQqiI2BQcOnnKKkPXba4GxZqa93w5Zaj6ge01bDQWpQKQprAZRMeRluqVJb8wUSw1T6k
AbRbR0wCzXkV73KFI9IhGNn1gA6E5cbV6N/HvTcSFVOkcxFT36LoBh0F7sHL6+p+VeJzluUZQl/5
ycnqu6JbwAw8kjQk6i4CphRIurMXT09Tnz83oBMVmzS7FqMODcfP1ghPYSLyWa5z585x2uahTqYo
lY3SH297pa0L//8TmtivisHnvs+Wofvth+F7PrXvtdylcBvEoZEDlGognZesPnPDYv42x7X6optp
+nn7421mZzg9APXguIVcFdNZ5xwaYHvTaZZbFX8WozMBbxCLcr2ocUJGhnUAYj9+Htr8d9I3IuVu
/2+8bCHrLMMwIW9BvyaNO8uQBcU8pKBIfSRi3XfPYKLcHB+3j06UR2xwmvwM6tj6nvbVdL69ABbr
MfnXAEDjHojGkSZgEeoJF/HV/GcU4vvt5m0Tc+32VbY9RhHMh7QR467zuy/Lb5Ufvdxu2vbl1y5f
Nc1zMDD0Nb7cT9rP/gJhNQ88q5O38x7OlO4cVp6LLi98pkXoHfI8L54EFcHp9tfbJsbw2prnc1yG
nc+g5DSmVR8OaeXXv283/vet/Y0gaELXfC1Q51hwjwGzPR2TFu91RXVUKK0KB9QOSR9kdeS8Tu2X
ZYrPi66h3ldvZZ6WZMdEtk2TvwJr3YZ4eK4/9pDMhQbQr1aEKQUicF+yYOLbuhFHc/CmAfIX0jmF
LvN8IFFRpHMXbF0JWFbIhLlFydCBG2UKWawGcRf0YCYMEDk2dnOL9Zq4tlWirk7ROQQ2xfsVFPXF
idd/8fLyfNsCbM0b23lftAnFQ4jHQJw5f3N9rIIfF8l3ESZbQnO2+bl2/cr/ej8hPTIqnxWueySi
cg81fGRjeiw2ZGLa2mEuXJ6JgPWreBBkTMvewz0xSqIct973LmWKfKKip/WAuvWYC4gK7qKfctf5
vNKt5wLb/Bge7k9zyTM5AzOMk9FpGMV8l43DvuLG+D8kbZIWdAkxKQnEsdNGix9l2W1MjO3LjU25
BXYDxabSw81F9BtYv+em3arOtjRtItiEP8cdChl8XMyjOtsrnN/duFX0ZLF5k3ct6fsJLG6Lz4JZ
yGNRKHUEj11wV+Ry57OviV5DHW5WyioLGA3Eh1KS71M5fLntsbaZMTy2C8ADNA2zz1qlazz5SvAx
a3c8327d4k+e4awLqgl7mtQ+i5Ks+dw1WXxanGi8hKBiPuN5+c/tbmyDuP7/Kiasso6Xsh19YEX7
5EGowEu7ZPOQZWvdSKa1nFXdrB6C2lBDgmO58sUO5cYM2Ro33DUMlkCWUmJDxrXaiY5Td9ZE/N43
L0YSvbh9O2UuGldZC82ecHyY9PLPvrYNb827ooEK2wBvpUV44tRVaZTRnbeYJlIN53BQQIzX0/gU
RGmyRH/E1G6RzVus0oSpTQNtyFr6LltimTwMQfs9Suh4EossDm6x9ZZmiQsmUC1TWZHlXueySACs
VgTncAxPIq82LhZszV8H98rmc/AOdb6oXTb2SXXQju5Tp3Df9WV43LXAJjZt7n0pdcRXXLPlDUnn
dtFPw6j5p33NXx3i1fc3Q8iTcHYxPWMXliclFeTVALWjf/a1b3gtAMUTKP4yF1cjYOA6dnEZLfdF
R/S+Oo3Y5E+DFkUejJQvDJKuQDMMrizqu6wVvLm7PQLbChveK6FxmFearqwUoj75A/EPAULdfS7W
cecaG04sOg4gBrhu8dDoFLgeDAgcYPM4cJ3q/x4H8DL9/0ssJkqXWHsrK1DRhNhceoe2XcRRg6/m
PnFdfVhJ5KW9k8jjzLs6HfqKPI2j3+PSpIpR5xYFuD+5PZtXu3rrY663ya/szW2yMCv8eGXA2EIw
ZJjz6bFsGrGBcrE1f70LeNV8t06ySMpiZZWXlN79XKkwPBBQA2zhXm0dGP6e+X2uphrhpEapsPTD
7xJc1BtzYzm4ERO4lnkaxZEVnMVFxSFEnzQrwvh0BUe4dX7I3VClnaoe55i/ZBWqEUuQHDj7Tjzk
Pwxqjhd3qK5f2ZCTaTp2NNMuKKU6fzrdXvq3HYlQIxQABEsrtcDKHa+6gMHovg5RNeTvPFQRkzKN
LuuQF7RdWV2tfxrinwod/lFJtOsmhpicaSIkyZx5YmVTVP87BvkPqeOdVmv4/4Cqiz5Z1coaJYNH
aPBNYCkKtoSlLPNuYthqd61RXZ1j3jMqz9pv+3PpF+uLD9DzYdfSmji2kU+i66DMzsJJreewU915
rH0HeJ/l9+0eLH5nwteqQfqtlOiBy6E+VQ4AGRWKGTc8zzZFhle7TdVRGTYrBCWc4VzSPkzDXkyH
BpXWG1N0beqNwGdSqM1T0/qqrjRz/FEf9Vqf89iPDmM7Aj2xdQiyzdL1/1fhbwnyomnzRrNKq+qg
gsK7H/A4vJHr2Fo3HNh1+oa7ugYA0m+ZRKw66lDtIzUnJn1a7aNmQa3JzHwnzz4OM23v8KqydeFi
+3RjE3eEC9RLTRYme+38XAPBvxCltjJZW+uG/7ZREja+kywsyOLggEXuD1TKreoES+sm1Mwp67AV
npwYCkS9s9PUBNwO3pZd2lo3NmRgFDJ3bbVmZTghgcWz1ZPGa83ptttaHMukQ8ugje6LfIDJ1LJP
Tj1kJz8GgOJ/UySJ9rGlEpMJjSfBDBmFYmR1GKu0vdZYENlsQC1s83Md2SuXyoZctRq0WKwt/Q6k
2zpnCBVb1A621q//v2o9COea8EIOLJnb7AyxdH3vNXoLY2GbfcNh585bAHghikkSPFRivYB05Ogs
1cbUWEJabByaFVj9h7UNFVMV/zUX3adIhA9BqN5RsVUwaOvC8Nuw0fHEccZiY4lXlTz8OPcLajac
8zC7f26bqK0Lw3mdaUX1jz8o5nbTUxsv7wq/PHQDeajkZkH221gJYgLMFtGXEQoSMYypXs5KVuLk
k9x/mLwkvCSVjFK3LLxvpdtskXlYRvUfsNnk4dibY1TBmnhp1ZXwuxyIBlkPyQnEXs3Gzvn2Ixsx
YWc1HTq9DkHP/LZM7lFIGKVQspR3S0D69Lq5iWwLcGKxZhOEtpA2K1qoSjIItf+eOVJwNN2SYSMJ
s82Y4eiBqDzVxqFkiw5fOPeztFUKRbC0+t7G4nTb2Cz+bnKggRyeTp6Ay1RN16XF5FTna/DaaN02
Q4a/tyCs4o4zYTFwj+IM2VOdrUlKdbFVfmn7fMPjvWCp46TB58d+0r0LqIcDSLapm3I9kL6RIpna
m4GqHJ0Nc8+AH/pc1fNTK8r3KIG5K0h5BtD0PLYtRN2Gj/vWwnD8OKjblUK4nkFS6F9gW4AzjLud
m7YJNYtVPxI1EckA+XLukalmd2GDF8pdn24iygLHyzjxC8n80v2hlmxJNULxzsaNM7TucOd3vQxl
3cCLCyTMSZnGVSh/3P52i5Ga+ptLruMombVkgfJBJZVnpKrOPk2gJx8kJV838m2LMZmIMWjIh8ua
0I61CQy0X6h7iIGROBbOIFi19vTs18l6dLNYAbxGk+O+0RkbOup52yrBUYjpeWiOSxX+0SilCqCy
eLt9S5QysWTuPJYoiRw6tooudWZyjpfuV8DrS+bzjW3d4uQmlixuI19SEbboAqygWr7jTf7l9tfb
1t7YzhetF3CHVB1z5+QFiK9nsLD9LGS8Af+xfbnh0T1kLJeynjs2Z903nRQyDZ1wqxDZ8u0mhKwL
lAMxWd2x0Zn9U95VOiUAB5whh7uVyNq6MHLxKmr532yfrQ5xz42qP1RNFp20XL7tmn8TRVaBnHGs
Ha9FjXCQp1R1J691Uf4jd+5vJhVa1y2JHxVQZmyjgt4PQ9A8ZFHyad/XX6ftVbKMtEKBPipqGKXO
Wav16Iz1c+NmuwpViIkdA406dB/jVbCSJN9RKJWlci6eb3+6xW1NJFhFGg5sytKyMPE/RTV5KsLi
afSX4cDL6u52H5Yk09ThbAH5xbOJrlngQkC0FY37BQ9/4RHCHALFQ55IAcwd/6kXrzze7tFmr4Y7
Uz2Gbu2TmpEM9cfOnPupM/Ao1e6ytY/aBmW4dJ60Cxc+FQx35PdZoJ/jdf0WOdmnpZDnAXzIOEF9
vj0aS/Qw8WJ+6aMiPwlqpgrlnaDu7mE0y5aajGWuTJBYxn1dKlAnM0dWF7dFJVecPQRethG0LfNk
4sTWEtIT/YjmNc7chxjk2kypxj+jsho6LCSHzjiJyDve77xpN6FjoGVaAs5bXASFzqc+9ss0oM6+
i6bAcHQnBrWrJissuezycz4Myd3aFfHp9jrbVuK6/q/CiNuQ0cu8TDBAM6sU7yGPcSMfV+ghbyRQ
tg6MNDzCBboG0RC2IULUR0cp9SC5G12IKrcQxzZb9f9/DFfh0YwnRcsC2oMTnI7BQ6Hddd8+agLI
umxa52QoBWvW6SUbvH8GCJnfnnzbh5v+3Lorju5Vw7TfFGxpJ34qdaA3Zt5ScUpMZFhZDbrjWnUM
wixfCm+9jCr/l6/t+1BUP6rrWxBef0uJJ/4qAsni/M/tUVlW3ESLJUUQOwvgvbgJKdrHZVD05wRO
i/cKAKyNoVkmzoSMzSC8caeIo14W6K4vlEyw3RqplL+RWFoO8iYFmttnPjBpScvmFg/ZTpG/ZE3/
WPgV+CG9Sz3JLZ0My1boX+fwlfs5NdSi/QYdTRoY8Ljuz4vrHwHm/GfU/pYL2mbr+v+rTobCnSSd
g4ahvCtKowWgfxkH+8BdxMSOgUkfpGURbVlfcCfFTUeRQtns/rYt2ebHcO2qnzrl4zaNVQvv08GL
ljSHQCJKW8fuqMYp2pfumBiywY8DVTiyZquEGNBTXY1hdw7cRu61WMPVe8DfpqUTNatr9y4eppdu
4p93zZEJJJtV4ldBOwsmQQKaQuL2XR2tFCWb+fsh2Sojt9iQiShr58lVXYt8IPLFrA6O5+FNxZnL
4dPtQdjaN87ZzVhXqAFF9qTVPB3GalHAGQ/VcV/rV/N65QEwGxTrLH7NqqmTd205tPex2mTgtH27
4cRh4US0GZRgOWSvNWhDyuY8tbXXbEQjS0A1SdAi1brzKifBaDLQlAwqPAUAa957dfF73/wYm3SY
RV6NCsSGeW39kwSek/pR5u8L1iYL2hCK2VccjYuldR6iJaqOoTeUGwhN2+QYaTeMkerB7QTThehO
yCXrO/BL9peMi2Vj/i1ByJTsbGgMOSPlNSzqhgcPqDUd8p9K02Oomw3zt4zCxJYNdF4KB2dcNpHs
dzMuR2+d7pUjN3IYy35mostU2aleggeXcWc8otLk0hIUNkXjsejnf/lAPt42I9soDCf2hoxkme4a
QJXxyCXp/TWxAOnNxlJb/Mw1vHiUjlqzZW4YuKY7vBY3y1KltG73kTMQE102NRPv8fQqWAYG9qex
bqH5wsOdW71JfDYlYiV4HUCEK9XvwkeFaO99T0p5oFOzcWtvmyDDjeWEU9u4dAhzdBbH6JphCxFl
p9ura2vd2Iu1qFGYCMFClFX6yZGSLj5VIBbZ2IFttmP48VhQCX7KERuMhiznpCFEnv+g/fBj38cb
+2+WyXzIxFyztnlqFrDxNHgA2ogPb3tXZGLKCrG6ccu7irVFeHDy4JiX8TmfMgRoXNmH+yRjIpPq
bFzGEsmWVzIhc5XWstWpp4bz7fl5O8ZFJsmZ49NwrOK5ZG0HSp9IyUtd62O0OJ8zb904yb69xJHJ
dhavUFgaV69gY909RFF4B8rEuwE4hNtDeNs+IxMwhsuWolPxXLCmiMcu9Ukx1ccyCcUWutI2R9eO
X2URFPxtgi9jwbK6OYqmD1LRusVhnUJxXJd4CxVoMyfDi3OV1SSq1oI5qL++A7HBevJGiK/E2s0/
taNTPdIIjBb7Js1w6oiXS1booWAelHsOtVeQY4+X17t9rRtOPfA6AZ1xVjARLQ/AD/Unt4rDnY0b
Lr2oWXeqIRmL+PS+i8Z7rla5b1pMmJgHSC4P6yADznWiBwH6ikO3yC0Ys8URTIRYFU9ETCi5ZDyo
77Tj3Wu/wxXYlsS4xRFMeFg81mPsAzoJ7F/0mav+XROIr7cX1PblxhbMQS6EMwUo/uo5ue+X8CEO
pke/dv693byFByMygWFQEueTymTGJm/5XgmVriRLI/WjWz47MkiBqTiMORjo8e/tHm0DMny6C7Ts
eOs4F1TzHudGPQRRd8gWsZF42ZbC8GXfmV09JWi+1V2Zqjyf0tJxt8oLba0bzitLQHwhQgoPyIX7
Ipa5v+d9sZX22lo3nBdv52Nb+NS5RK74UISa8TE53Z51S4gzSckygeKPTPvOxYk86BAnip6bqvwU
OblOfTqrYzbyj7e7sozCBIz545w1Q5dnrAld/n6ImxaY0kJspKSWLcEkJ1ucePaWNspYEeOBzRP6
a9jFv0o5Hb2R7JIJjUzYWF7A5RqAzplHRNnicTsJXwaI+Kxpvq5y3+ZpwsaARZ4Sb5ydSzav43zM
sRPwYxLulNCMTAlNz4HEEOYIxpTFANUnDSjcxuzT7TW2OLHJTebpycu0Gp1LVWbnqxOrPPsQj+NG
Wm2xVpOaLOdtBIAKFlm17Zi60AhJqVN/HVd+cmMOPAB4RfaFIxNFFgaKDLgux74Tj/17KJLkd3Ox
OudoGsNdmXD0H54yPlIxDMq5CO2pNCmVBiJqi2bAthLGnpyHdCqcXDqXtcqfgnV4rKv+rnXlvgzS
hI5xOgRlM5X0slKCmjT+vpkh+Vou+6K1iRPLp7lwUNieARhLozRwmkde0H1k8JEJDnPnRZNJYFcO
3eUxiMmfhvZbuFVLGDLRYL6vVUFk7lwWlLKgouARknF5GsrhaUjERiC1LK1JRzaGPRSqsplfqqp5
qDJyF+XreUGt8G0ftsRpEwym8jgYpizATrmOeIRHodq9E7RbYDBb68Y+DK3NRuJSgl5kn/VHzWmf
yijfav3vLeh/wVrQWfz/k0FYw+R9EHUDmZmcIQ5yJFN1quk9H920b2U68Y9eUqVLt6Z0+p4E4yMN
syOP3/vJx6X6Qfi5AAntvok0tu2AdhK3OoJeEr58GXL+IQjI99tN20zA8O5wGAquIRN+KfN2eEwa
OoBMIR/uB5FvHXItlmxCxWqQDpKsQgDxotnFMRca9Dx87xBRey+A4ECppORTf9o1HhM51oW58mQQ
8EutxYMzOw9rqViitzAIlukyeccyGfBybSi/rHF9Vnl9SKLmGwoH/tz++rdBXZGJHetiFG5C6Ytf
BAHdTdkU4/2IfTxd5oieY+BCT7hQLA+NSNwD3gH3XTJFJpZM6a6PZEj4xZPuHQQzXmbk0Bu2a1v9
q/u+OmEXpAaFz9QnF7IunwKa9al2ANgO5y/l9a7v9rzZlsWIBXWTkLXgK7+ANuN5KpN3YnAv1byF
tXsbfADV3v8fA59wlVJTlVyGqgddwPRUavU+A53aVKJsOA+CE2Rtf94eiiWsmTRkSRu3rueM9MJL
zh/ycl2/zlOmN67kbKthuDtpJjU2Mof9QlREigxHsOpSNMFXrvVG1Ld0YeLI5hUI4MohyaVNxoc5
yZ9k0UTnTJDHGbqw+9zcZCSLXNwrVvmaXECpeco6uRzrzK2PXsK3CNss62BCybK2GJwcPP6XyQXB
QtnTIh109Hx7kW2HYhNHFq0DaLzcgV+SzP3q5a645A7/A1ml/uB2lB8BGpX3hQwFaj7C/nHI6BZO
x2LL/6Eqw+2KjjuXXyZ/+uz5H6L5BTKAqMcVHxzAgmTvbvikbQINx0fhe9jnBWLZMlB10DzvD0uA
C+bbM/iXK+WN/dlEnE1RqBIRKX7RYQEa8ed++cqn4siD+exMzhESPYc8ylFy0h01rhYaUDVG9V2l
zw1oIvuFufn3gICbc33K+Hheh2cFEuExP87hdLz9iZagZOLVULXjS9A4woIEUGpzAtp2fyX5PYhZ
tnDSfwEYb82CkRlEjSbgR0ASNIgSSod9Oq/64M+scu+yUKRzXJ1oznR8HXhBX4LgJyBfBx5Mh655
H8o87Vd6QJqZ+tJ9BDm2J2F7jTzWwUdnft8HybEV35S3Jdz3l0rkre814o/q4hHUUBGy/fbTIvGk
+u76mROpT6NEQcJc33sRBA7yL8uinuOe3OHSDmeZ7F0JJsbr99EtD/QRu9/4EhMNl5VecZWcp5cg
qR7wKTFvj+H6scamEYZfUCtxhnl42XqMmjiNnS0dd9/W79UvX+2HY677ammwYhU4pFGNA+yAt8pj
hfHV+hznXjqgdlKOPF2LE82Co9dXEOsjZ9WyQup3hYgODTZO/KSLc6q8Z7fauAn8+/r81pxcT8uv
vq3LoKrorB69zPXLsrQHr0eNC4JDu67HmrQpHKiszkJ4d1c3i4KzhNLmQjdOI5aAYSLuYqcXYzhf
E3oRNOkY0CrN43IrHNlMzwTdJZW3ClmuFDC1H+3yI3e9g1f94OqOBOch6i6yexYTTyfxe0hYnVfH
bkHuLw6wOkjRbVz8/IWYvTXFRlR0PJkFkMy5pvJ4KHG9FB9AwWci5utd4pfWKx7j6l3TgN2xH07N
CoZofe6jrxTk75j+hV9w2sDae9VX1BmkK/+l5RkFdsd1Su6uGc/ViMQK+bzwaiLbhmtbHSPFKpZA
aZTcxKDyau9pV6lDmeRb2HNb41dneWV4KilBZVlk5MKj4v24TGc/Gzc2CksUNrF+Oi9IS6KcXPTQ
zSlt4nfeqBhqVzbat326EdE6L/egx1CSS6X+AS7ifQW109v7h6VlE+vXKNDDxmVBLnUxTin1yYMb
ig+327ZkASagr6Gr7yVLRy7BcKeTOCV5fJCoHubfZTDh0tw57+vHiCiae41wPcx+NNDv7ijHI0ni
d3VdM9f1eUpm8oh68S693Zttxq4p6SszqhvoCvZLQy6kKB04UAxeuAHsEvtav1rYq9bHptaQ+omQ
c4JEvz4V1Sog+FL1Y7fPlExaOO6rBnQ4QXwpB+giORzPzDSBcO7tz7fk5Saob+4EGLK9hVy8bv5X
c5DP6e5LgA2uy/jGatvm33Bj0VJJPJ9GFycs5XkMw+SochIcbw/A4skmoK/Ky1Z5WRZd5BS+1Il4
ccGBBqDWxrnF1rzhyNCab/OK+BGOQ/TgOMO9x8NHqteNzdUyNyakzxnxnBw5Ib6+1cUxl5BOS6pk
X+FiZGL5KM1Ik6gCHz+R31NCszQM9mldRyYt3FpXnlwm4DKLsHPShMryf5xdV4+kSrP8QxepHBS8
0naaHrNmZs0LWnMWT+Ep+PU3+nuaU2dpJJ5m1VoVkFmZZTIyArdD3dpJbmFamjKmOeONygfMmcSK
6vYBPOhutAcf4oT+HdTEn8aKyLV7tAUXmzxxNzkiZ/Ry+6qpj4uIufFBuXh/ci659/b7u+TgRL2y
0xxDE8cZfTJ0uOeY8m0znxprb9jWA7G8kF3zSl3nZHimeXGK7DXJ6yWzGGGbJEx1zdSLa9s7+8nr
PxV4DA3XWjeWTGOcUdxk6p2ycvmVDKXtW2X5yLvU2WgaI2ph7YT0JWfXKun3rO0P4SyOoilWhl94
9/+A+Cq7au1qYtdhdg5zIx5icPPfnzELVv8PgE8kKNp4Mb/aFVrJU164u2KuisMMptzD/Ucsvb2x
+tYoiuadsNi1qKuHmbaX9aSw9PbGUqvSEZASSKJinnQBQNAfPTb7YoxP99/89oZ/2SabuD2KRdzT
w0Sv7TS9ZXYclEIcclqfRzc6WLlY2Y4vGej2+7uoJXZSVRWl01VUk9jphMS7jBG6shwufYQRthav
mCWcmFynUH0oAdEMp/QR9zx7e+4fSrVxh2syxLV1zXPRzzPCd5gDC7qi0Ktvon3lWGuFroW+E5sY
MWzneo77is1XOk27JKZ7N5YP/1Ptarps51jlS8Wqj03YnRwRfrItubJPXXKQEd5N05RJ5NbzNaZp
8hkKPRPzwwKEMfv78+zv4wsT5zfjelp49qSvU+p9QvPuqXa6lbn1d+8LE9sXsgLA1tEer6qtD6US
D1lYvnkkTHwrUmon+43LmjCBfsRDdQgY5vHqcbnv3BZbr8r5DezlGnXa34NdmCi/Tk5zBkJhWKkv
RjQNes9eNT3jHuDjfS8sjX/7/V0YzjlgZNAM1leg/QDVISq79lnVnnnM8vP9Ryw5+vb7u0eAOKL3
UNPXKHF0AsfmZtjrPF7jB1sa3Yx0YuWsmsh4dZTMXqkWduk70L7ahOQQJvMb+BlriN2047XzrPaB
gNsucGq+jfJPmMRv3tyLWNgVTAPReie1TjcNrPtWX3KsEb5QDFS5smF1bimI19XOTk30J5f9pj27
MDF9da5SaPzl+upE3vNErZeunXdFp9c2jAt+NVF9KevrBtJg+gra91tBF8IEk4PD6ybrmKC+gnjU
rTJ3uDpuuW+S5rnMQjBUpisYl6WXN5booeZeWBX9cI0J7lTRTYQWkKhvV7Yvf9+3CxPW55R924mK
NFdtt8eYkkfaa1Rjpuc4rjfVpoV7+7B3McuE7Qz5rNtr2nfRTlfkHMmE+VFIV6phSxYywnaoRafZ
ZDVXYaloJyL3g5XG8+G+d5cGN3bVtRQFRNhUe836/qdFRYQOZdyabRvcWI8tbyDo8MHgdTn8UKwr
fAtEo/fHXghaE8mXZ1VWIzW21zLDTXBaY8HqZqT+cq0K8PcqtzDxe7mY0PkURi2iSpKdSOXOacVH
GnovCVFXIYtjCiCHn1vbJMvFfyB9uiyiZsAXebNMjpQX1hntoGvESguOlrcNwLtpqjMFLhzodl1b
0r44gv6i7rByJf73azphQvhmFAAnjb7Va1gMe09X594We1K3J45g4wSdFc1ax8NCPJtoPlzNYZV3
i+ZKmvRaRvaxB/nRUPbfIFn35f7EWjLU7fd3hsLte5OBNaa5Mhk/WunwXIMu8v7QC3PWxPP1dhhX
wIDi7WMNXg4NfvnGEhDSzARZ2c0vvb0Rzzkk4usKat/XlNr5J1Yl+flWMNkW0CaET6eOyu3Iqq79
RD9GpT531vjtvm2WXtxchAn04nMVVVegL/pDErdgsUAcrLz4guVN/N48VzUqWaiftE38XUNn1KdE
f/ZUvBICC/PSBPDJ0PPKeUrU1ZMRcGrHptcHR4dni6zdQC3Yx0TxIddkKMnq8ipQ47hWNGsDQos1
Wt0l+9y+692kr8b51ng8VtfY9UJfVtMhr63vfFijvFl6+9tz342fxZkNAnVRXnOis0Mfz+IUySHb
aP3bU9+NHo45qP01q69j1fkJRweafZVTEsz1tqgydUTLQbAU5ZkSt64xekkmp2ids02daO1SfaHi
Jkwgn8w8qATTDk8AfUvuovcgPE6gm+6mr4PHfZFdbOuNtL/qkoGspjlRKI6o5FQl9g48Dr5LykPe
At+sH5p43GEGck58p492+E+iiPed/oF/WVEK9NxH2EWslWOXZo6xxjO7mFPuyPwqGwtvJwvfQQhU
UPhbCd2FE6qpUBpOc05nyyuugJ0cVR0ehaWPzK4f6Kx2IO3ddPMtTPzfjX+1TjpVoHLY83Pf2vs8
nL2V+bOQHky8nz0lHgu7rkDixw6rV85DOsrvkxN+c0m2luMWDGWi/pCa3Ur1Kb6gL/7hNH2ZrDmF
EFoS5A4HTQWQ+ysuWaBIxw733wE36AoqCLItr5Z+IsS+yIr5evzfZCvsN+Hpw1h+4I5ChXTwcdW8
0YxGFgEA0PVSnZXXKSpQ3qVp5Bwh65l2/9SajtUvsBOu9aAsaBgKU4yU9JBkqxOE/Owk/i1ggCqQ
sZ+BUJjX7g78VyN/Yzw9DYKeEhL56ZT6DaIzV5NP1oRFFqLLJJqLmUwnCmHIa2tZhzD1vtppsx/m
+Nf9RXdpeGO3UIhZ1zT1piArLnnNPzZ6PvBBrRXMl2akkRsS7g48zKwpaBv3kolCHZIe+G0np682
uhnQ3hbTbfdYtrF98CCZN/Q0nYOOHLMpv0Lr6dhNlj+RnzQS/2wylwka7EVYo06QzYFTDc6Jl9AI
gDhZfoyYyl7uP2JhoTQhg0ShxX+aijmAEkW90/mYn1op0pWFcmn0m6PeLZTOGFpY37spsKNKBGMO
drUpZv3KkWxpdCMr4KbddavCBqUPrvouXlZRP0/maX/fMgs51IQEpl6ICj2UMEAYNHyWZfjBU/Kp
oaBZFd620rwwyeckVMiq2I6coOvAVNm00H9II+hh3v+ChWgzwYBdkUBRwumnAA0NuP0clTi0yjlD
7WPbRZOJ5Wts8Ba2kvJgtOW3yoHCSDhd7bLbODeNcE5JX8Ug6+KBZTkHocmzMyRr7ZBLc8eIXzpH
ruOULguapq4P2p2zo4cFZMXyC4nIhNENvMUeApKgAZTO0LNY/2wSawfaq0Pbk7eG65+bHGyyy6Wl
E5ZcOSxIqnAC3cUYSNHW+5Sv3SQunLRNfjnXlTiy1C0L3A5tGypBq7bHT9yqf7CWnVOVP6bRtqZz
YQLdZki1hv0U6iBPZfdFOh55aQemv8S6AsFMOxUNO90324LvTcwbs+axiPOGYV6NP7Mov7R8fts2
9O2R7xJeNDYqnXOLBaoZG1/RkR/nlGzD2ghTntQbJpjN5SyoeQwKUlJDBpMVa/X0hYTHjcXZHXkG
2sVOB9God+Hk/mKz/t1bzYkIr18JjIWUZOLOymR25j6SLOjC8QLM/WM70l2XiJVN9dLwRlQXPZf2
HHosiLQ4gzjtMZmKx2hew3wsWMjEnnlTLUHb7jhB3nufxy48wgMH4aXgDHXXAEkLk9PEoA1FJSFx
MsqAxvwFbeKf7EmurJcL1jHJ5Cpe5k1aehrRXMrnmWgLaw5EYQCjsyeRr2zWl55yM967EHDoRIEx
E4guu/4G7tmPsd29Wi473o+wpeFvv78bXunMBcdv6ARzK5+rLul9dK3uRRmd74+/5GMjgi0IM1AO
RoQAZcMPA/dOzRx+ZbZzDot6267IxJzFUlmVUDMLMkUZIIzsT5xv44oQ/wNYvzMPpF6hd1JWOiDj
LWPHrdw32Kuu+HahQ0OYaDOSl5GThFg2wef8o3Nr7Q/18DnprXMdyZ12qnMCEciB8zP12LZDAzOC
Gry8wBhCzTKwwXRyFMoilyJ0Wwg96X7F6QuTyoShpRXjvFQaibUpP40t+U5s+5vM5ba7RhOHFuWQ
Y7DangW9HgLajedpnlfWsoXpasLQ6tl2Jm8aWACaYUCyR66e4q6QAP3oeEc05u39sFiykBHVXqcB
dKZwQjUB6xNmTgv5aEaPruTWyiOWPsWI7BoyvG3mlDoAvQ1Yi+3U2rvY4R9IU6l92brDyhq0kGFN
ljnaJgU4zuop6GIqfCApRr8k4KHfZij+7/wE/tSUqTjRQeGMaRA7rDlzyKPe6P7EShQu+cJYqDsh
u3yMFQ8IiZ/6cbhUmu290Pm47QuMbbfXEMUmxxoDeyDexYun4czsMg1oG66RMC19gRHSxQAtSKhZ
jgHaRu1L3rTxHrJV3kWKxt7f/4qFcpqJUaOeqADZSHng5KdiaHZOSA7STXcZ+ZV51k62J1xa3n/U
woT6D2ZtlOD1bgvcapRD74tBJujo9pqVQ9bS6MYZGoc4p24nfEgSQQiNyNraZZZbrLz7QtCZVHO8
trF9EfAE6Qe1b2VTo9O5bwJPeXqvSLe2dV3wuAldk8MY8xxHW+SPqDvmTirewOk+f+RT36zkjyVD
3X5/t/SRrsnRhWHTIOsnkfo1aDW/z8zRKzc+/8PD/hd9J4gR2V7N5rweJQ1Y+VTQ7DwCr8TyL5NS
h7zpdlHBDgV5G8r60KBtpXYZOCcqP0o8P5Nrh6SlbzRCP0cTX1uXggYTSqCfwNPr7YSTrG0eFj/R
CP2BibjhCYYP+Qeif5UFyCHExyKiu0F1Bzd+bCSOHdMucnMf3yon+9aAVW1kVBbEyAtNYldgwht1
EBc8/0hmNPuAW3l4GCUP6UqC/rsJuQluk1NPJFoKxqCwqulTCRDFP0UcF29bcgE38W0TBI2nrBFI
nvbw0UqtH9JLNm3fuQloq514tKsSK0s5ujs+iNNcDgFywtrK5SJO/ju/uYlnS71R1FBuGwLXUy82
KUq/6wHvJewZG74fPe8THz2Pm0rT3OSwsyUKcxqIhwB4EOYXtqP2aDu09k7V1JuWSW5Km1Ihqh5M
TkPQNTf+Fyf+OTblqXX5631XL9nLyAc8lyHvSDEGXpyfenGclQzwp3E636WK+9GaHNrSjDWC3mZh
pa2aDoHXg6lTZ024B+B6jVJlaXQj5lMiAQEkUR/YTpgFFWpEPRn1pqMO98yA1pD8ybH9CdKkVQ8u
RHq/CCz8a5iZBQQuN6Fuus3BGVVBNKplVvFEoRt3pTjl7rDBg5wbusNeqzrPfZSa0x2JxjLyZ9oV
gQWxtpWoXDCfCYazOmsKbQezwOrds55V5Ht8I4MDN7FwLcCTWVk6QzAkre2Dywgdrol6oOD+vT+H
/778c/f2+7s1s1J2Lq1kHIKE9QdekGdiodUyty+61yvMYUsGuu0I3j1iQAQW2Vj3gSd1figUyQFa
02uL/t/3FdxEwxW9ygsy9GNQEgkYopemJ97S/EHGehuMlbtGnEPsZHQkr0fkRdYerKKHoLlbhitZ
aiGLuEZwq3BIu67rh6Ag+VMluw8A+gYFT6C+wJ/SxHvwwmRNbXXJ20ao923vqRwiG0Ge0xFt1l4K
aUIhHzvtuHutO3fF5UtOMaIeqPsY7BxRG0DU/AltKH+qbDoX1Ptyf9IuzCgTKVfSKHXqDFGhpIyP
VaP63biubbg0+s1R7+ZrB7KfsAvRv2GJST2xqhzOWWfL87Z3N3bzngfYqcxn7INLBdJHHY/7udPp
YdvoRjjHWoWgO0Aun7gtYh+EvRD2pnW7lm9vb/mXLYIJh7vtPpywS4fAEepnUejCbxx6KqDq7YT0
d8SzX9u+4+abdz5wRcYcsJmMAY4ndNc29ri3Q/vPtsGNeCYKUEc6wgVeKhhUMUtnJ2zurGTUpelj
xDPNBmbVHtaDIWzLB88qSNDW4xrcbiGyTEDc2HMq2yEbsUE/MunMx2SG0k/ttj/u22ZpfCNyvczL
cCucILRArgNaNZAMRk9yJttmvwmLQ2D1ZZbC9AoC8IeWDWKXidDaZnoTFCfKBCx5hHeBdMd8NwyV
j2aTtca0Bb+aeLjC7jMLZGN9IFCPCtA8P+2tUI0bDWMEri1EnERd0gUpd8mxRRHglOT2WtjeUtdf
wtZktCujkuh6drug1mV5SMKh2DVz8iziMNmVQCf6TSud3WzxtQcu3BNzk+RuHjhO45LoIBnkzE/Y
A4JDOlHph7ih1slBb+U+tcruCuX1odnHKP7tm5GvKXMvzGITPid7VVaAHHcBS7tzw4eHulHPk9wG
vuQmdq6fCpHfFI0CRUGN3cj8PBXuxyZhz5ZdbZwQxlKdgIGe2CzGxgzXP0+otupvuh+q101hbmLc
0KHIqhndy4HIB7KDlI3e47fat1werhyzF3xg4tvYaENxjpEmKFADtUR30bb7wtNy05U6NxFuCcgG
GOlwnZ44Mz+mdMyPApCsw337LAS7CW0jLrAluUQVRXnl8KdvWfGrKb01Nr6l0Y1gd72uR3MCDvJo
Gu9/jW01P7CiXmtwuY3yl2A3aes8Ahpmt4GqdUSTXVo1P1PZfkqm9DsIIdfie+kLbr+/W59jwI8t
FBewwStrdOky/Rxb07aZb0LQFBTpx7jDElQD/KR8h5eD33eS/rzv2oUtjMlalzno06w8OQZdKaQP
rXQIReW28tucfZFSTGd7UCs3t0shYMRwmQIt24dtG9jTMbQ0VK/y9keTh2TbLsnEoMnYi4eix0Vz
YakvpeM91oltr4TvgodN6BmHAEnB3EkFfTK1fhvZD3XGVm5SF5ajf2PO2P/xYmJN5TgqGKqM+hxU
Soygjeb/4u7WQF3bCuRjtNtRx7v5Zg16sPRFtwnxbs6GJXRQMhBhBmUmoQCs0AZctOG0svdYmFYm
dZ1HvAIk9FOP8h7nPuq57qmcMnqQRUPO0rWKj3orYwM3oWl88gZFITIUTC0Nn/PEas6sE2Bpq7M1
gsolaxkRronoB8ujPS7Pmj7zbZ70P1FNqVeicGl4Yw8u7NYdi4K0wdCNLnAyFmQswqnc3Y/xhRRo
4tIcp7CGTM1NwDxvcnxLpU2Qhb114m6M+oYjnJVVaMnrRoRbyir72Y3GgCZZhQsnMY6neBj4bvZG
tbc8NX+pb0Xy+5+1ZDRjcw6FjwpOaemlVCPbxz3hu0oN3+8PvvApJmStQS9nreeBXph8gmz2Ppf8
+UaBxwfnu4uSzf2nLKREE7E25gIVURtPGTrthzL7DnZSZbt/7o++dB1o4tWchjvQC8PwlbgpKsS+
LuxTMvaoxgw+z7trfePJOcfR8IDryPsPXfCKiVsrp3kYlGS4nZ3HpPM5uN+DOpNr3KRLw98s+S5t
TUniRFI4dSDKqih2deMyDV60sF/x+0Ks8Ntz342fWawiusCtvyqiIy5Mf/eE+dACP+el+rDNQkaw
x0VDSxG1CMfCs+ajp1Pd78II5JfbAsNErsksL/oRbgigRfyc5t2bE67p1i+Zx4jwjOFarJzaIbCo
fsy0mnfl3HzlEVAKWfTpvn2WgsKM63qGsqvoUHgZ6cGeqmthezvgvLfdUJuotdEGW0TpodRi29YH
bDs/5HqtNr2QNEywWlHGIXroGtwHsfB3FXePSY78auuHSBdBmieH+wZaiAETuDZQFjk2NG+C0lOf
Wv0hicOVBL408s3t72Z/no8oALoxvRRe8RyFGnfg3ra8YCqehpTrvJwiegG7HqqlrX2enWKlRXvp
fG2SomVeO8cixOBpmGtIw8Wfxx5nuIr7njv6fZscLavCxZk+Znm0sp1dspURxg5tJgKxryzoic79
tna9Y8oKvb/v44VAM4FrcyRTTlVyG50cIE6wb4n3z5yQF5eF20Df3ESv8Z5YVSg9coF43CdPWK+y
z1b2tB4mzF9OXSZILVHOWIL+C3SxaRU+xRyXikVZ/yjLpN5PdZHsx7zUyK+pPOV9P608dcElJm4N
5cdSzTIkl7xNzyCS2IOc//W+P5aGvm3e30VGm7VOCp1Degmp87njedBDnnslXy8kPBO0llp6sh1Q
/154qn86nXdVRfk4NeGaXNCCM0z2NCusnKiMYJaiox9UUz2DAvGJFMMOwbLPCsj5ZfoUxUquzN2l
fYdJoYYU0pclwwd1Y/o4k+IlrJrIt4h3mnGxLEr7y5jLF1Fku3jWJybkthxjQtkaSLGndWiTixbW
j7ibTv3knbb534h2DypphZthaJGKBv2gFIK+06/7Yy/5n/17bqlGDNigCXLJ0EEw2/wjS6wvTlit
YAsWVqX/eend1M14BVUNl5PLINJjoxsk9ujcxslJheoRqscv277CWLaTkYG5rcFXVKBQteMocNMe
N6n2ylcsBKAJYGsGbklwnZOLN8d7EZMHla0xfCwcwE3AGqAdbMgpDFSSN/T99vHkq+k1VakfVjFk
8VbcvPQFN/+88wNEIawa231MoSZ7s6j7px7HH5tsb8LW2ASy4CaBcWLUEW7Q45i0uzFztm04TLRa
NPWxLaqmCLrBgtIlc+hhjtt0JV0s2eX2+zu7zGC0GPssZZeiIrEvIy/e5TTqV0ZfCC4TphbHbOQE
l9EXrw+/OSz7yHV3UlKv7CYXcqvJq9a79aj5gLnTqUdZPA3dJ0AgdnH4BSe5OPklMrmSgBai2CRX
K1TstcOI2ePUzkPl2ZfJ6y597v0ghH5y3XxbFJuQM8+qMuI5vQqY7Q3o77ayQ1eP3oFYdI0u8e/h
hjuHf/s7RzMKsQqKL8lPNxgqjeoAplNp4kMQR1f92gXB313PTPCZ685JqrI5Czxw1KM52P3mDu25
GvWm5YaZCLQ0YU5oRQWO1yE0ZUGo+oOnKOxsCWlmws/KFLAgd7DSgLU+Db8CsqXbb/eH/vveElS7
/3aAZAriNBpDj1V74Wjjt9GSVVsj6AxWJuvfQxrCJ/9+gu06aEmo+/nSgvl4T1uVPmSzy1eWgiW/
GmuxtlgW2tRLg6FPH1uW/5lBsO0TVBDu22fp7Y31uBNzJpMwLYOGFUXsT3mUt34EArq3beMbh+gc
vShjRto8qPLWOmccetzOEK2JByx511iHdZS1nt1mKkjT6jvQLa88tV/QRfWkpT5v+gATZpZbYFcs
dDmjaR2kYRMbiM8Scdg2uLHTnms14FhQzBcZzodapx9cEOetBNXfkygzAWS1W5AGWP4ycGn4mtsk
KDqrxAe4T01sfyZ5sSmLMhNHRlrXVdAMZBfwbMqfpcjai92kkvkkxW3oNjsZUQwdE2Q12uRBU4JI
ELpi+lhJb03QbyEGTCCZzi3S0EgiBgp1VUz9KYr267YXN8IX/UQtqAo9FdhQLwDRlpY71o4rWKul
9zZi1wWFsHBnXgJSIX6LMjuzhGwc2gjbBuonIdV9GYxzBZbFLB9PoNVZI2hdCFuTUE12dqo1TsVB
qVv13VM3oIzVo+7t555jQTYTUhfethAzEWM87kHPCTNdUI7b56Aa9yF3v1YqW8jO/+FR48lkixFs
vG4PxYoOXfCQ58jw9/7sWRr+FtrvdovpLCAVRBUqcQLZ0wePo0ihKVqjmpj4NbK0XJmmSw+6Oerd
gyRknfqyalUAyHp+dhsv3sehPX1LWbd28L+ltP/ekjATPxa2SZbWLUzlFL89cJmjnWAgRwWoZtQO
vujXyDsX0p6pk5p0w9B5EZ7Di/IBD2nKozN+dXLrMY5+33fLQtyZ3GoeNJzmyUKLlzNWL7Ydf3At
ey1rL3nCiGmV2RSgYisLUBY9s5juEod9nb2Ny70JIsukxXJA+uOgs8sBpP6pc4D4mTreN8xCXEtj
OS6YlmUFKQj08SftY6uHbu+AzdB37PlPGyZr94ULNjKhZIBJ2V4Ye8kN4/NNQiJJds6pmrdRSTIT
SxYSzYscfHBBVo1/RqyVMxXbdlsmkqwaoGZtJUkSwA8v0iKZLwu9dsW5YH1TILVIEyXCqk8COul/
1NA8uKw/YY14qkDFdd/BCzPfRJPFIqXSKkbrUqUJLj76hO5ppdfaEZb8envquywUdYU1RXOH0e3i
tSqbg+T9QeRrnb5L9jHW4iSPRRYpnL1jFkXPQ5UeEzv0u6qLr3yqVkJgyUJG/LbWlDuxO8RBNPC3
vqwBsGu6teVmaXBjVe5DbQspqigoWaz3Vhk/sqieV/aLS+YxghcUQyJyADK9WLL5yEZW7EgnWz8s
k108umtQjAUfm9iwko8OWuCdKJh1kuOaFNLSioWujwa7T5vmqAkPm7vKnTXC7NJ0CaB/dkjP4A/Z
1hHATHjYpIAv7WPqXkDzXzymc9ifLahF7O+/+4IPTLKzIp5EneL0eGmEHrCZsLmfVhDUlV0Ljb68
Pdx/zJITbr+/C7RSNTQbQW56oWPzVs32l5bOew2GrJWptDS+EchTJFsqncnFkVhDMM22Jt/D6div
szUOrr9fRTETKdY24JKCHrp7Ibl7dAe0YwJY9DXn1gxhxelzBiTZrnDg/lCt0bQtfZQR2W5H89ol
YORgonmoWfsK+Zpin9vzNuEsZhvR7YKXBqTvoXPpWsJPXT6DuoxzubKjX3p9I7zrilqZjolzSSGM
hkv9KTuivyH/PIAK9cv9abWQnv4DHJvnmpM4lxdl25H9NlC0OLw4WUG3dViyf6PH6P+B4ZSVVujY
FzGGX2tLfcJty8rKvGAeU92UWhKcO9hYXHTkRoBUNacZ6J1d5HhryKSlJ9xi/n3QuZ6Wstb2BR3c
+WGSYEv0+yEq38YEZ/L7Hlh6xu33d8/omJ3oRPf2pbSn7AKVGWy3rcY9T2EWbjSUEduKQKS1hFza
pQZVptjlTRz+6lDl5LuGAHq9LYOY/GVgu6ZiqDP7Urfc/cDaLn9JVGcf0rJpPty31dJsNeIZVU60
vc+1fRk919s37VA/17NUa8CUhfOOMKKZ0Dnr0hEiv9wdB/kJPeFu/+qgSqy6MPN+N9KBlHrJq+az
HaLl6PO2jzKivOyyMk/qcL6MVLt7BlU7XNiG84rv/wfu+MshzkSK8WZoEtCt4qNSq/dZ5V7cMvkZ
Zs1l4E7pi9DtduX0I8rnyCdZ+Ap4Yr0jKv0BafOnaYxC3+XtQRSdrzFI5LQQ105fZde9dY73JY7C
HyDYzfyo4Ooi46Y767pPfazjJVaRcG1yLXjeRKLFU5vWpVc5l1aHxfiQT1DxeBCNlNtEVNh/sGht
VIPlWNILuA/R6lXafX9MXRat4LaW3t/IJMAQ0CjpqYBriwIIWpVUiS9k3v68P4kWsohJktaQYXKG
rBYXXUBEVw1tGaRT1x5sQeKVRyx9wu33d4mKxvUUz10hLjiOUsi3js7ZAqvyShpcGt3Y6U/K4WTC
2nkpZ3S9+I2Cpm80uuz1vn0oEsHCBsTEnc3QZckT3LddSBO3pxmk04DbiF9wyIFkwj1iYv0hZHhQ
nsQOt63BVZxFb7niX2dafPCy7Gsr7Z8xDb9ZjU73Tlxf5tJ5SEIv39mg6PKGjjxBQ+fakLTbeT2N
dhUHRkxV8YsgyTcNlOkOoLF/UulEaEJBSEFEp/ITFEVpqv9pqL3P2gpqxeVXpadPDsU2sibiTVZQ
dlChfhxz4FSEhUzhvvVx+KFsqghI3Oq1bMF8latDmbev4H7+QCI3OdzGkVyeqpDskznbx7T/UE3V
D8uW1a6w5Y8C3BAZqS4uDs4ipCdg7M9123yOO3HppV37HumPTYKmHBXiziHeZ3Z1kk68K9EVjCa8
QAji+YWTcP/23rE9z0c+AgbeN1T6EQEvECgKrmMCgqMEqrQse+5755KgeSIL02vG7OewnoRveeUp
yfi1z20/TOfL4LiH0J4P7hg9xE5ziZvpohh5QJ/qG6pzft70T7fbp9QSr3pwfhRh+9SL5GkU1Qtu
hcPdHM0vJIvOSTnGOy8pfgFydbyZNy1pfhC1+wqh3tSfWZYebPRttYV+9hA9uyhh3wQ4dKd2PupM
BO4gvlUgRrbd8WPBhq9Aij52ri39MSJQOQ/nYa+K6sfN0kM6viS8xY45Tz63Qn0ieXMAqdpZgBIc
zKSD344ZtA/c8KhU/VwQ8pQ202/PdR/jTPSHoWG/hyp/4CAUzaX3NtQ1aLuSI0DiB2jO7yD9+9tN
oqOKLACJ8WMRWgGdK1Tf8tCP+iH25ykDC0zSfOIl2tLmmT5ZKX3Fdsjx0Zj5u45H5iuXfRtkXDwT
2V0pbSHcwtkr8VLrQCXOjlEPWtw0dpzjkPAPdZm80Ckp/p+jK1mSFFeCX4SZ2OHKkltlbVlbd11k
XT3VAq0IBAK+/nm9yxyme3JyEaEIdw/3JmJRelpUFLTYFV4aPoQ9pDnR8ASFVlLFhmAZbRxydsQN
0Nf54N1rzOVZjXq8dRPW7LHA9Ihg5CdrB3mRTotjAaC9dXSn+I3176LPs2MAN+VaJwFyhzZZEcU/
U+mKgyxko1d3WOeoyUL1wvi6VdwOUW2G+L9S8bbcyBPP6E1S853A4LouIj9VGwKwBW4IaECPgeDu
SLcgrmamT2T3ptoEeMXRkLt4WRDTpGoA2X2dlIH+xGj71o3IXghLetyC/B1L3x8RTPCPOVdH72f4
BiAkiQTz+yTt0RfIb482fuPY2mn2sXQ1zu11jqLP7cfRIhfXuOd1WE6tkDtpe6zj1LYkJwoHzWoQ
/dFCftbIBMlRWyauyqUY5VmQVlEYrk1aDN3j1IW3QdEvhqe3mjN3gW2cqBlnqgpddsF7+wUYQ9kq
8gRvUy3IOPvxneb6iTj3EO08atZ8+G8g/Qt2OmnV89hDANM/ijk2Ve+8wMvuWZVvEb1YvsqGTwTm
GIM4EiyUOGe/NrtvdZQWW71JJFuv0xadFSoloAD/7+fgLcX6AkX9jTJ/MTNDPePZKzYxg2afEXdg
83+adg6aFVLpKU2qtIgu2Gb8lVp6t6ryPQe4yal5C4xoYXXQoHTISqzD1AiIgYZUI2bI37Be9MOX
L//hr3/3qS9rYtkAOzU7fiCOKK8wT6pK5wjJkntRIsRyfpakuxvcWrSpSU8htrjg/ASxX8LVZwbX
/saJ4WiQ0lbFQXYYg/jgEcwa5xTVAksvXp2Q7Hne6CgrNsG6bd/GuRrArtdbB1UIMCpxGvf03ocb
kikyzi9dHEe1y+dL6UpYWRfw5QzrcdBTxZOhCXb9rHfzmavtBZEfJxKPAFQQXa4hhC+i2jJ0tYXL
4PPh6EkX6tdMu1OeuxvABYnE+7iOE8R/in5PT2Vkv8nk9grrGWvLfkp+7i8LIp+Ymhur2VoVbHH3
KRIuik7bx70v72Kk62Xp8iPeBMFVhvd0jcvGRslcaUH+RPH+uRQIopIeod26VHiCw1/YRV2PaCTF
CevkMEMsugRhyMujywaCylA+52t/P5X2kszktHLZIehubpm0t16KZyN5eVRTXtRZt8ta9cVRYh1z
DCQspnybhbC23PLHmAJhyuS01EUh/uTxZOpZSOQexHPaBMP+Xyhw6N22Xgqzn1Oe4fnX0PIjY2au
Rx1EzZx17iy2kd0URa5BqnAn9INvmaVtuGznAlbLT9kUN1O2JbdE7NUYwu2C7Qv/mClc4vtQI9Uc
PxzJ4wdW5m+wYHhAuiU7TDTkbczcXnNpw7Oh6V8fEF51kwA74tKlKlL33m87rYhdy2aIkXlgMgWe
bJl/ETtHVdehjm1iGOt43UEKJeI7CsTUILFwO8F1mp1lvGZ1yCdopQpxiiFHaRGlEjYTkpWbDYvM
xw1xIjUkZ4+FgzMuGgQ8ensdRfH9NrEmnaes3gCB89LaBhraL8goz3jyLoHfKrHk2V8yr0nr1U6f
lFu6Yzgs5hT5UD7oJbYfS7bYK9PWtNhNxGnlJKjESIY3SrKhKbK8R4buxvdKaIC+FWzOd/AGYihr
T3K4AUYU3kCGzw/wKmfVIhLULJX2aTPh5UUbDX5SWPnm7HHEJsBhcEimCHk86VoKtbx7PE8NHYtQ
okwoY9GO8671JbdvXZGjA0UkZRP3kYMZrTPtHHB1SRO7f/hN8kOEYaruOmgXWMKDrBKxQlkzgzCq
8muSfHPKsmrPddoMJt8QtkDEM+XT/KzKKNTtHDP9kuwI3dFD6Z4GuWBrEqH37r9kCvlHNmRiw+KI
3M5bP2O1h3QkoU3ZaeJxffb982rWo4tzd0Lyka7T0MOhlycCUoQwWVu5deM709BvpJL7Ex0i+h3A
Vv+7p3Bbw9phZx52u86m6vokb9jE9hjJanahlTA2237IRHf0aWyvZRHwdiq5q6ZgcS1i4tNDN+jw
4NCxXuBozdt8p/ReIO6nDTF+HOHwqv8kSxI8+jKZHspB8gfSpXGLDdG97fLwhuzZohpYF/9OZBE9
YZBDhshC0abiaXuWW+TLylsiXz360zqkc/fjnRi9yxHNx2hApKZFvLcZ3QssKEf+ulnef81lN9Vy
6f+Ey/A8MvMn6UP87h2MtjFUoGNbty+I+/1Byiw+Mi9eCizZVwAj5QdWaOSB7P1WD8UoGq6WjiF1
fQwfPZxdjskPJ4PyB4Am2TJQk5S9xLn1db/FnbiTkY5Zva05qfaFbAjbLh85M30Tyw098TpnB+Q0
J+cg7FS1dFv03kuXXTUMa+totN/xHp3niHZPY5Iit23KX+Zt+MqGtbyDuC6q0cxv6NLX7B+sylTF
0I4hscl3lcVWfcU9xaHTWDLEb0Xu480E1WB7e3B0ku9xuI6XEVvLd0MZRxjO7WMQJa4yyTafoe2J
Kkt96ZuY0RSPrzIXLIDLfx3dLZz5t+5gEQGA0In+jPdFq3Fb1HtMt/JJLrqoURiTGoaZ6ghDnPge
JizLhwxdyNo+h3Cumn9AcGQC5occ577eiz6rQCjwKp00rpiC9s1ER1ZjdQAPkZxmRFuUKLPR7D6n
EQt0iFVYYSzXqYblRn2KMv9bTPlae7NBsFXEOPt7kpyzbX3cti19TXC+4Co1cSx/G3kEr/A8CPdK
OucqskfsHWYZuJSY+MKJhIFPlMpLJIKHXO+0dUs+NgkTyBKJOpXAWMslECdN4SlOpq2WdOwvk05h
rWnSuLZ4k5BpTqTOyKrvZLpwTFzCNdLavNmcHJvUYo9ehkleC0SPwqkp4XUUo09f1yI7RWr5SrCz
fgzp+LRNtkPnZqJ2IPMrGq/lY+M8RRJPnh9cLh/mFL390I+8SZXULVx22bnIojfRxXfoSwfUnYHW
Ovf2j9LpF+GTgC0kVg3ZUPzGRwwelnHcjnZab5h/p6ojBDsbS/Rskkg8JEDQjk50/ttho7C1c/K5
7Lju2UL8a7HaockGWEwCJJFN3K3+Fu40bqIcfqnq5/CLuMurfXAx9lqypZ50tNZrMQL9wb1vrgVy
g2mjSF8+UOLWI+mmT6qlreSUiNqpIcFoFw62SjkcQNAYmjrAyYdkKOqamdrkO6fjcNx79NQrR2tm
R+UOOvD9KQwoPyhY9TaTKtNDsvIChTJKWqQhQtWxRV9BZuBtZLy7yn7sm7XLUnwz4nsGL11ZhDaJ
HU9uHs0vHGwgZgzHTl4IefZq8U0ypL9SrUY8bSFBzoPFSKgb/Ml0DbFrc4qYfGPUYJs7Cpc8P6bL
nn45jPXXYVvM85yByQ1LkR2iLg7Oaa9hCBd0XYsu7puoHyKkZHszm6Q7bz78y4MhbFWQuUbxJb2Y
dfqloSUBqR0+LDgLdwokUGWUEQf4M3CcpHysfLr/GbYibGiPoiRp3x8yDNBN5rFDFgHif5bp+BMf
SNMW9w2rFSUAQPwSHLHLm11TF5UV3YP9SeNKbETEl39cCPvIcWQfpgBultVAbXhFogZKdZp+qMkY
eJrGmMH1Gh/Ddfg1u8ndYbmou8pwnD9V7EdAdqa8BQ6v6bLxK/PG1rPJi4qgDle68OvvIqP0V0Zy
U1vIX1sfdzfTRarBxP9uhnWoVgNkwIhtk0/zJNmvsCuS+DAxeOprTBtUsb5yqVvCP52OewtXETTP
wdhGbkHBsOWqsn9BuY8KmEPhg7/4M94/m0H5carIOGXzKbGqJNd921D00yUt22HJssqxeP61BcN4
P2On5h4oMDpUzUV+jfg+P4bYTr6PJZYk23LOhkuIxKnHPIMd9kGWLkQ1Q1froOXD6m+Y1UuOVImY
LMG/YdHiYcb49bK6mYynMlgFPe6Eb3PlQ59Ua9yjf/Vux7CeJuOhH2f6iByBJKmKvMOsgBs2AHU2
LqQ1NCp+pym147UkMvqG4t0fwn5bv2S54rX8T1BnSCisb2Jl5qHax9gdZuE9uttZnh0+Kq2naEZo
TWiQKFkUWdOvHqAF9Fj1FBR4PMHStd22mwYzs0b9xiotcj0AwEcehhLA/o9rVwynfeP0EoyjumVZ
WFpUyQ4RYAjg9aqifTa+dWW2fSIfaoHp3kCAK5Ccj5C75+u9hVFrjXWvrB7mQKQNcX3QgYXn4gHP
cpgjRczB6dDQ/ZtgLjyFjKnfkPhjQyEvECJ0CqRzjdCFaxO0jrJZBiQnYjBZ5YNayuHCIk6KSmRJ
4O5YiczXJu2S8Zv05i+JJ3ZIyu3fhqiAcx+Y7VZ0Q7YcxnwK/pvzMULTtXEGaLvf179JmBWPFpri
sSqs6T/2rUiqeZ/lO8cUfq/5SEXle1xZ6152Z0dZX09+Sau+h8daAi69obC8vc8nb454tmCZJXKG
hS0CScyq6P2amRUuMtFcImYKrS8DeNMIhhGCkQ3zUx7MUb3iy6yxR5Q0DgZQXZPhR7rsWAZ/WsIY
1j257hod6bBGdMB8RDs34U3E5ugdMEU+LNg/85Kj0S4t/HYxAcoreBpAIoEwS+2YCD/LsZNnTiAL
UogVKeoAffLNLGV5K9JQH2XkzQG2/lDG9+VwTEwWVqTQ24/iX9wledh/CjGWNfwCMMh7KpfbJrei
AtHR32GKR1cBVr4NyxzRT9uw/ofw5vhWCrrcb5sOHkoAB/coFDFQo224yzQ19dAPy2lGPaxmCNuf
u2CSF0uK4DBvndCNH5mIH+HyCC8Pph7iqdv+I1GgW8eK6KhsuD6XJClOhYl+DVOn697z5Zit/XQR
8QK0gQGjGruhv6xR76/eUHlBJzQ9TzCibbIoYNXYLeYtMou8MRvr87RjMVF65Y5jGcSPmAh8Q/LR
fKoBTdAwzXByGeendANA1otkrOdJhX8VPAXrcMf1jrh2XRmsiz1kCl6UdEyCFjmOMxDbrqx+bAAP
dt/9YUlHXBkKseJSAqnrsz5ownDZ6x6dNlCffQQOkfetCHPf8n7+QHSseIz3cTpGbAoancX/TUuJ
myPwYGO6QKYH13fRVadlZivAsT9Hw0XXLur/+dWRCrteex2sQXceorUA8ofW5oFTRKqpjvlWp/Q3
Uch4S5YgrLJs449h4s0dogX+YmI1VZx1eUt+NomwT/EOx3bxGSKAC6QjMy+oF9Nz33fd0+Ki4ULz
PfiQmUu+izAPnxjMTcFFo/RF0+R/yV6iJKPHOYCLUZjvaPlQ7tI0YrUYRMvA1GSHXcgsE/+S8iJt
Y+9gu83W8ZPsXffB/BZc5ZZud1EBfLLbdFrZckSNAwdQqTn5NqPVRzJj6EFcDiIFChXBujMhR7sH
EWxDjf/C2AeQ2Toah1Uemu5k3Qiosk/oCaKe4DgRszQUjeahx9EHchm+Z/1a3m9z/KyGDkF4KRwV
HmcEoFcBZRojq5Q1WhhSkSjdUWVXZNZyutaQvyxnTOC21lH4a3IKOYpWfIidY4geVfcbDaar1TDb
Owuz1rsR4uQWZxNrvi6Z7ljQIdYpSDs8KMmO3sCTp6HMwsMuovmgWdfjBjcW9z8A+Wu07HOLaz59
2wJe4q5fozNDLuBBe7Lgr2De3iP1GierPbLQ8ibpg6mGeQ25EqMRHQj/wvVhitcUdyVPmjVx2c8p
TAGJoiEZYK1XLbMpK8LselAroOfM2RkxpdS3EeX9UwCTdF3xPeh+L8uMyyibu3aPWQmsSQ+A7mWW
HOBr7evMpIBRTD41IVOZApYYdZ/DILq/GEGQuZIvJasxLfp24RjHo7jDLaeRdRHZsEff2Hf/jTSY
n+IevMi0rfMBSt3uMV4g2kS7lN1AxBTfhOF4D/jFkB2WmgsS15Y/aACyo87leunzOJvAvOj1KyJq
eNnc6N+tjxmMMQZFzjnXYD08kO8Baz6vw+iTBvv2+aG0StyiGbFSqOJoeg0a9BM+UddSoFH3A9Pm
m4Bhqzb0NB86me0bL8LiyWcaIIhcF9nQJYW7ZcflaaY7+Z33Hh9rEVsINqGER1Kblb1GFOKgHuMZ
paMK2e7fAirFv4XDNCnpS/ciWAf5VjIikRM4X+VIHr0uk+vvY+T1fowdm9qpWP9/RU+cHn6kJ69l
6uS1B4180qyM0PONyN9CQha+iB1bFTZIdTM4z0STBkl58Q5XgctV/rFwsR1ZnNkjsTR+GlScnT0v
BEcsXtHdlaIHetHNIdVYGuOLbvo4DV/xNPvjWsSBbmzG5+2AqGrc8Fs6n35eELSEwjGhbryFokOl
8Cw8gmbon1Tamcs4K9XMiPqGLFGc+zJ2dz7b1wNU0+k3nyx5GEIEn/Ft9f9UAmVbb4LFQ0YN1uHc
hwFwtJlmybU041LnVvtzIkeJOWeSY1bHhclvJv+7hev2IGla1IVAkbXTDPd1oXmTqwiOB1Nyp2z5
GKtpAjmGRUENV27EJx1Xl9xNSDCTgXzp585VAgA3gOCHOKGvioqDM/klnxMDAHN8teVmKiBjuJQS
QMO4omaxsjpl7DNCQ44mc6/DIv0tcnLo8uQVhkO1XoKPEo85Oq/+7LPgkqALA8aP9T9wWVN+wM7E
ZR9m8jMZ1qrEzI36wQgoUbfQRvbzdZzofYbrFlHUrrGSJa0EHVAnFEYgc4jncGyYHd4loihhtotx
GoMI58vfMY5/jTLDgh4clgmpN+E+HLdnY8f7PBS1X/gB561J5Hqei+ClN9haikNx3COCxilsN455
tV8upQaHlhXnH6h4FfYrGLSvYjH+Dkp6mrRoR7tecq2e1r076MWeqeePUxJkdaQnEMfBL4her0ue
Xagabrzkj5EXFvAh5Lsr+QAg9o/26rFIgn9s3NBYdWiFxgkwPLQYtQ5dcZ5zf5/DhuMuM1Hc2nz+
o0ArTLOCD2y6PxaGntEYnxOU/tmrW7kH171krZrUu42Ly1zmL2rOSpwl+YcHoEeL+J0Gos5S+bDQ
jDVl3O1HANjYrkp1LfY0r6HBklWHCluFWXBvsHtbhSo7ElyuY5q8ecrOk2f/kkRXelxakoIIiwMQ
Oem4HvsyPfoxvyKYvjsa31+LovgT9e4rx5N4QoM+VohWeIhh4YNevlbWnW22b0CaM/SvMImANgQB
ol3sm5khsgBJCf8xG2mwr5g44c3CQZPsb8POhhNaOtpMHP/hNARXl+nnbugO5Vh8wT1ffY+7+pPj
H8dgNV95MTVLGn+OZrz+HIIJKy8FpP5uhyv3Yh4CC26o7M0/HScnVK2/wfqzjgGzdFOSFv/L1uEh
oh06KKw6FCBCioOBAqEr15Pmvgk7ftvmsvWRbpN0aOaQND/JvBrxg5EIG7FjrAnRM4GqgmmzBLGa
JHhOGdjmwNG72E+fXcwfppzFTzCm1qBo0fsRVE6JMWEuEWwM4y609MXfaQxPEl9CLzDI7t15nofG
9jHcPHhs2rAg5QEBNRskxHaAPFO9m4w9ZQIcl4cbAEZTT4/Gmd9Y4KP46tZXXGtIhbNIiyB5Otdk
0i/DMAXHNPJDQ4rNoYaH03l2koAOlzfkfGYtHu5zKGd6yJKpb8sYNxdLhxcA0X0t8gzxL3MaAcPB
OcIXpi94wuYqtyauab9tzbyQJ3y9PyvSxZ9tWZ/zaT2sJrqynqBdzwLQ90j+ZHFD4LxXmcWfeZeQ
dkopXELjF1Mk3/DTuoehSI9zOMD82sM3kp5ymndn/GAEtB7gQ9YDw2cRNdUyEXDhxqRHl7Inw4tL
FCcvE3NPRRohCnT9IHt4TfqimdDUAtLrZjg1ESCtqkj/QNVsmx23wRc+0bWP1vvVb22UD8dpdw8b
nYAJsSiog7H/TnJMN5n+Dif7p8fXB5A+VEfoqabaAIerhs4cS3CFfTZ8LZreCC0ykGDRvV6mx3DL
upPy9t+wlVHDVwPGVREU0/FGivE8qeyKh9bVA3AvBuCjHO4zMXfXYjXPXMwACmbtzuECz719okeg
sfY4BzPcJXCIATi87zH8zVR4FxKkAcB7fascKNMNbfxo3bdeYS+5hX9kHLVEFbgMQ6brZQJhNxQl
Cn1P7jptWiWm6xIy8erXZWo86pT/kZzm9iXDMaZMfrmCJBBQR/dCZ+iF/A1KlEMYBc9JIu9KbX/P
g7wvNDsjzyM7RmMB6J2KoUF+E4JwkuHSzfoKIx/1uOdIAI+LGltFQ7MEEakWTs4rRfgMrpweIKKv
KLjIKh2HOk7V1LIBTRWAX71hy0OCclWQ+SKQe9vcUcz6Vx/Rr8wAEhyRF5ZamHEBGMZCE1KpdRI3
vdreO1AYwKHadA1nMEYYSv2IOkRQPe7oPLyJfUcnb0hTaMkrX/inAbHH87TeK0LPPp6eQNji/t8L
lFV8YdJA0W9Wv7Qgex8Lpl7cIJ+skS+d3zt4W7msWqMOQypX38YtW4P+8S6fpqTNehVWq1Uvu1BB
5WEUeEQDmj/JPAGZN+l2ReZmlUhwQBwitaofurFGZbujrm9BvcGaK4uW3yM2zE4gg2Fu3LVqgewC
U3flXSrrvt9fwn4HpcGeEff625MtqJH7fChUeM9Kf4bn2gkCRzg+TMfu563KMvxER4NWon/ZerQD
YwZIbw2SKy+jQyoWe/Ebg7ihB/UnUtycfE+fi8E2Ix1+qySHex9+LQsNUs1SLupRsieVJ+48luNj
viPQFjKb2sjsR8lOYPiGyonP8vNVT3dxvj1bJj+QzDRXMEJ4g/NtgIeVgoQNkEttYYZbA+JX52gR
BYLBiuw+77Q7kTLeq7WMGMwQua4LBv+jDY72afm9BPSATci0RS7tez8vr8FgDpruYdUHC1oLufwX
dPmvvARcOpoekLBKgS9hbbidk61E42//Eiz31vg13mW2FoBHQPD6NfuP5qxmwh1iCZ4mKVtMWffM
js9Br9BVK/NKS9w2YS7+5jkU0GWZmGqfA4y7/bXc0UWhNZa1UPpvWG43y1Ag9PY1lMnzHAafYoGO
IS5uxYak2IRvD53qR5ACDrQ5fDLRtpsThIRHx9jaYCMWe1Vy/1d27geeO0M3ecyW+aFbtrwuo/mc
45lIJew1B8L3Wnb+v0DCq06L+DNRStc5X9anbLX/AhUw+G+a8uTjMagWtIBcq2cgPGMFVPhncfgt
W4aHBAeflt62vCDwFgjcx7qBMkpc/DYLPCISZ6iiS0hOJS75JiT5804CMO/kBaT4sRz4u+DYvBRd
9xDlBGNzlv5J0ZiJMbohZOyrFOGbRN2Kl+ItW5cXScYLSikuvwJ43JIMB4Q9/+d6ct+Z5RbTFEga
ZESjzx8jC/AcmSyYhAyaXGHRWA2Bftskif5YlyIlaYuithztW1aGP0NzmL84Nf4s69uoLjbFnsjM
tmZHZGgj4ebztRGMw4IwCMU0A1EPkPhlhyasXcuCnFVX8Eu6pocC7qVVoOOxDoMsanwnEGfkJG0n
mz/FcQAlXDCAZ7PJh4Jo8D4G9lhlgIsxHQjg5OigCvTic7OseCElMqQ64V2HcHlKEDmNea6rusXn
tyREQCHugggubqBKXkUB5dqeZ+MzJihoYtO0bITV8e+9gyql7P3we4Uw+BW6FhEDr0O4fQk5h6i6
YR/+g7BMfQDYom0Oj7WWZeZV0OL3jndX7yTxj4AoRLNOdriICJV66hVUWXbGerdhkAlsBFISj4u4
D9dbCPDnSQf4EIbyt1QtD4stgqdsROdmcHxBiUw1hOj0gNzA4rSwsGuRByMbiIvyi8CNkxyWBAlh
EqreGtKW4EYY4EYklJR4ZkpTkcUPB+AqQy0BTiCVHsF36GCzF6bseJnhN3PMxny7jFr5G7LrdY3G
Z6uR4OBfkZG1X3Nu9ne0uI8DA2AQqxklvQQhD3OC4Ggw5b1mQcKerBZPpSTvxlp2tQiuAc/kxCPM
owqsyMw5yDePsHTFBgxbY/Ll3XozKuHHJUdXF9pkrrG1KRD5Rztoo8N/cT9qsBELEBMywBO2Qx+Q
pwT6jkV+EW+ve797zGAL8C0ZDGeDjv0+pQhZ4JjLTzrLgdxY6aDAQbw52KTgGMJZHTUpuFEL4gvY
xtXS5BmLnP+N67Y+j31pD93iyDPZZ8wfEBq0Ok71gRNwVSpFTwSjBPY0QsV97jtNPwvP9WtINBRl
qWFHqSd7Mg6hocRhXwdt09z2E3T38FdMjsWewWeKhzNkXOCHNDf2KGH0XaU5yNZ+4lDyhG65aZ3s
IH8mB2IkSfkT01kkKuX3+QBLKQJQsrT4cTlZf9F4d/hmwP5jg9e2sCZfPnGNJLjG5HuqYBouN0yW
GKteKCLkKr5yi9Ubxa+gpB6sjsidhV/iVU8TfiQbw2gPmHRwHyhKL5ImvsG6JQD3vAsPISKDDpPe
4pMouzcj3X/M2bDpBwgB7B4tUNHQ8QCwVlTSCYdZxvaYotB8uhKKsyXHuESn6G+Ri7jC0tBrQhxQ
hzTip6mwaQOlPz3TiU2Al4EqlmUkm1WHQwP5mriJJRgrrXdbh9ssajuDpQRRvd2LfFJPQwzSim9Q
Rsiu/AkYwtcyxUtfbwr8oFnlzVAGldc6bKeQRvySRHOCiwgwXrVCR9TVU++gpBrHMYC1NR2hvnH4
F+do0uUzNpYfPaXbI/85y7tVD5jQITZcQ1DbiX8P/PhWhj3ShvckO2ddeSf4cOZ61+qMo7J+FRHH
ux/gSftpmE0/Se+GssnzNdlqm4IKr8Dlp1NrLDg7mIgCRIOn71DpLCHQeGNfO2+ggYFKINiI5AAd
N4O3rzPo76GwzHijUoV9K8jiIIP1JXXyCNQsTWs8Wzx9DP7H0XktSYokUfSLMEOL1yRJXVlZWrxg
pRoIAg2B+Po5zMvujk13b3UmRLhfP/c6vlA4AmdeCU4/9h7skvsfaKL/yV2oJD4wNohsuSO6HmJ9
6bqNtI2BbdPlkCS4SDPX3yxSpmlYty6fwdy22WfjDE3HwDbvrSOTDfNkUelMUWDrA6sD6qJBuDYF
o3dhT54FlkV6AG1iQCAycZTGu7Uo+TlIqxtgKdLeYxbb2dMhY8Ph6zR166VPtKo4oH6a2sV3bHg/
fovU+PtX9GuGTLxvRptOqFonYJOYzccSBfjykwfTmKj58iwHOOhZV091pVmDffByDy2DU4LRJF8Z
7aFju7l1RGpKHmZD1261X7UU923r1lEnlTy5Vo5FTjFYePH4MKcL2wWkv/F9nt/NQPNdbLS0HPTt
YFlGegd95F+dku0Dm2HQk8c2DYzz6OSo/848V1kYC0e+J1KWrzqEjbsx6r7i1051Xd9MvH7fjjZw
axr4OpGk4mK2aUsgxsK8HAQLzE1fC7gUfVAIq9G6kzagG4dakrYBIsLMCiqyPlJcZN7o1lxZ+dyE
Vj2C3DHuoMu0XcVMymiSe93uW+jI0S1epGd0N+JOITXHTLRvYkLrPqWaBk/X6XHOfqtySS20WD6k
rdONzt+cJ0u9DVpz/i0rhlCbMjWap25uPXA+u2S7lyrpyGi/uaiNvhR6WKcWkm82KT/dEldU2BQy
5BOELmoIh7tueuJC8Y0SZbtj95F4kmOe2dACaTLzGu9SU+OWFZaT0k4TQPlaLEaLViXErJ000wQS
supUS0MXD2URVoPtFughriTOqVBAE3YAEWfZyP13rZtavCyNjoQN4Gx028E2+TwA1alv7X72uwN2
fJHsWor3ZjO6g03ivfRW00hrMjryA41mQCjhGNugGIEaqtHb6M64GwMjGNCcmJNFg+8joscOzUPo
sHFyjFov6UToiFF9NKqwPntQ+OC0mpKa0Ob5/p6Z06bUpEIPHm2nMF/LQYpflE/gumwOmFVk8M0U
df7KpVb6SHdklWOJVCKFfShjaRdbeljIHTvri+eZqC6L2Z8yBlqfVupMhCbmIW619HtKUafbrEvm
WEyULssPK3iFFXmD670j8Tp9xFZ7nh57FO7eY5yzRh/o7EdCThiXHU9p9lL4voURwhfqKajw0kGE
InAzPPW1fc747r5iUa0ICU325q3k5vtaDGGnYdrwFUW+1PKAY692rnU7DfORppaPr5QrJB5Pgzh1
/N0JCRHtIBkHGxAcIDPLc2ci0O9nsq+Y7erNVIQi6A6EJ+jyYHiNyfjWWDiYCMwvPwSrqdKtwQi2
OaQ9ma8b1x4HL3Ss2ngqzNgkualRjPQ5rS1/O0ydC55jd7gGUBcYOuW2QigOhrn8MbGrw65blUVh
Mlr5N3Jt+pWj+0KIof6b26KAp4TltNrkFHfD6ISo2y2WPGkPuILith8ukEKNgSVrcJ6HrqzsTbC2
brsWsqe9ZwZZg5h61B+bQNW+Q5qsppcMeuygoOnAoGFXGme3kXbovA5AAbLTpBdtlPWWmYOQ6pYR
9lo6rfiupSNr8Sc8Vv7gm5slGzjeKWHi+1g1HC6mW9TPsWt1R8OvmIiNfLZfQVvO1ybX6q8lcEQb
zrM9maEccoelCYlCXPJnRjDIEjGIrVbZxrKpcqspt1btEOlZA6inG2XVZXKLC91wr47RmqAr0tWS
h7jsAVrw/Nt7tECIlkS36uCsZgPMsakJ5rk5qog3wurhQIeBD4DIG7u9Kx3v1M8FqOYqYAbAS2tZ
lSIvtud0Gb+8Rf7mA7dFv1L7REQxmbXcG1w7xIOQP5U2P2mCmkplHGl+YzKVUssnnfGNaz6cVHAZ
srLcMjnbSVYuR2UB5tMtdzSiFyZPx8Uwz4zm97buumhl4tcr9buxN45FMh6wBO1jxr+QhwY9aP7t
a2QMBNI+TJ3J69J/AdLDSxSQFxOTd8+cR0agPRgYufuOyO7qTD03BJaOVvlBeXvzg9HcBSOvRJ7b
3q4DP4L4BHbOrwyVn/XOijTEEMPpr9VgXV0qDkZ4DR0PkN3Es5TgydGt5mShGIQMxbqdGt2zzrEZ
MmS8tlkMr5P2YMoFWa91Vj1BeFzb3nge02Ev0rHfMlCjp539/oClad6Y3XKy0vSjF96HXsqr35QH
X6uupTa7G777D1SiQ2xIOooYeS0eXrhRxBYmYAr9Id+29bClqYOmnthsnJF3ZWZsR4eyPRndrI7Y
9iBYu0PvAyv79XHMg2f0fdTLINjZvTikbfVosPM89HQW/3IeYVVKHhflVZskyNswNem0c4HW2gxa
ZFlLQeGWUVJw6VhO/2DF6tQlnhW1Q/1XWMaRJ/wvcdSbchsI6AxQpDFjhtHJhYLg1eSzHXrjn+kw
5CgA0+r8WEKC2rP+uj6OsC99xGf5NHr8kA3RjqHFyGWbtBBBCdR4mxtPq0OlzYN3i75y14vqO+Px
AL/Id/PAr12G5igBsZOWad24yN2YEr5Txdlvas97eynusFlCcGkvaTb/kBN68vkGaXkDTlpqsU3q
uWccGFdFS8pG2uIgPP3f3M3FRihjP9HShXOjtdtRW7kw/dmBakssnXl3P1wXUNVa+tZmsbtP4TF5
YoXjzsshoOmaTvY0UhLzgLqICfVgfY+Gi1ZYFy+ALW9gx9W+0bSnvsM3sfqmwk7QLjA5B9Xr1SXO
oBPNShtCNxvfBiFumfTRdQ1IJrNVh2ZkH0CFYOF7K4SbRBbc5irpTIbpMM933OKg4wPy4fcMlFiR
q/yP+ho4AuS7+2ATHRWICQUzzc4ha53HZZKn2Pdupee8BqzYarlvGPHX91JLG4rR5Un6xYNvOWdb
wfDErD+AJx9PfGuvac/Q3ZjFuSug03EAzFn/kQzOvPG81Wfm1I/rA0GN+Nwb9EfJ0O3dXBuYd8ao
cfXQAcrnz1WZVLvY7s79wAsolTdtEGUjytR0UxjWPu6nJ5d5w5GT4pn0kHuZk/owp+Um19S/9WMB
NUfT5XqPaKDZL6x2TKqvqFhPtp4+mqN694gkqBj8VHP10Q7Nne1LElq4JkANtppa/jGzOOaW/TDW
/RClMj+Nw6jvs1Jha0SRmhmBdUb+WfbmX68JfnBsk6lMDsZg3XI7+CYgYsvIFUIp+7AW43Wwx0uL
Rr6ta3VHWMW75UAsO2LXy+4nheBcP9Y4S46T9LUQliuFdu4/lFU8ekzXNsD4GwbvIG8+rWtX/JMO
4wpzTF70VQQ1UnV18nTnutPZHaix4nLnZerHVDFFmZYkUVMgQiti7Vhc1h9F7x6HaV5nLdd5FTio
P56HMrvPRLfVabQja40BXpbkbpjKLDLt5ZogpHYdHsqk/SgxBLKy+y1Ty0PuiIKbYFUFYIhz86Bl
4pE9smIlzKJhSg9p4Z0pldfEDJ0V4mPwOwjtzDLBO5CxNkJiOmIOYLaL0/s7kDFN6jx1fyy4rQ+G
SOQxSKdiq6vAimyLC4zC9wWsN7Rrca786cVfJwcVUZuE0qVm9+Wl4l+TmpHdmNH6AwUotdLRDuC6
y8Y2Kypc5yqlR6Z5cZia4E5jXubMIIqGLD900J16TJ8K5d7VjRu1TvJUGcVzPAHi+dnRNsYd4eSX
IF/LVhHcWKOwy4SDx1vmhwm3k6oUai4Gh43pNh8iF+A24mKu6bg1rTPnxqtfmSiBRFHjTzrNlfFn
x7xITr3rcv3ilNVWVSnEUH9EmqOaS+jTm+4rkwqTgJNsirnet/wNnRnx3KRmZzX0kR+S7TBGdRgs
dZmD4KFuwDaDgF1ZffuPIdhjzTWAs/pFtoxbu961EW6drVfxWNIT0a2VlzT1ikgiDGzAD+2wS5DA
3CB+w961nXBUsv2WfqaP8dHwPvTtCQ9StvOXktwnszkRAYyiKx2iEpMAs47BUp/qFtM7pVr2jv/i
AirE4G3yb+48G1sEW+LMGFQXCZ4ITx1FMEVaPt6SfLpltQNj1J9E4F7gEtFKkuRfXTAC4Bt/Mefg
J3HM3dJQJ+CAqGrnLqslxzcuytqG/EFKLPETzH71wC6V12F2/ghafhI+ZX3B17++f2Nh7W3eHE+N
p6JhB5FJv7Emq2n1nuWp53jssPz1DTKmK2XEn1NsCgVEaqbOfWbwt3Wqsdji/WkPfS7eiZWfiM9m
VpZ09hh1U7U3CLDYWY6NL0o1TzSzB0NrOa28EukUbj4eH2Rc7A01HFj0DBw4XNu5vOKo+ZCDf5yq
5imYuYkHC305GN47N/insZYiwrT6KO346DvlneFzSsQBkqg2pw8UZSFlViRr9USTvrVtrdqyGFk8
tQ1Tkgqv5Ur4rydGnezJYN17TR6t/0zY/DUxivgzTd3qkPDAua5PwF225wi6TEbNZKR6ESPVJ5+U
7zBrT9v7qtKPg+U/2SYOe8/az5m9tfz5Jp3h3qk5c1DRRtE/0Pq8B33x3bEJIbO7u6bFueoRJD/1
7a4a50fBY6bxtAT+2lfxbVJy/U55eug0nEh2XhCN44rpBJz4p8AoMKPt65Eof79pxKdhTi81cuW2
wS4BXkylVHnJvTbFzzXFSi3dIKzyMtsZQbFFPpYfJWSW5cx/nl4EoZelf1XqX3jeLwMayDUpbf88
26b4nFi3ZHjqsW/VjZw2HMt6/drI+nUSWhyVKR5nRXQV1XMRzGf0V7Sy+pK7NS5IP7/AakSix57S
I2umAos97ILmU1n53szbW2h7vSj2BYbcYhCI2OVWG2saMxWgCU3UAMU+LeG4+abkUOwmO7mw/4s3
hEyoLnuoqIswgaX7QNl4pyfvVNvNHGp9t8+nMbIzYClauuugkyrnEvKUqH86FRjN55huNE1CfeVY
L6YPu6iLyGq8LupJNMB34/2A5N0V0v+WsbdPg+VgtHmoqmZnMifb0PdwFk/A6P22XynvhZ6mSPXP
xWnnXWowky+sm0UPEvvGx9ITY99pu0LrHxdhbcUgqEp0+1jGxoNwOZBkLH4zhThRaA9BsdCjVOk9
I9iD6oeTWTsfHt9t2FlOaHvJTsvcaP3VdcKUtxLXFIQMDFEw6I23Y1/AWMyRW+TRqAo2GCRelOJj
HIt2i4YDmUiFKNV0N0DpD3ZB3Kt6aexWIADGtxlZq+zf/UR+xnN/o4gXK/Wwdxh3QFIhMa4Z4WL8
81mGMnK4O/N40cGJwF/78iQmP4Ddc/a6pj82XKYA/vfz0uxcv0A/8/DIl+VjZyRvOrgVluHWgYTm
WfTClnD/9c1bWm2nVTzc2Ie3Isn3gYG82Xf1Hq/HQxw0oTNlIcB7ZPU+SLT/gLD9uWTak0eHpuh1
+Ukie44xvSM0VCrfQfRFVksogf66pGaYMcREvtD3ldAAu8vDuNa9Aeeu1Uuwm+ARK0boTZCNjrLs
yMnyu1nWMBENRCHStJnzD9XyLuJmm/vNfiYfYmlwNy3ER7Y1ryf+kd+A51BSAReDIWEcUZ5L6H/M
Y3navjFA1EI6dsDOmg4LRE6lKzkVaLdgas6qKsPRoUGpvOW10PB9lfbVpzJ3s26Pf/5p0pNdbDZ8
z0vwF2vaszCBJkCQ7BKZz52e+rzaW860RZXeatKMRkPft54fNbrYdqxAmgaoVirwbaKyAxkel87U
wyaJL5qorm3d7ZMYZTarTlTY18YqgHWC0/rQQuIgwqsHm2qybvu9lRHH2kxR15szU/9kr7rxZRbq
AOnfQH4N4TTLM57glSXA6zwCiVrRlGaH1qmfAzzd8+KeuL23gUvzgwMJg0J6nEwbs6pfMhLmjXem
x8Yww4TvyOkrToE08gDJa+TH0RuyzcjRkHGrNzXyo1N1bjhKPMdCY6llvXcmX99MVr1db5xpsLay
655afdn7sfnsLOIZFUjsLMNCfyYyBS0qO82OvgUwD/DPlddAKrIFOvNtNb/Gk/ecUN4QbbRvF+aa
GWckF5gRQXoReGDRKqwGq340QlQbsQnGibCu+d5Q8Tlrx+e4T+4QD8ZQT/MPV4qPjjm459a3ynFf
q7ybMPgpI+TRVhtzHI6ml5w9BokOdxHzvEueDPfcS2+1DK6idaMxLXeB4b0jUV8W3Twho37rRX4Y
nXZZadr9QiEbt9afL2JUzKG7z1K1i6FPu8HvIjCEJmwLDOVow6zdBUeET18Pz6bjkRwVtjFk0BIj
c2yu1YgM1z9wMkXNq0gpiyT3QkWxckd9OJbFJQ4UIHyAnjCg4NlbQZUZ1pM4mr1EfbRhbnXvmi11
VDYObCTvs8nradLwGK6Epn5uOWE3FFRDGEy3VTDwAuzgxfKYsJPPTx/WjwJn7QiYoN2bKtnhChkA
RvAbOP1nFRPqhrnA0TnnTa/67ZzqmDWsOm3cnWe5lMLLxjfUc+wz9rBqBhkGdmu7P3RoOoQuQLwl
EZ6hVw47TxjPc4/HyeyPfqOfg8rFkGa5W92MD+jha44v3sIudXtqQK7DOd752gIf5V5menZ2LDAH
z8lUGi/MGA7kVgxgWuOHa8UvTVDt8T0Q6yD2Zqa+oAXgWtpQy5N9kVcbI3O/K3NNWvpZqwlHOHhP
/PTkc9TxYN6c4oY8z6C4b4FU+gNjYzRNDi/+/ZpAV6y/iX+mtNc2Gq5GB8Bk/eDjebnVtu9vRnjO
ehUo9XHaennxr/baaOoWAEDpbk3tNYOcv2Sq+FEFiStT4EVah+W1f5tRUgtbiVPiWDklq3ugfUpC
a3mw+VD8Km2jLh/hf6oRoyuSoLCB7KsgNDpN37Qif2lmDO3aawVGhO7jARgi/gAXPkIz7/J6+iq8
lC4evGSTOAGihfDuUotHsqxOvdWcsfxtGjt5sPlL8cCfyhaESwUtSpGMcp5i+MA/VoOdHJQrG1hF
tfZ7O/BalXodOUl5Xjia+KzvdZki7soviuNXEhUD2FjzS6cgamWk4V2pEw1XsH7m+t2nvMp1AHNZ
Fyw4tUZkcjgsviy7YtMSkfK5MdzSVuy6xYl8zY7Wt83Se/Jj2kvplvdBUn7qLe6p9TeKXhtpcn/5
YL5jx7ssvPBa0N2T7sHUz4wSMiQSp6U+rCP8FqGp/LMGp5KM5rku5SlbvngQ1h7rY737ytQ9tKX+
qMvqyTPtTcYcfg2/0CUKTGMS76W2WbMQQtkKHo1JvE61OjYrsJ6C/IIKnLBw96GoZ058tLHVcy99
WDX3/yt0PUHlVDehh7BWFFybbPeY6FnDdsyKTabXX5NszrKwiD9i6EoCeEO8TPmdl96/wseYLBgA
ATe7GxWnDJOhdeF9Fp3sYquenLMF77wvqxl42IXKm/BGcK9aT3o137Wyg0bxCyuSjV6+au74SBHT
bfEj7UYHfYtdVIIp6dLtO2AYbK/zwVy0flv1Ne00KXezMujrNR1ScwEhYQqJSOXaRyMJvlZg2xFT
fZD1VO5RiV5b0X1AsO0hgymA9I0/JKGe0eQU7ARVuEqsAuCsYO4RlsG8hodAlnVgVVnW3HWsJA4b
i7iScSIfRQ73NgXNOKqnPusQdSbKjSV4nsvmJTfRvLvqgAnxx4rHXeE4O2bYBDixQUMN6XeRLrtW
UmJK/aLwNoZkG2PSyMY7BwLWN7XHAtNTOJX288TBP9PMN7Kie2PIg5Go5PmuDr6O0lwYzkbMdKqB
1rQ//PnE2XBwULBjoQjy6RjgEproHzaCwgZ/ySPBm18TBisKG+vKAF3bZIpgojn9VRa6s5F9K1m+
zV5PmIPZHTKjfSgItSXA5dmwCGgfk+QAtUxZWKLDmKa8VHMHZN0u9w7E4bK4T6btPEx4TDZ67YNR
9NSF2L/gd3kAMZrylvXyLPz6La8051hqw3tT4GzvR1odjA4Xg3MCQ5O4tNQw/jLsJ63aab3/PMnh
sRHF1RzM99JLXmLsZQzwXOJ4cuy0jRJ/wp0+TZ7GwEn/NOVGa5/C9Y0akG7p1e+rbqHow2ltejfk
4QwbRA+mREWGYJyXnbfpbJ9+djC/C3wL0qzPo5VBuHOHWrBHZTpcIAv3he9+dK7EJ1kBtQ42Nn2T
lkbU/Dc/9FgfmpqEXua2pBKZ68m/PKGUqi2i4ZsezN3O65idsw1QNaZxVy04hq0Wc56bxMw2Z1CZ
qisvgxLDMa5ksFlPprqES7a6Z9dFlsmT0ts4eLa30I4x/5fxPb0HdGlOqaVRdhG2CwKk61sUFBEt
nnYXc/Oy/nDrLmkdCWeBOeNj6d3OBqGZxNnWoNX0HDzMDhZxbgYAtdkdsYnq9gcdAsKTlv3qUp7x
np8TkX3qk79j1H4x2NrN1dgcMt8GrUze7AHqNtB8nM65eY8Neo9NLGDM5b2zqfxoyQVaJpto8Of7
skPjxnAS9O6zPRXkpGk/Oi8YY9qDpdSLw4kycdQnk4VBz1iiosqiodUbcPT66JnFqR7xvafkC6FI
7ln6dvP66gli+7W20eRxp9zFSf/nZ/lpnpBV+RUvlrQuJlkvJXUMfVBCfkvAFCeezjZ6wOwtyLfk
9ygiBkQqkUwDb7v0lh2OSb9dVUZn9m9xq1PT91UbgYb9uq2iZC2BUOGeb95SPou+/3IWRwHq4CRQ
LQJPNfzRc+5JlIh6YRzWMqT34m+elih1nPOkaaE5jcQ0rs9V4ARfwud+KpKnAj3DDORRuvkxqOLT
aOK1I20N0vhkDO4xl9Z1bnD6Yn8n+YQpxWwlJO7KUAz1c7uMRHB5F0LLktDN/YFKcuxCzStuRdrA
+Ir+Gf8yIuhY7pNaaMCyPWwRrCPtvfhZmz+39h57JJdUTs/uyJ/P+QQh8OcJEEkXKJPhPp0yKT28
4CeygyBxAvc5qZlILtadY4/ncrbvp9p7MEx53/nD85gE7zGB9DRj7SVrKJ3Wj9dcWRZFvZ36xZUs
zuP605NXkWwyk4CrNRgK3dAamm3HFM2k6E2hugy+0Wpanvq0vhoDyXJENcX0I5Of7Zg1FdEyBkcq
vYcqqz70wL9LDBhDrdX/Ly6JgAizvrkv/eaw9kczVbrN7NuJ62e9Bi516uIaW/OB5K/T6FUXu0Ho
pBrvAvPCO19eTQvBrq2XdK+3sOOdwdsck+YW2fZQM9Vp8q3RtuW9Dxt9aDNFaI/T9xFopnk/JUOy
r3SRXqZYeI8miUqwucbyKloqZAxj+lFNeLp3vqElPyQQYKxjSXO+babRf0txnvCwJEN5LScOm2mu
j85QkaakZp2opmDtdqqrA+SsauPd5YTfuMq5DpZJstpKVJrTX1qB9NRcCqsMwOYVCERqk4WMFN56
pt8mJ5ieTH+BPyMjd79uH5/iQPPuMO8zEQOY2YoYs9IwDU9E3a6FnvVlx/HTWBAeVjUpB5Wc7ZPM
+uxfE4ywH5QM4TpOc3U9BmVnNrKMdA9smHfHwwT1wdQm/QbAVWeLzNRNSfO/2MW5Ccggyrpkr80k
ag002eu/Sbr+nb8wA3Hpn2Qe/yB2vAejfahQWom7q7VNNVIYFXFyF+hkHlTyQ4wZRjm/jjcmOUtq
qL8Czz5nHc8wvhCg1HR+baZe7WZt/uwneSAJ78xQ4t6DZU9t/0/59YesxnsS+/5WqZuNZa/45akU
a2IKVPcC35EcqO4oOnvmoemUvmHKfwUcJNnOLmCVcwLPxu4n5qKzOkYuidP9YIhkMohcVxpP+PCP
Y+tesQlBprU7TPcXCKHh/yudXKLnNIvvxop81jYbp0tg1wdvJKsOeuYhCaaLjiab18OnPkxfHFX+
zu2yG9DBJYaESq3VHDBvq2a+YzBYsgbH+DaVeHR6D4BjNjuyeLwIrOAh1vRhj5D6MS7WmRwSTIw4
gLadNWZb8oyifuGix9H46RTirgerCJWVMegbghsk/UMiHCb2Y16SkahObjpDJZA0sBWa+phiTG3C
D37LKR6Z7TcrAk7RFnjtk+yDkndBGiCBNNa11xEm2Dd4aDm2Ny4MemRXWQEcUqN4uM3wSGFm7DW/
f7AdKoHYIKeSyAO+UYtQD2U7t1npDASoeAFNT7WUb5OWkCS4JMFReLK9VBXGHWs2V3s6GzzZO/cv
rrvPbjH9h1EUd7hc/ZM7rw0d7G/YNV1G8lXFCJOR8oal4xPlzdjRfnrHtrUJ1aiLpyJvvxXYGkTr
FVLxDmlf4nIFqbMX5ocpqPQ2WYr6qI358GPqi753l8TfD6Vu/A5JWwSbNIbo1M0JKcNvGTVIkNiq
CYpb5hb6Piir96oi3Q7Bl6qXhaqbijzXTWHlxYbbiHyeONkqNpnsvdx8Neh+X/WZx1DDgpK6xvNg
9H8Foi5nXplcqw4DSFVqL5ay9H9eMhc/FiQBpAlx7uSlzVXYUpkePH2iAPLdx3TiuBwHmwiP1JiP
ihCiDf8OJ5fWkf2Txw9WIQj2mfJnk1kYJWM5bh1GXemsmNnMFvKwxnc1LMVwydBongfXn3Z+6foX
XWJ8Tqy5ofx1Tost6Z6GnlhRn+ntXd74D40yiHUQUNxmJTEtO1lMNGVpxMBUzV2WUygvg01S3lLF
V16WnOHz/FTO1OpJO/0i8zA7GavgCX84s6k2wPaQj5X7R+D7a6/aG4bHWw38QL6ThIdQJEnpE6OO
oM9e4iYhJaSn1uh6u4gC4skJO0JBIA943PdZ6dFRBk+ZDozeeSq5q1T1KTvrn+X7xLQONai9zpK9
wqubJ0sMHxOQhmsnh8FYCk4PCnq68nOuFnMzVtn9WGG5VyPmcjyzxa63E/K03I5ZRu624ThNZk1a
GL+jMjpossQ5ogrfxsSxQajLZ0uaSxgUtPbYj2pw/jS/YwxvnbvRtN4DD/ooNesP8BQ7Sqbp183J
b8uoP/KZ6dw0l/nHPMwvpjncPI8YKbfN6/e2ENWlseC1qyBhxFYyx8ybswkqf0RJu5m9L/ZxbZ1V
WnUxZzk+jWaAyzFKJ4diBdpwzFmSgbs0J73sAby15jJ4wmHK5HxNdFVXRxdXzQe31hK5r8HZNlg4
//VD82eobk+6R020mbyZMqP9M8iRnX4XjgZ6kZHWk5Qx7qWNw1QuGcRTIrv7rjVvk+QScQZUDSyO
VRi45aeV0ubaff+QNj0xbuVfn+h/wJt+hIJDLpyj/Rbt8qBJcVdLUkPW/1FkJbUg5RxJQg/UPTDB
noVdgoPaddYMA7PjzXDLlQMiXY164zMoesTFmC/Dk/2yJemmOVtp5mx9fFaNmA99As1FwiJelLin
+DtUSbXXp9YrQCuCx4yFq0c0pnTVZGXoBb7xFfiL9tBBsJ282U+9LQmVSx82EycV/TTIHSkz7VaH
BD8XGkaemYU9oQ9ZcS5LyXRgst0ei6liT0OGv6hzNetiJeTi7pcxqR/GRshP2eoGEzcATqbBuqfn
/HkzlqvA0PDDM/Eq33XNlSdhVtMfcVu4dXsUfY/ml6y0R1urm2eL3c/+0gBDt4GR38auVg0nf0CM
rNnrONvigWmam7mn1vL0V6VmBRSPk56veRpOwN7lvp9j/ZxbfnavkoQ8lN5ZHvvsN+ZvI2F+pPnl
KK3/caaWeY5vJiVcwKA3Hf4EEwjYcXWT9tTgP/xcPkIRZqDFSo0k+RHI8yZXIyh+JaIFrygh9EzG
qJwjqkAeJWbD41sQ28O9XmXlFQ/7i6M67Nq5kvBnpZbsFCuclggOfnyrkN5KiPxQyYDzhewp999U
6/41nXoMjTBf/j+diKkqJL9SbgTHCCnA2ci6JtkPJIXEekLmDaKIVgDMum1Qf6kGfc5I6Ko9wppu
PYQBhJijv1WzNiXoejb722IlX3TRMqpJnTlmZjpCveG+jIlTyNzurZ4z/ZhO2CGrRS017nA9OAgp
zCPpCergEA6PpGsawElGHGwxN/ongqAnQlta/ZKoGa9bn3p/w9iZKw492x73nmb+c7vmP47OYzty
HAuiX8RzSIJ2m94rlfLa8JRUNbSgB2i+fi57Naa7Z0opJvgQL+IGx3OaVyTbBi51PRDq3E7HB3tX
wgU14d9pIvBl4IBirUWA4ZEUyBGTESITuK7/jMeR2TSwEgdgJ3G2tktmRnmrwpjuV6GNMcr8B0WR
DAYbPxfNqubNJMgCnB0UwIzLOuHOofP7p5yle1XpeldKzCH1ME8nDQp1xacaPuY5wtjKuXwg3O5/
D/UYPalwqI4S7WsdRR2vd6Hq8WQPc3wySdX9OEOMUiDK8TCb0l/7syYOnQbRY8q89EridT7Z5MHO
opxSYHP9lKxzO0Glxlb5SWwX7LZl/+1rfJqbljaiQxFGioCCD085MwwMY1MeLWi07pOcInqg4Ba5
7n3as8N6yK8JT9GVwGDEFSuonJ0v8VxqYuko5qGcrq7wgBP5DO4n4RAmf56LCVh/UqsGKq9wfvTc
GcdqasJHUWi948Og7CfvPfcYqAmTTFRZ6cl12UfS0G62IMHlUOA7zYvsjzbKiWgSUMD1ONTJdnK1
yRLKQAII7VnhS8CStkvwvt1cX/J+SBEk31LuktAxTZCbgZP3P4FuuM5L02fGGScfnVSXhnyvo8QI
Voxa9CRMma2fAqXT6KgkbiScZfibWphGROKxyh77Mi3Gm2rSyIVS6Y0JuVEnZMlUYjVNjWBxILmL
1b+dIjRNVIeMGNZsWFShcDpyoc8CVDHakrVXZ2z/R0HsuCBByjZcX9zZQSjLgR+ujTn0tlETzuNt
Rtt4RNh217Y5mVgq4rTaqdQf673Jkbmp4w7BOeJoqnWtH66rvXcZGOWjDIz8NRTIMhgpyn05aufb
bAqxqrMs27fUI91cUM/bWKNJlS67XRGPzC08lN7nAGrvVc6w7PQcwYrRjf+nwv4cr0rV1S5Ijln0
+54XIzAFK8g2mWjarRtwQ43qrImefLeTF20mcEY6ihfXXuNPazwPSwVCmJFZIVnfYx3jQBtndJsq
cOsPW3jyteDiQ9i+JHqmLXIgRAMuoxGauBThxrTNVG5tRdqCBJ8HIkXTCY2NHRaYqX4h1gT/KtMp
n4HZQvMQ2rmKkDRf0ah8xbpLbGs/MNc6rZqV11jNXiSR+U4oZdrzYS78Dwb8VmKQWUfQ3VfkSpET
Mr/jUAr/tVEIyBQ9daWMNr/2LXnPp4rb673yPD1tsxA0mIagvhOx693tms5BZpDiObSgppNg1i8V
Dj/2wT5Z16TCxrEjs1KkWx8b5R5mlvUdc/Zc45J0oudWLUoq9KJvBw/RRrDGPw0O1PTORMNP0GcZ
ouvgbvg6u9pdYBCFt+TZclPvuc011CSikXsxYNJAb4J4wVDQHvPUcF6SkcJQszOLncN+6b0u8hTX
e6rkvkpRdhzDaC8Gkbp8FZak5gay8f883wj/p1QF2YT0VHip3AoCPwHojfZpXKLtnXMXttrdgn+D
DjgmNL9O4Dm7vNj0TiH++so0HmQZwLlnntqkJlKph9LhH4K4JinturLheSQS58xcbVzFsLHDcW1v
gOhhYG4acUhGzJuNCSfFaYho2ggKO5t07yaZLXgFZq33gx8XvykvpR0VtKg4cK7Wnl+BK/MJPhgE
SQGNlq0RbjqbzRbxFbFpAlxkUZKzQ7EdhI1lBeONlQLrMrgtWb6k+xShqu5m5yfqEHj1dJ+SqT7k
GmfGIcgg6gGlZ41oabgJ8xAR4/SGqtuDURu2VRqnT1Ha2v9AcBAkzVLnEZhz/AwaoCGSWRd7d/AN
lGM19gc9tcDrIm7PuDqWBnpKfOb+R4g+l7uGS7GDu1H5J3yI5WX2O1Tf2oOKnjVs4ZqpP/VuytVN
sIxLXednyof+CJWLcdxl2UjljHtwnJ79cA1QNc/mYm8MUE89lpj3YiL3tubFvuQVx/ClqcLvDE/u
4jkxXzI0FVAY5cyOQY/uJu0M79ZkBPn5JQN6UbO9EVnk45PV/xwVFidtWOYFP675mU0+KEiuoMx9
ZcatYJUS5t5RytlsbFeGmzRe9v1D7L1NkadenWF+E9LMr60x9Gy5/GLbuVmAUgR8dJO0QfcaZgH7
nqBSyQZK4PBUjgbRHeu8zCrIosNnH7KktQcsDBa3kawFVEePwGQsABziWaP5KNN3YQbbFvJ9WNbQ
wCMQf85vU7XcuAKce/R6M0kvG+4seXeMDEFSYHLPeNZ4ccWVufNmRXzfV1xnyw36I9Ge2Gk2PFc7
rJKs/kLB/xWasdOpT5vlPo8qfMYu/5PF47ei7WFyB2vlzubKYEpIyUAGIJQA87rrWYDfUp650Ul7
T+L04rJ5wh7NO+aF/AjYNGvN921t+/4hzJuTb3TPfRvxccEgmQxug+0u75qfOozv9BuSxevIkgXr
oq9+U0Haqk6+IyegdEHPm4R8BkcVl6eIGgMPGAoZzU3H3VRWcKSL0X6ZOlbj0WgRUYtf2LQd5jws
eTPSRdGMx4reCGUlGN7nrUlxRcxDWbjU+k47Hadnc5zOlIrvMkDr5BDvbXAdU6oT9E8J33oek7tl
Nbhw2oupPpT84IpyLtJwk6XsQKV/mgWmwkwixQPpw7KLENyoabESD6/GOHHRqBp7N2UdSRaorau5
ddtj6wbOE5eCAhByrIL1VIn6Ms4Ug+Rs2zRDJJ5YFSfB01w2CDOxdIpdbBvWrrPMeYMWBayt862/
rutU98xiqjWrZSwlOLrSMWSFvuyzc9EV9DrAbyUGDM8C/BU56TZtpjvouuwQuEFHvCeLHrVnNtzK
UqxNeQ3GQqgJqyjf7FXd1d2ndGls6Jl2j7bsp2sxVP0fz0EuLkQ+P8+eUUGddh1KAEyklckwm1vs
yvqiKVd6HkFX4WrrUWr6EoO28Kr8Des7IC1vnt8Sp1L4rsbmKdZetidYF+0Mw2gOPRCMVVFCJGwX
AkTtChs7bJn9S2XR79Bdp3XQUe6V9TDdIzHwChMkT2ecDw6kWOWv2Kl9m77mkAXYne+MbsbpoaPO
POWUfWwBvYkdtVRLd4CojkGtegKRrbUHD2sg2pFGShxYegnY97MXABfyfOme2riMTaLk4Moz1w8P
SVHIXSkQvdUQ1g938Ea+HVnsfkM2oC/EloXzjc5ubcCRxSxkQdzNjvOvHlx9AFQSrNG/CXtID79N
WA68t/tqM8CghHrie4gqI5FAvKrYMP1k12Uxi8mKTdzeBb+6YqyCVOKU/crw1Ze20Z0MEm/bIK1I
foMzYcTnyYLTaVhrdr/JTskMkCSNpqusRAMtDDXAnCDTVkVtfgxECyOj8GIGmzQdZ0zrI2GGPp7n
rTD97khQ2r9SU+V9ZkoWf0qe/53s2YKmGLrfhwBxi594/owgfpOBrgag1ulUb/Vs/FRtkXNydL8W
tIFNRk4b9ruNG6ro7rIMrG3dYogNK6vZ1gY7ZaGsH1TCbo1LuNvOwpfHoPAwqLS1twkwu96A4WYH
ZzSpFTFTk7izLD+IXInnvh7QRjllj30hwEQbbK9kmERnk9fiH5WZzbqYsCzgTAaSHmRujRcYSHCM
52bVuZ15jhxGPSMtsE9Ndf1c6cJ+b3teF3aE3U6k5l+zrsuHC3eNapjCp9JDJ+vKc0ykdlO/skXo
jiaLYuoDuHxqN692tukY3BsAK/lxjQEydNVOTYPemMTsLoIc4yZWhAw1b5IzWX/seD3RSssC1dIk
znDlaS7YzuRUWhBBGk6dSOQvxDx5H7Ro1vYYewwubrTPEzU+5jQHhDLEyWasSqyUAv+UDOpyPTpM
ZiJpy21U+YRmzdZ8qcY6I56vGn0mYYnRjC7XNcw8vVcdZUG9csRWx+xsbWVN/AX26/PkzXc7z42/
YVd0+yFt+ktHL8yOHaV5i7IC/za3gzOAAxw6LtuDUIXqxn3OebUxAG+TpMXRWPDLaC0dfxuyLN/H
PtY3QI7Wo6p5K/hCEKe1iU/c+kk7G/K2xqOMmmDjiATXXggij4wJqQ+3Zbypjeko0HI3VjOPp6lI
K1Cu2HN03H/mYd+4EH3ZvKQBhkN+k5GztfJcE6kzdLXKJ5Hf7L6X1yLqyuWUrPZtnS4uFKtdhxHF
OTIYmPOINVUPwa/1OkyJ+teaLs86NnD57pnIv73uAcRgu1iTJLFBbM5tC7fKtN/YcItdrMQfwRB3
6gH7non5kwwygBMYJeRDEGjFtjRqwkguSZw0DRgd5KFqIq4p+H0ZK0lJbCPd7lCUCBS/xv2482L7
nAfTn8njxxIBg2zp/GaBenf4oKJKrR1ANZAEtzO7bYq99k0k4f64++Xfh0HKl9E7pN531fo0h9Zf
CC9IvNhNpsZ8w++xkVG47qrrWOltDXgAG7+fp2BxGlJlGsVvuhqzhF4QbgjbIMKI84g+BCZgNfHq
8wJ0+mLki6Gfln8VE57gFJ90Zgu1B1SKM1XIkxmnb7oprkWM4cq2za+YmiAVOZeUN0wFGWhu0Uhd
nL2GuS26cZPDuV3For3UHNkq1C+QPHYiLHE6x4c5KV4m/oE8VyfLYXqtunBYdQTOmzTFHeAiEBjt
HT/bPMKmGlxMQdEZRskagWXNOH1LDfvLtDnz8fp6WUsUhWwsky4HJ0VkzW/eCGQ6+otGc5tZxS4C
cbkxzOqFtQora2gOyoFGdG2EWtvptemDPWhEVL/wJRIKe3N+tFMY+R0+GrDhXUcxX0Wab3mEUoKt
lkx/DAiVmxC3eBzNv6mG2R866xHaMYoB5g2VExObN5YLZWsGndh378N892A0sd/8MCQvB3nLrGFr
OdG7rdnEzPnBcMxDY8YnIw0PzUiOgoJrXhb6hZIefeRfXV99FvyOJX/aSGO1z1NAeMtzFzP7Za4J
6ygkFeSfnWnaMQZgWP3to5/a/qjmcQMeFz/V4o/O/udFdyxLFzyFFHuYwCPxpPi2veIpKlygvu3Q
nGcTXW0BrwI6JNYECwwqxip0+CHijOiE3s4ENJfHMDX9lzEbd7l4FHA7U57wwOqOwZT9CaQJS5uZ
deBA/JiqP0bcrkbrM0ehNPnl0jJz8SgaAFeIeTZG7OHscY343LPunbSEAsvJjTtNpHfNszGW4sL/
k89f7Y15FTa4mQdNftemSgFf6IAp2w+3oKS3HrgHL8muAXly1BJIyG5kohyqJZZY70KFSSKrurdA
FS+84raV0tuGhM4cV7dQN3gsGh6OJXkf5DcSVQzr+ZrNf599RYa1mZrJBOHJVWKAN9bfhyF9TwZF
M4P4S1DxCNXjI6gzm3PG5On3NyYeogoLOF/YIRAHv1DPi/8tGTCo0kZfFdUuM8a9FQs8ArTPjGJB
JhnrIQm+8qH5rhrjVVhTvx2U9748kQiPJDz5WydhPQlguDDW96GXnUwVuMcGM1RbTC/Kf+mSDxOK
xCoht2w1/Ye1NHCOcN1inGNPulkQLJ18ox6XkoCU2s14YQ4SQgw3s4fNbvBhy081Zy1RmdHEmkqC
w9+NfI2JxU/ndCDDSrMKA1oYPUM1Nc5OZ9PQI8KnDopQ4GQ8UllGabTz1uXxbdK4d3gL7MpMYrqV
t3p5PhsjunAPszalwxk7ipHQGCGkNnOPoaLgumuwr7rcV5YHwZ69p2IeP6kAPDiLoacQgBiMvlms
QsUC9MD5Q2xzeRqybNi7GioSqM9iVtfG9fHSjGxGaxzvm6pK8F+2krWRVNW3akP7mfF5OiS2VxIv
TLuLGWvJ9MbVzAq5VcQe1PAweumZk+oZeX6Bl8LZIAGD2VwMNW9Yx3pPqJ6hj1QZ07awY6B5wM0p
BsS+X3nqDQzPBZr3yZ5jWKLtXk3ASLQ4Yd9iRAt6FLdipOmPFDWCMLIjtxweeP0k0+IDehqY+bQr
dzLjHJSJwfzcPIcTmXsJBGIjCMusPfbG+zp2r223zO0J3gQ+8ddYkRegoou5pV+nVfWbWCP9EQiA
PHt6CHd8NgSTtdr7Pd5AW3rP9Chzr4OQTYUMJvskzk5Ef16oMVhR+PdSxXRR0QaAG+OfZeCfT5v8
ynuFwKJ9aT2g24BCbBYUHu5KbsqUH6A9Bz0WvNljY8AFVbmZsfZIllOtM36xkf/xfGoTIxAYNN9V
/TpY3o4VrsUVFTX/FN9+4SLThcYSl7JwYIdbY2w4KPRujAfsRNpDP0neIRAY61FmPNDtV4TmDwLo
VE2YMxUQvZbzQOX+mcKDfe4kl9iMnlB2Hlw0kc4Cu9qoPL7Go7cLmu5jzvjE9NRjhRmqbcOJUZll
tiXS/AtD5MK+YjPzK2ypOkHfORVjh/Zpny1GaehDnyJn7JDmeQgp4aM9DC2MKBE9EDhty/TqDfoj
nE3alHrBI0RhYCZxrRtIi5lie7CgXtwR/gCn2mhRRDB2XbzugvDFBobcZvRohmEXbytODTgeIW/0
eqTFyUKYnuKX5YcAyb84mobfSZhnruY8igVEA0bb8chtERxAFextrZ4jPV4kf/yypTAJt/QmDoaX
tDceoGXSjRNNcBsG5lgjtlfSAYxnkOsMK/z5pYu+wpkXA3XmkkzivkRBCyNaJ1oMGTQUgZvPiNGu
u9khEa9flY+KWnL4aA1EK/Se3Jw9E9BBvtmVBjIXc+uo29e6Bts6x8Zr0GAoc3FK6HigjiXXv6nH
pt+0wi09elSneBBrI9lcUUZBi04Yapso3TuG9UxF4FuycK943e2TGnOwtJo1FMueTZS6CmzsnsmF
qGmH3QjqSxjGp6MmrOe9vy94hSbcbVqNjmELPNVNTIijy+8mWozkhMvoM6d9c4+CSvFo9cbq6OCo
8jcI1NnnHq6tcBn1OAK4v4u12/k5vkfnzFMr6for7xI3x3qYh+YatIO91Q0p9862WpRBMW2DxWsY
hPGnNqbbVAaspeZ/tc2FcJxneWtwDTrMhzmpSFoP7znh1qBoCXfx+qi97A/NCt23wu19jqvpq6Vc
9Y7C7pOatG62198z2XonRzThl0yH6NUuHTBNYYx1M8a3AyicnyhiQHLsBBpAhDtXBT1ex+QeTWC7
FZu5wCH4YmANYrlsqRSDahg8pphKrpkgz9YPlLVqKB+DnsyNPIEC3l5d6TU7Ni4VAHf+CUpZT4WT
gXJyKJ8UDV/M+VxYgKgbnGqrMCHVJB3WoSVhmyBYiHeMb4jHjY0vEETi8vZgm4chBvCOtvt1NA+g
kQMJXMO0b5o12TbiN0Jn5xpDzZYLYbKiCZXVhleKnZOH/8Ny6a9jR5SsBKYL+sRbPJv0Gc0lP5FL
JgRyxGdFeqDtxXsLAiGNO4XDXP6N0uGHAym5u4n98JrwnSrYBzr0wfNssZtD4Ng6ES9JZIEGsDZN
KJ4LyCysNA5OE4Irxb07YSrs48hYFZQa7UHAG9fSViM5LDzXFqEAnk7dpHfUDbVpxxKfBMsGGyQ+
NSxIxGG8n/nYRYiHPsOttXbd4Bv//Gvgds9y8j4W8TemoVFCiSeaDcMzk/lVIp436XxK+bO5YnjV
qTZXkEAoYzHThT9h3SdnQX+F/UeZhzFiG1aqfuCFl6GLijzbgx1ChS/hJGiyNAFG+LJKTyISzOLJ
G5qCRy52Mre9GfgwlMqHPbnAKAz4FL2pWHAAXuIXK1/gjpcwrUZW0xXf1jY5RKNzrLuUa0Mwbc3e
Kbdo3s+p1TzjRw6OoR6AvTRgS4Cg8DtKf9M5+i5D97sJcIs3zXWoy7sz6kvs4fBzdHGIZ+vFD2z1
R6TOKyS97eIjdYO6P6IUcisIblpOj6Glzdai3k5Mxk8bdfo5FEG8GYz8Vufts1/4IPcNbk20r2TG
c1aYwyplBxvmBfdP2iz3M9h/xxhuuWvWh85mzZX+9zdNNHa6cdYeObq5EqQHT6dYkxUGLTF31UY2
QXYY1QLjLtiT1vG4pcoB8Uh1LEhH4k90BSv17idpByDRB7tevltD+IERaztV0VvVYBnkXH/3hLxj
Azh1SXxU2XjFt36e5vDGpuCPqPhyKO3sZjl9YGz5MZE3dmznb4h6G6LdLruqDBoOprwgt7Y5iNvZ
cU8Jt9oOb21aMsSgiLPWXTuhgLrGrTSl28VdpA1LWK9tx7zVUI4azpsyd8Ol73pPDL/cTF5G/xk9
R7Yb4x8z2cXEs/9KiPF/vmCWF9GaJ+7kF5jwodDdjczjKmxACxxZZ6HCJyAHTHarXpeziXc+aXk6
mSPb7TnId2HCXTpUVzS6a5gnx8Ceud5jAI7VBH3MoQ0q1n9RZSAtpC+Ok58xlnwnRJc2VVt+NiP8
J24BUlawUOyGbZ4AV8srAgzG/8yK/qtVWHjTejTx7tcuWHlP+uYhnnoKEubePfTO0mjvWVBvKJDC
fFWUCAoa7b4I2TVVlbGzyV/sWEdiLGKEvVVGaQI4iSDTedGiSwlzwv3ALjgdzAZMbGlzVW742Ets
Q0fvv2tq5gcs4Fhffdo5ANwY5ByOjHBQz9jA5I0te0xkqpXtzvfi7qBzPyMLBYNvPUSp+dO6FdEx
lRjenbd7+VmWuY/5AlecopQcM80CaKoqapAzx+3WYx46O8KRgFSpcRn5vfBaqGcH5nwUqTWebFyT
IkffcuFye5avinWCy2Wbh2ZyS7rRQvnr7UeTtsY+USlMcW/0j64GIC8n5sNEB/5piHocQ5VZXEz4
PweOG7GNvBCvk56rPd4OucXI6l7m0oBR4giGpWHZRBiA+ml79XdzmQBgd9q22/A/X1PfG5BgdO30
TFXOsKHDA3miG11CH0n1WfcNZx/IbWZpZZzcbKJsuadNY6lq3rttDO7ZDwANeUp67CxnvTc81r0A
zHEcspneJWUy36ueb54yYhyhoWs894IzCemm5Xmy+m0IS20rGzZj2kJDZwuRbG2hKeYUHNRiAC1i
ZYVHvMxpQL202dPQ6L822AKersw7eLEROZsOwuWLtxAUGqgHKwPlbqumQp9rxw4u0hgwXhRB+TTO
5XKMO4gayRzUQM5Bra64pmSfo9cFe86afj9l4bxVWDZh57PpszLepX4bFfvYDP+5vI+WxG7J19KH
zYEffIIfkvxx2E2s6lZczEgAQGOXxbepYgkxRtt8WXf1IRdg9yhRzAyOOwiSVxl0vz03IjwB4f9E
XMNf9dqDF3pf/ZCd+iE/pYJmc0TRnUBHC2ULlTPp7rgmtu6ASxd+BXWPFpGayE4/Zds7qzLqtgGI
xtyw745q/s52S8aZRMNqWMKJdbSEZCDu8RiTGQHsZ5ruOQebg303patdfQm8wkuga9Oms3Mytc9M
p9TbpNSIA5m2GiO5VP7ScVOz6uKzwLK6KSZS/Usgo4Lbi/v+BF9807rOx9hk68GaX1K7gjiQ7G0K
LRrFttZtX6E7/1Mu3qik4QraL1OJjC/eFF5yukKt2rgO2SIjyouwomNXVz9JNzR4J+VpSrP7mKGK
tt4DVtPToKyvbh4fSnvE+7mU5hQr9ak3rNzO+LMEU/wpfbFRgxJRPeWz8+TXLl6Z/Ksnmdcbwd7p
mpuNZteAnaErKrlMEJd4NxIXTEGAJ82z64lbrS2y63b+2eUsjgBAwTC8oAW+mnCB/cH2V3aR7Gd3
OA05DAFzrlguGu0xbsXDLu2dP+fX5T+7KfdJG/R9PsQoSdM1DihOwV39U6huF/vDU2iaV69ueQzq
r2ZhnPRyfA+kvlRhFy71RyaQ9TLcsw1BE+vJSKr5hM/thKmEZbP+JimyKwt5xGJzazxzL7Ab70Ih
WT/LJ2zdTzbyloepCK8Y/Jwqzp6d1Lt3zXy3/gu+DDfKO9tzl6mQi65xYRwlW9ygw/3H8kgbbEQt
Nn6n8F5nl94PvnjsnughZOeEny5q+pd4yv1vxBd2UUleXAd8WoEC6xY13pdVWUe7nMBDWUwrKxJS
watHLIc/HITtWXq3jvUcjSMxnLeM955VVv99tArDoGMXwEZgRg0UUSYpM44cJjZj/gykoIfbJhi7
Ga179q5I5lbBKjZ2wmcbBY2iVnrG/YzOcBiwrlESISVU68kRu4vBiBLT2oPhUp3xHSAA9cM3JJMX
UJm0ensRx/FiZKlNsbOYP6DEb4aUarCwkJ+68td2oPcFRJGFnhWQvXXrnwG/HMxniLlxv16U5rwL
7Iu2Taj+dOUuwkIbm/nadaZx34+gKQjBpiib2pm2JVTKlrmG8CaVGki5QMihvp5YMXyFowGniiRy
nW95wewyAfw6wk4TiZNFZzt79VNvUD4yOWKlEHkKVl/nJra2rU4+qJNeT2AOeCfwSlDc+qylVfxN
1XNAaJvdrOXm/0ae5oiDuLfAkBUSaaYSr9ICTyun8rDEIeToYd1Plt6TJoXTMNAMJDXjA1MUFwFj
mTbN8suW2d1lVUwAk+2Vi7GwzVmTRb68VgnZoLk/afg2TNUz0NwCooZwCBlF9aUlNjOP6a9byfOi
kcyTfSUs8vzfIhlc7lZ0/pMZ0scdE0sJdZvuMV3v5oh3Z4Oq2drzxozwevcpN3+kIbcGcQAwZh1Z
hBMcO3oJi2nr1vNTKzUczmKEhriYlOdbJeINrsLvGe+LKMiqSwIDmkGhkO+lLk7LnyuJEvA/74jX
V14hm6DI3yLM+vEIucsJmOJA+fPfZy6zgencc7kU/qL0B+E+kP0t1+UttgPuvIAjjOxoVsttddry
Rts2DnFWBKv/uDRWvulNn0md7lwMPpF5ya0e+o4R5xR2tJuMKEQjQnpy2f1mSbqx5whjZHCIc//g
clWKsYLT77r40b3nQJunJg+ea9faESjC7WoLYhFO/1zbVNdn1rmjQHTuk2MR2ezc6DIEvDw84WmB
FVEEa0dyS0zC6SPLRmReNzj7OMBWU+28l+R+VpMkNimmtUV8e3lCyRusFX/+AWShWZG04cmOhnlb
xO8VLzptu1ubry0XXQzB8r1wiJPmuGGstoAYH+w9K3AOQZ+AAXRaTAkEXxLGL7MWR6BQ9wQQ7NAF
Xxo3EPfbVwqilsp7jmRK5EfvA4Txkyfrv1DwCBbzuC9fFWl7JNdpyI7I2dDCpGU1P5npco4F8062
hvxLqs3g7yUHlqX4YGuEeW+kWRJuZ870IJxN0yP70V+CNCPDv63ZsWVP/5U0SqLieWvy+Edpgvpl
tx+trBqEbe2izQbiWTndw2rFuSVziGyCt73N2eDPl7CtnV3KQ9H21SuS2c4JmZTminCHg10IINp6
6NOPwCGN5Wv3hGMKDDdOCi4aNbeI4S1yuKsyLzocPcBY+vbIJm5nDuUHJggAXhklyEOU/Rn9lMep
p+eMhSSHO079pkhfYCQcJNWuwMWCtyhpLhZlIrkvPSjx/R9facLMUN23wor5KcfyXxdOLv07Q7Ip
RU46nGD6bgiH56ZEYWE8Wl6xfIubP9D3Lrac3nLTuwcusi16cAHznM/ctaq3sI8uwyy/lGuOqyUD
PMYJLSHOU4hA1QfWo+s8OuVD71j35UJlGultx05m6Dsgm0fVdn8rhFGDt+eKsuqXaimeNIKbzPx9
NfMmrQv72W36p7BOPkc02IOHbf6OQuHi8YWuGQoi5D6y58iJJxsWDnK6GcOMVyPyBWoyTrCy+hP7
2b5oWDRCv8UMTn4SRbgqrWPYAFMPyvCtx7S98vylG6kz62c7SKNbbJCR5NY/XnXNBaqX7sbGQDRg
e+GJKxkr/WjDELFmYX2onBgnCpYOjYQBDCMdnYO/jIFDW8a4LX12bLQxXdDG7X0xJMmD3c/MuB+4
+ROoKhc1GfBS6Yvpk4stjR1JHw8v9mAjw2oJ7aSuM+gdcHjZuRoDTYJudzXb+avxcKyOYy6gDPAO
o5LqyEMBxKj+ZMi32X7Yxm4c0GANNmxBmO8Tf/pSTY0Ndhhe2W+8GX4Sg36Bhqq57tWDz3UxNvAB
ebeCxtSV0Zc/tuNvtCkQIbonHaZsUslYCK7VyDi3tG6udUdTgqduIeLKijHwYCv9jAO3WisiDH47
lJsWSwUjyd+8I7PKhIcT6tFLeTJA/RMvSryX3jH4qKU9iceMp+CMdWtaaFPOWx1DCG/RXw6Kn/Wf
U7mstVQWsmrHTYnf38V0xT0zgx4t3T1p9fI7oBLhw5NMLEjzpLc+KqkJ0nQJQmZB1SnBG+9vE8eP
EtYAyMkfDxKY9Nj0puMdg9FClBqv9IO+E+99UDr6aCEExBFtg1YVPHmdZdEJoLjWA3N9Qpu07mqi
iSitFncbHtxm0AHfrAnbBv9jePOPajYOVHQi4dGz3WTdzmqh/QtcNXg12HKFFfpEdwjm4dowgBvc
srgGau6sLHfpJecVVGpoFaI/Oowqnd3+Esug1KY+xEZ+Gbjuc8G/BAtBpMITJXvmm1hBlRkwYV2G
Ju/YtjArkREaD25kRY+IMBN3C7p9vOpc2bO/n+psF2gMeUUoso1N92BSu6dedsmvM9Mnb0/Ni03j
dNoucgh6cs/lZVOxY8VQH1S/nCHvbDwwF1liPk8tVp+pLPQOaHBkMSnVp7SbgC6V/2fpPLbbRpYw
/EQ4BzlsmUmRFBUpeYMjSzZyBhrh6e9XnrvyjC2RCN3VFf6AQGKbHysnCCAylDWY2VbL3kV4gjkY
iEnFutDTBJ0UyGvoEoOathHlJtFLFN4z5P/oKW6tef60nepMeDsE+H+jyXX0lvSm8mSXDsMjzKmN
F5vqhGx2g7or+kFJ7mxT/OY3qKJoK1oSMcc98xKqepOSgyziYEyMe51pvnURPac0B6DNeIUZTGdH
sLoVOIxLMl1Gu8pe4zJlduWq7wWQz4F+lHSMq0c97I9m3/5EXfLiN2QlwGJ2OSD/jG8O7PaovOKJ
ge5xLkATjCrrfvn46JE7oko3MtpV5gZGw2NnizVcQlfOP1d2+jFo1cUZE56nuwtz68MpupdZ9H9C
Qj2SB5tsnB7tSDsg5/CALN3e69RDN2UHmr2vfQRSDzWnHG01UcgeOwGNJiTMFXFa2nRV+kZ1DtfL
Xy8F8hw97ncGSXlRi+8AszQ1IBbUn5eq2rYuDbqsfcNVZWOk3l/DcoB+L2etg2uVZEzT0qwEi4GR
BWxGbEZwyyhijDE6TntLZxHYGwXsvLJEf6e04btC5QQh6/xpjH4U91kMl4A5rSDujRSsvjAcaw+T
quaWcIWmC77XA6s7TTRVy3ZceQgRLyaytAnCqkGARnw4jN9NUz+Ck3I3CwTkthv3WD2QEklrq06j
reuTw44jT0Ub98gr3wUnM83dtbb7Yt24/XaywQTFMMRX1mQeWuw2Mi076AutzEYgDMtBmTAYHdEw
iRp4EyWCczXj3C7RmHFY9rlhUYpm9sbXUQML4Ekw2V/PaH4XjPOsMXpgkrY3RA4+hy21h8GBd0ON
wAUiyhiwSIRwW8CqZJ6gYLpH1LHxRPMmf5tiRAjDcmUNCp+ixP8LtIccfY5h1jbLWVm0YFurYa6d
G7eJmilduhGaLJIimaMdY6+VB299ND0qLAa3Fw/b0UbJCNH41EG1wFxIlsKP2RyvlgPHSK7J5VaX
Gl5+rKGfZN5YxcMKkBZiRkUAcbPokEOge66F7euCKefejEK0cKKOOVXBY4umvw2cxrZ19u2AQx0U
PZSoD+CKt7Ee/IZDdCdwg6NTnJY1gKjaR+AjUm+WZzx67fRWM7lypumjyji6yuDuQzxDK/4lb6kh
R5sc1mygTHVpszzHE1I289gD61ma4VtHBPuzKKzglCsz2hlz8OWV3XcF8o+CiJCmhuy42NUDHj48
jHQHmxYerPdocGeZudxmpPNSTacnq77lblKmoWW3wCUvL3kTHysv4yhaoluitxMa9cODvMoZtFa5
/DMHZ/Wal7pY9gGbMdA9aELdM8KBzLi0XabLsMwKca2Ljkso1kiabiO52t9RrP9AUOxMGwhfimI6
RIPz0GLHZBbJ1rG198hK97IhxgBADlEPNMLFLZcPVH7ZRYO5D6YAvItxnWVtsepyUHA+eUbRVfdJ
qoum8jkzcP7UkuXAIA5krb9pe3RUXxokYJMC0ObFh/g/Vhg6lNYvBNUeTGXfyuE4sHWKI3hOgChY
xLbJGoL+ujFeppFLTY6yiG0DcLY+XytGGPbftH7p0uQhowOaUodmSLL4Yc2KAtHFd4cW8hmOSfIB
2BYWI1/ONZSQ4NQ1CQ8CbPfJyOBXMjL3ruD21yUosoy2S8KmcXsiHDNYB8ACqTRhLnviMtuSIS00
vH5naMXR7uZt3XxmAMdHAAae8T66987+5vuMut7NI61hrpVtS7caxQeQMPRe3DMuBFs7xTwYLAS/
4SCp7aWoydCd9qxkrRwdDIRaJ3qBvt0LF+yG1w6hCbgsNZ1IBwdB7FHcaM3tcKEw8gYqt179RNU9
Q4aPPyp0fPjFZTIAQcKLc1HU9Z7n8odLzwFqMbtGxcYXDM7aMabVws3OFMY+HdGm3A1e9wfZeBP+
Y3k0IEDJAh+wArSi6BJL1ecdyzLdWwgnJw3+mc4tDmjdJ982zDEYZATrajiWxDH5RE2DpNW6X1F4
CKC/TuYxiTwqphgQFIWt8cJTmGCcxzhhqezikSTy2xGrtiBC8w88UVQ0Ybd/jOW0aYcaZ9I/C+MS
v/BWM1Jr7vgZMOOdZgLSfy+MRaMX9l5eysCRxZIEcvu8kJU07hc2nT4PojhKEOIXGnJ/DTUwefVR
+laayx/+1mzMq8U0YLCzwwJmzRTeFvbp/nnsfkR1ykXIxuG8d6nRZrSGfQsjSWnFzid5MrKYgvpu
ACBDwFO+h93A6i2Q0AZ/sFKeuZoydBZmZmtMMXgKeIbt/WqG6fAyTt9xiSJu6W5Yg5p6bgtaJ7IA
8dPRd2kFQaTfNVAw8BrZcLuhaYN6LGghv1nOmwMuzW2/fJTWDNIPpX2kEUNC89AsbyPalKDojjFK
In2FuIx59pAvtnPSK0zx/n+hatql8W9W/UyARv9CCwJRaaEhQMXkIh+BZp3lvjMGlt+wB4sZBehO
jFBQqDxxzYuXvtp+eIBxhXjF0dGShwVPdRICOY+a2NobwH/5UoGtQvHBIwN7pSh+4cva3qf1hOga
o1h+t+/AkpJ/mzHMAqPa2O1XyqyINc31yVunrQVbtzgaBApm7+cW9gnOYwfNm05lg8liR0khuJwB
ARxz/h24iApHkOCDH/ZUX86/OhrhWXrn0WZLd2iMdGMMs1xhNOnHzHiOWRueX28Zimxlq/YqONn5
Pe2urE6uAnWzCxcg200W7/iMy9MDf8G4fV2zvSbCga/HtPFeKyRi+Y0E1SQ13sl2qUb9bTy4KxYW
D84k3y2RAqgw4VhumLXAg67n1eK+gsFRC0bEHsJsoLIXe8cuzwmXxIbG/pYvVwI+Ek0NvncqfzoU
ekAJILCrP+SoWrZm95jzQBgX33kbYGi2FsQzFnny1YNGqTwkvozHoHjh2mMoORiYbhc3PHpJ2V3R
kdkzp25WPBdKdZp7vftYpdkXvnqMlSIqTHw83sGpHWcwdBKNYfSdqD85j5fP2XIPPMrM0s+l1JcF
jekQTXIrCj8YmLTJcK3B8MbasnEK58i74GnNiXGKgDuGxOtkyDe0gKHDDxTO79z8zKMd/Q98aVYT
xSljrB3Q6s0cPrV4sCoVHyJOEp2m4oiu7TyRA7Llyvobyb0V/sHbwOQE4b1BH7YR1ux5VkN2GaxP
eQuqL06+ic0ziVvSxbe4wmeu1JjVcHN6/SDBvW8BUICH7hsdlV1rrznm0Z7Kx2i2JDBqQ//O6B8I
XULDGrJUlG0Hp9qwSJCt2JrOEdtHnDiKL978P2mz4TgmvQfCGI1DdpEi4Mevpu68uvwNl+rV4qhX
fHATCdfDzwQtcqagWD23Q+XIfZioj2LguyM1UYXhptfvMnSKkynbJsE9SjCfHjAiWuhugCTY04mm
WRaidYnQaoS8oqSysh8qxIRYqI1Z3ZSPaChgKjlWYOKu7X7HiZMFoBRdIIAm09t+VzO5qjk+JvXC
OOCcdPlK6+5YEkmcKI6u72w90ggrvioUNFoQqqUViHXRA/8qCwZ/+RX6RuzQje2+5yTwvcCLIXXm
afWtMedpaUB7xrBnbQDf8YuXGaIIgSyOjT2qfZsw9Eh9mw2WXBtLC76XyMa/ioZNSXaQ5MXBaOon
+YFqaFZEXFfP9hkw7vAxg8nmQ3KlfDwyST4MLUKdRnWxqQw4OSfoy3JOcKUGxYOPXocSwDU+UuPA
ZCFzl7/oMj0keYkMoavtiNVFYryZYX93Kv0BufLXyszuszU/86iM0FhPbfgpW2OYSabZahNTrqhs
HgfDfUV7ad3Xj0PDlmJaK3kMT7bQwY7w28iwMMUid9VTsvz+BX30K0f74kFB0RhDIoramEcajqjO
Fut8EQ/qP1hZYZHHrFU7Y4dwSDigJxf631X5y1alZzWfGoV0XGvsmuGo18aTLJIBdSvQlEjocWp3
K2xcDjwCOaNHKi2tfpKdszQfNJ6QD0A/WYFBSDPnYOBcVNFTzDPzqIXLxoR9YQ/4T/vEl3meT8PS
/rXBQq/jtv3G1OvQ5v6z0TtXs5sfokDboJ+O2SoqKN7YfTGGumZT/bsOEUSucDZtTP2GpJ6imoCp
RFY64adupzCzw3nkR1D8UskMyso5myZGpDgwnbQ5+9CD6KiHzqlS5lvmmo9x6DkrK0NixS6Oozs/
oPd9XPrqGBTJHc/EPR4+Bxj/twSZjjLIvunY8q4M66MouwcEwvdtGB4tIgA9s32M2McK1tN68rNH
wy64KVrBToD0SyloOxZHZyPv58zT71Fn59j2LlILnhrx3rMX1nJo7lDJ27TGcPKaaEIPCYULjsN8
agyqJ8wrx0CbVl5c/xRe8eBo7etUYA3k283vkUeRJvrW6vHWTrrHpiloN6iLPqVqrZn9nkbmUcc1
3W2MfSRsSdg+z1kJLrGc/cNSGC85Ks2SXI5g4Bj0HKAw7y3WbzHAqKVAdsvx6rRfGi7RiXljb+vm
JdTfWuImW1bCcUzQglTeh0zN343mQ2fXVDp94p3VNxcPEBEuTGA0iaoXowJPdiFVlpymUz96tmw5
BBVLyyfOM/Ag+rwBo9nrmBXY3/RwViWAx5ImR9Nf/PAn7u+cfJx/smNmBkk6MvB99oQ1KWM4caCD
HBL8spjYi9efN8XPBM6C1JQITGeO2cC1sL5qVGPyNoax9dhlT3LGsODl6NCq4dcSv2Z8MZ9KJJal
FtM9BaG0W9RHlC1S5Uh3sOOonMZPqDMMvRhKpsM6Mtz9iB2AMX1wofJ0CIWeh4I+qnmSWXPhWv/a
0eFpQOlUHzaU7BQ0eI5EL/Dr9dIxxzeP5Bi4FJDZ63r+4LSkksX7hKCMZZM7xsvFJbOY6CoQnSsT
mlvTMYHRDxJtMRrbGP17CUJmdn4I2o3HZbJJ5ckkODHTKD1rDB14b3Sk6ChxzpLQ8cmKE1WmHgvI
f20BwavDSgEWQOJgmyf5/hHiopqIrMG9pEwyLVASfAaXETL8MbunIOuRd3hns26CaNnz/EqsNvq/
WEsBApPySvkfDsl9WKDxgtmPpJl5h6Q3gbVwf8uxRsHA4uFHgRqvyiKCBsRDacJNZN54JxyhYKah
enDyP3rUG0kao+Tz/d9nS94mv7cAma4m8PCURqb7ztPkp4P8e4gBJ5F6DbwlRHTX6fDNwrBSJpLm
scgwqnWZMV5ZAhDZZW9J9DfNA+39B15Mb9xlmNRQQDYJpxZ34iORN2gfmZPt/OJmFH8DMnM+M45f
FmbyQAJWdMnwdTUOJquyQNmWVeCrhWByVpxbIUk45PP9kF7YElTNjY6+kEkjMX5lm6Qdsv6oAoOl
PTC/2viono6YgY0ZPOUSCgXaGQqiSnrT6GJzjZIW0u48JHl/kqy0KNPrNKZbL/ypdETQcI4A6hSN
9WXATpY1cMC98tr0IuGPFys4A46KannOUhabezf1CFbdPG0kTFhwVWRctolj58BNGi4zUDbAkHQn
8YEH2PxAzRtmV6lfkEBcozW1zZxHzw0+pTicCvQLtFicwSERvI7endkT4grFHRvJfF9U1rr3/51/
sq90NHh1X1vFHojfcgZdzbWlc/ouEQP0/zr1ftuDf6XIZXwNd6V+TAkChSx1AsKUf0Wo2LdRccrk
UGyLO2I/4PGYxbES0wulR9Cbl8A1dyl3qzUhnBlSpjFcs+KDPgDWhzSFMcI5yVZTeEji36O8a/9d
LJ0RyWftRN5aSsLYL7dlMqyCzIWzVbwYdNnQpbkxXgfMRXDKtk3z7xkEPP4QkUTDJws5tkwCVlLw
mxQzcDGWwn4aBvdJjgmjny5eHh8AEZxi7oQGg+SzjuchNMLAmtxRDLud6cFGkhNE3nVKQcwn5o4W
2MbjqtLmyBtlHxK0pKgmskh4D1W4lv8dyWkyCopgOE3IrnIV/DS6Zhv5tmxy19Qe3CPE63/rEGm8
TR/U24T0JaH3IIFfou6Qdcd/YsL6rrK/jbJbLxxjMV4CRJlC//9KlqXHgmKRB62+JSzzpmVDT+Gm
ocy1+ZN9GiPvawKE6JiCKMu5Br20jAKegvxQTed6IUjwV+yNhYSNsxwlBKCxZK8dnUA36w+hepYa
wGcnIsFxI1fie3jfVQKOsHiR4FuyRlrjnrG7EraPLPZMfyT28KBkofLTrmUCkxBKyGc//HHoqsjm
1U0MjrDqqBKRPtjVtLik5JRMneaoPELCoRv+sBZndbfUm5xsLWLhMUk0gS2ED88FJR1zZxL1f22R
/HMeSTJEAd54kU4h5rSoebxX0QhdBA29vH1bmGX1tNhBIEsrwKA2ljPQRzeDS5blm8qYG9ATl04w
46p5c1gn8JambduC8E6Si7ylNvcO8mdeZpvMgbnxYUAElOaKvF9OfCo02hztF7LN66BGdZCGhwtE
cjhKkyMn0um4BUgQtJyjVVk7UPLbWP1aXA/BNfheFBEcC8nwihoySBDvMI24cyM4m9LAkzOv5lAH
wUqlkCNR8OT6/T7nTcgD4UYa+3MwoUsQo4PsGmcf8l9SoaBPTop7lUcSus8Th7QcGNysHN0zKS5r
4t/grnTWrDy3fKHGt9zL5PFPwx+mRHuj6q4GmZCWxbIsOWNlNcjltuTmk5kwB023vCciqTbSTGOz
KhLjtOeD0OxC7lYCB922CKC/dbHZTWwqGpQe6p/h/NQhVM99sB6q+GtBS2e09Y3BSUkqwAwFGPiO
Qj3LdnL5rMAyzq+281Z4wYr3WNKma1KAw3L2tdlWOjTy/mSNykkgTTYagfykNPFkEbOyIZlsaTb+
O5EErsu7cimfh1h7kF4hl2JRkqoq39CPYiJBTmqtTc1CG5/9wlmQmNg83IP4nY/+fwI2BKV0ojo8
hhxeGAk6WK9DAmLSA4xNdiP5BFW8zceEKMx06V0OA6YNYHNubYXME5HKzEvIVN8+rmYZxzRnqo8a
piQZWFsdeG4OxR21S8+2kW5TTctsONqKuB3tRVQBmf9bYLoM/eCwkVqztHAclQaVHKzE2TPHDU3S
rMN7pdjWLvgrPl3OVXgqKwbrUDuQRub5y/lkhcb8KrGRFwiH2NjgMI13T259+jmZjhs2+J0X+cUy
pwVkf1m+dmhOIO8SADxVW90y10E03KzRfPQ72PyCs3Z8To2gq3yEW8jHIYFU2D6s0iGBRQrqyq/B
R/UeUhI+7BQnR9EpTOJXRUnh5eVtDDIFmNJPX2bXnd99U5WYI3rVFTfR7uC2zSPJIU2gpH8aiojQ
m5AuNPMOBeptmhWXuaWtImQJ5PWYSjkvRZ4cRxA7K1UymZEEThbU5HSnBYlHIom7aJ8uVXBn9m9Z
7fEgxDTO3Nd0h1RbkPkAgkvGmQYG4pahOW48G681XKaqiMZgvDzneglnAf0fJ+pv0pgfmR8Yk7Yn
uN0GZMhc1V1kt0nhCP7+r0ERIkPG/35+Phlp9qhr4ysEJgSMhvY9CIJP5cNocunyx+23FFqaET64
aXICmE8jwdpPfXaOGu+tRBdjrTtXvTPOKOUfJ7qak4sBw9QcHZoOYA+vkVd91vZ4D7r4FKVqI6m/
FC05iZbvdbd2Rg+hn7QTQhN7+cu5NnALco2XOKEZ1LrdLWb2ItGIdPjBJTy72G0/M3x+0nR6LIQF
oHgIq8ZVA3RlSleGjnxFlrXFes4RiYcOAxUwThAnprLhG1xE0xbQtbj17CefMWA5TmjFR87r2DSP
fYB57ZI/Ibt2ktdajQvYUltUBtWlNoorY5srntzYCKmjpaZkH0Y6LIiGZNaxhQ3ppPaFI2ja9G5r
PmVF8aiqDkGKgqJ5zpT/lGlG/R2hgQ3LXqPLSU8O6cOMQjam254j5YbCN6pSuaFtxxgRKy2vIA/a
712SvozkHjoAKqgy8DeTCZNNmhSQGa5FR+ImTcepLQE90GyZKeB63zzUOe6cGW9SzsrKM8EphfXz
vzLNmGStrMMOaSdyrGc59AYV0CRTVDhgM6BTjzPCrXYZGSyzudtWGbSWhmLSdPVli4PRk6WpOz6p
4KdzFOMMEjH0lKC0t8WZi1OHsbfpeETgOYYGV+E8R4Qmgreugdgz8mCLVDViUlSn6fzbBrjPqAwj
LqQynno7Sl5mSDFzrZ27AlShQeP2ZgXhNtCq/TzE7q1mXLnWi8YBhe4GGAv5DBkxaVQjnuvV6C4M
YfSr7qtnNQ5vMs5XpfM0dBCqJzSBSWqZ4WE3g2TuS2sOQj4ZFqyLTJQxQ5/lQbIyWv1PkJgFVATw
7dYdhTaCKB7W6FxKzBx8hJC7YhOAXQuhBcmhJO3GsXwaqbKTecSBVojyw2tF1o0WL3QZ4JgKHIVF
KmwOH3SqOfd50OorAQjLPBsqKjOMEga2decHDLPdU9MlDl5siJuzajSauKBEt+RvxHrDQHdUDNks
BLuqrZzR5DckI9uY1FDBliEhslMZ+MByBQ20dFhHEJDbcgJ3bm5Mp36jqC8b1KAmXXvXh2lTBd9y
YXr0XpP1cZKO8at0AxASwYyi+6Oo48rSgXQWY8cHlmnuUlaIdaw4QPF+BmnS4dIIARPkaI/3HSlw
7t8GYD8I1lLAVSs9dllFO0bN4J+Q6EQJMluK51Kk5EvOEPlon2XZY4rDbcoICArQqWEeFXZ3D8UR
mwJZGo3SE+MnJE+ymRXIF2Ayfp54GTXCCfLP5CHk2P3wVvEMPbSachVDvomxxujWTTnTSeA1hPiz
0Y+ruOWY7luXkpGWP2P4ZCIT0DDVXbdU85yBmRDPQAbJrNglW20z7ZlEwNU1FO+eZqi8bVpjY9ji
iBasHNo/JCjKvcsnkzsowKOYaXG6YutSAQSjlJI/pTtf46kow11S2Bi7hCl+pSGpkWbJP0bDqxwo
svT0Hh+4V7IHObdTOZNh+ykd/luZHYoQHL5nHGgYnBzUYzy3fwAb+87hPjXRhQ/tmcXJ2sj8eYdG
ITN6nNzT+R2h4Q1fKDflFsiqkIlK+RQPBRm+9CNehLM9hbfRmb4iBzAs4lEJC61z5j1Tx8zWb7bO
Oek1OxtsNnpJ+4EDOqdHwWdMdDCsHvZCQfMtEGXu6Q8Oxp95bVyGNnvTAvVOJTTleOVgjMda5jMD
uKEDmhl00ul3DlvugtcNXnGN0uG7ydKWMkEuWU/VHvwJyEGOXOX1WJBTg/V3D1X9iBO1RrkCcsk9
ZKBB8i5bVhrPZT79WwA0RwLABDxamua2qt4k3Sm8j0kPLxBdznlVH9EE2cjzd7RuW2SI0/Mg6aRs
5UkFdXmM4GhKXdZBkiygbDkKPXoNvvYLhNtVUP11UQNc9U7+uJCcu0xMHVqYSFAYCNJnC4Dg+BUW
EbgUX/0iYZPvShDqW1eYGdh8iYcQgVQGbNmIRdo03gEe5UEmEBHHXAtbNxxAO0L0lBSgQkoE1tVa
J/JiUehuRDu+DDRYA+W5LU4qqM5ArK9TnP2rJwFNbDuWaEuzM/LOYAVIbSf6Yi2415nXJ9tM1puM
2BLOZ5mESgBq0Gsehg7LeRp/TmPvfRP+az58Z970Ik9EQpZEOh14jUGeTJssM7w96bz8uqq7Uxf2
ZxpLsifdOmND2zsZdtf1nTFF4JVvrUK5KY1fvHIBJIKHeKs6+RxZKF3yu520CxFzqWd2ylPmdXSX
6cjmW6/iuTHp5c1G9Alq+hURC5R/1cz0kRl14BbAlJBl9jBppgnCbS/lD5oJnF/vivUb0iyT4Vxm
ICaAxzHclnKn84+SV+f+iK4KHbXUgnqA1gnjioCoQ9BsQwSAY2jmXeE9zhzOSYNcQNmcchQBXSOn
pQXvmOxINgMbj7KJoIsbExkf7aDY615AJosYONoQ8wr0G53lnwXvcrc6IS0Bvh8eEOGp0sMjG0Me
MJpF2BOjaFzXySFF8K4gUleWdxgN53eZI5fbEJ1gWhM+0xbs1uL+NA2mACre08Ta+ezwuaoQ82tf
UtPdovMOsCdonC0e4YzvrV9N7OBFoR1qv/2lue2LMSLVBcapnp13zVz+igxPbKh3b4y3BrErrc2n
BuN3FChw1ojnDBFdazg6IX7SzUbaqaU77OZcB7pbw1zLYdkY1U7P9CfDXig0nDODFlzQ62NOgDZJ
tTor+aBc8kJ9q+nGIW16ZM4k0MzRXs5cuDL7Bhk8AvrBU/Z3rFNpsAorogPjuX/HmwC0pk6zdz7P
eFvHwdFnJwdpMoFzQ9yLMzgRv0vf3Y12c9Jc1JGljJFAKVNpOZplKzSkVV01YsRiHZoZrP7IB5fu
L0+kv6Yg/ZGVUynUZMaq8bCwHFf+6LwAM0i01Hrqol90bLcdGii0FQ4Wgn/nJBw/B788hxHI8gbV
mq4dLkXnr+UldWV6IKBINiJNGczddqwbjC4lKFAURpCs3Nx+wCdjL+drhVkp4HXty6hLerJlTXs4
APFm0NHT6AR3QfbmlnCDOXSkYmUdgalBIByckeVv9AjkKP/d2s2uY4vR1YQol6zlzERP7VNm6pJi
ysBC9q6iHYHyxK7kv+vgO7VNBJHwWVRP0sbjpTteiD0fE1QWa+JYj3ITfXrxUDitG+uq1Vc74+NB
GtBbSGOz30yu85RoJfKh1ZPB1MI11LQZpVEO9pCWYQgcTO7UMNVDMcN9M62j7pEp2khhpj4DeYsD
cYRqyJMAQsx+tKNficIpcrasHYE/mUtgFR9yWXMGi4UCIet1oC+1QJpK6rQeDTFEilctfW2JHrQT
JYeWcBbyJkK3waeDuOgsZ8YuM81nyVWcgakwDRkxl/CTL6VQWCzDDOUVPXh1TZAGUenv6mH4i/Eq
wrotTr6GC94Ye4ICui6aTjWdWIb5W6V725q1mFUJ5TTkwF9TldrPA+iWnp4SdF+g1At2T6gG8vLy
lOk9jpJxNJ/slOtFfsXWh8tscgDV+KHsS0GvVoMhjOMI57mw+8hqDKAdz9jHWXf1APJMIDa8bj7n
uDouZOSc4KfRyaHQuEw/3cSGogaWkWiIh8COo849WUn+U/rBsEVBv0c6ArZlBxAkGOy9OyTFS6x7
KN+CBc+ZBz+Ys2aAAAF/qA0vSButdQX1pB8QOG+T/qfh2OF8eNbt/E+TTeCCcULoLCi1Vv3SWvZd
K/JrqDs8KKDmeD4bww7+acbrKZMnu+sOQ4c1UtDerQRzkLa1MHBb9I2L/iNSwxjhhHYEAsMIHi1k
0eVIbSk49k059DebeDeHTrZekIdeNRPWjLD5qkjhXxo8GtQuOoe4LdgMswouJuvaJY47tjolAYQh
33x1yvpM14oTJKRVqaejQVhe3FVeB2pTWcCGtaU7lkb3gfD5UU5yS1ePJCkPkTvt6SGtO7t4+gfu
Rd52idwHRt6IjC2k2MOwIe7hvzWA0Z5x+bCtvbIKIizaKyzGQT1rxvBZwmx0RrrNRbLzyZsxmHpg
te4Mj9kl4k5hUB6cYfgETwjbZHlQfvLXjmkXwmli99Bz5ioqW7wi5pQ0rDd/AXEGjgCS3xmBHch6
qXSfXkjziQsDBMMS9F76p6rGF4u0Bh7LRt5AjNqzNUVfTQEA12me0tgGYTXe1Rx4oOFgmZpcku+w
CGIDwiDzNFVHCzQeDGNhDkNOPy+d9zV75sOQ5bfM5OnR61iRR/wMAQSsvH5BlvhTSoA2NaigFpQU
2fuJ+M943kk2Z4A/ph2W72RMiD1R96eYLihsBOps+rf0jdx+YdltKy18iaz4ZuFP1LSonstkq8er
Gx+aY8F3R2QMkbK+swmIctESIhE1ZnbXbgYHx7VGEubcPAR2hShMu6z1ZtwtZLthPm4nvd6D/Edu
jEHGAjYF3vZdSpY4pRR1kkME0cplIflsq1aj1CuXN7/xNuhphqvEz79T8DRhHf6UyIRVSNkaZLST
al+bJrppSHbTTCffIfb0/5KZhZTCid+dBOiPPt28OiHL33XdSOu438JDfypo+ZuY3bc4tIfdhiYf
PHI6LO3WdGFO53/QJsf8R99kASIyWUnXoFOrEEgjKmS8UYRwNPDWAoCAX4PYXro2jY9SNWebUY7X
6+CRg/kyTiV0KuPYJx6iEHGFyGNlXc1m/MPi480jmubNkPvoa0TbOItvHkPKoWmYsgAuoJpB/z1c
uZpi2EPtg875VucV28r6CwSbHWzDeJkZ/1Wuta9cPC8T3kw0CuHKR8olQEBjTsJPI9OgRpifXjMe
kFteo7Jwa+BxuApFjCAksxwAr3akta0/0HeNHQqA+WPBzEl5Q7BvZOpFkwC9/j+UuAnCxM2dZvEm
xGiIxx6qedNNtJNI/12OTBPYhusdRPGakRgaay4gk+4hRLCidf1VQ7UVOvuRWUoBjli+l/vFOXpj
6O5qGn6Jg9na1tt75GKNGIA+kp/1wmvCNrL0/pEcANLww8TfNhxj6KRuhjZGmaZBq9kvYPEDEc79
w2SH28h7M6aJ5uDwU1Cih43+nKfus4poV+I6GjfWtmlN1OqirwA1GCwbwlU90DahjU7LN1VI1KCz
v56xLvQ8tGAie2VD7kg4zBJYlpnl4FxCeVy56AjPGKtk2Tae0Tqv6KyzJinOWroA4ZhhVkxrmiqo
pYJt23M29PtBcz6woQSoceJJapP9Fx4zmGN1TqNh32ntafTo/8sMiEMHEAV/SDHCH4p2PTmQb/ko
QvhrtFeQDIzQjVq2i4CEnXSDFBzSRtkmQDxO8hTiY0OjALlRsipOMh4kRw0yOFhEkVTFdTnQlUNS
geLEZA4k21RhZi/JQdUl6JDlg3fJakWj3EcLySnPEC14kMZr3aOySClhm+S54Y+BcLCWOh81CbgO
KKm0x55gPu/MeXqgvb1z3RRXzg4tB3LvabwFdXfzWwbXbehvDM7fHuF8pE+MR0NkSIapoxOdby0m
djWtkLzozz2yn71GSdvOzbEJusPoo0U3GrT+AKUymeea/Z8EeJehJ088KpkoFPX8uSjt0KEjyrE7
rwNcYdO0vfnQ1lc8OCwPPhcmC80nTydK0aq24H4B+iTDY1K7sznreHQksa8Vhe40oVRR6k2+bjyM
DprizZyTs4QoeLrPCTEuTN1VtkRnOQz8yT7beXxKbesEfmyft1a2V1gsDJoPW5GN1k/BYaZ9hmTn
wRpyMFgcqang5HR/4oykIGm9px5QAHJeNwMUmaNNzymT9Wwwvp1u2QbdePU4nHuf1DBpjiFdhahN
matTSPnDeebBuFGL6gVk4zTpz6ELLgL8rIEoTUr2Mw3VVpvGgg0PRrQ5orMPgQWBmOHoTSOCZWSu
5fDgOOFG5ZjiDRGWMsapsc13TtOPgBPX991zN3jHxnuJTWSGctoUIJVOfsopWsekm6H+YZmwsoL8
zEveuybOAXDDNs3cXnTq2t5wmJuNeGUB+6fJxOMkdqZgQ9jUSRn8mmjqsExHwzjrPPS+QCiMjADF
uzVtga+iblaSbksSoQ/G0YK0hQwVJ4z2exqAqUDewdoD1Fk8rcAenPBZ2M8imRu9d9O8VwvkipqN
qqvi3qG5C39ik7OuFIix3oATwFRz6LtdgfWZ13SfdYXGkgk4ByA5b60wtuj0S2Puu0AstlPqa8l/
WfBlJQo4ofrMFusp8q2PqP8fR+e1HSkORdEv0lpkwWvlZJddzn5htRMZBIj49bOZp5nu6XFXQNLV
vefskz6zcEyuDKVL4Ouk8he8o+nGU2+Ox03PcqxnPHdrx0x2AxUH3wOtAIAstDbpvMkoO/cTWCko
ZVgYZDi+8aXxuMPe2Bq8i+VeEHB9wJt75g/QuHPZmkM6omXobY3Ghk/g3JXR9GjSN3moeGPT5KPD
ku9ZNZ2rTnXfcY3kgNS1vUO3cmmxCNtNKIuBxHMUbmYvri4BV/t1MeD88F7ht1BWoco1zHdliAYP
C9gZpgTLhUe41ZOgumZ2H6mvXk/lzrNdUCeyJA5TTE84eDjZxi+zMytyFrPPGglojDig43LY9D/L
sgLZv8vY75D2T07gLcSsjzqrDzX7R+cs/QWrGG+E6hH1rPTCvOUJc+buVwzmxrfl3qnluWELKVjg
qwKJA6Ee7HmWrvT/hS3JeLj9R++a1eKXmJwvW5b/0iH/Hrn2WY2zztDPzDYdkiCHoMhXKDu4D5EA
IULTj8vUGEp6drlDjRZPx4JK7qbsdro1vbWVg+nspii9CkhUkJdHHMfWNujtyxKQnskvsg//WYAw
Nzm37w2x4MaBlD196H1MIhZq/88+MZNPy+nS4zynAkakx6hBEvnN8zaI+Zo5nLj6f7EuEgYfl5Q/
oCWMZoISI0hkSMkGiBXdsLC+UpKXXfbu5dk3sugIspK+MCGtlryLPNx34UMowFuCUamC5kONkNVr
r+y3Y/gIsQ+pNsMOGJlvQLG/jbY+l1Kd63p4HH0KGpNb+har9rcD8bsZmY2Z9sBbAQcgBKJT33GH
HflMXwlyasjEl7gP4itV1x5f1bfbuOm+60owA3SuQ9mVaxjWZ4xFR0Bz9Bh4FFpEqrtIlFu2nZEe
WXMkg4YkKe3zzIJPWGnEjhaapmjMOePMyzDlRwLJHq2B48kdGkn94izQVJbwUvFIx4ciJ8r7tO9I
pcjzz1oC9TbmW6chKZSSDkNXpoowvPF+VP5JzVbPoMqw17lbPmcBPEQPO+mtLjiRjdZ7HjGi5JZ+
Kl33K+lVvwvDkFlCArda35bPHOfHknnZdMRAiXfS9ih+QmDwJMgQP2OUCMIt6mbs61HUmBvRtnLj
5SVnNdRcSB/ortnAGlt/jp5CksCe6w3Ijn2mDDmmX13WuwIvGhIRoBeG+mq8Grw1K3Wsc/T9CvY5
zbLP0hkfMvC08cD4r+1Z6KFeDo5E7GfaVfcuDHxU4Fh9WX/WOCKSnwa6asFL6AfjOox9EDeNCI4R
6PRt3Q8JkBzaR1PQPViuf5rz7M50OhqQcDUTRsWYqoLt4AOUBmahpovq2D7BoL+ImMVqkLc7akwS
2iUvw/ffVT4/JnmyGbvsQ1bpzRpQEZf1b+TrjSqqS+nAvJtG78B3kNLSB38KGf4MO3OTjUv9ZcHY
xOPFlC9embKPX4Mp5SVGzDr49qqaW2K186DHozhCsRICseIWHr0asttzDiD9Ti9u7e1SjHgujfRu
nE5+FtDdmE9eU+wNO/vMB7D7hpsfMLduYUTsqtR9g9bORH3On7OyJFmtfIStv58T/19o6MNcTd+R
ME+Fm23VaOKBQqzn+C/JhH2HcqlWRrUe/KjdhVP5NEtaaW4d/eaJhN0oTIQTVfsaWhgUK+/MrMc6
OG6Hmb/yOPA1tfWcWFTCQ9vcMZh7yt0R+5XbPUxkEiAM5uE0ifar/YFNXmW7qpl/gnHRkDGKgZvp
pBvuvudUtMyFYWZarc3uNUEMbGkXZ+547azuLQ4VjqX8Oa+r8kTDkgssLZvBwMqH5rrf2OGIdafe
hS5xbTQcsRbSMV5H2jl2yx9i2LxRDteDUdHByswMzlVVfXRjWoLlNQ5LXNbJQJH7KflIAtnieiP/
g9QwFh/AXqftnwShCBK+1krCrfWM6QVv/dUy3Qeyubm+8YHsIrtjoBwNv3ICv2g3fDiYCPd2yAWo
tb3PfHbu5pRntMkYkYJ6Okck5t33qJBQO7NDy3G+JBO7WmKKczPYT5PMvmVpIvqOEJeNDTDaHtMa
SGbskH3WH9LQM3cBRo3vqNXo7x2zJV59pv/qj/KPCduzRdLtkeu14uLJxtyHARifimYWQTQbcg+N
lS7lsIl78Nbu+D7p0tw3lcOQmhWLBx8Rt28rzaPpH1vIakmiHpA7pju3nJY4dYeAZeyj5jxhxyKx
jSi1SmK1FEwLYard6Z6YzYYYnUzL3zwN/2RnHX2n/TFyRpicejJM6F9kUf/YA3UUZMqsDJyeSdTH
WzIgb7o09i7a+40uUFtmaD7xzHMq4uzpaBMOVZCeyN1ILsqgWI4IJ9zEMvjLAHi5NRXohJcetgpe
UgJxH0xV33uG++S0CR9chYkx9zya45UTH9qJBaNsEoC5FLKDhoFx0HHFyCIkB1uPcN8Ua5lsVpT8
URiepV+8ygjMWeMC0B38m6qtH8v3goc5SOz7Nu+WmYe+r5X94I5ztaN39VDBYF5FAd13dp/Qpi3Z
ycgj9stH2Q2XDKe/IkNI/ozx8LwIELCqlOs+cqjWJ8jd8yj/d0p6yoQiPhuvYTnjJaE45+7NJIda
N2pVuUB/162egtUsICXnhvWgqqVaSYph5UjnYbTjj3Ts9mHQTuu21DdFqMzZzXsObl8NKx1MECFb
H09HfROB8ytk82h79rVyuXZVgH1Wth7bFXXCxR68w5wixBtVtB9VhVjcnuD1+wGcFenuNYeFAjL5
vyoKCKnQYl/r6QJh7uJpQEmlxlXsDGsiTo4zQkjHh9bWsDVjOV23bQKwpoIsRJgeA/pm+Jr8fheH
EePP5FRiyHZcmG1m6myIOrwGsbHr+/xjmTIKat7cdVraX+PGr7wHaXB1MmXrfstYPGeFwfEAgMtg
0OIEAc8P5N8yJEvc/TXS8TcTdN4SwqJi+QTH5UZLRW2FTNN7xGBwUWtumw62wjYjMqTYo7c52i6b
U6gJ2a7WU5Dkp7FyWSkY449+T7FvV2xpPBrxOzEkFTckZtuB3ZsHCseQu332kTi0/KRMj4zGV9Lu
n4JCncMZR3tmk+xZ6Pch9GhcWoTM5zr6l5NN2hU2iWzVjSOCl9UX54Epwqpssyt8RG57uXkOBFm5
QfBdJuCvEzpAYiltWtB0RSFouAfzh2GDjsQLsWglmak2C44CUYpnvRV+RWpyv0EQxsmnzmZRnnVV
PjSWi+HRFxoodmCeclXemYyuHTJwtz5hN5Sh7aWxGfh4zJHtJn2YLaKyeUSxENd/xTDekaz4bIKo
zFPBFDei+PNzkT6biUWDomCVVmcaJ76myWATRtGi8EDfRFmqz2G2mEKrRyaRgNRG7sTDpVHun4x6
yclSPyV2OZP0w6bbwVufGvdM4cLxhsy3IuJzJX2MkRkxV0pm29zkjmAa5CrUTQbMyuFuATTEQKkJ
T1prwHhGHn3SezhzUP1VtuaSXJxiUT8uPz0n0cIbvPvIaU9JTPll02VyRgPhR3HMAFaH84QfhFF0
KZpHR01P9fJ+lv9V25nQCz2akAcLVazgyKgt93lMIHowcXlk53nFVIauZ8BxOh7yyt24UXCyMvYn
jfBIpcyO2vZvSYHcWqTrNNG3QuSTcQatRlk/4NRDyzXk+yQia2zZRUiIXVVF/DK0xbWU1r8qa0gz
b7YjdnySenJcXv03hAJ0FcF87LPpslhLlnffev5JFuLNJQzz/6815VytItmtsc5yYJiU6W65EdZE
N6m908K92JV/Nw8AvEpv2NjKVT/MO60XL9EAN/LR3QNPUydaV6gUU40voE77Xdrb/qVLewhdU8EM
M2xHI6fNTPzcJgm1tc88UNbgEsDxmZIrlgn5raWjTrCrTxRxmv2V+PfJaaudS1eSAW46DcykUXwa
M32szAycTWA2UCbSnrGgNSO8jh1CA2wAuF2sX6I+CGE80oVsjOG3GPzsNCYOzolSi61VZv3anM1m
Awqp/4qy0oeflA/i5CNk8lc5xop90Q8kd1pORfsBlZdBqvFjkMr0lsgESgko4P4kh1K+qJYG6RA2
2LNjFU5o9zsVHUBVVjvbY8qQO3Fy4lKGMXrozQcxMZQGr8j9u/GmF6twrUObsI8iBNDPFiOZqqFS
NQpNy44491hd3fAXQBJGquZE3ETnsFaB5tvmSgC1HNu7wTqOY7wVaUowzaLxw6HhriohnivnQ4/V
e1l8LP8Beulx+S95HAMmEt5LFYCsQ1DElHLBKeRlsbggwVP/U0z4EwDBGb+shtfaeXcVqW99+OUv
s/8SEaezGdGxlKcgbX4jAsZNvj2s5MsuEtunoDkvHprlVwo1ho3mzkMNFoRIJr1dUb5oaB2tCHbI
oQReu1Ld4ZkZqITn+JhBaSlDc4drahpeRjBKnv4jKJa7yXsH7kaiGx9oGDjmzbQQEHtPYyf2efzn
mSQR258uqgHLbHGYHf263nptSDcEbVNj4Vmp6VnQ7x/k8/ICeXNm3nzFZXNGdKLJAEkR+cY5+DE/
XFXOO5p2kxdf0AzzCRdHnZJoaC0tFXBFugR/C4lma/Ikn4acxN0WC7uRfxho6/h2Ms6SIo6fi45O
tI9eIHyceIuw0HjkWeN4DG0wRcVnADkW8xC4sgwd7CLBwlT+YZskCZYniw+RD076zo2faTUAYyeQ
sj6MMbve8wf6wdxnU7Bo4JYXxT86Bzpzd2JTwq15tDJv+QGGWnxlLuOQ5iTb6sGismwyhIbghrdt
zW/0XyMxOsvHV5JwUBe/KMetif4lIzBypzgbIWQout6LGGF48xelVbz0kPlC+Yr4NQY0SkMK5/kL
T+SBy8V68cMsXivq8vu4vKVeeeO2doQRykmjTn2tj5PuDxgOvsYkPoyls+NbbcXFCp6rEZhAeara
El8QY1fvWcegvO7nAWO63PEKebPLiUOo1860mfYAsbLoV4DTQXqt5RqW71rxIWOAm+xivSwU1/rx
B+eJT6Tk0KVRtI6N7jrYP34p0MnU28GAtFyejOGhYPDBn+O0Jk5BcUPsMCHScHcyC3VoUO17GRhM
x482LbSKv6ZKNDf2x0AAh6J6J9EtfXIEfPcqYeBybTmpLNqSPEYsuqRBhh8CkOL+a3yUmJ2E+Vv4
D25WrEM6N71pAlcp60OvdYHbCO9r6dXD2o9ofAYqwav3afEel8VtdM7GJPqYdNUVEKZ1U/wu784k
Sq5GSJ6D9Dzpttjp4LMr1MbCke8QylAV2V6RudWRD8DDwvfjN+I+Ml6Wn7n8A2KC03p7MpbBDqO+
ZUwQd3yJ5rK62hKegvlbU1Itr2PZXED6fbA/6OUV18p6mWN4p7V8NEYm7vMTRlbToe+LQsBX07Hl
/8yaar/8NXzPy+bCH6KrnUzNnsYpma7N8ljzbRAGCXvMOKQ2DBnNGbi847YCgKveehXupR1f+BFz
GeIZJEqlee1USNNntzywvjkjDDxhM6L3/rush8SMR8BX4W2JxzvMMPvbDCMA3MxKbJPM4Y6movdF
eBZnxt6AqWeMFU4dni27V/txVr9mOr8mSfc1xUiBbfJloCi7n4KUTnCmh7abt6LMr8kkgz3OYYec
SivAT4KXJvbAeZMeadTBuVS1d2Iotl0QNC7xGUY1v1J6sKo7fiyaFMJ60eeHNDe7+iUpDHRApGf4
NjOE0npvQzxdGU2/0EBNag9oxPU54aRHWwF/wP6ZRnSGyj/GKct+sr5Su3vIgF4XWYoDgumj2V0J
zFjZVkebG87XZMLFVH+9i95FDA1wNYzFo/S4YRbhuTH1hqD33YCGxJPdP2Qu8bnzUg6ezMOqwMdP
8ClXiP1op8zK3OqFCplpez3T9yDPS9cFF97u4rbcR5I53ZqxhIhWa3c/9z4D5nxjY24tasM8iQpK
hRi/HDDxHE2vMdGNoS6RNcFWCsh4Is4gXpsjlmaolScSvU8GoZMzvVLDhpI0QSsTwJEVi0nNl06L
Z85jWC+UmUN/VFN0GJpo2yk8kfV4MQWDetEeVE++ciDHvTMreR6oY9rEMR5LRidTKjifUOKF9WMr
4p9OU/osB2lFwxkR2imP2Y6yjhkJo4vUm89zleznMT9JPT/ZM1ApN3xYQtdL8L61SCCJ0Mjz0ZiL
Gfwuu7vDBzPQWzqYrQlNC8AfntXyw+VFz3BNAjdYJ1N3nudsOxlwEH3dPNmOS/ukm/7hKfm2Yp/x
j15DBD6ObnNt3OxeRuaL6putwaSYUYKFhYmTwi+f/aB/dor+nCJhNwSjCkxNqzY0HiNzOPZ8lSAJ
12VC+K8B5slo01/bLM8yqgmwRPVYheWwq8WHhiiKzsl9q2t2ASM3Ovw9Hf86K2oymtoO2buAyOkL
g6fNdgPXX48A6WAijbJjztCHHIGg+55T4L9j4D5ywfobZLq49IKG61d6ruM3LwyRtTb5Leyao866
+9ZMDk1jbYzOPvK1Y8fBrTSGZ9E3Fy0R1mH9PIQZHYMBYwTf2i5Si5w8fZVmfJ5F5GMbTspL0Kkc
RBwJWc3yLIuiqA+B5X5px7+LImI0khaZZMqE0J6oDLXG5iNc7i4FX6PlDo+VRpHnVge+rhe49SBv
x2bTSrXHMrDqqVrrCOVVPTTnMmMPj0q6wzjJDdQr5pbCY+vYKdcN7YIW0c/mMBLrM/wp23gWULKc
2dyjY9HrmNSdBjLqOjcn7NBTcZ7H4YoXGjqdyOP3YKqAOOh9OC3ijRrKHQaQAXmbTUSv+yrt9tEm
FvakYMzK3qsPGXFF2P8holiw6Bnr+bD17OKdhvVOJ+rbGUKwpiz6kMEAyMqG3JHCRfBToPIlO9hN
LIS48Z3P0CtLLYX9GIddjWSPsB+6Alg30pCMEnvyb27SNnukZjy7HunzyMMyvJVzfDV9KsfJhd7U
b+tgvHlKPeQ8KWb31rXVezZOh8gFFkmdBpvGP6bD8CyRyuKZuPapyxWFztbsbTo1wi0HfAxbaOT3
te2eAms4NVly6btFru+TbY801Rv8g+v2m86kNWsn4hSaDumcojoVgbWfPPt7cjsQlWn6xd0YNWfX
X6fI/Qk8Ipj6AcCdb9k8Jlb44BXOW6cZ3AMX3DLCOLSVe8uscZ/E/pMTD+cxZDxmGM9xE+5I1r4D
O0jngF6iQvXXWwz1l2coKurfwSQyus43hoZ1bIWoUGHRNahTowmHS3XUTX2xvekx8OTd7HSPOg5e
A1rEeRWcenbtIUlfBOISg2qHsF/qJhNVbIz9bgZs6NXdK8qzU0132+uiNYEczN7s88wWuXYy29/x
/YiVSUYHvhUCpNwOjfuY/RWFomMh4i/GDJ9SWd1BcU3tbaAS/CifgEw2TuTTYpNG5oWIXwYlGb2f
Tn3jttH3MmauQzDXS7Co/sEvVs8JAPuVYYCssTMHgJDighiq4diI9lw1KA6npGZS4coW9/mSAKXD
b3cKKQOZrePQwYNcL8kls8z7u2lM1SZsij+zHn7GRF2wjpKwMvawdT1/ogj7P0Nh61j28OO4jrvh
y44wpc7uUykFKlenYf5s65a0zYY2Xz3NO5qdHmDHvt72NdrjepAMcVIyWg0h9bYjYH0Ll2C+Rrlg
otipmAq/69/yXIlzpDhD2jY4ahWe27be+6ol8czdlSGbK1LI91KDmdF0yWwWOtkSB4JhTnjBzir3
EBwM6T512BMsp673Acw+0DiC8I7CRc+ZeM85EwYty4+owU5ZOubjrDLcihbEYseBS0OD1rTBzVkl
rOHJ55ofZ8GtySpURVUFd7StrolVOojvZpxV+ec8dawsP7T2ZlvV2yjzbgSlAe4wmpWo0n8WNAQQ
Th2Uo6lpaY00zLIBotuWhiy8tN9HfS4K52q1xk8BMyDyi7sohXbMkGBYK01GUMO4wmgoPorpXIfN
GcMj8jd0a81+IMd92+gO82voXVjZaOkIPar0eyCDW4WkQmfFFf3A3VxmTMfbOkZY5YufuR3fJYsQ
u+7WyytiSDtMLjWRp7JYeOTtu6N8l+F4+8A9fOE/3NEpeBQNgd5siXg8HrTAGD/PHzS/71sDYlFF
mtF6HiyskHG7s3jFegLxSkLDSXSYS21IYjKSZPbifUAD8l1IzgofORUP+z8VO//inolurrrHhgy8
pB9+W1PcV7rueHydiEY8aEWfYSUjgjLHBUk0kgfgL9PNfVDT4bEhpHTGBv/3dsG1e3OxjvCdhlp+
khR+qi0GXnHo8yhCYgfNuic6/jxBeVuuP46vXtO8hU9CoFDf01vOsx2NonY/DkqgfIDS6An7KNqa
UAiKD4oJig/casrxtwUDoCQrGHvRzDSzF5syk/Sxewre+Y3k54+hDT+kVxSHbq4Yro5MtHPaYZ70
OViC13Asv1OElUHZ0+FIn0fRcoeWh1xDC68EcUN0N5TtkjhMRg0TH3lrFnpVlzuXcOjyvc1eDZ9D
fIKU7nZ2Qt9hsmjxAjR+rjN7Jz3awm6REc7b7LuByFU7OGbGtPGn7rmRI+OD8habxDgULdntc5O+
5ILtcoCqAfafRS3JCG0rZPEewBQH0WLvk3ZpW56zZ3R0E4beuWkf7UNqPnRb00YL49bWzdIP6A+R
Pd8lcfVAksEz+RIPSd5eZZjdLIJsuwqjyUwTVEwdf78BWcjnuyNHEq7gcLJd3IpL5ADg9i3Aburg
YsZl2aHVRSNIp6xPxwv4zs+Az6B18o9qbq+WkX8bUKBBGsPXM2NOZmikgnHZwICRKYfA7+XK5mgQ
N/wlsfSyEAcU82Zzb/EijZhc2UVDIuNbxHJvWSo2O45y20NGjRoaJtaNBA+gk1WHJYI0CcybdMZT
EgU7wYT1aHBPxz/6otmcPMJ1+oycs9ElRNEMkD47h86d/xzExzy69KUdD9nfgpiw83OZxD+ui5+h
crMJeZhNQw/flbbYNfuebrbr46EhzgJBKOIhXo8xRXeFlx2NmJY/qCSTx9w80JmmXz8yHSLPY9W2
IRahAV+KDMGH5kRwYn54HQWmn2rYTxVLggU2JQ0WNOspF5RAcwfwyZzluihSmnx2Tz5UNTD/RABQ
W2vOhk1hAt/1I32QonO2joeUG00YgTutt5gj5RuXBYY6g3cacDOWQ87IJ8dPScl7EP344Rua0as0
EJgPdzrWW8b/O9MhQbxvGcMidsqM165AZpMs+XOz+6EzXaKVQzIlyAee0ocI9ne01JFBKsaN4yfP
ceFfsWc8Fk7FO/IdKJ8jN+OppLMOtlCvAyovZ66T9RQZnI2iNjayBgBfgds+xMUC8rWRjXAaei6x
saL2woNhjvkX1yX8Y6Rwsus6AnBHhGPSMI9ta+8K1itIQ2KnQbJ1WLXjZLoIu7kWpfFUTzRK5vA4
xvIQy/yAUuAJjSc3DptkYJJZdy23KiT07dYFdOxX/k7XqDLbgUTeuL/Lovk55o3aXXxWzaJDwYwW
O7Q4JrSls/nC07hOmmLT2S0ZiePwVswsElIg0tY+BHa3Nakoujm6Ag6vn3rUDFiFYCAvXK4owo3S
AiNI6+qsFneWHebbqWFC5mb2Qy7MY+KGyIzkcUzDlR1MO2UYgkmhgxkUjwplP6OsNEn204S5P63s
EUdPer88nFXmkfpDK2pCsZnmiBSXf5kQixt8iYjDzvbA6KWI/J3dtP6m7edD3U33qHA1qV9Oj2yk
OTOT+PFl8pEXSG/KURxSqjgctjadeFp6UZK1hNz6kD8akWyjCD1plLYM7KGbbs0hT7nkqyeDHdEh
LSHN6pH+/oJfVtp2tkEkmVeUdE6MYp74PMenNJmegiRiBD28NKX/bM/9eYQ7ySFlny3q4Fo4vx5p
9MCZqPVSs161mvtYG7MvBe6/3ES40lnGfe6YW0kbH/L6KkC71Rb4XzXHmepvTMxhvwYXP/DRAZm7
pDf3Y0gumlfVMDg9MSA5j/KzHARDrIbJSTF7XBqL9rUtDQCyPpLwMaw+U+LwhjF97LnQLNk8V9sh
N5j8EGD/dSx/aeT9xUujx+dvzcroR3SYFlv7GrAWU39+MfzKui9TOvwMNspFekGic44CMGPUqGL5
l0z0VKvFuupWrwwdgD9KTQcIABu86t1sFDuZNw+V5zKBgiTB9Qjdjdff4GO/QfYnusZ4dVrWbw3i
uBip9OboZqvx5FSptcnCzP1QHnVZ1Mx3loOOsbLi86jzV01i2zrq2QJqH1e8WZfBMZRKnecsoL3G
FGTVSuLGzHEJsxAr2gqAyi2JbbUq/iiFbzbVHV4B3lxQMqjFm7akkeHJLyO3OCuieVieI6AKE1sV
saw9eeJp64J3M9gYZsZiXcekobOIQY0hjwsqFhDI7AxcDq656L0TV7BPzx5MwBcmXeaxZtPUCpUt
TCRvtl9q7ileNO497ewjFMO4pdg356Ditm8fU0VnQrvZOeN7zOvonbEk3UM107kdWthBnAY2W+a2
TZt3ZyRal30oh0ZaJHuvmRqycDUWa1MCuZ0x0+TBYfDSg0rlq4YTHuZ05y2w/Jt+QU1b0fhiWTMZ
LGbUDLec3ZKbfr8NkQi7fU84owndu0p++Spu2IDss+EYR4Q1SB4ARN9UlVOZNNExMsMQ7BuJq6rO
jMOQ+b9dYEpGZzO9cCKDUdt6x6g0r43fnrRCYRoqQlaDvjkHPQreNMtn8mcQqlrD0aQBFtYJ3d1w
+Cv8IdhnrPM5yKD8ebfQYlSCPIHpSot+RorF7ssFGaD/mYyio2tIQkXQ46BAgjpFqGXY6SefSyWJ
pB1KV+PE8b7rItRuIp7WWQwjuneSb4kib9XiLB4XYkWTBfQ8BSgeMDk5GVWr3GsfvNzY03HBmeca
fw35nFbq4vjzXtB4HZmR+zxdXPCzxGYANOcnEZAMFM7J1QS1wZ9Fi0ZMrMvWSouiPHY9ji2rYOVo
/y2Mi4cpzHfof85WFO+SrLrMEo1mMTtwhhskmJ3dP7sxMvawMb0Nk+sciBXbheQz+SvEpDimuDEn
i126KfSxcwlo723ynyvzPsoTougNTh/kszlVxN5jJnpsDIWBuhnvDCeCgbVcG9PYfSZUd19ZwbWO
8vuOPACYIzQAeg+0WMlgbC9YKJu66H0yqVoyAz2yodvEPeZJ/TB2zl+B+Dyu720iGZHF0NRwuPtz
HAbImfsu3BDksV6SuhKlnlQVcGouzk0/IbXYDD7c7l0XzGXdgTko1vDoRVCTNA1wgVHuCQs6J7O9
LtKRlnL0gmpyM/jN25gW52L00/3QEN7Y/RY9B8eyjVu/E5WcFzHYUBbLpawuHf1SycBiLtJVksCh
qIPmnxsah8bItkFQHMhnBwZiduQ4FTbUAiLCS0mHVyDNEsjeQFdRIxPiA3bEvMMcVK/yit+uyiVx
wZv+6gq1fVuk9zNdqiATn74L4XTBffN0bK1iGbSF1yiKHqjUn0pBv4G2MX5cM38xGWiSuvTYLM+R
jRmaTMIsq9Ykmn7VWM1faZW+mDELXnowWSzzG6vVucMONrtL656CJfIBiSDxExrxMeoWD0kCkSQe
rK5mov1vo8aGpQ84sAMz7DBq8Od2A0LlsXbavZLFxYvmvxxrGVNNwSDCp54m5szP3Fd2cFln24GJ
cDDF98tnGavgMsbRdtIvdUTmFtpKIGOP+UxOSxc/lPMEbsWEvrfUJ3lhAgkYmBqgJcU82T8Ekxp3
bVz9ZWHBKiR2t2MqSjBUl347i0CTXTJsgMCkH0hTz1XkbCWF/nKpN2OxsU3GVESukCy+NxbtPw7N
KKehjWav1uduEm+oRLaywXRcIyuySbgUM12bvj0RcbrDaPgKV+RgGiHKBLyNuDQrDegTzSs0ded+
eSCnEqM4NVkhjP0wBL+ZapkD01GI7VsRoHpIQPHz0cRxsG+1hZ4YR1GGXXCY5HlMxx0r7KfsI45/
bjYF4cGeNAjPQ3C3AvWAbokHpS9MLGGLQ5tuZSta5giT8xSL+Cb8GjxPHfTc2E2GrJUEehQatEwC
pg3xVKNRBR6FymzTYUFjce8nu/wsDfYuT4kr6pbXDu7Cppia5AKxO8GgX+9nGaDQ8ed5ExXmbVLl
/QDedSDbxAV+aeE5XNMYhVZgwfNBgGXmCUBdKdgQUeCtHXLTN0S2uofeIe29MVEQopz8NKfwThsx
re+qNB5jwCpIq8gMKYH/U7lfQdeSJWGU4caRzUsJFsuAKaxfeprQkleLJQv30nDXZsE6rIbkAwkD
klWUCjHqiJVredz92bDdZWvQoOqU8zSWyJ5HCRW4fPMIayBumfsNcA3kQAzNN3TgGYfZDFOq6JoZ
z2NILsU4bMl8e0jpO7FMsGtk1zhCylXRPLTyL9WS957jrTfy9JCm1b98Mm8RCggk88zBlyZ4I5e2
xfAUFQzu2BxfnKaD7ikvypvotSFkYC9Kp2DHB7bPrN+GUl7b5TvuBPrMJA3z4w91YF3m8Rsy4Ko0
ngOhASP9zUm7mZzwpSbIhYv2vZmEFCcNDcrolU1kj5cB+757Z/sQZOlCMf6IV9XUkEIvtwUj2Ywn
srG5yocXGyP/cvXyFZBB9CKOPyxmhtdhdM9VCbUx6odd2D5Bi4LSG8X3ZVw/oIhk7l+hSsYIMvb2
c9AETO+dw/KJoJw75awyF+qnO8+7lqOP8QOXSr7OIUF3M4LViZFxrS302OtUeQslnK4B3YxdLsUr
Ls1rhw6K+zm+5v84OpPtOJEoiH4R50BCkrCtuVQlqTTL3nAk2U5mSGb4+r70qhfdbktVkEO8iBvy
GqXWyk5gZbIUPyqSAoKU4uN2WxwS5e82af84ARHP2gKJCOb5LoTycQmCivml9o8moq9d0IiLGb0I
rAPa+L2J7buopS5hoFS5at6I1CIgBCfASFCJ5ZOa/KssQTsWS1Ic3aX5ndm+eVsMbd++TeaME3QO
nAWtWSTgXEwrdix6p1Iwv28aNWzZzX+AGP9umFiTiHUfMymoTaFBr031BRP6o1fm76bz241IZ9T2
rjf7Wlr3KbFFAxwKNRfxelLR1upc9L+IZVK36ZH9dFfl9aHzffsoIhZZUnJu39QHGdUcWvnC/Mqt
wZY3vwLtfIFJ3U86pOgofEqjMSCSPm/afDjKcjziEN/CuWFgR6JODG8umZYEiF6b1je3xxhicU2O
rgHdtCp27spyOrfwDnkUmFSNXGaz5Z6p+tbQctvy/8hxmrZi+EQlPtY1zThC6dc4n+4lt4CgpRdn
TbtH1zKKTv26UVk4/4x1idV4NgQYeSRTuG9emH2J5cM2WNwGwc2qOuAk2mjKLWKD2Kh/ay/7U07p
PwIPG8qeKZitsnUhrD+CfH376OgkGZU+Nphh/aSFJWPfZQUDhsH78pMVFhkbMmk5MUPIqMW+qiNC
2C0hBbbc/ZLnj609M66nhLxFze8zKBTQcZwzxY0TXT+DwmAHxMZOv1oBStLizD+X8YXswaWV+kdL
69AbXOQZAaxupJK67DhWz9eunh7ryD5LcrAGAsE2Zw7P4nvljkXXQCf3GeffqchvDgtQ3GfvI2/H
JlDpgx7EF+VY0aZjOSwaeGXpjIeedqGMj6b57gFtrfkKLjpcenPPLtZqlFfWe77k0MSwQsAV9mzb
WNtOAyAayV/XDPK2PvpIsk+EaugBx5NBodm2rJ03l3KdZdbotOAHmIU7iT3uXZVQW9K0+94Vb07h
npalZ82iQsQuad8ozfxVi4U2v+FJ4tVbdWCkv3k78CBs/HVYiRj6nHbpv5ovbUd82NkEQf6qW/J4
gD3QAPhZlGypTWP+s+mZLJvG/TcWPEBViVkUUfc1lVjah5XeNxiurjgVfSpBYnXBX06uHSGc805g
elwJZDsY2ORbi2noPDhfGSHYlU+qc/OvCyhpZYAlOxeANcUpqifBGxymJbxLmDpPTJYjP2GaEtZv
DvlIKJCesj87y9/3WvxzvfifpN7wDJXyqiaS65VBkV0XeADzxMvHnQn6+5QaFKuZToR5af4Z22OZ
N3eU2Is9iLreXvu85HehSGmU+J5V7KHJ8z45PUfk0YB6wbi8fhmz88S8j7kH6PsU3FO4cHBh9JvS
EBAs8k+SQypcrxPc1I4Ars703fG2ih9ljb/COjg2a+190QCl42Bn0l9D2u0zxjOdjvYi8h6mfH53
ZLjDun23qqYhqSK777hSRHzAnU3PFHf/0gvZLzNOAC2viHUM0xDWS8kirD187EaG96bQT4vw30C1
HeMOZW/yyg9iKXxpcsm5hZYfM/k/5N8rU/FLxNExgHdMhhmECi3hdoEddew52CTdpxq9/CD6Euca
u9Q45rhsUtvaiVh+zWYGBhWNMJmzx2AuHyPmvWNHy6fNuxIUdvtaBTkHF+Gf0n48MreUDEXxabn0
35jZfjXU7uZ8oQflEb/D27qnQTAEwsd/18M3gRmLlhY1bwl/eQdxuVDdeIzbajl6SBokRFq+zHHk
KATDbzbX1BOYS+Tysx4bkbseAjaucKoBO7dPWDlu1CT+SCvcBknxIyzzyGXRbfMfijo+PBnsq7h4
M6aPDmYa27MV97fUxLd5ZsJiRvoXSwjoVngXtLQktxNQcW7pn4Mk1ZSCjBqb1c05PZKoOClibhvZ
W9+UA3HZkmgii8ENODDph8zRld5OdO0LpB/aVsR0Mrn+NfrgMpOamhbrrwjNye3rs9MUEvzjEsEh
TA7RSp9o62GtP6fTFfYVzByKOruy/kpMlm+6eWbX7L+dKHhqmYdsopIe2gx+KY4n2qMM5meV61c6
ArrtRGTS6hCgnaHDjBpZzz5Dm/X4iJjq/SJavI8cw2IWwCYucaiXo/4lVwJUFkyk0WPwn9bFsdsH
7U4v62sfe+kvE8lbFHj70U/YRUjTyRBQSmZCZKVvKwN6mJDobaLyl+3PX2PCHcFNnhyyVTiUGCY7
1EuflANgcUavEKH7Gzb7z9oGu75eTUxv2MjlwcmO60VqvcBUXIkPbSR/WXTMVC7JzDjgFeU+dRxD
XssmokMDw8BDNCoQeuwdkLHnN92y7FAmG2CZgRbb1BcXYzaJruRGyOYSsu+6RYdcyAOGgS0AVU8V
p4PdH1/dxhswYfLPzEZwk0PGpaQ+B13wL5pRc3oeDklLXS+d+ygpXye7+WUV/tHrCx5ryY4ZTEc7
mqiO695zNz8zrG62vlu61wn7HxRhcuQzhAOu9uj7TQFasO5xRwaZtcv89tkp+zfuR88NJD67AGSS
rAZ8XhOfSUb2v2ic7IeyAHnjWRPcPwZsDY8w9dMBRilDLXtj3VkyuFBZ159s09xyX+ePPsJ/7GKV
pKRyKzTBCUiABGJFs8lga611w/EAzqON3Sv5YwWMqCdsTF/rdl0mC4Jpim7qJBsekKFfq5ziy7Dk
XXCC8Ij19QjE9VI7zpc9qQfbrlDrOnSUxiUDPJkXn09Vk7ZejTsehVfdB5d+Funegb+W4ilF37sJ
SntwsYCojauvSJUXv4u5v1fVc4dEGCwaBn3H1ol3KhZ/eyX+rkfPxosehIUbMGoguzn6zq6GP04L
yr9CrB89TZGZOYmiUmcra3h68j+qo546zolcFoJXptnBhPpxjfsrTGwFo2O8gZb5I7ziy4nA9fM2
YrBBnbdcBoLcKsfRx4IRbjrFRrMu6nis/kEmJBEMcRRahnhbj1ZT4d/L1UIE2oukjNxXxt+piKt8
RcKid9P7IgwPeq7PiPnjhjIcmhozkL3p7DBVF+IOnRA48lovRpE39ryN72K9nAwn+a5jQiiy7nWQ
mBe94c2O2kd6eU/rA9yHAmmUo6QcWaQoIXWFNLs05DVphxl8hB3sgrb9HPvmR7v5n7EniGD7UKrs
/hquPiBrSpJr7nZXAIwky+iNQSDFAMe9Nx44r1dC/nFszsepSb4BUfGjNcFH4TPUtmeDWyUAB84H
N6CjMODXAA1RRiqW0q1Lx+zGmxemKuGL4xcvqg+wNWv/qbex4w7tBDsJk2eIBX7rsRCXI23I1XxT
wA9jmWPmi+/cOb+wHsP+dqNnD/7dVnpdxQoWvvQoYgUFJLvISo9+u+A4SR/CarwtMVfpSOiP3hup
VGGmBMKkecdR+0qE6bGop0s64KXxvRnpGi9y47HARfPZaozGg4tFLI85r3ix9d5CDdokfvcbXz4Y
/NHDQDoexdqw0gXXmlNGBBVhPTdaDHerlBxs3v3iWcGFQ0Egs4AlgwdT2j2RNPeGfv6RhcQAZ9lQ
Fx1lj9OgqHfHbphbLxlGWK+0AUI4lJn227lwnwYsUDp2pn3ZKqgeNn+sGkg30YrOiK/GnTcyIVjj
ke4+40a/S5R4wwYSQV/jRBsNYX+heLI/BWK+OKH8nuFljj4Sb0/oquHlnHqci2n3JjMGmmOXAULV
0xPi+Ec1UKXh5LjEprxlwC+8YxlVnwawU+wjbQRw/qH5bMGZb+cxZkzBnA5F494d1Ve4VI9YugAX
Kfd1/a1aHKabTBr8zxFtFi5DtfS+C0LUw3z1ddwpPofNiP1z443zaY6dMxaXepMYcBpL/YjtPaBB
LdwlS3ZrnfhhtcYJFT+0LUo0BwViNhdtOxRXyTk/NUAmcBBwai9XXzA/0sU0zasNYIilk/oE6hxK
vj/HFj+8V+d8sm7riKKFk2EwEoQzo0sLYmiTcjDu0uAm1n1g+B2W07PdL4/+PIeQ/KAgpOW7TcgY
msWjU4f30xxTQcHiUIpspcaS3ub8wBgqfGGPPxENp6E9/62wftnJeEB4vRFBxfyTXO0pgAdDQReD
k4leg1WWWy+2iCGXvi1uJWJjyRq9rtVRQ3hPjN/joO88PGfEq/bz6myc8x83SPdDuOzirLxZivxe
AYUfKfF3GOcYDrR6y1IkcLN+JST4XsxC5EdlCBQRBJrQWCe91GdXtgfFkaJQ9nnsCqB5BeFJlkrB
zlULyepX38pavsou+Oxr829dI3skwVVlZcR77TAxuU1HMwUjN+WCaIm5EYdaPARh/DQZeRprTPl6
whsl1LMto+9orF6aVn/bwmX6zvPkVuGp8EZvq8IiAx4B2mFoBvqxhoDxAfyg1BRgk8QDjy+CE+l4
d6BjqyNoQRrj5iPzM5MFq7ieEsbatEymu/5QFcW5tjk8pT0wANNG9+u100uiaq+NfbV7RuBrB5Vw
AlxK5GXJNbPLZJQ4JXAGIAg82co85TkXRe1ceNdYUBK9S1wYna0rDsQYibGgE8Sl/9eboISu/yZI
s0NkBX+XhGu01OM5NMFjzDdcTewV2GVe/C64K6L4vSZcX/Yuri9oIZN9j6RxN3vZWeRM5UgQ2Ey4
0DJO67/zmFgNM7YRXx/Dkehxu5xL/MPK7d8CL3yfWDA4Y78OFQfhnCNhZLivhtb7sGoSQ/Wtly+r
JPKjNEMY81j36WPKdGPJ/B96sflz96IKI1pviIVr+3n250OCRAasg98G831oT5SdkbfECUJoOmZr
B2pXMnfT43BdOChlMSMHzDAtj8eCHOmUJN6QsOzQ51TdXNqkejKNepD+ArjXPa/9sOvriBByzHr3
Ie9tYJnrpij5tbIHvEFgTAvnCjX3mlHjBZY83de8UHjHCd71qfswjPlLRfJwA3iUus/OvJQiul9v
QsE0HIxPQYEtd4x0fpfgwiZWBrao9zJSG7tmojlm5hbQtBsn0QfsENo8oudODU8B/wOQ5C9Tsybd
YHluzPogxbEmSUpLQBQmDzFIlvU2UjbTz1JO3x3nXrU+5k3/hiBNiwKAmLqrOFin15qTEyLEj5c6
JK5UcfT9/DOpmcvE7qUdR7rB5G3osMqZ/tZAicG5u7coTxjINlZ5vw9Sc7EUv2McVgdDUQ1eK3/P
NIhApB3cRXMTYsRtnjOXvdDm2uA7kAIk9dOw5QdM9EtDKTjC1Ffbue+IaMjsLPbz2L04xFZBcSTP
FVIVayoPRQnwoq6f8e2BirVAZyPX2OqyHqDLxr6bu+natLQkCAOshHjsZoaun7fTa5KPX22KbdyX
Tnknk+D/Y8XfmaSicukWyXhbpBivPQlIzgl8FpVzb9fcxMfezHd17nCz5ecK2Xq1BzTOEdfZGi92
17+HZjwGCTRTdgC6UviuZSbPJT/0+iC7nX7Ol5S9cvkzuPkhFBo7j+k/1h824fWTvV2g4jIqIKFL
asA9BXX0ZQzRqgh7YVAW3DWgJW7IfR3+z13qLicO7elPN9EPkzY/vePuc6/9EA491lbTVveJzmIu
J+V4LkL/e24NssBIYbHsLyMWNWMN95w379qGA4xcqncMFcd2xamV3SNrHKmIkbQ6Gi+U5aG+D2Xy
IC2D5aYFPmsRWtqDppg4qHUj553kB9sX21f3EEr1uSQWmJym2i5K/+0zxXStA/Kk5lMnuE6tt9+k
tLalG9wJT5xEzFTUVAdhppc2CVmkJ+6U8+qacKzw2ppg7/bkz5ZacOGlepu5W3MrC0KDJX4bqauX
ZYrv2r76rEz/WTattZniHsif4wqG0V350C1xBmLbY7zY66fEqV4YwKEhjJ++tG9ZgAsQMv19PBWP
SadeewAsXNIFzgvepUGal7bUa9NZ+y8PvWMakI+LcG+GnlLHEjBuSm/mziYbe4g6+8mmkFYsOI4x
3CDjW9WtlZxvAM5hJ68K6PbdiWadZLd4HjfiQgY74SOK1nk6kR4FIedECTnkiU4D2G3j4h77tjxx
NqVwkMNMUz8OeKWocGnv54wuvcneEWQC5Of+FnN+jV0QLV6Nz2DqUI4U6sYSjK94HeWTW7uC0U/N
+bdb7hIcyUTf9EX4DEiNJR4jXKE5/M0+ZFysccQvTpJvwQJ/K6ybfR99Eg/FN8JEpvLK+8GWV8nW
MzGoDcKM73J5lC1jw7qieHLgLIZnDt5+/NywILSLeqXM9KwazPszKy3zQ0oYvbvBFkemz78jfGPU
ZxztkW00GzmmUqyH/crtdvRMXvus2w8LbuaQNaQHmgWNAJwQkLUSv4oNct0GH+B5RGlHuysObs26
VC7NY7dwkwmm5J8x1msdZFfj2iXqFkYAZg+RPdEomQMcFDCnSIaNpQfTiCP6xDuD7a5xNqmK4bdY
4mijWYwFMwhNaQJ9hzEuxayjSTomIsCiyVpcLKT35q/SwztnpauZgx9p4zgQmeB8Wa24jbzN1Cy8
BU6s7xOrURsl+gcN34kIk+wPClqQTAXUY3rAGQTknvcs2ZW0jMg55O/KV3/KkOsxR9ohS2vYHnw7
9aQA24+3Ku0fpSwxCTTzxRXm0Pcz5cp4/WS8TztNV1sFs8MdWlKbLvNOa4njKwnvh3xewVg9o8vE
4HkL/z+FjC4LVu2Jl6rJXtQ4ovVLFDbPkAjpi4XWSuio/y+gbmFfR9f+MCMOPW9i3RpaWV7Q6u6t
TP+IjktxohHvhA2wPUFjy0Pn0AqqepqROGkGcGvrxwS19Gym1SMQ31gMxp3vtlyx4g87KR99L75r
CvcbLwNGip6AsGdrfTeapjsSJd3ZoUIzh576kFJQTn90B1QJUiLp46Lzj7qkNhPFvdqXoMJuk+0G
Dx7hAQQwXFjHKm9XIEZcHIaS6wUhnBeXZa+V4s3r7C8GJwRJMqfeuy6LBnPUlyQXASlOhyH9BC8V
I9Opq+DNL2AYQrS3ioR7E+5jQXUttP+9ieu3pPEf86q5kYWUvH/4ROe0u/MK/7nlNxjsmjV0Pvm8
KhnlEL3Ce0QTUTDD2NBi705iN4Y5oqF9XieHnSeOOA7uQ5LXepweodc9ARNeHa0V8QRiIgWl5Zro
ceoAIaWEqMKZi6fC1YSQsBOSj4CHhDGOyvPyvWfL3VUIC76lDnYod1ZiXjit/CAKfiMs8uaXa0wu
R/Cep/DDJkS79QFIA+0HB9n0waGwkm9tl2txRMVwWn9h+r/EgFgIW/r3Y+rtazK5RYe2EXfuxcXO
XkTp1ctyQn7Te2Cqs+RGTISVehCbWUJDu47LCzHY6mdx6oKxRfgdmuojcsW9Py6fBX9B4TnZnp5V
qucCcL6c1uIpvPfQDSfGTm3m3aCIHevIA3Nt4U6arzjVmM1j/qw6GNtKmIb4OedRaCMVr16dBxz7
PSGZ+EwXhmTbJO9f+X0uxZI/D3n7To/rnWpmim9Yi0On+IHizU7s37mNvtRDc4MmAsg2KM4pE5cn
5eGWaeZQckSHeyf4ve22DlH+GRcSzCp4D7IjFvNT45eXuV+4wrY1IjWSJwKhd2DP/nQxVmaF9b4s
wEenaW2MKpPpEi7Zp+iibu8O8UscJOfWn54i33vq3fkS9SSwrBAltDJUIE4WVRehjeEkGB9KmZ3r
fqBMdKT2eqrIutlCaPjaIW6h1SU4g1kiaG1R4Igbaf3Sy13umficpv7V9fpDnZRPbUAeXQz2n2iZ
TmEtf7sh0+i64x6P4eElmdIPQWVuIxig1WP3KscQGbTwvkbbPltUo7uT+utU/YPVqZ/RLo6ZbK5z
1VH9wjSfAcHNgIvaemDe7oM6sDmONY+ScT8PLo1ARRYTIdb2eWrVQZSNOFTDzJS8mPLriB96MP6L
TvvrYriFzlVxv/IztazPS1Wc/CyBMuumuxVdaqXixbcos3AGn3Jx1m8dScRfTNK4/15F0f2QJ6q3
seP/VCFGhgqoCOCegx/Jx5pmrVChPsWuD7sn+vHy8W8luHW04fhWcOQKC1sdYcyk+zzkHpykyZ9a
jSzxw7NfU8uS4WDsIRHhuA5O3eBdy5jTcumtGEL9NVYxyWOGS9XwhLT3p3Yja5uZ+qucsFs69Ahp
X2dvzVhzQ2NCSC0mn5TUaGq12I+FymCnIKrLYdU9g+oj8fyzlAyfAk+fsJRH64TyeeRDNGI4eW5/
14SRtaNqCeuIC2iybj7Jhr0NpFJA/dUQ7ezlJCAtrKnJnbHJFG5DABdlx7YZdulHmXv3eZu4IBJq
qEJWeZF83AQhL37jk0mbg+9w6Y5uDdFJz1xUY0CbjdM8SQ6reHIyrOQti5kOP6ok0C+JqP/0kbxX
Y/e7q71HUaA4FQCaDlU////BSI2zpJuTz6UzPx25JksN5zEcflN2eHba+YGNYMdycsz4BLsiB9CA
z/2hgprkAXz+dEt1K8acPGLRAwYTP1FC11wwXqqEEVNhHr0CSmotHxbp/XEsGLtR0l38tSa2qP5g
/yflVFenvuAITaPXxXEU07OqedcundgUPR0EwZGpVD++WAAoGfk7tBGtYSIdxoriDmCkN3f9T0Kc
lnP2tyW8Qx4WeKEZ43GfN+P7Eq7O/2a6w0+6dabhLVXdecGUHhcVfpJp26RUnGDp4ARUsJQOahn3
Yk5fQBq6mwalFc0UqTTGXa5CtZaAB9u5AcFk83IPyOV19TSN/fP6HwDbesXLRQ0BjkvGkbuSxTUK
zL5P/VM89C9LqO9UGO+ZyUS7uINcmsYOZ6iEDj9sVwxtjPXhZjOoVwjTWAa8eB14kqvAN3fUOLe8
soXGJDGAE7BEMxv0K3sFmERPK/xaCU5rbIWuc/D8svL2JrDsjEK8uY72lpxh9KcOtWkyd5KjJgll
fdCYkMpfWJCKAqNuVmTgaOBmW96exTOpXp1OddEjUUHurUMUq5LyuDzVNVKQHaaPvbJX3QAfehJf
QDqu114qbPWfDOuMy+cZpdKCITf69UtbJV5xVVhYcEnqZDE2Lxh9byTzm5ruMUbqiji3l7VhzMbm
KSYcQ9ZNO7I7yFgs/CbDQ7OIbGfTGpeTDddVfR+NIqx2TctFdmdZBf4To8jp7qJhSvs7k/h28mVE
nasVyyEZHGR67sLnKOdD/NNrH4oy6Y41thxFpUVlfFbr1TwUlog2uzwf0+5BzwH+VS/hvsbo3UvV
NQom8wZr1/N+vNjJ5Je043q+iEhGZPfroVS0AGkYf9SsuauV0bTZtHWwamLnHSeRgTbJRlI0I/PL
V6q9JHuHM2Bg0mOo1B0AfGVRjOfbwSkVenBQ8JtCzzNw2p7fLk3sCfMA/PDpVDoVTzTX8aB9iiLj
Rr+CsoH2hRrUY6itGVI3dOlifcPPwySSJ4SqmBz5oalZmcqsJJtaWoNhPwW9k21gVNDKnpUWXKq9
8hEG/1ZxGU4733c95zDomhN2SOTRe+kILJeI221I2K/JwZweZycJ6DOudIlIicUh+xm0VeBpCEWP
ARGohDLhQ5ZZfER+HtsWKjJsMRhkrQyQPvOue1N2K8eHpram8MqENOHRHkzmLFsZ8FuuaNzOin61
uuXJ+JoDhqdmawzN9T8JB5DNyJsYN1qZdN8lXQubJuC7GGpSFq3FEpLl+dq1W2QW2edZgli41Tkp
sp8aCj3jZD07qxcqlPbiEJ7zdcmOMOGH6bIVJljYf0UUYePY6mx92I4qAFQGF4kxJWmEqZ006ApL
8lcm4NcbOgW2s4XEyNitGH3rR7iDI68NJpB6fIF3qeZ6nSy7hGQ9QbH729KXUhCKmJU9fA496/tH
13o+wag2syhZbTUfEFG3yR4tscsdjxqerWk52xFgEdVi86um5OItnpqqFq/+7HTt8xIMYTNhKfSn
9oEsrKXf7ArIzYl3eAKGrCHSRDgmmThOcle4fNTguAqHAzxHqFgtauOOzYJLk4xWyQIdVEBRRrpg
TB3+TggiL4Ss4zF6JCFeNu9dUTl4Djqnmc2z0qEIvryubzpOkpTBYfNZbCdd6W6xXbW/0wbZ4Xta
+paqBcHOOR6kKHsxM1rGfvajibQF705cF+knB3pnvGFdN1F0x0GdTKmOVctwbOxEbvFHJgys7aaX
kQ6hxXUe880pyZoyPKgktIeXWbqCqzOr1ew1+yiIigmfBnp5TOUD7owM4Tehafzcj5BLe64shug8
CjJ/vAeeaLcZXLVGRxVz/qkMh7c+mrzuKSvRzlxOW/Qg0uTXTcILSdZUHk2LiTWQXduk8VKgt3cD
slhG66OdCTrXXAFUZIdzI16TmKw1GsKwxP837HIMy2DOTBYXxAFbJrzvWB3d8WkUs1y5ypjpAhRz
x3LRhqFrldZnMDl9dIxosV+/8bF0p+wutfhdaD+pqwFSFUvIyqQBsdVa8tapUNf44XDXQqoTbdt+
xDY4N5K7YDHVT6F9eySooKVLf5a20zY5cKdj5acdtxyButhmjpAvwgKcB6aQwWlGamhSN3Gsc5s7
xET2QW9glEPSQzU6oVfEbbtOszuD2JgGCru1nAnEdrHntT9dNkblrbMHhaNM2N6EhbaQpKbDLYtO
V77WqZzLZ+qustmcq7Y2iM/zSpmaPbtFhtFhWT6WKDiABSfTK//SEaIl5BsETkDoKQo9hqsbp/UX
v6FsIfA6uJ6VDTUS/16KEGJ5PfzTQ+Nl8XovdZK1l5o7Yk3OwW2EHxVEqUFaUibDIH529p6D2K5Y
D1JQ8UAOh+7ICI/Zu+8OUcQ82EIpXpXodFJP5K1sqCpTHmvaBE2XzcOx5XrK9rjYldfJDbxwlzOu
YVtZJ4+pIk2+cRphSZCXddwGxa7Tjm3j9DIzfJdTTTWunA/ZHClZP4xK51yuh0JKXW+n3p5rszM4
G8b5aCVj2P+diDQo9HriZen8Yk8TTpyLO/jAqG9WXDW5uUSu0lVzaHMEoPussYnnHFuaqeQ/2GK2
dC54yMYE0HRgSa+4N44MJMUwE8CiQyeKJHD2i+OXJfJ8DHFmbcYVOtfmZkw0wwE/hMTLygHfmg/P
H4fk2KPJcThYOn5mjoA1d6k+cGEKQThN7W8LoLF6IJg+Bc+TVeN0BZ/DEYLJiTX2kXt0pBdzoxbY
a4fkaaAth3duWeOjg0N8tBh05OKuS1VrZf1RsLZrRMAwDTi8Q7jCWrth5B2nBAgwLs/VbhBtE/+L
vVHHCCBtUiNnFZrQFTJaaQqhtgRYtdWjwAxJywSuqVyGQk07AebbM/3M9K3t8xKnZyXsesx3vrGq
UuJ3zHnEM4v2Fcj2w0j7Ki6KArZtyIHAOxYVpT4JFaLGrh+ATiXJHm55yyWBrlmg4WnouNPX1MVN
/53BEV3bUnzOX/AAkqUDka/mOG0/C1Xp5S9pqGjtXWrjyQqOGAMYqwONIiRZM4omH/nPFkFbntU4
E1XeuT7Uj4oVrKytj6kqaZBBLckrGPRhTewqtMBWO4e8JYd9N+hFNoQvLLjOi9Fa/jghJTl7MA4B
wC6PvpDJDzQUB57vukxuiS0L+4O0wkwIkon9Ip5jUbqzOrdRCjGDoJrTN1QLTwSvp6NFXrE+Nn1X
US/Pga9jKZZDpapHbJVx9JuFBIQPRYp5G367zAcJDak5+dt01tAR8OQVl8vFZ/rRBH+IIUSMxCCy
0jWD0ziPYFzlKqzj96Tue2BKpe8HI12KvrZH/BiWl7Yxcd25Jbhm+rxJnkwUJ8t35xsvWI6EjhxP
EfJySJPvYCzHjClEVLveIz71JB/2nOAqLKkgzQW1s3E89igELaBG6sHriChDL1uM0Q0iV3eyNdMv
6xxNRYWdIx5MF/1LMAwosRlYDIG/oZC5MZp4EI2H2vSdm5x1U0s1nDgPuJa99SCXd/dlwhRl1xkY
SPmZcGyrbgIa7/DL2EbRZ5sleny3bJh0NAmLcYiLvdsqhWM+NEPwFpVATH+niafZkUjPaep/60KB
FkIWryo2brA9ffATjo7OMBqGSKqcvaChMjMmHcRKRjuq8ZCXi+j/KJBfpap4lMQsq4+0cTrHQ79Y
dd9tMjuK0jXF8SIGj7VkvcXRg1SIDrf8g+EzlsI5YIHAMWZRExaOjAm52/S2Pb1M8EJZ/euojNIX
ip4mVTO0nvsWE64jjar2lZLF8Ifjlk4+Cyctl++eqBCGvkqFPGcobdptryC848iltjO1lA27LcAX
dZ7ziILONKBTk8ExQhfNw4JysPmXRa5Q+MAkGZYj/y+p1AW4Urg/2JFlWfQ3h9ucwkBnx5744sgq
in9RA+QKJjkv+oSlWtsR8bWeICODSQazHYatke8kc48cOL3hbzrgCRoQtfmkfi2uaQ8uplHQ59Q8
Or8kM4uGO5kJQ6YoE4l1791yFDe+rRPJDAN1DDIF5k9PxDBg9QqzmqhqDpcBEmxf1UX0wHdt8nxL
w3fEsMqf5qL8m6I2Ap/gKIFGNAjbxfq7JJOoEVXm0OFuOWHL5K2Y+SzxTJIIDhJ6fhuxFHdzsQTd
XeAC5bp5cE7IIekCE9BDbM1gZUZ3sYmkp9zS5+4/ks6ruVUljaK/iCpiA69KKFqSs/1COV1yaDL8
+ll95mFqpqbuPceWoPsLe69Nd1fVjjwYKOvhP9omxRm+V80czGMvZK086pPNYBwcTFFC2om7slBe
IjFjkzDzjsdmwycxii/ul4hQYX0u7P6SL8LGbhSWmfqWUzuckwGAUwodDdUC3UgLXi4Hg5eEUf0n
Wi3EXtsbKnXPLsoqYkOGRw4/UuLNyoKYJH4lV3XSlrlBQUYZI04TaB2ZnsyMJxLxusUmFP91iXrq
O/Jg/5CFZMdCfvPxjgNeBmao2TGOogWkjY2vEi4Cm/Mu7HlKTTqDHb8NrwGvPCG4YsuPpmcPucxq
y9tXAw7TFw/bOQZO2XmG9TlnQqcma93UgOA5pWbM3KUcOdyNGtvsOm3D+RrB1Ilb0GkNgm7CGVEq
kXwfEwnneT6Dj33RgD6XKw8lhMozN0Emv4w0mgt9OyQ7v4I5NUeaQ6oDoWaMX1oEw/O5rMjmghHR
hogiUX+XZXcHFOKRE2Ew5+cJZ04a+SdbpGkczK3tzX+15yraA29a6u+zpE491MfRlGbVUYS60C+i
bYA8rZktjimQMTa7Rbgq2mLQfrFc6xyAVZzahOfQrVSgV0IiInBspyka5dVQxaOFzNrir8fkAH3x
AfQ5JaCI6VFvaTSE5T1mUDV94YxXrU04Cp2oRDeplpnSnsRR75tAiaG7s/+oJXGrxVzkm6hJ0Cau
+CKydGJXlZf+72AWPVYplipmAbd4YMxzq7lKLFdNV/rorx5lYr9PA+iJGWv6MM4f6E5D7yVzls5F
kVDrohB87JEUVxJ/J/djLpN2BuJCld/YH5yYIZwBejJL9Ayfiqj1ATj6LEUcawBNu3IJbJx+MpHR
nl4I5Flq5Lyz649/nD2EpEERTKOffAwTCirPCTO3fiLsIbZ/h9CWOQka2kBD7kWerl/91vUGDTKk
F5HXXup23ehM9ZHgwz/KnEFpUkC/KPs22H/GPAuqIJciqgdR0OnW0lJsaC2XJ0oxkrBXrpPrKQM9
R0xFvO6MueDOjl1dIlTL9WiUTyk9a8bHuWM/Rg6I5xOFHiIujiwG3i+N2Scj8HQHSP67ZrPgHzGD
552Mgkoz8upqh2la35smn2UQ63ELjaUa4FFRodkVKOyZ3f+lqJsWK8mE/Bk3X4Y3Uf5ILtv0ATt2
rVMFVtKYb7YpUpYHTPXahrRN0jZQyOSoVgh7NWs7urM5Ec5/WtT1iUuOk0dfhb6rHEe5rQxbTPUm
6nCAMNhqtYKscNbVrLs3es1NgQNyzBFzF32ux6cuis0YA2+MW5PMv/FZZHS0azSUWRlAViR/ZVnc
3l9PSUWdycSpTs6W71rWwSlj/KkECmn9OiUdg+KAMQqE/4lRDT6APPnNG6iUNeEMFnHKZX4xzMI6
zqyFLxjh4WGLjHrcykR+phoUN5ng3TfCJlZfq1Mx7ewacXHtDiz14hIvu7Kmprz1BQzWOqJFwCuD
K096OQ4SXG4ALzo7n3aJMZElKJ35atulpQaCDAdbG2qLLsL20Kp7fRMz6LjKOiahwjUnvobu2IX4
COiYlk1WVUTg1nZnkaLMoXKIcjP/L3aSeGf5sGKbsOsexBjyttEGyJ+WmX0w0Nh/5S1LbViyLisi
Ewt6vtWl5z/k/yxcZSHugzCmYyEL8d2O9L1VxFaB9iTeALVBX94n+rkBGHrxjKr5MjEWMPnJhyHk
ZTBx87ELZmY8MrXw4woQapO0HyPTreeFad4WbFB+oCmVEN37tNsgLczvNuI1mJr4d4IizV+qZg53
jjN1BwvMNaylAhUri/Zr3NJ4EgkU75EDsfXVsbeRk62fbQ4XBlq5taOwnrZJunSXOm0x3M4ee61Y
tq9AraybLVHvhIORrhFQ4UwatJoEWruBWQXrRc2E/7SlKIJ5GSZEogUxCe4UaY/8azbzAhWCkF3i
DNGBbr8nBaoVd4QXhMru0PpgMHGHe4RJmEN6ll2Fr9tn0cTBQaTrohI5I6ROIPZZHWP/tP45Lnuq
0MoxNyBUt3bl0ltW2M4+UBOf4iXGTuVOn7HjPQ4NrUZs08eCCnaTU2IV+xAcIotVnHbVcwX4QMmt
B725YBr+qHKCvHKvPKh9aC9zgoQdeISQ3iZK8JD4ziTM9iFjwz4FPYIHA2gFXy9rkqysry4R0L0h
6CW9joZ+PicRC0ptgCfekIQIJCCc74mDIwwUqxfzO9RtYA+LKvkYHYUL0D9D/Bpywc/HchjQYG8L
LHDapujni41FZUnIKeYORtIb0KI86jOsh8bXAme2AfuMmzSU/zUl5sCQ1A0iP3DXZcuznfiBSm43
U4LCbBLxHCY2XTwiEqYTibNzF5vbLqv3nOpPBvsVeCDEKHVst8etq5lb8thU1PV4MfTqljXTJuMl
mfW/ZPmKCwRmYD/Il97ERrk1ZfZSsv9CxTyTdWzCtbT2jl8GId8sA7pdZf5GIXpMQ9+YFVv3HHRk
jZZx+eA83hRJ8+D2KCMkUO+KxBRl8NINb09TStvr9jMOdnx09duoSmCC2DG9IACYmput41tCirdx
u3w/g6QH/qQgcab1BEWK+MMlfdMID6YBW3P5BiQbBI3Byl4qcVD9XZmfY+xs08Y7ZGQ06SYxUNOi
81L60+/gusW6a50LD+MlESOBqObZ0IkeWpaAc/BsTf7J1IwHpdGMcm4S6DAnt8M/Y5J83nn4pMpF
vJF5+9G0JCuDlQhnnPvWWzUne3vqgg5udNGnAWpXKg3n2QLDX43mqxGVL5y/oIQlwSvzO0bvQ+jr
28FyUT7yKDMSQ2WGvFmDAQVrYIR7ZUTjemH21dvme9Vnz4XvPat/UMlzvcKF5mNhhM828WTvmSgz
+fkifmNTF19kc+414McFlJGI3SI6ftDHyVZY+qr2ESy4/eOSfaWaeYRLGdTF9MtAcQ/B795XL4un
b7tiPMVlcghZOROuHXrORoTzaWIbNQnr3VdqTaN0V0NEoJUvqPAHjdF986HP/gVr6ykx6p+mHhH5
OSrc4ixqfhnBPzzFJsl2MZupZV8upHSSM53rBTk/MO5GvjNj/BUo/2tih/KC4hHVqpVhpe7It3BI
/MQgjbM92RdOgehx+qrmnANvWDdyClB83RI8pxZQBp7Gmiweo3kf1KfOAQQiDnR+xbzAYCWchccu
IQoxS19LZAdOO10Z8j3quvPgF962ldrWmYnkRsDIzGXdpXWglv4WoA5d9FdkZF+Ew5Dc5wY179qE
vC9mqpaXnGiFe054qRSCAVY5elb/4jEltq1vBQayLX+D9nnjNynby+YhwnybWBVkfiSO5a8+Ljs/
c+4GNHiReMheu83Ap5ZW38S6n6IefwWbBiZ7Z9Hk6waWkHTnY5QmQUyihZJqQmW8MIdc9UILLAfk
XQXHHO1anXiBOjAmjm+Z/We1LY5im0MFbTrPCoMJNhIye25MeXHI0NF0Z88ga6OOZkmiNvPNueuv
M9xUKxE7fTAARpcb3tRjJat/z1cCI4Rt1rv63XvkcApoAoCSbGnORk4HMxTrpkqeDVDl+sQ5ibnQ
UM5X3lL1maeTPFOLw3P1D27iPNJ3HyyOBfoFJJLzpTSEIjJu0NnTKxlbZC0b/D4H5rz7JtI+x8jf
pDVmJc4+8ObPoZNiPdHXPXm8hlkfDboln4UTSKv+G9XgyUuMtwW7KD+kIjXxZc/05dWB83Kbkx+E
Ne/I571ztYxAXlDqnhOwx0Ne74Jzm9g7sGIt6I34qsAFP4rJQmdg7CM3Am2Lp4E/r+OQI7Pv5Ogm
oEPCRtkdqu9kBhmhvl7JAtZUCOOU3YT9w1b3ILzvBQuLxOpSM/LnT3gWyXC3+/hJ6t65jGDcs5Kn
fFgN3shqOQwWjdNmYusKhAXn0UEf/Y36396QHnUOklbUO9znLVOLKbbWmU37j5rCm+AQ4V1DOII2
oVxb2it8ggdXeoE609SZldUepCuUrFzhFAP87f6b647bhm4j8xZFgPkowm6TIxfMeT/NHuwkx4e6
rbTqW9UPWQd9ayybY2RYe4nXUn3WlgXKMYVcOJrVo+E2GFBSPTCYba56Gye05FKLJGIZM6lRa47O
c5GzqOnFZWjnnbtAjJZpj6fWsDdDEnL7zXW8l13/kvLLePm8dQq+LU179MhQX6wisH3zUoDHdoDb
m+4DQ6JNSW2RQMN2PHSuaHd78BpaWgQGocCq7iiKZM34EpCnGYxzeSpbZ61euFmbsTfGzOjSOKIh
mYXLhN1/sGsrUAqCMmsv3hjirsL3za08DfNhHKojOsxXzfwOqZvbxuBCxZpUMcjBLiiG+ahgBNWI
31fmLDo5rS0emmYqyGRHSsXfTYXMIYwwdMz9L4cAhNXAF0s+zIWVD6uZi6Bg9eNhVwv7pG6XLunV
eh+/E2P+Dl06esBSE/d5ttEjJQd7tt+rJrrn+EkXuolkKI6LS42CUeCkI3VPG8Tm6q+OwuidZefe
QJnJOCr9yHU/ULfKhFnATNtzV6mTXG6d+FPL04vJS65o3ExNN8pvpH439dyTlRd46RMbnp3g4Syd
/ll9wuxaLpa9XKn3g7bUPtOODNsCRn7rVY9x5D8q07B6dFkhrVpyEAyfXD633qnTtOKEh0394ALN
UL9ZvHjJWuYsoKRxyAncsLPpE3kQr0vHpcYsZgSYVYA2NTiSSv0VE9mV1N9d1mJsRMOuQ3nUSojP
1vzUdTOOofIiawiJYWbsMuwqeo/FAIsda45+mwP3sVpyxIlIU767yUEoShXpgM8Z3WHbIsFyc/9Q
ecMdqM9ujIji8OB11s5GokJUFW1oi70e05NjXjIWuVH+ISfGwajX5yUlJLnKjzMfvyaYCFMujEzi
EESQRozRiUwCL4l9eG/d2RsZFKvvJe4GukM+dfXHGShr5gFzrxP7x6IenlqPaA7KKM0BVBlW3zWF
btO69yRJntTpoC5Nx/JvDZ9ajeiDKcytHaxNNw5Hn4pjYO3BDBABh3ckepkCKnsBrn0gMhma+rJx
ems3mSFIPxhQhBhMk3kqFNcECT3r/92ML96hoUOiytHXbBO+7zrMj3wLt1RB9c1fdQWDgtgrByJx
mP9q7VmWZznAUeDEZZO1yieYi6rcxvQWcq0vRfdhcz01fXLpC+RJPFJQBmFLKlJEFrhFD+o+PaRF
dtKQ30sqNsf6Jo8doqd4aBAxpXl1qcuPvgsxVbj0vSTsEIu+K+LlQ3rhbubc9It2qzPKUeWOOjfr
VGG3gRFwrZM3ByEDnfvgPQwZZbJvreUyB36sPTVZehFLQiARSVqNmwLJI+AbC1TOuRRO1mnmCpvw
BSojhRulRxKdjpY3HpNRDXIi9peMf1EdPOSqviOaUJU/tt+d1JesDItJNgUQ0tYRs1x1UOaFvDfJ
+B4u/hal/pErh+xJ82uAYNB7w0MVWgd1L3d5/oY4QFEf2JI8qboE6sd/DTPUfqTQnFvojuWLTt1v
a6+5x2cSQ1x3bFjAw6s6yGoQLkPH7oE/EUyV+oJF55/VycKq9Mho5k9Hy4b2YKfuUuxCxJ2QZE2H
g0TzXMTD1yDMMXDBoPR5/qEpYgxPKbvVg2oxvKLaTVmHzNhFLAjs2ContrfIYmg4ibvfNRlGFYBO
RDsSiAKTrYrA3tUsQ8AB0ad7YXmsK/yvunXpKAlYJ8LmTn7twaCCaplELgFnQUQRCbdp5/bWsemV
Oh6pN/i8uzr8+4p0Vf5btZZ9tJwqtJQQgP+9LglhzyBTT+q1Zjt8YKeJZsjEmNjYTyHXe9PNhOn4
W1Wxz8CRDE4Z9b4zlboZuIBXrc+tZhWYf8J2F8luN+CAZHa56VvvPHiXhm5K+SSjhpE2+WpCIqnP
sm8PyqbtVoEB7dNwSZCYHnLhPE2LOEje30InPGQpdt5gbWPh7FTDZ8/T2qRLK7rs1LBF8ujtWBke
pgEjEqY9u0T0nJfMn6Odn8irBpxA3Wgd8OKeX9gtHlQZmPKcpij2BBVj3tO1Eta64Vpe1xz5Rpb8
xzJzpy5e9bS4KSRDvtUOXaN6RpP21Sm6beHQYsYunHJro/48kz5C0CVJiTuTdxQl+jmbwgtibd7v
cu+7A0Myey+wD7KAO7tkIvn5s4T6pB4FFh1v6rjIePtd/V6pYVvY7SCvq+pnaIadZhi4nIleQexF
yEznXWqSWSrZ/hBNSlHjBAkQm7hfTrwxQcs8VCLsdkNGJxwf1AS7Mp4eFPygpOTKtXyvOw6acmur
/jnCdzcRen5doB4sruqV4C/RO/NoFpJSHDgCLxfe6WsWa9DJ07Vg6VxijVVBsSBWSAyrNB4cwV22
vFB/G/l4g4RMi1durDpljxhvBMFvzM6IFVYgGcWjipWQw57cF3WuFYm/51nmQfBC47Mtx1vRORcn
RfFSXVSZq65RFqPYccFXqk+a6nCBCYfpiQHMqcpmfgvX4pkM52/sLEcvxsNU8FnycKhfl3v84Ize
A6M6gJkmAYfqm87/RgYvucGJ3TxW5bjVFuOs+3ejTAIqQh4/QofAOP4rUtpJkFP7Y1Hya82DOjv7
TjwuRrpVVb/GkVjzBNbN+NrQRRAUtid1M4hN/5mwF35qk3eTq5APWZ3LJo0HARaqqRHt/KGaTK2Y
n9QfpV46VRmFlCwlszVVTlEBZgmQM+maLCTaB5qUXZOOLFdDFht5dCwY+TRecWVdimnK3ejZF8L3
IxdTQtOrufYJgcdFtUe+ScyuKDaWgr0iJF4W48+mi0dh/GNr7ZpPxc/LvTpejaW5kLfD0eg3By7o
Y8JdC/WeJWwTeGQDFa3+bmOJ9jkFfXAtMTvmlcM4zQE4VZc++6PF/BH+8piiw3EbFh/VJTa1Wwwf
MXHkY8Fly3LooL4H1qGfWeiQrBMfJzP9cGFo5EgEWSAHIVWicobz1IkLp9B2jop3NXOgeY4N/6Sn
4VkdCOoI1l2H2WN9c8KUTBSOPKmqjnDZMUnI4QuqAQPLiACnyx600yGN5neLkDZWRlfWoY+qAatz
ela+F4qEnWlKBlPZ1fZL5E0evcK0Gov5rTPRgzPSmIrlGhfDN0m9QTci0ovd4mT7FXWYcywt7SS5
b30pN/GSvKlqCsEK6J2u+Ncdo4tVnbvArrCqkiHoq+JOHPAj/7/g82Ia7Q/DeeRn6vn70O48Wr7c
eUxEeCZAC+6zHKoh9gBAecAUlvAnVVZwXtC2oSil4G6KLGN/7BR3l/2IdAz9HDv+HqkNi674oifR
pe/Kb+ZReyH/P6YIOSSVeUvNBNvF+xN0FLXeUUXnVwr1P3MKj4bHQjyhxPfb9lbX0oBr7h6zZrkV
5mBs1Hlbef2PESUXlClHC05B6LtPouqPbYheCXxqkDKDYLa4sQrtqkaLqgDMh2LP1gaUxsRYLQzh
P5syeiCE+8cLWd0jweVQbV9lzC6na1lL6pN1VZMao3U2qpzCBEsiisVVWOwXo0J3hxHY8i3MBBIc
eXoKmWWuGKFvZw6PuTKJF8s+WQAdPa9/ZLW08nTrLn2NW739V7D10IUbN3pVZ6GpN29+hS+bydNI
ExjDn1EFSGw51z6sf1UbPnJfsqq5mV3/AOWOpDXe8yKvtgS1bNCHHtuMpb+nlRarpO5NlcdWbl4R
LJ45PC7TmP6WWnyFiHHmrwuYFH2wvNwIRghAhX5dui/bHD9LJyb0Vrf/m9P27vEel5bZ7TF/klVI
ZCz+lnOnF2/liE/Tcfcym6+OnLlNSN32HZ7DMP/3oSHOOxm1c/DJKdWTk+O69zYVJy0bXhBjXtjI
fo2gcv/13COGMULIuC5UMfDvoobjSZz8Te/qEwCleUfC0wskwVeBXnDdm8sjU8ZNpllY37KT0RCJ
yWTepIfukBaq8YdlxSRw5vuBhlahWzNK7r4D6q6pIRQ3VZyOP0ZHXpya53H+gznIfGZ5tYNyfNZP
foSzxkUOs7IcB+dt+JjU+Fk76p9UInLVgNcWzs4wom1bI1nx+HeQ4N7adn4mwIynhkLVnar0rvn4
byBeXJpe4Uoc+yfR7H3bh/gmfW2FZfBcleU5nNL3cYBY1LFTsD3+2Com28k6UeIfsPj8O0wENnn1
EgqZvKiOKh/Nx4inpZDkUbCnvnX9+AzMVyDubx/UTAn7FDMCWlPVGyFlZa+iP4KD420pFubrXAGO
gNDncS/XfflHA/GtNUQkVeXnMKd7yHhQcyXLSx+gHlb00yisc8Nh1putu6qxfQLRrIOoG/400b4k
fncOhfXgMAoaPX8309O5uXXHSReg/9yqJ6dygTTbrXux9NndjpXxW4nsnibNpvMLk6TT5WoxRhzj
iM2c3KneBhL7R+IMxH/TuNp29lVO/cZl1DkOPj2hfYytGvFjAcTEgGtNNWKjNjRU6Lhh4niECgKj
injyOXmbhGmQo12+yRSpEAKEb7Rbp7bl6/WylHygoXj3cu2Ep+Z1jEj6EhpkJqcdAxWkAIHIegzR
CBlN8jKh5VtFI1MSUkRw4fRdupYxXsiiakN6RZ9oYCP9W/z8LS/Hj8IRaqYBVLZluwz8OKE7sv88
m9A+bSI4J6l+SwddO4qGF0EmCgoYPEnoO1YJkgEcbtgiyvbczizb0LeBXpTVxyxapNLFayUahEQj
S8xSN5GKSnLYljgnFtNjO6/OeFf4L8Jp0r1MFszSqINYeQhddc6O/+fWOENiD2NNO39Z9FSIkx22
G/rWHZadOduPrtG+q3mYKoptRLRU9MPZBvGqlcMGudtxJqHM9bNg4jJj5cywiHZYjZgnWXK08Vi4
REob9gGiNZznjj/VRWyTmwDRyugNVm8QOfq8SZzivenzVzGQjks6ATZ4hCuigYzC+Uk4RcB/3tPY
D5oGcGXGlaixU4iAfXlYWrDAsEvP0B6yDPZaoN4MiOjD+NlJ4CyeK8MKZtd79gcmzz4eV6OAq+Ka
dwsuOZrMPRk5TC4LPvaWvqWMsbXlkABdQubypcMT1R/RiIQbs5QI3rKOliEOiDInJ4iEGzb8xTPi
mcDgqmCYwN8bbzyWb31JGVWl59mtbyZ5Ox0BAtngQEPC3bwwYKeHqSxWeyF3sZmf1XWfjOOVKBJ3
hQL9MPAv+JZVbrUKPTnj4gLr2E7dq1EIwyjt/HGnyiw1EcNLcUC/cI40LZgqJoqTX4B2jQ+jN/BW
ZHs9n/YWpbX6G3n6iLZysltLOV1pM1Y+/9gz4wij8ie3xCWyp73tDK92b31NBSR9v0AgTAnS+9El
wsms/KzxKlrwahc6PbZwOeHV0gmMF0ng+4LksnBE6qY4TAP2lnXrsG1VRnWenjeSY25zOsSbStSB
+heNwvxIwWUdSt07+pAnmMSn14iKO/QoWz0BhYDhVCpobRhlk4Uo10OtbIacRtBt5NprjeYMyfi1
b/w+KAGV4faOT8RR5Csyjd4TIyy4ANnMtnj4mCUADJe7tO1LxGBpfTbmJtojopSPNAZpUCQxVVof
X3qrPrZ68h/nklAT5PbRS8S2HYxhH+eFezTs9rUD9gw9RDu6OUFspps8lFHyZwziadE1sA94uxVJ
kbibjzKsc4iF8jxoJvj31iVtkTf5wvRxF7vyQWvju0KENF7+Aed/n8jxMQeZQSjgVdrhV2XSERNK
heI51F8zz3qec4L/+smlDTNIAVHvYWpWwGKWPfGYiHJcqEGY99eTDuGUeuaZOHVCEGhv9W65j45/
o5BgImzbv4tUTv++fGyS/q+Nx6BfgBEnjmdtcn8Zb2qX3ETMsx2mCD1fCab9ZhBffJ8feQ9sNgPs
RcNLRrv2RWO880RLKiKl/86ew5tc4nOayDuH0sGo21vPpkvNb132QbGelwGRAQ+aubASNHOCxdMr
dyog2QnKbMcE0TDvc9f94FQAVGL96TI+tykYRSux2PJa+QaVHoobj6MmXsw9kedcH6xuSNZ4YuwG
TJEcpAyr8eSBsWRAsdeIn57b+Yh9Y61aMvWkDMO8C6OG8oXEWiPHsT7TKMyx/lRrYAYcuj21FkHf
U64ILLoXrMZxV7zMEQZtLvt0ZJdYZLnctwpc35fo88wx2hVDfMnMbFs0/UdZ5j/8ZE+NoAwhg+TB
dHRQv92m7eR/aUoSEpMDY8oO8K6v2WCROFVTZ2QGUr25dK1AamiSteqgz9MjPn70+vyqDrm9oTw6
/Pek0ooaM8AmQys67KeFMRsvsT2Ca4tnDbxodnbLmPKk+6lH1rltEhtKO4OIAMIby7yy825hqV8a
q3spetYSyPXfNYdaeGJNbnBn46YIhhIno93tSx9Z1dzjZ0AYZl0NYcSA5KODR9EymiDTWs8nErU/
pKrGUD9a3EbMz1Q+Aoy2fUji0VpGmRrw+Y8EO+7iCiiHS3dRpIR3ZQVglzHl3MOBsS1j+87ZyirS
VXFcGATgGbUJKQetThNbul/IIvHV+N8Zo6A5FuFqKtXTMAJqFcNEnIad1wfB72yuda+QhxDR1ivy
CILmx/ho2hl+bf09mdNfLbMZamTG35DmSM80h1wTOZurpGbCrBXcZuoNz8z4ZpnW3qwZUxjexCRO
zwivAPsaMyg3rMc6FV/dJL9ZwL4nA1NwdJfXJHLFCvuucx6MkgmjmiwRMEjmjXytGpwjhtdzGNjo
CTrgYkJ2n4tpxSukQUeNSMPSjO8k8T4ypAgxtiQOEBZN0oSnf+oCJWyuYB2SM0Wr6yLo5nzntM7A
TnV8EVBO1pmTynUo4AEbLtZt1EC/pe29t1TSYV9cWHB+IJvDai/kAyXwvYFxyDRB6xSTCHGYqmGX
Zv6MDLGoOfV9oNOMB4pNR4zjZuj7h87sr2Y1QITDdYor7ZlP+WAm8mXKXSY6AyFlvs60mAFjrhtv
douIuGOd4bswQNEYupRD5VvqNk906oHAATsw6w6TkL2Alr82ZvIYa+mhT/zHma3WHGvbVqP/azSb
sx2GKVs9KDE1LrDUdg42GcoRJ0Qp9ae8Q2sWDu49750LiNtb6TdHTYsPLFMvCzFLSvrxAKn5FecS
wJ+wuoRgNckOE2vzX0pasjV7JlGI797T1tmju34oSxdWWPW1cP73Qv8YHY/Jn37mIv1zRP+csFVY
JRgMBlPM7CvEQ5gnwZSyZnYlBA7WZWkOMKxqX5rG/u/fs+blctuZlQsWXL9NlnX0B1YLqGCHtRha
Qg3TEONf+Zn26bHItXPlGsgQFnwdfV4wgYirLZz1ckVrey2ICUH5PD0bpKav9DH6lRPRrlaXr7Gc
8Svr2qvIynSTz9ZXQpTzxWNQCPthH2Hdn8oKvQiG9KBx+2E3YO+uIhSzwjSJVyzLU1t5/5Ulg7si
G3SmvjqOLfiYFQoWPx2fx9qagt6wXos8/61NkM6d45Y82B7brybe4gMTfOouWuPJA+k/9O+sAs6Z
ax7mOb1R9MQ3ZL097uD+wwin326qd0ark/1cHjhWj9oIdgm5CkC1euKCKlvymkYXxSaBpNNrDyFj
FReG/V27U34t4wjz9LjwZnsa5EMPFcCNmADvGDtgDhcFehdZzgjSGzPii/KGkK5FOjvSGZqvsZ6t
/1LYMacmkflzDlniLPFzZRsbRB3K5JBjujV6vlInY+tBHE26PJdkzW27PiKMBNLQT5OoNMk6ceYP
L6tqpDDobxwCOCDdR+TfeA4yMDcMnzj3R5UEoV05EMcPonVYYPM2v9uWXR1nuUTPmgs+wJQaiP0Y
LiYUnJRVqARPjVLXr167qulWRj9o73MrnIAEwShw+ElWsS8OfBkPrV/ALBVoTdDp4zOE+cAumwrP
Xuaf2B/Z5xswWN+YpAaOn3zqMvybvAlkEy0ZRuptjOfSMPpTxCmNvfG1YrmQju0V4qjkNE9nbs8G
DkbC+nHcd3hxoR3shMyupa3r+0i0X1jZf1JG5BhSbyQBvzL7+/S06U6ZsB8M7Uvzzee+wE5Xt55z
MpeueCww5D3w0yVPQzs8EuIFnjEnuiAHGOYLfOu1MbzwghT7hooB+wClKQMjovFCkxwLPwFxySTW
pz5f6TasVyiTd9/CS17VlhXwP1jkZf5XR0zxJh/7N5RnCKLE8uDZzUfKk9IN2dvMtAz/26s54PU1
i0B6ZZA74tPzOBOFQlMxjgdkhMYzZ9HAxnpYUHFzIZDRK0yiAtg2e858dlM6TUvo26lOHyYTXlY9
4h9KB+/aOUQjkxqUxbSz0inEsTR1OmxRQpQR5TlKGkmaqqvmd5aE2cpoNgJFnZCgjLzn1+h9bnT3
NuaS4AL7oocRNjt0KRBRjJVo9UeeE0z1mbN1F5o+SFJMQFP6Ltdyg4SNRJgux6YVT0ldngddbjxQ
XrHHcaQ3wxOoxYBT6ZA79XMhys956h792Pzo8EHBLTGOXttemFXeifc+hHxWowfQZCjy6eaQ/UQV
XdqriZn53huNjcPGi5mJEwAeYVfZ4CvRC+3S+dV7iWqjw0AQkg68SORTtcOPg1e+0zyi1PjH4emv
XUCeVm6d3Sp8BXO7r5OEMyWfr3kmXtwovvZ8SCuAHAs0GgLIMHQjT9ae9d55FjHgU9qcF2fQvZ3Q
JIHW/Au1/1zJHmhMLdmSzzuvs1gMMeLI8svU6leM3IFReWcWmkz/Pf2/VGj7CWUYIkkeYZR3DH+p
iRlD1r1z8vPQxywRb7EKXj2t+is1ezmnTtlvso5xiNcdAA0EjjsAc8OVzS5E4sELm3dXs9/tefzx
O5btRgk4u1Hc944RvadvUqijGKtV4lr1rJfx3pyXPSSgu4EQfE0c0m3poJqwcipXKKCpDj1Zw3t0
sBkWyX22US7GUcvsdb5o0oHrqTW/uUDOOBb7XGAiZPKGwkkPP+xmDJjZvnOUXmNtQLgW8sFp5pMG
KHsm3a4iJRGg/Gm2WcGrLbNtpDrNYHrguWE70oWshVAeliM8DotRKnjGnH0HUjLBFKo02TASkJ1G
L8nEpjfpmzMo8P+RdmbLcStJmn6VsnM9qAYQWNu66iIXLpnJRaQoSryBURSFfd9xN+/RDzJzNS8z
Y/Ma84F1uisTTCWaGmuzajtHR/CMCI8ID/ff//+qtgaarSvaYcuUMoxfPMHiNCyTzvqmqsZ9hrTl
guaB25HeJ+tlenHjdWvRRWBmJHl7A/kP+5xMwYMfwwMGoBvpAIl6lsXE+iFMp6n1RCc0mhhZ+Q3C
kG0YNp8T3wdZ6m2tXP1udeXXRDY/48KPTUwZS3NMkLMSJ0Nv3vxjQlWWIBmSkbvkc9G35gXNeubK
VOB97bTiySkToABBKwPYyyio0CrJwSg99oWQ0AyAbsdyIOP84y//8vd/e+n+1X1Nb9Oohwr5L0kd
36Z+UpV/+0P/4y/IsY3/9vLH3/6QVNrvNI1gVOHfvzzf0cPJf6T8t8pt5SFG0X6jF1eekV3ZFF/z
Snn+va/Lh18PtFwJXQLqDYT5PzzIfYlPqFQ0WfryWwZU+9CAlKc9zUyFuulyOMmGeuMbkG+l0e70
57Xjs6Nah58XkhsGRhSom8YfxMbtLMipZHtY/t7XzcOvk683SEHkKrPDWxNGCnACQEl/7+PG4ccH
mwxq22cqBbbgW2ZUd3VqbH/v06Mv7fmMX2oQ0USIdNo0IV14qUguBA3869NfH0d/xCPVcS32vi4p
MXzhYQETeAQdS0MWQw7LdWcY4JUdqq20f5029KvFFYeGXMmRnaAI1Y1b1jdxq10FRfqbM6QefhrS
yVrtMk/daBGBdelIl1KE6NTp3z2u4LEJmmxZA1KrQFUtZZPGzvdMrdceWRVyUhcmfTIzNn41N5ON
G0ocRLYw6w2cvhEExgi9ctmd/v2/OHKUyZ4VAqoZlaaikQL/FQEWsRr6CJZ3zv3z0xbGLx2ZIWWy
bRuZmk5Sp8om8qwroQyXmdbuhOlQakjJ3HkX451As+blaXO/8Fhlso+pvZA58PUxKQhZfg9/LUmO
QspB8ceIOnn3p838Yk2UyY4uFJpk5cDMNkJOdXkFc24C1DMazNXvfX+yrTVTpzaVFtnGUMKfUQLx
H6KMM79dGT3/2JKMg9rb1V1YW2R5EL/Wg25rxRWYtxKhgHaX5NEyVwOwb805N+smksA3O1Rr4pBr
9vdGNt3puSCfb4b9BpzQDWTkMGln5czIfrX444D3BmaHVWpowu9BGUNAUiSroqInLArXOep9+u3v
DWCy5eWGDIYQbr8x2e/IehT+WWUhiH3667/akJPNbsKYlqul1G1Mt/fPK134y0YM4rK3q3rGt35h
Qp7u+So3yVbW7abmUKSFG8KRXn2gUTmcWeJfGZhseVZ4yLmaG54+FclZNFdLGLnN6vr0FP1i78mT
LW4JJywrpWyQjgPh29kdin4DEjOnv/6rHz/Z2X6jwLqi5fz4SnKvzEpPz/zey8+LkvD990yMpvfc
NLSCKtdFWW+CDL7TqlEuDAo8cRZuTn//VxM02d+B3cVFWyj1xtB7Gh+bSIIvDmbP019/O0qPHB/y
ZAcX0JYhRTNUGy+m7OucjbCnIAYX3a7SZFjTjwkyDkBXeJaZwVKqhiX+QO8eDL0+QGB1JYPhPP1b
fjXSyYa36LVE3caI4aCT74QMpbiWzoTLv/r0ZJtLbmmFjVvkG+pg3ZrHJnJmop/b5r+4FeXJNocI
Wncag1byynHAb/sUN10X4jVaDuFSArGYtk+SQHFeDS17ZuGOj4g00KHboRw2qHpYZxuEX81FqsNv
a7Xw9P7OUij2ZNNbigkS2OROd5PBWmgVoMM4ie3l6a//wukUe7Lpk1JrAgVekY2CmG/aP1u8jWri
LR6al5b3SS2rG8e7SvthlfvQepiX8GasYnDjpZtdlEK71KiKnv4tx08IxZ6cEDXEl3HdcDcHQ34V
WtFl4yh32cife/r72nHnQEXlcKEsVZZFH+jpZmxvlaE4Teq+WkJeWFg3dq9nSKRoBgQMJODdEP1m
qATg9hwi6AIu4fCBnTtpQvImqLy9qtDg0JCT/zQAeZHytN1IT5yz0HIEtUC/toPP1cCtc9m3Q1c+
IEQgk9mEciuGBN6mqEpRVs1srPRJY8N4rg9Bd06zt5afA8/XQap24jsEVL5xm2YZJfMuS7Nz2A59
CkYtBMQNXSyyaiKMB9saGqKV141Z28ilkS5EPQOc9SO4QN8HFN0i8OiiE0E/nbsc5DqpnrpEDYD/
DkOrOXQAexCQIbjc581znEO/gcBbAkrrbeb/5eAFXr69yF/SrC9816sm//j36+fGT36m/zb+pf/8
jw7/yt8/p8AT4ul/cvA3+OyfZlfP1fPBP1Ch86v+U/1a9HevMCpV/5EiGP/L/+of/uX17Suf++z1
b388/4hhUxzFrvyX6o8//2jMKSiqbeFF/5mEGC38+cfXzzF/8//8z//1v//Hv//ff//vR/7W63NZ
8QnF/KtQYIiRFVtFk2IMG9rXtz+R7b9CMWTZti4M+PctjsqERLX3tz9U/a+6Ygj+0NBtwwCW9Mdf
yrR++yP5ryrOJ2xDCMXkg8of/zH+23/cMv9Ykf9KysS0NLIlGmeMwXZUha1N7qRgsCgNKqLZIsj2
DGkvXjvcIln7oWfSezPj0bp3czfUz+GT8ehqLsnTDzu5uNGG172J/3No+9mf8ST757X6pw1blQ3b
sgQcJZPdL9M1NgCu6rZmdgUdLi3Fy6F+qLWHUXrstKnxU4em4AxHaFuTLUs3oPE9HE4oxuZ+NufW
JA4JYZeDtwOcXDxzaI+zcsrM5JZuBOQQgVyrW7lvtn4nr8krfChcHieNkVDsU1RL4IHTmFCCPY2a
lKNuPVDRalFcKRo4/KaYWf+jIyEDq5EYxmOtybUNDUkeFm4rtvA1LZJgw7E1syTvV38cyD8tTJcE
ApqiHSR1C9N/uAzQeaGx7zuMFDAv6JdN7jycdoGjI1LZtcCmNdNWJhsHuoC0lC3UfYUzgH/GAT5J
odElM3fZeCdOXcAcFVlNy8bd9IkZOzQ1Pa1NZSsndLXS1qOZ9RW5Vzpv1IvTIzo2g5xFkLsaoEFN
MQlEVJSWoavzxBbNH3qismVmfcpz2u3gok6ovZ+2dmwL7VubBFXcYUkG9aS6TSxA0R0DS5GQ8N31
/5cZbeJ4IsnhEYSzdCss8SSKdks71ZfSdme20bFl2huNNvE+PYEl0tAttlGSoUWygSpoLbJtI/08
PRzlmNvtG5ocCaiyBFIt8Ae7cJd9nq+LLkcCm1oPekWp051Df09jZ3UR1jbSyo9VQPc7+kY0o5yf
/ilzv2TimWh5lFRWDM7AHpTSWF/KnRnnnzMx/vneraFXEHcSbSlbR7UgrqjpIHfaMvp0eiAznji9
Nzq1cBU91Thl4UmlzQD4Hy2J0szuOmYFKRZL0XSZLJQxWbjYKuhtBW2x7UX4LAtEKIT/2Pjh48cH
YxuarUANZnFsTDZx6ko8WzVV3Wo8IWH9XjetsxLUO0+bOXJWCEIPLlqDGMTWJ/4eujJMaZVrbhvt
pW9qoAS3nXqjBANsGd6MrSNeQGBiMmmw7glZm3hBVDhOA8mVsU0guxbyMxQvpwdzZGmIpjRDZ9oI
hqzJnCUw75PvstVtVoZLqbxukVmLk4+fdwdGJuedbGa+UROCbd1oY9rfPAG5k6bOHENvaefJdYEV
C08lMEFldOJlZlFqHs9usUWo4a694t3hv0JnQ4n6VrmDW2FX3puX0g5JuuTM/S7NmD/mFfTx6aph
6fi6OjlskemCf0/o2haoOCT7dzFULhptqChGuF474xZHV822ZXi3NIJ0Y7JqULv4mghUc2uBN4Ae
bMybVM2Maxw514W9Z2SyaoOcJK6p0AbSVt/d9iZUeF1l5iKay4kemTkud8BsCKiYY1R5eNKhQmHL
deRbW6u605MrL/6qKl+oLDdwVpx29iMjYvujZqtZtsH/m6xR5IIp0smO7mDoBtnw3LRfINlZGFAh
nDZ0ZNsyGKGiv6QI05InR4SdmKxb0mKoGe491zgzzHymoqmMP3bi7nC2Cd0aQxYerZOjIQmCrBEJ
FwRTh4rmi2bLkBgViGl8RYTunF6ZzdiFqUXFzenBHVuvfcOjc+7dTBZYRsfriWcH6KpdylYhyhAS
4m1Vvk2MYmYqj66ZYcq8bWRbYUYPramyiBOAiFBRwsKnxtQZ9OysGxWkLGhHT49sztY48r2RoYWS
Z5oGi7Zrl8skz6Gif4rabwEETacNHfWPvUFNXN53oswGDS62kHzelV5w3ujV42kTR44ITSWQtVWd
80GexugdOAiYghVt66Levc0K1LIsE6i9C6P57WlTR6dtz9TEE9nRhSlFttg6CswV7UZoT1HymoKk
PW3n6KzZxBA8caGdnWIFUgQeBtKfPKRkca1xYLi6/Vsr808bYnJEaBoJgTqXtW2PBnAl3YIbOj2I
o+uyZ2ByNCiJpHh+abJ7MkArgi7UvF76WbU+bebomuyZUQ9dOTe4p4TcaFvPeijsJ8sF1x7BB1qf
n7YzsyZiEgkbNnBJPeZqbyE3XBRwJim+PeNf40UzPekEHkyHJaHQu4Cr40atgIgaW6uB/tH1b3k+
vVq0iMp+fAn78CU0bJB9mTMn7JzZyRQasLKqaUxoNPTKYz7k/aKGbquSZDgcoxXsjNsglZGug4vg
9JwecxGh2RpubimqMj3ZPV8B8tm15raAPButweUQ2Z8gprs4beaYi+ybGX/G3mlHVzqduhn3uy96
vHF40mQtXBbCO+saZcYdj84lzWmQ+5oKd9XkwAsFz8+81/Vt40Y3vexdh4Nz1Sn2Z9QN164UAfsB
zur6CF/+xiD3DE+CGBr/KIwagdhWI35WR4tSp4FPSi5ozJlZtqPzafHy4AmKvOk0z1OBM4wdjUNd
bh4U9Q7d66Xbfu3QEfyNIXG5mcQwfPOtArC3boVOAkOrHXpxqw72U4THdD9c0ie4khrtQ9XAtxQZ
hG6aQkJWU2Qgloc+IjnCz02ah7c09S6G6ieNoTOjOebsmlB45MDlRq/k5DyU07RHx6k0t/DIrl1V
EGPCq5jNZS2PBS37ZtTJQOgWlkrQJNusVuBduOlQ8+6HWw5I0cgzYcSxIY2ZJJKxSEcb00d1XPEO
VfPK2ykSTHvaohbfG3/mTDzmbCyJDlKLdBUp38Px8DxVhRSV3s7rt+XwtXbJhiAA1dLe+nFvQ8/F
0mzDtOhjncREjh11TZSgC2+lGg5Gkw3wYM8pFmjUnLZ0dNr2LE3OCBXhEMdqic59N6E5/hFEIGh/
ecbfxq9MLxNLV2gcJmUqrCki0AyBHNKSFsDpQZ2PTrYEpggkTruHgn7v2cfNkUHxtBGWbpEsIFs6
ruPeZpUySTZ7TYQ7n0aErLivoyeVFuIPz5yujN4NYYGps08PjfTZYMRKUYU7u9pEdUsH/pc0mIlb
3jucJeuWZcrUEU0MTQYSFmVHBVOK0cq8hpel1hwYtW4Lcl8fHQt2bJLL1IyYMWMMOPYmLKAVHBEV
7FjKp4KmC6fZuLNV2COPJ0s2VNumikTlx1LGZduzUhsRIgy5n+z0oEFVMvLd/FaOvXDbhhoLFSKj
vOm6tHmo/C56DnLwtYGKevDMwr13xsOfMZlUZM8Guk2GZDfQ31L0X/r8ofAfZf4hpfO5mcVPHVlE
rg2NjmhKH4qhT4bdQ/5Nz4Ie7pwSimtPXaFTtjTiYSYoPGYGKyZ3IPlaa5q16nQ/GaAQiXduSYuB
hUhL7qxgPVkLdFs+7C4qozH00S3JMovDhTRNtI1rR4l3ggZPGKlVCSHEn6dtvMEND88M68DIxCeR
2vEiLVPh6z8XN8ZG2dXn+ZV5p630K/sq3/m34U17MeaWjJnRjR+eGBZIzBimqQmdsGliuBF6nUtJ
He4U8zWUA+R/lJmlOm5hPA81BJG1N7jf3kZoQ4VOZBkLaMkvVTtfdkU34+RHvAGKIjjJCP7GJ+kk
BAuF3TldNhJvojym00BphPBC60X4aJbOjK2jw/mnLW1yzSOrSwNIi62sl1Y5nU30sNEaedofjg2I
sFxo1PO4gMfS9f7hIWS3ad3IorvfQeIG/izOp46OFy1/PG1ovFuny8/tYWGDbNK7uyrMBjjVRueW
oQiw0CeX14nMwTTUa9TtZ5476jg3E2u6pmsyOQNSqJo1cbYUToTMCO1453wqr+uHdAlDFfy2BZ3/
tAq+6hDvnCVffGWBMnrULTVSJNoiuMq/K2zyuR/z/sFgkZLWVVMmBULcOYlvSrupIgehqF2zUlbK
QlpAFrlAr3RVr5F0Wrprd50vg5W0tFbNsl5BR3arriA8WsDWvXDW1oxfHVkJHX5bhYybqukAEA6X
vITcuUajLN7ZxnngI/1NW1PZ37c9jb6ZN2Ps2O20b21auLNrbsahc2n8oi2fcxZ41zWcWTaiUR0C
sIXzGdYkapMzYPcjfq2TSYRak8BS1acPmIDITncJviCZepGa61FWWo8uXbWa2T+gNN57mkmvCvQQ
Jqlye7JLB62XjcDA08omDdaWq3vXnqpkn+kQz1EGj7obyU3SL/KQ6XA1VOW1LsL6eih7MXO+vqWM
pj5vmuTRCdCogk5nulbUIS/RYNkVZ+0SaYMl+mWLcgmJxZJOvKW0jpfNolm8vKDBctavggUco8ti
iYjeIlvNOdl4+05+jM1Tla7aEXpjTs/iARE120L2bwedOPCNHyqSBPXH1xhxVcGhwgHG5prsqxzO
s6p3QmwMEgJB9HZBvPGSwJT14aML4WdZJVY0KVBO8Z46MmZ6pVqo4VrNGhHWdazf6ka0KiAyqit1
xtqxHXNgbnJ2gV8z3DJn6prwiRm88NALQHpvhbAOguWfelU5y2QoSUp7xoOOrhlNo1xrmmGSVDs8
GOo8KGy97ZJdXe2UiE55PHlmyY6cPYxtBE8B8OHsGbft3hVdIberdzomoEJe2Wq0rsqfQ1KtYh3F
XOnu9LodKbLDnME5Z9GKT0Awzbe3PT0QPgJ2O0VFlkAxzhW5BHAXbbVCWtTQn1ZRti1HPrTmKyoz
gIRTmKVGmtCPv2r4JSNwgNcGHjvdDn1WD4Uj9Uwt+RTAks1D13+eGe2Rk8imFmTqBFkKCdHJ8vWQ
Btct8om7kMZOXTbWTgnNmKTuPIX8gJavYslaK233qfAQKtFmKinvnYeLDVIhHfAOpbzpZuwyoJTo
Oca73vU2diKdyVbyGT6bGcz7+3N9NKMBwVMUnXhyctzS6+WFZSzHO1RRz0QTr/yMzvj6q6nOpYve
u+qhJXHoqrbbZ21FexOMddZI0X7ht/piUGHgddxlWD6eXr1j00d5TaXGxpUlT/ee1GZSXcXcVxFc
QVoPA3larlrIvH/DjMYCUc/jQTOFiQW+m5KN5ZE2qkElECfpqgpDrD5z678PXcd67j/NTFxR8XQj
dQFY73ok11a17ibnVWxJM3mjd1Vyg9K0Dm6BiNxgQFOPt7SuGFXwtE3iS/4jgnnFWaUNF4bqVztX
HQIyfQYaxZDbQG/rAK5B9KmAiSf96kN+f55lqvEgMpvDAQXk+HzQKu+zNLTdg2kJD0ZdqHU+Nv1v
P5gbcSx2cgiak9CLFtgSeVbJ2HBR07/bGijFKY28KqA2njn8pg41MTUNgDqtDzrwggb9nDSPe17a
n9lSPdxJoik+6LuYogytGrzBOd8oKx3ulFpBGdMrnAC4QLkYUE9w06fKNVan526680crFqB9Kqfk
CFVz3K97V0ehGEEW6aQ1kMa6tFFdW8g6WDrXhVhUoOI1s1OOmuPZT35fI7n2hsPfMyfkzJHAYEkb
PSw/F60uVp0irvtAeZEAXM8YU6dn99vgIHwF6sOxpuiTwWV1PwClzI2RRqj8BHCpWitDWp5Hvgqt
mmUXHOQKVLK1XkD0DsEELMo+VF6KzstF0cq1CdPsSpdkllp17E3nwhXaGMEoWN37686FPMBQTbp4
al96+PjCvEVHcECR6JqGR4wJmQzk37axrf2gGfCizPplENZ3MV0Ip00dcWrQAQRif5qahEYd/PgG
ek3+dvCKL21oXCB7cCnCudt6msoaV+MtSKGLQzVZ/kNXMzIly5A0CbbAra+7wDkLauvazt0r2+k/
V7p7BmfkTGB0zN2IVd5AKsAtpqnCYfAzSIYy+EP9MNq09AZc90NiLfXmqUV4+XeWzGJsCuljm2v0
cIB+FFoW6qHBFr64hagRKS1gXzduMmSvTq/Y9CZ4m8o9S5MVGyzJaxT6HLZVlqLckEPdXyJyeXHa
ynu/4BXAZuUc4tqRp1VGiX9dJIZItyFkCe2VXH3Vg7nL5v0WxQYlW9Ab1ohUmYyk6tDLGGAn3CZf
vVu62H/wfzf2g/ZVsVb66+nxvJ81IdtCp19AQN3yLn2BZq8Va06ZbntEse81Wj++wZgwVz5473Oj
FbBynDgySuqTW9p0IGlvVD/bdhks5GetAt20se7qbCYaeEMR7j8GuZ0PDE2uPSm2O8uOsnTb2VCf
LlNsrqTKLJYtuPbbVnFMtGH7KPlZm238IJTQREVdH+RLGWY5ktW1eiG0Ho7FIES9AdaLUglQGzSk
cNeaIUIE5GWvjUFE57oV2Qs9j4CuJXVxofQRpIkZjN6Da6jnDXf92kN59CLpbcjY1TJXFj7l3BVx
xDd/JLgcHA3pI0hbllZROjvTicrHvEIDdgEtJgxBKPCat0lpGJcx8tUrR87Sz67ZSt9RhITSBXV0
mG4k5yoMu/aiiDz/Jmyt4p5k55zPH1k9Ko1QunJYaLzXJpMqe31aNrYZbsvgMS2u6WWl0PSqOnMQ
0SO+uG9nGkjIoZdqWezyaJLVh1huPkFyOtNVcGT7EkBoJlBHgwabaWNeGoisoAUr3ap99QBxH6Qc
ZsTh6/+Gx+8Zov5zeO7JWl0UCmKLAMv8VecnV24w7JJe3872xb+/QsSBpckVQpY4TnU7gG6MmxGK
18650AQVuhx51V3fSdo2dXL4/JEQ/GCZewyF1bENSOee1HQxTvZe4GIH3sD1MYySIAF48cS8jiLt
/PT5dHTB9myMvrlnQ+p4C6WIzmzLIlDvmyFuUKQt20sbhN7M4XHEzbnsOQwZCUmeKSeMHcUIDytZ
tA0CtbxqOAtXuVvlyziEg9x2JLH6+ND27amHQ/PNPFcrt4m2Kqz6Rq/c8dTeqfrTaSvj5pyciKo+
giswRefJW1ZxbwK9xiw7KajYVI113/m1t1JlgL5xDvWc/ZD45pWU9t9LV8xclMfcct/uZHRkIGxP
kwtmU0JcpyTzYiCDkQY6yX/0ahfQTxqLuDC/f3y4BgUTOjdJxQCdOZxU04S81h60aJv/rGHCCqH7
XlAYFA+ptYBN9bSxY865b2xyrbWNXLkuStNbUh/Z8NKIb7L56eMmyJLpBk1jMjn9yR5z8rJPPbOI
t03T3LbolzeI1ttS+3DazJGjl3DXpN2QxkPARpNtBuS1cTrYyMGa15/rpt7mzkercuNpQeUYdIdC
vEHUe7gy2WApQa3k3CKF9DS4MjS7QOtOD+PIFiYxRIDB+wBj0xtEM4dMJJGExlMLza2gylBcdQTt
qjJ8/OwT1BNIWhAKWhSFJ6MR8VAGChOWIf0i2QoCWMb96cGMEzLZudo4Csh8eT5DQHhoAnSR3EGM
mW4H7aHOHxxHWwsbAEZ82QUzR9EbXuiUrYknC4HaWcJG3baSZlx6fYXUt/AcqBhkda235cjMWsCq
r6bQBXd5/rPK8uEpoRFmoXRRuXZRgzkXjox+TS2Ky1R1oJqPPPnW6k20R6oESk9oPK8MwGpbkQfR
c6q7EkeCI+20LAMfX1vGOuFxQnVjQG66j/ybMrLhEYb4+FxPzPQpN1rzoTKl4jsAKwjmzVRCOUCB
kHKAULspkAGuczu9UCHZnpmfN9zvu/kRPNZ4MVtEDpPr3FHVkAX30m3xVdn1V+qDBLDrLvgyFAvt
MXoNXrWPwnbZLmMzDjh4ENyc4JMV8VRRGHKgJdtMRN8gzNoG8jATDB3Z9CQBGI5BfhMYwOSI1j0B
tKvFwfLI+CqU4FtZWevTPnx04qyx5VHQk0xZY3KwhFbZKG1lJtugVc/h5d6YOWLhUXLfCHrMtBzq
oLgMb5wigqIyeTIqeLqjGlJumKlnDodxS07X0AYkI2vEfSR2J8NtnSrNApkZtXIF2WV1ocAK6WXD
jJm377yzA1KY3Ko59ltPfCUhezUELaFfhtKZt6r8BQ+rb229QMG4hqH5qn5U705P85GV1EeYr20o
hGKgmg6PitqGVb304nSL3hlyE9V97egfThsIiuoU7on3QFZMbwhNSkEYWR30fe29hHQ59KU1nA+2
KGf22pHAgdPbVnQ2GgnMaeTctF7qkt9Jt1pdx7BzCIQoKghWsvYbvSmb1DXhfJzLVh+dwD2j0yA6
7kgrZuzvXonRLfwhjJlH/ZGb6WBUE+eL6rwCrlAhJWo/R0gvakawlu3vwjNnotijIyFrRT8f4Bee
bIeuoITOEFutlWylSL5QYZLv8zn0+pGNBPRltAHW4H35V5GDaOjdJtl2eMwucqp6yxOE9KAMO/Jp
xz5mSh3rTBr1bvGuUGiWsVXKIUqMDYo0lfGEdNnSRNr6tJVjcyYQnqV6T88gh+HhnAVWOpDQDEjq
GMkqzryzSm5mBnLUBB2DAELxaY71QxO9aQaQ4nEoKGmwgqxhgbrD6UEc2zdkZoCoyWRy7Gm9KqVf
VAeYntL3Lb5DD3np980Z3H4vspHc5BJitHn2wUocdxSzNRYZ+R+ZaPtwUKpmZ46DIN3W79un1uyf
67SG0jacC+uOeQFlVVUFpD3iaSebp6dJv1ET0ke8YZdFUy3VgAa+LFudnsF39fBxPJT7yPgL7itt
eiGqgxgouTGeHL5rZ4F25ACtfgS78sJ6hLIdbt3TFo8NjCuJ21EmKcYBcTiBUuw0oYewwRaAYb1U
taxcq4WanWVZNIfxOmLKGF9FgGlH3N8UPaJ2US3qalwrGGIH7cbXXnP/24eHgw2apwzSlxxnk5iF
CD/pXbDpKOjka1kqN1AJfZEQ6zptZuQyYGImdyxYfgWmE3ogqXBNPKKFbqh2wkDeZAOyQXQo2udK
5aJErTnrQbLRmeqaK1+Ge12x0xu0WFBMjrV1b4lHow0vfKf7NDj9J4pnu1z1vyqDdWc41ktbi/uw
0zdOE98Gg05AJK+6yPk22MWF7JfnXtB9A663tNx2nXWiPqtycaVEhMdJQ6Mn4HIfkRP5sy9J0lKt
leIs8Af0B5O2uDAS0E+WETznsov2Ty1TJCyqT9WYKGydW7CnSM1q9ULXEKcYMnVbIPHaNDqQAuWL
Ig0/k6C9QbL91UpIQaZuu4yVMFr6RRvDkI+MvKPdoEa8qf3i1u5daeF1ETQMSf/Vgi6arizrAlJe
NKEQTFhKcfGjrgSKo/AGQVCFDpTXwPnedqjBe9GwpMizFhL0Q67+3Br9D9OQimXqDY+oJ8MyVOdX
Su59Q0+rXvRFfG+L7B650S+wbX3qCEVQrE5uPY5vhIj0B8VC2MBF7Gwoyn6JRiU6J+Cho+TWysWl
bXlfeDWSY1G7l9hHIsGNijX08zbldjTP84HidBS5sGFnNGSFo0gQMm5uKY0aUU27ZCohmC90hhWq
8SJGDRGNqH5lZvGPKJY/U9OtEbsF5xqV6W0ICnEUakgXPNukRcXreynbHjrCZlFCZi97Z7GdS2cN
DPVL1rg5C3Pd+wyq+iYrg/JK8utrgzrehRr05aKRnfzMz5NwpIBSVrVBqaiWK/ilAX54mductx0a
NGEm2Rtl0JTlAKv8hRpq5UKvUwjm/RZ4AczyV50WG9+dXGnuast7UWVYwrGyy+LGee70VvnZmnWM
pGgVXtqR0FkMq1sXQwRDt3zbhhaKp6a105x6OK/Q7mOIaEElifdVGoJy3bfGteLa35KivazcCqlL
r/nk5806RzaltnPrOfEsY6U5rb7OM7u/NgH7exGrUrSjUBv016pRLDvoos6gh0rQurevSzGqW1RD
tAqgmYBEQvvObeAt8jzYGalc0y2cVehEudkiN9JqpVcucVz3LUnlF0knKalK6AlQW0VFPUjTL1nS
fZIG47VBQHzhGsTLQLuipYcej5J510bYw+qtXxVZDI6wjB6GUP+iyj1SJHV4VUVttQjr8rLy7Se5
1K1LPapXee3wU7OdXlef5EErr70hrFeG1OQLeuBqqLtDlzQf8ikQSyZMU1ysvcEZJcPh2jPd8osh
rPq8cVJl1cTC2sCmEiJGbuSrLnEeira+8PT6Xm9hyldLjU7OUH+AUVS6twtSTr2klmcqIm0rBXVz
lNLiTrs0G2dYGS7cXXSxlVte1o+0ZGpLXdFfIFskV9ubSD3I3joy+ofWktAzGdk7e7W9S+I8ujBd
1Tj35Aat6BDY6aDeO0lyl9Xo8rCT+y6/5rhHuFCYC7doLmmpRcm4jB+yJG8u64F8nOqo/SpRe29V
esUjXPZfEC1+bDWNDu/QhJFcYvWKAlXDwZR/QM3tLeTMouzgGV97t9WXiScxg7H+Ta818ONl4C4i
u91YoXpXJNa5p5UXA1Tqam4udROJaWLJSz9u/UVc69eZHi6p8C8r5OQArN4ntnlDCfzR9hF2YZa/
wJVmr7syRWgvVyB+k8vrsMtNZIc89LIRdFjkQ7NpExfpbVvuUUJHPzsXg/Td7QeXDKeEeIEIpWUj
t5Cc2GV6MxSIsDitjH67pbgrrfV/NLHSIpkEGScUmtpKqWIUSty11aq3VutDXa5FKnLe5vcKFYJF
QcLhHDX64NU10+GijHtEG2uRLxS3RnTASIq1BLhsiZZCt7YDJV65idTf0I02cvl3+oVUBD9dQ46u
pdyBPlHq4X3RMuW8IpeylAITUWutOnfVtL5uC7u8Egj3XKDwdNZIUL33A+pi8Mpl99DzNcu8M4JN
bWS3MI0vU0euV12VX1tBEJ0nNaSADkxGg3rmd7px6cbStla1fu2MAh96vKsa48YWAHLDWrsOKFJF
kv4j9xR4/prooXWdO7cJ0WSWkB6hiLUVSnqj+s6PrC6MVVoPP4IGBaHOab/nWU3WJUuCdWwji2jl
g73M20osjc7bFLmKfp5TMdtqf2NKQ0OLSCZgnpeqTYMK4ToMkjMi4wiInOEh95Z4a10JrkWW7aD6
vyzqWmeHJg+ZqL7IgYLsu3Nr+KK6SZoyGaPAeJcHlrxIu4YkX1WIRW3aw45cffmix3Vx2ztw2J2l
QZTd2dDggNUfvo8y1I2GLIJwHOAdrnQO/B6lgkKXd6WKIrKdn2c+UpnFKEvhGBFaScJdG4NtrhBR
RVa4i6sL7s2LJNR+Jq7xgPzhRWk0rwZ0OrD4xi/hYL+EsXVtyPVr1GX9tR4Jzx1zY/T8h+Dr0xLa
5ES5HxT7eyHBbx9FL6XTII9rKdItXYnusincJ8POox952rXnFjfGZZRW2q4chH/r2N4VGvfnWQFW
3+iCc6mKx65X4zy1tGXRoSyg6CGY7gjafFSZw8TbIpSzFp581eZ3ZZY+g81KkIuSXg2YPf4fReex
3TqSBNEvwjnwZguAoJEoSpR92uDItFBwhYI3X9+XizE981otUUBVZmRk3ABSAajf5WdbYD2rtLu6
BpzgRoDaxTlubI9yMuN+Xgjg9V47P9iren5dx+rc10U4zPljny/gJLY3pZr01PsDJZGq12PmFbdr
vI6HuW33/qAtYc4+vWl7L1VeJumNeoBkf4OTkujdvpZLfYR6+tXaYJldue8wqbWdkTiNDgap5ReQ
P1VWs+Ox/2jrgXZKMlRYnlYreJkIb5uctyDvXzq7c8Ngg51TVAUwhzTjVpo2PPlGARJqjH2nfbfK
+Yqt/47NKuoEUNPZKg3On/TQNDhga3KaH6pNQofrxzlJDZQcTxr1JZs6J4sqZ+ufPAwAnbhha6tP
UVBhmrW2husN81AJHDxZ7u7dSVsTANA1t0HFkHYCzJduIbAQyBENlBBZcB6AJCOVUZCMtEz+56YW
rPu9497qJ07Bstb5rQAJLUFeg+8B8ikL774tqyQNNmbc5aBHmSuM0Pcnjj3XT3cA0KpodOWHnUK2
6KvunzfKlIcZia0f0uvkW8dc9z5baf+UFmNKoG5UTxLgiuuQe9Xyt8RdWZV37SLXXW7hSnLhuJ06
oY+nLEjPynViSygQBINPwLRnRAtZmo9sfy3HoNh6Pq7q4G4Z5SC7Ex/GvPXc9oEK5dDwxqyTiIZl
SZwNwwEsqP4gnZUH1jVrVUdmLuykJTHqfa7MkTdbGcaRozyIKJsnMDxEzOsppBuWYmo7niYI3FY3
vMPuGWIBWa6SwX3rivLQcAHut1Rm0W1KFrvdjDJnGNVwWv16TbyZ7Aqppmu2VtqFM788+S0sFXIW
uT8HjVVU1WMBrc05mjtIOd6A82yGxR3Os3PMBciYzG47ckQGPv/GHuJOGB8pwLHQrvXsmM6wr6d+
JInTE9UJYLsRdnS7+3ZynRfHq1lBLYIVFYWSgsvUJ0t9NQC9Eo5Dmbn4dVzbJK6Az5S/Yz2+Tbp2
7efp5M5YiJstAzeZpf2najVC69fAjga3fyzU0j1oTqle+84Ek7U6ehU5mXcxBs6wmdgA2Bv6dF4K
Oz/WxdS+Y45wH5defQ5KZZGW3RZm2HFy8xKwyGytV8Ohdk3ZBcbjOGlvJpmbO+WtSOFdKaAuzmfc
Ek6U5QZkPD0rHwD9dkd9tNcHk02pg9u5NttYEFm1sdNObaZPd6ZNBY9Xm0tygXflj013mldLUjwD
8+6Qxo+BxaeCrDJHQbMeJ/1WTrIXl8iSlgJIYhGBK62ucpmBb7nzQqO++kE8pO3jGvD9rK67AkKr
u4R/URTjIXucRXqtPDVEnRAgVwKM4v1g8UayjjXc2zWwya6ZUWv9etzlPjaffC3v1qm1IaIt4qFQ
AZ9mUaaHboFE6IMOiOZA/QOgSq+VU5PMHgijnPKIvwygpXb8miS+yEgUxRvlLPYTNUN5HYEx90Yp
w8pLp9t/tdZfvZ3gMJmT/1JPhIabrnIjG+xvuPbOf7eIigZacH0FOw3ITJTdjW7c3k0uqLK16NuI
Auu9zRwbMUaWib6kCvRV/ZIzTzpOlvoKVNuGncm3RXyf3A260xwmjED89KPN2bgZ99YIoZ6Q94rX
rfdgDCOCBJVm7Oah8A52gcvbBgcXbs2oKCiY+ZAQ2y9WvnPK7DPbID92Xj+qOJt8MC+9552IFTBA
kNrdK/88jRz8LljtHVxJ60cUQOWaxlePluz7aM2sJSrJ+d31uZMnAMZ/l0U0ScF4cqfX61tQNo9+
068w/jZ7Pze+sRs1+80e3WnHFowXlYu1EpfgH+fabqLcDZ5FU7yr26xqFp62y0f7pcv1y+R5/Azt
AoPZH//WXFtAD1K4p7b8CVY95+owPghhG+jvXCcaivp2dEwv4BnHsOjz9TKTZREiU4hrLm7/4Gpw
42CER9734xLW9lgkRkb2s8FsIxS6/mb2ThOlpajO42aaXwWL4nfsH3dbaKxLea68VbFm6prLoZbo
kWzZAiJqan7TZibhEoL9NjLd5hDNQE5pLYs3m7J3aI4wwsdAQStrgUIX3rCzbwV1V0829eWqUTQX
7R4uagpxvFR8ttVzncFE9dY1JwN4k7ugylsI3Dwv7LSf3WHqI4eiA8jilB83HVD6XL6nlvNQmerX
FdYQytLR9utsenFDC87eU1/HvCvy6JWkKPJmV/LJygdIzN002sclCLxos0rzfl2BCvpWjR9grOS3
lg3eXl9zgX97/aCqSwBDnsrckyd7IE/SbE6Nl3dhGcSFZ7z3gXc38/yKQX5L0GZy0gkQE/XVm403
SH37RmKkBCbZCOegBmCjvgezeJq2M9u873Qve9lqL1rB0aJ060Dd8Z0p71zJ9S5zq29L3Uq67cnV
VZR6wLkItjHz/wa7/WIFb8l3jH/aD+bchROS5OL+0Ki4TEndVn/PcwhtmteTj03LvE0sIPZtt2OV
VEYFp6VJL6eBwYmGsnuUznSnPPGspel+zNt7vc9fBGGx5B9oe82HXO5U3ZtpFUuUwdSqgu6pW7QH
AObNPQTKv5El7KspMqgLc/DSz3wCmnZpwJ6FxWTnUe8GB8xij12lbZEBzTU0lDfvLXO486XLNCdH
Dxg/pNMndVW+d1Z7HnLrxPO3Uiny/hZZAIX2hvl2zIUE+uLgigbOYyCKC047K+43MSYu6QCJqNb0
iQxaK0yt0jhvmnO2euIt0de7vV959LPB3dh2Z9Ij2Itc6OM0GACUzOkFQq3153Wru2vLJtuPFUBV
u4VcnhtPYpgeA2vbRpor0imtsVlPWZ6+Bb3+aFstCV5YCcN+81e4eg2YQqcSO5m3FrEL2k8LJFLX
jYR/3i5TlDie6UXFZH2p1fodZftjkUAYKVx4e2/TROikTTyoOjY86z/HaSqKJUB1ZpWy6yJyPapm
AZJNzbvWrF+N0nxuprxIZmFskaUPd/R7iRSOFWUmZupmhB62EBL+KEdr5eqxBOxDx1U/hvTy0B0n
SZ95UxNKvJ43yHdzg2h27aXO1O+WqempykHO6Zr9nA3ZtbN9IGadE3WGN94Xjf9W2rxCUhZ/pirf
rJZ7KHOyfWXZNff7+iSWpozYnxO7kV9KCEjD+bTUoEGevU3hwtEdxcHu8uYMycw8kpHnRb5ajr3F
Au3S/3TpsOu7vNxPmjj3ufe6eeVXt7kc0nPdRARVS1oVr4tZjKKFsOv/LM2Dxp2P0w1Fnqr73hLA
r5hYoK4YzT4AHdzM0gUB787qILXSeDTpTDEIuCY3u2Oc2tTPY1qXGnkSihoB0+sD4eZdqLv5NwmT
L7ZNo4V31eQg41Md9fQwjqSSuB2f7tYbKbMiP6p7l6fMyNa9JupEufCg1WC/mlpRHccAbl3QfEmH
mLlBzXHtk+8O5yyPpDn+B0jQpXXoPtrWuM6CzlV0Ff+LycDfnWYvrvoZ2cBet3u3tMYQLnmi/PKf
WutDsK1HWXNuWLO85DMb4pm3/bqre7I6onQs0f3rq6KN+WJvCqzCpzFUO1HrFJYkxyeB0xyBex0h
YEqEwkJRVzTLlmwDWOe0Vsd0a+a3qmsPAQgAIFG+xX2f+0eCaxsdJvKWXXgRp5h9luHFlnyzcjP/
ba3HU2RM7m6G7Ojl0kzGbX2vspHLZhNljFRV/avU0D5NGmA/rTqzWueGrUeqzDBLK2yG9V/qy2ej
aHZVb3fXZhy5YghBiYxpRKgE/bs6T9mcfTHGocccHschv0ySRe+xzdeEmfjPUFUPKbQP5LsTR9J3
KwrWRSzqacuBv7nqEaRSlkb1EWp5hVINGBQ9sXRjxxwD9jtlFTspEp6R0Y6NCgZ4vcxyD6zUCWvG
eOHAkjYLCbxFk24Zie2u5zFd3huB/O4qmYy1d7SA064aYCSzP8xUp4vt3ncmX7kofgxaH30qn26J
efCskrLOHhcJxrJzAJVVEb+Re8Najg7F++sI6DXidm9C2Rjpg9lvL8M6DXe2u5R/rAUHiJdKnoJa
HTaZU3qqxtx3TfacZX5Dw4290OhJ7umZXaRN2h/0zWfP06Bb6CJcncVBG/N6bzflsrPQfpOMfev/
Rm2hjdBM2qaiyNp9yvtSxdLYarbuaIusldyh2xFFPrvk+Wt8bf6oqEn2CpP+cebXRJyPb00DB1Kq
XX1tNGKNVjixu6kcE9KAn9rVsKJarSavX1Ouh6pge8iyluHFI0jzMDZmhg+JKZntYbgJDdwB8WLL
MwMPyKhitoyj1VPT5CAQn8dtHGGNTQiIWvMwjf6rx2tdLjpTPE+/D4JZXNYy9V8Rdl2wWDTP5UVI
tw1p1Z6YI6SPvpOJvTaa9+DLP23ELM2pzwPx7a9i0v2dLKt37l55Wmr7RK57tForD//4M2HciboR
MAtxcUg5MnPCIR0+DR108timDpps8UPayYPnq0/sgyIUmgcArDjL1IpHVZDh0/3X2H5CW/JAUtXZ
yYA4bE2whhQmC1qpfW/xYYduQCJXTV0oK/TG1BuifF4+06Z6XEZaUUf/pMB/nGf7AW0q7kFQki43
8SiDZIu8EVJDl/r8H5p1JzZ9n5VzdQ385Xux+EOOLPk5Apu7eGqz07AGQaLLmUd9cpsX6QQHs++O
Q90eNn16K9urL8pEwKwndu1S08Etzo9e/Gf58k93+7smMHZZBwDCL5jSES/BHINarmBJI3MPOLzc
uACzbqbirsA3ObLhHk1rUccNxzrV3qda7NdplvfwRXdlTkPNBmw0bS6jLUfb2cHw0NVuqBSxR5Zz
cApEd8rpZNC2XRbQP9XjwcqNM8UFANMstrLXNV8ehbsWsTFCsmz8cqAr3q5GkSfOcJOMtF0wdLvc
Ne6Wjs4Ppnroznjhae/nkDSfO6ZIVEEq7jhQs8VIcLARspDK13Fy3nWHOqEu7gZxq7zM7Orqw3Oj
mZchFYmP1NM1aXJT9hTtscpUUqIe2Rx+uqcf2Wo7u5V4y7e7DQ00aGSywRmdKoesQz8ulwXqsHMn
tPXZMsY4G/t9XX/crJDUT2KiRMx3DeYfARpX//WK5VVvp/tJMiKp1siaKk511AVn+Rs5x3ixj1ne
f5jFVTT4RdYvV1CIQ4trjOzPZ+7o8zCUNJkAlHiIn8biv8Z79VZvt3rbvxnQNYa+V+zFZ20JngZj
OpRcztCiHow+S4qqupPSRcL8CGQQrV3hMgJc83jyteCOaEKxNxxW+XBJz3tegOzFySoRGdu0wBj2
1Z0wnfaV/YcmdHSN/KfABZ89iv6udYe3Bhz0XpQq26uJJXYmn7Tvv27X80cg9gqnioWm3eW+mczz
yijCm18RF0RYawt/rD3OKe/UxoJlYNHjwGvPb/95zClMWxYoC815LBgPSLO+TtMvf+orlVTJQfB4
wyNN2ngsHT8qLFJZahkXRAI12xBVtUzWyYcAbLwNbpHUFprA0DBBkTtOzp3FAjEzr6i1UiYZpML1
8lM3WGqk9bMR+MdGgHKpk5J2Ev0a5Kp4dqw5VlaawGiHl9r86yrQh4ohnbzM3D9Gpo769meOKwPj
LGrVU65999Oijg4ksw05uhqpJ5dJMcX1ghvBVYbcC0vIssCP6yO837qbCs3nuStVLNPtlbI/ojA6
rFp9zLihTJUlQ6OTLfbNccF34zIT7J6oiHYuPyGxLuyigHlv6U00GdpmcRhq6JXetK+McpebzV7I
OpkD5yLb7tQpkz3H4m4E9LRpODWzKBf/xhZRFhaOtBHsCm5ct45cvZzjwO9wr5eh5gXRnNWg5ElD
Rymbmx1g4K+N0fjOVdMdddvFnYchXPLl2aa0DBuB6b1eiz0LsHGeplHN4dA61Rljy75Y5TUVFGbB
wjSG0UvTR0twS3T0Hvy1I2X0PyeAtOV0e9dsLrzq/LrSo5dbkWUS16l9arm/a9MyppU94SO45Ku2
m4zgQH129SUXvhlwKBfHQRHogPPkjHNl5ym2blZ+mnENczlFdiD+rQYu8qqPrXY+QM++1m76PAf/
OXzHrt+h+1BxrQYm2OxY6x8914i/1g+jbz6xWpQUorg30mblrhu/++2rNJ3EVm0Xrs6t66nDXlPs
DxdHQ5lJTQ+32Es85u65c6wEI1foLPbe6bwv+OwUY1HgqwMraDclHLD7dHaMNla+RmXlwxaSf6wH
XebKjjkai1D18IYptp0cpLK7vNcTvQy7REe2VciWmijtnEQFxSFv19/UJfLB644+g0iqFP+YBv/0
7O9GcQ7e1qKJZNEk9PJxsxpR6rtRb8o5TPNXawb+OP4UHhdTcKlq62cMaiZhxl1nZC9V703xhqtB
BQCTlttok7+mbu9yagFUG1nVocy3vd9Xh1ZDvrKn2KfQdesH0nF3RTvsb0eIYf4a23Wu3MRuh0PP
Grnp2agm216zPm1vCllhOyqz4zB3wsLars3k8UvZ4rrTYr+Y74tqvBeNe6Z3PBga6VP8mPrwO2hl
jH5uhVTy836xf0l1+iaDxfvwjY6A4aallRra88oKIwJGxb+lzUwBoWF9FBlH99y3jEaDdN/KmdiH
ddaSPNCzPXp/ETYlvHuprLgaGnpz7WHzPJtNGXWoHFPEY1nTAhYY1TGr1yFmknkfBOWn6YgPs/FP
eWEjJmJ306T4T+/7XS694+L677e7Vl97/nD9kBpyN3luXIngIOoyLtepQu1kKjanjDYL3UtMXVyF
Od/sJAOuBMO7S+sR7WM8e7N465z8ieYAUHVgYclmNz1kmRPrJSj5qCVjIzRa9y/vjYOoyufWtL8x
sr0F1vqq2FBlvO8/91m6qzyQ8lPzn+Uxr3b9NuBON5NOyL3yHBveCdd1M+cvcvJi00Razbc0eKlI
gzr4WvE0s6HHfJPOrdBKykTOLWv6EtmSoKh9tAIV1hL2Xsu7IJReeh6xt0S+PogYdluOjtCWu6XF
WdMjM4asOqRc8tS+fjB9dy4DVG32E629tf+DwzDIXv4V2pKFVu/JaOwZ3ZRV5e9SIvejwEvLUHbj
+6w3J/ZlRbgsfh4qrnfOQH/CI8gX7ooLW0HPq/CSvDbuiZ490j/SeQ7345hfeSoLtuGR5POq6hnJ
pB+mtn16rHpz0RtHR2vQmbnQFHy6eOp1BpqLFjmdpH1qd+ymXwwXgbgtBt73ISlMLUldsefouaqb
oclekGs0zIrO4jNKTy/SU/t8Ee9u14H6nPMP6DagA63ivVvWv2bm6uAwptHIvP+yOT2vkv23xmj+
5Z637DfsVEmxqWxXBtV8V9M5RN7Ebaaq6p0lBd7B+p+9iiQtcX00NuAaqTVf6e3jLgfv2bOyfb81
sdFQhorqi03Mi85UOCoDGMAAtuuk0id5GL3yoXdWphsLwRN+sKIk9LqbzEQoPG3G8IGz9DBn+oe+
aS9Q2BOWmZPV4TJrsbWGVcowBzKvS3+X0V+snDRN5b+ZTQY9fkLB7/XsYySr6RteWrfzANIOeu1F
hiRB0teLh7lsP3XcOmghYO0JqmBMWqrnfFJHX3JHzoZ8nLLxocrrszPkx2KBh+DTXxt94vbuocn0
c97nTZRl2RWMIF0dYwaKDE1Gi9IYBujltnOX5ryoYr803MLd9C4bp4q2lYdHGKO5m3L9b3QaM1y0
9mRnVjKYW0zGNUdBuqIXEmmUWIwM9gsGzD1rfOYhCGARS2BL5mguTEYYh1OKovEha/pkw3mEf8fM
3wSDcfTEfJKx6fbPg86d4rfzf+UQJI1qaOlheYdbbqbvpc1tXjjFp5k6v53tfhdjeqf19XnLLCvM
J/9ns/zDYqqHupxPbu49Bin7LgwsUZ5JBD1ovkPnvuyLoMzDUuj37Q3K4/T23+YECaPU/xxRPFbd
fOZwfhOl97J4wY+7Nb9LFVxTTfHEBul1Xbh5xj7DEIE0WfRoHrb1uDGJo9UiumvrGbF1zC1VMf5X
BjyZdp8fHKv+g0Jgx/W2DSEj+73j4p4p5uaYjZV7XZAl9q3Wa1FtOl3Up0haS67Xd3NREHkyyKdW
tQc5LEhZ3bXwtZ2Q83kZlkPBF6WiOC+Bv8U+91PC4P+YCfHPUuOzquXBN8u/udfv9ZE9fXJqWZ95
oIw8BZl/3yrzi1J3ino7tbkjg2+z4Ihy9Ow3TYtXZ5B7gwujX0mqGhYQ5QuTeVsFxtnu7WJf4BOP
pzHrD3bb/nS3Y7tpP0cKHQsZlbDfz0lwztV6+jF45D/Tns4c29J7UuVgvGCeH3Ztw+0s6il2gbkE
JUoynnNnW/nCtknJjT3AGLjH1bKb12Yieaa9jadTRpDDX2uWeWwNtqKVY3xg0o2RTYlRq1uWHU05
N9WUXgsz/dXKTR0Zxb/lNCc0I92L1TbljtWeY1E73EAY71D4L8EC6MAv7MM0eg7lnWZRT6bcrHTN
2kT1rY3jszW3z11WmAxN+5lzuYxsDZ19MOuotT3utKXfIviCf/NIEk/v6V9Flf2uDbKwJ4cTY8Fo
sv1dk+snfyW+cPJR/2vnpLjvRJ324TLrh9ak4HZR8TbWJEjmRblZNG/HZhwDz+BIwsTOs9Fvth4N
zyxiJPp7MeqHbVu5EAeMbga1uH/t+vwP9O45cOoJJRVbQ0NCK9PIkrfR1R4y6eP29FIjWcBIAlPq
700rw8VUXhbFwHjxmOhPfFOst/5i9RC80D1jsjJ9HDzqEYIef3D3P8z+Wt3P81Ye/aL9yrb+Z0l9
QhMzn85kfSSS5EVP5b09Y8TstaoNc9DlodxIESnK9bXMyO2uSER1KDT5sQ+V7BJjKH7VhpLAkt59
GSj/u0bNs7choGdwLrVJDFiPCJ46/sYt4y4PG4aAXSmwSNyyKvrUO9vzvB8q/6zSlm5aDpd+Do7l
YlTxosjBq5Yvk2tDdLKMl7r+J4Psi/irjy2Yuq95aPFxZrcHKRjMlMgo12TLFg335sJSfE/l4u0M
9PzImK2MkxsdswzefANBqPb48VfTf2VAtd4NNIr/+aZSx76f+Fg219+t2Pxi3632Q68/k0hRRL60
7nPPOE6bjuqpjYkpnTLurK4KjVGXsdc735XSU/Tf+slffYJXGPMTtktp21uxP+onhB6GC7eAk9vH
lCN6eyazgqrRsL/Y5duopUem6chupcOZ73u0YejypTldJyXTXe9SfWTbozsMD1s+7OvA/8w796wa
fd3NwXxnlh2mlgCHyxqccwcsgG/g0ZjVhcihQ63MM9kDZTiY87cDJGe8KSJrS1dliYseDALvc0c7
K0X20jo2BrRaxDLDgSMCE+0BnfwwbK7E5kiTrA/FP7wL7EiaxEUH9lDshm24K02JUUV2KDAedVKJ
ZYVdnF9iNssQXxUCkVO5L41H1dlLz05cRxN7NxuZjmxsAoqsOxm9cdc2vP6KuaI2Z7tKjsdZ9uiN
Xc9CtSJ4JkcYgnxBFcWlbiwMFsutxptBi7Y2H5qevmVFTiHY8jgQfaCFFj4X8jvJ0hzt4Ftv/CoR
HWMfs+3ae9zNZtJszPHybXAfcSBQWoi+i0kb4c1xaB8tBJ1tObedfmkR2FaIqvFQW/Wp81X3vkxG
e5Hc/Oxxan/1iEtqnjWwTu4/Lx1vmsuyt+bhKr1iCMdhe5W+ugcC8OJ34l3nJHQ0NowBJuICNEp6
TiwwouIEzan9u49VGx69xQ5ndN5Zx0x164KMMjaXb7+ow9IirjmwaaYH7z8349ficv2X3Skt/ZNV
LwSy+sN735d7w+cMsrL8pLdNvHIoV1Ydr57+0OkCQWDk5shmfhU2vbiJI8rpSUdjsD1xK4ajysvY
X4LvrTf3xozPKe8WHnh3OxnpSC556cQBZ2/ANKGS2z2R1lGO446y5TjV3XFzBTd0vVspVEODUlSb
5UmsNUQHn/bfiRvanRXqtEeZU9rtIVMc1tjNC9CARqsdTbt5ylqWWV3tZjQ6GG2/18tmN0uJDvRF
axdllOOMqHelCiKLccBNbqlhG2mLv/PX7Og1eCm67sIQM2ZUQNAes4JoYbE9BIHwOAQrsoSWPuSD
+daj+uLRoMf7KnmXnWw6cxkdRukdjH75x1m2MoDceKfHs9ZJM7ScOR55OFhi6mNbGImOEpB2DwC+
vajRmGluef5aV/VnXRddOG/8ctlgnW536eZnX7jonprM/u0DkVilwlw4v/gEgUosQkHhnjxHxXmx
hn1hvshqdUJ2Av4ZoyXRF5sO2u5y6LFIU7Z9D67zjW0y6i110Sz9RLrqz7D5CZkSZ0YNx261DIyZ
q5M4imPAKiUW2qp2PiYX62kudDz1ZRHnjo/ozQik9pvEDrA45y7wn9n3Dmm3JCrroyL/K4f5QDxY
qNeUX41E8fbx6KQqMplbMHJ6dMZsV9sr4zpx7QLvOw2yXa76RM/NnQrOAEZ3fNMXeH63CzLUWgQY
24tav+PZsEIDDnG2/GW9PEmMKjO6VdkWCVF3NO3lzLPSP+WmQq/705zpdlqV4BBxuvB1UxGcKl//
Zwycsiaja+bcj0OKp9Y5Qiusw7b+LropqjRrJ1Wbk0g+P4EJOqhUXIuGk7O8ItxfUrNeY3+zD3P3
MxblX9pjdRABC9bcs479XPjV+lQKO32RLHsf9SJg+FIodzfMN6u52iz3hbWM9Vxqxvze5lr30K6B
iDUmNBJz3rrstMmqDqXNDBn9N9gzZhBHSnTMan0f51iXusCPFs94rIx1J9b8TpuwP9ibikQF3bSu
l2erTo8bTuuHlREOXq6bq2euPj2Ckg9zXbqRhWXEM3usGqPjhK1RftStZpPhp8R9uaxBwqbBhawa
gmEyXOY6pqE6pTUs+r1mCp0Ko7DiepLHvPCZN8t9ZRdXwu52JmaUCxe5yJFB9fbB8kbrmBZ9eQha
Y/0STY54WcaYjBhZLOjgP56YzRPWAu1lcKRztdk6bCLisaaDlmXqsOi9OBosvL3gVdbvjMmpjy6m
Pgp8bAi7eso5BIbAhjJXZ96Ly+jxvU6b+mw0S8HptTKP1Eu57hVOodCsC+M6bXOdiNQuj9rki3vN
9lEve2LZzElZp4IbORlGgcO3q/S9nvvaZbMz+0UGHNou5W3oiCmNWKIfdlNZubvNQbNj4KIH99Jn
Esw2SJk+K2N1HkbPxnSaEb+6rEP2YEjlHv26rxO3DqyjZg7kWDRtcGlXpmPb1M6RpVw3clnQxaYy
1bybmxfrQcngUNfYTxfk/WD+DZQdNWT+NSQjPmEOKh6quscwMfkZXVrhXlx+qmchjfFVZ73pkNpK
/NmN4R/8rlUO5kPdu7cNPf1v3jr7wZx1xhtN1zZbiLe8mMOg50xgGaq779bNe0v1euFV2PAuBg1Z
srZRPpLWbMZjX6UHMhSs/0k7s924cW0NP5EASiIp6bZGV5Xn2I6dGyFO3JrnWU9/PjVwcJKKYSN9
sIHeV910SRS51r/+Yev29AYleXjfZDPWT46k43S9Lgv3ruZJza2fPdPSpV+MOXGf/Agh26qEO3hB
pT1D3e6NKzuZu0M/gtgwUnTHOz/KMgLU4njcgXXkcPMi+yaZ8+aY4AV2aRfsMj1DUnWG1tuYYxjd
16ZXPQ3UHLta1NZdqg1aPTsBzBqnkUthiNvmpkBSs2ncpN5nC1rqT7kC4x3C8rVqan05NbBEQOkt
zVRwiE9e2FvrcYzCnXAy6pdEqfSn0acp6PpQWDFRqGQlg+IkxYsOGcCuwjDxHqkx56vW0u1Lgsij
XpX8x7ZTMBI5ZenMPYWCuUWhxvEtMlW/sZgxP3U1j7Noi8hYZaUbv1GVxLQjAzNw2BZ3nuzc78Xk
+Nw8Pedm6Kh7U3f5S0O96LBsB0RZloxQDObS96ofpr2C4ABKnNnxBhdtgUdfV9r4TTH1W89JON60
ZQ4HJLbqLbx9dxdB8lrZvOGXbJorPoewvImcSnIkiPng2tI/1t7ocIpF1cNQqWxbt5W7jQrBWLO1
oh9tGJr/hJ3XnYbKNkA50/Kmdot0qwdml6Wfh98N1TgVHB97vOA0UG9p1CvKdQkRs826AxuQgRlH
nryDjeLsMwTV3wCAhmNjiupmnJ3icSiK+LrDfO4FMmOyDkkEJYdHgyZ0KjNp7zs97ZlpYXtoKghh
O6BZmz2ONPhCRSXNPXXmkvxL6bwje7z6SUhIv/WRCT4kbaKf6jme32z0A2CYXh9TnIbsH0RNjGCE
Ia7Kyo+PYQI3kKOEC6MmK2BedakNKa3x5nEV0ppIhhGif86QR1EFi8x8GDklQ/o6lHclpsJ7q++y
r4PZg1VnSXTftMhcegLjd1GXz2s3qTjX56nAfHzuC5Mi2i1fSx8/7m2WkRsBXKxPOBSImblCYjWr
JG7lweJ2fXRbM7jI5xQCHzc2UXrGVyYv3zC4LuG/ud3NZPlgCXFjzJC3LfM6xan3xIeYrQc7w07f
aj0Bn2Hy1zggmD/CrGHUVE/lbp44CdYepHD+dcTW1A2RW24mMXGKMOrwX1Ar+LDmda5O3SzEveeV
4bRGOlx8hYACE6wa3ZNXpuLgzKG9iKPsLzqEGp5yCX81Gqk27RQykc7LmRrPq7fsCW8/2breKzH7
N/Bl9QtThwHidTJeT7aBrMIgIiyLQtOGGTqlj1bc5rt4AjqGz0s9adij+qZqSkGLRCpaW4zzrhRW
ivsQ7/961djNktJWMdmNWsQDqLqCh37sYEWGGM6sZyu3HjKDrDPDqaprUML+0NeF3ArbThlwDSlB
5vl8SHt3+G73VnJVB5QgMLmaa+7H7Nq2fed7jXz3S2+mw12STowuZBhwqWaF3vadfsuL3Hr01QT1
v58S8y6ao24HmVjthB7kOk0rua0LlbyFMrR/Dhm7EeoeTm9xmyAZa8fE2iF/rTdoYghi9VNo1UVR
7zjDgnVmOO2b1VfRPqg88b0SsXHV+oU+ppNdHH0GXhdK9gKf6ym57CK/fS6HHGa943RwfRyIRn4j
XT5HMzyg7JOHxiTCJITwaAE9j8bBcfzo1PQ+EIMf+a8ZQ3cGU07F3dZ1WNlCvIrnDQh4TDqsBHW3
rVhumU45VBTYZcHeqHcRZKlsZXtpdc2r7H5MdtV8d1H+kSc7tvMqG+Bat2Zq70oDwapjkZsx6x9m
iZh43cXWQgVso+Ab7CW5xm2FANrIi8qdnCb+ws53v6bdBOemT4KVSe93FAUzEJnl/tqG/HA5t/24
dkfXeBxTs7uX3QRjNwz6a/p/5zkrxupLzLNYGmiYXfiONLRs9RD+nOckecnTMoO801l3pYOWae5q
zuXRUdeJssQyHEra63Iw1SMKC/O7Nc7JXWqge5BW+JrMsv6ue9+7BH/pDpVKOjI+M0k7A/gUh4W6
gTACualqMrZoDjHajqb6WzI786oNnfA2qKv2JR+s/irDr5VuIlZ3QOvRNkWfvLbnhWDu8z4OpcuJ
m5ravsb5oWCX46Zk5Mxe2LJApiizNgaxSRcFjmKvtjuicYpjXL6YfiY9rUDOyKb30630sWv1KoCy
hYh9mYVdshtxDzjUbd3dlGA81io3fe4WXKF2adbbL8kwJDs8EhaGASiMzJ12UwkR7OAZfxl9Xd73
sZXtghjKmKUII8OyhgkMCAAEK+DfEI7It8hr/Gc+2OlhLtzmWtJ07kQ89NtQuuMzjo0UiPiPzJcQ
5cyLucqyy24unY3MOjjPTmDthYqaA1Jmf9+2Xn9Jc6WYRCr3PhjC8eQwXttkeV0ecEH31k48O+YK
glv0yMlm7pVT2F85iJJppQo66tXYqj7amFEbwSnLBfkc6Hf3GQlhR5v3K7YiRSxe52V5J5C5bpxU
L2A7+Txrq0jSy5bkul05Ne1zjHYKXDDSu8bO81vZcv5EfRrNtPs1OoagpfqAax3vh5xrazMOQ3Bv
0QMdIpX73xqvGaG8sEOv/dxoblQnwnzloYwdIXqGqM9ao1SHsI6bF956eC2nOr1GzjPma681mjtf
qSFZJ1CsyAMcLOsYFaoixVKZJwpNMMlSp2of5aK+GnlS2xb66MJziAECNH03g/sovW6SMn3Aky79
QmYoIHJuBCmECO+bih3AdSvvrrxBl9Q/KBDA04sA87g2B2VuOvMY6mbYKdmOsLKj3L8Me8++jnyB
vkGqKkpAgyOo8hX2JNcyF94+TRI4GRYTIK6MuEsZWIYy2iQ6Kh/SRbJXA2FCoM6H/KkNO/klbSwX
xqNn3zkJboACP6GtspLun9TQ7YosTWAmhJSVsRYqA9zzG6t8xcFL723lJM+hW5h3zWRQKZtW2a1F
ZYtvHMlgbSTp5iEDHb6LwANi52SeK2aMatr4kZU+R+joTRh66XTR+ZZx09cpo1mzB3BZe5ldfUWL
Rh5yNnTpG53JsEk74OotE4wIKKCek3uDH09TkxoS+w+RPTS5Tu7myMc437S6o1e13hV4cHPrUeDf
Om6Nlsjxyhz2HhLdvVVOzo1V9aNa053VR3ir1poLkGa4Lbw3s0BSXKsETpI9je4L1jzyn8IQ+Q7F
m3Ewh5BJLShbs2sCz/5q+5Co4ipuLg3tDBcSkcWh8XWy4YMtbtDpVi+pI+VFHcr61upndekww9wH
vhZHJ7WDK11KjVYmwbNzxS4ufphZpUkiZLR0VdStKrd9Nrg0g5HNVdP7B1JyOr0iYt7+To/d0SvU
DdM825rGL2VYRg92MAjcx2r4hnZk3JZGMdzZc999cWFfU4VEfvOC90T7HWVcjALemfZhE/TVejZi
sXInw6H/E4oRTo6WqO0XC0xrwg9jFRcKWGzxodpVVG/GxtZtuAUsjGEoSXHh2HVBK1NFJtk9Rnxf
BpXc191sRnvR9gAfeWy+ZeyCFE5lnV3m0LSnzdT03Suxn8MXkv5aWGEZ6lnTUI9+2geXoc/4ZmCi
cJrLVmNFiFE16j9G11YXXqJ/QOzX2UUAAtA5lykU6UcvipjqGDbYWmOZwwOk3fpQgobu8Z+Ld9CM
7VNRo90YPbu7nhxrNZVWsUGn+VAWydVIethCIIYThvPtquHNXVh8wAsibG8tXNn31EMSaR+8RVLZ
GrSQzNioyDUAtgbTnmK5N8Gjd1EElB5aDC4HwlWQ5dQ/DaA7+BrJz6Fp20MSZgP6pvmakW22t2JE
Fe6ooBg2zEFHn+8Lqf3FWKruIprdZ3Jo3wKuZkBfNMxF1z5ac//dbyDwFmH/JBVSiUE1QBqGsQT0
xJhUhO1D7LoPQeoFa2HU0VM5wIuaBhncKDl9Nc3gaTZKep7QyLe6M1GR+MGPLmRsqX0HZm8n461S
tPhmByHPLn1cHpQdn6ygSTfgXCfumJ+tMh/0oO/Q09yRKuHxE5H8YL3e40qWMiyjOlkZDeSowZsh
+lqA2iQkFlyr2l8HMUxXLpI7Y5BMx3rottVorsSETCMO+4u4wQ5YFUVxsMwAI5m8rTfYWgAtWyj+
7BkAyPBR2omoBsXxULvHZWsANkIFqH3vyqUtWAez9Qa1equYCK+DXG21y2SJQHgQbCfY5i4GeFMb
x0fHKYwTh/Vbh10KraN+kEFAHdH0VIF2tIllx0Hstc+RlR+BEO0NZcntaMuvxixp04uOkzcvMSYI
v7gA/Rs/R/KVW8O8yyumezACByye8B1Ro9h4DhPVliEaz2NCgOTfuWF9m0i3XSuMSvZ9OwJ80BxB
ORhPDQ++k+lzlpJu4QwlNcIA57v3cgt+WffNnrrnqs4fJT3kss3AVpP6n1gm1zBmhxUYYLwFV3iB
XfMaJ+VT3slkhTEGuykyrbWq8pe+LhduPTzp3Mb4iJoeT2awsmVeXcJos+zSgaNmhlde4iQ3BVzB
x5LTyy+n+ijy5ID+zUJJXwdYlcR3cg7+SZ3EWWOKCIEJdSEy9sJBreyb6qkK+ns+LsZDbnntyOLQ
e+WE8zPCTq+25b4J3NuBmq9w4L5XgXXJNBSN/xyBfeUOqMdiSAL/w6vN8dKYqng7MeKdW1wE7bx9
jHDSuOmc9KWH2LUuJpHufYGoIWnaftcgGkPgmJropqsUEUr9XCbVHaeiOCIYvQsrJM4Gk4jNTNYE
+A9++dwW1c4Juu6gjcl9wAS53kzYv7MJvWgz2+rVNITY8Ln7m4Ksw+skh16QtfijJEEQHZhyTWvL
r+s1qeXRRVjW/Q7DSn8bh1OyjzU8y7Yx4z3oZXITAZw6SwTp8njnwBSbvGGpci7e8G1MkMRgQssD
A6vrzZ9t7SV7mc0UaoTGd0yWNw7GFkZlXZmq2Mog3Xbacjg2xos2aQ59DqOLWBbG2W155yKFqNrJ
pZnI0JxacGtk7ZyMjmkdJNW1VDBq5ubKiTBzEnZ3Eadhgw41u0it9IS4eee14yUzVi5bOX6rOvlM
c3gB+n4V5jPcIi6jVTL2L7qD6gntrUTelrdvstcmw6xu0+bTSxInJy/XYj2YWC+0Cg2J6RhMQzBa
QgrGt7aTzXwbLHWgbK116UC00d3W7mtm7c4OydoXlalsl9fWcx1Rzsj55AzuE0k+mywbblwzu3Lw
bV11nbHNpfyBWP2hidW14sLz2V59Y6CLdNIfrddsPaZL61H59YWq+6M/y5cwJjo6S1/CGiovqcd0
5Qvz8MJP8MgfnqOi5093n+Mi+tJVw2PvTd9np7uuXdDlpCGpqI+vMKS5cPTAdVsfAyP4VvWvBhB/
SxlgRsWlQz8g8nnLXIo3wKgJp4OIJj2Nt3CX4V3CO4MGqId86xrQKaATwL46Fv5wUdTlKjDajZO7
u7FJjhG2RbM37eq8w7rHXqVZuLbjmnHQm2Pkdy0QETUm3NjnWXmcaKgakH4H3a605GaGrI1zCkQR
UIXS2KZd2cAgtp6dDrucpskNmr8vMwSDdESjOVQwgL37IETkneP0o+1TFVmXc9B8rThK/Hp6Ucq8
FhWDbTmOt91Y3KJTOmgF5YPpUKrah6pshvXkDhflWO7q8qcQ6p5CknqrSPYYpqxwi2L00658YX1f
VExKXHkePKPA2/IGSth2VJFuxlCHO3FcqKYo5BVgXcrpOEcH2TNpIU2wFM46qOW28Iv96KbHKkN5
hDEjFiszEUzZNqBQYha3xp5oa3XpowG3FkQVSr9aWGImKt7A+Ipo2dyWMGBi48ken33JdWZC2+vd
bVoMYjWmfX2Va+OmJdScNOV0FWTBddk312blHjMTrgKg7ZW0xQNYzKtOjFuGXpibZ8HO9VwG0QgR
28RhuL5obw24RCuriuOtWNi3obFEpxMAMckfkUgBrExgODJd0ana+84JXnwTX6psshhT1yVE7qS/
cpX9YBb2FzEFJ1+B8juxfzHbgMhzA8xL/OxzDz9xQibUtlRoUbOBrLcLs3FDOs1dx31uN3zJIXH3
5USZhVr0wS/d6DKkB1wLp422TPjbHS1FvBEd6sQ+KR51ZT7IsXkxAPracHq0Jt94BMw7VAPyK+kG
8thL7W7yLm+eKjwCepTSDUSKtRsZN2XufSm0eVuQ1cVVmRpPvi6qK9cBqq286YtrmM8DQJ+v9Y/C
UheIiw4T0y5PIEfz5vSxFfmBkKB1XZtvTOWjvfZ8tUvwqrq1Z9u8J90A+5EBmNvMklu/7hYRApT0
MHUwLdEetk+VPzjsE74Da96ORvm9LqZXh34Wx7QI94rslXAOcYk32kaUxaNsI3VpdFLdqimxsVGY
Y+MfdGhZup6Suffg8hnpC4Ujbng6Xue9/u6aIxCRKPeDSWJVpIynrDH36aCZ+GfdVzmGdLta/ejA
n7dCGekOmvtbKBqJzlgD8Lo9otgqvxoyj/1jQiu0RXY/quhHGhTW2mlz66IrvSeuhvQCPUbzI+uy
e4kOkkZKvQZTB+XDadbcuVuVdt1G2lQlURF/GQnRI08BnyLEB1vG4BoEytrNkLAF2aprgNRHUvXg
tNsdOgS2LWdTM20RgN4mNL8U0cZF0plfNfJ4i+vcs/sra1HmyHmH0/A3owrvUtQTmzpr5Z7MIMI1
Ax5H21iPDaKlC7uJtoZj/QPbJl8XAjuTXm9oyC+GAgmhOcMnYCyxGjPz2DU9ugIo4enU3qHtevKr
5KDm8JRXiwRYbypNh9x6xUHm9jGBxswqWBvpVR9BjzGca4G0w6a4aGFv1TP4Afpr4IO4uWCWesyq
Yt/L3Nv3E6eNY8gdRmbo7GpoWpgpUDFh83zir0ioRzEtyIz2BEiDFFbM07YYErIbHXxKLMGlXNNz
AB0gCQEpEmbz6AAWGQGPkhPzXrVEJMcIbmlrVrgRQaGF6CSM3F2NsQHsoU8O11+gv8cquesFWBn2
CS9QdsCw+ochCu+i2CM4rrquxubV84rHeEiLTZbYp5z+uRDJRYzTnpmWJVy27s5O9En17gmm06V0
aPld/dMyqT1DizqxSR2KsJB+WuCDYum3qLPctSjGjZlHp6KYnvG+A6Gpqu2Uy7s4YLlWU5w51hY2
w4GREcN/w70K4dA1Kv0nRyTRVOKrazbXPUr3Wo5H3eRgHwyDDbmfB7Qf0/gWNH1Jv+WQ04G02IPu
FI/+ukyWAYZr7sH14EZRGek4upC+/bXUHTNV2JCQ/0lpYh+N/DiZyuWALONtYUImLmyCdJzcuJ8H
tTRhI3w1SLoF9FFZxuuGUQ13gj5EEL5AvvjoqxcK7p3TVE/T8sDCubgMpX3UssJgABYg064Luyr3
tVlfkltPG5eNlBqCtBY3OYh+cXYD98gmjhMsOxD61BjvmZjxQGx+C4yJ+WcNMTFAw+fQBWusLLsU
a0aetj/UjFeL+1hT01tjtg7zbgM99YB8YIPN37pVegvrcVPU8Y1WUqzz0T8M3gRg2K/DMbmYB9ya
MoEIMENkgCyLl3wTu2zopNoF4GNqhPomoMwNkIimQp1GaCAyQciG82KZ51+NdgDwAs7ce05/2+DY
1vbigNHoRuNnvPLDkuLB3c4eg748WZeE7oVVc6iW2QdZvRZW37oyvqZT8VNbyAMjv75lyvsCrP8w
ttOFPdFvWxWoQ1eKaBvbyZU1ilPRdHeY4LywO9a2N3d4LeH7UKFbXQmB8CvGThwjORDKeIGOhlCi
c6cnMe1y51fd84hz+lYLmeBl2dzRUM77DDEuso5SYQ4AYdVHG2XNqD1qhidzVaJpgt4uQTdgtYy4
SSZ3yaD4lfFda3UQ8ooUSXhMGYDJR9uGF+Ai14zVnpq4eHR1/9Wa6p+eINl9CmGvsqXow3xNSevC
hSlMAcCu1y7yuMnH6mdGqDaoK1iZaLd6Gw4xDjsWLhx0EHcVyAjOAO7jiH1gFk3fwNQXaEIe/a47
grVcAsTy/pa4PvMYNclzk1d3dho8OsL/IkL0bVVqtLtynp/j1KCMpTYtkx9xZZanwDNudNZ6zC/U
d51bHi1MPBxlCGciYI88mH0pqLnDlBvfrDhSnegTr9h37FQ9S9pMwYVDBO55ICCqFz/v2wqtaQ3I
a4Zh+ag1vvN9CTnyY7vTd5di7ozdkKuFrc5MYge7rJiP5fJo9ii8LJm7hyYm2cLqZHj4eKl/k3vP
fFU9ixmtJo4OVYa28V39JS0kw+hqHCKGS7i7ZkcPH8N8LRkp2nC8OqjXtgoGaERgGBFOFHsb6str
FnhgJklncE2X+jt0VJ+0Lziuyjcgq2k93vrKR/zsFXN4QfhYDAW3Fgj4DRyjhDHpny7t02XT4ZUC
e3uO7pGSGRsfav2uLrhbN6Uks46ecLIeCtEHCy3Rw2/PhYmXQBXPDQgzbS9f48YQRxitNCVJ0FDL
Cnz+OB2Q4Ow+flLLQ//oQS1+z788KIYuo6rwzT967nereRob7ALnh7q7+PtleA0WTFzHBIU787k1
hM762cCR1kNmsu74J3hr7gwb27TdnV0kzZePF3zHp9rj1TuLUbDpeO6ZhS+mWxqCKBpqtAvMBw05
nLBhmz4xk39vSyPsI0HD09oiNv33p2fkrU64QdSxD6NjA/1uXYnhtU24OD/+Oe+9Jle6jMN4eCbc
jN8XyjBqk346O8d5wHSKtsOHO7ZmOohIs5s+i7h/x4Lb+3W1s6+niCGreirRR1pdcZFXwDluD7ky
cOq98BrgzixzdnlefP34V7730n5d9+xxAlfGTFVZd4IOA3tObPyCwcHHi/z5ziAkuCQAaJTStjrP
cBPMaJO6ZpHaRNQ2UEBmarhAN/bZUzQXu/Xfvy1pMugkYFwJ4VnnuwNRlAP8Z8pjMcXRJfP99p7J
0MKKXVwpMVncpG4XbWjQB/IbOgFP0Ig/+b7/fJX8Ddo0Cbbif1qdvUro3LnPLaSPYnKPzFA3vf04
IfS1VnUi91762dOVf4b+SQa3rmPzXbjCPQ8WHF2adIAv55hSP70EdtVthhTlza4SEzenNWUNbD5c
/pSbCiCySJwEFbJFQYjFZ6+K8iBji82GE38J6ifnb27d1/cp2N8a7ly4zeokvCqcLqIeT9FdVNh0
pmXorfqU/wJDWxfuuy52ytbxYW5r54rzVX5Pg8nd0uUGp76O3euxk8Etvu9vlHokEWV5gT5I9FBC
+YvTPnTXbtWGh9AYs09eyXsbkKOJcQBxAMt9+Pu3bLdVjLN3m5wixvhTYQO1OvAUiv+wz10hIHpq
DiZTnIUBEGMGaTwLwhMf1dpZQv6ogDRKiL//nJY3TRFhCW2qs8SJJBqh/U5tdLKMLzTDcGFfIvfh
/7fG2elXUSpopwD/9acbP0TriI3vNPzzHxYhgFkLy5N45p8tIlvIYHTrycnHu2tG6bQhF+XC8HAX
/euFLDQXHOVCkvjsnH2SEzKQgjFfdKrt4IvV+KvYkXe1iC4/XubPw1T+tszZYToLO1OW4PdolR2N
HttiepmPl/jzVpKWTbITcV4Ii7hsf9/JFDu+maSEotry3l485kQDtwA1OWShv17Jlgy3FVCIdCzn
bJdZNaR4MQDbpU63b6Bp8XLkM7y+aA/l4rM39M6jI5SZVJDliuBLPft0hE4nEsBm41i4jMyIenIP
FOafHZV/ev/ziyzFfIGjmcTSs1XotqJG2H5wmhbtivnqJW9j+yrpoYD2Pnl+7/2iX9c6e34ygBZS
Gjo4EXpZbGHVNusiC/46NoEfZLsuNZtGX3Ge3lOPhucLqqWjlWWEgacVCO7o+8GKNsv75Ae9s/W4
u/lQcT2w3D++1hm4xy1nn4aqfEqUs8tMpA82Kr/O2/791lOaOaAy2YJUeb9v8lb2iQ5I8znByNjh
P3Hpevortoe7ecGmPl7rnavBpj2yJCkxzDzOM40TjtgkpDg+KWMAMmcsY96YqB4+XuWdjUdRTLPn
CcI6aL1//0WG6YGRMUI8quiyqG+zoFjHxVMkICgze/wPa3FKcAfRh5nu2dMbiVacEeebR1FGm0W8
uYx/nJnxb4PT3fj08Wrv7Iqly/AczRhJ2t7Z0VqjNZrzhNUsgjsW9YqGml3RRQXi9e9XUjZbgowb
j+CYs6MPd2uPFBy6NEMxKDDDXW542xTxWM7T/Hipd75dfMYsTZI7e0Pos0do9SpSuNqYCM58wPXs
Enfy/d8v4eBYCdFWcSedV4mRGdcB3gvmsVeyzpFktDEq4XZ8+HiZd7Y3v4IQbUXDRArA2eshZ93W
SNFgEzYxSZDZkBwxbQGTtt3krzsz+dtSZ3t86jHVhS6vjsiizeu8co27qC8w5Yyt8a/Tg35f6qye
SwZYzrbdMENBWyYt+Fi1e28Z5Sdf7TsPz0X6blpcFgT/Osve/6VTT2DFcwx1yUnYwSZ1jHvcFfZB
3m7/7h15wuY8pZslQUjZljrb2DMCoGL0kvKk9fM8LpAoXFPH/cs9/e8qCEmAghzLg9r9+4/Jwwpv
ksYgv1hlN2M3wa8pPoEczp8XSyBUYaLGUfAv4vT7ElNUeHY6++2pD++LGE1VvzC6u0/Ot/dWUdQl
WirX5dGd7TPbDHSR9lZ3wsYPrY29GqsnbX+yw86PteWngK9bgvcPrHUePoidlkwn6XYnW6GM9vzG
34yoOFE9QlDt5uj64y3wb5bur43rv+tpKijq+uUyX370L1tNw0c0rLrsTp0S5s8x6PSLbfreo5M0
2KcGuQWvyrMs1a9F10jm0kMR1Qed9zmuFapTf7nzlz/HpRgjtZIx7R/31ZIUWA8aXa+NR/ca4SGW
F2l7Z5j9Xx6Dy0IYuC//NEldPT9pi8mF8uia7alt1TVT0Tvqpk+WeO9V8mFRmZP/pTjNf3+0s5vX
KfrP9uQs3R/+viL8USw2h2P04+O3+M7OlGKBvqiEuKTss5XqfOS4mJ3+pJsfOr3vmTTUX/7DErbp
WHxgy5l+tvkFKn8xpxj/VtONgdZ2+CqzvwSNeSW0SUvNz0GBOOFsickoatdyq/4004eg8MbR2Q8x
6+1Q3HxyJr37wH5Z6mzXh35U42bJp4xvLzjwbZr6CznwkwNj+YPPvi0pCMMFixF80/bZ+WqqrvGJ
uezILxv7VZMoXIKw2v60h3nv14CdWnSYmsPpPOeyTVJ/slKrP6muvytr/P6c8utkmc9/vwVM/vML
xoQQ5/y6IHk1LSvL7E8eouLy0rW3VfrJ6XcOYS1bAFwBDBd8gSrlbAt0YWEY5D3zS9zqNk6aeYVO
FoGzPz1kQfraIbJfRnK3f//DqCO1ZXLo6j8GI3WVh/hrGf0p8nr4jBAwsC7L883Hq7xzHCiuJzJr
OdeoJs9ruyYvZJMRH2Agp2gwixeB2Ib9a198dlG9t9Jy6gibb3X5v98PHkHycFIl1XDSRb0fordw
xHiuVlur/eTB/QF78r7+Pd/+d6Wz98V5EGspe+zAY2XBZve3pKP8YFqz5tBFn1rGL1VQXzqN+VQX
n2XqLYXD2eeFkZDt8cYgsKrzfkMWRdM2TjSeghJlmWpQKkx57u84KoOtLJNFYG2PN5lZeXsMQYNP
io73njLhldQdS//2x9gBs4o2rAy+umIssZ7B26lb5C+HYvj58cZ55/NWrEBNTqqo9M5/pz1bOIBr
l49CYvWEC8cz8ZiHYs4/+fiWl3X+PPn2/m1GXfePKMkxzjRk1mpCTonhbD2gvwmKKPrkUHz31/CV
cYvwLSCt/H1zot9Is3nU/JqiXNx2MjAk3Abz1v4P70f9stDZGZ+SY4I2MCKuIxTiS+G29iVOe3qj
O5FcTq0N2+/j9/Tu8wMWWZR8XPf20ov/Ukol1VhG5OUNp9jqn6SXf6+i/JNh57sP75cllvPzlyWK
AmqRFLhTNh7xXjPSXCcjMBLj/r+vKBib/N9vOSvaI5zNTL8sppPr49Zk74axxuDukwLpndP+10XO
UTGZ5DG5CMN4MuBhoJAL7ykPrK09CXOdVmmyxjM6/EH4VLL9L2/q30htG7d37+zXpVCfCoXd1KnC
7aWYINz0FWrpjxd573xYRnjkdrOIPAfl6zSx1CDHHndaMztUcAigeXHBEPbCnLkjUfLj9d7bGxp0
wtGepBQ4LwJhGiHeyugcAmqa3irWpnrIi+//ZRGPYYYLFGKe90A4veBuP5fDCY1/Sy0IkFSQEgp3
NXA++X7fvVxoBCgEXW2D0J6VTzmnewmncDilhY6u51j3RxXPr2NQltgjpQVTdEcelNe9zrnXkRsW
zZ+A3u89Ugf8whJAaBTwyyv+5XOTbd97YuJ6a93uMsMhpHbah3n+bBb63k6hrVT0/Hxyrjw7Ej2n
BiyR3CQT7BWIV1uvfAoHfJL6zcdv770PDgNnS3Gf2At49vvvUb0dMymq+OAiZK8AqA4A3SQFJp19
9d1mAruu0Gzgc0V0x8dLv3c4unwM0Gv5C/64LWtPyMIuqOwGn9Nq5VXcM/asnU8mIcsZe36HgZe4
fHfWgjecPcocCVEeRZzBQ4Y54D9iGtDlPGEhCbvS/OQDf2d3aAHthJ3JvcxM5PenuSh4StdM8J20
kc2Jeo9JANdm9ckp+c7uoLzhcyNTmFNELH/GL5uQCoiRmIjZHc50pAcjP7fxtnM9u6gprOePX9N7
iyEPtqjaFiTXPVuMOPlYh8Tc4HmElsgj6mMfd7axHXz89P1wiD6pIN9dD5NHDwx3GSmeva+0Llwy
JYb+lFT1Mw4oh6nzdv7/cHYeSZJj2XreyrOaox+0oL3ugWt3uIeOSDGBRWZlQmvgQsw45oAboBnX
wE2RXAY/BJtdEUg3d1a1dadZtGfG9avPPeL/dMfVo+zKClQms3e2NkA941sBSDhF/WYGuC10it1q
5CIIL6GPZA0n9sNtW0ffC/JeKXK+UxNzRIFM24xO/QnxipPlS2KKM1xZpedWzvtvMgvRjF6c5L6G
adJpzq0VgQOsIIgF5RXH6JnNQIcdHAITgJwV9HHljJ0Mw05ueXFYpatW9bPk9ycqzB+IST5C5xmv
jPDZySSQxouX0IY5f+/inSt1xdPxEaDk6001VtSoQC5ZlqZ1pamzI/iuqWmu320KKlPHhvqT1iUZ
fq9UzTZXACTFV1qZzsNfVsy7VmarMxsiR4tE17mInY1ftY60SgpSy31bVe029/uW/MnKSfeww+NX
oXn1y5/fjTxuplgURqWlznfjmEuOP61YRZ6E0oPmPsq158AbDs2gXGnrnCeQKeM9x39Nk1zSj0Oq
tAZKkAiE4D0gFb+pPNh/Ur42yRy2Qu9kjd1OmTRl/Mp082x4xB905bo9t17ff4Pp+no3qYKKa1kh
Wc71bUpNQZmHL5OsfewQOnj4CyOL35KKj8kFOL8nJM2gUEzmyi2r4HPUQCuqwNTktQnugCjm5cbO
Lda3hmxgjVPM72O/DAhlRtGxL1Kiv1n3Eg+P6p9OzuApbpLQgOtUn674+WaHptxbIIo4Se0CsZlD
RTK2qjdXunJuit63Mju5soSk3qLhGnfqzyidNTLVtehU9V/KxLjS1NlRe9eh2aiFZlcEscqoafbz
lEXvPGbiz794TewRy7Cx8bhIZ0seEvUgWsENHrfh0bKRKZa875fn/twRYnOVYnJZJuyM2RZ2MHYq
3eeoN7TcOJVM08ZpIU1TqyLvpdbMV21KkKeTVFK4E1X/C4P4vvnpyH63pcAOyUICBOdKOeAGhJuK
ZB969nBKQGt9udzVc2vDRmSRPBGs2F/21Ije06jaqQCX9t0yb8PsmwyPS3otAW1ebunc0njf0mxQ
a511ngPhdHOjRT4adbkaalZtry83c+4F8mZ4ER+T2bZzawjcu6o1RT24OuSHHLx4GX5GAQtUNcUG
OHNVHuEFMlx9cGXVnOsgjyx8rbLKu2AenaiGVpVKJ+3cGp2zXdcV/TIsqm4dA7TaXO7kuVlzeM6R
psZe4J36cYXklgYW14l46WscHIWH6EVitBa6siblMQMi9MmoXRnYs92zTf6jkyNMNO1jm2HpUHVW
4rnrIJ+3MSr4bfdoh7xbL/ft3OZzeKeSsWZM5K/ZEUKcAevOTAc3JmKf6eWz41skW3TGxqxQdHeU
Y+Ubtwoq89vLDU/bamY4QKSQScWjcB3n//TF3m27LqLovA94uqI+hOBpoGDh8WCNuuBrMV5zmp8Z
zfeNWbMZtFD8E0bXdi657Cmyr1kKWirW9oiKDFcG9GxTOBdwldvkgs0PzLRUSJAnJQvYU3Xs23HX
DQaKGeaV4TvbDFNmTWFWjajWx+GL5SiweqkRbg8dlsKyw4DGVHR14M7OEtncioV/wSFt9mMz8ABM
zbOj3tUkBFN5MySnQBq9U1TL0srvwL5dXhVnnt8WF/S/2pu6/W5VFMNI0ainct1o9srMQbeALt3D
TnlCGfCmDSv0seXfL7d57gzDhYFxQA6GQWLybA/4el2aXqzw5u/jUN+SKYhAtqcUdxkSDDt5qs9I
Uj06Tm4YAH8oCa2yimLry1/j3IxOmcnkVsmOQqb+x65H0qANdarKrmX8TIxb2XxAJ/JyE9Nszffc
tCrxTKG0q8kz00TEohEZSBRXQmZxpVEVuDLjLLmyNM8cKRbGAsE2hyoaHv8fO2JoyG0E2MJuOOSE
bwrz945S+9SsAWjH32Sj/NyL3EBsLX683L2zE6kSIcVRhEuRhK6PLWsqkgSGGUD686iiaxGsWw6q
RQVVV5JEpiJubiRpvC47I1tXsGW/qpl9LW56bgUTg588Huju/hIiqOvBp0jF7ghpT5UqUdAvJKT/
F20d1kjHZ0+kRaHgqsRXXgbnRl2bkqLoOjSled9R0lHHnGXpdjE5453zaYjab04NWN3L489+Hm+q
Fr0AKiavrNtzRwTeEPKYphtSnvsMNL8UlZFx4EXk9S+oNTiK0Hn09GTlGMP68gyfbQunu8LY4sSd
n+NtbzV95dTCFUnv8iYBfSLEfWqFa0oOrrgGzg0okSuuRp7q5AzMbuAa/hScE5Zxp0cHqW42wPmo
qxNPppN/qgcVrQnzJ9CZK3bNuT2KF4tUHb7yVJPxcQ0nfQ6dtu8KF0l8TiFiZt41r9wZe4YyjD+a
mG9QR8jouJBuFKtPtpUvOqNc1MV90EHWRV348pSdO9ZIvHd4SWI92fL0Zd6d6DFGkqJXfenK1FMG
8ndNQdcx/QuRBKbqj1Zmk4XL3UFsbGolflSKfZMD+IheDam80ptzuxs/Ef0g3V2x9Fk7WmMjHodO
I+5ux95EcKy3phSXdwgRpQ9xpUN+SMSXpqCy9vIwnlsWJDxOHk5SxFiRH4eRRuqeYGHlYjItAmOj
oUlyuQUSIfgd8+vhfRvT5++mKpGlmHTEpHbzptrYCD7uY9N2jajBhRRuE7uUKGgudlGrq6uuMO7q
hkSaSt1Rh++WgpJZ00GR11f2nSlOda6vwl68lBApUrKspaL8lAKzQqYLTX9HLSlITjYQJO5zO9i0
eX1XCfK3vAbRq75c+Zm8sXrgYGbvppRL61QhhM1RxGP0Xbb87hsVbUu9th4FZJJ+QGU2ryi8T0b/
S9PghKrM4TaxNH1lyv3OQyZKa4fHJE5/V0PzJ9ejsWkNcaP47V3SRE+gOhB6rHpn2Q4+t3vfNVtR
6RmkoH4nYlRhKU2imHx4rXT9rgaGtIja/jSakI79CTypkFVbQAJpowIVM18cyTMBb9gPbq7TVcX3
2gWVLktU/ja6sNaknj6JptgnZboiLQ85gPKusqKHoWsIgeVb00IySkbgYiyDfRQ3aEN1Mtpi4SEf
SY+KahSDC+BLSOCPVPrH2WPVhbd9XD4IHwy2g9aWEQ/rNg52ml3tnC7v1kaKuxEsQV0l98hZPFL9
cuPkIcLRovWWuZ+7dRmPD1JTpk9WrMavQZUmSL8j567GKsQ9SfMPw5gTCkkfvIwaGmH4X8qIQt1C
4fiNM+noBSoC71CA/dH62TsvYSU3W6vMkYbA0VJanv8CdgIF6FKvvptoxizAuN1iYjKgKeXsRnpE
ZdVNenndadVxFBFqOwmqPN1ADXoxif778NxUv/wWV81ngXi/gspd1iL9EmqiRJXvZ6T1nwyrOamE
aBDbq4Ir9s2ZE+2twEcj4YCAlDY7oX0LPUM1xV9cW6gAlvGyQpFzotpe3o9ndvyHZmandNmVdZJ7
DihGxf8c6Onew4K90saZO46aNJ6tKg4+VL5nXdEKUXd2EtYuZQz7RkjmgprqTZwV9/hdYJX09euA
VvbSiKv95d6dHcR3Lc96l6PGFaE4MJ1nFjnpu0i5lbxg/RcaIaOI0OTkrjVnpzUB0ByQilKBFJRW
XeofYjW890T99XIz5+xOMEDE7sgPJbA8z/yzAZdZHWmZrkGZFNq+IMXlhfY1eQWDCAgtiVaXGzy7
NN61N7sMUgIxkSj6ysXx8LMw7Tuts/7S0P3RpdldAIbAGZKqrt0UsUHDvzMBRNbjtUyXMzfOh4Gb
GQc8JUOta0YGzlSQGUBEFbu59Oqt3qvpKkTe8sflkZtGZnbF2eQbToVMuPB/KVEGhlAPXgwpuQ+1
H1ombQBC7Kk22Fxu5uwEOZPNg4uDl9DsIZJEvSS8UKuRI5R2iaO4Dfbj5SbOGHH29EokcKVr7NzZ
W44Uwa6rZLmG1Jp87S3zERcHd2B2U1nauvD1a++ac11635760Tgws6BFVFWlS+22BxmF5v6Vw+iM
bfUWdSQBEDew+bbL3pkfAm6skvtB4drjveU8G9KTNH6Th7vY6Bet+nx5+M6tPMaIWgUTHwqPxY/d
kWsDyAoSze4UoVLkx9Cg4JiaWodr9nJLZyfKoNBrcnCTfTwtyXfdwpAc9EH4hdtZqOMYoHebL9TS
rlvle2mrVxo7360/Gps+f9dY5XQkhxfYwZXGa7N4AJqDkudtEF6brHMbiQpX/a2egFT0abm8a8iQ
Wy6OyeAua20hW1y8VrHEcLg8due6g1+ZS5YILbU+s+5kvTbGynTV6pIDXRE66Cl2rP4mFomM2Kwa
6K+XGzzfrT8anB1Io9aqdZBalevXkzFZrhwsQau8lupxbqmTfkrNGfUErPfZ6HlNiOikNJZuHO1V
Jqo1j2haLELSPgLdXPmDdeW6PXfRT0XvnEm8Hzj5Pk5XI6wUFnBdEQ6AM71Qs7S9qRWv/gbPpH+0
0rS8T/UkdJEFyk9Uf6O19+cHlhgt3uypavCXQLuBQIjRtEbtNlBT47ZYZsXNBNi+3Mq5vUbCKWWV
+JVJ4pld+F6QBZGR6bU7CEQDIwjOtQla/Mbzb9T25+W2zi0VzimiztTxkSg/ayszUaBSCtG6UWqh
l0ouG+B6q6iPWpPXV/L+zx2+hC4xLcgB4SSZ2WnlWEkoV1OCUqVBh16+72wzv9V+XO7Rud3Gw5ZY
ConeVCHNelTIBhEbxWjcWroroxebYIM66TXBsrvc0LnV+L6h6fN3h4cZiCJWR791vSqTtqOGTmud
VNj3StrDjeZlJ7IAnm6vezctMmffLjd/bpX80Tz5HR+bD1Fh11EPaVwqT0s0bdFYshXjJ2Ksb2gk
tNZyoDSX2zyzWoiyUOCA/sX0hp+dZHqlh5bwBypd9KOZIlUoQN9csUPPtsEaYepMYgJzjxUL0siR
9m/cVtZXvvMQGj+M+OVyP94O9o8WFPV2PBg48g0WyS8+ZARD0PyuVXd8VL/23837Gnm8I36q4V67
HT/7braBLLa1lpBuD9Z9fwiPzrP0ozlo25Bs6WN/KI/92l9G6+ikXDnlfl3A1J3xkFGmBUwwYnas
omFpWjgdVVfznwdWEaqmK4Rod2rQby4Pw1v2w2wYKFPgXTG5Bh1jnh2hd0K0etqobvLZeFQP4hju
0l27DTZiZ91wjDeHcD9snK2z7W+abXLKP/VfLn+FX2ebHGqUHqb6BVxR9mxF9Y1vBqU8qm7r5bxD
IWBAVwOA0lwzZs81hJE0eZXJ8iQ/8eN2cTqpr9OkU1yn1JZ9tBkilIij3/98b943Mjt7BgDDKGyy
rFATXwdquKzBeTf6p7/QijJp0FCeQ6Bp1korACUbZaO4Bey2PnYoz+n33aBcOa5/PWB03psGRXoU
XBKkntnmyFmarYnX35XTn6PsQLqS8KzeVtq2QXnrcpd+vRpoi+2OQDiXEalsH2cn0rRGkN82tZWn
q6BGR8dPr5X/nNlYHxqZGf+tKDP4xYbqpgW888lEiMwbRUlOPiyCv9IfSlWIextTlvbH/owpPp6E
1FW3joKvmdbuC6tcX27i3PSQZzSl3xEqwgr72ETfoBCto7zvDmDotGbcofe3qJ3XETXMIPrzljKZ
tuRGTHPDS8OarblS1zqIdpwUXRCgUqwc7FFd2GO8utypc+uAeZ5qs1h6ylvu2rs71RBW1Qs/0VxL
6zee5rn1UFw5cc6tgvdNzFYBZeoIldUsa8QbrSrZGOF9SeXe1fr7M/NjTb41/kcYkXn6OD9Gpo52
GXGyGZAPq6L7kSn5Gkn9XW6JFyszXy6P3JnzjQuZxzRvDEK4cwGIuoqH0KgqFflS7ZaFvlV95dSi
3v0XmsGOmJKcJiW+2cK2nXRMx2g64aga8rJveCkWFf7Vy62cWQYWbg1i9Tw5ed/O5ojMo7ATCqst
wBcvspfsWmLu2cmh9kkl0kgYYu7risi2tDOE8dwhjAIoM+UTOfFbKw+eJxZe6WhXjJrJFpxdtBzU
yrSoEZazrenzd+u6gSCiI/PO+eYZiMk3AISoq80XdvLFw23ddM9Z6V/ZS2f7+Eeb83KyXORdU7at
ipcILuwBCaSFj8I32fkr9Nn/woyRfoNtiEE11cJ87KCTUqxRkNlK2n+S7zRS3XaxpSVXunRukb9v
Zbb6xobcuslsdC37G4O8CFVk9KNrPuvpLJtP1vtWpm/xbrKyOOU9GeqqqyZrqxD+plTADpoTWsci
4zKE62J2VzIUz/eMyNhUQIQ7YrZA0PEaSsmmZ6LPV9koLbUepWG7/HR5Y53v2r+ambv06kGjhrgz
FNcKanHr6IlYo/wKytq273s0PhC/j7pdXJf1lZSYM6eupSBIOvlBSMOZH09DoxRWgD3ummq/BN6+
VFCCNTLQKGl+ZZGcaYowPtn/VGOT7zbPXcpHJY4CX+YOScRi0mFq8SJliBz00sPl0ZyW22yhEEaV
LcqjphqUt0KEdwtlkC002YtGdxtZaGg5QyFPiz8f59Y/NDJb80ofc3bwHHOdqTvgyUqxyvTPcZIB
2dG3f6VH3PJUhUy1WLNLy5Yo2EzUiCSsPjePgAqsJaJa18SK3grV5wOncVQwOZZKtGHWTOmVuQaq
ynS9ry/hA0yyl+6Ei/QYPyUPxU2/9Tcr4+5yz37ZYJSzs/zIKZmEhNA3+LipC6NPek9FgF+Y+s/a
JPHJtwh3dga0sMst/bLHaMnC5nNoxZzkxj62JAZptEFUGgfU7aQl0PmTHKefq0LfBOCK1npZ3hdx
Hlxp9Ze1yLUyveWg/mgIBCqz/oWa3UUitNJjmSFx0H0ZsuJKC7+O4KQk5OC9wVuEz3Q2aZhMxDBb
KWVZPPS1W8bPSXRlkn7ZupQ18uyVEfedVLnmYkKW2o55jI8NIjmwJNF4943cbwAEFwDlo2sHxduY
fFiGpM9Pr06q2knW+0WFKTJDDSBWmx3BNG5tJV9UZf1ptKCvV2QNaA8iVg/QiyKwMl4R3edRubm8
VH6dNJynU0oiKZBURc2v6Eqn+FWJh+xoWgaudczIPclJ1pWz99fIHiIElL+aFnfjVIw9Wxuth1AA
gY/s6Nfaxql0XN3DZvCNNQrxwFYOIqqWWV0t8+bKE/LX+ZwaZrtBOsHLos6sAkTTITBkenpM4KY0
1RcYhcuiD5cRALTLI/kWKfo4lx+bmh2TkhfBQ4RXfuz9pj5mIwmBSp0PG2Kn5rpWqv4E51A6tYAo
t0iKAdfxO+3Q+rBAlpQYDfdlqFc3HjsaWSHbKLZmXTaE6QnQL6ZymoPK+8deaN4wEFoOky9S6MMb
RQkd8gRY7EcVXNk3vwqjXWxoP1IN3hKkRH8dBPa+KaC/Xu7wr7sRFR+8fgjAotJJMuTHU8YB7emA
08uOFbJygGpXUYXWd9Ou35r59+/9f/J/5Hf/dwTrf/wHP3/Pi6EKkQCb/fiPm1cRZj/z/5j+0b/+
0j8+/si/+efvXL02rx9+WGdN2Az37Q/wCj/qNmneWqP16W/+/374bz/efsvTUPz4+2+vv8MrXoU1
dL3vzW///Gj/+99/410yPbX//X0L//z45jXlX/7P//Hf//d/+a//67/95zP/6sdr3fArVOVvU9ql
yeNGnSpg+H3dj7dPFPNvaN6h18yBgVv+t3/LwAUGf/9NM/5GhTTKEDgtSUx9k1qrQcVNH8l/Q62H
gAVPDBw2BM5++3/f7cPY/zEX/5a16V0eZk3Nd5k/IyjX5Pk2vb9phAjI7M0fDJKEOqfS3aBwTjJQ
qH32RWUvfOGQjKI8p4PWrP18AH86UpUnBU2zT5TiNJY9fBMNcq4dtKvBGF3giMqSrPnfG1m7C7sx
W70b1X9+8/ff9JcsLJYmwsRs+kn7kATy2WURpr0Zeyhp3URW0S2Q77MWBZkga1Jud43qV5znxo2a
lvE6TPVhWRn2EQn2+1FKn8Fp9qvUgGZaqBSHljn5B34K5CGr2o2k+JsQ9UESIewUIraubXgRj4s6
R9/fU719lPTN1oucvYKDFfZiudV8EnR8qd6Mvk39oFVH5NNYGtwtO1/0shOtQx5tSydLTYqHs09k
qpRH+NsEUl3yR4CaD7pJEhIKbVkg1oDj5FXv3Q0tUM7KKrdjd7JLzdsJlN6FzFdrNHncDQstGVzu
y29FYyvLFkmHNUyyvIcLB554ZQ9ZuSQLL1wl0o/Lg/82uO/PQgw3RHX4c0oIZ8XOzvtYCc3SCZXq
hgLqjV3KP3m2KSsAqyu/LMCBBCVygJQhrSLLyJ9CkjuA3+4zK1E28QkIp7npSnETUbJ/Eqm0KWsZ
r7BlC5LDdopVBqs+5jIuPeMukUT1HW1nNCB9SzyaqTPsMsDw+jggDckVnqqwdkB8eKKMN2ldjzfQ
M68sNtXQ56chCw0lNeS9bG5T1LGnt/A7SzykxK917JLUtU5JllXqOYs0K+xDUPjDcwn8ZGlG1Ew0
tonIQBh+Rm7xlBLIeOh7sHRjqbIGhpVeJeoLODn/WGIRLMYUpFFl5chOGj4VrpsqkajiAhUK9cGN
w1OBGswavlC6hht7b9WJvUXkX911hgHNsgWEuw28fp03sbMxU1CueqtWK6cSwcrJQosqo0KsrJqk
vMaXg408ZCtJqWXAYIl3MqgYG+SNaNL4qej9XR+Q4Fr5UbPSvpZJusNKS5dxqR6VJt7DW4SOGJJA
qBmvnGCP/giYeRi6A9B2MJEDJThe9D3v/ZdUCqGLtHiPB5FvAEBlO7V4CYPcPoBPq4Gc1iEJatiP
ExJu+KZbj6xafAdoFihDdigAoS7EQu7gTWr58FOqxg3Yn2yZDMkmaOttaibbEY25wjtENsgequL6
JR5diH6ivQEoCY0NEdhVLw5s/XqBWEa1sMosJ21rkr1J3Tr0trYVb21woKlkf6XCaOJ3jyYJkSQt
VmSDw0BcG7zzllSLAP4dofLF+oNv5M8gaYNlV6ZfSRUjdzDx1rFQ9Zd2oF1KZsol+HKxtPqg2dd+
HC19IOoT4rACoQi+QgrY0qAayQ3JzXJH/rnpgr+sSe8ypIVVyZTMo1Y3HUv1vUARwyZL5nP6NRjT
akcZNnFvh4IPQ6fUPGqLx3BUWStp6GNJ1uE+HbvwFIgUcKURdsuO/Jp9CkZ72WaJv218pwP51ME2
zIuXRLXzXRYK/8lsXxNesrtkHOWlE9veWu6KYxwqO0/Ofne81VDKcAScpy6uEb4ZQmvdGKO0tuN4
kdVT1qYsD7fqOKRMVf09Qv5/iSYhW9NXh51NPR8mYbDK0uwIGM5BDwCKLGS6xFWAWLRxNrAw7Y2U
aPEmU2sKEvoqAxjOCih7QCxKr34ZnH4nBWBNcEo3x0hX2jVlN2KTOkm76AYqHiF7W0tISt1TgJdo
24p1owsIXHhrN7ol4OW1kX0wYgtKE9lUYT2cjIFUk6ILwM9XiTi14U0cOtYJUZ/wWEpQVIMYRr1V
lvsSE6woLON5TD57dsPJPkAmTcNYXXdZ7UCm0pMFgrWLcsijddA54bZLvY032NqzV0qc9n5xHPO6
mhhz4rmHQ9e1bbVppYZ5tchRRRP9tpkopJbWvhhqVe2NmryKEgHFx7hchE1C6qoVnXoUYZY+7NpV
ZOflUUsdZxUJT/zoMq7nHKnFUzn9kQhrh/sYglyeF9vCxzFiVoZ1z4WYAq+ElFClfbtMbNS2siFO
oOVqJUVtOniVvom/VJggy0IXo6tEKUXj/riKdlbp6CeCQ909LM9qM8o1rhY/2Ppm0ZxqI1Lu/Lho
JgoYjMcWcEGbGS4rPfrUeTiPpQBOVmTL8adqTL4nkqpxiIALjuw++tIYD3ht669Gb/rbtmnV7VD3
Ogo+iur6gm9q+tkLbD99N4rBIF5kage+aL2OAzPdJ4i857L0iXLshTNAwYMXvBq7zllhDhQLOfa9
FThgAHaVecrS0N6YEXpRvpf4dx3blt80bsO8dFadUh7z0Yp3ZP5XeJGXjVlaLpjXCPrbKTKzQ54n
0nq0FIhoteFmY3IkRu4/tiEaRxQ9IvtgPBe1OS7rWPNWsmTwtlOKG/gNP520B1UrmFAjt7+zTLQj
rNtkBUXIezaHlt+QmtpOo+J2Y8bGpyBX8+957N+GEJX3U5Xl1m7G55ig69FR831bj+ktUNtYyk6V
RDV4J5cHp0rbfdTLG81o0+9J7MBABHJ48IvJXh5P+eiZizfAe66XLcsClJPeINxqB9bKR81lMyoK
oavQ2PRW6qChCL1Q9OTOeYPhfe59a4O3wIUjm92Okr8LmknJHy5gTa7xXaTJANQ1IlJyHKd7J23A
MEaUu+YCkJwWtPtyqL0tqIV7GUTvs6+NTwaVt7xzAG1HRL1WOVU6lJgV7Q7YOMBOowSyW2IdlZ4n
obSUPIO0bG9Vr49eKi8/REg2NLmq3PhKGDxTyfQjirt82fqSvaK6B9W/LmQeE6vevf2oRJQ2yuWN
x4OuKOxkkaWeBKsvbW7E9EesvKa+r98mMXS8tmgIsIWjfFcYyz5XlBrrUu4Potf6IxDL9kESIL9y
oOee3pjcanYM3Uoe2JattuASSm5Q2Fskfkn0xM4eTMAUx0Brv1Rl+ZywQ76X27AugH6Hykudywiy
NLa16vJ205ZOf5L1qHD1vvmUO3aywtRLXYIL/SoI6MZQabetFNyibcj0hK1xMkKnXSqpDESS0q1j
FhT2yld6ccyHQlsKkh4DP2xedbP4bLTRuOzDnrMkicvHOvShccqStTP3pAiEj9Cxg0dTdNW6jBRl
HRtp+FiYobm2fXtcqXl9jJQuPqrCF3dF2Pf00Vc3IgT+HOTgkksruldRC3npZQm6bPyI/u5WF3Z7
n6bRIZEkjClMQOSPBenVQX3wdcv1RDU+FWXsRrExbECOyQuODGkNL0xeqmnsr2UskZWn7RHnQ0bC
WzUOEoiamaNnVun5TZ9k7E4QTYHprUUYyXuoA98yq8iWshkeFNbQNqC6DmguyLeuUIGN6R6SRc4e
gvmPhsJLcO5+v8gTcy94Ht80rTY+9Hp5KON24hyOn1Ibmi3lpDvJaJsnJ5U/OSBI7qT2Z19rzb3j
NPFySNIeO0pSH6oyBbWpCGi4DkeNqMTCiuLvVtXcUISuLDpF594XHLqK/bNXxkOf1uPGbKxXc7S/
mj1IsiHZU2fhrwDD30NHdZbBUB4stZE2TpDkW1BRww4AmL10yqxcK6HubwKt0khuvJ20y+5Lyxzv
bfURXWBlWw0CkJaxrcLibggq/5TLHXEB6DP3ffs5Mzx/LWCpLPre2jUDDjORWyeTh1SRevIdAdTH
BibcVhoJklhyq+1sbeAvph6UW0h8YQ1urdTycRnh396Irv5cmp15QJUTQdZGhfHZyCcfZjEVf4NY
xSVIbhspS1Ul0Y8cu3SlOnmCxQGoD0dEsdYdMhlH0azTSE+3ftgdNCuP7ru2cDMt9/beUIEbx6NS
6zpBt1Fe+V7uYUBK/spIAmU11jHpPpId70y2dENI/Tauh29Crp1FkFOsblC7uwId72zLIDEXhbCG
ZT3I8bpKqp6CJS/eWb4XbUVe3eiBAjQvUJyF0qkpMT0zO1o5qdh1wfbEypNFcwvLFeBlvCjbMbkv
I9JP0iYdd23aWtsR4YGFkujPZc5AtDjMn8p+MXoig79Y5M+UpSzJNdEf8JZmz1WsHHUC/ndvnw1S
/S1tTP309hlegx6NHDBVPlVHIaTwfdxQpZLLBjxBIzi0XvHZsjtkQlvJOmVK2B4DYf6OkDZbK/KO
hVfvG3BjLylCyZ2eD+uYssQN6szKfafbt5w5430rJUjIS/p9CCXbbGo0VePgk594N443LqJ8rB5C
6NQPRs5VO6D5dEim/88vbf1u5CHtjb3s+mHGQMYhlVKtlW7lxPypkjW6tRJT30eScaeDCqfI4uhn
4w9L5M2t1efdcyR7i4qsyE+eGZWHup9ImmmxTAuS7bEzui2AZcpLdA0OYx8e+6iQ3NpnCkPFx6Ku
E2hNuXpCZy78VNfKyDQY2Qr1vGI14F/fxJ5VbfwmV1Yx6NatTQOyMxj7Lor8tcm6aoOhWmdBrSwg
iIebKKhheNdy8eTY6UMW+V9aL5a2jqQo2zAJi2WRjeVd3wM/Not6M9TyKq76W3kAN6QVjrbWteRY
ZHJ3H1f5vrM7Hi2y5b6dt6oMetUvhbODNGksFRE0W8hDyoOhj+E6rCSxtlpIvWZ8j5xQt3a6VluR
ZWCsbOEt1a5pD2nQg8dVpJ9pXncbyM5Qp4PAOzpdvCopfV2PdoV7QwmMPfVkvyeWp934o16uM7/w
lk5bQkAIiOFyLT5R/xi4OSaJTdVS45lbkYLNDsIROkJPAFNXpD3IXn1ZJJCMY1S/l03ZRIs+bvJ1
6hDVnJ4OArJj34o9wHixdKLwaZTgtY92TYFqKA51nkUboeuxa3PQ7dSMkhoN+qwH5pkddedZkcPt
Bj2DF1K9hoEOOU9BUCzs/OBGyOZtkhTyNgIVvAtUWIm2CQqyH3nj4uJsV+SHYaIq6oOJlbmI5ebV
a7J8HelRjCYFzwJYWjed1jZrdOSWKUId67A2U7csF5bRS6uxaWzeeUl51xDZHuSdYRQk8Gmszsg5
OmU8YHgtowzkcOEZ6DLK3bBSJYkKQSN5DPxUphSx0VeD7YhtFBn6ng6XS+6xcV0J4xEWpvk5Se1g
CWz4kaeTBcbT4FGcGcsglapTNdjQTkPpKVAI9CCn6QbC1o4hdWx6pQoyTLpntdbUXRDhAte1BwrR
Xmozb3lxel/lLrMPmbnGBSZOsaWusFSzSdl5nY12e1A72dkAjyYQV1P+3AC+w2FwZ1r1oR8IYElk
unb4gLaSX79UaZi4Pdrqz9KDgEYryJ94qPU8eaiEk+yE/yXrewyI6lOU4xHHwgr28tB8VfvSeTI7
7wtmg3GKMwGMsyLRKxnwV1hs0W0SpOaJ3Kk7ObbsO9xfCeRFWMCxd6+ZQe56Sf/aRoG8rHIHerI1
4CkZvQH6ZBqi/pq267IA81zpjfWET11ZobTXbtXKtJ40r8u3CGuZq96wfkppoGz+D3NfkiO5rmW5
In2ooRpOTTLJejPvw31CRCuqJSWRFKW11CZyVguq2kceReZH4idQgwJqUBNDvHjveXiYm8h7T2tr
V55CuOmWyLv7tKHHenSawkQsfMFNLXZdEJmri5McrkG/Ovl++Rl2cE5Gq4RrcYE8yafrobTLN0nZ
MwIT5FlTtB9HFh98So04qQon8uAmR7QCT3ldJsG9hOF1b0PMHslQFRQX2QF7M0rejdTLzkU5aq+G
7aTZ1pJQtnvgPBhrARgAU8Nlb9GzKzH8nxq5mkPjjR8QuRZD3bjvlTYovosVpiDU7O39svupdbW8
UT3nM0MnGRUMQlOmChSJsuMAovIat+V+lF549II6ObfxrfOmGZNvzQo+ewoCuRqVtaz8kVjjpUOo
17to+XpY+YrHvFYcNuKGn2cT6BSHzph1NQMialqyoROfowEsSeGO2iuniS+1cL6qUYdHdNV81J2X
zq79oANr0oEZjU3dls+8RHM2Sfh5EJwfhhWnZ9RIdLZWEkX3nUTfMwquT+jZAteO5wXeFJGX8wIA
eEWsMRpsZ9CT0Tuy8fOhLtVjacXTCFCugH0duE6fQHIbT1+DgZ0Fh0B1j1um9jFqipXXLRfWqWnZ
kRZN0VI438W2KiVw9u1g5YkuCJclqQssaYJoqEoqe62wEh29ZC2P6BD+HYIOwjTYCKgdWJC6MVWA
krAqBQsF2FfN7TUYVzeHpMDdTXPToV0EEcwc7ugKpGue6Hi4JmrG3OjDyIufoX8WTvAbhHlZ8D4U
eD5q3GrAHY5diJhjNhCaNegI/2ABKoaHqMs60ouLZXH5KhLnqnz6s6NEX9aRmGcr+XPXG3GuDa0e
DiDWlDW2P7I+bRAU9F4xwZ9sZe5cBc4BCgi9X4ZB7pUJ0eirbH8PukqjYmhBfbXpXxqvF3Dx4bBD
kmrRYfG6htSiftgdd+gZAXJFV7kT83A0rWR7YAMqhRhJ7NYQFN3cS3cnhgWbeRuOhZpHeH7YeoRs
S+98XsO/jXLxenaWNBkrBpC8/YO6bPhmY/Gnt928W8xJymi9QIIlsNUs4hx3bol1E5Msvsr7oGmJ
itVt41fyLkTyhEzIKMdgB9CavFCTL9HSZmVEUK+NVHNJlXdTfjDu22jCLryeyYhUARQ99/upi4Dm
6TgLF93snS3nDeEGWPUgStmPk3llep2+8wHjHY16gAAGKTpJ2FzF4v6xifMNPVPyQpn9Gq3v3ku4
0UhXqiJCcPF5COtjLSOzn6RI9uPc1N+BgrSenj9lgKlmGPC0wziBK6sh3zzV3brAZ5eQUVAYAnug
v1j9Q02ppxv7RdG86VV0KYZQTBmSq9Wrjtzuum1QS0LQyd4RBDn+8wXtFZB+OJYjPnv75aDEa+mt
07EMUPbYLd9QC/8tKEH5sJEcjGVuFvncT5NgZiiA/wlaMy4WlDEeESWoUXmOWj98ja2wCUItCMJe
G2OdApp7/+xNf9akHq/1SsIb7G1xVrkeYFu3Ta5uaJLrOutfiwcQTfW8zUIZzddZiZMwA3tELLgv
butlLQCx3EbuH0VQiV153lWOlYXdW5ftbkYA822FxhTpHuiKDvupvEnT/1BO0OIdqcNTo7zq6tbV
sh/QpPbaarAVoSoJ+kEc8bzW743nlz9rwdFJ37fs7qL07LRiN8yxobuvU6JKAOvhR+zo4Dittr+y
VYcXhVtFOMO1Ls1pbrV+YuXY5SVi23KP9U+NnZp3lgCWrEPDDm1Vdi9zp67KrTOKB+JB0cOdJWsE
bboj5ks72d9mtCdqgvGMkafH41D5GJrWR+iUaDI3wnnG3IfEABDEGJGj3ClhnZ+3WADQ/hpiEJiu
0YAypWyqwjcsT21alk6WOEScKmjEXqIVn/WqcV+xTeLqip8XLGl3CyHE1dF6r4O2f5b9kiddX544
/jFXio63CW9At4w8XVx/uK6YdjNf41yyHs2NP7o3Rt2XdmmwNXyIEJuu8Wp+tUvZPaOND44+xLwo
/w02fHHi7VQCD5hZGleK3kxdnWh1ceBeuote5rMqkQJHAIiIofqKBtVgLe2mex/3v6kLxIh4kFlL
fMsvQ68Lp5c75i4/69phCPI0wSX2/mC3sY8F7oRLGOoXE3D5YQPY7DnTw1fgNF+mVM4RSZED1oHW
uw3J8AUL/npcQayD9Ee95ybyMuX0lCBt9QczqIvHBQVQSoncw6cqXpbT3xdjMhJwdhYcxrEyvMYx
Ny8uoxBBVH59jqq4eak4/+l3AYDwGm28COvYHvu1fFk5j/bIiev2ZlRYH6iD0AQzHIDp8YuboCGs
ihV28CDk+2gYcH96VXxLRiqKmliQrV3DvxgSPQDF0QPubpkCGkwOawX2MnK190S2F2Qa+9AshHHa
Lz4CYRrAf5Nv1xN2whWxUfjVf738/T1/nE9z0p+aOrLIGwcygyzFj4izj2Fc4pzaEBBXKMoHUV6K
IPblXUbdCSiyn1fLMp6cev1AfVx7AsTrbd3N7ZiZkSaXgCIVdHHQHabLJWvCd7cqTbGWIbrR+WxP
oOLtSTvrHmEUUYGrB3ieE3+LB60KCzf5dd1esLX0OPi03NPaLW+RiM++17anqWnvQ1OSwnAXwRt8
bFDqhF+tM1aIZX4sbE1uUUfAq6olOJAEMJqt/TqrMmmxZyIY6g7R9rVBJ+sDfrnjEOFnvvaYYFbi
spxKt09Z3dNsok6H4tdppxN4PgRCJLIaw1sw0z4VDXHS1qMyUxqC9qbqkNRQKvUE9Mw2OBAlwHoG
3MvtodSNCFIIgahjWOhpPnveS+zQ6ZosHeipiLTFEsdAhh3vZTKYlBw9L3kX36tZT8ehdDG5O2Fa
1suSrp3zCgLvuYf0ODONJNgPgUBi+2fZnxmnZdoZDH4bDhaLJ6Lb/eQyWFQ5AhqGlunUjxvYiRO0
laOqp7Ls3CpYThRCO8G/UGTsVQUOmY2MwWqRAOLEHFQX9SIQgsYrYPPd09xK/YrFstrBAt5jiHPW
e4mPeabLYfgUOr6OQ2KzSVjnXjZp0Ar/Lazr5yCck5OAlDRXvH6DV4Nf6u3FxLTDcQ+AdUX770uN
jo7HRMIcT9VYYKAH3e228qZLiGLUWqP1CQf8OeRjcGal8PG+r2vuh0Y/ehN/xyaidxF0cjfjNUMe
Mp+kkPGQRxeFmHHd1s/U8FrVUfzTJIDAOergd0ITVlRAep+92LkiCeKnahKnQNAIOZfW3hsEZz3k
2Pl3uZLnRULrE2tvzmOMcHdd+WuB3ajbUWnEleGhuY56SzdGoNrO9TAAib60b+tqwPo25WlsuQV7
zncJB1q0QN79cG1j07Cr/YOo43KPLu9nr+ndb3JRTRFXkZdzO7i7Slr/PGJj2enQHd6wXyADishg
b0erUjH0B0Sv/ihDM94EqZMUAjY05M6zmyG0pUegYf0ZR3BqNrg/DpXwscE6W4SHRYougmm4H9nT
vNRTTlTF0HdMswWxtKco0j+nqY+K2G1PMQCM3eqorK6q7tesdsjt6c5UBzVw/jXYwe7tHmVU3h0H
9hjCVwRyJV6d+eQjsRz46OKOT20Sf/WA5cHOQKpRCfGLr2tVhAp4Fk6SNTMKI3ELXDoXU/8DrOFF
zlF9DerZzZuI/O5KumRzFQNN74YonR3nHbVgc8aIf0XUzHRqmffD6XyG9ib3UiOnZTeOqGR0lhra
vIs2CSJ1uhm6bOyr2Rh3yRnhwnfmzEHqKNtBhIBiYV2RnHoVjDGqG4sQx3ePKOlWW/8qF3jllQqa
zNMLgQwO5s1ED9BUgdZDbOEWFNzak6ozwNDuHjr3na/96spKueQT6dB8P4hPyePmArfmr6Z0qz2A
i04nHiDH+UkNyy/ZYsEYZrNmomwvsel/NqCIp4jqW/s1N4m5sLmvU+I36YRrIrMugiRBuuN5hvpi
yx5qEk/nxGmbA+bQ9lCFHhKqJ/KE75meYGTMBjxBZym4n2OVAswXTLnoNdk1gL32LuBDnOkKCHB7
E6M7H4ZN0VGbQoBWyR2dV40jD+RTgcxMaaJQol0tEBvMeJYTdRuTUafEccojKw8K43zWSuLcYihN
l7K8ra5tX5lyoKtRYKYB556jIQqy1RIHaIuLIVDiz+g0g7ag7KcPB4DPEiXvAw/qw7Kqb8NCVjDD
gOpWWDECl31bLFEQXXq0mMf+O5AZDnLfYkGj8dHWTYlAbgmUjIvpUfF1voY9//Aw4e46w4MDBz6L
NCvCriONMk8lVQZ8KrizijwwzYBCbEDFVnSTVBuHRxdjMSLiXb0qHsQHqdmu8VVyl1TKZ1lOYFZV
U+dt2D65vIKOxEepjBmS8q0Mk686WsNDm5DuSjDg+MATboCtqkcPr/O+iWYLQHA1x7FMwJGsCG2a
VNgACNASEhOXvrh66NPYtcArkeyCACVw/KUss0Q3WGjhHjtgzKqOzjDvW7qsd5X0qdY1+UbrG4MT
vQimSO5HRaYJDHf4ZyC+s8cOcFkSoZ7IUq+PCtQfulAuI+XyAp/BbQFefpwCXl5WLh8cAoS49JoX
h3rhY17rRzm9crPaF8OWrHO7pEha332t/WkvxK4qZfwM9/OwLzlIxRL79oCUle/GBWkdwrF+aXjH
Uws4FEopHMnC90FCtdD0emRc9rzz29QMZn6PY3rUjC/QstnxEimoK8oRjASf/fhZIRoXUUheYTQW
jcAQ74DJ7PtCFT10Q7+hCpjXw9qaJ9g7911D68vfF2Mmka1JMqSem+AjZySuszpKew/3mYKqBsuP
Vk/ITuwPHq3YDpnaU+HwCYAePvcmhJwkkBBLeLX181qv3Y1pnCL+ktwcEh5DafAcoVYuk60EajtV
Nx+Jfs+lAyQyZGtX4N4AUFR39LCCva+8eLx5oug4B2wZt7sBC9tuQHrLWTX+rxEpJFmHE+OmOwvy
Wv3gECLhPCL1O+PdV7v25KUD74guAy5vFMUkG7TS7ny1sKKbGic3HR+yzoLUBxFzVcCQXn2MMujR
Hr/iEHKS2unmo4p4vavbGoe4Z2HDx31wVtvL339cq4OtRnpiwVjvMIuCXer0eCSbqqgqczJPQda3
wZzDBo4sWEgO3b5DtMQKSispMa+fohXoyyyaN0m8da/VZLDvVOMOmBXKLARSHI0OwT55XUEqbG2d
KXcuRKxFjD0/krE4JxBbWGfp0FSr3Yz7dEqjDt+038Le7jn9J3joPeYTYPc9cuttX/po6sUOo/t4
j3zeKoullpkXN39GDIFNVO+Chp5RqrW9W9oDYsxC+Hq2RLAyvPWTr+6VCNJKCZl1CqIDSL+hVMHP
nuqVQEQmRGr50hSyn3ZTWdtDM07ybn25ZFWlgrxb0eVsYv3dkiX6jWZmYJBi/IkCoNOopwMR/Kg7
0zxFIyMp6bo3jou1QALjGSn4wZusxO9KtjlSfsZXiYHAEvDi6wguglOkfDpIbLpAEZ9c/v6KJCa5
JGk/l/QcyiEad85K2JluLyzxkjRKZJj3a/cOTK5+Vm1Lbonx00oDtTexJ365ziNYwd8wjSTDBSfX
HkQn6ve4r04lKHHrg0f2g1WdFmj2zrP2+aGrYTaJKR9ObVDaM3fmY+BQwIhYVXcwwCIvinTkdWph
2kTZtZc63acIS3X3uHEPc4SRitVxezcDphik7979mnC8yQ45EjG7D0ovwpT+tZIxpvGF9kXvdjnb
xDhR1UdZUlbyNsywUuP3Hp3xV6hSoulp6/DO/RgPj0CeoEO78Mpdg2hUu2zHAWi8znYfFPmJU+P2
WdIQ9or5q3A9K54mXfsv4GjRTjPW98Tii44TI0XDkSgXe8qF7nGEq8coW3QDMhEDMkPFajFA7Wk/
gIBBBFMaQvGR4V4ILvX24q3sIZx2OISuv144k+5lYeAydBTs4Zh84ut20SGsfR+ZI7eGFmOrmxQS
n/U6TGHzOhi1rcjyNqOggZTL+I584l0AT9O3oZ+wyU0Q0zUO3mhTC/UG7fH3ysb81iJ1KquhTgGo
hpy6mv/2rViLsBP8gCKPl8VwLJxV+y1getrFHFl83Sp+ltHi3iJdXjBHqMJFGWzaLS3Zt437UODR
t9MCXc6dR3ZIT2QYpELMsVL/8kwUZQy5ULO3pmPlYlOHXtDV40+MdzdqG5wlE25M0h4JdbCMN0iQ
7TW/c2tz7DO7xZfi0WnM/WjeWK4iSB6zoT82zLSwskvHxceP5jJAx5BrY82utSPmjrlfQf3HULTZ
gB8c55OqashhQoAir5wHqN0mjtZa/PfOxo7oANLdDhoVCFOCvHQTqN1oxsDVQuw5rzl6X6AykBjP
Sh+1gp166oZhfqwOWuc5QBfhYAnXYM/SwF0ahAb408F24CjrqkR+utt2J2eo3kBwAobRrsqm2SeZ
O/xU0oGyNyDiE8SVgTjM+RLTZA6e11Tv3ooPtg2/DQ2GDcsO0DIJyJh9lXuCqty0qB9XQE4To9KA
dR6kqnr/94jy5xGByk2cAdB+WoMg3IGBavAhxWEHeQcuNuP+cqbaA3NlXonf1zvPlheX626nkIwa
KyXzIJ534GpXqBl/G3y+0yjG3biUOo/QCQVv8XJyNrHj0IzOSZTywCq687e0rH6GoIXiqGS8fRC/
1DjaZ5Jqw3I9JzeckdhK4asqABToJi5x3JbH1lVd2mPWKoA7EshCbKHdxB5a6Lpn2oYgtfsxLZOX
CiEAxyWp8sjEceoA/9njwsochK8ebQcCF8yQF3XYV3WLbb4bu4xVW6ikoXzX+m28r8BSpm0LMWrV
nPBXE/smqYAbcYFyY+PnUCuecYTgCkmgiWskhwaeoczRwxGmoxaccue/LYjBy//KxEzi2xM6d0sc
w+6411Nkd4OphjPC3t9nV9YQtnCS4QrlezTNPiVyfm5IMyIrz2n2yvPx5MbyNEJP3vftfI1r1AoI
AtQ7IjxPBAabYRtP4bu0vcjMTHBXlvD2Be6pW5dvmFnHIzOF79vDYp56N6mBvHogFQTGqzaZSCYQ
Ngd8f5Y5kWAmgkTET1C5SlR11MiEsCdWOuTAutx1yzCF8Grem5I/L9VFMEgBSuUtf7NjdmWnL1DC
eDB1I1bagNGAoAkzbi32MLYckgkOgnmY9nOjxV6PgB+w0VrXcdIxUUlqyrLcwULlYM5kPAv7Ncwl
agXw91HdEwq1bzFLcCX6w23Lei8t5EVdZ2CsGqLniHLg+NG6QMmHIxd4HruvgJFS/IwpVmGoWbGx
3oJJkl1bB07eVK49wn7w0xlKiOZ6fmJtAHMuBhBcSEuoDhQs6L1HAk5u17JMm5q198h6DY5SjN1Y
lKCjmpPyOkBvnTsjIN9KP+aNBf+rxf9/4Z/5FzfNtfo5ikn8Uf9qq/n/0mUTwFYL58n/2WXzv//t
3/7X//wf/81l85//1z9dNv4/YIdB4HYC30yEevr/ctmQfyQwNAFCRgAEqD38m/4/fTbJP4iL2Gw4
OAOEYYabNeefPhvyjy0/hsZo0Yhgzfm/MNnAU4Ov8y++Xng3EQmHEPsQfkREEP0325oQYMc9nfAb
pBE8nfr43Q4e5Fd9Uh5nGYDt3igt2BrWy0C2xxuriLH1vQWSDGPtZUVSJ2QoKsxR/X6EaOLPrNHs
wQNRHiUH5uWw5SBjtfMHD8pCFj5PfYUsvQXeskFsmbhodRzlVGUVGyRmDNj0ag06I9HqkxOcOzUG
jU/POntEBYGcr7rf0MG2GYK+/6hqxJ2qZYJjufrZCYDgkw7MpiI8OpELeY3kH9YLN2qGj+lCQQus
vv2B5+ozBliS0o6xEwmg8cXLfoFkYl/FAXwDy5jWEXQ7FhWhODv3Ycu+mxC2Sc9bDpyPcLlUkMfE
6PHcqUTlE3B/WEbGateTygGHxyHv13Feo5MwHZG3nDYmfJUYSpvXqH9CDp7eabj4LhCr8OsM0rLd
2Mt64zGd0PQvHNSmv3GcyCTu79PGe9qNAUVWDkIJN1Z03ujRjSetN8YUAC+C4cCgblxqta3k7cav
emP93HfN/OybylzsVP4qfX6DrIu/st6KSxX0GUAdmIpgafzQDPptpGoFhyXW69HbON5yY3v1xvv2
IIC9jQm2Gye86dHSBClgoJ45yZO6EsVA2Tc3MR0optgFTAWG2d24ZrKxzj3p4xwgp97JpSbpSKXI
aDsvh7iafnMal0fUPShcipO9upiatgWLbTz3vDHe8cZ9/4dgGHQ46CBalBNZrsCb1+u0MeaoG0Oo
Gzh0urHpyHnbeCQQ7BvTHg64boLSiwoLGh7FnuphQcxLEPR2Y+rrjbN3DNh7MEoin0F0pB6ofb1x
/GJj+yGmCopwUwDITQuAN3ALaubnctMJTJtiQG7agWRTERjICSrIClrpfSyBHx5BlHyHxjaGIAzC
3KAGZ0l785n0OOR95N1i94L4xGzqhXXTMUybomHZtA0ENArUB+F6T1o0yHp04j8ErQE4RrCW1CMr
GA/mWxff/E05MW0aimQTU2yqCsAW7Gh6U9i6JxA8evxo4TFmwixvvid+1nqCUYutmNAj180GYd33
sIcfpdQfCTxOB4rJ/jRD6hFumo9pU3+YTQfiEJAK3aYN6TaVCFgEHAqbcGRyoSHhgdMd2hgJ5LTm
hxnUzD4Ax3vvGJlyCJIT1IMsZ7YpU+JNo2I2tYqKMGu0nL8Q5n6jm6IFAbaneNO40MVXu66tP2uP
VaekgQuwCxq46CeY2up6jF4C5F4XbFT0iGnXv2/hAZuqpkQHek5X9sfGMoIGnwCWcLrklVJHF9TO
oIA2UU40JuveQLbj/hXwqE3LM26qHpxPZA/8BjneZP2OiBs8TyuoZjuE9InKJwx79NGF5CEh1rsG
ydoWyAUZs8BfggIYRos1DFKiqORfAITo61TPXwm0d0fED+Mzjnc5HhYIwz8hsmsPUAu3z3pTMWnI
mdizw4YVqmLsqQFlD7nR/G3z2wV9V6zY83JKG7gM4te29d40/rYNREdFiY3uCsy2zJq6QinKBJZ9
CHQClxdeVtF5WUQkzwD5DY8VcmeAGh3ohTh272H91sM0eRbVMJ6o31B4dDrgKkSdjRzFaVyDqbCK
Xyq8Qxl08EtBUVCLkHOQvRJQdGoUOgrGFi5IB2M/LXsMbeEUwYEUA7JoCdk3WquiikawysqbL0s0
fyFSJwAw1qXCmBa+G58C9QDx1ARiLwYneh69aHpsvLbfsX0JOcOdSVRYNi7lV4GeLMzlh6jpsmDx
dz2/eECErz1dzxOpX2KPzLn15AL0NnlD7+BUGO+3smBoRgPzdByGKidEfofTp70Y6FaASsAjAEPQ
79bp4VYfgRBVK6w3hJO3eGi9TUwRPvEmxODpgqgTyjzJ9SOA62Q3sdqAw8TyE6GOc5rxUV2glMS3
FkMSGYevjZ7pWTL37E8kSVeQGDsmDchXp1pTZWaM0jF9DYRlhW9xTy4Ml0gCHWgGHJKeJj2YFKIn
jIUoY/pGnbVwNFLVnQqI+Np7KQ+/AAEjKFHovYefxEOScscSUj5BJgzgdYkv6Jl81xTnZLIgKJzX
HSC8hFRpC2VOHidYMjScYKe/fwq4rlczDBQaUXi8YoHPA2D0Zzg8/BNLhi3WHhJnj36Xy+AVYdSB
QB2TvJ8d9z0iJtwlgPVvpMLyEYBWsGDQcLtH5AXq5XTEVwsqv7kH3lSdavzB8GPG99W41Q48YlnM
SoYZlSE74yn/gQB7jNh18xuMrHvXSCHBmxPBEOS2ReVWZ2Km8r5Agd/B33UNjTrybcwGgcMLBrPq
TpJpLAQFtDiCQA/pZG/BiLc3xmMPtDlw0omOSSZ4w7ECBh4woknvoedsj43PoXJ1YFULSnnqkviT
ozxlF8++vpem/p1gjDrTqIvAh0ByAw8XAirg7PVZk/XS0P0C2/KZ4cGQQMZvQ9M8EjNy8IUrIJUh
DPBU1tGRxRY6UFBL2TIm3akl7g/dIMuodlb/pTN4but5xW2y6iuZ6x+mls7ecyL//vezMq1Abvxl
nMCLNXBkmM5eWuDVaCQAwdEs9lYuAD2897GqlmeYJUEoOy44UiZTEgLNQfz6bvLgPEjcRO1i5h50
yG7jMgRHfO73nel2SVhNNwMJIsa+Z1+hT601fMjFIN5AuvrXIGjfA+Re3JXwb6z3y0M7rH9qqceH
mHs40jB+HByvgkAdKRUn1q/FxBqs8EHw6fN+xaSJHhrIdVXu0P49sNM7vv74Qvmsnsw4T6+OQx4z
k4UCNvBJVrOmEOe22RxDGOgkbfPQGpRGyd6SYa1fEHSAFm2c9wda1y4uNP0EZrtHUBnqOFwxeRmB
+/MyQSwGU9hGANqlGIPubQJ1u6sDoCSSej9oDIZ9xlK4B9TXXQI+gPaC9ucW+OXvsdNR4Qs4r2lU
x8e/73Rcr82etkmAldFXr/4gj39/RmtQqRSNR5+yiiCuC5uneqqxFOr1uWOpDCUEkROXeaijtJQW
NyRk82qOvRfl8GRv+QAY1k4Yvyyq11bgRpXyxiJiYI/iZPKztobKuBZd3pTw/gHSMXs6hOUBFhS4
P8WBvQ3AVC7z1pWN85ntpyphKYhbA2M63pNhJXCVCK52GB2jVFE6Xlcn2AsXgC1CZ1hhXFhUlnou
1FqNe96jFiJYxRFFnWrf4p050nlo886fKT4bkKHgoISl0umAPPcL0EKYtXEhSEAxipDd5ilIYnlD
qt9QaIf1eRsIGCPCP41upquqzVcox/oAv5o+WyEcfJLF73C05VWW2A6cHhJEqDV0uqzoMuyJ+m4S
oN1u92ORHjvMbvh96TyYzprxw7ibhbJ23yYcbBmJLMmbBoajAJl1j1K6L9KYvYCSyYb1/Gh08Jmg
aeNWzfNXG/+kaPR780sw1rC6RwcJ5jJzowuAANi5QExetB2u0EUP+5iH9YnX/ZwSTLIompZdFpvR
3TfjWN2WKjpUPKJXgVsu5Ou7ZDN08ao/xhj/3ykPXgWoSvTQz68lAMPMmamHtd6GgGqQxbwodhom
wvcmSMqcwdadzgatVVWMEb8i8oI6y8PQbs+J5beI8fEuaiSH2c2UC0d5n3dL9Oz44lvtah9T0tmV
cXmGG/A1xP21w51YXwdQ4R/OJJ7NgPcVgJxb9CsLADsBN4uAV8xgCR9wF/8N9nZAsOcNpEg4IHty
IfgsVu1z6LWfoYH+DYZoxFLR2EvDBJYcSCCqvJTNO0bX6qlm/DvU1PORemWw6+v4B5nn9nVECx8H
UPcNIsVPgiUs4wg2yqJ4jU5yhahvhuj6EEGVD5Mq9PtRWfe7qHbo1UZrIaUTFjOn6KCZy2zxiMxg
F/kuYdp+HmMmMiAiMM5imnMyNwSKE/cTggpI9Jskc1MgaQC35cDt0ax02cey6vDe/4nH0s1htPJ2
I2v0JcY1OfZ4P+26CBRnMnjxWHi0xr/FMayfwBkB6Cv5OXhcnciyQAwqlZcJ4b1oa+QeQek8w3qL
v1tog2wyaw10W1bZ1t2KsHbI2Lv4I4iJePw7eWeyHLe2Zucnwg1sNBvANDORfcMmSZGaIChKQt83
G8Dc9sQRjvCs5jXy0EP7ecpRj+EPvHXtc29V1A2PPcmgeI4kikwA+1//Wt8afwXW3so42mhSskzV
I8O3WmbdwiRB3pHaHKM03weEmXtjQJVMmvbZ8aaR3btxcQuBpDnX093mKLzU+7hb3oYpXz4ThOGu
3HpKHnOaER6nfHxvsB1tigCPSu7o1ZrOh/GCZ+HGs8a66R16qconrPox+ycsipMfdGX/2A5utS0g
CLEl1PpHIyuKfVUBjqk7J1mbEzmv3m3aG8+Td1E6P+LWsnaGQBBley63YLjmdYabap2w9kA8yMO9
ITkRSVE9d5Y2bSrZPBeleC0yKz+VppqJS0T2Rs0y3ceV/YCInwKJbXKfXvTnKeqbx6kw35vAnE6O
EZ16NYa3Uurnxqz2KZbUq2dIySNnZO3hTEiwUzRshNIXOmK6a6X56IiqOmlahd2KB8yhEua7owf9
vjfK2Ldd7aHrmkuhZe4BdWc8541ZsP8pu23qeAHCfOdoZ9FUa/w206VPEm9Pkj3YxMp7nIuQy39U
asMdON2XEa4VZXVPsaVHzxPv47AyhiOFqp+TDgkgSlX/NPUae73cSndeldzDupygK0I0Qt0gM1j1
GmHqHCFiSOYNLSuTn4Vme66jJaA/pr6rLKomDPdnwkqBd2aps+LT21PLhnlti5jzgrTzNatmtZFh
t05clydhyX4TJfhaF7YDaXtyj7FIjnOu+SaHmA8t+DDto/nUW4042w71ZKZgB09io3jkcfoad1F0
JU17SrhdPbuJINY7RPhRXXJ0hE6q9SAL5oxyKC4iIL83CN5CXa89ksUP6AzoPEy92dVVjYO53Qsx
SFKhNG7CtvI+Cqt/iBz2jSSGwo2Y9HuTgWodQv13O08C3x/DKSkpQI1aPK2nYjDuOfdCTjpedeeE
xwmG1NXaKDk8uRWEiCiz79gw1W7JhwfkXe+oH/2hR1llA35NxvBU1eTk3TK6tU2JSS0XzrkLzbUY
Pfs1wfOkK1FcWeXifVgv2sdJTZTONilDcFEakC/c4Lkx6PmVRTfddO8hk2N31knlrE2rlj6zc7gl
Kk64SPEbLdXXG96NnV8IK93ETVX51R6NJzuH1oNZG8kjx5WJwCtrKy/Spm2B32tdxbX20Lr5R5ly
9OmbwbzMYfmsGQa/j3pZ1GNjZdeF5oeNGrZFrQcXt8cpJbQsZlwu36OZI5FV9NeBGCxJdygZkUcC
sYsNuUuKQ5VH02NQnFvdVTfdNX58hfs0W293hLcSn7O24iI5CLE81viWTnXcsYm1QySJIdqaqUNu
bBr1SzTpn5PK4q1hbBsVFm+RbJ+jDNkj17VdZbQMHtPIWrqS5iqtY/FJ35i9k2MzXPI6CyFuDYWD
7dE1fJE3xY24a78xIQe/MJj9lC37bemkVzulZ4CSRcZt7op6xHYoS4ztVHuXJEM3gHylcxFMGjf+
xFyHWOZWjeVAE3X6h9GiRs7pmpNnaa+GpS5kJN9mETiXyk0iv3Smbh32XuvzgHG3jUjNG6ce53uQ
pdY1ncP2pjmiuRmFSM9Mc34Ulz/dKBy2rcIqKuRIsv/rpTYcYuRvLmY8tt6dbZ2CxQ8/iuyb11oH
N3Fa4pVO4nekO3Zgj+4lU9DRMayfITU2r0acR+Q9AnA/mjWDI+DExl0tiLy3ri4EXBPTOy9BqnlR
zyi6xKKy0FYmOhf6sOjf6mF+I4D7DRZ2dJtN+Ti2gjh8UN8LjwyZ00gXK6xqV+PAvXMwpLaOGJ0T
Tz13hm7elS656nqsbKFKlQ+tyHsekETDj6SvGBQzr9+OrY43sf9VYj72a+zgLGDJC0CL166aoRkw
G1LmOG3cy4zUuAhGm/hO+xCy1l3HngyPg8EIil8+uZmNW585u4hp48YVaWXKkR8LDH477MIWXsnw
YVaG+xCGKaYFgdBMbNb2hTpJNVf7rkkwo6eRt2UiemhsWGeQ+f3Ri6miC6N1Hs73uK6jSzfb4Qpy
QLtcuQd00+k4t7+duKeO2VWHWZvoy9CbajeARMiwXxTDq6XciLdOmO5FmOjwYOplMWhfAAyamxL1
cVWQIffhmkXbupk1HB08hSIPVcDN82IdDhb+dheLaGvIadXhDY0O2uS0GPTQOMu4d/y6Ge/MycNe
I55w5p6+Vsy9F+XyBrTrS13bqyG1w4s1czSfkAxXmNDb82Tah9jFdNV0ol0bHBl3aVJ7vpUFxl6U
sn1Je8v3YmvdVUZ0Q9VuHg+lnhabeQ6dE7VWMzHpKN8nC7MfceRmLS+MSC2/I6/4DucWdaaZd5AD
ca1sTtKdRQ6j17PuiV3ikmnDJNYZSN+RNlxDSL5+1btypSJbGdiVIxNDA2M8a0j9MAzJR+9MxVZr
zYBkLP8EmtJ3XzMZ5tr5FDcuLQWVa2bfhFvtYV2RS4+cM2dx9HtN3FK3uNulVC9x0X6Ylllv5BhU
/KSb6t6Vv8P4I6T4YWk/zx4DmWO20Wz3yZiNXe1wFk1k+Jh68jPMXBoCYhMPe6udxDRO285kxVrz
9uoiclbSEskWa+W9lG7rJxV5PRYPN5AUxKe7uD0OunczBhGhTw5qPaXhT1OUPVt5PcOh75Y4xJ2r
aZriXMDrAG5CqskLLrLKuiN7A+8ZWDpKbXy2YmZR7EK8A8Pu0HlTuW84JG15v5NLUlXB3IfZ0gBL
wwbYLrfWFA+XIXNWTU+doUvYNnDNK/rnpzMFBliy+OYZVbDJpBOdGs2w1444gi8DhlDI+CI1w930
WPr5s6e3qPyFVJEePMdpjmzCx3pI9rnryn0wRC2umTLcZpQyb2MVtZeEaKFhtsd0Mfh7BcnbtsTO
r2W+xk3gHA5S25cUtTbTUza8lnmabr02CTEkON2tSwK1N+PqPRCjc2Qr5RxdM34tGu5jX396uPwV
PIYLERE8my0scZrMfKMOrGtNLGRb52CAgF89N1WZL1mtcTt1Dd1lSr6PhaQ5vSqygyj1b3qOfdlw
LHNlBNwcPSeFNwTgR3nsPFzV3f78wk4GT60/zKW3BzYEoJnoF7tjjd7Ntj3nEWb3qJ9iNgIDrl9+
1DerK1aDUV2mtPIO+hxG/jxjnQTZlGwa1kDjYtHsM0JiIwSczHGhSpAJbULzNmhBS6N2ubYcOyek
sUKjHw9mq10ANxsXW8bzhpLjFJOBIY+drsljUWhglcZqZ9QGOWG21Ke0ttHpOxIeygt6NgbUf3BS
Rddp7oYn9QcWoisaMflhednvwhhXTYvx0cbHcBCVfc4HS74XpWScf+L5Gn/MtGboCzMyYxgpiH8s
8m9ktUf2UQc7D6GlNAU6RxaERz2vPtWEDcGYSPyZst3iNsDV0E7lkyjznqSbshlz2m1sJ+Em7lWF
S8tKLyjk37xOJeeZvVrhDde6fQkTaT/HQ3dPm+B7YjacULue0qmgesT+ZtxkPk6rmKpNzr2zjsPW
mn0rGQasVcI9t8Sjm5Eb2lDMB6+6sNqfnihlZpaPJ/ZEZFcwQL7lDnJ9OBZQF1p9bTP7nLTxB2sL
rIfutHQqgK8xmnw4kILMZFe8BCWGZU/rwjUTyI+4sBdBImaZ2v0QrsXlGCThDm4Z0S2tMH0zwhRY
IZX5VRzeYNPoAPkM92gU9lM8Fa8KNP2ubfAniSSPtq0EJs0sVWMsk4fYwXchU+nu8NLtReroz1No
vFb98KO3wuYSxOMLN5+Eic8KSdrtyUSZROKL8hgmpbUaBapV7IzqGxZKX3er7N512atlkQHVIwgt
MieuF4cuOw0gUMsHfasF/AnAn7xSn+AtROaPtk/hik244TWigqugJ0UfzVLbORrrsNGZktPXJTcK
Ze4YDB5b02KA616MNBB4J7jhUg+VbnDI72c7yC+g479lM8m8sUzb1Z8vV8U4OZc6PnuJzC/051l7
1q3ye1YgXBDqBuAT3ubA6n/Mmfnuiaz3NUs2R0tvej8K5gQb7kMUxR00RC18THptLQGgREHjPXjO
vegIeemzeAorz9qaQLowx1IunxSwQEaReIv5g34lQ8k9VBQqT6J+TbdvfhtBNVrOeHLayj4YHpa5
hM6guXCeUAHjfTXart91JRI3G1w8oxBFcka6jb2gqzhCVL4tkK3x3g+PUigW2oAOWIyQuwPgwJKn
DXS27Vr+IM0JNY7F8wmM0sZtGyaCFG4W2LkXPUOs7txKfCoXsx5NjNFO2Yq5TlM/zD7u8JJnt0gj
9yVGcQjMylyptjY41Y3FtoldBDGeDzs3dX9lwVytgS5mmygz3ZM0IYx01XBAnsp3Jjeftiv649fL
nKh/+cjUHDtbZQpzjGPjcJ4sEOh9yf0urM38XtBqvk0nrVx5XCBbMRPD4phRP6qWVFiGS/I1iQHI
ZIsUtbxMyyZ0aJXceLHOYFQbGNVKGJ6DGZcXBQ1hCG1OoH2QvXFGrjZlW2mHriNyS2AqYLIVMK+F
Xl3MyG0Bo+S/CvUSxUn+iVuhyabwZ+L0+ZogdPEgrbZepaoxtw1mwqPpxXiZlo+KJDP23jCuwYVH
pI+SmOt/+ag2ofhF0NDXXUHd3Ncnv17wdBuY8dhuf31vHBaELLOXb9OfP0yTItqCavlggqzPU6NV
f3hJ6CpHek10az8O0+nrvxqeeM6CQh0nw8ivGamulQEci+wNxIAGrBF+Rc97qyIDraQhHyLtavaT
wMm2rETENx47JwBsDmdKfbok0XSbS8t6I+9cbdyi064VQvIBjUzskHE7V1CHpMQ2qI3h+qU6Mk9V
10YLg20Ej4AVa3MBfOf6sRLpY+RVM4Ab73XWaONoBYdnDXDlwUIAedaZSkepJecCMMoLbyHS6rlo
MLjH96qs1aWfFLkkEprnWQclx24yP7YZN9Bh5Exoo6yvstIm6GQF9c5wg+5RGAWgQULRRhFQGTdO
T2NkZLfedvpnLdnT1Nc+lED1uNW52spTo3mJfIV+/6My2whKXludEp5ptnusIl3AFgnGzdcQ4Slq
480uP0bqM2xVe86cmjE8Iugwy7w9x8vnwEx0PrAPnf3jqM5fL0Md8TcFQbDpASdDhEItjKhgOoVG
CiygY/dEfw1P1T4bzoXsCeMjOyTWnPhVwfteATbIVSo570mM3lMJCRaI3tEOLe/FyiZYkGOWEdDM
AZlGs3HNlWdcC0+prejmn/jW0nVue/FTAy+AwIbHVMLGE1Io9WgcPR/hoBhYUhXJhqS+2YBJnohE
X5NGzy5Bq/Eg76BdJnZLBlJzVjEos2c88N22KwkZ9f1kn9jGEFLH5wBFJAFfGAQPnhrEA2pog9il
XJ/jp3qpFGjHqEcDzwyr8vU+CNZRWwBDBMSmCFTYYt3AeoQ+WxPuSt3k21j41pCRRNL64j47+lsU
deK7RQh2pde29a0LnXiN8hRLFX7j1lGshN64Hxrv49jwgpexyY9Fr/EexzVwCOf60lJ+zduu9D60
OdnxxtZ/a5Z5GLGM21Z6o/v30TEKinCSFlvlGLs+FxFvlnLq7W22eBqzgOgU0OmtiaPpezhPgGw3
buRavwZgTY1lax9dU2esw7S3AvzjgSid92xqpIRGYzAPAf5N4JgmISppl4+D/CYSMZAjaY+zPlsH
UoPT2W7CaDtPDmvAwjU3KEjVzenVDl8QG6nlJRgc7dBbGfNdnkMyTAzIGo1goCaHfBhkup0zRRtz
N7RPkpzXxnFtBSOtxKRYaePdid86O3sgbJidyqG3Vo2eEq7Ry/kFh/ZmKCtuiwpqwGh+WmpOb4TM
01vPmzOcsyc94enRxar4pEsWXcn5jBrayPvBlgdN1AeO/GodUF/O0h4pky/uFfZavGUnx42bTQXh
60eoEYJ4BNMrItOWPcD8YBr4OfoQtmyPlVm2ZryqmiY9QAhb0Ku4IlXnGagw4TPNfyS9l4x/Gypn
1ywzDeQO5qylotfD5VvqBcyIfDM5BjeN+pGGL4uB+lpClFl1ZlFvtCi5t+BueQyBI9HNiKx6Xa9L
gYhYOkBUNWde6/1LptUkkR26oPmnZhtvSqJNZIlgNXSC1Axgv1bhzDVeTdiLhOfKBPS0cZmbuWIt
a/xK6u9Br3kcq1nNWXHH3Su1jrqcP3r4EnccYemmBCOwqLAbEGe7CgQJdtHuyUw776rXSNa43sGx
ZgfnGTZ+TzkP4eo4ZtdG+BDpWLKjTntYoFUjMhIfrd8KMtRsm2bwktTMe1GAW6FzvvNGOLvj+AYj
lYhxwuLWY0vFDT0JQvY3ISE5rRXmumo+NZI84cqzq6MQ1TeuZHmZe/RpvSZIEs64kamEf1G6ueFc
t8C4yKmAodrTqf4712NtZ2acZbtE2Zve1g6Zl2cQXaMzIbnXRhCiqst4z2I03KYY0fbCzo82s+hU
z8V30EFCkfcsB74D5gD5B/d9w+F5xREWi1vSdxs32LBV2dkRruzI1X9ZGjBZ1rSnenQn3+6nu3La
BCYLT2FbNcO6Ikyyxc3+M2L5u3Oa6ptRsVkaZZ3zz89OAMiOgcUmxw5bZzXpFWLlxIFuGFxQIN0t
ITBfRVQlKXeftBIoa59qvualrPiz5QjoBnjz9JDszfIVK6rKCaIIolG31JCfyZKNJ/1pr/SYnZLM
ehZWMcgsNi8YfudBHvDAtFaI+NU52zLrlmwqCzLuCbCCjPEhEQzmGUa5GfJRlBqgLCK9X9n5IBee
4S5rnXcRuQlc/7d5LLEqjk56HMfpPrIhfQhQe6TdFEsSJMFxZ6Bp1Jigyf0dgki9EuhDRtKz34GJ
Im4vEyXba0iGSerhYoJMp5Xr1FOT33mbRuS1P42glMoMYc3V5Tv5KuLj3kgoSK8386/IjX9Zw0BY
sZiHc1dVx7oMyX1XDjwhLbdZQnCvQUSCaWWzwx0dFgey80fNHveaGspV2i+nbX5uK1WUwXYGRbKQ
GiS/K00uJUm2uF6wzK3AyjG7JAGmT6T3GCg5N5WoCPeFoGtVG+zlUfKJWdLaK4SvPfbqaT1aeBln
Ia21Jwhzx9Nt4qe32CLMi8CsnTnZzjFr99hwtlg1wjaOXQoBK/RgFOiRT2gq2eshVtOu5uJQswHd
OnVTX68Zda1+gj6kF9A83/QGedsqLecSj5mPN9tFY64PAKeHtYl08RrbyOvQLa0Hziu3IIL5wYl2
pSW4dMYIcMiSz+ffr2UbfW4e8jDLzjCFqQSJy8dJ6PNxqoeHr/O0MTqPgEXZ74Wtfqq5IldlMowP
SG8mUIAde+Fka+Tj8G5mHhpvOT+jh/YX0x7CJZM/vHdwydb5WDcgk7gXDqCjaIXmrI89sjo4UZbt
Ctf7XpTVIuS0qPe4Lq/TjJm3UOW0i2OpHWONHSRmmH0Yt9lpiE35pDPhAm0F32pKDR8u7tTacF9d
N3zNIjO/yPFM2wjEu3kUwDgDdtgYSbZfv+R2tshUVnQMO5ikyhgfhfm8GPE+eN6yURglqT1EzNJA
su1DM75k0Ie7Lg3Omau889C3jwmez23VjO8pmuQTOnb9RGhlXhchxgGYMl4bPinPzj6K2EBZDPUG
CuCw4uxc3yqR1TfOYh9tVxYHvULsXTFke6fRUd/iQNOfymKwtkOQUzmt2J2Z2oFaeuOmFjl7qJqT
4qZ9CpPavBnSWOP+5vTryPCKB1ssu61vWu9hw/v6XLb8By0pWRx7x1woe5WQyWGIAmIu21Vpx+ZH
pTVyxdxkkBgnwKJJN8UuNHAjmmZvDeLdOMZFX30jGXvtODxuzQr3j2vwz4yin32I+ap2K/pb84iq
rUTY0N96HNNBdK8KpoUuNGqfw3RyV6UOv3SgNEAP9H4zBK3xMZi/IeSOn4mFTzt2M4LFqnlGiGXU
83g4rOLevKA1VBCM9N+LJ2YrsUdvate+WTw9H8qgOmZ1Ol7Q3ABxzi3NAcX4kwkfxs4C2qkN5iPZ
SmczJJRUmpKNqt7+Zh9ogIeC18NT4G4WXbmfSu7Xc2fEuMrxTxP2ZWwZNGdXyU+9dYNHjkkG20vY
HqT9rH0TEFLqhrdsetOM1NppOiyhijeAs2xT3C/Q0NeHASvV0/99GTFNOiCKuoVVBGqwQ1uHX6Qv
JCOiz0S/YBu1OKkW1lG5UI+shX+ULSQkPKHXeGEjJSmUpApcUrlwk1LRq/fFjbwQldAzGJ4qKEuy
iQ/StuXJimxSuU32vV6YTC5wJmOhNClwTQXYpm7hN9HxpTj0wHQKgTthGWo/anBPmoT75JpMCcHC
grIWKlSz8KEaQFFcxIVvLuwousvtulS4EyHtEL0S1wzQlGZDnBolmVR32DrWc7kQqcaFTVUAqaqA
VWH+cf9On4v4V6GDJQ0hDNegvsDG5/U33R6TnTnxSEj/lgAJ3qnWeenoBtpLzXOPCKPtCkxeTs41
rs/aQHql7go/aTvs0+HjJGMcFI3W/Z06sH/ri3I8mtYtU0qL9qDli/5Dr0JvcKOda8DnpKGD4zAz
uUi8xmtHNtFGNxHgcbwcJY7/yxgVnF4xzazIWmjrgB7STTV5F9TO+e+U/Xz1Bv2x4ALQIP0WSCyO
LVnKfhVg/OHLqtj9K0ar9lZpPEHz2duxWzA2TWWADwumBQe8ToRn3cqlJmD8OWMCNUJ5kv3gcKe8
6yaCnhMavytd+xXICIBY493tznvTh+Ls0hOG58v+8YcMzL/RibJ0UPz1F21xzl7qYGwqQT2qYP7q
e8n+0ymoqC9uhI+uocrl9stuaQgt9qtyCmkEkOXf+U796yiLbTk8xXV8RDYvf/sDpHKqBAxlV7fJ
qfNdKdAOXEF0sx/b0+BEaxbQW5Fm0fcpI3KsUtbFM/HsCqiozrLrrRl/4lYpTwCruELzsxLh6M/9
GPG4FC1MYKl/Rr3dHnJDP4YCcbhmUofeNXP+y5eVoNXvQoNYRJSR2YpK1kfLAoSjjJa85NUAQrDZ
VkgGT+4orfPX2mrsbG7/wfA7bezhGM/5XRSjt9ZdRJt//2fyVSj71z+Ur+YvadDOSerA+psfSkxR
JUrJ1Nxk8CzmiLNSqIv93OyoioqerDIeDlnemw/p8KC9/52/e4kR/dXfDQwKCZfeQEMXNiiCv35D
SBShsO4zeW3qhcntPLRASTkzqP7mQWhb8104115FD19jHAu+a/iavYsD7DzSseN/fTX/XwfVLEMn
C/bvBdX+43/45//6D//0X/7xn//Tf/tf//1//tN//h9/7IX6l9/+l8Sa/BOlfR6bBZ0fGrfovyTW
POdPQnpc0bQ9Sy7u/5NXs80/mfjQKOlyBf2QQqfO6S95NYcoG+U8/Dmu9BBb5P9LZG15zyxvlj+8
mRyPZjdXWCZ3a48md31pyPnDLbFlNlEGnpAzlRfpwzyN3oPTasnaK8OfXsaVmGPCvGfo0ZdYlq/z
LMUD8WO/z7XxIbJzZ8spsyZxyS+/XjK2uNeUEewL0IZtLwWoBNsYbeuiscfkjELeeRwEjJLlc2YW
JgwtpOW7cCyvkoLtK1exC0bpPuZDd+ll/aEZg37S4+BtHBLYEjnsvlU3fNMaJNTKUSAYDIVOM4fV
qS7dV2XP5kHHt6FHHpmHZJRPk6HpZKHpUm4kZqFhmLK9xRC5w1pn+702ut8Q6i2mfqlvUOnidWmk
7r2g1WlNASlzdmw54CBdrGq97W3boXHudgvhBPtPg92QX2r0AJ7CXio2gPzPJgSQW1S4XHqYR6gR
3+h5AaapH4arFmXs3ZaPojgLdlY2/nZn+M1UuEJdGCTw9DADx5xPWCvKGHOklobTVobiu+5k9p/d
g4t9UyVoiWbIuriU5OfQpsXGyQ25NsOUY1ZXtlscce7GUNqpqG25a/LOZHXsmuJixUZ1Jny7QrZh
pHaoM7JFGLxm1rzBTpl9dyp0y1iOeBTbEkohR6LQthCG8rR5TOcsIXgz+IpwIOyx5hndrnnuBp0c
DlzE3ZRctJqsk25U9VErCdIimfoy05pNgdX5vZlgxKVWrd9a0+kfWTG+MxM07yHARp89X36I4rQ8
l2ylafERGPzwv+7iBgVGASFa1wbpNobZgiqsvv3Rd+e66dWnu0htCtTojRnZPAHQLjCEDCx9Ms5F
XqtgVNZE/mX9s4+ZvAfOlD5G0WhTiXn2WzN0rsVg2xfdffjKZDg5onfvTpwu+3IhS1CRVufvkpUR
nutqbKjkqNHSRbUUjhGTQoj/XQI73GHec9YkDdvnr5euBbwUNU/j0v/kzZD0hkzdJqi8hPzgM8Bs
AQqLhb22UYAj3A0kvw65LnYcr7NTP9VQmge6V3AcULPVhIt1GWOkx45X4BMg4lXcAyHTB33QrVc5
3QYOKy9dnXULjPF7o9rwMBlD5Kfz0L+ZxDFWRt8bl4Er+iWxu7XV2jXRb0G9VOdhBaj1cJfZw/xs
A3ObrV9tbrEybfNoF+ly+qQEh40DGALokyRScQFCRh1S9i2mdtYqWR6DX30WvsRZ7/xMSt3HsIiT
YGaJri+qrdDH61Q3Ca20VbWKXRhwuQIvPCQWJVBapR2nsUr9ictmRe1EykRqp+ei7i1MoKI4LC5K
qPdOunXaRtC/gXWxhyfROW7xjqdtWENkzc9l2iTrGda53+AlPpIUCE9fH3nI0it4BJVvdg15FjMj
c2pP7iEz4iOXebmTpbrqrQ0SP/MzkL5nYDlb2QOZsgx1yptR7SnQuVd9iFGqdMWq81y0qOE7IgJ9
9/MTZyvGwnhiUkOXSaOW5gsIe6sorN8CUmagLrUKQA9rtNjxdiabuU2VEo8fQVqehh67a09C3sDB
NBNuRqzLig2MS9/u9BiYK63SuhEO7DWBpIa1vU/JO6yqCKMgoShNJN+cPBnegzqt/ECNv7VolOtZ
BuquOc60dWpKg4x6UneV659dgq1cEVrdwZMr7zUpUKurxTF3LP0oLSK8rKQ/qgAlNWyJCZY2Dhv0
H+vZDEYiHpzizyBIsZeU9KSxiUJxoxNssDLzyRF315miixaV1pqu2+xTKwEXxUeTftiPSVd3h1Qg
keFg3PZOGRxjG7e5gk33VmnMqlpOJQSVIzspHftpRDc85cr4CbYTtEaj0RsE3vHGtri62YyZK25D
Yvf1OTIg0wqfQ7B1UYSupansQ+NhGcJF0uNBmis8n9GuM53x6MKFXomuIyPCVbcoa2BT4/cpqD/1
bjQeAKq7D4YT/jAKGb2P03cDpMFmnhLt1GkzFjEg7Kus1oFlOQ6HW+Ruc9DtbT1LeBJt0dwg6kEB
XzLFpgtLIMrytUFBAQyNDqxvHrVbTH8M3U2unlnHE8PNMJIvv+q9hq45F+KDF4gLgDYurHhK9mwE
SopgKMgpJ8TIuWiP/K/Qgm2V3pFb0vsUrPNs5N/EafaQ1h0RJvCdOwlGjNGr4XHShUgMy0cdLVU0
oZgOIWtQhVJ4fhsP84obaMbzm5cik5gTJs8gzl1VYNFrQrvs2o/2GKijiyNj76nltIAVINTtK6tM
DHVRjrMaI/2hJNNzT7KIOlS0PF8f+3QDsE0/l151qEcBmKbJ8dRVoXwqiH06rUPDxqI7sf6miaHp
CBvF0trQPVDvvUB7nqA04Wbo5b2urVfR0ks4q6a+IMyL9dRjqjQHe3zqQg3sJS4G9omTPziM+zGM
r7thVweqdiMkddw6sE+s8xAG5nmGv7ormvxFDI486k3qHHFqwPqzi845fn0y1EN80qNJHnEU1q1K
UBYkj9KvXzmixuC/fN7uSF7Aklppadn6EuThMzM9C1KbcINHqUFFqOa7Fw3f8V65P0x0Z0VGd03N
5bytkKCu7aAlV5z26VXZ4qMF67PcuHlSsEMyhmF+zNvk5FSBe9OS4iEMIu2qMjXfRVvn64zfczD1
ZL47pcMMXkpjU7qhPBqV9mIUdYt4b9msigf7mOvTN9YX3zVhWVtlYsGJxOxu+aNL37LpzYsIAu3a
quZR107TI2Vr0yPrsWuHgHROAZcUtn5srLQ7Vto2M2z9klvJko7jZcBstQs083OsbPM0acthLeVn
Hg0/CmOi/KzLH8xcWdCd0KuoK6LuSK9nXyzSlrXQpIdq/p4SZt03cT74onAofpjm4sjcyM5Vq8HZ
wjzf2DqNTqg76p7oiv0HXSgnOjTUXfL/+UWsjdv/zdR5LMcNbEn0ixABU3Db9p5t2DTaIERRAgre
FdzXzwHfm5jZINiUREndMNdknrQmGiQXl+hCVXZ9KENkfmy4yqWGenfv6LZ1FXVTLF3LZgMcFM1S
lQoADO7IXW3DLKyI4zl4KF7gyDj9t+mW7OgYV/XjV4gNfGEbTXdL25okBqZzWR+9hr3RcM+S5Xqc
upLdHxoSYfftATT/u0zL/C30M+bfAcP4spu54bCV91ngIANDn3CwnMS4swreExxxIduOESUAoVcn
VMWqB5q5rciKfJ0SKRcTule6UU+eM48IHhcH0saK4pvV1yRNRNSIlT6Gl843xcEzQA6QYGM/IoOb
n8YyVFd8YoNfvZptOCN+2l9D3pursayaN9ODwsCw8o3JdLDLOr86jkgQN54rUe/ZQOKdqtbO3Knz
nazZVZZ2BarbGZ9114pdkfO35bbZkNUGmdZQ8S/SZODJ+bl2K3s/vnFhiPyKO82nAvPPMvBq6iTP
OCRaYh7AFpkH2w12CoXWwVNqOk7tuUjDiT+lfcCs8s69Tpgn5lHEumw5HtSfd3Ca4cnXmnGn15CJ
JNc78AEX7WPc2RcFRRwffKNemEKadzSRL8FgWGcrYz2hNZV9df3oHzEI/n5uya9SN5J10CEq9Es2
yB0AsgXRSOGuKwoEgTP+QZ+oy9moeJt4JvmnDMYXcV2RXWKyGWAk92Y5kuRAyp1NxOm6UiIpqJIN
a5v38iDaJrtEADouCgPwaRiiVY/DL+pEyQykKEgtsJKXKoruvL3EVrAjPwz+oNE7COQc0WCfQ0Re
S635QDKWHEY+P6bN0cTlHw9f7Fh4BCTGt2swWNGd1ruzBva2mcdnqodWdeMnIiIvLXOdDOWwYW9S
XkeeA3Crx0vS6yXdnlHsC2BJi7IiIALpMnAG1FOP1hfDqe2Kj6ZJfmvjZN25H6Xsjhmr5gPJabbj
13uv1Y4oKREyk7i4gGIe/Rp0sZxM1/6thp0d1DWbFo08RnxaBk9Jl79+2aGKPE22kR5Kc8D8Xcrz
zyEKmcU7CYyPGvd9GTghjAHHX2YlblHO/nuLLHtTyQjurL2aUliOJOj0b+znFh6u+S+SN9qcpAW7
0/xdnkbFW5cgSpi8cNxZvuhXteZbO7IEspUcyvKWZbCTChm1Z/R39qoAGHbTuUuy5f0aY3e81tw3
10YZkRTatAzrk64/RVLX4OYWLMRkEe/drGR5aYT+PstGd1nowNdzM9Y3NelwJ5eURUdgpogS8jz9
ifFYIxmvZVr1meo4k1BYxL8jhEKUO1sLD/Whl1N6pcBKr56IzT00yD9RW5UrGNE8y03qZEyCORUz
zAglaR1w/eCG9HXiNsfK/WjC8FmWoYCL6dTbvPWqlRGNH2ZqGng8/k2E/T0qcmCvaKZ1C2QSBTyo
SeApnf3H8zoaBmJMfg5OM02rxPG7ZcwY/pYrS8KiyjjZW8Dycg5/lXHxwlIIDWpT7VILdnAMGuzN
StP3Lo/RBev1F1NRYowoNQiikbdUL36TnC4O8TTqq5ZJe1l38X5SkF4goANi0w1nWcPYXaD9ZMnD
2PyR2epvizjuJfOmv6D1LWS3IOSBen+ZJfYCLOBbjE3DDiZ+CEpjaSWjyQ8ma54mLkGxN96zlhV0
oUpQ5SmjgVESSJHV8NCkL6qV6Ucf1cyxK2akVdGh6TLtEXvgXqdvvrs2K8DMQOZNkOcyHt+DXtnL
2NVIzTITZ0HWmIOnn+urbOuVXhbx1uzhizedA2dHKHMZahQKJid3bBubMNHepFYFiyLAC2+NsLz8
dcKzUlkRGNWqz9djy75LEX5GXGe1gub6yhY4XRZ/TeE5Gxmxv9O06l4SLLGstBEHR6ZDp0GPW+Kg
zhGNtkn+OcV/YodQcN9rsM3Pa7SfXRqUMGyMTQw6Z8blRkHzHse9cciDboTgESR4Z7xvk1XNUvVO
tpXUO3fS/kBaV8XemIgw9dW6bNkZLYws6Jj0o/6TlGg7I+3yWxd3ydXxHkR5tigawu/ErJMzfRQJ
mQJdQCRaG0VeDyRUTdmqYwnzlNDzuKSsu92Ey0wO5osmhr8O2q5fTg29Pc+n4sLeK7waFfbCcTx5
oC5eDa0uOZdn7S9mEuDs99jp9GvnQBQZzfA8+aZctuUoVo6mB1c8tT7oDZbkAE0S+PLHn0Nk22+j
a8FxCrCa2R6RPVVof6fdUN51xzDZJdH+kmw4FEb5PcSBttBx/m6yln+Z0v0CvQppayS06lwiPYMT
FZzytjd+26XFUtyM9Ce7HYjSTbNNkIM/USyRdYfa4ttlQp5iSL2jf5rRzmzng4LiDJFGcCEFayni
XiBv5lCG9ZuwbPIGkOaQFr+Z3Ml4+TmMGktMp6OyngKdUxTJ8hfooFXpRgh/ELXtKcuMu+hwzOn4
lYBLU4rY8/cwZ7UBc6qyNF6ClEo07/r8BUfr8ucV1ToXTmBZ659zBy9gCl1/VmFltXwJoWqAK7E3
onEgCLr+dB6Vru2iYbLn8Onf05T1X4XFpZV6rX4T5bVimLmDTTftyl7rr6Wer8lbZofj+xWkdOVe
3Cm+AXoSJyNtDEYEhDHDEz39HII5KjsJMO9o3F9oCQ960OovKNbOqCPiC96VYYHGlJtYQBq2k6l4
l2ajvezQr15iW50rgsKvKsb0ihwS+HlXpdeO1DikhiyPrazbBXU+fAhrEOvYc5otci7gMH1xzEIR
7hF8m2CKzGgfM0U8VJ7EG5Qll8gftjYW5GNf2R92pMPKSf3bmNbiVjVwG8MSJyKSiFUVp/49qlr9
WTlQoifZ3AMV6s+JAYo+qgXzUZR/Me5IIwj/ao2f7y2/MpdtoE83aOtnNEVEOs1AHWTdzmswMb00
YMJneoIPch6cRNWrIBQBTw6RHn6auvu4J5ND2oP7WndZtQnHgXurHKJ12XeEMfZ5tyvD/PfgqG0e
DcFNpNJ7zrvTqqScYk1t3jUN4fb4cNLGJ+EbPeJAo0Hr9OLXjnPB1wrDK0fK5WVnRrnZeSrKGtCO
1bQL3R7rU21YN+bU7GprUZ1/DojDgI/P/tUM5e5+RChFom3/l7p9QNfjfDVOjOC+8t1tPMvicWQn
t9wW4cVugSe1vh4uG6AI12LYsZW60C4Pv6xCvBpGgoA6AopuD4NPc6i5V4Rd5OUiwByb8HcUJQ84
ZPUrpnp/78Y6RknLivZuQ+yJz+0zwLf+kpQ6Duga+1c/MXZGTflNCwH2LJ6ILIoNuMd8cIP9J2/9
4qb3JtlcgXMPa6fZm7QtSemRuDB4yUui+ICkT9dBw5d8y3iEw7PUp3j8owYLTnzRUbmWgoLpq9H9
Lzdiytg0Rrcd8xYLbBogm7KAM+jojdflIOI9U8KOaJw5bUuX7rs9Nzf6BN59tncqnkN5PMQnx8uo
srARbbTYoIWGgUGuF/dTWCDHVkj3wYZsPwArWOWopFa9i2e0SaDbs0YNaNfK4Fwp7cm6w9iMuEpR
J/h1ujIH7gNh5LTDglhye40Zz1v4uagvjFVwMpt5uiRmHkUxg89FMxLw18oivTGBM8EucKvDIjTd
OpXXizSz3WNiALGwIgGaEoDFLiFRaFkMtYZSi4Nu9CstjkyK/wEPsJ07yZbwi2/GOs6bV4eb0EAm
S144zyXo93shenEZW/Wqm+mdzEPvn40yvOp7+9vtGPAQd3XqanpYjccZ9mmvKXaN5v82OkLSRi/S
1qRmDsMiml1U2HDwUA/Jo2/b4aTmQ666e4WeeVMNbsPcztTeKOXHa+NLawkem4wvrc3CSx2NGqUE
mQMBowXCjCnW2XQkm6GOvoXVMoaZrVY/hyDMf3Vmh3yLVHvmNaPXrtKxqR5igpCGMfRcJABYXCM5
57QmmaarD1m26w49yZU4owrXdztzxYun0NjS2y4EqRo2Mk4gDxq0XuIxpoNYNQazOtF0L3XY5Suz
1oaDGWrpJkwruSaDHECqw2BcUgA/jZwAzVzTnj1qpXWYx+guEV4LG7RyrOZkifo5Vk11Y3/rrA2o
wrTyqUJykmFMTM367OApZp2QNjuH0yEWvMsl2seFmVTNLnOkife29tdGkjBFLfPhkUbwNBhXqkmc
ohYnD+KI9C4Mr2aipf5qPVKJyq4+elqGPQ58stBHF8nnHOw4xdzILbLFqSH8EjGF/TUN6QBOTJFd
KH2mQGTizdXjD7o5D6ovh7dub5r1Pw8T8d6SsbiirD/ZXGjHoA1xKNNjQ/QdFOZjKPVG7S/7iipV
MZ4+JcEUHGrCc6GD6XDXpXi4SYlyj+F4CMY7t7tkleY9drG+KnZxkJl7V3n9YfCy17Gy+0VRBwQ9
0bEvBcPOowdc7CWTPQkNZbA1OlUvqjn8B1v3/z+0bsrTPRgEn6ZTPPWYpPfGqT9nAe7Wbula3apo
PmPAT3hBx1e8tP7JtHB4/Pw2/Fx8KJ0VQxhGFuFY8OHmP16UntjE9tT+56f1wNd7WIxPRHrZydPo
TKuhVbCvAO61LtdPUQUf/ow3KVHgL01DTkedgIeyTMX7WLdqVRPNhITMpYDWkmZnTE4BjFG5zMZq
e9+CSVkVJbIAHOrlb67aT2Fa45fZFGRwGPFSbxp7xRtQHNiH016X5raYi3CB/P+Y+lV7xraarF0t
XcgodrdJ1jdXoXegRvDXwr40h3Mix7ewJXrPh3L5qkimUSMhzkPCeRqwgXwxS+TRkeuQZBnVH43D
yjFtSBNC4WyCPLj0ZWVvXLu3LraRhVwxrbnRiyo++bJ6+ERSgSd0xovumr+mtrIWDpQomIsNVJ8O
NXAZ0bIpk8fcMIrsu2AMgG4mORKMYi8oo/OLJc09fGhuIgTICCdwPq3SqLD6zFNts7tZruUffw7D
SBWfZFymsXGunfa/B9nbuLuV+P6/77cp5TUze1vScyJcN45jr6fP0SPyIZV9s7dzEr0gz2vLKntY
fRT8BTXxz3KUBM6GdTBOxyV0Re9BsZzc47BY9IZJimomxT7sfHUv7K6/Dh7e2bLs7kaTGXtXi+VG
lJM6OfNhiAtr1SnyKjszwDPi0QeOQ6PRKbvDpfHcA/4Z+zBoWm4iXud7XT82hzSqyL3mlelcuPDI
fKa8/CpYDiG8dj6jboSRBSvM8lGMVf0sNdZq7HlxaH/Zw2McJRwUd6y3A7MXxhy6vasVZO9epSy6
Qxym+Azdg2ILBS3FBlWk7JPIvDWd6XhGqG+dCq+4RE6ePn3KjFWsCQItNO0PoQ7mhmRnUt9oZRfz
xmAJQiJkZNK/ZAk9qN1PvNOVMtb9yNXWMoF9TQd6nUGQ1Wk1xpsavdXUpOoRZdXeTqTLGhcnwMJr
gTConjGwIhPLxge/sEPqT3caE4JvAVMJzYlf/u8QmeQQwvVYlwrLj5zqizn1Dyz+WNCl9TFpRfR0
XCNYl4KBMfe6b9Rr+T5XynhRoMXYyFAukJ5J5VS2m9Sjni0GkCepC34K4Hp0NYOI4DLLzZ/MWUB6
YcH/DWLtMuXkj2InXWRVQAabsEGNl4c2qJpXmHL1MavsZAX/0v/UdPlXZ8FJW9HKnWWIvwVjQHxm
ffflCHen8JO+e2gUOEcni3g1RhlTDsEeCnXyCURiGyJGWxC3lR8tUq/j3oNN6Q/JJUgxqYXC+e26
ME50gu+gjAQk6FaYiic02mIGAUgK0H1kZEsCUwqiktkAmr1/6LrkrBm2z92K7Bg/Z6LTGaH9GIOf
jHZngGmef7rmYMK1O45t17yC/S2eMsxhgyj79vNqcORNkZkOyjzX42soAN5Q2UMw0ty151bWLRsT
+Zywgdr4256FYwwnKV0SFOI53FI1QBZGES+UPWZ/C9hIAadpxbNr78IZrnX1MmTjziT14U0R5+ZZ
vfjnwZZwGbTeCj1OH0h4uYlEath7lps+GBSxF3TIfIjMWw2E5mLP70LoQHJoAJxFkgWWx04/MRqI
r2m3DR3GzeQKcJ8iWuboN2CMkEDyoQJUOESNv69LD8m4qsZF5ujGL8JBsEEbbP0Tut5N4BNMDWIj
WJFJ3z1gbxBS5tn5+2S7jwoelAYO/YNGyl80tbSfwiUm2pWjjtl/cLfcL6NHYztLkzHO1YR1JKXe
XjwN7QRWuGMgTW3fN3X3bvf7vHKrD3Q6He7tENvJ/JI98t4rrXtPouZnDDqGCFqSCMvMMdd9mqCI
6DsLKx78EaSspEg5Sbv1jY7tjbI/J2qbG1o4FgMmhJA2KJGKMvVYlmIsj57jlkfWleXR0rWHDJEw
hLVoVonlBPdKn8BqyGOcujD2XbfdgCIRjKU4xHl9dBi9o+0v8kPpT5vOUMHZbiH1+ugbFimUrbro
m48C7Rz+07hZaWlePSEjLnuDEUwfCtathCOT5Gal+3gKv6y27C/yhwwx2AGsFvr4eVl4VSPSFFKG
AgR6Zo1Sxk53hODwhIc7Sq7hlSC76EoYUrVRiH0wWFAqjcV73RXNlvyZajlYRfRQIVwxgs7+aG3j
Hv354Po6Rss83vbFRMQMroddF9smPlOWReTlpsy+wur581K3PkNkC0tuuoyEyFfY2K5jL3lIeEDt
yboOXLT7jmF4pKN74ZlGJudh8tY4C613uLqHIFtbQRJ8lFZ1Iv0zIV5GiTMCp27Lo4cawSDKSowa
eJ75RISNC2dlywD8RNgd4dstgxmiYftNnDn5OZoPoDx72RWvY0aCvCUdisUcS5zM9vDFMF4lVY1b
xxEXFqHsmIveo7vD+eHgsuUqpsE0K2ABPweXoMAiHOpLbY7tXhZCLkgnHK6Dk7nnZHKIiiFzS7Qh
8WnMyp9wcF64uLTvXOZ7Osj+xWEZvsSheKlzS/8VBS6Z8rIO9jx0QcjE37XRDq/objW6DIiLlunl
b0EJL88qXGvO9Xq1U2yMeIiqd5dkbpAWfrxrzfTz5wO0ZUyNPmI1/HkZAPVdBAUxTKMJkkFM5RNx
CsbQAOwQik3sitG7VXjMmBh5/SlgmJGd8kWcjUZYYRBfnN5QoAHwSELn5ApKT7GGpiGpNVJWyIfl
DdavP4dyinZVzT3151XIg2ABW4e05kD4e7tM7hHLvEs8H2w/qM5pBmEkRdRkBuFVnw+uNYVXGkby
Zkqkn2Xp7uJ4it7b2dSvcnr+xEmj91h0tIUGjzpGf4tKpJSPtHBfgj2VBWHz11SgmgS75XkUjIsq
armKM/EmAo91tVG8V6lMdlrlJdvOL5KTD0eAcyaZ0Di746G3A+BKWpPpa01R/4foO+q4KS+VOzTn
vick0cEERI4kcUQ0/StZ+iTb1ZZ3ccP+TxsCx5xwhGPGPpBxgnyj/qKVdV6pBco76+VlUzfNqnb0
6ohpqVgHXq+TWx72JytxuCC6OnvXfe9RGyL8GxOt1Jn1qTCL/Fl02GET5s2PnB+/sVrAXZrS0osZ
o18g/hIxuE7PDe7VHGP74ioCakK3ZEzEjGSrQkOR4jRZhyKa/A01FAkhWUmqbRGLZ5GyovGQawBS
Gei0rRf2lf3RZalA0ZoUawMxz3qC1nOnZbOWeOz+taZgUdt6+vHnELnZ+2SG4W4cQv3M749Xma++
9JgZMNBfW6n2GiBgxzlatvuE5SnnZjjezXhfF5Zz1KssY6beYtOjiEVqMSULLixGrb2lb1y4aURg
xKxgmPn5icjXXe9A5/L88WYpto5BTSQTgZ+mN+Ai0dL0WtfermuI2os9+62YALk7JvbmRpkEBgq9
2QxuVSP6buerzbq2emNdJz0xFyJLi30VB+VjSupnGRsE5wAV3Ekg+Pe+q6HpaeLTqnNolryKiBfa
p5yjK3dsgg8GXauZUpRprfutM8+0WE6cqioAAOy75nXKCR2y9FtUwdeNC9/eIWbb2Y0BrECEB25v
S7exnKvm/R76jEVhQ80pALeQbgwXuUmMeK9w9SwSG2lUWnGa+SUEO63nLaclKBcU2xZXqd295jNT
ZXDJ5KiclvdONDmDetwobd9/NQw5KkUWaoFuvuR+FBeYoQRhy2OoQwcP9fYQheK3dJS9mHPjTh7y
qiS4hFoffXfC+JNEuv2BQBTKex9JUOL8jwYkKTwZTBCRus0VOD94iwS9RGdeYJSwxAyU+dIqDKWN
4+zLII1OYBsZjrvm1orS9pK1XXv5+So1XQYLUt9JncvQTHZtlyApsG11ivBDHI1Kc9ZB/MhZ7J6h
MPlnT8v/WCFLFp+l99GYH3QqN/USz5DJjiJwxFbv82RvS9Kl0YNp18zqSMZyBW1Anx1BncpFzOmz
z8IkYCGgghekodrCAYhLeikjBF96f9s6i3dlO4Bmwci06VwMeVM+VBSs2Alh/Binn0YK+BtLJc3E
YDMh5CwFlCueuvFei1j1lA4nP/AcSrcV+rzkmhJuva5TFKRxq5UrYStQSwKbM+vMv0ZMktXMgvgP
Fd9tW/4/ykKjaJR3WVfVHskSafN+Wd5/DppixmiZfr21ErKkpKH1+4iG7yodD5g2QJ8V5jFtTYRa
iLSHLAPcWrNLBvU+Oz7IUZG3sazQXzissB9ZaO5M7o9LPJgjkVFT/+YZ1alNhbb3HS1b1Jkrzw49
y7opMh0irpMf/KaO2HMW1kGLYD5IEp/Yv4dn7KpvVAfjvlZ5xUNwkhdRCgFMlt0Hhn73XYTpzhTl
+KBDvFH1k0ikJd4xM+0NaXiYnRUabBryAAgoV3X0bfoJNGaCXpd6DVc1F2ny2nm5u8qhVr2MI+Kh
INd8YBVi2FA/mDDZXPaErkW5OSmsWv508by8XvsimT58g1I8KL57xhy/WZV2KMPRVlBNOWgQ11FU
9dtQiG83Ra415MZwQId8j+o5uCidw6nZzlJn4Cxinb5vLH9m1gTVrON0tyyJgxVniQaiOGV84Lnj
EbjGf78yoyZcMz6H0z7/Qk8oyRogGwIKfSYCKp9o2iQzrloS33CG2m+pa/jHJGoJd9ea7lBgisHi
RGa4EfTWGk2uwXOHFFpuqO8lYjDiSMfutyvWKhrSq69aax3FoXzr/FvUEuHgZMkdTQd9spGhOrZ1
8sstVM5UpzECItEfE27171Yyt0ledRstbJRa7wbbOkuMfU/kg8MAdc4+FR50zgy92igAcrRdvu5j
Mpb9zpNbr0umE/Ag0qQoph9YrFdlZVY7kgHFOlBYgZ0kSoAFo/nUyjZjrY7JPvVyiw+mdPeyrrMX
rOk7QDfxtXKcnRqJaBdBG1+lguPkoHyd3fv+xiodm2GDNp6dLiOpwYTwZjTi0j7AKo0X1vzpIdey
e5GiejM6m1usQrYWe8rHAcT3Iu7NK+RscGpNfQMyeTzWXH6wtCZFaRLS7qZKrop+lkGRfPba+COP
U0Se94JNxDrsjPbK1IQ9LLhIdD5oaSFzfKap8eCh0zAbaK1t5YlqS/42pY3jOUc6FGQqeSFfXfQE
BFfInR/ZF0MPZtXSOHzCJZXbtEiYL0mgdZYdFSuhjGsn4407TMNvR+k8EaXxgUio3qq5kq5Ve0uZ
7cSaD9m4jH+Prmlto0Smz7hgjy25ydt2U0HabiBn6z1ALgkzuoCqxBMDPYS07fxUEde4iGzSLwtT
dlssk7QwehtuuA+zvsS5CY0Z8qdrFN2Z+nJbpFjzRh4h9PA9W2CrXgUu43Xwq87LQHrAsjBTSCDz
S1fu7coP39cJ87ePFm8pDcEczjq/BIou50YBqez80iiasz32/b2q9PJGktnj59t5ZcLKbAWjIjJf
PlhnsKpwEwZm7E7fjPLt59tISQ345zaz5flnFQxgVl0ZcF+a/5Aft7u4RoIQDlaz60vQqHLcqHkT
1wJVvTXWhIu+K1jq+qiFc6SJU5x/IKpod0Zs2ufiZ5T/86WtHHvfDe5JJImkNWKCzAxYf9b1gCu7
8Zq9n1hI5WiXFmgT9ZWM2Y6gwCAewlA1kQX4+tWE6i8tO0aYWFNWRpPgd4tZ1Nsjcchu55+bUfkb
R2TBirm2zyJm+GeVlbvrer3fsAmf1o6v8UExFKhUmzPhqck3b1n6EPRMfGu8DaDq7bnayWZF4rNj
LHOzNILSi8wPf0G9W5mB4614ELv7qbC6VaUZDXzjtGVuZEBs8ZkxzR78Y+SNYkOs8ZlVPmjkxDXf
DJMLz7Uc49AFrfmGp/SLJD5r2zrtv8TgodEThEoHmZqbBFDfuhAknHddNs2Vob9iB0kyvesFJ/aK
1U5U1a8ut4wbvGrvWAzlSSX5cPg5RF43HKwG5LNtOdkzwR5Sp030klH53EchN7g2CFQMgYh4ON/2
mShpHhWEvnqI9TfABO1K+Ze018fj1HftUXeJk+SH+ruRM2uphM4eVdjA68LuAwbPdBQFUyRXmP4m
lUG7DxXwH/aBh8TR+5U5TfGvzvCfTVaohbCQm49kNK/JEfJ32HnzdNC++6hVSLQH7aE65jO1iLoj
S0j3hFygA10x6xebkA8z4PkgU+OXPwSktbiklxllY74pUWwCkcutCe5zjSqs30j4Cei1xu7iFsoj
bC0LNx1x6zqNb43qmjORkNyBf3lARNGhg1L/lLTnCy9BgAyv5GAHApvvz5e5yvUlYp1Z16TkIk2d
4OTXef5k1u4tmuiu1Kc06PsQv8JntslwwfphcM8UzfA+RE54lqBGwUw4yUebIoFWnyl7tguq6xHF
dakTolTe0zL2t2Afq1M4H36+yuCegy18Fi6/B/7aypStB6ou0/Ff6B4wFw/HkpyxqtIYAayHqb1o
5xTMrjMekkLsouutfdA1SqHetKyLN2PKoykHBda8UCFZ7IyieOMh82IZ4VEq4b4fcFetYFzYx8mG
4qAa/WGbEbrXGgpekMtfPMiincNN88TbyzwZAcHK83PsHXOzK4dTGVsPK6rkhz0apEbr3rde7NxY
EG9YO38rIc+e028bhGg3v5PG0TEnAWSDZ+SkBcXGGTLt0qSltes19Y2ZXbtUfgHfuhuy4zgA13Am
ex/R67MmgaleldEzV4M8JH7h8lQA7JfFkbsdkQMemPxJ7jU7PLHFextO+zootZ0ZuGvfQVJtWWW/
aaYDjl73CODiJXF6oicm7TM0+wbAEIc4IDWMVfXJAl/z0tbav74z87XLE+I1L/R9A0H1+vOqq4xq
4YoA2SnPzg1mHy61Oo2+Bi1caIaX/RKUl61WHVh/TAfeNLXUKbo3GmykhiHm2gktHfIi+samaAFE
oAZ3Z4CI5ZmNWFZuA8K1VnerdfsbGW0LHv4UMP1HMKOlKl2Q8RV1/z0YndYddDdcgcpQyFw9hPYR
VO8qn9KVxNHWoOmUHrEMOIpQKVkvP4csMEFdlSceu0u3DUPyUr0EOQA61nxwjrWfO5Bf+QqL2v++
hPiznD9xtJLG58+WsJlXhRBLfLTeCoTbWPyau+cXfvJ0ojL9NSXaOxOC4HOgniXeKXfOhqxPPyUK
7aqFcoW6NrPZ2Y9y25gsXWwWqNoiJ8/yzHS7ARlldlsXNf7dcVJ1j/KhXSY47ksYSTur7axn1+pn
Se7Ybz/MYOk5nrow9q0vASPc5c8viAIzblZCq0m8U5+77slP1CMZ43pbJ23LzNBsjz9fZXlX0djU
+OhDt+KGhLqYIIJ020ss9QsVke8aFn26nRi63qzc+kbI7hyIGTcuJFxuZG21j7gFADJ1tbWn9Nfu
YPbDvtNf/bh01mWWciu2UuS7IfKloczCl6q9Dm1jHEYmNaVmfjSD+mswBtu6xICSfbBgv4/TzbC0
JXEGhNAF67TU5tVeKo9lttECMjIIvzT6xly6nt6vawm018o/HWYoRB1lJ3KzyMCRM4Ersa8tqipb
Y1JSYoh5UX6wQdcHjC9l+AFMSY49eKw63yJEiRHa5Bc5FXPcLZwkhoLXaIb59ZZkwVCLXxqsF857
OHPhKDcQ6WbgsdylOSz10F6o2vjbQPXhn0FO9QFGV7HtnWpXzpSwYLTLddj3RHhgBTELcouruFmE
5bzYSMjlQ5TNf7ho11pA7pULgseODJTcfQW8s9F3bitObpgOrL+geAru4kH3aQAJQWC8QGIultHA
X64jax5IQBAIOxPEFBLi5NrDzweVFE8h2NJ7kcgJQe0QLCYZbUULpqrTPGsbg4Dkphx1W/7bC3RF
wOqqFDBqFYEkAee7QRjpr3QsGmD1zOcwMb80xE+2ghWusm4yGQeildEIJKVaIzmIQRj6pSxFp0um
JEsSR93NYNr3gV/TshE56NWNXAu/Te49qYJBNSS3iZ9x67oie3Fxc6ESt0lynPTy00/cbh9Z8V9S
LP5o6ICfTsQw1QGz2CCSJzZD/A9L59XcqLJG0V9EFaFJryhLlmxZjvNCOZJTExr49Xfhc19U4zlz
ZmwJ6C/svfZNOSSaaaz6gZ59RHPhPJkLA66nNro1MSQ7Jy/lXYvy+iQmM96xH8qATrfDXZQLf4Xn
IkGX0g6PM57WEaH4Qfchz5rLi+Hk/qZxyJmH8qRfS+ZbTJUIN9RbncDup67ugdlk8ytGX/2gox0o
AXwxjikRmWvF3d+vWgGotJNGeOwEnjrP0qqt0UGtme3efdbVaqij7nmAj39uIOACfFXaBlx2ttex
FrCA8be1u2DSs5IhL+ZPyJZGdPF6Bt6A/eA51+m+sud/vc40bHAt6yFUWbF1zfrihz4x2GWUfkak
1NemMqDTEWErZiiggsKZPmK8YWzfwRUz/3XstDZO4yGbz117JwxDHQG1vEcR1CbOUG/jldk2Trx6
Q9RVdK9ii0JwLNoTUtqW6VZBnUSD84C2SOy5mpONYpuIWvGjApf15km5IjVUHha87E6Oot3VM+g1
QCeQChrh7oqWtL2Uq/5QavKn75xwBddWfyduBFplicROSSXvGAjcqs45x52p3f5evFxdCAESl7+v
QH9a6ymyPCDI8wXEQ/mg1ctiqzTrLedw8mK1zCOJVFlI/xDnnbqVuH+ROP79Vyei4xxnepp6fOXG
yF9pI38YCoaX3NOz18I54cAtXvp6Vg/cAreiSPLXOi8Yv3nQ3obO1fa2waUcFpiR/15i07VWccV6
fVSSEOKaZ56RqC+NmwYeXdY/kA9fnkoVSUTNDFZZ7hIkBglTczOClMEUt2D9PaR7WcXuZKBiRfmO
8bZKSvdo2Wb9OmUWsYLWk7SaEkyqTpo1FL83tbF5N8Mpt/5JLf7IJ6PeNbHbHAsUp/uOCVeSkRoT
jvOH24XDHZuPBVzg3DJSZZ5SNgzNghsFg38OyYlaM/szDv6A6DZvVXOZe6s4QtWTO9Zd3drVbLlx
FcV/YVvDNUVYthm5jK4MlzeZRn/fKcC0TIrCd4C8ZuaO/yqS7XccInKTJ8NDhtkMgdMQX8kRmQM2
3O4n46TTDGP+VZapxlhOxoeisxV1Igj+5Q9EuBkU0/b7tJZHZ0qtg2VW/OS6Ev8IHF4nsZCvyJvC
fcUoc5uzwH7N+xgdXAEgH7gVmg+L8OeBQRT4/LeOGfWK4gdWqtOFL2bxCxqUdrd/+jOe46a7FH48
3FPUxus51NRmzMPqXElQfd1s9RvHTSHzDR4GBdXQejVR/qkIOQtEg8BuoLpDYYAIOffTV7/QXmQS
vdkEgOEWJzPd58MfLOelRltFnd/jGCkdjK/g2u1erlqvY34B2QtZw0tkPOqEKqOshFpoYSlcjZzr
hRF+sp26t6vuMTSdJBgrQjB7PHGOXR6E7gLujWgbxnr4KY37uFqQ3GUDkoj1ueN+SzbUbiivRYog
dM5stOe/E8gvADY3ab0qF/OkCVKPvzcxVmW2mdGFB1al9tEY4Viu+VjnBKUkUyiZXers27QEHnCq
G2SzWr4j2PwyTf4lG9nPMACsaN9im5xTtwBr3JHZTmKbPb6Zg6xwRLGImjEV26JDXOfKLeMB0FAV
StSRrUKmPusY0UbjUOZnMfokTw6fdt30KEo7FtzT/OMDQw/mmfAlEb5qJfuAqA22tur7FTkzKIv7
iqgp9rmVx3xkUsa+zfSfcjKeJDFUW4KzHwqydFaePZyX360Bdq+N3Pho4Nsv/5VVDvBAc3xiXz8f
mrh+RBKx05ImXYd2oq3yhYnnM5SLPkp9fuq4LohbF3Zg5/QBcn7yR3vNAoKvTUprI34o5CB4bwfy
7Ait8ouk3EQclytnhhFN+kHaIu4euo6xC0MIS7tvG8TaCUCeQLfK29Bdvdmb1tPIkJw2v11VcfSh
BH9pY5L9UgNgM1xqHhGPD2YHzSBG/bkiBQxse/ijpuRgjKG2CfWyB49o7F3IVNR3DPeN0jrF2T+G
lCRFZtZXBO7SFvdO3kAsmHXO0tQ9l5G9M2wGysI3fis4l73fMHBwAVB3BlmeMoOWyaIdAdYoV9aA
UMLg9lrjyVwjx9cDvBjp2iinC10Sf6roeDhM9rFPbtqfOiRtzgbe8J3jK6LVdHJSwahOwVxRqtQD
/0xB6vLRhypvTPM1YjhJOm1Srzyj7tGPdL8SLCuStwRWmlvAMDfju8Y1yeqtWZyz/GC0XX3rcPQO
DFXfa1zeu0GwgxqtbZwRVEG0ewIJQO1NXePdy0CHK5n+CI2/I3Kr7sRTBQtXyzGXtm28J+RpVSOc
DF1Z3pFZJtcEb2PGMq2jtNlYMbOO1hFJUVE9cQnEKX8A2lxAXuamNWbuaHaYPkizYCJmIOVGD7Qv
MSCltdo331W7GQdf4MQivBZzwsZOC48eoYpgntNk11CUA46A+2N5MIC9xI/XgvUQrQ/hTvo2ngYs
dAnDCtmL3znCxFzYp9AyC37qeSd0NmUts6qVGTEDM4v5paj4RYIhbo+KJg/cyHny0KfuNDffzOPw
rtL6ktkD/IZEjSsG1wdlt8d1aQ7ZanYdts6ULoiNr7Js5LprZuYW4j4rfX+fVvmJLfVI+uWuh2K1
8pVf7mJmJ3jEVHkAVfRJKAbRaDSDgUc+K3ugEthfxdlj9MgqJ9KB150uHr38VYv9TSlzQL8ushFL
0jAoHTFmhhpnrtInztQ7T4TOSklcPFmsQkCqJDt78xYqwWtV6wd6ghc8h7/sU18gFzeLP/Cr66tf
rbHqlarhNIiet6wHTIiE86qT3qUz1A+glLo+21hz3KJXsDceilTMu1oQW3DwABo/kVz9Rib5b09i
Tg1N0XSIstZFY96N2XBtqKLjDNeVl91FTXobm4K9GTlqBlhSztfXceJC6okuzRsoBH63nyfxTuOy
a4ukXiumLCyFy4cusQimHZOVL/SXSvG7pmK65L4aagYN2yZ3/dzdSRasmyHioLDdPaj+IihixE2J
TZuYyfEeCwF6EqN4Gluem6n+WY3dBwTm+9AqjbVmjsfSBVIAQyRniafTBGs/Lo1QpaAyOkdyiAlQ
d6vHeqCZSb3mpyAKIB0n5giW+T3XiDa09FS4HX21EyYB7RLJRin+QfRVPAjCT05Ic1VMnr72Y4bx
pqA7NTaQ+EjFqurAHQQU3B5nhJX5YCVnyDK48SzX+yVTqwr+uH7DBIczZrips6D05tBmS9kmq9K2
zlFa/0KS+tNwa2u3bl4b9P5MG5a7rjc+Ew/Lu/fSYJ4GczK3a7so0CT0qOCR1j8uJbMnrGbblOjE
CFNmbIfqPk2+EPu8Vpb8LWWYXDpZfs42EIWkpeDGwrNNB++LHp9v3burKQ3bAZJfS8rMaDM9ybNB
nmF6n5PpA0DZCuvTozP3GtIVbeX7bWCY1bgb0+Vp20bruFAfId5SwCnM170sP9g+DMSeAiZadB7l
/EuG3HtFoGcMU2dlcEnJl6xRpEzEe8wbt9GrL5rdvCZTkdzL/K2LfVbTJBeRl+cRfasAJZRfSRx+
KoDDhe+zsfSNZluaFEOt27QBFi5in+fqs87Kh3Yqbz2lFw2JO9zF2zjur9QeS+jchqFsWVc91FP2
y/BSR6t4GCXz6YlAwKpK9J3XEGloeUa/gfAHx+GijPixSjBX+a62pe3+7Zz6jOZyNyVpw4idYYdf
qLWXstjJq2qVi87bLCclk8snfzC/LZg3qPRRDzQyI2U5ar/mrH0O3ehfV3bQPsZ+N1oaU5Hc8La2
iL1FcGDsnfF9yFe4cvRL37hPCuBmCpXlAFCnIfaveaeoi8lVxmvvGXgzJskeg1x7FKK1/gzmQL5a
xHI1lX0aE714TENxLtgS0Ol4PXYSnbiuaQ7QvpsPSTP7AXtx66ClaOXq0mR7BvshctQraQaB60Kf
AQ/w6MXdg1aod18j8vbvpdaLT3I9mu1ANYQTHReMLN30MITywzQMrHP6AOSnmux7CIltK6bvxu43
kHSfnHHQ71ore20BXpx1H32hRfj3vc3VBGzHDPDpRhBseJn84kbyhH83A2kEwQsNvM0QMoe6rpHm
KONTh0IyKNuiw4Ea5TtS6utHC5SvmMO1iVSyRZ1D+DkHM+yra9sq+5mQuX08pNOVwVV4HXV6Ub/u
9wvaq2cjVKDPyIFgJa7allgugB8lIAhILE2fLHhEzM0HrHBj+OSb+VeZW+W35jOMb+69RNbXcqLC
yUxEG9lM0k6Z+C0bkVKSk7IgCP1IPfkEZZGZpol/penem0QPKrIwUUhTsTL0YBgVnZfmNJhFWlwn
W29WDmNqMoXa4SVdlu2I2irMaPiSJsRZgSlCFBzezHttpfDCK2Is/Grwd6UHabtrFqOWN9xTwLXc
00A16bzOJlNMR2udNell3sWah569TLd3DFGtDL3ynnPbNA/VlFKNufaDEmV+m7neg7IZCpbzufaA
koLQYqeO3m3/XcbLorhP0IfXUbixABHeGe7oH0WmAxx0s/kqtRlTa+Vo71pVXHx/cH5jIMtdbUWX
Jpq7tTXrnwZiun+OCwGxxnZChhI9jWRj8mJ2EEcg/JpP+vJM0kKXrG2d9pLbGvt2qsaNI0gCKsld
3ybJC+tvh7gBF+l95kB9Tg1GZVYWH/zJWzAQdXNRqCr+e+Eh0FyGaTAJRSDKqB/LHx4DKVVTE16V
GottA86Lrr/wT7Nsb/1Y4wczx/Qs3WjT1NVhKJCs2AJulB83gA+8eIthpoDG2TUs6yyb2SxAgdgV
WHnRTYL9H/aEz82XviOvRE0ujFGv+0Y92m9axuCsWlGTFstL1alnG90njkqzeUD6A7Zjzo2vcmY9
VGbpe2/cDB3nSa5y7agzNtzhhuazqbBimpo/biPpW68OWxo06sI4//dlgBGKxJGpAPSNnAHryOTf
vIamaZzqcziJ+7hIwwdGfQ1xriZPjmFKoBIwxzcwI59M/OqnyMlNQu5QN2Dsae48lUJAbgDAVpN8
KR0/AspitLdp3saoNUO8K+cceNE945bbJBO+06jV/wu90pbQK+YcT77OW9+nEt3YvIQRTsXVScLi
OrQZtiRurCBFKkNFjtFNJd4cTFOLkH2BGBR9XT/MUfeuEKIfFKfGtIBz//JyYBQB+a6yR1GnZJH9
Tbq6vIkvadIltNWLbzyMSFp3R5Mo5ma82pqj7/F8oQ0pkiJZWVhtNcvq1lwDSCsRztzQv3YYsOYX
Qsrt08R3xLfLu5FoSVC1PFtBgqmroIW8xpYW9Hlib/yhrC51+5kCZOH0DJ2nOtJvoZ1yjLN/thQm
80FKeBnYQv6+8ipm8TLBM9q2EAtAZUR3meivWqujd1leyphEMksm27Bu/v9bI06lXeVNKG6W2yDB
t8EeW//0F5YzeBTRuNVLlI3Q42zHuyuWJIoh9cWm49vhr1f3vgd3QpZaexuq7zhWv5rv30jTJDQZ
ZfzOJ1LnzhLxdEh1zN8k20Ald1h4Ro2Zn/LIvJqsYh/MGT3R8vAhroPsnzkdOfUI/6o9HBQiUii0
a+Jz7GdvTPJNYdvT499Ll4dHKH/lRan2JEYj2riz9B91vE+BpY/RY+i1cFmIP3/yqt5eZkPvtofd
yijjdck89jqMJdGTSauwO/ZUUgJmppel9bURztOkt3dNyETIF5V6LnFY9gig7/++kmJ+NzSWIZ0a
s/Okxwh+JLdeF0p0BWXzUFdyH+sMudx4+kVqkSci+vVym80DgtYgdjwszKUXHgU+6QP7w03TRfHP
DGaVMzi7m1TDSAVTITe9iPbtZEX/cK3h2uiOmb1MzJ0suohoiC7d1NoHGMeXv9/Syuhday1IX4gC
KdM4zIsaiWNua1TtJiLxLr6j3NCvOpDZg1Mhax685U9NZXpMxqp4srAZcEh4K9kDEbaIwNupxtdR
opXJRz7+6GFpBMqunFMvNbFmbltustiKH+rYd+8d+CvdJmLXu2fmlh6H6dFqtW+r9ZwD4i/18Pfi
alQ9TluBxseXR39Q27vas8N7Rfzkve5OFwQm2dEgI7cpUpfCPoxOXpW+9FpcQHoayI9yCoexIaub
zMjtbVq1/dnp2tVkht6ltHOmhHz2G8VzDxIJPaQ7eY9zCRUH/SP2r34qV65RlyD2I2vj6FF5wL+H
90jzxgNyqB7tNxpTI6vTI2MI8xRKSGsOY69nA88SNNb6uWG747f+jZTF+eIiH+NUSkTQ5KSt/aHz
vRDuJSWRQXwpz3h97hz8KsC6XFPW57RXuy6Po4doaPOD52fThtXDB85avura/ByNvba3CHNGHhgk
ZjndN7U/3Y9tA+mVzCtmNVcEAMavcNNXmU7uNkqibFfXkIxmX4Q31qFizT5CPoQwULb8NS+5CPWH
mXUCceTazRE6K6hYq7cFTCTm3DaRBtigGeoYIx3uQOqKSsKHkQtyS9Qcl7Lh+zvT6cGX6553+Xsx
Fro9u4ZTnHLME4OpXRj+HlwWGas0Toznxp0+zJLrlhw6wolt4txVT7PQoEyy2jZct6HH/evZmCPg
kNS0ZpNDzoiiTrV9so0t713wf9U8AVzlrxUjG+xvwDjGyKgekghjTT2uZWzn/5hlnoUAguHpoXlK
qvYkOfiDCjr9m6+Ft3h061/FWG/0s+6rKQTCwekJn0n6rE+NwWRT9+4Lve53XuWTjOBqxLJNMXsH
h0QVGtf2uZvGnxGl2E+c5CRsZAOR2DPfXdnWewvUOarMqH9ru7oJinDULyOK4SfQ5tueXDCltctT
Iu5uBokbhoP/oarMjIW8KqiJ2+n978vB7thrhzZCrnHEJVdYYMEMfatr83RJW/k8ktAQKPns5GN8
07ghNwm2q/WSioamTFNX1nNBZMwGyBzt4sUifXLHLmJziWkp6gdifSNbfrq+2gLG/BAQ7Z+As/Z4
khr3lhgeyLayT09jVDUbhmJR0GtUAHZkAxBwjL0o6T5LNinXxKq2ZZtWq6FKklOzCOAaOvAACZrc
/4ni/l50srbWZtnBo2z0Q1NTUIP9IX88JVDH9tKaCGHvzPoGrJf1O4TcUqb/Kevc3rkZ+ryJ/B/M
IDBmssjrAevM76xTvT2jhlHU2i5p0Xj1RBKrxHApwtHo1nWyLywJJNlX8DwS3LXgrzdjY7+1qiN5
1M1xYTfOcaLuasrxg4VpSA56Avhe0cxnJM3jTmchMyTNuvMuYdXpDDqQo6us/cBCHa2oyAaiXE9d
XAxYlzczU7JVP5rzVif2BA0rI99m/Oo6hpPABBJr0QHnRB1zY9OgYq0Vc88yVEUrApCjo2Mtufb2
KUkotKCb8bQhxKkmHnecDmw6sjvYAogju1ukmxDsllUPId9EiF6zlEDbEgOvWdyT1nbzJ+cs0Sbt
ssnZZEJGO5heZpDX8Ztej+3GJlplJKBsTjhuMKB94ZbN170l7zRJGofquBstA712Ht7FbffV2UW6
E0756xvI5UroO0EsCBL2+krbTHyqK8AlBaKYBPCrPIw5a1bwRMZ59HK0qzRor4Rw8S/oAyNho8UU
aAp3Y/fRoVJRdo9HiXWnKle+I62gTDvqORtPT56YK4wmm9Bgj25kuDd9I3Gwh/dqU/QMXNigpTUE
OrI1rF3Fcpn5KjsuzyeDBNLaTZFBAlsBGlOFd9QtyQGiJzX1gZlRCkpiJm8rIvlNDu2lcdJp7Vcm
ZWxMaLAQ7F4aJjJnaFr01OcpLx8UGIsdaliEcIuLM2+n3ejUFgo0hH2tByf22Nkx8TcTzzKbZWRA
yZxkxc9sznLT5P4/S5tV4A9MQ3Wm1uveZCZoaQ1wdYvFgOikTjh191haw9HEeh3IXL94ozrIWU1b
Ys4+9Dx5GRvzuWV4ePGt9tqPWntnpjI6pLzb9VCz6mBnw4I98/agXqwOvUbh/Ri0zeybvL35gCdU
beolCrpihT/G/SGngd70PBeu+UKLSQWUKf8c5epQAIQnxpb8konkrzL+6QlVoD1In2fg+8da1AYy
jJoEToeJQckvQtNY+VGcBNbICC/LqggXhlkfU/fUGlWz7sup2Ju4o81Fvl7lLBrGisf+oDRrnRbz
RcFyoO5+rIvE2oeV6lYEvRxCpnUrYqHmYAxDtcok2H521uxzDe1mCs9AWpeV2zxNf+tKINJ3D5E+
0u78Ii6IHkTBak1fGFVQNXxfBXWhKClU9hGGU7phm/rm2Y5fBwhLhlMYav2p6L91XdF8dEwtohE+
MlHP2GvYZnOlJ8/NJLdgkrpl1F5sPFrVVMdRWlaZfSqc/KOmqPemQkOG0ruPfky+t6lYNwqgSiTM
Em6Hmr4zSR7REJiB6dxJC/VPvwghDYpEpbFKp6j40WaT6Tll5srlfTtgbnlu4+ahx7dgjao6A5cs
1loCno1EetLXw/hFNP3HhJJ421oWsEoQzP6sr2i1TeZ+xUYsBDdPIlXtTWdDcYVOL9UeHc3+kk5e
bXXmIrPp3xlI1YBwLOldsnvR8undWtBfskFGITfs9FGmADidjMhdjaHIjqFpX6LcSlYG6VKrqoMF
KKOrTlYlgvdlhHHXk2Z9qAa+T0Z1bAZU+6g5LQ8AKT5FyZwk6dt72Hc7Q6QsY/Dgz7P5VGEMJqWh
/JYVMThFQXZvLNlslddmyYkewvtGmx6hiBZBw+kCbSET8JR7b531F0QbL11ZDWurQFcoMV+uWn3J
gEKNNRD/Mg/IayxRnlHtgRoPS/8BrelX3XjbtoGy4bVMjZ+NuJwD11DxoVPOkyNn1m0DGgsmB7s+
wQs70K1QAmP+lzzuAglxY0In1pJxtpZ8YGu7ZaCMRit954ZArIrvlEGBs5udZc74SmiHe+zmQ6pR
zSDuL6OKCdEMEiA1UFOyiMi6odiq3iU7Pj7qdpdtSEYE7uU7NvrDirIVAp+TyKtAjsz86DSkEkM5
LNwAw+weGexTOcKxEzTVWw9rotlR8E8NDxEM/X4vvnIzHAjxeB5L6+LygED7RoJmPeRXUBKkh516
U32jBf9pUvXlsnVCfc6qLpoCBLQZs/fyThXvSXPVLAz3JBLjCQLZUkWvXGyMwWNaKUwzez3XfvNY
H1ehmt6GzDnrNvPsVvkA0XKC40gNnwYPQK5l/6Ig9bY9KOsMVxfHNyxaPIuMAxpWVM4reRy8Veot
jcmrnuZD12avfu9/43Q6exViXoddMzU6NFkqugKNTqY22jJyLsxd37sf3gSjorYGaGCXQisyzobh
J0tMVodm9N0T71Q4/RSwe3EWc6zirtG6R0+q7IFTFaYOwTpy3BJlbx0ErlxRM94fTB55htUB3Aa+
N7mFz63Ms6I1pyubba63RQVmW++TSaT5Qi+qGeuvbIe9l1kar8IDJeOU0UaYJXVxVRd72Ngk3XP2
0T+n1wkUIHTDgoeK0d7Ng8a1GQnonTysGt1mmmuCJgTeUdbLHqvM0SMUmr9ru+RJ5Nx5E7lXvRsP
h8HIiZhiCNT1T0VoT5jflj41arBTNVTZEuOoe8FjfRf7oNHrcdihyV/g3gRI1b/DnEQbL9VZnJfY
p0LUWSie41tIVrWRm8c+R2pj1yn7TiOD9RMzGGnmu3LMmtWQcEYiOuc5lSmcM2ay7xd5bt+l6FsL
6t6Q0EClGLdWKDWSlGdgIow7MCm4RYCLBVVj82wrY7iDXUdOn462YuKU07MxXxk0RJnNudyE4a/o
xznQzeGg2Cd3PYFfmNKMYMAW2LvY61vzp2bMBfID6F5fsBSj/V4srOAalzclkQ+Vb36AHbSCyScp
jFkgWcfGQy+MV6PRP0JjKgMLz2fZJxrAS34M5AR7tsZPwudT0Trn3xD1LHG937bNP/9+ZJqRB2JN
z2yskJAl5Qd7HRSsunzzbWxQpvVokYXC6gPLiD0Igf64fyvs6JZX+bku4tfW6c8pfR0icsRMQn5g
tXqxXa1bP2shksG06/nk7ZCPoNPgs2GMlrKCHsyq28SrE8Spz4ATBYEr4yEwfJYCY7jpM2KEuAcw
wA2iXlN+7GMnHNZZxE9iOwxqbX8TSoLoUTTAdsYDSfIwdKVlPWIQyEhgOjMGMtZaHDU4eyAbZZx4
W6cgEZdnoLuqrQyrq49RdqDDxpS/EnjYAJKUyByGk1Hp4FBT97ujs0QeRlBrpA33kcGlYdKcriIy
N3BBLkRGU/W7vEvWLA2zba7ksIEKd2Wiaj8reSUL6KNl4bLOJta0Ln5Sx0atuPTsLbpRpJYOto8W
dqIlF229sjnv3bmjrPd/bN3Y577ZcS55lKvmoREFYvloejfN4TFpS7YpBacqqtX1TN4EdTRzwxLf
0CaeRkx2zRGlN7jxumnuGoGMoiJZsdWrLdlHVOf6S48sfwdZQA/6Skc3M9AVRHV+bkb1zTPl0nYY
mvQIyYjLcpJ/icgkL3psReYj5+kASagxOroRUZtixAc9db+9Pl2bvHj1NaJSGdSJZPADZCPGsQZB
msh27QJtO1sCGtKc0zi6BNQqdoep7n9VNUqYpCw+bc/4lUDEZtB0ir3Dxpr2DfkEax0K8KpyvscM
1o/yQh4dqljPmXglxoHnHNqwBtByq6FVUagSatgeLCSA2kKAm0lANxr2bIKMMXqBua2BJspUbTo5
Fms/LWlMwUelIWtMmLXVPipsHWRnuCbp25yGLdHhiyvxrJcVcFbT3AlFuEMiqGTSZkBHSlSJwKvF
7SqO8R5DS3iKyGJuGOluzcZ41ob6e8AMU0oPIFmGZwN2/OR21QrQGS2KjVEBOsoZxudu3DCIXGIl
5lcBtlzEHKZejIqgl/Smk0LA7V1TzX6uNURgbHzYKLzz8X4b0brSq5dMGbRv+j1xiZ+VhpITT1sG
cSAcwr0zyCOzqasVLwHnzdoR3aFjO+qN1U2UPoKYHAtXjyMcLe0CyPrtK+80Y0w7a07zZc8OEaHz
fAJykibOr+mEkB7dV7g1r0b1bGbZ17hIzDNMUa0s2CjVrws+oS8RZI+nEdk73cpbuJGq5Wk7nauJ
hzMYvrgOVxUftg9HdIZ4Rz7uXiV14IXzE3rXm1uMH1acHEJ+xhbougugaSi0Kzs+PmIJLRB06b5C
NcKJnYb2y5j2B+ZUr1E8pjzlTxUYsQCScJrk240uU1DxLgbfnLza9sVY2CyoWrtuTgMssRAewl0X
OzsDyq9fTC+SAXOpjfdJGpJJRxStrN7SWXxgcwRWWP6WSPYn9O+7uaStyaN4QBBwLqaIwDy8t7Dt
hqdQabjWK3xdKvnxUofM63S+s212n5KSSmDvXKkGGWJ3K5o0Yx9+GyfA4eUkOGlRra+7dtLY41pk
4sYbQ6uukTWeqWl5yLqsI4VHUmBCfnxNLjoz8V1o5Rg+l8CIqWF0mrofLZi/DSVaGxCs8Jgrawz6
2vzGE8ITIo4PeYKtwSn8fzFafZlg5S+aaoNEHrkOiufNVMiXKvvngI55pZODrZTCf5jMh3SEdNAl
KJ2aiT66RLGD5QLtc04onx02CAIj+qUFaW8nchPpfrEd5PSuR0BKOvI0wyTDtu/r/+bZMuBR8/NA
NIXLZIBkbifBMTcY25ncZaKl2d9VBl2c4SbA2PD5gUJFQ48le40u89fOsh2DG4/PO2Txb80Zu1PX
Xnkahm09dK8TLIa9i9pec42JHXyQlikvOFFFRYAATuxT6qDp1aaVIXVrNUTihuac7Byr+M5hq52E
BmgC3IK/dyJh7HCjQYvUpFi1ncuJM1nHmSHvnvDP/ugwcxq8uxkWfkgY6DZUzoM3OAgJGNPzDPiX
TY3cVjHfWzwCY2uVIH6Rt5IZwyklshZHng5a4SJMsBVdniAaYgXZWYDEqD3qkUONJE5aF5Pg7RKV
JgedCJTrPFQsN4LeufMFhQt0JzDsUP1ppuczEnkONfkkXDLrIgp80+Oc9YlsWTkHMYlnmaVgtQSf
cAZBh6KPeF/JKGEkEQQ93AhFLNs5IGIz4CmB0TTHNIUvW7FdE82JWOf3Lqpr5CcJP22zy+uRQCCX
Cpgw15eqxfKvkqZA0zd+e7KAIoXaya+0bwT0q9on5dUZtc98lOQekxXdw6gK/MpzgrTvXqYsPKmm
cJkPe1TPCTWEbeApdZAhbNltvYT+8FxMTEq53xGARxGjMSqLwp0xmVk5mDwiqEYMGEEnhuOgVxmB
1vJzzpEo8OCF7S/icutn9hXbe4MSzH6uBKFFfWy/ZB46GS/vFqeV/YqW/UYSEvRI0EENLvNkdNee
Tqbt7N82RDH0OytyfjJie4iVuw0jlm4X9Cp8yfKISBL8dtP2a2qWe7OlGMn66a7Vv2Yzfa5MtCxu
rloEiwmH+5w/sdm5DFkSBrGufU1lgcOpuOj2BElgi46DY0XH3zea3ReFOsdXbHx6dftU58bWcbQz
dqNHQFU8hcBDrPQBxI7ZYzKE/2iO+lPThT+irK4mzmpX6m9IP74KxzqmRNGBHjLudfMuzPNhHdtL
Sw95dJUTcB2XmloQo1BTW2zdpX4o7Ob9fzydx3LkyJZEvwhmQAARAWxTa0FVZG1gJbqgtcbXzwFn
bDZpze73rFiZiYgr3I/LtvtvTqMSaWrD9oZYh5OL83njE0EqU/uiYPqvk7I4mQlHc5HVtxDbP1q8
hqnDWOJZ78cVVDBnE7N9LXtABKJ3RnI/oNFSwdwaok+GUTqPzEV1TjiZvR0qAPRt+xabCplKFZ6I
7kXUlaBTqJcVulvU5a2kNUMZzklASwJn5NGBwH5GnBPXClkCqAWOsk46xyQoxAtKzRiBjb0PFoM4
uTjjU1OArMMRWgEyWGPPYvhl7jL3UJFDW+HCPzXLS+5NWNu8DGXTbDSIuBo0cgGUKYKveJQW6pXV
c6ktiYfGiJITossmR19SwpBzRjigKwDtlyyd3bNlLYG+ydwA2dEVDRK/U8qpDoCNd2TKL9+b1QAN
DihP/w7di0NOUT2CPbiS77iePLX2GzbDAffkZq46ZIj4IzZGTnWWsBj1hHlLSDW4+fj/3wPnR9rj
383dXLFFtZNDPjN27yrr5A3Qn6fSKA+dHDGCWJW4u9iMxhmrv6PvLEzk68COifXnfAjLtD70jPGf
Y/VjDod2H1bbQsPM6xu0rpb9xZ3r/uzCPqFsvNd2YfJHzel1Cot/hYSSWPUeQnCpr8Jhx8sUQ9iX
KRtjdP3KP2eSpxoc1KrumIq1cfJuWOoa2znGh8Cejh616D7WDQCkwCNY3tO/Jh3/rOb6t9nM7skt
4eLYrndo9J+uMsyfUZ13u1h5HZJMqItE0q5S2dwyiEFrAoXhsXr2XWlsfdyMwa1oXffg4OM8FpkP
CsUw8ZYxtGam0yc/DXrgVaHS+pbCMTHleM9hA63SYDR/snsJ1iY7zpvv9C5g7Z5UGBcHiApCdM0m
Ll/0/QSrZrYHDrMonommnC1MuYlxi3yMXcUbw1F2zgkmEEXzSh4IugeV/swIjebSHpmrzBnu9JL3
HsfNmvywaj+nZr03szLftctKKvADwnARf66ShDQBPKo7EZgDbuJZbVNlxkfyKM0fdJzrpsPw3Pqy
PY5B9VKaZs0beimk5xzaTJyGDO7btOlmWptSgCsakaf1fIOok+ez1tzq2ph+IaAnMLYCrJF1E5SU
tSvc8K6Wz9Fr44vJTo+z3HU3NlNzMMeD9VD24oKd4pdWxc2lsXCg1HohaFdNcWebq+gV3Og9s1kj
+MnPEgHNLyezrpludqGNdsFUM+s/Ff+3YJSzcvqXV+1Xo/6Q0my8TaL4CYIaBrLwnaOx6KJdF3GD
adfyQYaAtwOEH10ipbpThapynQ1FshY1H1+NYRtPiDo2fDlHbYe3kT6e/Jh4v2AXWN108WUodfS/
L6RkHos4M+BR5r+RUg3QrWPKb+EemECXm5Z8iVU9m+O2ZSaxZrvwEuhu3BBLwTjNjkfe+Lk56yG8
NcJ88xkgnkzC6jiWeVFJSbRUfApb6ubWC8f7WDfDvUvs4e7mSbMbmjinoudHz2BuI4Ny2ghDESbk
ZFj1K3pethH5SgDYD+bpUOx6syr3IRF2q0KmKwZW1Qshy6dqnLwje6vHUKT5GcKzC9LSfLZ2T0s8
2bg5S28HcEysm7InB1vP/rCdAlmu03nALuS7H4lTonITuQsHlvsNkDnxI1K2h17QGIVmN9zcoCX0
lDG17YL+RJR9TvdWM6cfPlRk5s/ypxYAmQqeUITHxluiUcD6aGGbYQ4vbefwYFjp2WRABpdesJMe
yR9y9aMiR13k9TNC2nowOma+Qi2mNRXNx7xvin2By68xOeY6a3ROaVwTd1PPuCpCYtjnbn6fNU6w
ppk/KovJt4vp0LXnUxwB+nKLdlwPTr02XIE7W3fTrpauj4moOLIZndapINvScFlqkY6DLeCttdk3
qbTdeV0VnMqiwiQEqZ3PQhHR2Aj4FWALNmNeEZ8G/fJqArvRkoUTx7z3WZAiMHRmQPMzBwxzzZND
dAWLB/hDud3sa5IaZIiNiVm2uoTT8CN0ouluRHLfFln7LBM0JWlQ3IFQcNBMv6PFoT2mhrogn522
oqmDNUE0jDVtEpWHMYIhCnk6QAXKrxKQSdDOl2qR6hjR7Ow7wAcx26ET0RGkkLTDRRpddsUPGx/i
RTIdeUjTJwGGpRuxETFSk0+9ypBzPaWb/g5mo6UYDonhBifNkdOsh9FJz1kqC+ISfFDBopTwt3Ps
nsN46Jb/SAxwQcdF/sQ0lki1Am6TxoPdbrCGHjD3YsGzmMrfLCgJN2fyumOn+l/lInJwgWNvkOyO
pB4jSER++2bFQ3qcUgTA4+ITzrRstoV0jE3uDO+isvW5tmf5ZMmfE4zD90tm7OOqwWu++D4yvDPC
o1M5/Q6U3bQZXL67rZkDVMpCsSp1/j6akAY098a+byjT5sWN2Oj4XdSj3rEiLrYuch1p+yVDuUfZ
dliKOlCerZWLXZ8Fn20xdVR3+UBKGVCwmQENuDj96BdS55TLnE2t0R7y0MBGlQBJhKHE441W40Ck
D4vx3GPUzmgBKc4oth4Ziq2b/kmaUV0k2/XDlOLGbUjl68zWuLhYOYGKmK+jsC6hW+4ZGssf3kTD
mY+MQ7PQcS6GwOg5oOJ3euuLECdYQfweyWylN8Pi/kDKzgoi69m82/KIDy1Ds7nIvZK1a5JNMi9i
1oRbtEt+JKXSj7rDJOV7HH4K2sOV9X24NSrMfC6pOrFNCTcTZgv8xWBhqElny/E7EskC8yHLxboe
on+Rx5y7ij/hmZEiROfS5UYEBEVSfjZfYcJaPc+RGbmyu3MZ3OaYfRjrmqudpPlFLQWaaLFFNx57
5oBParBnTK29zSaQIBpL+A+sxr9Yvmm0nIjSWzbERe67G6u9Dp7iWWG+v5oZNUZDBh7dla9e3G/K
IhrO5uBnG7CFp4Ac+oe70DAdNGXclFaF+6SraRmih9en2T2u5NopAG34uc8e2Phn227KEQFUo6qz
83fEDHNney8HOPfQ56jFgVnP9T9DAr9plW2AjvvM5lKcqsS0jrP/hxgPTOv08P/7UjhibY41OlN3
2M24fT/98UJ0ruILFwX7uEelpyFPGnH2mo+F9/Tzrrxil6bkT3qGhMb8p3fsNZr554DE5A7WNL0w
FWOWXP/EZdz8iSHxrGuhir3JzhHVQ02gE6p+JJ8Y8+16BFzU5J+GTSnPs826NUeQ2EZGDiPLg0IQ
FZvQNfMnlJZxo8Ko2U4+NpMsaYCM9kH/EERwjnBTL8DW4rPhp6/2WK6KuZlvXmcmD7+AArD8FET4
OxoZCWKxwr8yn6pjTFt8twQ5SaysaOfNcVijaE7D2rw3gXPKxrHax1juV1GhH1lYIeQaF1+l+1MF
2r17hbOpmOTe+sbAXBj7x36IDro2MKzXJD3luHNWgbsU2wwztvYofsAerTcla0GwfFKTH5X+Qc2a
HshVITGuIiPYs7unkAimAEumR69iFeQMk9qj5NQ4GQ3BYml6ZbpcPRmY3oLGugW1g/jHq8U6MfWm
g3ey0jWiD859vVGVd3JtzUTVQf5dtmAf2+oGg5tmoS5OSe5e0iDptjTSe9iwxQX37cFt+7ciZKnY
LgRuaxy8lY3KrFc0AAZrlTO4X7gthA4c6MyxyA9/vY4NcpuNnDcA0zd9nIg1gtUCgd8qmpybDakY
TGHP3GGZutc+KsIIEf++MFHgaPpNc0H7YW7/r9DwqWxFj1fmyx9Tp/a2R3scoRVDY/s39OW/2hhe
ihy/Jd3JW250cEZsSiGEENjt4t3EuO0EOtZaybgpd2Hg3+RYRreOjEYlCnw2THU3FCGg3UnkoC+P
mKcV9LYqY6g0ZLjB07HbzHO/tiWiQGYTjA6L9LN0a7IWPZalSZFss76+LzSyfU2kasN7yaCs2KR8
uHgKKvJxjAUrNzSMeNP2UtRBdkgASZ/KwTwmGPg+dN2yf0MaXHTJ3vRryB/xMn8At0Lg2/zlkHOH
oXHmVnGi/NqUkumUYjIGILgrRhvYkf7I3Zk6sszp80zrGseQkzWKeZOO4CuNw3LFUI7OPUiMveoy
si81/rsJpDaVyhbqXrIzZd6tMPVfPdPaBLFchkcsSGjN0drxl3WjcOsYxohXX9EldmOwxjfkMmKW
Ky8gv4o9DedxmB9EkxNJ2BiXPrTuExZd/J3ETw2AULyQR5EQ2lJFr31Gn+jEetV+V3AJRzJqtGjV
ue35e3VvotPb5BmeFCduMS+jb7XEDkrfY0rpCEXGVey2ldrMQjv48GQHtWzZQiOI52aW8R5MJetn
exq2VuHvYt19WpRiBCyy5ldLVpXpjmeR1fdwAaNBiWI9LaqTNRf/qczojnamLgWhzxsQbt65TB4G
1Sbr3U9VZ+4TNtCfPiRjB2v6euyQQtnEZ7mWgOZbze5xki3MhyBriT3B5CrBg7BTmw9W/26X6ADR
Xa0MKqWNyn163CWTzpH4k+d6ac/staWzO+qC6p0YXdxiQbnu2CmsE/ZP22ao1lye83GU4qPOCDwb
pbyLvDEOjm/9NXufeECn/5SV87tso/6UYSKJtducSHFKVqjQs6Pdqg2PMx1ZSv5AJP9j16MOhL8+
+SqMV8K1tA48IsvjeMXg/b01xEcqkNUCbTwRDMpF7bJPsujtd1Zxy8FxEN6r2QvZn5rsYf6430bK
n5H7yN1oYDk4kEpUG+RJHFQQW1jauesgKG0G2YgvTbQGnCrsDtP5gNYWaxuB7Wy632zppeeY+avW
qEbzGCVh0JU9IYnkhnYVvz3zYk678TT2nyYX5ZYS1sHZ7bAlACa+LYzxQ8kBWtgn11fxbGoKGOIa
YIzjRhV7MMDTznLQsgydfSBWmfc7YIKzfKctL76HSCA4Bfnbx4nPDlU0vwXJOMj10o8oyKcTBFTY
rArjc+aVaPYML9lMeflPmKFcQgq2qSX/YGk0HhNlXOAwg2KK1am3kGTebWMP5SFQ3DAsrQJPDIxn
+3BTUY2w67bzXc+svY9NvW8hx0FGMD/8oAkOMiOCNOv3YkhBs7hk2JtIx7cBGGvYwY46IIH5z6TM
ovPHT88cyAyMkJVPY2wgkJ6kqu8oBO89QzeO5kvp+GRqSX9DdA/ymjknYrvJo51ynXHjRy0cF/KC
I1SlM/Z3NS4sIvJBiV6vvV1dyns+MMlWcZ9z1viQpKt1C6eIbUS0hQWxsR1qALKW9T7tCfrIIusw
glYQIu2w7AybaWZmPw9xvYsRwQHEjDdzV4SETNEdiZHM+bT7FYDF3mtcTatqFMbFbssXUyFZql2u
FnfUDCSmqb7O9vhIRBuchtIE/p2H/YadOZIsRv1VLS552J5aytlrpwrWK276NSUNO/2MY8BfcBFG
z2q+IAeRMg8yScWQsnGkvKA+LW1zYl5Mqzhg8NkMovuEuLuSnI8rA8kaS7kYbxrSE5f6Z8uQzeSN
iA5OSHgg6uSLd3Uzqmdb7tOIrzbchKH2Tnr5cJmRMpBOfPcUxMa0bSD4rjyly7OuMQnFKfTKbpAc
m9oiUA/kBO2FEeyl4KOrErnTs/HRssRbgs9nWVgrh90ROyAsjz9lAY9CiyIEUa364xTan6MilwG3
8cnIUOvGAtO6XUGZiCyQrXhXZw/rCgYi5uN+oi8zSRcrjC/3StB2gNY00bf5+5K1vGUhX57x2RXU
WUVnGew4Fb65pps2sY9jkFvghyFkux/n/tSVdn4tZckQpXlGs4xuoj4UVtjdQ3Aq+ApBMBER7QZk
rSCLO3ZORVFtB2KP4/u1UGxuMCMwMHV4q4eQhPnFJ8DWaky5+CNmEec+RM0p5ZK0hfizYp+2CztU
PXOZ/BKG6+5UZf0eBSReL7VGxJwO8pLOuaVhyT4laeITGyyIJYpBI/ipcWe1ZrWVTIdRhJhHuyzw
yabFr9oDYMsaiT1AHJ19OsCzrYZu3YrB5DIP+XBU9srWMTorwV9tQkiVKX71IDlHwvf3BMa9+DPL
wKmjcvmeHqFWK082XsIM+Qqn7cCguGxgR6XOsQNNhxOaJVNtTz8d8xbnMKUQw4OT8Nt9GifNOTYQ
UELyPvlkwKxr7H/gOB0+sZEicQJNsB7SZj8WIy16kW2mpflPW2lRqakcqwBMBOzxR5TT/Vn6gQl0
kQSKb9/VHLI6zP2Zi2vJBylSzouioIUp/Tm4CgG003I6VEpme9BlsiVSCEhRrJKd4U1f0fegYHlx
wrOX1IxrBt2f+QDLDvcgRPE9O89/7BSbUw/HZS3KEoYNzFURO/M2ouXfdN67JtdzD0Q6hb9pPsh6
WM9Rp8BGTRg3Uz7sfU70BrvgrXDs8DKk/j+sTzzJ1CUlD9s6bjmPEK+oU2BtNBC4swA6urENk2SG
chj2bqt/VarK7xp9rtbx2rdUdcVNvo0YFhw7nb8MAyAmYHSL5d/54zuGc7SV2+Bapjoi+tP8k3nv
/Vi/DqxH31qH2UffyKfwxvYI1DdcC/aWgLImAqdHMmtqcnPhkddXaU4Fk+LU2mbFCtH9L+VJCmgp
/6PUqQ9tE21EBes7899HRJLg5zHdm34oLw2DmrUajCcz2frg5/bTaKdp547dgQvPuyTtdEEcCt4z
so392JdcGS4KBtESn1VIYDUWMRR2EK0a1NJghuPfHjOadSg7Ugh8Nmjk4HAV+b+rbPhoTAkGqRge
XvJRmBkwYtvIdlM34e/W0tiEuXfA2sTOqc3kAX1G6mPbUWApdKqoEAbWUfXMVxXvC+pngR3CpOfw
0iQhpoqiMYhHlIDtZyCi5IoamxoQk2KlDPvaJVxH7G0bfEzQQgrkAQaLWnxH1wGHz5kEFoiKZOlY
CHhCxyarJfwX8l5EHRjkwCQ4sGjs5qOvndca2y/GsXtq4H9z7HJPpuneLMP8wiexN1AOvxmBFGuO
dWrOII/hY8QoLGF26q4LL/QlJRsSpN4qTdKTEvmbZnp1YMKVoNYUuxEP/is14gY0d78tBlBCuBqw
wHYMiOlNkJlW3Q/TbKZHheV9bJcEPzt6R9BDyFeLSZkv/sU3XWPtiHpLQDTMIVXpLdwM3jPfi88t
y/MVJTudVZ+Fp3bZMrT6EhpWRXRlfsbMzvSOO+WClVC6oXeLhfug4UxOOfdtUCVXPej5Whc+3vQM
6uhQp9kJitafUDVPXaEbGUtjvLq4lQ5UovhwKsphgpb8A6h7SCStuHy/yJzhKtGOwXawm2yDIEMx
+Uv6s2NjocdG1K1K2VfXgLSphs56zx2/w0QzAycXh6bRG1lk0XHKa/5/Fh3tlAI/4dcN9+q1k/4P
xLjjT8NXPjM/tHsG42x6L5j8brosOaeIYKOCYO/Jj8+19uRN1dDgxurFzT2F1dKEBD+mF6X9/hqi
aFw7DmavtvfFSjVYbg3gCvTnrUusQvGiKvMrs2V1dXPR7M2lgMauguZBcOAsc3h+EZ/1sgXBfCHy
4iP5HQSBe/r+yW886zRXVkxGx77x++pWlPThzImHbeG/a4KLtjmF0caKjPmqhOay7GsiZeDPVoW7
bCaYaeniMhb/UM/pcxZFya4e2+FNyx4ydGlPDzPM0L/R53IuZg8RdzDtCdLzorIKlk9iF6c/wCoV
e9y20x5xBiVGU/Ibtnb5mZBZZnHekinSMcC0hh+xNUYvPESvPRiWAataIyrB2Qtmg2O9QElVe+e+
QvU/e+3fVoS3SnrtCw7jeWdkJLeldbomAWj8xLVp9dH4lZQNrprcX89zaF+Tzk2ObJRfI41A1Mrz
7GeKX26FqZ3piudOBLKYOAonagzKFVx5KRLtBSijU2wi7C0oFTkICyprYlXQH2bumW47g32Wl9uo
7WGyVPqjswLuYlr7VQ3olMEjDejSFmUzFl3FU7QOEDjDXYAbwPwh6lpzq2vS583JHc4lb+Yqz6Li
jHl+nQ+4Hqh21e9+Kyjx5zxxzkRTjlvbmEDzpBj8yNCAl8Xykq9ykxv3BFLAHaf4WTCHKGVm7qA1
YwalUUHsR+6kQ/MRNSsfxdxKYNj+0lb3MXjRaS7JAOiRXCZOMO2YyEM6Id/thAjOPGHdws/VqhTV
oDltFAEfEJXtd9JmhhMS1P97YZN2Sp0SJmPBhTeNZIskZocqJTfh4mJfCMz50SV8LRU8XdJR9ZQR
t4do2hpwO8Qj+w3456BwRiZZvveaouSz42BjVKZGl2nHyGVS/CONbs8JM3JkNBbMH4rcA7nxuC3w
+6+ihEbDLjPz3Brho+8WTnjJ0pY0w/MwMB9Ny2Drxcs7LBtrQ8A7zUPsPxPDfClDqBwQ3sksT/Q2
6WmHcqLQrNCOjqSD0R+R18wwcVZZdUDPiqZBq2UAB6DVZSi26yfz7+hlR5zrHfOHmvDrNoTG7NwE
6Xe7rksAiTiZ+UwGnvqOvmuGasxcoD3J7NOJhvm/UIPDTIKAK6Pk2+1odtLmeOHooPnRzO3DXC7J
j8lvIjP7h6YDu1gcwI40x1PShIQjImgpl0HL0HfGCS2DMyKFoZJwFyI+a5N+wF/ITngFRQnjfbUQ
Qki0Wn//yHgaqgCVxqqp3bu59EzciuVlTgRiVQfcgNF7p+8X26w3o7TDE/L84pIuGIiKrNLTVLNt
brLgaFfBUTpI8zrDirYROJqgdV+q3MsfmR8rQqj13cM1esWAd5xw0+WBqD64lud1AouCXM8x2Sj0
XeUU9z+yPDpZwD2ww2fqBabdh1NX6Rf38vvALlYtwRii8LGxhaYHqETSlCWKbzRZvWEXYFcPymvJ
shl3O72Ma1nL/J0XS2Unr558CMo5nx+TAbf/C3yeRWKjqOma4FqYld74nh1u2JGzI1BVwrVrsP01
ZQlyQ7LKSIYvoYv8HFlDftBj7K18q5yeMs7OHdAjdzwFQQ26WBqXwMimoxlx3IZ9/lrlU/SkUn4X
rK+vpHDtQjDpP+BYJecmMR7cNCiBcA692Spky4GS4i1H57Suve5XFqTzS2MRnd6lFL/coVtWt+U+
szD4R6WaT2iqnK3nh6xjUDpfgni+B16jQKYl5q6D4Lxp6plhUvbXjyLjSfxVhlidDMoBeN9KRQST
W2iA6ZEggE4DzW04F+gnrVemhB4sQ1bsYtKwlcp7Ji0yvqZgr3rvK1NqWpcW0XSNEY6kvWN58AhT
qgrL2uuM+EidIFCT9DFbylpjrWzEgVYVyoMJZ+wxUPQjEGkilO8GASu2f5rYd0TNIH6i9uE2zFpo
xlL8zgO8coACwR3x0phZtcVVgMiNjcsVUGBwQwDHImbCbJnZ6tPVKn2XXYjpLcT6JfLsSgHJMLCf
v0ZgaWeNzHaF34Y8uaYNblBYu0NNwjkaamOh7E3xvZ/ItCr8UNxkjH6SfmhL4EC3cepBXiyvPEDq
3dUacaIois9ZMTHFl8yTC792YH6zCgwEL/iorfWYxeYeTVCEXpvNR7ZFmAyyvJlZlbvIyLDZ0k+F
pB+RPrKLZw4FlghngCcbA+DIYfb0V1+wVAnLLlsPrFSwMHvzviE6hkQCXdw4b2rk9AZbvrDj5vUa
8ngbJIW97EOkJOkEw6plmlDZCNbInpim3NnlYVNiFJw2ZMoCssdIwFnRP7ucRN1FryHbmno3b/Vb
Y8Jaapi6Bog9hIlwcJgxDWHhw4gTbkSboiRHcvuJ9mmTNM8gkt46amP3Ytj6DYEFltwRwrOu7XHn
MRfU1Sw/PVa+WFZtBkcbKCeMqrrq5pjBl1+y2zZb0zvJFvlbpk18mRonj3bhEuRlRZsU4IKdgm3J
bmkTmPmLyszhKytw62VOsudei3bsTj+Ex+UZgdVYONLdPqjehl7eoJE427opfndl416/X8a5TpCo
MWLwlyTeDnufE9e/FaSscR4sVupx/pwaJ3smfuSspwgh4Pe/a/JB7kaabkwBlAZYXuJLxl8KgIh8
M+qd8jVzoKHt932CiRJvifm0Jpitjg89yp9zTK3dXy/UTDRTu7z7cY+sYuYhEVJfDWQye0wNI9Ax
8wPcB7BMnbPACzQAl44OL2mz44Baamoi71xIJl3oKdZJ0RoES4ag2nGV6Dh2vgaKBBVOhKiJ+m0m
a5IQIyqbyfdOXVgacMBhyOJy3bd9M16n7yQ0n2Bsa+jxMwZM7+riXwK0ADMwwQpR3UGNsYHWyazm
aDLjchfHJmuypnpwfNBHTPC3yxaK0yi9HW2qXGPwKQ6tN76H5MlfHLvwX1Q6EQs40qy1juu9IMr7
g3lFIzTz/3U52HC19De0218kL/Fb2gH811jBRKDDo629hGb7lTWW85jRLQyU9nlph/c2nj44yCTD
E3cZNTjxx1AHxIEHTM9xuxyzvj12Cb1zaZksZvo4PCE7QOkrUBvFNZOrNHG7a+hFfyYkB29tJapn
mrm775/K+EjQrvfCTbqOtMtkpMofkDz5X7Qf2My7XRcEw+n7pUf4cvIEUUSor/ontXa+SSf8acAZ
z42QR5R4GF8rSEbfLzbbGoS2Y4XEXWKWKBRLjm7yqj36xa3FRfDR2jZPONDRSyhJFg0QjO9MB5mC
rhNkOyVaEOrshKsaJMdO2eguChX/wOpSXwLSIkeNwCpdeLxOYnUHE7p2BYyb4V+J2J1iGVZ7iUHb
OvSGoH6uRHkUQfhasHTkSepSfGzBtVb+tAsH+NlFebVcG/s0jJnrHEw5cTJdvGbR1ON2n34ChVIX
9ulwAIjZwCk+YWRn/1RGkPujnFFJkbjRxRNTdGGgePHiZQ7h1WqX2KSkmhj/8row99ak/ZWDE6Yj
JHfRsdVngdyWTaJdbHM3BENoQRosJmZAJS/WqAmSlz4Fw2BXmNdCsdE6ZYNhZfYek+QRuITau2r4
MAvbQykG9rojtZg0eLQbyzMy8CzD3knBpEi4MmXpEjDayo0kGuZNzp2mvJFvgTvGbxnaHZhm2cMj
0eNP1cN/S6v3NENLKutKXf3eVFeRB+r6/SPut10hyLaCiFUgp3LtVbB4RP2Eqo46sLgKNSAQS/kP
vWeKW58lySbHtGyxsw4TTKNBaWBtEf0Zg2N/VhXth2HYv/H3VVk5nGNHywxlIf84gRtldZ7gwLPL
xQbT3zwZPsPIpjcjWBXPXXL5fgEFk1wq20wuaqq8A2/ccd5HA8zPFI0yBL1lr8q48jfhDtOBb0V3
z4wq4heLUWOz719Av4SJmsgy+8Xg1vOdoWcIT1EUPAI7wVUZJn1GBEjPt65AytRG+Sk/I253zkke
RCenIY2nZ8669VC0QEpkSBy7Jf62IMV83outnq7uOIkTZB+sZ84NZKG5xObKO9iFiyAs5K56ZNZ+
ypzTKKe3pM58uJLsJrkmO4bYSJdYtVzKFl2L5MjAEyqKPXAnyQo3Jj4gNOj/esbJdYonL9M9VHgU
TtiCGv27TmV/L9yq+igrFBaYrIu2sw5kcm5a26r2kTW+hpDkCS8rHiofu2vQDsx1/W5cBuFyJHyM
f4lHBgSYA2kgYZBx9bqBx7qDx5lzpCpnTgCE8FJbiQnYqY13IbXQ9RuNVNuDulTBy2gKfRoJMmIW
y7YiGUgOa7uQfRWbVtSAhXNtlxfh9Rr6eLw4LNku5iMs3zRCJylK2kywHPKJglM92TpjtvB80um+
f1Q+yOEgKnZBp+8xh+kFBLZ+lovsCgsDOmTuRiDD2BrDp8V2CKp/W2+tOT4hPb9RBeRXISsXzUUr
93Iu4bK1wn1WRgeqJ9QzMUyJuzUIJ8QMR0ywVdjPlBrsNWhPgQj56Pl7RFEXQX5JoxfGHSHTBOqr
Vj6//w1+3/zcF87vcOr+G3LCs62k3aSLi0yb3S97GC6xNOV+bMv5aXoVssIx6HcFmRXwR0IeQreu
HylVlpcP+UmHMr7MYXwxkrYhYzZqHt//NDnFMhsQBNI1lkE+7nCrE3t6MScWqjof/JMV9c4NpcTR
5XE9T1issRP2+rVdXuqZoC0xFlTghLwhRLtbBqW3VMUaqGy8VwQ698tgr67L7ghc1jV4eITFTJck
VHvnqQb94qIVxMG576uZiVTOJqhBYP8WwEo0pGe/YIWpLjJmEKvc6jmRPvLotKl3dp3AUnH7lzpF
TsUR4K0F2QTrSXo+p2fwtH0w3aWLXzJlA7HF0mxcMBmiZZpR4Rrl+HDGH7VWza/UI1JoYK/e5Aio
x95uSZpvELKFfvCnW+Y5AUjXLEwpNfJ/qJAkvws6qSzEU5a741G1LF8A5JR/Y8AEsjfL90CV+yhH
8mVbMxVOBiwP3EigA/Of5aa/ZrcMoKmRUe0pEBQejHcWY3/LxO92fsAIxyvsDUJEiJx+doq7jq2b
8lEzYN9Y+jScEt8vXtH/3z99/whWjUEZmA4C2RyEPN5wm6zxjLaexL44qS71DO/W+f9/guWI7b0j
D6c1GThDAa0PltuAdiiKYa2lVJi7CKZmymS+TJrUsVmKvyh9h7OzvMDPSHauH/2uHfYxedidFLOS
U2URTdiUPhGQM/6Ucq6aTeb/zPMku2gGDwfYrK9Jx1I20lbOdnqBwLCiCsSrO5aCoIDy4dbbxPEY
PIecX17mZhuIPxHZGoTUZ8t/8C1Ywm4yOsz6JWGyJbSJdGQYFLELYHj3P4ydy3bj2JZdfyVHtI1b
AA6AA9Soext8k+BToqRQdDCUCgXe7zd6/gC33fFX2N9k+zc8wUxXVtVww9nAEEgplCIJnH32Xmuu
r6QM2c943sqUqrUYIMivszELTj5gTMpeNmedEYJ8jrXx6IlPG7TVdnDGn0MIqAuv57Dq4ByBiIDs
iciiKA+Pg8DeWIVJ7wqvQraW8P4hcjmLXrH3zWgm58lkMatafVp51WCfwt6b0UTZD3L3bLCaoDk9
kqXCSQ4r7ps2k11SK41cnipnlKdUk9cmL1DhzA/99fgfp+0962tzw5Q2xDQc9L7bWObPMKBtSxs8
XKGFeCKopF/QeCxuowO3agAj9zh7HNoat4QaXqt5Lk0yhLXWINOqJTgxBacwu/IsOXSMOBE4D+ot
nQ92GilbiMnhMrVkj6ZYrQr24AkpNuRZI5qDIFnGFR6YiI6znX5mBgnDvhTDXYwpIG97CndVFQPH
qfI9mligRgXDdttK+rtj9TaFFJyycuzvPSit54S55vwUApxgIdEEbmRTHtXEp2nKgGZRqIWzKhN2
vFHf4zCUyjnG7FV3WnzQhWCDw+37lhUj/VzRU0sVWGa6guldroL7waJXsx30v+TLZAzvSpLiY/bq
iwIFkjZxau0IxjW3PbIl15pJilsFztPGr2cCyJMO9eU8AtS+EH6pnIUtwCfnDfIZbxVavVs2abLr
k5ESATAyrNCWrK8Wug+frdnTwqj+TOQ56jvB0g/by94pzS9jTCpGeemwkkp/1tOxP6CpGM5Rvg+T
pMfFEKvEfXS129EP2Q9OVR4IlJoOPQZnBts6QLKwDs5ZivwiL7WnxirrW9rb0VqhRHehpb8q0tCh
uQMCTSzUq0YTtm/IIGE/9fandMbQhRjzrKLqX4D9IevIuaP23tdDmfwuSqAQVf0SdL+0zsj25tyj
6OduRUmk5C610p+FVyunJoTtBhxvF8DcXnaqSUcoMw6T7JxTDr6Ayw09ypKZZkTaSX1HxOOQDjhM
sBLmi8WAkXwguXjLVpoqht09aZ99vu+ZOlROvlc9wIm+ipySKtO00VWRRUiYXiio1/XdH79nfuTx
8PD4tfOp7PqTTJJX+JVotebfpMwRHX8dwqROsYPQWqRp6Y6FE569BtyHI5C+G1YOESqXBRVZEC9U
NnHHYTJA2VPPRsuo9wmIDtlCpiFS+sbMKXoyFdYcSiFt7aPHzhej10HoH9R1pub5jijIA25ePDPs
FlcainE6A6BuxHiIJweTI/qfbVaXT9QG3kFoFT5Og8miXUhgRTYD52F+opflRut4Ca0+bkms0Fv3
8dXjgHaJuJmI8Q0yet8taqEc+vkrL3CtQGbbsazvQloOHwAFyXvQUpln+s5OC5Z/shUPJnkKpCAS
RT23w7uhtCWuMr58tMdHpYrcbOfhPHCHqnyjU5hvLXvYWObY7WZLWVPDYpwKIAD8jOEV645AFVcf
rQOAQ7GH7QCXzbIwVfYVfTg1k8lp9gnWRZm7ZjUkJ1P0V9sESQHd/E4SCTFMhvFh+9G4xaja4rZS
0xtkO5QGVvwczv2WIiJcWu21cp02Wn3ynGnYNxoN4baqT1aJEm9GXFj4wcwyfhETIWbAdHcdk/1t
pKL96AJj3NUw2KEAD25WFoOLkHzOMAI0q3kse2WMdZuKh93f4zyX9vdwrDQIGjzhQGjTm3jcAYP6
1Sb4t2HtfQZI4VFV4L5FhlJsOnqYtO2NHb0ShSa7XmNMzunq4EDlJuyRpJEl29zDBxp3be6OOu4U
AH1ssB/nj68APt2nBkPalAaZC0KdZm5eZm7czglphZ3LA5zhx9YEnkrqPt6qkNbeAe3C4+Tx8OMb
0oEQOyzpP3DpJm4YqInrRT3Y9MeXjwcfhzoClpq16C2LKd6gTU13MGcpDKnotZWIkS3b5MYM3Gsz
OLqeuKPTx3yc1oe8S2vaMEinQp9W5jTgH4gqI145GXw1Sww/9daLrkUdfkd1A0zr96qriPlMePHV
oFdcu3Bwm8+HsWqtjZZKVDUE34r5gKEBi7WJGqydR51QmmZJZb9AMzIc1G60XZ2GUMUcyTQOlvc5
sbdmjWp3ivPHS+zheSGhzLuhhIxPsRNmu7wkY9uJS95TFEZdTMJBoToz6BcaIA50diMDmlOVbpXQ
e4liBia0IfoRiSgzCN3o1U2qQFxjY9afQoFOd6RwWiRB0xyDvB1B9d4a+qqMKWNjbYyt6iIfUV22
nNy8j4oqcIdE+hH+hsrWegrdJBbI3TWEy4LF9S2q83YFCyBmXTWSN9tTfmI0YF2an8SO3LHkveIK
T69FG73mDUAKPSqCA4AAG1EoP1KOcp4opYc4aqx9mOF6daL85kDSR+AB1jNtUtSSitNe8FwCru/o
4huW8mGacMcyppEg2zL/CT7OcSQ/7C2le+omM6kJUPImUgFMZxoaQD9RuUOi/n6PM1ZSGt5PKVMe
GhnmjybqIjcGgH5jOj9hl0F8l+CAULThaE5O9ALLtiTEJYr+OOVG1c412bB/PCvyzl4FSVpubaeP
SIKX2qaUY7N+nJZYHWb7nmToJZY+RvLnjsx5wDE65Eu29q9VDirEqFtlo/hsPPXIUlDdIcaIbMYQ
YT5VTww+qqe+5R/p0u6XgZRtmUZO8pIhEIeMBAPycQoioJ5xLfKs25HDddZA3rT8/CWve+/YDwTy
VLoeXPqcGMzCHmF+BDL8tEdu5NJzvrdxDSQx5eYb50K5qk1EzP38Hb1m7jozdGs/Ci+8nP0ThdMu
MN4NYrFVL8qu2LKI/dI9ql5gZ+tOS7szoEpzq2oepIEmDw71WGR732qnI7eikL5o3l9w6ueAj23s
Wibp0HHlvPthZHwfTI84Mcys28dpaequk5ZggC24Q4EclW3L7G9X8ml6Au+o4QptxLUPE2cxeRR3
xgT/SfofKCS87yrCbv7prQ5PEBenU1wUh6VSs7XXxBwS1kPq7KI/J0yFbaGHe/KT8LQNr1MajQuS
ayhV0Awsg2b+o4c2xC9VfGJA1n5aMcwdy7Pe4XV5jMjzdTKp43vECCijPfh7YzG095tTbnQBPphJ
+tdARa9YDL9SJa6RjDbBPZASgrPDDanNreCuN3m4FrF2ibQieW5b/YZUYDj1vM6HtpI+edNmdCrU
scFa0iti1zAvbAJ7DTqABi/gHuXssNI5c/NZ4jSGfTDeiZkZT8UwvntOPd6hWnvPBDc/TgpLdY6m
poy8Qg5z/EpV9IM6x7FbdRnB0JwgGkyTeQBfzsHy4RoIUZqHx6E02t+5HQUbOtvcu/sUeU/AWrYw
OomHViITiPsmwW5fYdscJbXH1JKWYM2O6lDL3UA2BgPNPDqMU+Mc/CD29/T+4iN+QUA9qHQkqXeH
Sutsl8lrthVj7V/DwtdXdmiZd114hDFpRbHRPGXayTiYK10b07JeKC+F0H7v26Q825IwylTapCZ2
yFo8m8i/cUQ98zh0IyMgwahpiaYCldjk2BtnblboTGHPik9irKJXV3tuYjwejwOVCYfMgu1fjzE1
LjaGJGG9SRLH1aRwGKO3jvs4DUbvrutDsE0B7BdouJrWNefSKZhLJ0ezTKrh2nlj1w1FHLFtpK/U
ajK/MBnN9BzPvquxrRASritumvbtEag9ncmoXJEAb/7ImMnhrtOxUoc7ofiFO9RWfZrmg930f341
1dEbxOFs93i8BsKL99F7xa5qu4WlyH9zUIHdsfuGvAfpr1EXf5xngNAXAfIZ6Kwd8KMBCaAQGdNd
ggNoilQVvAHz04i58kqFQaLEJ7TDQKFvLeMj81TnGWJY9WLodBvSNNtAzZv951b61Gqi3MVBgryZ
XQLikBzMsRW4uERCtwpY9rO6ANc3000KzfFfpDJF66CL67NZl+ZmhPHfGh3q0owbVhs19C75MbZQ
MjjHDiz9Ik3FhfkoMhGyAW6kbY8rDFj1cwfIdxE45oaVGQk61u+tV9M28oV5V5XAJ9EyqQ8VzdyF
Ekx36cQdenazuXTzoa1aNoVCLVaP09S/Jii1YBeM9VtmqHs9HsUT01z/2ecTCvu7fkunqXUTabD8
zacaHYt1ami/ezpzc8uf9NeG+LkcwsrvfWLIhUHu8FX4BMWMxXPjvdmVaT5ZsRneowybh1XrH5Wn
l5sEoOAbwuWtMmv+9TBNtn6KUtHqQbJQq0R3Ves08Kyhf9A8mA5pGZZzu0zFmC+r97D9Ttvc+RHb
EvENlDSgAarYUHkW24jM3CMl8/yHtS6BV/axGxFF0t/o39DBoulQWCXCWSkh/PzPr7y0m4EF+tlv
TCDQ+fQOIKJH3cAZNAWoIBrjyrBIuBuVaPrRQFyMMZcgxqbs3nQICGjtdXIaXDVX+rc6mzbAdMn7
pL5dDjNyQqVFtbNMh2hMyAQ2Hmhk7f1hCgu4S/V4mgY4bKWNoBTHo7IfW7wuhDDd6NQ0GNSC94eB
tIQxTvkwXjW7PVEBJTfHiOrX+Tq/YYY2LkJtBKSQyem3SRaJRZTazuVx8MvgVXOw02lKXz6Havye
0MP86PWEqMnu3cfLsUljh1nmfMCxQkONbg0iVe9apijT6zBF0WH15U6UTUVQcGsuBucX7rPqUrFD
udRGSXZaCLVumrH9lD47jI3xbhjbeRzGfY0ciHkUEzdoOf/tl55XbKbK1xaZU6vL1kjzE9OhnuDZ
mLkYXB5lZDCF/mBfpk71PEWOOLD0MjkJnbWGFIP2pN0faiAcb1IGu0K0JTuFNF57jJDR87KvYfkS
T0PqUNwS6baTOaBQ2s0+XnVZ9mdBqfXO3ujFMJX+tHRk0wEFgSPd9DhvPLupzhkt6WVbqWS2CHw+
MezZRa829sbv+nIFqCM8jYr5e9L5ziLt/OL8ODhlujEZVOz+Wo8eixTbtng/RsFW8oPv8Qh0N+v5
HykTp7tabfJSaVp4y+n6bGwzQZoA0P86kfwdhYVx16nhlzV+o6Mj8YhjPy6PbdIWEHpawVxZrxDQ
1CQj5dE2qiklWq8qnsNMqPMqt6qBJrjo4BTXKXx4KuIpNskJfhy41jSavJsxZQxFc4VL1zM12iYN
aSFa9iEbxXh+KC5qVkUxRsb1cZaY8Y9IowmE6qrCw853Ad86joGVvpdFY26Uciq3PqOpzkAshBZU
HNA/HFsBujGsOnWvSdi3imJAzuKAWe8MBl+79VXtLOGUI4zCQQFXadqkhIpNuZIcbUUSdoJE1pTI
/iZDyHXhTGS5+EqOGlK8yR6CTIHKa0PuLb5Dm2yGJFgXxvxS87YerSE0V/DG4g+c+rhLRPXJH1jQ
3Q37CwIWdrKCVrrdSfOdK3mVtHn1WaOU4YJwWhe8p3nsaJrPMP36LYCkgTar137XJ3kouajwy/yQ
Q0k7sY+cXTCK6rX1/FNKBB0AidzGL+AbZ03i8jStpvhoaucdzZ/P/MCK3Qw4C7OMkPEqVMRGzfFI
zCij2Cd7JPKGe6XY0BwpYVasSjQ2g1Yqx5Bovn2GglvW5GHDDXwcc5XI3QT7QO/I8tgrBSTt1PE1
vIy48iNbPZVV0rioGsTVQ6ZxjQfvKSXmxJVpll2jZNNgCIXtfUJtZj/1nW49A9PHWJYzm3icwuQe
9/VkKsz2+VYtI2C31QZ7a2eRfYEX/p0bSPpm+IVBk46GbDGfcmPJ2e5SyzmYGR0LG73BsOzSZju1
naKrPh+kUHbKgK1MEdDjQXZ7e29kF7oEaHjUyjyj1TYWG70jJEckDeXifCibyDl2oXwjk5ZhlImC
LmnorXVA8TVkhZCN6AaisdaemKZtdVtXztRkNhhE/XUIGFB0mlQ3OMbjVw9a8ipNxmBH/Rq/YtrF
NMZ2bN8RkvBaVbqzgEi5UQr0/aXsxBviyKU92v6Lg4bvqmjjj8fDbDyyHWPIEkqsI96IbcqXo59p
7uPZ0kmgPY7WHVwQ1qr+LbH8S8yG9jo4jbw+vlLsD0OG0+XxyGB1TNQieVancRsIo6LDzvRt8gfz
UpoAd01jOAYeTpuUXLhFVdxaW1UIYIekBI5+LXm/jg9EwuMQp9ukokkisL+4Sm/o/+bQ1dmr0I1g
S4+zYy5LM+Fxj+MCzIl2LwsYHPaL2vDBywPQthDWlwLBzgHDDXO+RHxZ+vCltZQ+XHr1UteiBusL
xmff9oot9RiDyViht+U7v0K7gm40lp8Rq/UCaVJzJ0hUXdNYSucJZ32gDdutg1JsK8v3bgk7SBYQ
T/20rR9UmfWX35DDqgeldi/pBzhe7lw1BW2YbNRnp1OiZ8IaXBtp+XWI5W5gZScZBpFxa2KiYMlh
fje00++zTN3uQ0hzMM/X+uRFoCeD8FKz2RZd+1xzJd21hqDLmGCOhRMa1R7uHME+WLe5xUPzgZIG
fhsn0oFP2MdUjeqJBsOb4wh8/l516qemeTbjvVeV5kkBG3wufGYvNrLpRqFaGuvvqLuKd0YF9g4d
P7ldWlq8M59+U4NRvwFg6C7cJ2eneSD3OIt7KikCtHKmblvg1Tn6bZiyoAnomsynPuOVTA2ye2yb
zq1CmSVt6KPo556Hif0Ee9TvgRr5r1R17Ow0Rp722Puvwu9W8JnJ8rLqdm2rdv1D16NdCnAKYW3X
EDDRX1HUMMNAWnciXVs52E1M/gezxqesqUgE184azcY7ovPpKjP+KWeoD7DBIM7nmjwFGdngRFv3
+85JzYVtZNK15oOp09Uwc8M56zUpVX4TfI5pjjYMdwk09GQGPA7Xx0HwOpz0PN0R1EVsiIrMywga
rORFgRRP6cefXaS0l1AZfnSmgGhm2traRn0LWUZobo1TzIWwo7t/nfJitfgiKEhGqzgV9tXJrOYI
aEXzisqN0QFdTLtvLo+vsJvTl9gMuqwvMFgUgq8Iy3GMkWXZXqu9GM9JUtUYBiZx6q3hFvQR3md9
VJ7CxjJwE3U/J91T8CaCMfPYtKEue2pbbWL87NRkb2nY4nOzAXwM9qCPZHiIYiQxwai4qp0n+8oJ
9QNbsIqCIev2QZEubExF20YBsR3p8jlOZPx7UlN1mSKKtsImQA2tY31oiKvfEOSdvCpN/WJCgPxJ
RuJT1LXGa4wKDHDlhC1AeuXaynrlucZkcZJm/xIaKHiWRtfvhlQqF2N+MjRP3377p3/8yz99Dv/s
f+XXHDUp1JR//AvnYFxJ0vKD5j+c/uP80YXZr/zxQ//6Tf/+R/5xCj9pS+W/mv/4XfNv+tcf4l/+
8zevPpqPf3eyRoXSjLf2qxqfvmpkeo9fwP/j/J3/v0/+9vX4V+5j8fX3bx8/SSJmXNtU4Wfz7c+n
9j///k2DESMeL8Mfr8L8G/58+vyR8pP/67//j//5X/7r//5v//n/8VNfH3XDP6FZf7O49yKmdAws
V7r+7bf+649n1L8JoeJT0W2uR+ha334De9AEf/8mrL8JqUM00W3h4P8y5LffaIg+ntL+JiwhYCSr
pqWZujC+/d+//9+9R3+9Z79lbXolVb2p//5NZ1H89lvxx5s5/4XSRnan2oJZMuQlqesOf2/x+fEU
Zj7fr/2nUteUMleL7JRF6ZdiNBLdcPHGODsF5DzoF51U6kVu2OZ7hup4qUbi5CiVvsZ6YV19xQqv
0+jaxJehcR2sfTVvBETWy4NlWKdhUN3Wz+PvaNLYQiPEASxlRd+bKP1ZpypZP2yOdgX/26uqjGZG
H4ErWRLWFz/HJeGxS+mUKc7gY5oqlOC+3EQZu9eSziIaL+xRCozfMSFyDdfwLZkP37HOPdPxMneT
1Qf2JpvKz6Gc+j1F8K4VXXcCSpHeRE3+tqGZP2w7Lg9FJbe9ElqbIRXasoBqeZsG7Opj0Oxg34+H
smv/PDRxCtUt9xmnlD20KTukzV8zUw+mwV8JqAtLWiPoBMd4n1skhxF0joaamS0qRFQR4biaY4u2
cau7ujUiojSLjAJY/vlVOdobaADjwchNdNktMUc6xf6pA4fsVvm47OkfuTJgzIu1sgQob3TbyE9v
9JC8DwNYkYTTP/ZdtIr1alrKfiTh0ibSA79L/aRpzosHw+vdjjRvNWon2FUdLpy8uaEn5NZr5h7L
MY65Ucv21YgMpAys6oZZf0+rtvhuksy6ZlNeHAzj5xRp6Z7l1Lg1A5huYCULr28+sG8o+6Yqv4Iu
tC+58OVBn4DetaT7/cRmvTKTznrxPBKroR33XX8BlWRcCpWUw9gE4KvM3TKGMuukFJuwxDHGiBJW
RFFq7uPg2Ug7Awc2RsaGb9dVRXQO+9HfVJi+bgEpEKupdvSD10W0nxS84pHMuie07h3aOMeDZOSP
W9CF5H/XdreSWeJ/NyDam9pa4Hs9ixB6sd6MSNfiqiLsjhGMIM0CdPtw4w51swP6vE4xvcSpM30Q
NEsXZS3GHB4EjtcSWkFvCd5TvM6uM7UQH32iJibeddT5rxlF405PE+dcZJKaN82Cgwa4EAAb87LM
Uo6Pg+HHmG/nA5sdUmViNnyaml1FphsnWin2kUi/heng+g0tMk80pxJIjQk6oAQiWyLrGFWZ3b0P
BjgAAJpar93hCianEeD7Newmxnlzhy+LGCuJTCDoD/RLoX0y1CUyjTISqwBo4V0YmjSNyWxCE622
KBTgt9u1Ms3r5ZmrVdtiEzn60kiv1NZkZ+Yi2Sl+mXzP6nY75eNwi5LA4OYRHzqJaZEMrUMJTHOJ
I5MAGmtYBkngfKCr2wciNwE7kCMpNMdeBpVVk3IxtffE6pNLN4FhrBL/qbMJ8PDgVIPMGhlvpsUb
nnwfIE8QrtrB739IabwIRGbkk4sCHha5TrZp83ph+6vimLFEId6jiJi2BuDdOwSsNXeTBeQy3GlM
hvamHTGBxnU+puh/kjoDaJVGz6IlSC6ihdTU0WUmnezxpK2oCJVjwp14C97A2SQxDIjUSetLmSO1
THvQPU1oFruKdtsBBdlHWFrOmZheDw/i8+PDMEJhF3RpX+mofRi5Xn/W1uhaFi3GccLB42ltsyvB
pK8TYeTvgZbd/QEQ8EiC+NqUSnvWcYH/cUCeMACrqos/njBMAyqjZV7UfI4RDaiqw8YOd7liAa0u
kmk7xOlnZBOubY068HD0foQb8iaq/b1LM+vuh19tY8ffiWdYqZmjXB38qmnTNVjVwRSzoCF0mfwj
ec/lOemQstPxozPt2PbBklazZ0YolkQ+OmdPGfCIhYp1TksdmlgFEgErwuGvQx4k1mHIMkK823ub
F9FnQo82BtvqYz1Q176F6HokkHShOVZ7reMI1h+k1h2mye5qmF17rYIqXE2jLraan3mvZdndaY1k
lMGm8xp82dyIXisrj3eYpMZlS1e4yzqxZyyJfipq6clluTYsDJLs3ZasjVUskuAHH+WfAszUjZtP
d8ZbVPDRWQ7tUAIE44pKLYpeOmWom3wEEaaxqRMVv4lov7fpGJzRWaRPpirFVldLcy+SXAcJUkbv
QdVmZNlk7cVBNoCDxYs3ElYZYovY+pxg4KSA5HZmRry2BMN0GRCD0jS0DvmYr4eqtd7aFKKwNFtv
1driMxXx4FqJpmyR6N5V1FZP9Pm0JUA5fcsVk7j2AGVejSLExADQsdMQWJUFF6K827ugLL2kNdD1
sdkjyCy+Wic/lbIutrmlJvthyC8it5pfCt2XIjeJbcCpJ/PYWeVjUpDoyYGBRUJU1ADUafoBI6E9
TDg1CfyJIhCfDjSXMEFwUhmdcw61qjnGLEpBG7z3ibqPLIJ8zaGZWU4qvrQSvoRSfw/QDB+G0qhX
WmPaS5KN07WiThnVhsVwkr9zm+QYVFppgRYNgeIXcDrPlpahgU/5bbRlMqKxtOw8BAa9+0LvTq2+
STLyQ0WZRJTbg471EeevrlnVcxEHjF78jGmF1chNoYN5VgNV4QqXxQqQQfrcViJ9nmxsGz0C26gI
XXUiApyZEpHrXz2CgEU5Nl9xqZSnrIOHOdnpHuVRtLIqjaII+fezJU0JSg2DFulgzTbXaGb2dVIe
TL/989C01kEZI3KUZPTS+TEbdMRJOzw9+caoLa7DtnibEViHaXKWzF/m/YAdi9Wg4B2ZFABZDFaQ
Npqh+JA196Rx4A9FXZJpvbkwY/sQkUQyqL1/nuYD7RwsRbIo3qSva7vHY17RRUcB8yKISkGvgyW5
Z6dFMIXO3kLhoOxzVFcuHu3S9dvc2FiBqj5pTENt5oSuRtSYCd05x8kfWx80IMqLrHoSZRkIBL5a
ufwFXFKOmXx4tf9kQSW75/6Xn8CFRN1SPiXzoawwIJeMsfsWzZjdO8e2ib1jivC9w2XPHjdSMLUy
HBgshztLEq2r3DE+dPFc9zpbu6Z9d6QRHOaqfTlNg8bGCkreCAyT5ChO+xjgkRyOaSDSk2P7r5Vu
v/pybF8REuxVLZArzfdge4TCemLkxxAzQj+jiG4Jg1455H0+bqcJ5PM0510y5eq3eQ5yNLedH1ng
oXOQcQHjE8e/WlIO1oHuckMljWtA6kbqTLKEv9C9czvzl14r2lNX59OzgTSMWqR7p3MRbQyD1n6G
RyXqiI1SYuJ3M011hToNcLmcm6FHGRuh4ToB3D9gfL55dKQXmZ8kGA2ba2bHKQVZXIJJJ4pnUnCJ
DaQSL9rCf0mFg48FU0850nCmlChex64mUDGq9yMhmycLH11P++LEzZFq+IdadvWObUTg2maNzs0J
knWPoG5htqk8qToxYqPpRbuS5qk/5voNIumy60JxyCwAlJ062QeFcORtMJ27pgJCi94Kq0kzXkzv
8GjuJaEgQAt71tKoA3pamm3sjDj/jCAdS5P5kp/5O6Ws+k1Vof70x09azybg+Jk0kKp0fK1xRbBC
dKrSgg+LmSIbJSFqUzVMa2201wiHKfzAao47xubtGu+FXFcO7fHIobmIOJubvsmuXsEnnfssHkQ1
jNlEKkbXyX1oh1/qV5mZ5arGCqDw3iIItd6zBK/xwH/LUsM7WUOo9HD1GFlcLKtwTUnrnFoPOCZA
s3zpEciA9y//1RbTuEjr8dVwMCnlxhQebQai8WBFmzAg/JCymtnSlF8bQ70r2AVmxkrFmvQdyUG8
SWv53ocWf3tnzfEEVDsDJY+o2wNdBDS9WrE3dD4f/khslpLUyBFQzDQFevVaDS86zjffsPZdgEgA
dFK4NhNuRFMI0gHRtjl3HOUprp3PAqnbJfG3feuvsbLJpW4kxUr34mkdoPpdSC4wNzFKZa0wIl1a
jrPjSsVa0J67rLn4XWcv7XYkrNImaIDe/kKHRbSpw+mQDZnbsNs4tz6JCp2o3nyjarfcb342s92m
IRBhqenYOnI5RVtNg4I/hdM6wqLud1m/1FTxlQTkgpBuvyURhmCRZlW2nUL/R2mYkiNm4v/YD+hj
DbUfoN0iRyfIfyQELKDsO+Dz6XdWG6CplV24UwgPo3vz2nvhMSZTAwGlsq+jHgxQYlKjqKGCkVv/
ZaHo3flQTXWbdErYjithdy+9aqRbtabYVKizUBpxcRRB/YZq/RCBHfWR33zKECgfezV2ch51gMAq
5CD7QvdHp7221s4wfLdt8xg18kfAkoDQbiYINKA+YmfQcaJVa0giyQZzWwQpZZwDGSZnB9u+I9iT
tCjh1O1O3FR2kugaAWkm+jMqd+eci+qJWYF5U/OM8mEmIeFOob0ar1rdnu5xPnwktZw1lvUq18i/
UVrFIaf1Ryemr4x1iKKG9lMdAfuagmFpFq+iLNLtpKcHyarbmDgocC37sAFkssoleD9m7BTowYtR
A2elSn3Jgx7vLLuFpaopNyP05RpzEG4X27/jYy1XBkJkRJ9nRgC8f8oVQnmK2HWV43ahouu5PGNH
w3jaLEGL9ehocrkNwjlXjV0aS7n3ZIhJP/p2Jhay5d6QQNFjzEtfFS8HN90SqEdJjkTrB1ilkw7b
ktGSyTFo+JDHm+Q6E30ZuJOah7g7xtcIueki1Uxwq1hSlzIr9m1IZ0QrCbsKauNzvp+R0ZJ9xirp
TEYfPSFhAP7ixRezn+JLPYjPSfbWeuqrF+KSVrLTppdOq8N9T4bMwpjsxEUweO3679KsRu7tDaLl
MB2eRwG11kpl/US3VK5YvDc64I098nliO3upUm6YeBqh7a9bJWLEqMHq0ueDEMOWT0CPakN5seLQ
3jtWnLMBEhRwWZC+lOYnm3n92cdovbV6glBTw3ghaKM5IZCk6wmr8MiftS7NqX7JorA8eauMC2xN
FxyAP8EKr17TEiGrj28oXsm2ij9NaQ4vOMpuWRd6h7DSivVYz/y5cTrgwZjWfohHRcZ+dumsMr0U
nfbLlrW6HTuQwm3kNbfQzlxrvq94EcKVNiHyLBWEsvECNIibIibMQ14ze/YPmQ3VJyHxfuFQ5pzn
jdA54HIUylfMWHBiaiVFYz3ZsRcch9DA/iiNY0UfeRlN1bQa9ej/sHcmyY1r7bUdEf5ADZwuwLoQ
SUlU1UFIKSXqujgApuJ443gj8jzegn4/O+wIN9x34zJSuimlRII4X7H32t2+cTWisBAEDzWlaqwv
EgjgPpCn9mEEdzqLrOCMwh9X0JScQ7P4obemks6Awy9WS3ehaDM97la8IdM1s1ntKc0VZScaROhk
N2tPv5+j0+/ytP7nB4zaNIXcsTaShyDsuntNfeKrXVzvvUEPtMvvQ5faMGHCIcNYVemXCLSi6LsF
XwuG7vdhWszcTR+2Wztp2PE2injkCvymNgN7wpUY8OvEyTMe/CRd1yUcpsAKCLcaNTjACwe+iVrm
KRYUx9p6Ba5crec0j15y9lIbN22zze+HBISco7D5jKw5etdyQjfbGGs6cpJVxRD65JryM2yc4RBi
xku1yLd7xzq70hiObl3h3Syjx4bAJ8cu5icsabyIkVC8qCZDdDRT9q7EwvmIgOJz33IqkQ7ZgODT
XyPDSEg1htuthDmxuE1L3iEEzauG1JEUX23DLQxXsqSyapP5qrJU3ETtgDMEJe7T78OypUFMXl8T
bSLeUSZPLMWc4+9DZmrOMQW4tDKdjhJtyFEyztFGJkAjPRgW5RaQ92UM2/FB7fTxAUHv+BDNBqAw
c97OeWeRuKWGd6jrnlntXMhSW+yG7B0i5RDpot+lKWogDR3vc5/0y+VyanU5vgfNnrkurECdqcDY
P0ah86HYWbPBVO4cO2gk0snlGnF17csOjPHvg9UgkUprkW8dfNAU6fHR1I2YFWfbvkTBdJTlggc3
SPMBZsKsI4gRSdjWIwlRV0xC2Y9tO9sZfC1X2LtCwBv+rqI+GNCY7suGKWK8u4n0Nt1pHeYxAz/S
pptgBPX69KE2+wKk5dHph/jMKmjX/JoMjNZ1Trw9SAwDUsSBW21lToSRHkCzVdLwKTFxRqJAFKth
shhJhpgGU+JYu5hisUSrusUILXFVtfF6yFaJzXiNafXItls8WgM8i0l1yXuoy+gmVA17YceJhzi+
viDHPKc4Uv3EyPOnMW48TpUJlEuQLZul8kreTu53o7iodSOeTQqd1p4bbW0zO/dCSDlLe2jCxA3E
lXt94alSvkJx73AaMIguIc5LMZd3lVSGlCXjI9+iuIdNt0HDuXYMQJU6UY8koJE90jDUWalJFsO0
hy3QzIxu1brYjipdlSVcDfb4T5iI/iQdZrVlyKL9909xLOhLkNOYMcug0FSCrWKohHsvnCBFpduz
ZNWvZ+K4nti0Gsc5cn7icEiZM/XRTsAe8IaFOuSAkT/8/kklK+/QG4q9bytBkEWYerCX8t0QMkKa
Yu7YGWrIg1R/7G5GtMf760FRnJdK2mKf6iZSpEgAIOWNKYtRO6oNr0ddY1exQvOYD8OlaWw0GeU3
d2tt8dk3z4NasP4nRGzVqsV4KkEjoOvhNqjUz7hEYeGR/gLm+KCVbrzK2+gPiJkXnh2GPTjXdnGD
oBfnG4oqF/Fk2aLANnvlUttZT+04Jqh9SdeUJkROJ8NUNP4tKwAcCVNvz2obhDkt0GTZvGVB3a4T
7d2OjB8sg8muNROMBUxZUKzotC07GjfAThDSpxmDlNsV24HVKdeORTEmTwOTSGhfGnloNcdhXpLR
KGYMMC5hhMCab4kYziJyU59ADc82qMhyYecbUsLQt6TmRyII6pDKeJoXqK5m3qy43knRvSW2N6uG
S7oQpo8kR3mHGg91jXVQaqfbDpUst3EV7Zb/cLd+pDoQcPhPTDG2ahNt+A8wboBrtu/JfMLNMnla
0qdeSQuVDY1ytdIk8euJEyXFX4MCfTXFggDt4SGJ1C/A4F7cgRROa2LAbBeEEeTsCeP7c8vtxgsF
CMqeHNt4HL9FYHpzqolN17UfSp3/DW10V3ZfvJSivzmiOlV1iisrBz8A53tl9j68xmDDrIqhJn8b
WSvlKjGAqABJJsOF4mws0fw15DeiPOnrwdx4EXAQX1Hj+KqXMBDreuH84p7vIk3Dzjh/kh4aBKbE
CKWTtyhQdmh0E1C3yTwqGd1IM2BR0i+ilOW3q52MYBoul0Djr9esXMuoV9d1WNyq0TgZSJCsspme
WMQ0R6woDHvlFPlNQ4tn8COsTbbqXrHg7xikXaOomk8Rm+wV8dg1ZJxdRMvwJglf1WykAiinsDAn
vNl7YFhbV77LsiwBnXg1bHzaJ+iGQfqbTUJvmo6VuU6m90g33YOsgoMLVM/TYivfzcVMH4TCJZ+0
lBhBA/FFNkBQs9a5akAsH36GGtBpjeYmjeivceFknmlCtnMbKRZHG962gWCWjqhdhjC7kSSiA1y7
eFMM5NELqb6hZX+zlMQ9axpQ5twGVqKzP1zT+smVbdT1Lgy3UPa7l9Z2P4JZQzIy4NYJ+MkYcnYM
T523yGI2S/5P6BkdQcXcIRDFKCaevfTZxUnmEfWqaj3jmS596CSb7CRQ5ZbMjTPe6wa+ZHVXZvUh
yIx2l9TaB9OvcN2plTyNB0x8/a4YmD8yVpcXi3IRjMLKxOvh4xuxGM1DEY5Nxq+GPjDCM/Hbxygs
kwoZeBZNf8AvlM89opCVpQ8DVI0IfVZkNqsJNQD6faCA1QjFfW7llT6huY5gHGzNsNgmLvK5VWMz
byDtNXnKAne+InP2Cwdf3kRI/HOOjHtTV5O7jkXebU0ceVlF1JI1aX/7zOgOgcphYLrRBB9CkANj
wnBHYrqekRgjFiWhIrGugdXoN/gh0bNpN6WPTJCJHRkMTKrHRzL7mptV3iclRjvPEb9S2rC5m1r9
GI5OcRkHDJL6NLaLoptU6DCjLByJWqXn2FMr/9Ubl2iKvlBPTaqCCwjnM15DfSVSc1onaZeu1NLS
VrIw8L7oBc47wWS97bBmpK2iXk2Wor4wtfJP3ryKCmqTVjUoOJD0e0Ig7nDc6jFkU+5bs6Y/j5nK
97E6KKxlfdJttT8jQAa6jAc3NwP51AObwK+8HoScCVfFtNrz8+x60uD+KcGVRvXQOVzYsjTLdZoG
2c7VMOQmpcGiCOnEkOK6SMcfAohIQrSD9NFtGuw4iUKGp6PhrtKbBxW5xwOkj2Tr7KWOB44Fn7r6
XREYMa0H+1fEZW3LCJwQlx7ZDvbk4hlqZXcoDXnASjX7uN2zF0pVbn1R6L6FNYJ60WhsH4lpBU+4
cO/ic84qbtdwl0EaT2RYn42o1ZXHGkKV93tt0mNoe7NsX2UfT3dHO4f2PD73ywcjHJwpirQnvbUz
v29ZTo5TEJ8JeiJwyVTTe8qcz5NWzTKxYe1nWzBKytnM99ABgGqwylyLiPAG1DTEzaHpAkvkiKND
LqgwcN+MoRsfHVLh9qRqAtB3KnOnKEQ+mCps0qEeDQ6NMX/joIZfZHeeAZeQNK1kPNFKpP6Yq+Qx
j4zVicsKcxxjmGtIsRsP84TqJtKVd5u+/TibDcvTKuzwV84v0oXnpdnKUTY1pYSIODfM6slBNZSA
Mz2ViJH8mV71Txf+pEaQnCYQIPjD/DrOgzeeMHvfBYmLkSFokU6332lXo8kbQjAnuvOoNDLyWVCP
m0JPyCxSY6ihmnXQIyR2ecAhCCCh3BntBGXAVOpDUI4rOQcRwSIz2WZjwi+RgUdg4c1cjJion9bc
W1oe/1U69W8dSOUOyh1ZVYesKk+b8KgFUOJR5q+l6/B+Xh4ifZqOLHShZtIhRlGXv1QlEXxuaO1C
nVHvFMb5ITRz5OG4b24RWBwfIRASrFTf98z/j0wpCDPAgOIXOHBvU0wkuQRYvVZd+w37u7wvN3xP
zermmxjGSPkLRDd/Z/i0pPKEONkFjZVgkG4F9hm5JPgzZOsAnR670pJv1GXmoaMhRIiuD/t+Kgpf
sRvlIes5TFhvJL6BRV1pa+taZ4rJ2Li/KhN4jjAxypszcxHbXUAqRoFgBM72RU9ynnugP/EhB/7N
Xu5DzDOhWzmGm9oldbFYbPo05vlVYjaEvDnHvlE3GLZYIVgLcKVuM3c1ENLtMwNkz6x2LRVDXjBT
5Er3CPF5AIDZ46K8RrPCICtUjVs0EpClWvrZeor6PESAGZEenxeEkXd6Qq55G52KDOlnReOZa02+
qUSY73NYBesGRtZWnb/GvnN6fyCYGRcPeVXIyBgaKARph075GqPDZrV91Se3JRtzk8TDreupw/M4
WWqcHoV9BTmsdrEElIQIzyxHPkuFqSM/7Q8d1PvAz/9SKdhmi2g2wTpa+jaYHVL+oEgANCYSR8sf
9dEgbsF2NFL9VO7kjkh2RRBcO1jN6wIN4IJP7jcTkuBDppEjoRtoSOGhmpkNpaQGTLeQF571UDa4
8TNyk+oMaSMhHJdQzy9tP41fuTuQVBzNe+uXsDHCFF61rXFn9UBjTgw5u496rQ6qe4CuggJzqh6m
ck6ewqygMmW7gNruV9ZeVnq67VOs0aq6xENk5IxomNcftU58um4GpPa3k26GBIGAjTmkVO8Bfom9
HoWwqrSGLyqV9uqa2Y7UzupnNg8jOdc1N7+x88oJDbJGGbADO9nshaBS1Y1Go/XNmueyBCZG9C+I
pW+1ju4g+K4Fd6GdphvtrVxEPVT3vurE50LmyrUN6+OklV+yQtJjmY76liwSTiMlKWdeDN3wgOQq
RgJ4ZngVbgXXC75iPhSDpe4iWrOmxH/sRYt7uYmpGrWFnycwN/s2EaqGMndbFh3zUxDrZGDns/6t
sF+0kkn5BMdKGKKFCV7LYNItemcrowJ0HaKbdAwz0Nit9okcmHSbKSqmzjr5TAfIEaaFQ/r3QQc1
p1jY+m8ycbXH0GiMxziwFZqzA7eb2a+4g9+a5SFy80V2M3tlr78k6vA4cMYpfgLY7ugoFjbVUtX5
PUOxCrkCboLxj2kqTyEo8k3a29Daldi8BED3/vkgIusyWKOykL/VNdowNL/sT05iiYs20kGcWoq5
gfSLonnXhlDZ0TEYqxiA/EZbutQg5MVyTh0W8xWFEDaCCu09fhj7FugLKExMT3S4ZPRU20Ej+2Fy
wDGkQ4tVqUnJiSiL/lyhkaDJyT6LxawfptjFiyD/0mwbq/MCyPp9kCVJQ5aar8VUMIQdyTfIlpks
ZLlql9oM6t2Y9YMivoYUXUYKdZF63/lDOecyCk/xxppDdzVZBkFD7fQbCs/WHxsTjm6D/xu15jFT
K+0YqXAX2VIchsApTtQIH9MU2Htn7jtehuDel21H7uNW02Wy7aoxOZN1VvpkUlQ7eK0ZuX8TKOEk
00//K880EE8imkSl+t/IM//1X/7lX//v//kv8sx/+6p/k2eq7j8sQ7UdBx2mqTEK+v/yTOH8w7BM
lc9arnAxqFj/Ic80/2GolLOINk1Wbprr/rs8U7f/oVom8kxTqIZlm6b1P5FnmmA5/os8UzNVugiT
R0PXLdfW/rM8Mzdg1bnRWHE0RydWGCRwEaqGw9AJYeqo2SFvv2KDkKem69N7lk39GaVao+wHrTgP
vQFlHXrTGsTV+EK8cudFs7o1HcJNGd4ZXmsQRw+FkwDnPDwCCtD9xMrjp98H5uPbtkQ3YD+KJY42
YbTMnAX+Lw6D5y5Wu62Gb5jDCBSEDDpW4J31PMaMxDoje7dm+m+IcuSPySp7Xz6P4Z6pjBPfVInA
0Gm4PSpMGPzArE5JCFG9WUbyeRbhHOu7cN0wOd8apRvu48qx2NhjK6+GmnRsxuFrEJX5BQs2pqEA
evaQHjXjajPnvNaD4/cM1/PG0V7DToH6gBktkQ4iEavAPJe2vm1RESPcN7cGhPzV7A45zRVwBFHS
tlTagHCA2orsouBHpWPbovUqdrljvuIO6iAGmxMI0knbcPYQmpTDgyMWC92UxDLCJPs013FGLrzr
s/kpVlVsthdrRq0X0EI96qSGb50iBC5Ocn1Tgj038cIA32nSh1kvL70ttY2G+W5XEVpFIU02ohIo
f/S2HTf6Qo4QQfEZIebeoN8rd25Aay2TcfBMa3aOsYomf9Yz+/T7YBfDW02G8K0T3HsoRRLibCoH
nWrGvXhjFHBiQz0glcvQzLXRSHdtqx1nRFlt2ryVO9WNye8Mk0vQaMXOHvpym8z5X60z/laDqjxa
2MXpAzMkS2Mv35NlgQfUi4DZem+Y9VfbTvq6NEj4bUbCeZYH5hK7GMDjvo6nY9bPj6zbkcEtD7PM
VxoIecfIP+fRqgmqCG2e8pgdRWzfzAFZFhuQdJ8NUDN8MapnQT8JzEPpSCkuyVns5vxSwyQ7Zwqq
Gj3A9TVNJAwWIPLk5PRewM6yShq5Daly71YlyeEsA+Ybjo1LnRpGMlmrSZYrccuP2FfmsTF2Lnqb
Cy7RwUONQm4zcxAv1PZtFroviuyoKWf1Xqq2+1KzsjzEAPD93/9J5BqvJyta7PxPSIsedYMcljZ/
Mm3L2OnBUBEASZRi1dqbIpPVMWeKe6ihXLa4XXy3XoSLqP+LlaPoP1WPFJU49OIU6YNNnBM5QSoH
+qa3ZHJFcEuuTKPvkTRR3E6if89rpnbKMmQY7e6a9hE9ddmk5wnZxs0d0Gf0YIhXVRcNDxUcfKVT
rO9Cd3/4pefX1mUxG9hk+qR1bmwIEc5PeTUArm9Ggm7wDa4YxMYrN03J15xFfg3DQa4JQcDaA18b
KXmh32gpuE/o9tYpdWcTuJJMsmrKAZ9Xs1d1NuT/DGwRskXtYmpBd8LFu0Q+63uk1uNqtHtj5/SF
vi29bMyHI6SL5EBuqOIYaL/okYIoGx7IIDHJbMosKrda3roWatacjgRrJBHMk4j0FsPdS9PR16Fe
DvuxyJ6y0Wn+oiHGT9Rk304fS6qL0EsnJXmWprogGdg0Kj3yEExrXxL+zEfH6kLmxvRGqLTcwkDx
BID7NZuX4l033CfXhKaRwdXPTbU+p3G/bQtjXoUCuyZQn/6auWPrW5khtsRFpxtgEeplgLIJajzH
JYd6Z56Jqs4jIdaBWztvLW5ZLIwYmLJk2OcgzVQnVT8ZU0XQcjo0FBU4XTl2Z8z/1cXJnu0KuEne
6Q9t3PZPiG2HTc0AYZUVZv9khAZloYU4CazVymhpq6GdMzuJjIsmSE0Kk+5mVG68r7qiOTWwgbad
Du45LB4bhi+bChor6uj4IYVxdyodmMgJFejGiHu5mhuj3yDAGJYJc381LIQWIkPX0Hfd17BsE8bl
IV1WCr8Pv5/7/ZNAgkKN7Ax+W3N0+8HYkQuPCnyjFCQuJhDPVgiXxcUyJVtSUcWvkCzzQ8HJZ7da
fCAHPgMnMqrKerRiht3UqY9a8BhhNLyx4qK0nbAwWA6waDRlZ6ZV8WMQcTCk0rjwPeM7bDJQzmmu
kp/UPE2g45YAbmZxbq4dQzPU7wawJq+u8/moDrZ+B8aoeZxgMb3BMSAUmYF2C6BhgL/NrWgyygJm
CWgbQwWpzhOhHTI6SVdRCHgJZf2i8Qr4aA60W9KakxdaY3xxE96YqVMo54xMivOoVPVOMWTCYKYm
GaQh/dFh+7Gpxx5Q/hRDfW7oMBoQQs70gVVL+oNUx7ttLjm0yMjRRoTD1lVUzRsL09mogwhvWcCM
ASLUkmlqX1t9zX5ufKNVQvUwWMmbwSiI89i177oC3TSB7hzyVBQzAFCdBfiFa/iSlomvDEmJ7kzh
XVB+1spcfHKcR4xGEgMwLsQkGnGVW5kpdqbAjlQWcryGBTJu00L4xiLjPLgMJJzGfCsAAHIRKeF+
rGSEGKAkh1KExr21kMqnjLSkzS4Goqr6WgdDxmXRtDsRIxV0YLkP0yyI1CvrixaT/pHA/h64/C9p
BV7z90FBITSC8jr8fj5o6+FBn86MQ11mejEMnOVPkprsMIDUp2yRD+o4yFvUF1eEX+5mRlbqF+qc
nsgT82CoMYmagDEmmfOdAjGj8xPpOW42Oc3CIRwMUhHFjAxriKNtVRrESFoj2EzD2sWqtsXejzl8
SfBJR5iPrY4UMaR53OU9gyC9s7u7ZvRPDSCUL5vbJgswDA2sV809nOJ2g+5RvFg897ahIdVvcPAh
8QJ22uoK2N2V6AztuTNEtyGpPdois6x3E/r2LR9iood+5VX63D/MNThvBDDNolXiiQzHS7WcCDyf
AKWyyFnb4JKu6dtg6uxGVcU+xJbCQs5Gl+7De0/OdQdM1apjd1P/7RlvPWqGPT+WimVspe2SpGLg
z/VR439nQci6J+2fzSk2jiO/F6Mj2nuWJM3Vji9D64bcjFgP5KE2vXbMbredCW8wZmD06+hzFm/f
r8EvHl7SKcCimZFiOKQAwW3sIis6Y8kU2mjfkpQoHzihPprieB21pAvnCHiR2NaH34808ifARZBK
k0BcDdVcXOs+0Z+cikWHxH+8Gfqa1LC43ecRKKwUqdQuNsebW7RPY1YStKeSc9GaJpCNTUSV8Ra0
xoZqaj4aiMrPjTkq20Qfv7uJ57GoyS6TSuPoHCTwONMSXreVjcN1DBAO1Ai6yibswTUbzqvmfJHB
0yPkMxYKfPRlAidnx4r/BmxleuzK0vAmxX5B4iwOAODRebRJj0Ry8W1U+jvblumxd2ZAuU0W+LVF
MC0WXl8VIBVEhcvTgCp36IUCnq5SAMlUZncyKDyOgjHoxo2+M1mot15GlDQEer2NlvLWza7xE5oY
3PNx3IupJrZhsrKHX6RoUw7rnMyTTSeUFx2BvS+sjunTQvapVbbr8NBK321Ve+U6Yb2dO2zetszv
XMBXYwxPDEWSFRsyuKpAtDCJMp3IIykxk9YPkW6QklIau3au37UYT69uo+KyaACg9VTF22QWlRd6
E8T+Gw33Z8dE4ZR3Kq4mBzphpDvsOxn35opjnaqv1lRx4i5ynCZG1KunBppzMTyk4UBl4xL4qdrD
Az6uC37/8cE1IyiVPc//KPp1KbXhCdjXp2VY06k20n5LNgku6tnCp+IWF31AZW8EZrQ3ZAo3HWVw
rBH1o5ddmzOzAjrXM/mA8F6sWSvaO5ES/KmZDQQcM6/OM03UGZqpn+iO+tCFjnvtKy7QAswAYdjQ
PNiNRkosbpoNj08rcANMWrXL0Ng+NDUTuRg6EhEnDBDT+BNFWIOxK6tXZK8JRrtxf/59wImEW7l1
go3G2Bt2VNkcOhK90tF4nfI4fUw7J6MBZMHaJfIOQhhtTd3aWzXq6yX4elU3g/kUoRg6BpbyYQ2j
tjMytzholXlpdFW9K7InNaDgsk/qttw23MhvmBSfyZ2NMTtFBiU8Rw84xve6aYtdKrOEwhaKtIjH
tRIBJS0qxNqVZh2BG2qbQV3SV634TcUI9SNG4CNJMR3b0Q39Oh/UR9Lz1CzHWya7Hm1WuO34R99l
SCptRGAstzuLu18BZmQyCRkCGqbvVS0NLlPb6hszlTsuxOaic/c62un4aCYl6OU2uXdWGG9NsOtw
wxN/tGZ2ITBZ4tn1MqUjbk8OH7BzLwNj6SnIfXJdbuTKvBAy3XpTDlnV6UhBbwi0tbgBoy+X3jCF
wZpIBpTLdgRkMs5P3fzSAKAji9Ygr1mVmwIZnroYxaJ7Xom3FDwXSzHqmqZFaT12b3MTd2zomntT
mC+YC099yHEQk+FeOTGZHW15A8w/s9+asDD03pgNTCMNqKw8K3gidKPiCBGIoGuWEDDAQUFMFKGI
UCmM9XL+5IjYEyjHYk9wGOXl/JPAHk6r7jmPaPUtja+oZY1mxtjkbskvYhtfYzlfMTG8UhceDRx0
q6guNzrmHktrvmeiasrRG83+fVIimlLBGt7NmkPZtJ2vRCQ+J5i70f6Mf4Qrn8pgRPCiTJ9gvjUP
TRHv9dR+oZDbpY0yED1JIij0+nVspdspQpdSz5RO3RLRKBlt17VCYHgaS37xR5jAf4Y6JdyC+JkJ
s6AXXexwN5Pk61nV8M098Jqr4RO5jl9DjQajj9J8o9n91yiHP1GkXJyQTNcg+3bnKvbrEf/qFGmb
Xkn/5snwwPd2COgutpkE18ROlDF+6AVJB7bWYlPPSh93fbzUZf27FSWD1yuIkNskeIcTrfhyuKlC
UsuyoeD5p8nMkOibAPgAgrG2O5oGyjIyFg2PFns7GwYSkPmiK8GrnVDJleXwPugSuyHePDxURb9k
AoXGgx2IO8Uf5BP72A/ZHw4Z7p+uxjMa/iga4OKpmr7rjtV7sWXqwZSh5dgYR5iCOa5eYhSOUVT+
IeXLShFbOFBIJySDbVGjSq2GtfttVlzMoBBMXxfNexA2h3jQTtCEs22hRbeZ2POY48VV0uc6ct/J
UFzLmYM+jfdZHD40mQkl1/7UuuTY59Ym1yeewg7RdpRlP2LOkQe5uITwzqwkYkIPJOGevuXNVcqW
yTSwNzNaw2UDBJJkj3OR+2OVvycY4ih5RLKKXECgSaWu2WO+R+NJjPNzaxQ/WtO/VwOT+FF3iZ9k
hDtBVo/KwmMfcMkqplSo+keiyFGChD+IcZR1pdqvc41oKQnA7fcY1hHIa7OjU3VQ6DfBxzi7E36D
xs8Vrn3oop6eVulOH85hy2syqAjXBJn3WeWP+gyMZyrewXgz3UjgIBR9sE9hsXsh2UN4rvcNynrP
kWUDKzp8ENmY+o0yv1AE0SY79avr8PdmF0IDy1jfHrLMn9BL6Z3B4Ch5yAnqWBtJSxspfjpRPxcT
zyAd6V+nQfKpwECxnezUduKDb8iYy/InxcS1SWa3P1fWocirCMgsYQW19VXDLlz16vhaqk6NHuwp
GLUDE3VLwtDMbWLFEVGTLkPtgRLwxxDhqxq56LiZnIHzm+lPy4mpVu8TnaXSxkv0jf3nYOCLZIIb
eeWoFt7yY8rxVgjtJ6yTl3lUPst2+mnE+P5a57xr8nFCkdTKV6GIG0INGAp/R97TLKnzTysRKyJF
DoqIToOMX1S3+G5Ezm5YO+hDDNFLeSPFdpwY7cgattSQo6qfDf09bfu/aqG8KIL8Kr3+yhLENFVM
0WrX86sym48MbmqSdA5hM6+NqNtUOUUfYERlJnie+6Nn2Um4cc3qb2Sf4bh1HjrKkPrMfka5xK2d
YMOk/QgNmI9WP9/Ri7/IyfU6J39sLPp6CCF5/6ZbOq5mWMAqmTk7XXAFqDDUxoFYkUTh9Quzfi/0
FMNp2fKk6XnqQTRZvmMvje+oLupdpY4lhozCy2fe07MQqk859mhqqGpqjbEh1KqemIBVZ6ZkVc/5
44gyEw8TsjjBhdhiL1xJksA8bmiERSK9SbMV6UIUN273E6XRX0SwL5ldrkoBfiFHQhMkKOO6VN+4
av4lEGyuMCDdHZnzD+CCWdGJ3CM1D7xSAw9i0zDweyVej9xkBW8g8zUDfb+eRVtKng8jjY4O80gg
WtrZKMyTHpsPpM1c7ImFWlKsla651nP0lkp7qyG9HnvOAIWFzDpy5x2fQb+ihqe27x6ge+WruheZ
n8XWvFLBT3k4iF9Ips4t/S6hywVK9FYVNjYqWBuiSKDI1c+DDUKnV9aNVloM+qrXvhDvljLvzdR8
ZtZmbTJVa6CcBx92Af5jcurYr/D7zOym0IH+KZB7hLkDzdp2/cTEyaPWRORmTvCE74qoruktTeev
yES8BYcHrdpcPI0J5uypVTty5FdThIwxEFT+lfuO43mzmIjtuNDOc0QflHHGts+T5j4NaS+8oraf
3Kl96COOvaj/o3fqpxO6217EJGyFGRGiebtDdsH9AsWQJjtI9Fn+EvbBZozVAUdX99UNDBCqct7H
7kRKVPRSlnDP+7y+L3RDPY/uXWmavoBH6UmqQR0xjyy4zJSJsNGWySs75E9jFM9D3zS7oSPLtHLA
1FlpAUfT4u1WdOW6mvuN7NwZiyZ+zlzPtiAmiAPCFBLCN/CIp0LMlgZfJa8xmnys/CY9WmgX3M35
qeNb6PDkU+IQlBYnx2ywXojYKDrTWc9laa3CgrV+7ZY3EABIaQuQssHAVxDjfO+omPbW2GxhzlJ4
WSj9clhXpQnWLdVSzwxj55TpVGbVHGMWoowkz/Lv1GpfrFhPgVP+JeQ78ZjV8zSqf+SUfaDVTYnB
05/bcHoN4bQTU3FyC8hD4adqC44jpX8Oyd72ikjrSJpJWS5L+5vE0jlon1jbXrUQK6Crtqxup8hL
DGqvCBs3cjHzu2goOQyJGJC7cRlu00Z+j53zaGEEQCf0wPZhWS52TxC2/uB6ugM1g24JLRsTaSrw
lSWF/HKIJm/y1jyWf2kSaVeqdcvIpbCcmdUpPMXZugts7RsxQCamzFHt9pA1zVeeo3DP6+5mFgxl
A9NfbKyhojyTNXjRmuEbCsWR6RVlv/MoKvEHNXjlMd6gDgprzkX11bKHGRV0f00Qu3lof75rjQQ5
ETqkXVlX8kJ5f/T9ewan01uyZQ2l7/22rH90slQockgGhhjoQW+mTKgeDHZbBCXRZ2cR752i0V7P
cdhvbKK5rFh8UFKg1IqZUBd6cEyn5SUmWbHUP8BwXpT/R9SZLLeNtEv0iRBRmIEt55mUqHmDkNw2
5kJhLuDp76H+xd0g2q222xLJqm/IPOmYW1mb32p23izMBks4nXcKwtfExyVPMtcSrVLxak6RWs2j
jPZBL++iLDJmEP6xNfq/TGfex9H5EyjTY/+E+bow66NUZDQOczegAmQ/VJrRBktYZMkdTtQ3o6m+
TCf4Ftn4txw2tuVIgOXpB0wqch5D/z0rGDcbsCXLb07t55CZ5N4k+JqcIn7U1HaGU7+NsieUM0bZ
Th7ysvWqJ8NtvmdACMh65jOglR/ieg6h8hQRSO28snFShZD5CSPqBCpb9DnlEP6R9jKwe9DJrfnG
aP0lojTcWNIQ+y5AvZXpJb7sEvIHTPiRP3ygEQUWIl+FVn8chm1DlqPC1kzLSUL0FiMqP0KJYA4Q
q+Yje/baP4OMXpV/omV5CR3rL/uKq8nHLZGkzveekoCE+cBN4cgULrtqRftoO2n28JD9NL67Ze6+
QQe/l5jk4PwC8uOn0xn+prCKBxtYg0fW9TKKQjI2bBQalfiB54iTE9JVLYjgDjiWwih+NkNzWAx9
fyQb4xLy3iL62/txxuRoMmxdDFnmXSQyf8Y2abCI8/FQxRYOythCTZzTe3q7KiUhj4DTACG0UUBO
jn2UypGBCg1jaZrv3I5JNrREcl2gYlM64WPDmndrCsxRU/sT9TUXeN2QYdigQ5CBzXfVHoMkeR+6
7GMaU3Mj5l1Mpp5fDq95rl8jpgx+Wz/FZnvOBDtIWnq+i4vplu8lGbDrHFge/NRu0U543KK5Ktlz
9Wssy49xTPsJhO0eFe3GU86n1om3sSc3A1rI4d+1ApZ4Q2XvFgYy5Ow5bYVYp4y/NywQuZ0nqNjF
T943GclLk+L94hHOzl9psnM6IT8+lWUCcgKF96aF275sVYzqAgVFkCfjrn2URQ6HAE0pKjDJXahr
EAe2ty3ZYyyqCGsBiWf/cngR96DQ6I7EJxQSpHD5sBs0qYEVclNYLQ09S/jPM1NwVzL+MfzZJHHl
7MVarZqM/yZ4jqF8MrYnFSwTJBsVxi3pHGL0hrk8BDbXb0cK+HIcQdSFyq+2bWucaq8arpPL7Hnq
LoOf8Af0b8Wo37Hp/pfYnmIMLMBHszamnVwEtsIf4HX/1QphJ68bJbQDIZBQQ2+qzsh1fxLm5gvT
xkTnWdNREyC4tyN9BIL0jY7t4fb1FhVdqRa07YQQNSzAnbtKsm+nZCg7R9HWDav71Ncc/xCL8kRd
krr8aV29h1mHgZEvqAjmbNh7xAmGw1W3wUcNxrTwb2rKLrATXmA1LAEnbV1a8k1V1DfoNwvFqmJl
4o0A7O0+R5LplJ13xn5U1teUJ/MiDBD0BuNPiyp2za4mA+TAqKOQwz9ybl5G7BuDNXDRtvJkVFdg
5X8hTrwmmT6z+qDxpYwU6hno4ecQhW9N1B15tzUnsDjvAxNQ3ap7DGt/3TmYK1UdHZuJJq32+uhN
uAjnQ7Mj38hyxuvsVF+zuNlom/5jXwhAMd6FMuX/S1JZ1V/Lsoy/ef8vM+GsZweFHjyUca/rEUXs
P9Ozczit1TXN+uoKtGE/yJgPuchepgkiyWC53oJEl26LmcNm6S4bJvyPJHfs6c18N6myl6zYJR9t
b5fIjK46DwCUT83bbFArS3zbGUrQTWhaOIYaPNZZU9yF7Sbvle4+CRjKV4ZivFT2JIVhSWD7maSv
bpesCmu6UEv+yWqkTlPcLBRs5ZXV1R4rHzyRjinvo+rGDQHKZMFnb5bPrkhi7llGNpZfTOCFNoJr
ZCluyiJlFU2PY+AkY5514IMTrbyUK8KbjIOk3KOrrzD4o2smWJyDRP1roGaBEqB68Uc6AGwTnJ4x
a/pBOKt4aOc10WB1WTEoKKb3hlPjaSz0M6cbkN8qbe91fC9FRNioNki2sgF+COMr8u09o4B9O9mf
fUsL3Wf0WfYo3tLA3rrt2nCEv3RhjO0R+JZHugriclkAhE3wlZPIzEo/oFZeMQvl71NGzjoxLbzk
oBoasqIWk9V/+/YfK/b/JZ1sF2kYfHYE7EY6aNngrJ2gxzxRaVqONv/CS6oPXlr/9UKqaUdGBLDl
QAH1Zw1VgMlugPd6RmjvcU8yr9/JqX32X3yaqYILIWoRcxeoYaqpPNE+JOdpNpND5G4YCHPtAe/f
xr19gczOYijmZYxww59kIK6embkHT7rnpjV4Nwl8Hh5XRVR5twRw2VJXQBrsOoDmCD+WwMRiY0Mu
3cZZ7jAXrja2UXJw+hXqOFg+TCLPyDetLdNwNO4+3QDlUTBYwVK69pWz9bNti2Wspfos2r2XTa9q
dMx/zohJ14j/QXrhfTT7xUYxN167+cyyJiRcBhfa2u3QoQSqTZmMke3ctxRJFv3jXmRwFzOqShJQ
9LqPBmfRmiBfEvnaqY6fDwsJVEXBAifN0pX6vyY3X0B9U9JPyZ0t7JYtx8kR5i3QvPlJhbIWPV55
nVKXSWP8r7P8VTmTHzUyMPXQ9y1LoKZMFkjKGhbNiPJImwWoeIg6y0742Z7wdKTKiXgWbs3mKqk3
cka/R8YhP76FCO0PoqV+/MTgLVWpdaoMpmxJjYyXc7wHfLYtg/e0Rc2S228e+2zolzdnsGssLnb9
ZEH4IU56nH4C/J8k+aFE0X50QhOykr4drsdgNPgo28toAArsq5/Rbt9TEV+tJAu3NVQ45GaHNkn/
OmF/j9T0B0SMRV2SXvCpfeGXeQ58RgZlxwAkotVUiVusiOZmJ1hwMwZ8/rHazOg7rypuX2Qz7vs5
cV4jEhhWsIo89l4JZiLor29lzX6FqseDtbRw5/IHORmE+RHuWi82lMpLG/CzN8T1ysonAG7z0Cwb
xRB/EJc5tn76qtHL0IQcINpHCWDOV0QRcJfFEy44SjBf/hOZz2J88t5VLa5BqdeDmYb7mVRv3WY0
/WFw9/3qo+/Se4nJq0sk63wxo18zvnOLUVbnkurqjWdfDc8tFWjMAqlyEMvEHA3hYLFqaNjsdDMf
5yRysOIYzbeFBZiu6DEhwG1W86I9ysXCghIU5f98CxF8ZrDMtioOLzMt//pgU7EulziAsY4TY9mJ
+lOo5quHbWSWWEEi95mUzU3QWi+0nXKVg4HnL8OOjwRIyhtjESU4O1rozDTGGVwpfhejTpY0r2Wa
Ut0VNiIA24FSAGutaLxhBV3l6mABGBIPETPhGbvwkaaSOWB+Jq8DPNeqXeR23qIJZbidh/wZS+Yi
6kluQD//MhpIb0IfM7LB0ZyWyC5y7z1UL4FjXlWNUMgRHIghWxCO9s4ekFExk+Fmcgt1L9JHATWN
5BKYEFAstTOT/lTKnOXRCGos9b9zj5FxPbq36VITcbIJZhYRBdl/1fiwnHj/QHJ/ABFAZ1Zh9mNE
cR+Jvmmq+mdObL0qAg5MW/xkvf+M9/s2KeMf0reHwArvKx6PPdzuVa2rZ2HQh8k0+I6YVtIs2yte
WS8z/LXdE4Q3oQPwZPk2iBlYk4iWuLpORV3ypzK5dWzrXQz5hUuFDWi4Von4g+rprRLtT0cmdh92
3xFxpetQFG/pw40QOvHrqD9IagK+FLXvwcTHjFbwntMdSAOzmBsy3Q7h7q6nWJg7zxpTjJfuvcC3
1TOpWaSR4mdjP+YJgt5DN7cRJYRnFYsJSX5iNVekTKTVc7LCgRmZfFJwmSOvEy05f7LfbxtFtB1M
HYIPwwKWF4aMhzaGodwU9JvyRw39R53U1q7DzlpMsj24DrSKNBX1c0JKB6JxSPjWyE2YgjCo8M4u
+F5zEPCgW0TUZSvckuHILLuQYBodb2kJ/1W4OEhAez5HhXjyLX83YK94jF8+0nFg7kd4Q/fHyIkb
azmMgbHAzBiaaJWzSlqPEkPgzCtZTwfN4Yry+4/v2kzd3OrT9Aa1Nik5ywzOgKj4KxYlHnMvMvew
fBB0kpUTRWgB+qhbDmHWLuVDF5lQHzAr3YZtso8StJnO9EYCJWSQuDhlLWU7YA8U5Nd8nv+Emj1Y
ATfZ6C1kerQfS2l2yyyZLl6b/W2jHv8+s5keCCTr8QW+cGtlhaugtGJEac1Fh+UPHgouTnz3aAX3
DTERQJ6oAz0DxZfI3C+C4JLXxqlPwM1QKRZTxoXVk20emHm/cmFj3JBHJadYtqe4TIxlGNXo3sx+
ZYJtWtMqDju3V/ktwEJiBE32hnWGdZkqvbU1yrUo4/5Vg7Rb5o7u9y6hutAlzBNNUnIif2hpGAWT
AunvkrA0T3Vi/4f3cFjZJoy1jCi79eC0sI9SZb6izp2zYr4mNjAUCfCGPRHD86LDPz4VdrH14m68
lbmH5TojlCFkvZtbRgXdUCR86DAnAUHvXprR3EtHV5/5Yw0a8znZgrCvPoVv7LQf6muV6ussXLmf
mnnehqPZsPvDJd8NEcOYLOU1GPFyhG/+hAOpdSf1VZrBNW2BGtBdbjnH7X9lMr2nZqr2Zug+iEfU
qiYz3lIQKWz4Cu5raDZsW0KY2MQtjI+2mv2Xe3EhPTRmEkKDD8gspuc4hna2RlDSse1s8MLnMj/0
iB0ovHW291rEuUNuYSCY8VMVpLFnqTksLaiBC0OH8ZvpdaSJWKZB/uB8kY2o8O55zQK3vH7le3RX
bBA7ViaGufVdaKcziZ3f8Es3QzrOR4dubdmPY3N1SuT5XvlNFdGchqz4D41LlelkT79Y7TqLxeTU
EcyM19Iawhc7boKTzikPO0o3nHy8f8RsDOck8pf2DEvDZbtxruaJIa6Iu50sHUB3lm2Awx/9U0LC
wTgJ99xhdTpHfvSdBTnyWAdYaWE35i7T8HZY+G/A51RntxfWlY1cU84CHTemDkvQNQ5Zty61x2av
6Pzj7z8ZEzmvtgvT5P8j8ogkgl02R2+tKNEljP640qYel2lPakHGx6JtSYWPiC9ZRBOS4Eza4zlr
glWBwPEFiDHBAhQTpxG+yGuDDc2N1kbqui9zaDgvXTcc+az5lyg4xw8nXOrgzpDgbRZN65uXsssu
erC8u4o9fYi9sFuSfGDdaJ3zZc7u7nvkWjVHUtk8SN2NcNik+YGHKWwm/0p6Utx0387wYEaxxj4k
L+DgAjpAmyH945ejF/aHwJdP2qvmqxj1C7Fc5ZskkPRsP3b/JMrVt0r3Fi+penbgF21br3uO+BHb
jfKfG1pO7BzRLn1QDxz23OSSPbUzKIEeezTih1lfIDj8HR6XNzYitSwtJz3PaEnPtoLJxo4iJXaO
bqt4PNoE5ZlQCjJc0lztxH5h5+c9QKr1EhfeF26r+iPrQQnFeXWgwXafYoGARvgJMZy9kTzrGthL
iwMP1XdzG4Da0IqGn9ncXtLAHDdiFHKJK1i/qBCAg5RZtwOTYp+MHsqWVRsVy/Hw5Mx9jOBNM/MI
OUb8UKJL9jtxsEu5H3QQoeybtlMjzTsj5FtUhoguEKfdQoTbcaGvAZRfAuUX1ZiSrzs7rAvIBz45
HheHjqP4JyKwA0iIRoPfm/sgCKaTY2dHDcL9phOcCMXE+vNhpY5mkp9yCBJL3DbddTaETbEcOJvZ
cJI3KzPuYDwW7CXtZyPPHRouTUczRvFnPrHFj9Hbn4Rtnvy5Uufeb4BUOiYT5tY0bnXcxk9tAutp
9s0jL9OLAjOwx7hrXYLH4/efZNP9mbqQTu9ZVXG4T+IoeQv6MVxMXiMg3jGU6/3hiHaCB0GZjQxr
aGz5aVRJepdMfdYZkvS11SPpDUgmAAqQmWfuXscuHIDTOmMi0geHDvzexhGYGLEfTBtym6aDTazM
/x7GFMcrYgNRTHm+Ov4+UBPiV3s8mBpXW2KmSY2ouzVJOPpvVntP5hg73wifeDsXnfwwQWEu02pE
WzIOYI4mUZ1+HyKNqtPYwFMeOzvZTI792K+32ZKtzsekrHQLgYY5JRzhOwV8tpibskGi7oFj8Yfp
4FsILz2ES1t/KLJjGszJFxlOakfXpDZklegXCYqiK7L87BsDsNjYwOLOyrLwuuDYopxY8fODBMH/
fy+AgmUam4Zf9Syric1mKzFxeeYGkQPef6q/OAO8FP0w5VIjN+y0uggpqZevU25Ad52bhr+dKN7O
SUdmVxpUZxT0yfPsrussWcZ2vBXYR06Q0OwnnMX2k6w+8mAYb4lj2guV6PA4BmjFMKfHVw+52T0k
wJGEu3Hj1qzlJJCeFUQxtaw6ILoGk6i1Lwg2ZaSqT4QjkJWq3YnCS+KZthsI322AO5W18y37Ae5a
n/Gq1OcsTqCtifgfSr4Lg7XsiiN8eIkUjtIk2zJJapHz+ApZmhO/9YwPGYTgti64yVCQkxXp1M6P
Cx3E6fCOpzI9zeFEkoFO3zp3HM+WVX4x1WEo9GtioF9GvUHA3xKpFKpBL6vfmJPsysl6Jw+ruBqZ
kG8NKaZisq2nOkyrlXCzYRMbcbMVPVRfUgycq4893JF9Aw+blOGxMZgERW2VrAetmkWcjPpgO/DN
M8YHBG0MX0kbBQfn4emLvTQmw1am7YKfZIlEGBADqCTvEDwYgmBavMPvL3XufwVjRq089Oouu7Ba
tQ6bg99fVmjjAZKGx5gUu7lB+1mbLnFobIBXOQq3HYsqYqDjQwHQDWGePGFOb1/dadHIbqcwLv7U
BvIYbU3pW118DaPTLpAUzq8+ukxI7t67E+lt5A+30SWxFX1l9oSFPHvSumYFN3k1Cmlynyw0lU8Y
71ug1FOy/f13DGXKNdJu1vde/9VpzEHsXnpY4CSagUt81GfxuSjz5IaOlK2eW7WXKifjOgNBvMuS
Lv8Iy36r7XWh+hqbQPICaXrLWhoSJ3fUYrJ9cjLQhm/CHp4OEkXGn8N8zkJjmYBW2qDE7tf52Bp3
0802CPrye+Tj9a/FpIBjVNOmBBi87GaHm6dAXQ4dY3qpDJLCEyNnGNQEzOwQQ25awSLEG7uTxBFM
oqK31TpYd+VcX8OYG5HSQ6xbRDiYEWjSTQ+FmF2Y78WUFqSY4hyuq+bWDeaOhjj8G3noH0Zb7hKT
WPsYAek1pQ7j8AcfOhQIhNMHhbDZMGWtXn1vVq8+xmYAyK9WE2216ZqsYhCbJ4AOvqSP0c3tTHR5
zgQeNPWD/30BIZ2kogusW4OWZmeX7S2dnHgXWWV7DNvwA8G2sZLCUecsQloRGGP83vbiwf/mVnbc
h/nG5jPZEHfVZ+5L2tKMRKQHYlPpEfyHPBrkmkdp9fuC5monfahbJDb1K9VU5aavK+8kW0L+Miv/
Nua4fmoNj+0DkcKJ2cpzETjl/x6/v6z6kjVzaXSb3y9Mv2Q4u/jpUwAziMqzpZrt5uqB6k7dh3m4
KY1XJZuU9RNUVzN8nwIlKdU8eiywSTjOphvnd7NKq+i9NsnK7cZcrhpX6yVkp+xr8tIV79J1wY4o
6rV1oHAJV4YvkCeZor501nDK3MHfOZEEm2nFBMTMyjhEj8eYWWty8YCGMha4JjimSaaNCKq1yOke
8odfgYvjzvbHusOQW+Il6p7IDF4ReUJSVof8r4L9lnXGxdB1v+1dK0MEJF9btmKXWM/lWtFGQmBV
30wMTFUb1xbD7HWA285MWp8tcLcJ2rljVebjM3cf6TdtRr7mOD4Hlsq3oVuka1IuMaurCeP/OJxx
bwKVKZ3hE/oV6zrLgo8gAXJXnoIjirCvGXYjQ54t2GfjtWkrGHU2TPSR7/6Uk2CxMawAyaDrfyL5
m8+Oxf3HRp+zY2yXDUazs21004F25tqynzwmNQdUF/T2VteheMqhxe3nAV/fmA3Bazqw+TNhErLP
LXouyNhcp7r8OxAF84JL0dtClGYhVoUXonKNHe6o9th6oY+TLzA2Xd9jubb9PYdofKpnBHLBw/go
kQDxYdqbVrNK6PcEg1Jm2cKCEcd2HBm/ezMCiMVpiZOZPVRzVmP4kvRmxxHqgiyKMmQJcZUR7ubq
tbZWiK/ctWvJ/vb7COyErI2huE/e1N8YKzQ7CUUQDslgbTUbJWPkKMVpVbadvudRdMAMxDeIl+5Q
Fl3HzXBq6glMfmtgAYftvse8hpEserMfLpxFHN+LXsJwdLto2QEkuBaNxT0IHMgdvuKUTKzfh02a
yEEJNS8NgF5bTwO+6/3/IixGi9+HPfHq+Kr3YVSV9gFThrfAC5OdoA836wrmGhP2IbkMcZBQrOL3
i6tg6XZl+exbVoFOPNxhsGUcOhjmwcwz+xy65SlWlv9EMlgiy+ZQBkhbU+gL3xmLRssd9oU/8lsf
0vEOX54xuwAtW+g4k+k121ARD2/N9c/klSjxRtY0EXb2w+w61oaAUGtb1DmqGBvXmSsrm1ftBRmH
BrkMp7h1SGIJpYv8ryMyvXhEqZNhB7COtol2z3NW7ZxZn2YTfo4+t7j02RT4afltVMNIHAGLb236
5WdqNdgzOleuSjLZd/CpWdzBqH9+CMMZEMtga07dfEM86DH9Mrx1pIZmTb1un2qu6CVyJwRoHtgz
S/HSGWW9mavRPcUDsk3R2EcP2RpYh5nqjqUfKZSovVZ1bUqEQ7iv6kc8VuCrt47kkWuknGetzOrs
D6rDpJGLc6kssRcefk1cmjmCbtfc56iQQIYOED58tKpu9NS6zXimXmEx2iX7qk3TxSMYZmf6RCe3
JREzM7vphVbiG7mHXgGWLXfSiz86kTk7KjkwxFYLj56FSUpxbCJfOc+qjK9Z1lnL1LZfcWgwCYMz
j3TRqBmKV+PRbrEVGJIB6S/pQiq1mtypPCYN1Ts+CvYgdt2fu2IvG4pVP4jvpDOPe5LL0I/aCRl/
QQwEKhIhZq7ghnFypLhxpm0JZ72I5ohtfgjYVTxpoyovw+NByDXbrzBCRlpaLVD/ETwFjeJj6Y2h
y/L9XZYa7T0MIB1XEywosjril7IZLm60ZG46PJlmp+BVGFv1CCL5fQwDhVEva39joJTFpgQRPoDH
RMhWXpXsC3q9LgOk9qlun4WAks/B6dreOfdDVqFxseum2nyC+f9VFURPG0yBU5F842kItwOakRIJ
05nfG4NKegZI5qycBGNubfTTzs4pGW2mu3XSfJaxk1/GzBx2M2o2aIiDuzDaofoYA5ZrJm4FanKr
PRAnFmxBPfOeav1/NmGvN5nWhI16sPVkwyQ/ty9ZzhsXAwr0i1KcK9dyMdwJ8cBWE0XtSbQklRie
MUYzC6gQpuePlRcKziIMs39NxcbJyTK1wSzHLTnkIW1Qam5VS61g+RpDACmQbF1WOg5Dlimteh79
WMFMxaAcddO0QjdE8+8zpkHMVSNz0O0HNuH/FHUP0EM81fl8BwfSv/kGMijy1tn1wFZO3HJ+Ddvq
v2AilKhDe71kbYvWu0fE5XSA39z8oNCYH5jsGIcZKsDWgteilQXr07DCYxMb4+n34aCFOJWBurOG
93vRH9CCoZIzp/wvzS8CJ49damZ7EaUcD6MWP1Dh3SLxLoaCZJ6At9+zqG1JJPTam2a4ctZB9VVZ
2d6pa/86S9O/NgEuL8skUE/jA8Y6MaglV3q8pINVp/6BW+9Qa8cl11Kbx/roVWm5yAqj34RpnK40
aq412DCJBbtQNwUsEfTFqpP8FuIbnSCcmNUw9RkQuEIMRPPuRrN3qfPSeZKotKN6mD/jMHqZYrPf
93b52aTgDuHJRCc3MGPAsu4Fo4mz7tggQ2NR3rbTRkM16VVrGjgSQ7X3hUxrtob+Pps+93Y6fiD/
J/VZOQIJ5NJqwb7GEOyXxNOANxxEuA2k1Ng4suC5Tlu4ftCafLuyMFzCF+zw8mytMi6fM5exbsQt
yrkObjzOHdyn2ySBJBXCT90xx2yvhCs91LPovXMvOEUtedjW5ETYyKby4FIKIIH9rwnC+erWUQmc
pd2SIBJdypTFUW9YyQoeWUyZlm9/i1N3rJka6DZaU6uDjPA0O5+0KdYWhsaN0Tw+4YRtMTqoqive
XOyybJZYaOTk5Thje+xqRgbNwCozrut+E/fFtKtT1jJJrO6iVdN+loYG1+Bu68xBEVz21VvfXa3S
w4A05qcmTbzr70MT77CdAq5fr5OVv4D8/xXkNQEEaJq6xEoaJvo5M3r01W7vMIYD8BdHBptOKT4s
tho2dKpwgNqmBrJXgtE0r67VftGlvPZU+R8DM6Wt6zhgvMsnnD3E/ILaPOedjhHFMzUIevfw+1Dw
EyubGtRAj7BvAjXf0wpCWTIxqBFkaKVdwdC0tJC5J/oJg4J3tKPyBfU2PKJSwGIr1dacCxiMSFFB
SZGeCOZ30wDfWSPE7z+KEvVm5efe3p6dzy62rQuCkmaZhP2b0pY86Sh9LwF4bLq4unZ8TJi8sfOv
ttryotsUuCPHlowhhPpqP6TZvG8R2Z3y36gGwUpJpbF8r1PU2RCdq64Rn/iKmSnH2Cpo/3Cs255x
DUUPw7HQKKaowxnIO9MBZ0x7dSpswiqcrky0foIA+0vTPGy9zh9+4PKmolvbURflj/cXjTsbMzt4
GVDhwP3d0zsLXF4Q9rme7WNSeWs5yBA+ZpjsPCDftyRr1jYFEIja1kV8A4JCInHZIb4bKd0u+IDl
sRKdj/Q6+ls+jjHdtAhscU3/TkXrBHmLMZIt1kQ2LsCywAk0sAQtlDERpCbqk190nyLs5xVUunAX
TL1/Y2q8c6P2kdIVYzq3yf5djqZd4jhlUNUX3nZ8NEeWXeld48hj1vbNdeqo21WFyk51FJn+JMxb
U7t3aP/lLUfRwGXYPGMLPv9+sh1uJE64FOvdADLd6PrnQnfjDt8DDnSDdAhyyBYcnt3KhnO6iR55
nC6G07WCObttY/ltAxHZ+o10kZj2YjeZ3RHLfHKpfWbERnaf6uTElBivf1/vhlkBR+o1EYaxvyFD
BQdaR/Jd1U1I9Gvic5KqyG9l8EOhkLD98zJmamJinNxuG1s2B9PBeq5gMgPVbLyzaoKnPGaiZfio
B4KelBxNgPuHT/WB55s2NA1PxqxuUJtWk9mMlyiuqic3zkEnbkuoq+fY5v2Kr28ViJDmRABFNB47
uoDMi2OHn/gQmN+6nD9KtzLPInJifnb3WQTWWTyU4QROXKJR74xw7HZYGakTMyPfYR9zlhnz2U0D
xXsVdxCpHB5Hdn+CW0BGQGjz5eyl+rlEkwUcrWGhYg+PKsxneVypGHVYKndRUu6rJsBQYc1uupJe
po5zZLb7odavYxIxY0DYkIzRa9lN/RmsD+apOt2q0HWfehvdsMLnn5Oj42aqO6Zpsw/cut1ZhtFS
+/EednuWfZm6ymD0oHqvNd6rc+Rl50RZ3Zn968UNoBaTEdwjnMQjCVC4eekLcuRFdQYnbtzyGudf
O/QMx5u/TYOAU9j/1WOXHBgpxa+u4z0XkVPe1BzWNybDoDqYHrituAws4Z+zIGFvGR5aYeODattv
OSDP6XtryxauWYd5Kg8Ztp4qLtnwdtp7Yg++s6VUh/9/EEEeICHw02VRFDvOmfKPZwtzIcx6WY/e
hGY2rk6Fa4a7pIyfyiJ+2JpHHK6x0bzI4g11Z3v0yJ/fArn/QC8THDPa3CMRQz7BqiNYY7j4WeV9
iGkI9sTl5UxAqpcytfUdRSKbtImcPScqa8KmmCQ6ie53CmrtBDnkPcmzN6830nVWaWOXhda0m1iW
8XYJMOGW9Q7KSYjfwGQVFevgJFnmN6XZ3bwKxTwMwPY/ie1ZtEH/XQNsW0VSK747318+fPUXHy/z
/x6Z5flbzOLIIkiPtbI5/OxURujXGPsn6oFPv7T0IVWlvbBj+C8x9LKikcGDDYSkcyjktSan8yKz
lZEz2Pr9Ny2EaXMK3QMpL3oZWGayC9wpveuKV/HBWEIC6ZC9kyfnqGSLJ+pC4hSf9FeG7hX6Tde9
jWWVXUtffYrHr/osMI5OZViL3y/C/lBoa7yECCq+WjkT9mrM4zNxUGScmunL5DO8MOzqW45hfjG9
EVvkwAhw8PzwnHmuxdp3YOktIfYrh/Pb96qz4Yw0/GGj7+PjA0uJvUqtLt5gkguZDUw2xxw2Z/K5
wUmaCNbnUNSHyQr8h4zFPcGpDm9VhAY/7rr6Yy6tFQv7b2Xm/ofAkbksIRXdsxpZxFjMr82jZYWU
cnaCMrxnoTZP2QHCQHZoZxEtunIYXiaWcrfenfaQTZH/iym/hHh/14Rc9QcBjPEJEGBFQ90zQu84
HEKEoI377WcCYG1XlwerM8Z7LvLP+pH7FM0Tmo05TG7EVCLYqkH0GrX35pMW9Zxb/VuflNPz0OWK
j/SIUuX/2DtzHMm1PzvvRT7/uOTlaMgJkjFmZOQ8lENkTeTlPE+7kClLa5DdQC9HQO9CH7MbaqkN
AfJlvMDLrPeqsiJI3t9wznfiFIj0oKsjJSa1zqJbfs0ccJF6MMS5G+ZtgoaW7S/1Ub38YTceRwvm
/UETwQyd29UW8USOwozGE5Okzmjfl/aG9YhxxaWp9pOzEF1IVYhHW2vwD3mC46Mp+qNt4+bPKTrv
NBETjTekN8JY1M3kjjLFuHD6ORUZ2TUjkwZbY2zSQ1MP/YiH+2VIus/U6NQxNZTcJzWUkEWWyBog
0Vy/XwaQlLMk7lT2SvPbYQRyOhPAUzXjz3nVs1cD0T2Kf2R6CBffhx4zxqzjJmc17FzrBNLs7Grl
oUUxcK2helxyMidN6KwTZJMHBGLRS+qgVCHhLL+LqdHCEXMMSxMpD1ovRibK3vwmrOu8dL9bSuCv
jFig3faAfYQBRB5MtzynS6bdFzMGNnphxEq9nu1nK3VfnYT9uOrTN2srP8Q8PCnP6i6Nm/3+/upf
v2VxP5Oxuwc02Z9JBvLxcm+ceYhm+QDavETOknqvXTpmOwnQR9aGua0A5nMnWTB1GYpPF7nNZUlK
D6WBDgY6SZ+7XMuPsyDw1kniJWAQTcpTsmQP5gQURFcj3qKC0VNaFMtRmzoDH3WenUzTwmXWj/29
sP8q2qp3xQiL0I+V6DarmT8X55ySU3hB8gFHEPBFuDoJPwEClSv5u/0uHUemh2ve0QtRWl6/fwXP
1Sl39eQlAlRB+F3mIeNw3lxnLZ41uBB+tLoYDiFM/nuLuNCvFk6h7qGhE5+rN78RnVYgVlT9ry9J
nYXoj7MXTZsk7Iw8xrEM/Fa6rzpM/RBfuBG0dXVYpyyl+twK7ZXQDYRCPM0Gk8x4p+E8yYb1xnRS
v+ijJM4gKZvDUEyfG+zqlG7edhNh+adgqDllQzjDjA4m0sNXdGmleU1HC+0nNjKDQBsiq2jeIlF1
l1jnxW27CflvAqUWsK30G8McztX2os+RTb/rDc6BPMBjHWf9hd0Ye2DpahqGYiIGqiF++H7xSPcK
ZiqIECvFCaAB11OW3TBvwegBWongw7OQifDupfNbm6FjYkiFVCzjHjRX7ddSmcZ9Ar0bMNLU277V
DE7AvpUsKn1UIQWtd+0KvTtURvvVRhRn3y9pZWGCzgVmPVk+mEXP1UtI9XEQ0WOkhvSlN+InHioY
pQ31ajKT87lmxpd+yUhIwrJ9MFfGfx5BwUdQgM3eXkv1xaYG1QKjRK3Rb0Pai0BIBnRVT18xzofC
Nqyra+sP+J2a59jAldlJ9CZTPk2PKX+Dng3KDfWvcyxgNrOoQplOwGoG3MAo9o7NzJtJCx8I/D/m
Nyq7kCzAva9lSJw4w4IUWNJJCPlz1PXl1hSpOHRVhEEz6V1G0BmH/ZxkvM+wXtY0O6LYNM8iD9lt
sn3loX9tSme4VuxVmHnSNc4MHu/H7SWlUSkTxDRx+o6ma8W/Gn2qumWmaKUaZXIsjnCZsiBqBvIH
c/uWVMbA3aQNl9pyfpbV0gSj1ydPaQ0SoLVz6s2C8LSIDJAH4lACj2lkMECe3y8jwZQItWfWBYsX
QlZ3jjbjCEjs+CMh8BiBKciDrkrzflVJdUM/64Xu5rkg4ZGDaEjfm2TKWQLU+ZG83uJIZXmnnEG7
UKH431NsSHYs2GjLI4J9dIheH3ahIQy1++Ec6zwxc+B2FMdzdURhUgUtv1fARIhiBrPhni1efo/T
ejpNpOPGBXYKmjnaDM81ShS7mnnfitIjGw65FjUiylisKWNVpG/4Sp/aLERHar0PLMZCREV/DWJ1
cLT2xYGDvXsxiaHD5WF2v6uBRYNR6Z+lrPogwd7r5l4dkhEzXNm9jkfNgdZh95bNGqS2QwRI6gWK
KeR7yEZp2RP0Q9IjAQKND4V/OkamwUBGG8yjKZkdqJF1brXULjGsZXTr0wa5SEdmVpM9Lx1cJ6DX
97oHp6VBORwIo4MVacFvjLCMf7+s3ngwBfEptXz08srD8rMsR2jS4VJH695yJH+o0qt3z9LCqd4w
EkVqnHGN9T7ykuymD6NziSIjDRVehddR8wKz9y7oPJfPPDahVGBmY8ixLCdWn4xzGK8cJ919pR3X
HyvzuF1MFGbLl1XinevZ60EHQP8xQg9H5zrRnGfD51Cp9iKgcFEFYEtc7TreDy75GWppwC4JTkpn
vmrkGDyaYt6jdlbIRxNoJpRxeJN+TiZFcIXr3Win5mrYM9Q1q3qctnBCmbVvxuRgc9Hm/oTPZg1r
YjL3KGw2TVzCYIKhKg62ZT2Oo6OfuOTrXQ0iIu2wVM1VpgGIbv5qsTjV6Xwy4sZ4brQNrNW2lMdc
R0fH4J2sBLUkNc5Ce6IaruAZo2Cc9MSA6OapKNA04Qr9JUfNPC1dJZ8s0zoa6J0wBRSKR/HcvFfE
kHgR4Bw1n79fWrlbMfQNvHV/59x4yZhln/grQ0HfUHVNfUSeT5W2fQForcHAL7KAwKyfsli8Fw5Y
MsNPbKIhlcQmWysGDcgqgn4G2r9ULEnYB0+XetazBxHtSQyOzlEzs1qAvr9T430xGvlTZzV/iDiS
AQ7D5mYX7MRno7hfiKvHR7Mb5Kpuylu7G+vk16RfeQzAmSRxuE3hac0nF3nBHRYgZBm3lt/4wn/X
PiWR613nrCLvwtiD4SjvnG1iAoHnRzlLoD3TpD1GaL0v1aT9WltPPyDQpvFTWkLsT5NdtGqFf2UQ
j8ygOGwTx7sxY7yKiRnHNLovavTUQz4uEpdz14bLLA3Yl7W9t3UIOAxF5O37e9//RkGJ5lZ2CH/k
hJ2W8hP9F9Joe9Stt8mcCrB7VXaZInoXDReXz3iOXCltIU0GKfQ76qMMNy44GRe2dlZUHptC4maU
YZQH2aHem1doJRNkf5lR0bM/FgeXdPI7RCgwHnv3dRGrjra8sM7p5IHeSBxk/HjXwkjH2je6jKmH
8zxlR4ImphdvHBdSruxjqyzvRiqOcTBKMmT0xax+DshzOsu+d3vGpbqHytJ0gTtkWDXDKrHXB9Hz
fMnSUXBD5Q78c038WJnIUbQfTFQJRx2s3tUqaIuHCjRBqfoHWVfRJ9lM+RbozgqsyENRkuLC1ik/
GrUor72G5qRj4YSh6qRri/eMLA3UoZFs2gaGI2tx1RK8MqiTRRC3tX414+JriBv2HbX5yyuiPzUp
5i8Yc+xDlbMZsTMN843e9fRhKQl5mvZDTlgaZOyySiKfO44rCF6J91a3YnnEDAjjIokbgApFeYs8
g3MV9OM0XytdqmNltxjHJlSHUN7ojAeX/PiBkaRsxPA2OgWhsZXQAjUmuIe9EsmtR8RmWxM9GYn1
0eIZciFB8WxsHtEF2U42LzhexskOwD81vDWli2kP/iGqrStTOIQLfRykRh7MUaL9KPFRoueed9kw
9CfD1JjkKrBi6MN8S1vyt0g3tpJBdOH/Z13r0rGd/xvr+l/+6b/8yz//1//x3//bf8Bd/9v/+G+4
a2n+w8GEZFiOqxsQrac/Xf+f/5Nu6P8wbDjXHi8GCknjf7GuLfkPy/Ic6eqWp8Pw/d9Y16b8B1Y8
XYDgdMBdG9L8f2Fd25Yl/gPrmoB4IEWGDlvbphSV8v9kXYPtXweVD81T2sbyjFYhQiQHKq4UWG1a
w4juv1+Q7OAVmXg4m0RmONkDN9S7Eamf88ZqYnpFGpL3JBpaSW9yYHUxKzGIJEGNjUc+0utAcR3u
tULaN9tUpyR3W5bbMRrM3EKVLYn3nLh22YoQGEFKIFt5DCFlE/lLmd6sfGB0iAmu9b4MNWHFV5e0
aN8SA7gIcmbmIwoTaWKhco+4mVhg4nBK8j94USG2GkSBG7JZmEQsH/XIIgfe9uvCcGRpAQ2T8pju
R3GHmTgPOKb/FCtLMtFrmyuhlPsl995xJ2xpGcTXQp4NiOqdDjP4Sd9JLGzVcfOij0RKZkt5WL2f
tD/x07goJDNOd+R8LejxciPQpQQNjmiRULEn4bgUSyBbMK5VryyyDRqJMgCLvoRRNvzCixg/pID+
g7Uf0USNgJC5YgKjw97pKTI1UGPs2RsxB4eEgvEETMvgiNrPOoMsUlIO3P7XNykHPB6fbYFkKgO1
cKjwp2z9WBMMzI440azrom0UIJB3FkThzMbModu2fNC7TD4opExk7Cjv8P2l2DTEHXLRPTCaxf/3
7xldMd1py3T5/lYxOjhphno5YKZvwHSvHyhSrXMkp+jBmFrkORZH2feX4JmjB7ImRnjD0RTO25ff
38OXSsM7KNzN2/e+fyHzBLGheveBFsO60eLDV1UzO/yf+PUEY1l4B4vOipEO2q3oiD0YDbv8GTxZ
9bXaCLIFWFw4hXqgdER11mrKk4MXjC2Tc2047s6gtQJPV2S/pFymzmbUdkkjK/FAHTvaE9RI4hTl
xfiQLvcr6ytQyB+RjSEphkTBmt84a25Pfl8Tc3W6u9JoX5oB/nmZM13w+vauLtZT1KKds3NzAjF4
gqI5+iaYt5RjeVEc0F7HBI7j7MCaDYet9OZdm77CYo72FhN5X4nqldXKEsQ11riuzr4stlQ7VI0N
3cqvZtTu5iFiQJ78dDAKA7GafkfriHaJbOfur9N5BExuP64bfbortaGM7gajYw6plAXQxb1SBi1h
nNmQs4zHMalGv2xbO3Ca+UVAodhVGrlDhaPB+7T6J9mov6vg8kmU7p6y+jdA4ABApX5S42AH0dD8
LbnId+SM7lWWvLRjjMpyap7mBKMIqJdh15AZB25I4z1fkDPZ0VshZXYaRHHoRrweqy29HViNMhip
8jaHzYLEW4y+zBGWCUJU/d7oCxbv6ofmme1OaFuY4wAVRfCu2K4x72wbI4OdtERA2sUEiXN+mzcr
zKy/rdOMFdnzzl46BEyX3BDzHm3ujkHEdrm+rOmU+oBExM4BGrtxDx6lBQJ9IFFxhytr5OeGJInc
5DZGfBYNpQJeyIFrMF0BmHlF/WnZRUAHBfqKR6zflFEXoNgIGCch5ydI0NEQ5/cMtJOJpXF3hoPh
QkBmPpzGzSld6Wta5ZJxxv4XqEtBXDJ75wuzuAY0vvaCNZ0lAQauVpDuEo/R0zDD1shq8v9c0lyN
ub6be3OmqzJeEevsJjX9iPMM6TRRqZAREbusergm3XJdBNTskSZColqdC1AtGraZ3cb3wdyah0m7
fWimCzNz1vGpE0mz9s2ejU998jTSi8C/Eauq9bA7UlI7U4i3gZqZ5XrWJoGkyragfiFY5WAhXoR8
Tn2futCEiZ6ncDLkflwKuNbD6PHg7Bj1eEgahFk5DD6n59bQJn914fjXPO72Rc9apnTm8keZkFuJ
freqhmSfMnd4qmYiFI0q6Q7fX8JlKdnmOyo0ZW6wtV+RjDXyyoURcXtLNGpARkiIJ2h+r3AtTakt
zwJZ7JmsK7zSnMw+yOuBRM/N5WOPhnOhQ2VSYazEtljkcrHcdoJqXon0dVHgl9l079QiZmLorifH
KK82NeWx1HjDRtu7Glq1k2RigGFHp1JDKjxH+nRAr6HIPLUKPmIE3aj7oqc1/VXazM5K+LOHufPa
J7KUyFhS9muilcalM50nUmctP0lj8xJDKn7WVmh3xPFZ5fKwpNHy8P1vSnMnQBXEmRXzQC5gwhBd
YY2boy+3hBdSCwar0xjtLm00zqGl7DttZt7Q6Pmx8Oqf9TBvSdvufQGJNMin4a9qDim0tlh/Zzj0
G808NA6ve0zH6SXZaLmOicvNeQawjsnOGX5ZkfmjTj1GnwIcjfe25tbBhJMDc+xaku4JgkHtWl2/
T5KFNdR4ameXeWAnbzNEmtYVOXK+IeLiy58HKn6Os4YiO361ibEEdZSERFVnKgNUYOE7k1V9nBmb
wIyEOIDKCAXjDFdNyyDT5+s7a2yGBGkPCrYdP3s5bJDUYT94EBDxte+2H6uqv+CZ3RTRM245K99a
wFo4KGNKwlDRKgC0T79Wla+Bq+VPqQy8kRk48N4sbJ1b3+r3yCQhCXmoXYCDz+nXssDajCtd81ld
wk7qWc+L3+uUfIppMf2oNc51jpDf2uPAYnkRt8iTtI+s7X6x1ecZHNs39IaBw+l9UNy/u4hTp95Y
o/puZXHg/Bp7qNMptwPP6kZBo8leilq52NYdJ6hr5tt4ci96GhFGAmWv7Jo/pSruiR2f9IiHt/k8
a/Oz20pr55ru42RBxFqx7kLUDGyrOxt2zoIyJcnD7WO2KMZtSaaK8JHnjgR0sF5DiAmuYEhm/Cmq
ZJcUDed0BcujJRXDiHPsBXP9mrfjXYYTxrdapAXuSL7GuPAhkhTV+zUaWQ9gRuVU1262WcF0k+Pb
HbqpVK+eaM586o0XkZCYQYPvjxvfshnfNbWckwqmhZmgsHUz7U/RNEdLc8fdjA+FRpUCo7TFMdXt
B3RAJfhUVludTP6kTEZdRKq7tD16qQVYf2AgOyXZOdI66Q8VfdpHYWD5oFy6A1jrl0aW+ARY/ILT
YwUwl0468QR+jF4CCjt59dUmv5g8QJPoYgdHe6uM7OdstnASBEeW081i162lF+SY7vuKSyf3VBbO
HPuV+8NpRlSPGNxZFzo/Y+Z7OdKHoN1OtoX/qbHFY2J459jQSGB2rYc8xS1sVqzn5/FtrMzQSIxX
xr5wSdDp8EB11UH0BCU3wNFR2hGRrjArM/CXoamjrR+k+TPRwAEhwsIBPSWvWmocmGKUOxP1ij+s
EsUNDwrZFgusJevNBCakiT5AGv9Hw40OWjM3T/qg/orYhLGqWJHoUwV0jk+sdsjstWKuBlbCPzUW
IoGliqte5zjCeIajdMekVusf47AwOkz6jU0xoeoyPyoeJj7WZ+xcOihtd0J43Wo9iYS55je4xgnJ
yv3RzqJwStaAzBjIBjpx3smMYnjsZQyhDPihZ+8zEFRW0/5xMqTUQ470sh7fUiLFUMKQI+Dhmsyp
AOsZ1rKZwfozsFJt/zRTEdrcoJd8iv8spvfbVQxz4hwDOhWdHdrlSbQsIqv6vZK9hACFYHzQaEg8
JyWzQGSIituzDYjtIJTHyDhF4La93XFcEvoDybFJ3Zc+4pNLxlzbzStcNo1pebBqxmGJTbbxU3UU
tdrrmzxRTLXviedmyv60ytBCfS5+WwLW31piW5RE8/WpOBZVZNzhbHjty7Xm4av3L4nlMVJeb3Nr
OrhKGCnO3FFokkRzeGlr4QbpNPKfdbq7G0tFpjH29BCzSxx4Ng87vY3OTO5YGC3duUi1Pmh0wONt
GjsnE+yK91zZnXpOCQ9KK8+5WIubnooSdL5R7fMo/WE5ThfM2BypuB9zGbG/TlDfGNr4e1j/4meo
fOEuT1o3fIy1HvlExhGqChRpdrODjaILdZXe+jp4bLYqy6nU7S/cV3WoCRPAX/GBJ7MIDCN7nFOw
DVaMtauNfKuOfzk2cb7JzFIS3tZVeqDZFs/MjhWPHEUR/f3rPSsltmesykgnUSHKtHAaAOo0U7er
LUgUcSPUbsbXGeSZl4QEZz5nHdTVHBrFoLCDbsHNmfXR6Jm8oSw9AfQjnC9HezaWf0tnBHU0eT/c
yI52U6Gb6ExaC7N6ApXiFdizERQa7GFVQ1Nzt5JIKOLmGtwyQDzBNaylxQMdnqc/O8ZOW9f27OHv
hr3zexoSTMI6QbBYl8xw6Zx1Lz0+tFwulN3tfMziGiGW/CyyaiR7jr/fOCRPAhuRRAdvmZn7bk0o
O1sytIXIkLeAaLyQV4HEFKeAEP1B5uXXzHDspE2uOGg68A2ZF4BHte6V0IH5GIHqi7KsYU42Afgg
PIPd1kqZYlKGoG0vT3ldG/6QpAzAeOMGXWuDvEs52OzozBrgq+wxo7a9wJPZycDx0P0ApIyCfBgK
5tPdTd8OiizNklM50Ytv10GUcgI2MxYNo6JrjbA+RLhcAwnWwvEg1daONuyYYOLIwxOisZi3M9A5
5DB1J9ez/JYgpBOZP7+8fCvqEy2HpJ4/9659Xtr4nSxJ43HOwGY0Aus0CvO6TOBAVtyda3WZ93kz
G49uZLwwU0WnlFl4Orl6gooD+oK+905mSELqChyh26iLC0q+HBAXjCWT5LW3s4sihadZP2wOqHci
FH4T+JD7JtYujBU6M3kVveg9sUMUSW6IbXjyIfsgyuBPavKivaqkpX8YusNVLU79VNvxHw616DQS
iDW7Fr/X4rIl0bbtslQI3oy/lti6B6O6tklR4fIWIGlGaVwdAxxo3CtfM2LtqYo8bjQ6xh2oPu3o
NMeZyUmm7Zk8qrs5l8xjuIfXyCRbNmq/KI3OlnRgMJcKqornSQqGYYtVUkaQq6EMYjqV3QgBKOsH
3BGj0YQ2nB5IpGvFYxJZfjWtAtiHEJeRDF1f0TkFvWc+FcLQA4JyUp9R82EiExtGGOOOboNsSovD
GyM3yO0h+zH0Hd32UlcPua375QyKq6pdgKXTaBBaFNh27B4idyzCiLib3dhU+avjeGegbco3G1Fd
ugGDVosfGr9paM2xdXCMxNnZg7t35ygCglr9Ltm0H4TGOLlK4+mKFXvXmyRcaW5xh77ht5WN8jB6
qHIJTLxX/WwekxTO7iLZiHfy2ZFQtjPVbN3YLsLu7dqOd5Kac9SrxbozulcY5NNJNFgoNBYiJD2g
EnPA0CD7pIA6U53stYHKgWClKYRAe9Qt997t+ic7z98nL/Z82EMv0FO+4MNS/3c2EJPS9slExZZu
GTe7ywxf6MQotEr+SG0AHwPJa8Ugc5oAXQ/0/ZrKP9oApLaNi+yYRNltgCaH64XlcTWuJ0N09yMn
I+YObyX7ikxpnIoR8vpdQphLpAvn0pp+NbfNpbbtMxwwgoOdzvSbWZekfMHMBS6aLi8eIRaHCBJJ
u1HcGyWRtOfTqS2odXNnn+ZjDucWJK09wEhHJsWODPJ6gjtRafV8D1r0bqHV85scxVzD6M/Xk2QM
61pm+zaFjUgwUexPQ5yE6djRRaI7juJMOwCtY0vsasT/5m26X3SDc6kQNL9leZzZOh8jGIxtyhhT
RI2Fbl59LmLAP2TUm6OyCRvT4l5Q0USwtXoXSZUdbXPBpg3AIJAbm6txmzPl7dlV47nXq+JEayyC
nKx4o9Xc4xIN58yaj7If9hJlWpjM7rNtDndSMWRQLXiNuEuvg152R6QwR7EMIzQ6HGuDh9axlvUF
uFnYQzekwCKKrKXXwWSUPjTs3e2VyCAuCH9y5XKrY4A5xuCawdi13U0yFU2wisxw6eD6J4HdLQ1p
mxujoiDhNK3xN2tDemiHgtnrPLcBawsU3iUwmWEhI0MzYxlY3hQk9QMxyCRArZ86foXCIQXLKhic
RdYflPMbT3VuKCXIFcmYFZQ55JVicaxj3XuIQ0k5bQGeEYu6zxRP7qGdWKasD6Zp//KadAql4WZH
U+r3PI6OCYNvf2rK+9Kha0DPagX2xu6tRlwwLrlhMWp8XcKKhD93nQnv5Zk4hradfdSMS4RdgyoD
hBZYXSwPfY+vPWFUSOPgzzCsaZO3Jw/WI6ZOkGVkiZctYv1F1+Ph/amiDwXv1GPoti80LnEIQgYM
ZOded8xun+sl7MBUeD6L2rDTK4Kzxnwh4bSZfWNJEJf2Yggwp4Xm0D7ZrrcnnnlXS9oq18zu1jkl
8CJNbF9N6UPSrGWYy0Yj+UiQxSaYss1VzTvuIn2ov6yoGk4gk371HcNfOyKuldRqTrV4b6w0+KS9
MUQv+pc4LX8LqDyAU4oxhCKOc0hrir1VZlzyrcUMkLew05E5yIkktyH+ynWQuSUdRZPPxp6fpN/B
X9v3ekK5OqzlYbKQrZWYgbRkqfcy7vZuqdXHtPE+YwAH2ncYUFkEY9onFxj6LAPSzgks/K1AUUGW
1Nr6bCaIrXrPihhQbkkNcyre+g0hbRGgkamNpeM2qV+0GLhbyYpfQoACfWyFA74qqiYY9dAIniiC
aIuJwSRq0pqCkRgG08r3PGua89DBCugnN0CCzF9yYYLNoIpA7Tl+XLX22tAk3UnweX6XLvlxAYV3
MAQ9E5xysG6LHYjKbZ+HmUpRsdf5nRBVwVh5R6qzd01MblSy1/brYDHAgaDiIIdGu0UkhjunTE6J
BA6Fs+o8d11MEG1260mUcmvEwYjl96PpTOFSJEGshPNi2Dh0YtO1/Li26UWLeL53LKcM0qEmwIIq
v86r5I/bsGFGDERXYMjjGLHb0bGOAMA760WkBzKVaZASMDYYS/o8rrBpT5m7Oo9y+rEWnJha6p5b
2lJOON31E/yVCNyUfhxWetaOy+iCSBZ+UdscQLVvwCsYTV7jvZce1ECUQX/BkzZ75Gbbh3Nsm9Gl
lEBYY8/QpdK1DUWdZ7uxmMyzSyo0O37r5CjjafiApCLu0bsXfot8cxuZEtZJ+qH0mOblXRbaXU8T
1+T6PhMpjEQeqzkh2b1OBzhYjYHPZYVLTylHAYHu31qXXxEnz1oVVrjyWZyAhh4gySIv7WMiGGvL
BJ3h8QcKxIerHlehmTnvjI+TvVtI3wMNHTh9+hnlTJ1aUk5jT5UBeAH4ZJi/CSWtMP1WvKUqcw49
OHib2+qeRwlk4/nBiyCjeXpE++80P0BGxPdmw0Qsay8twplTb7P/6HgCxFNJf6Fz4eXq1muMDdce
UUeaKPkMwC/i7mheiesxdqWNKq/F30kcW8jlTLIRmSJBnBjFhQS5qx194WUZyUWEUQePwoLU81fX
pE712jWhSjYzS92DkmgsDXXFZSyF+3sUdPPQVsO67DOsFe2Ls+ZvRKDnFxjRoJ5zqcCY1OmRj/u1
tsbmSnQ33Ia89Q6OXnm3zv5ZahVCNK95Y9zDdaelv2VZPGllBuAxR02RyfEbKNwES6pZnO3dXUXp
6+sM7gNoxsPJhhuIb38LDVliuowGTm7ccDsD/T3ksItFSSBvLKIH2CwYILC87F07xnKNsXzfiOK3
ZglxLmtT8pwBEGLY/bK3lgzq6zLDaIrh5MWYobvuLR28+ajK6sFd8hMjHOKh9GgNWYqSP9Bfo1aR
lBnLFU5ZDKQ5a3H6Teb6niOwvD9NBSrNYTWnO8SYkLgXeTSZaPrpjPVpjgl4UfNuaQlJLBJzuE7T
NVoICo1IQ1s7N7nNBD9lDYrvHv775vgC+7lZkYslaIvxZ5vXhzI33AcC3vetIslvbLyLqll0emBS
nvCgnoicqeOVa7Cu3JBMof5I2hTtZveUx5KODLCpHzuMPfSky/bTD2Cmlu8AZXL5yzLa2XPsOdQd
bRvWpnrSeR6zSsVUY9gkPfJf5K6inUpJXYqqaa9/8OBffd3hk7bmZ0BlCXd5yZNBeTaY+uGJrhc+
G7xptlbggxrGMhXDH4mketewvDg2kRXDPR9OxMuMjESIgVvrJjsIOJxrq/7aAFuehw4IKmnut775
7OjeGAuwDW4FGemqurK1fFKyK/c03j/Kfj00Wf4BfsM5l4vr0l5wsSkHSjlklvd1JVCFIS7ks455
nN3254UT1U8rbWVUQhCCDokRXgrFdmU+lCinfJZOHoPzaL/ApnGWtn0XBBDy401PRtUAmByGit3z
ZzksxhXq9VFFcxQK1bN/ssvy3tTb94HrMuzc4pHd0IuV9lbQk4kUEL40C+dzYnHj0zSeRzDs5IjA
sbOK7JTb+RGejYfEeEZQgtV6xEm3GesrPf+LRJi5KCO/rMazaRrkolNm3Wn5cOe1gxYwsKIcLro3
F77VGRCyxDouFMcA78rskEImZrgWc9UwNHpGpnNOWiV47i1Yhw1CGbg3d2YegW1LX71cYMbLV+tC
Y44kn8ulHPrhjVN1R4bLiN+tPFooqOn4IefppksUvBljVUWMp9QCrDItHnnqMhIe0cnMwj1acSVO
cQ1dsjWClPM2N7v65lmc8qPF06LCL4f/xfJlHS7s/CoD8EmnXNbvJWE6dvJWOwYZia6TBHAAjMs4
/1BePJyanqGEFCKwauJd+yb6wEwLC7CvKx9+VB1IbQQURFSMGCSRQEwI/bGhqhm2bqfouQI6oYk9
q01iH3RFg4utj5lFigGphF0CidzLLYSrznyvGGMFWhPNQYnJEach2z4URI+amKYDAQZXDDaAniNK
oMHo6TMGht42TfXeNNY9S6+tWDL6s6FzbGTIyZaZkr/QaZGTTYdtBhNypiNBHoz2k4VRhwYdp5wr
/VxZcbsX/S3CMv0R5cvZ87r5XI3R6zIfMEfZp4otvh8ltR5CkXzpdMJFmJNdhnaUVxlN90nbFQ8y
xkE9us1XrDIU783KDK1Gro6dzwwsC6RL7hGCG3fJoZIk/jRUoRgmeVgUCuflZsDdcspmsdc9cQes
okTGgXkpK+zXChtiCmKLrNzOCQ0NAiubW9bC/Gaov4ZgGVgm1j2R3tFGyIKfWWW/ROSAiIi9YztZ
qw87uRzn2zgU18TasMdmQlkRb6CmBBoX5zac6o0/3Ne/03iLJWiSX2bqhD2BxD74Kw0Vqxo/VBc/
UEEE9SxFKIYWaGf7N5JrjLeONp7IRm3s0jvda8AzIIxUgJJglYHprWH4s5rblcv/JOm8liNVsij6
RUQAmbjXKsp7efULIalbeG8S+PpZ3HkYxe2e9gWZx+y9dvXjpepk2UO/6nsv3rYVQ9N6EWVDC9kC
vXj8H6kItUUXc3bULSbHstK3Zj99ac5LKIqYeI78J13aHz7c0CLtJ+GxWjULYwFD3F5Hjna0+b85
QRxwESTNuInYGNMstyiGPgNU0B7yQhRg8b4Y4D14TOUhrYCOSgctOehtw/wp56lOKus5Kpx5j/H4
Ex4U0S423ERjyRfUjGGDCm/wJem0RlX19BHkF9aGh9ZWnFGfhNuwBhidp3+kV4fHMZr/zhWwNY/8
apIkCPuBp1D5kRaAAWxjZxPW3YtWzE9FN3xbubeBepj6md2S8l05sOV7XD6EJKI657HUBJ9O1RSs
ckOCDUfd+tepguoiD7eOzpynNxtUeu63wfSPAWeh7TTRveqeccavm+CgHNhzDewkeKWwS6EYXEtN
fASUOl1bGEdr4LHOwY2aqGiZBUs5f8yOWrw39o/i780k+R5Y1ortFIGU8AXGJoF1k/5Q9+dgfXFQ
NTXut3yKD14jxb5LS9ZjdV759ax9kjNOzBnS3JXrCXWAKqJoAXgX2oFC0bZJiWdel66MiJzxAKJ8
ZBmPqboEKGwtCuxVWrz0TsekAg442xX6z6oDt6BjkPBxih34nFyf6DPa7IxsvCTH61DAh/OAf69Y
p+h/GILsP6YAqJo91Ph3Ox9gWrcxSnL0UtPaFyCaV+IdWTGRnl1Jio76W/WLJKuvgDvYiMVD170a
ZsGRk2skDVus9XuvwfBFwBizifWEMYWupt2nJHg3ZGpQocQIOOJz1Bv22XiyW8t5DAaiZQVGAHIS
7XjYqE2Uk4A+0iJEQkVbjSiliHngZcqSV4K9vSV+hm2HPn9xTwgyUdYUcOa+HLC+sV8Tx9Zp/9l8
oKugEl8Ip5tjaiYkTGcIXWrCnbXaoUrp/tLZAg6Bnc595mEocNi8g+Fbaen0liMaAj73oqd5c56P
aSEMgJfNzprLXZmiHZWxYFRqix1YRcMfNSTmCGNXqja+wSscAznc22YhFKP7ZNBYHc0I1EJckj01
yZUpEh0WmtUfNTaINJ3ZXi8q7DdY6o183omCmdJkJyiNjfqqZdp2msyrLfo/SeHQPeTzhd9Bsm1h
80CFsZqVHvmDFJ3fld7nkOZXoWtQ3aoIahN5mw4Fxb7PGiZ6SFBztsh0KAx7AxEfYik4W2dSGpKc
1MWmeImrGvpVJP2paJ8gr3GNztkmL81nfVAuUmSH/DqigadRzeuCsCPaaP0gEqogRwAp6UM+lNEo
b1jEdjX4Cb/puHs6FkZB4Gwhmy33M/3KyAeV1MdSMQPIYOH5VWb/7RR8y7b0PlQefmi8DutSTR1m
5pkAZjuHLhVyVE8VkhTmXAxVWjIKjJtbam+yL5jHZFTxLFr+GhNrm0XdbGRsPxBB+HVqg5Fpj6qt
ux3z9HdbZT6OcgwITYR+MCVqZ4ZHzIBKVnF2NPSjYVcIwcXIhpGXKuG+MVweWVtHQcKOki5JXikw
5jWnqjhl3XOgMI1MmmWzLEHAwEKFFWHK+n3HbPg3F5p26dLsFsTUfp5tHAuJ4YF/pHUa1s6l0KAl
OuIyzoSEe/DWN7p31mfT2KRaDbh1pFJKCQ/d2Vou96bHdE1v8Qeby0w1rOZpVcTRqWXQQQY8zVJr
fQURfx0HtmfRaAxQEuMewuHYREFxcOfSuoFtO+uu9W8KlYTC0c4ryKyczqn4wrqaIzX3iq2i/2QK
Is0VyZ0Mttnk9tIhSigo2YOPKtyDU9jMRcl0S1j3gjzxk+YZe3rawIIqaKY2y7AeVRPYvmm05L1z
XSZ7AAsTRrc2eQ6dqU9bLQU9g/PkGBdPaaPsZ6N1xarM8ufMHTl5+KsuAtezMrcqkt2umMWTyBM2
rJ6BMmLJskorXML0yd5E+y/Y6DzKcDgkZXiZPE5+WszbYBoSITtrfB3F/hh0+67SvpuiAZ9p2/LE
3f8Y7Ai+jTeXZAM4J0PSHTMu2TBGDc+Wrm1tq/gkOjvaWgC5152Xj88w0Le2tnFjq90OqLQPjsGA
hPBIEKfGoSnCgaPxB806KH42DOs4BrqmGZoPCW3Ywp4ZCislMxnLgB5ycMMMek5JJwTKPhe+jQ9y
NTjJrRrUuqtD457k9j0z5a5nI3bClMBob1zMPrjwsbDvIBB5DOJAWttjf2PB4Zu5fK9SlFiVRyBP
1juHmFAlh6BYHpSTYptI5jfyPj1VYsuRvTe6INsPsY6VJ6Xmh/rN2CBs3RNQINrykcvFqdprwLW2
C6sh4hhzJA1/8WG3YXo3AI8BtBsPkZqLS1sil68HxRnYoG+k8DlGY4WAfyhuJFn7ys7ym1cw4TU9
tZljbtgZ5XkWxPpVkEVBUEa0oxB7QHciUB7n+hggSrSwFRYOLEvaCAIhyxLwAuFEdIyUwZXZHlRG
TR4bxTdZ7jBCMcN7pfGd1Lrj13FGRh0ACSszd0LKACIi7hYUg8Jo751MkTVJzGBFwEKk4E4hIIZV
LT7hKx37T9mF7/E04o1MQlKMENuDC9b3g9E9V45sTlplI3+wXMIDaTiDWVC4WLx38HUY82QBOGjg
6qPDDGhMCn6Bgc6WjIUqBQKcReg9jEdSNePlM3PL8l6U1n34V44WUJxmyK+46EnHQtKsOvi0Nu9G
z1NlsVihf+O8DeNmb2SsxEyrp2/O8jcJUn+Vu8BkG6E2pBMiLZro7SRaB3wDrtoZGGlk2sqNR0bs
lOolTB5Hrqa22aaDnDZZyYQ74QosU51zv6J1GdppI7SIoOlgSE+DTE9OC35VzmgaS1YwRgy3gniG
zQDugY+UtV3SWu8QnPnjEUU2oCL0e737kiXpablR/LPg3O9Y5Os7ZaYfxJGYlwFiHUO/fliHnXMM
3c2YG/GlrPtl8pHtax2BCBMJY5XaPYtc+cL8OHgQ6t5W1UlriQps9G9QIIceVlRtFf1mDmkLHRIQ
0UoQCjbe0JjbLA28eu8GPTrLvLZ81fUIv0dJqh1ezWbW3AOIuDelNe1ONDz/YoE39sjNgulpQi+E
940ELZJoOmMD2oF0TP65fV2S+Qzf40q6Mc8AKUJstYK/mJocf6i4mIDGrTSHzAsGmeW+GWAld1gj
OyO561T6nBuNs4WZvB4SgmGR0embxGIYEAXoHVm0IvaIr7qn+xBkSfaWmrfWebVDQoP39gQr1BvT
38osr5TwJNLkgGCLH2XZbypFyWsMBmdmZh8ywOZE9CS32NGJUCSHe6fJneFxCWOu7A5NWd9JKUld
HhcU4owc+EnVhOORUIPD5BZ4UIsOenS/hOcUw1XPxWFiSGu40v4q/zHFJr40HrMdMKIBKov+m2wr
+i16G2LSAOGz4WH8ENimOM7cdSQh4BwurZS75eLViJqqvgw3dICIk2qyDI2YjZzjPItQoswNEdwQ
L3yk+0TMPCO8q73U8X0tdOiu7QAS09oyQ+K2flxeN6n5ZeStiS906CWdv+nY/XQeKtZRyG0ROF8e
8igt99qTBmwNvyhz2ILJjsvmiRCU5GkBWnFTqpswc7otEt8hY0r2KbQukDNw/VvOXSBDRjNmrVOn
7HYuuKogH44uCIB9nyIvHp0I8KMlARhjuTxkU/ZoG9SHCOy3DMBBrfFHxuIOmatHx4xAMN/JNqKj
1NhBK/p7jBX1jhkYGDnZHpLklgkqzwhpc/M7NXRopeQWyAvxIsGhbdxumDedDuKvE/9cXRyMnIVb
0UCoi21zuI1RSxQgdlv4ewhTjel37GllETcYGxbdP6VpnhPc6INOW2OltDV2Dxyr0jgfNLz7FiPo
tRu9aUU3rbSOimUCLdVBEfHHLj8VoscrOQTlwVKYEIIAsZ4LZdmXTntO4vKPYyXBToUhMcvexelq
Zx1G6Ts93h+etMxXCKWSoKjJHOss3I0MlSeMZgAuegb4PN4dymK/aRJ3pyWUumANilVpRPkFjN3B
w1Sy7tnFrG039b3Gttj1ECXbx2NMl4sfjoRQN2QEFWsKr6sq0RcAO42h6wAYxTtN4TXJ7MVAoLhO
LEmwOBQow1QXoux46mRTXa00Bidrj9+OthyjjsG13FfDzgmROffdqHzZs/3jt6IVdtDd6P2bRf/m
O73HYA4B31Cx9JkTr141A5jtTJU7hzaWuTYzKtuAPta7SD7Dtjn0Y0S1Y0FiJ0KrZOqVk3A/QkuE
KcgUee42ZaKjl/DAKJcEItmdsTOkCS2/shrYmMQl1lAfl+2rYTgrWeQUBBFhuBb5aLXNzn1WkuNo
rcNtgk8uGJRMb52lFfv2dXLRL5sucEy6ZRBQZD517AXI1iCyukRsJbJ7lyxyG4J41tSzJLxNkBHK
X9cYc5hEk7eya0AlcFoIRs22zJj+wxoCj2E8irGblijS4z08NAgI1iNrFGNEBvIGOjwyupHtDK3Y
OJrbX2JbLLiumwHwoY8apu8V3d08Mo5CuEl4tURUHKh1CSRKMLl6ZI725MbFD/nR0S1b/B593qBb
j/mDpiQdHdtqGFZ1jjh3qpLSFz3xVAptp1bYpMCMrDommfgQeqDTexyrjSCoObDDO+Uqtgct5AZE
s0dTh9xYsNCaYEaTSc6dZx2KqW/3QagdwJ1RXAkHnHr11mkl95Le0/P38wQUPihoLmGmEopqbvK4
+dZUrXEOkhGgVRsZhRGvQ8nroNuP2qmfy9a2kVIxya0o36u891E6D9u+AHpl2MGznHAbeSX7XRMx
e0PU3sokKYI3AJ1hVeu7vvmlZLZPSIzPQAxOMkJl25qsLsqmOZn90OyKFMNHJZJwI53y2KO8xSWB
gsdM571EKbxBeoppAIaqV7XDn/iRhweqmgU4wP/MEkHjmF6FdmIK4OKgIW1yzosPvQuLg0CPuWLZ
anOP9V+NjSJQRf2lF/9gMxt7jMZ4broS0y2uiV1mXfoRR+xo5B3ifvmRICFaF0le7hjubUon+S0s
U99YsIJ9QJFA9lR+CAv7zWrw5/SdurM0T+i7K8oVrSv8Yo47nzUe6jVnvGes9jaNFc8rWyeI1lP1
15QQVS8d4lDn2domXp4x3MHiWqTeiwuT+CXH7qHPzIKcOIJcOxj9fWhOMfJMVtULxYwM+7O1NM8d
R39XONB5tdxed6rn4LQbelu7opoDBVeRd3jspEbcX1szr05JlG8DhKloMoyBbC/Pqw8wrnOmuoqa
SwUP5tVyNSg2YTLQL84cEhpmrKCOoa4kib2FWJkV0Hps4I3KhAZmjayJgQ7OAXPeFlPR1Nfhrppr
yfYMwIcbtdhavIPuZt9hlzf+aBkf5sjzoDwt8UutfKFYR281wCbk6o/8dppZH6H0TQOGF9aYm+iT
v1SoObDHuH6B71GSYE7x3ZrDsHZFfwq4VcJhuFbGvCZpZQOqoMR0cSPLiBnUe9mYn6A71M6NKHuN
Djs1mT33FLQ3t144+rY7bjEvQPvER47QIjeO5Osiz5eozCaEsud2iunGZ+xPFmyQAoXGepgYtOG+
vcMqxv4w5LgS2nwdxAUahkpmRxCz9x6p/Dz23o1Yg5UiUShyIayZDEtzJr3xK26Oct1S/q9lAow2
HIlb7PP5CgiOZvpjjJI/AzuTVYqK69AG0Wl2H71KXqN5tP0QDgddFLkm0PgkwxHgzRkd7jj8w3X+
DpdW+9CrCe2u6q4h9ehxBMK87fEywzYcdQjN4NEiUhjSDBhRE1YHiK7y5mXaH6vPrd1Uu3sekl2n
4o4EPaQJhh7OaMJQsDlFdzGK6JW/748NDMJX3qABmsS1jTiz9HFhyw2n7o38pgoIeXQuQBuu2kHG
6wJ+wqpetp2pFt0iQG9rJcRaMunyu8CASEtU1opL5JfwRFQEM8TRfNk+6DhCemUQYjK0e1uxiMzx
ZmyKvjjKgZlCXmvavl+6t2yG28/h+CLopgiGaq4siUZCO+avPGL3Eeu/YYO+xJqQ1gh4IgqnFJUP
YEGb9VeSEL+qV+4yJWo++oCgXbdz/wYOC8Ah/xkZQPv8ofOh3BTzPOIGY8Ovhz349NBjX9BMRyTh
oM5gVBkl6LAwIQ97mbKhJzD4M9+78pgQiHInuQC+QOdsleOxmr27MniHl7dpPFKtsoo9u251/HN3
mLkUiFIYbK1vlMO0Lr0ZnddnaFQYt0vIgSkmOurLvwZIFSSLzLSz9A8CDpKNeK93btwe5ort6TJN
mnud0JE4KKhebVym7cgBQTBYJ/6gabMOVdmd8Uhd/8O2Fp1kk93pq4peLkOHUTkKsNyILKRiQGmk
yNKShxGyZy0qdytYi66djATgO+kA9D5W9qoXQ8D3hckmex4EvsTgYFYNNGN4t2TfRPVR3QtPyL0z
soEUfUCwgP2WijTf0wDEXL7tu6xoq3AjLusPnK1FLa4e2mGiL5xxhYMf+bjLn6QxKwN/yUKfLSc/
SFDcQNI/N5pgBjPmG312bkPksItNUveg2R81MutNSdbRKtfT+DroyVEXzi4eGZTX1biFvYDUX2qV
n9UEczoWDVyQHLJ3I0+Di2m+G4z0USOZkK7oloMMUxrRNx+D9+zJudrbnqJITJecHnoNn/kbWv7G
OGbQ1uZeuKfC8YOSEgee49Zo6DqMtp8PjON4plSIf6QL+vWAdmJSQOpNJhUy3jmC1MQSzvjOSeZP
EsKJv82WkvFOQHt+ahWnW1JxwTAJ1nlYIkVOBAPsFC/bqmutf1FgptsiNdZSN7dcweleNB5w2yJA
is5M/MQS95FBHsH9MD4LxsKnpEfqgWPO23iTsA+FzWYyCEmRshreavLuNnrGnr2xxK4vCcDi3pZ+
iTBLLd8yUXyuuaAhQCDlFDHWjY7TAF8GefFp9Epw6LW37f6BJDVZaUsZEGjjSbcn3Hut/dUqroZ2
OXuwqUbQrC1NorEhy5jqq0T+Vj03XL12pVY26GvTkesp5uknR4lxSLqgG+ufzKXRs40y3iOsQvvb
xe+olLMNa8tXVWrFajK0wld5t217y6GpjhyG2ey5TNTlfkWVOzbsk4ak4kxSzzTl+GIEmkGWiuT9
hZss6e727OgooBOmCChwTdd7MQKnOweyfjTO/OO6g0ctSDC5Wy6xdBOG22Q8dsHQcZIwLK5sj80j
f8u+0BFB9bx1qgjPwRQ8uwbUFmcdhUN7lDSQQ37is+X3ADJl6Sk/RU/2DfppM2yanZl9clfriLvq
rVcRZIg3GM6MGJHDWS8qNp9Tr2fvOxoRtmFmS/myJ8tb6zKkVY8ZtXkJc6TqRgXmw8WO5Ywq9jUb
l4Xo5d9yCr+zajgBqg9xkLOZ530Z2fwn8cE0uTJnL1zSWtKHzQlDh4dx1owteSVLJsYt5nBu1PrB
oJhBcMwuJXZ7j0AwvqikwGNZNBw6me3dgerEJ5ZWrNNFuc2bUT4Ega++btJlyHARNwDnwLIdkqFL
RQs9MDlFhjsxI6iXWSiDXlFBGeli74sXcpuFFuUwDcdKSRpChGGh70QyeSkDwisAl1yQDqw0zOuA
qFHaRiHRIoFigGZlY/Q8NK8Kns+ypXlNp2q6tpKkVWU75rXrEQshBbLODjoWuTDuMUSNn/FM//Xf
NxnT9iDxWH/i73hWedQ8BSHitDmhIdTNFwKi9WubMU8rhqn7cPCG8cKhKU7NTkds7/UM51K/G5Ls
X2T3/3CBNK9u66RbE6H7plkeOixt/Yn40x5bQOXe2oxlk1ZVyWswqhfokPvMMdofhqtrw2yq38p2
n8tQVh8iwhE06TUES8M8hbXbviA1OBdOnf1h+0OxpKMoQ8YeB5C2ygoeUTGCK2KJhzF5o8MT/sxm
7SI5E08DJBne1pCkkLEh7BbSerQx2zbwK0QeiaLgWyX8LA4r7YGMmMhXZ/qKsXO/2h5usij0DnHt
adcwoQ4VpTwR7OEBYmOD+N8X5AX8qobn7ZqpxCWn6mE7qTi443dqAe2N35IU3Q3hrgytK3C3LLe1
ClUrqVhYQLTnCVlNSrF7N+1FYTHpW8B0DbEyCBHw4wTPODLKNYvWFBT25GyFA5csGwlUzh55miHq
aGuskgtxOTKL6cYvw645hAjY401A+XqRTZEdRN5+gWsDnjjq2QFlAvREc0QFaFQXUS9/h163t+DJ
EXKzRr3phk0NE4v5EM9Wcs4YDa00glXxy3rztS4sD1jSaZia1zFfclRJ9njtLT52qhhxsowxOXag
MZE9cXM0ZQaBGarx2sKgfUjDUGyYAxSbKOonbjbSuWlik0fvTC4wfzvfDXNAbY+hKLcy4zCagXu1
2CvGZdtfEiMDbg73exXaub3TMO2sO40RiVMmbzTd4anKE8fXh4bcjCw9zs50Re6i3UrXCm5qqqxd
EbEIsmCorm2QqtsWIMH9vy9m69oHs9X+9hBwepEcVRpre16tTfzWBQWPcRjHd69t2ew3S0tklTb8
34LZ7fivxiL2hUKNCGiTvBLc+NU565m7OAQQYa3PXgj3jOEUscqxXTyNehRUh24ICXAZ0gg9hv5C
2OLFjIvwWjXLj2p5fINW4OApws+SKRZq1/TaTq11EOEQXv/7LihldJUzui57hlUlwj+2i4KlGQq6
Ch5I9E1Oep40tG5dGP1TPSZ/hhcHUfGvbDTC9FMSR1dOZkUrYhDDX6bjmRNNv6HOgrPkFKyL+s4+
pXnqm/o+ouRftWpMLzrxXVekMZ8YQtRrN5TtbTlK/vtWFcQDP7Q9V9J+oeqvHlKi8gu463xUGWrb
jwUf72RGD3h7vlygfYUSnxQHIPN7Y8Cry0bb1MfwiaRgkkPmxnsiJizchF596k007tHsHk2ydZ/+
+0I3nm6swHxVWnUglUmtwsrVfrSUF2lOKNCySZ51obVPBo4Hg0DkexqaDw054anHDMdajJ4m1rUR
kUo0Hai3q3MxBcVOC6cG8BHVlD39OuKvgFT2bOE0vSRS3doq1M994jE7LaAmzpbtnrWEoTmDuvKt
MLYuFLVbXejf0aSlB8zmNXBnjIlZFUi4BYG4BK0uCChJtk2YQnlZvuu/L6mlHtXIowHzAqm4RCqY
Yu14ckpZ4lPLTo4yGDMu39Kq2ITRig0wM5/boXFekJ/1z5nzPVpjeaXNszYGwmG1QBgbw1EPLAPi
wAO5MhgLsk+MnXcL0+IpL2ZgwFYHV4ozGb2sQBdH40AKCPy/OAekH0EblRruYRnXIxXFaO5HtA14
eFl+xHHHyCWro6srjPAqKjJXiEBPn5qwtw7/gSdivSODks05VNvoIIbhM2dve28mrbrXpl4Apnfn
FdZC552pLqVYghsIpVrGKjzIHzW5BQ99Jh8kaSDN6m6C7Sd/CXAWHKHHzEcnbPXjyAxlNzf2M0Rd
DDrSmS+G2e9rQvRU1GHKrKOX0u3eoE63cCLybgUKpD4nGR7pMu2Af+HaPeFHhDyZY9PQ+ik+2glF
kWhlTVJvEty9SS4nCtiQybsybfaeR+hmvjsxh7R66AZETNq1fLcQ8l9gIjAcWr6ZG+m0JcnM3rZR
Tq4M1w8VWKYh9uWV7AzkLlPyOecDVg3d+IGxG69pvmnaeDRW0phee4zop3b5opNGvY0QHG3ErP7K
PFbbPIipFIdcvyZYc/dcSvssB8rnNF24N3rO+JAlw2MQMvc9J463FSKHB61MA56TK7AqD7UTbhJz
TC4d4R83HgLkvLl3AuOAfkKN+bYmKuKBPoZzfiz+uUowpftPmR3r9XXotOr/X2xR1VeXDAOicqND
bEzM+ZcXgCQKPENh59ibKH7LvYCPFk3MLWPMsxmEXT1qhIo+mgvQDxVUorEeTAx/ecNYV1dvBJhK
PiW7+7DASq90c+r+mLP+jRa480lbC6/QDomYGezfYAm4KW3ts9ZmbGJOOj9Eyl5Dd+C3mZ5jnPMq
DDYWTIfnOuKal95nBTPxswMbSs2Wafe8ZmWJ6BGXnsQFWTvIBKYE56NlmowFS/fVMiTbdtntcZYg
dMYwfLW01qaRqs4WGRyo8OPDf4dPO5E61dbuhugbpCGIf3YlM6VnPBxUpGFl3Xp3tm72ZAIMdBFT
iiYgBgox3W5U7cCsHfnGaOk1s2NqALM3WSdNbXgpSMfBFnNVjmmdF2E2eVw3NY7yz6iTd5PhV3vh
4Ao3tqXV7HG9loVVhM0Ct/G66bwU05tWPmaNp6bfOE5R/I3i5Mcc0+BFcMeiw+ivmRcSWseycHE2
uCQRxA46yQkrmhVl12ioqajREuy7Uie7gwDNRwgK8oEAZ9+0ynp1s/zhNYCc8S3nbGynPXGzPq3x
YRaImqfaSneIfDt/rG1tlfcoQihRNeY0eOdTqUdbUUgUIBgKz/zYZ6cOUcAvX8AsoqItEZ+zT721
FsFJesY/S9rG77CF9LOygudJdBtcv9NfQlbntrCwfSFDMQEr3pq2+howUhyAsWDhIpZpW+cDXUuY
flukUlOA8MURHZHWzNzqKngSRvZiwQPCZajeF0RO0bvGrdEFSPeM5WFLl8UK1bxLD8K3Ug6TzIlp
sMO0XEvFJWvK/MmexSlB+h1OdfOeRdNrkALEm7iMVu1omht6woqUkDm6lVH9OZt5jYWVxVdYlbc8
sV6KiLzpJlpb42dLybyXMoKBi9ZyqwQwdxLBdyMGg03QBJ96ytYjbH+ahqqHxAMYDx7x0nis/mZ1
+NJ3/OtI8oOaDOO5k2gvhQeKJkaEM/IF9EiwI3r1EkblrwXekl2KtVaztpwDV9vFfmjw4NQ6qMQy
1nfp1E6+AmmmRH7PsAGGpXUoq7Lfe9q5L81NN3dnokof4VbhBD93XZ9Qh2bPXpbd4Yh81+GUQBYp
2tVsWOz8Wz4O04a6HGqpj5/728qKH9houAFc5rk2BPOImrHOPqIpj2/kJb0rt7piI33GXuoW9bxx
sSnkl7DN3bWqOPbr/LPr1G/oObtgbl86g2UCW+v0ENTBs4dhjitPfRHKRXQYvQI6kXGHgpjMqEWt
wJo7DeInr3RwLnwBSrxEedZc4E+AXyJrTa/MRY3Q/VjCPjtuv04H94eU+iWprEUqj0ykb4rvsgni
ayWaX70339P4p226cUXXCxWLEwjgyrJ4Cz/d1H1i/xjuZZ4jGdHoPgkDYZ7Uum+R+2aTPhpabGMa
PFAMIep3t0w0aimBVTaufnNLXHSrRYU0Q1ObeYGxy7QAuNBfSiN8oCEpmVm4v2WjHRDIxmtgZ97K
7fvdIIi80s0MQWCEoKLUN5RqWzcynrOJEWUGhGht6853raarkUy8UWaHWt6GOl+gLWO+diJLj0E6
fBzSfoNthlA7JtG5HFwEQU75hHOCrI7IPhbqYCuGb6H3b8K1l4CfoEPjy5ypoycgmLVTcSvG7ksz
E/17IZMY+YsOihReyXirBx3uHVp+ghMKMmJn5nkUN7VLiCQaz7NVJfFZB/tkvxuI9LaFiiMMe9Nb
avMKZTP2Qj27Dx3f25BIwgi22k2T/NQ98l1tD4umszXadllhYml1GHFq4NtVzTOVR8+EX5/zEMPI
FD8ZSfdIk8g85wVG4AzMWbAY95Ls1/O8D4TwCKORcQ/zRHak4pVRrgXHGwEtXfBG/HFtU9EZ6p9h
g8K6nzMGHsF6qDp80bVgHoAfQsbmwsyr/Vrqb+kQ/7qNfCsq/UD26ztk9S2n4D8d7SQOyxgRnAzs
tUqJZ46jl7ZJrZUyBJq9iKMmgXHQJBrso8DZ6PItGs0nXu/ZHzkYdwbeR19wfKzaDqtlYiJ6Y0uD
rUBPv3Ve0UPswP8NlEdsH0p/oMwDcI9on5YkHuVZAIhJ3np2Cm1RN/7sjo/emv/oDrwEB8HsGi5O
cxzhMc9Tg0gBw+W6rAqiV7vPkIWm12jjzg3tlx7fHM9DTTBqidZS5PObCPmPzpZIoTMl/GaYcB0M
5GON4lRk3poe95eKjcEYiYxbrTEZk9DplPoVxnjEpjFgGeSgYZp6RCxj6SIkL4p27WnBMVtowVYk
g8ekQ5twHUiCov2QwfSn+RoGQj2mUj2NMR2s/l+UcDR+6/hpJw+RZ+qSblE6bJ+VUT1XbI+QOOPV
Fal5ZOmUr6KIB4nirjhny/I7R5bppNEeoaqDw2SeySMAKi9b/kvO4T9DhCxPZpehrKv2qdvGW0bg
+lpvzO0c1+eO2MKdU02fLL0i1oT5X8J4eS1YwtYlv8aCxDu7g5FvNBEeCg8enOPUv0TQ0qIncYXa
gIuZPJHHGAP0x3Bz9FrkFlpGPFK0MPGGBFAAnmaeWLuXuzYhmabLynMXP7uyso4xmbyYdjt6a4Ve
qEI9a3G/MhXD9D00ftIKFABhBwczZq8eG6FYseD0M4vfJnfzaE15hR1v/q08gEkz0ZbZZNkXpc++
nRcJcnJ507SnJhU/IuZh9oxPrQ3MU1LMa247rMKJsSfdokcYjWwbHuVBS4J/oQHFp6XC6bsUJNLS
mZa4OEo1siUsoWhK9v5y8P5UYwLojBHjyplxoiXxo51JI9VYU8HBlHsYprdkiS4euCojiNZr1zrU
qfFZgjWHQutCxum7dZ7S3cN1kmtKvpv3P/bOJDlyYMuuW5H9sfANrTt8UBNGBKJvGOxzAmMmmej7
HpvQLrQIaT1ltQ0dsL5poIHMNNckjE0mGYwA3J+/d++51tjRW6ddjM1I5dOzndLSBlPCKbqijNLn
504FnxOphwkNFIeojJkGNAKuZMt44y6nima8OaKcB4syhNq1XMg5qfFZVC1inU5/bhgy+yqFOcd3
K+ET48xX3ZqmRAJvDX89cAieYTtl16JGEOOXTbdamTV641i8F+Mb2jc6y0pD7zTN3ynNVzhZZLPB
BPudhqxetWAMSJ5oj0amRZA7Ojj7EM7QuA2xFQkbIkNq0eMhH/Ji9YwVxfie6RzyVMWUUJjZCu4D
f/MiRqCBla2xyV58Pb0YEyIq6cPlsyy0T1XyBWXikkp3GyjtT1uSNoIP/WHWx53ec/IsYNa7S5xz
RwT9SI+LeIE3GRlPURm8BPSA9YRE9pbf6vr1Y9ON+2jyv+Z+OKq8wqfKWTIObiqcvhlEBbidZQmz
qNzTtqSdVmCJNlSEYLS9m+14zQ3/N9KdrV1iy2rbtFkBkCEby7hH6WtbWIsgtk3W6BThU8LiZnQs
dohJOmThS+kj2JsxWzaQ+oAzJbcmCt79TOPMA3wZ9xnrKFxHB9ci4kwONXWQ/ia6WO45aSLuQ4eJ
HUgfu81QkhVNXU2IjqIaEh3DZT+xumuJFZOEXhZHs+2eeT988zuaAv/Vyuzg6LilQttu2e8yrmMc
xMo8mQRcvPrYTENkzSWTlzebVF4vtGJ/FxnUociX120Z2b9myqvNlEtzn9vlYQD1fg0M/2OYK/kb
y+k3kUbDk2HFsGfYYz3LVAFqJ//48w+YleCxMGNaPLbjHAg9umm1TjyuBMxG2Mb4a4CDpkvOW6m0
ti6BeRvcIZs2jYJHLhYCBVFggKdcNp+I/xhGNXYPY663muyILsRieylp4K9jG+am6bJdmalxFmQ/
fuHk+o1SWTwbgNyGBo8cDYv+1GkDhCRynMee6CC3GXd1KKtDNhmkM7faLz+3zF9GXn5T9+a99Q6j
njw/3c+eptR4nmrjXHclYKvMFwcc+9goTUEnLx3Lo+RVu4RK7cvGI8UefAZT6zwtuZiQKq5om6OI
oiw51pPT3uau4V+27Z+unTSSHutwE0ELJA5JWiuNmNzzz4MA1gAQh4AttmDEA72CNOXqyVs2CsBC
xXCz5yx79YdjOfE+Tl3kX/Q2+06BVb5xiYH3iPaiD+EMI3F4Leph3kVJXtMfGKPXSDMbOteoXX++
O1t96aF1z4l6mvKbGUwXbG2uFxNdtDaiSntq4PZckrq7/Hz28xDo9pmW8ROy5vqEfcu6miRco+1P
9A/mOv4Kf863ZbnD3qzgR/XAkiHAACkhBkQ+9M3YbEM6nlt3AgbVzKQ3mGn+7vSfAxRcDxV3xGxs
sncWG8ctdrLuQVolhciYNcc+tCwyU1RwDYj22Mg8gQhWuhuN3tV2qZktwxgOUSqdrVMBUWycKdvM
Vmj+Krt0i1KTuSLQPTonYhcsoZmFORjvkBHXjLvi367PPFKY5UXxBnodd9Gt1RsLj+z8K1aLD1ww
YRPcxD+tLuLY+1WSEIFUSJ/n9SNMgTqYMOgn0ijotQ12Ryz7wjrjXW5f5gH5Xydf9LaC/2pphdfY
TJeb2vAPNZLiB76Un0AuZKefj7KcmpB8I1Tm+l4rk/mtKTs618+B3uh3gSf6KWOeoA9kggORnNim
U7UxmGQQesXDYDrV3nLG9VTb/T20QScGqCpXASEyJ7jS2JBGFW5dGvZHys/6hA4088xEK59MGbsP
QTaL59IOftcMHqjdUSknjs0MkrgSuvZMHZMdfp3sZS6DL9VlqKHjYa+PUfWBTFGyW7pwAPmZVx1o
yaNWjcnj2CSrQXcSDIhLPM6c02TxVX3Bhk4ZK7p7LuGmgsbnytQhLVI1YEn3s+5k8DOuab8wwtBh
LkLlGC0vtYrGvf2SFPhLzEitRZ12EDpCsU4q4Ew4doA50TEXRtJvIxOIZ6e51hZJLgFQJfJO16Cj
osp5l6T+3Wnsea0CKHRxkTQbHICsxDMyPai8U/EajAMBuy5kVH9x7nCa6fv2A/m3jib9DdI3I4bW
Pg1to++codr6DfyVIozBWhrTtnVYISiKYFjjnAYckK1kBXgIOsq1p1Wm9ctRyFpwdeAaVkVf7moT
OWWm9iohRpXfzRz/m1Hiw0hRZrvMfTqTwBkQsHIEADq3LY1IYfwKYo0mLKcOniyaj3IBAkdEXzp1
eilNVqgyzjAoNOg5ebfWAiA4vD3a7MozLDu/tgG/q5zlqkmtmzVxYvCHjKNQmcB1Ql4inXetn2f4
kx02ODc3V5y+Zi3hHdE2SrrhsWTy+9CiESUvhP4jax6YKXR2NuNw7XtMsAImTv0NrOedpvIh1WPj
ULe3aUnMDmhT7xsLMXZFUKDnx7hZwqHXn8HqtETv3HMC1Pc4TahJMnrzyFS9AJnAhRGUONi59aWP
rv0YFmTlAHVGcReZ1qLKYV+vB6zYsFEqfOdRdcR3u5QgbXscl0TPn49oxtZbOkVPdj/K05hLeXJD
xTGq4B7KkVr7qlqZI8OQQrjdxQ0QVP98o2v1Mydh66WgutnFVb8DztSuHFy2d8GefpcmgVkjkwDb
WMVG5G8AtwW3wJgW/rRAeWsvSKu47h9CRHD4a8hm7mcR761Ubqy6iR/JliaAThPfqkaBuApLFIJx
xaCXUpmxOx7JTVPho2j8Nrr8PLTqDPChPP98AgiFfC6SbVD2R9HGz0HZPBh5IOhWA+2Yh+aEBeVo
OvwIraonz2pK+cbEg9KvjgqvLcM/opy7U+66PJQDTvE+PGS6olOnQ1lLjXZlSyektdc3zxl9a5Yn
c96SW/wnoktzUEjDK1CpUbb1l5Htlxz6eF/l3HWa6rFoKp+NUXLzFgNjQsw7jKOfElhBeuR/Bj1R
NA5+R+rz8N1UwrqAMiS/iXMBd9OSNUFbvz40LisB7EEOj7W/6dCRbhoBy811/04Nb2yBHJZOFtYP
ZvMrUnA0LyfDHccWSlpA+PwdcPkUYr0VSr4N7beBAzV9fILNJqeHjMB0GUZVv6ARgJu7X51tq12Q
sa+ZIDMMmG6OC/xvmN4WSkJfM30yB/owNTYQZ9R+FezOZBFDCO0DdxfZ5dkGVMuw3bEBYNKWJAYF
vcb0pVskQM/kCbFWpP4KglPbap5lhclK0Wf1NMQ+ul/TAq4jBmw1IAzN34chDHeSCx7detmEkzjd
EEPjGUDoHvtkyx8ddZBEHvTJ2PsTFurM57zGYG1l6u7rSEsd2s6CDc6+B9BApBaW4yoL9CVnLDmH
ATq7mpbWbHDKqpH3jjKHaRJq307i03wOWG+R+q8l59otsiJ7OkFTdfelBCnbt4yvKG4yvfZ3aW9V
wHFpR6By5MwOGLdVi28vxOtI05X4o5LxJEVSUOVXNBs1adD09Y20w1koUI4iTcMpC4zW5mzcL6Mp
W0endx1kxMWgdelGshxJfNqcQHjNeGOHGdAV6YOPLjaFXTq6j1Rru0JO71YOvKbyq7uAs5nKgSTb
XBxHlhtlKedBcTZb55Dki7xmL6/AlXc8P4m4rVAZLU5TexLhJLyA03rmCPhE0XA1A+PRGULc9wWX
+Fh3fzATRI4Ah2BAQi4099W3YiYRhBrTEldbNDVQgMQnLbHoIYXEFoO73Npx+Np3MyeyOs12oXaH
Tdt6hh3+lbbunshGiXOb+IG6+xxpLx5UtySscU2hemJ4Lj8NsllXSVfg+ozmnu2ydM8VCZoPKasH
kc9xfqsYxMEzfU5cC+iiTiJE32avjb8on/IlgHJGsBlbE8K7FD+w0HHivJim/IXmNyA+fdtBX0SC
aL+LkCOjFgubY0T1t2eHPWCi/Mpl/c2Nvja5+5HONWAJU0g1c6Xv6IFr4L7c38UAV2j2sUnnlAe0
CU2UOVwTLclKc6JcT+A+fGAG5d7yZqOwf9iZlXljYjM9GCZO4URmRHCLp17XPa1x0nUta3dXdHBB
wLt7Zsrv5dwSEhEX4PD1k1VqDq9kZT0mM8tAKZ1+zT1Ol3NkAFW8oEzFbo2WOhcwB0qBNMcmusZp
iABOyjo52VHg6XoJZScRNBrw2GWcPj1giqSmZeawcQD5Slyd27pgf09q807fjCttmDcmHI1VVaV/
Y6tcUv7WdoOd3pY9NLPsLQArD4DoZrO5yGhQgGRJa0ht7dZ3+B6FHEZa7873bMSQybqefV+X75OF
YTOwHA4l3SEkVBnT6sDKowoNNeM0HQ09fYfiE3tB0rwXWjpvFAi+pANhJpuAtILxMap6jrDmH3Ry
3Ol9RERbLOo1GMMtpntkWYhk1ijQbeoZJhqUkYmXtffSdTcTOgPGwzM3C2eDdBTiaPccMoUgxTvp
e+sEcBhxTEFnQ5llhaIf5p0urD+ZjhnYwCwHVis+powFH2gPPIHKRLArZ1T6OLzsmAsZ9wdiQ4dg
TEgYULP0aS1rOjemEwEEYbhuhH/mXLpPCgVX0o8nOaAiBZxZrH2IhD1Z2tvcrt+EevLdOD6b1QRQ
w/fxT0QDNGNIRWLOsZ0AXysNA35jZv+eG8ZxFRVj2MyI/O1vUJ0PZsoS19XZPdKi32jePytVbM2K
7oeoylcxR7t+Gnj6BqkOpg35W9lgZcL+2qFvRmGKIqkXbnTqNag9fY5zwta8uGOLbNKJRHXeRSi/
mLslAPxErX3LPHCKbZHJ5YQ1JTW14DB/umweRyzGl9x0f/skKJWNXmNXAzzW1RTj7YC922kfNSiW
yN2dnTEZjO/0vli78a/EmNuD1hkcfLT5GWjjLUuGGrfe8F2Ba5kbY9Mm6jYz1vKNGn5rHPSHIVr2
lJHAY8vFSeE/CRNLb0ocjoe0Bv/+XC7Z7j+G5xv/Yddp+EUZRX1UufulhzTqYBQHxSNNoa2gL7hi
bQAV54TAZgJsMmX8PenPrVykkap5mkhuowkeVBygRIUabSoNkgpo4vUEKi7I7yIIg8PEMVEf5Cm1
9AYBGRrbBngk4qK3iro2oAfMm9keA7unYrEJD06mlLexm3emI3cI6J9yo4OR22e1B0C/oQmPo7Ta
O76OpG5kvaqKcOmqVS8Ivz4ddI1FGf8OjBy3HL1oQWXphNYGq372MFrDR6d3UCIK/QN2GQ26ytlN
2VG3Sm/QrVet0+ItgwXWjvGvHgcvvt98aJB1N4nbAisHYkEKnr9QiOlfTXeNYxEspYQ2i7jqmg0N
NMf5gauAXBDE1GBw45nNbgBSUwY7XO2AG+1iTY7pGzYiGrSjohyQwHQLOMvlQKUlSuuiT3rtoXOi
lQ11LJGBeKtF/DAMKLFFxGvWj0ghKWOh+SAzd+vHks7+wyBybq+Bdlhh9hvUCEiyQRB5Jhh4Om8S
fC15DUNZ7oFr0yF2d+aUA5cRJm3bFHVQfMuH+jdtTyosrXrHK5EvBnmoXyGUB1oTrBP2rjC6b3+k
vo2b6WSFi2MeORo5nDGEh6TxsoDlp0mfhN4Afh6Aq44tFXLlouuzCm4zumCegzyrqNIVk/WjGuPn
1ETLOtn+uEn64nWoxgtA9oehBWAU00UA093ujWTmQKrZxz4gOUHF9p2g6qessiFBWA2DC7ODmAke
H68i7S+Tyj//wJeAhiNHeRQWzR/1nIghuSAdWMX9Xm9jAKd4BENUz+vKVAWWM46HNFs5ivnOY5Z3
3ES1eMX6lp3SloU3r+92TQM2sa4JUyOkrSxhqQsoF0mF04mP3gS8bXykVUzodPXsp0xamgHDbO58
MIPdlAtQtj72GjoAJnVAikqGjaNGG9PQGn632zOWYIwXWlTXqiMwwzDMP8Jcxhi4UYscvn7MlpYH
4zfqbwBSFvypMrEPQYJ0o43V2U1QW1dBg1Q0h/0c4TQwm8xnWrMoV9PwjM/ws6xsAuTnw4yCaMXW
gkNNbzy9tJ9Nv/TIbdpJzp0WPIOHtACBWFr7SjuayK62QehyNnSvepwjpy5S/yED1/KgY7jG8jme
Dcu4T+2otpOqnY0MKGpMabRvRtXcbKmqx3GEo1sE5QlyLN6gynA+7BSpgmVjliaPjN2sKI/IAxio
khbwVKNNOJDE/RU4IDcZR8IOMEt7E5e6fgmKchXMroU9qsjOugLrWEobcRc+L2Ja31i0emgNfOnn
wRh650y9QHEnpo0eS7oDgwpfstn+CHXJS201T06np69uo58Jkrr7yXTHRJd+oY9jZPvYpEKnz2Gp
58LYhoEQ28YJIcUytQKNBHG5OXZpr5+WF7+SRMjrwgB9gqh5U5VWc5kHFNpGy6jK5PhDGmPEPC+l
UpE4DR/iBMsvjE/Cb2iyX5TyCw8hAcp3Tj5tPXAACUZCOSVNhSxrB8yxmDbHmCGb4+Q7rZ7I+YrK
D81oTLrQg7livjdekvmYMm55HS15iLIAGH09BPuKKKaXMYiOURW3n9FgMrerAP2XoyFvVmpU4Esx
Us39eNesMQY8k8znKCVjux2Q8P+0vgwyXXnuxrYa2/IY9FN+MiTOnHos9pOJT4NNo3+iSkxXmXBu
WqHZT9QFndeMfbCpxppTD0PYRREOm4j7/9lRPpbc2qhIkMrLZ0SK32zLJFyRZ39ldjAfhim+Frzx
h2aAuOL442VUrbz5ER5cVAx9VuQX5jibYlTZffJvJBpmj7VTh1f+xnVsOdU5qxl796G+CRC0t2wt
lzRV64rGB4OMSG0iNU5nA4fVRCEeY2XQyCnQ49A6Mhazjj8fdQ1oLy0kTtyujejmMmGT8Vh8d2G/
77AbJrJp11LQpuqnqT6HU5OeTEilkRPnj1hEUfmihyf4NuG0aP6eKkv/ziImCUGs3pUsOWMiemhj
M/ul2vp3OGAKVXDV9zgIH2nkq7vpJ7TG86vZs0FnQXArBuEekib7ywZEfCgtoY3FrsbAaG8qraWX
Utn7IAPQYC+fps4MecIMcD4O7vXnMzBAYoM17WFqBVEZkf8SLJMmMsoFYK6uyjH8detgkM1mnCaG
5UUtL9ny8PMReIMzwFIuySxuIctZxTt+SGSXFgLowJCnrrb1S6rNrJNIdX45MaXliGnuutDKr7GP
fV0Ba743ncOUKEx/WVPUvbEWdHD0c3qYaaHt8ngUO5CEzVWYguRnxDckPZCTju4FTX/6p1t4JQ36
gavKKnEUvWdDJF+FSaO/AlDJPDcaZ+/n00prcH+hyV8E2vorg9vyoU+M+hxLfr6M7M8ff0egiteJ
H31UjG5JMpf6x5iyL1sFECtL85nFxBjC7ULoK2tww9vPQ4AkdRXVpE+0gBCZkUiS7yAc6lDsOCLS
/DQtq34rIwFFuh4YmM4zOguB2zNytUNN2pihWfKMoeVfDzAkGkKF3yeKgosTL9Kz5aOG3wT1Nkg2
P5/+fEOELr4UtMHls0i14K1Lh/fMB/Ws+k6/ccvfIs3ZsCHjmTC1bD9W6ZqJYHz8+VKlyh6IYgB6
oClfZzNAzVQE0ssdp3shHgE1IqNkj8yF7iUUEihNGi/qfvUcuTa6cA2Mnhmn//oojkn4YTn8bMek
P6aWkCVXfo2iiOk7hYDsjg47+24qkteAAc1b0MW/m2LeOHlZvvTwa7cw3jhbLJ+WEYULbFcUBE7z
Au1a7XlxFblgD9HAiWGFr/wBlal67GrLK3MOvTVJhydnrvNVE8cZYdb0eEOgsjAYFvqUbPpdNBYI
jn0SUahktHXntDH2PEavvt+ZfIOHUICqd8BRcPis0If/fCMDLMwYxgFoEy2h9fp3jwBYGJP71k72
Eo7ThadE9Ic8C9OnrriNiyr958FpMNFqKoGolohrXzlo47IAu23fqc3P10KcAOBnSyzhi/Q8j2d7
p4bx1bDT7lwnt5heyJ/pgfjI4k/kYh4WRqSf828zLPpDVxagDaPCPaHe9725LqdrOxFUArpuvGec
3Fd12zsvZel4ZTeQClCqkzAHmiCoPUpyk6Fm2u1MBqHh3Jp6Pga+sj8TN/DGCQd36VjBQpxdprF5
/gqyAvFo50u0jLnp6a3co3ApvDIsxDuUrXeBhu1RmzoYunX06z+/nIC55/QotxTYzrve2fsQB3+K
MAmYd3HRYhJjxsbftk1nvbuapm8YWJ6LiarH6IX5ImBO7Ho23LVe0YLA7TMdygiFQ4GrJ4ja/qUD
dRHx9AQ2mWPYxX9tNrA678znuIZw0eWah3AufOyM6v7/s2oNwzHF/y2r9j/++3/79//5P/7PoNr/
/F//Cqo19X/atsU9ruu2heSCLNh/ZdUazj9dw3GkLWxHKaGr/51Va7r/NAWTbGJkTXwwQifGtsFt
H/7bP0zrn46tLL5EUgS8Ssf5f8mqNYVj/+O/MMafApLqv/7tH9KloNdt24S0aShTuWLJsv3zeWce
2pCn+18bXVZmJez8RJAPNMEQ3UeuXAZHBTESMNldE39nhLq1Ysq2iWsQJjXytt2kRdT7ob6yR3u+
ziUHldauw4MflLcu4WysBdE1GebsoHfgLTUbORLSS3s/WmhVWbqyXd/FGTqulrqzK47Cca9yzDdu
2EPCspg21QgQz/jw1OAGZ14Nj6qr3nHSJa2adKV7u56tL5HY0W0EbE0U1y1VEmA33GGQAcIi+Ccm
DTNy5AYS3lsTzfGza8c7N3L7bYCTetVN9j5joLeTDozkNADgo4eXmgnaXMk32Zbug2Hm6jSpOVwZ
jLehHDGZMsoqPFZukmxkkioPJghTCc1IVxC7xnM9ZSeBnHVTwrt6a8b47vg1LAzIdKe4umg+sfCo
iO5+ruTJrP13sxmsUz6mf+Iih+Jmle++tN6AawJXFztWH+NicE3s88CE2ZnTBcV0C607PTPerHdj
MkTkwSLYZMB4wDI4U7yNCEYrdPuD1Ih8cyleGjJutzRmQdnrc7TVyGzCdB+NK4wLz6I27nEGITYD
cLR2/PQiCShB6Ipu2h+mAl1qc6mLsoNjBCcTYmL/0DpUvL2tMf8htPMERCccCRKS/UiIUNQaJysm
zUsi7xKNdkgZZ3i/cLFUm8DVl96KVntcD0jZJtJI+oyod5pOnX2MJ1vH2N2OtzAot30BB4aNmnGn
w6ktWaqpgWijdTK51OGEAwj8ZoM9FUetBrgQ9cy3kX0Zlw5VcVmK2ov02OYpx6fQaBYQO8xNOckb
PVV5xH5lbOgC+bhx82lLPxxa7hzuCnsab3bWFl4gIdhYKEbgBBbVsZEgyKzCuOia8IwMw8VQNQJA
PidWR6f/X0vpnnp6y7BJ9iLn6N8GjrYSsIsf0kzQQFRZRO1Bn1+SaUNpZvp1ugug5qSKMPp66Lvn
OTRvY8C42YqZLZt685H49cg0VLZeL6iUnLSN9sW0jLZz/cQAxji0CjsIG3l39S305UuDtMAMc3Fr
r7bq6c6Z6EHKiCwxxUdlv2TBOS1IPqfZ5b1Uj0nXHKM6zxaEH/fTCuznGyp1FyMnPb+8bU9O7ml9
hiOFowe8guxdFXCcinTgoM/UcQwpuFWAnIJZ94rxFzAoq8FmWtR00Zs9soPp0BX9cM7EnayhAVkN
qGZmLe46a/N7aJnpRvPry2Dy6/2xMS5IAGgAtuoSBKjixkXwGEabqWwNsmZMkF82Vu0q6c0HM0oO
lV3PK8AGyX4G8dLaomY7xBbKcuNvxsGi89KIio6n+DAtUly00r1P9mjuB97So5Fnf2wcccDwLRx/
7j21aoMjc/zlE9kDYQuANolJA3ictjzEEJm4lTRq74Acsk6OAx7l1zwlr1BRq23iyHwPCRWi7BK0
pIbqipOs8Rw1Rduir66aXp/ciG9xnuOqMHCED5l1pYyg/4cgbcE0iDWmUzCgO3do/w4p+miYEbX3
s8TVGvldLiDJldEYJK2gKTfKRu30Bl5khLZ11GheMgFFTjsa6uAnCukcVwx9UufSCn3RypJpnEfB
Zez3wzSqDZELyGlkRpxNFjJ/yBqMFIJuZ5D401MxPcfSzA9WX73mjmHRPIsnTrjlaRjrEEewQIyQ
Z+OZrmhKlqWbw9rKiLH1lGAiYluVgViCWzMGqZbM2oYrh1LcmFCZBNNx7svp2JYri0WYlcCpdqhW
mqvWDHQZ9YpCzAn9Q8w6/mDbJLWmoN0CLX9MRgYForTdjYNjZOVrLKfGO7Yaa++OwV85CmSOy82u
cDtQx443KSFskJp0ii2idgyrxxbuW83axKp3hiq8LvzuiYVHrm1G6qEazJOdw3gqaTRyfT5z/Jxu
RvmgzBjBAkz3XUYAxjYAJ7OKqIY9HWGQYzlPEzTSMDXGXRE1HkiFxFPlYjnIuJcMfXztsPoqoji1
JYrQTQBqQIH9yLWG5BARqdOckZYUxj0L/GiVO9HqKxVM7WU2kYpaMf8Auw1vgHqJrNM4gfWRVfOa
92jhRPhOlcfLMQbclaAUgyQ9xjatgtpyp62RqA8X+8BWLA+xKH8z4eKZHehf9Z4FhPChJeX5NBfG
i244cs9g4ysPoApY+Xjoc3sTubTjEbYQ3vZYoZXLU/eS+1n5TKkMkkGjPIdt4EQHZm4KXJf9q3MS
lKe91jFJkZStxHCdRubGdEvTgz1X5imU9gz9snY3oeS8IIL3wWJv6TCYrCLb2dCAqDx0qPUuxE7i
jynppFGmQ9m3EDaane3FGFwI5sIcGcKLaCua0wQO9hBweCX7DjNKOCPAaFx7heCfL43yA9+u2q38
nBvPTdpsRwY8vCHQ05uGuIZ7DQWwyo0QbX50blFynVlXA7q0L3Rs/aMBE9qxxhNAMnhaE2GkXfpJ
IWCfVENCidJg37T6iPuvI5mg7Jg6pQQ09B1JKknx5RZWt53QQq0SThc3AWvC9NNNbfYjYdxhjHZ8
hHCUGLQIMUWojS1omdr+hwwG4woWc9qwq2KhWLbAvJtPrY0JMw5Hb/HSnfWqRkY7gE6fdf1UJrl7
j7dtxAZsEKSNDz5CZvKBhBL6z7Jr0pPEWAHbGo26SNcV+X/7Drb4GoMfnpEA8XFK0l3QItU3IRyC
/iTHLfkkem6XC9ndHA0qt+QaY+rRmQ+9VTAyEMMJ+ufjSAf80Ib2tchlt8On/4hBi44xrikWjvDY
2h3J1cvwo/Lj9quDYchdhG08gfETErHzEAzJx4zgwStTbiXieREv6ZuB90TLFoJvJBUcWGfYmssW
lDro2TsF3k9VlDxaWMGAiA9130/AlbBCuIaJuHe5PrUw3DsjmVtRwGfWFOhkqgrpRTX6EsA6JwJG
eIvmyl0HgcYwvGaqWzgTf6sVNRdNYVvsNKx2dctvCv0XqbXFMZ2Haz4Zf3hhlsmvFREPBKg2hLts
tOCVpVluGp6MqYsRl89M1Avoq21sl6XXJAN4BLNwwXg5r7ygOyOCnUm+zp/ZbMxrGbICQR5jfETD
+JQ08x3MjI8PwEUr1q40za4PVhFCEqvkri9icRymHMBHlR+j0YdowMh2TSfdMzOn/CWpTxCzKJyZ
PYkVmSdKF4mNKy1el0xcF2plhY4rmQHDO0aarUOMTWgv0/Y0sRILdL9HGrBXC6nUtq0FEV8OdLki
E5Q7NuT6n2oys83h1AdjunDcSeluMwsI+2AyNbbUa4CldlVJN6eJMGzKpQgbM9c92X67aLT6Sz/A
CTCLZjpkrX+q+pb2xPKKJ21oXErRUpxJC2iW1fJ+aGKTzezXDtoIqEpav07ItobNT58hYGK+LmGe
47XJ16HPUIeyPtuSVZpvhgbI86BKBwYPuUtkcL+MBWm3WgHgyWgKitEwnF98+9IN8g3KZPZlxmqn
fEHxrCGtHnrUgGqw6uOoINL8HCIifPMoqxpPFrT2WyePjzo10IO53Ha5/hZRkZzRbH1GMvrq6dog
ATeTsxtQyxcFpVVEdNdK1vZ2QlNJ2ewQpxBFljeMOTgjxhgtHKHXmc4Lu+ECXWe4OboaWqVB1d7P
aSvtAsZLk0JwxfiTENRDZ1ny0s6phbwR05sAWHrRSznsVRzcoeU5+ylzL4uq+CnNJhBfult4BIwT
seuCBWsTMisy2wIknGZHE+qFck+j1brrqFmGvw0c+Symn9yN8jnSYawg2gp3jIhrQjKbYj3UYwVS
EghAbHbqYDK8sclq3Oo98zZ3dEuQeaIhMQSaWKKDwiKncDPZZMnQeiXhw7x3ADFnEq+uRtn/AvY3
7uMJyJg/jqefm1FflnnHGGgdi8GbQgCbAjnOaihcpsPLURXjBnuMzl+nRaS1xIp9EODvulPTiXRY
e9viFN/KjP1BDM2XiivjooXyXUA72BuDVWyFRR3L86483YIVMvjluP5Zwqpw6VNdMjIMbmlgP9bV
1LOn9jDnIo50Va8RzZz/HZtW3EgRyaD0DT08peeo7rp9YLQ0tnVyZzuuFtQHf+L6HUy68Oh59+uC
gQon6xALAYwpdntyz1o3ItsJmf3Uv2CIiwm3fR4Nm1hci/5bpGrCiiAxYVUsP0xbVrwf6ln3Z7Er
nPDMnx+dAgct1s892c9YMti+zUcLF+XQqJMx6/WT3hFkMCnmT0mF/C3W+hFkRQyjVfdPMSLmPUnZ
H33T1oeSyf9e2OINbtTBRlR41hmxcvO0Hhs3ZHhyezyXU+IqFEsAeKI/uVb2v4g7kyTJkS27bqWk
5vgFhSoABaX4B259b+bu4U1MINGi73sshqsghSuiCJfBY55Jys/Ikp/kiBOX8Ihwtw5Qffreveda
i9qX5r4vepDGjGVpZ+jdMBLzVBl6ArELO1FYiN0SldSr4MfQawpKo2qe0RkUNVk5DlhipF9k3sbm
NY5ikL+J7nchIS5magHwwLWceOOuDah9hHG1JQROrETTvkrsWyWJQErBKdHvIIesJj5H0URZr+MB
10NcXEzMqakB9kBRjjMhSKb9jDj2oVa+t+5snzo99/rzOKRvk6KFbDreJc9i9NJD9hkW2CPXI8Kc
JPc2Ts+gnvAJlBqT+wOdIAEApIwtbNsYTpb1FtPOPPuQ2tE8keBCpuEO2fwLoykoSnb6FMdmeiDB
qw/M9lqBd6AHT3xJE6vnAU7/BrsVPU2A6z1RDxtVEEU7qK6AsTC0W0JunCWaL3vr96ggVG89Rl4y
X6JyAN8cNI+cF36Gd7qlYeUvjO3cBwZeepnW42M1y2pbCwjOUekmeBxrl7np7JCYhhcuLBSBc3Px
LUmNcxQH+T5JCMBsUuNHU6Clqu4LRZpP0zbrvGwJcLegP0Qr2Jb6p+n6z6XhukhRK2/FyWoEiBhZ
p0iiSQhhfD1AF+WmU+mpoQNBjKhC5gZ+Ru0gAmOzFx2fg5lTJ3omORhJFX01+y9piajcwWDO0B9t
w+g661IAurXMmZGzYFRoDiUCewYHe6dCmJ4J+zK7Nb9FbqfKtPazrl6LzhwZpyRPamRnSnXNzeTH
ePOVv8hSRJAMXGMvPIAaQ31vuPXaispnD+v6oUSgIx0H8QtIKZAxv22JIfFmTM+9TwH1clMX3sYX
M0AXSpOQobqhfItsvxCOdNcvSCKYdk6By7dZ1OMEXt0T4SM3FGI1V46PWg71tu1Q8cFNOReoqyhh
euxBY16+uqGNbyLEP1DbZUoObzJdY3mPl2QA00+CepmFzh8d99wV5U0M9cDQub0qihU2RW/YkFnj
LvLUhD7N2J0sAWzjgsBgJy+6g2iyW8zedHGbLb59ZlpxXx4TjUgtD63x2jO4Fg95yrpkVGWA6ohG
hRfmMckLDZLAc+TUw9ECNvDgZGW/1oHxhqpbncvQx+El+oBsoPY7GdGEZKOhFTfh1sW575AkpuAu
gxnKkcTnQtvlyTBScLRAOAh3G6qrOZdv6eg9805VB13jbLTIE+zEYN4tbeEhiMv3oGU8ZMxje9CK
BlhnrfGzgneauI44ULOsh2uCsYO1M/vVtmvR45HA1J1hGG8aTG/XO9VkoVoiBWfoLYuygd19j0QT
iKm1djw6NrhLsgRmYuoJ3KPC3XLaQS4FX+yKkPWmbPGzm8NwAwARLOTQbVwWwWXtaH/lRCG9CWaq
Y652DXN2BY2RnPZ6S0da7sT8ZGEj2DJ6CdZp3xScY9AlT4NzNHA11EBmFkWYnmp7yh8ir1AnbvJF
aVn+OUNCdnaz9/h+A8ZewxWEA8fO4RfjndZ3BmmxbGxzm03S21gy+Wmazd6fk+p891xU8bvjY+dR
rnMswzq9DnlH1VVXyD2gES9EjaW3tL+T9AOJTfVvAXz258o7EyRJPSu9b5buvlQKZacloOpMd6RW
VpwjZGVICulQyoYw5grl5X3r9T37RFMkXTLq/jQElBmitJJNE5A/3lHrriMr6xYWaI5dWc540zTp
1+jC0QFrIi4tx1J7eyQo1rTv2fNgnBBRl85r2nQEpDn2UzJa4G3vYa89UTZVVnnokxPsZYa7zhip
YXiAB9BH2akGOb20aLSAYCeGwhuN1+q+4wGhvyL6ilf+3IMRnqTARcX9xXB/QlSFnJpYL7pXc5Ud
ZgW2ymEUFwCjX3R3CINTJSs/KIYj3q+veTGrDQ9xlFbQHrBH+evS5LJMs2YV5J3cZ137zbAMguta
zgd+6u1N0JxnLy9/5u4wkxHooEqeULbY1fe8eLbmvPscVDRhUyazPfxlzo108qM5gJPlyvDcIt5C
AMiIT3YjAheC/oTULwoZz9qB3LQUlupwJCJW9x10Xpzffap4EoRRtaHIaz0E4G2/suvZxC2agtez
yLOSOMHBFAKLzbgh0IsHu6k1vT2egIuBAWAp6zGhKoWib8HnpvQJYYpKnDAq5rqTwil3eTm33+d2
JDxHkm0QU8QtsTQhYmDAPPlkJH4s2D0vfG2ndNyz/qjvrHsW9Ktf2AeDMmozJyyEzP6GM8Fwa5XF
4CLoTahU1NsEjELqSbUqWzUf1ew+dnMV4tc17I2oh/hC48slvwbxEobmGIGQNnYDWJc8AWre3ZsF
NreR4dMuHCUiIbfck3aQ3D3mgM7QsJd+bJ5k2mTHqO2St8YADes7uMLDTq6SUd/J/FH1KEb7Ma4q
piWy8Y8GOX9rp9PnRApKvJjVC8Rgv0oZdS/mTsulVU/vSNGcTVRb1nLMaLgPpMxtIjjkm6xMq9Xk
SLFNMS/DAuGUaiuxncoJTzw3IUcdNz3hE0Y/5rXrMW3eOZIV71ndTOsvVdRqmlxdAg/VvBYVOH0v
BO8Ut9/Igdv7ZR0+9R4ow8JloMo8pjZhacSmCNC/Aj9x40avnA5iXDhEp9Q3ogPGU/BFcUk4IwbM
h2h2n5PS5DTb4exJP8pu6u/OY/crNI2sqB3so7HTt0wKXp5RqseP+/Djjhw7mk66Nz7NmZoOTVxu
ZvazswuRYIWAcKmGEQMMc/oVt8UXhDUhfA8pjnpTNFFzyFpjXAmWFFSFNa8TRlKt03Nq54dO2F/o
0Vh7pxmGTWOYaO79ctvU3h6H7HAijv0ha0ISN3XJXdvb4dkS426kqbubud03GC85yZTFHiodRQ4u
GPM2th5M2hrRrRcYWM9d7ewxA/D/NIN9ttx41xRiWNhxNn1Yy1ZJgqK7oFssfJW9cvZfk3VC9wqz
beSEXxkmmcc7VWANg/eeMCgzkjzChWdF9XWcI4429axfk2JaaTx7MCqncd3PktRglxbZCE3hQK+s
AhmLPyevezpBWc6jZbBBHCnzbUnCDjP++pAU5Q8nif2HpiP2sW7uZ72oi4m3IUwWcUT5npRNsgWz
Sdzy3ImtPY72wc7qr5omHL3hATXtwh2wISSATwSdtH54DkEZvpQKXS+upyh6q7oaFzztW4+cTmfi
xduW2EGfIjSyCIcNSbrkYhrUOe4k98Da5afQCEg3gaQSaBB5Oopfii6qAKh4IDDd5BAMBi122/H2
WTHt7Ti8TO5de9kjSkLLg8621riFdPEWRlhYZNnfVTnQQIl6OoaymjZ9hqy9VGZyiNN4qxi0kjIS
w92MW39DqNsSrSueC3gY9M/xVHU9zg0DCh4RBKfRz9yNJYggicaefW1gKBcWhBVg3eOayYttZfHZ
0zC2KIvgbodrp3FbRpHpiErY3odTWJDBrh8sGk0H9C+fu3uPOEgUD6zwY7AZfG6pT3bIZs0LS/G2
4Rlv4ZhqFqdE0HhsP9Hjrna5Hb6IcPauQ1d8A0Ucaz2sXDNHTpJ0G8836MkOBMNXtiDkAzMXORUU
VZu6Sr+NppXtB+w3awcM2rKz2IDduKq3wWy8VHHYHDtb35z7XqQLVtfAL19Luy6XpeyPfT6E2JpR
ameQRpYdoBFGdkwQoDG9/1BuUL7KDKO+5To/bFW4J2vCfu9SdyD2nUeKQ3RmjD1R7COHnmAh3qaY
EgyD+CGKxu46T71gYkxPHevgBN+EAGO0u+1D3wdEMsKFDSPfe4mY0q41JvIdlMqf1kjCYAX8bowy
gwhzaFYx7/pD0bTJMUSidAskFj+aERLPzxlH7sEPI2dDZgYaTCfxboUzd6t+7vZxYFcMiLIvmRbQ
ERl8bElI+xZrVBfhSAExQfSrlGC7cBVQKWzcZDeJ+ZD0uI/7AisLhNAFJ6Dpgj8ipj4GM9nRmMwb
7zUbGgPf4PcJ4eBDaxJjH3DKAQlDD3jIN2YwoQ2hyBq82HhK6gA7kA8jx55p69X+xulcfdX0q559
/6Tr+NpHcfWeg/BaBMzJroS4kAMuar0LnCE8E1QbrHSzInJErTqI70SQEQPWIvrbojDNt0nNLeLh
xlr5CCpPCg3hrhgbl6G11GvSO6JVIxp0V2NMB7v02lNTd2TaasDylnDHFTI0qE31sBsquHOl3/WH
0TLtT1j0scg8hyLwuNR8axnqSn3uZbsXkzt+QmrKpBtwM05Q/r7ugLsZtfuiQlRpyEHJu3RyqF0d
IRrJ6G2VbKeF0eC+a7q43tEK69bsHdvRGjhsBWJ4gohPqIeUE/tmOD619gzyI0pWvR65AmYm3fQ3
nyvXNfY5nWxqwf0cttfMK/xr0+j7NYF7awTLBMbC31dRk73NOHgKNFWlW/hHdpD7uShgrJqWza56
pv/sHmvEEUvLme8DLmZL4K2rTV5yhieOw9509Isr2PBHi5OkjXCfPEy2dz576+D50QXFKhkaXm+f
44yayQHP58Jqf50jzHBWqN9tz6o2sybGNQdTXQ9p/NyrQR68mvNvIQkNNSf2LKb1uHI525sGO1t/
h6Sqibjn8ULsRfSiAfjVRNgd47DbUot8m8rGOVad9Wqy264R6hf7jy9NiBFRe2rjT2N4kDGHPWLF
esJMe495KdGhaiZKtc2Gbl1lI4z+zLAfScpp10zUU2gGPlPALsIhMAJWK+PeW6Co3JEpENDwD+qV
1bQzo+QWuXHem/sm7d+QivrWgymprnOwT1W7DoNiehzceXoMBPipGKJfgBZBuKF16aStd1qaP9vZ
mhcJjfMd8ov0EyKWd+1zgg8tn1HDlPvOg1kmt2mCOuI0Y/hikBU+I4I7ljKWGLYhZKk6My5p0pC+
ZhtyI+bqa+7jpoqwaWJd9NI1QxwQy1NBYCgBEUd38ortqIHeDrlXnIk48Jf4Ks1FR8zG1howVLeg
1tdVLouVLgZ8t1WzpbGuVs5QGxSqcuCn5p/JIDQ3Wb1PXLYCQMjo2omTo66MrmXJ7J1JJZ2Byrk1
9Uh9QWACzgDgaLS6QPVY+KOdBGhhsnck94wbWSiI6W2iO81ctkfAPIQrPcdh+FiXzPvGvn0E+sxR
txvVDu1Bt0wV2DqSNjaul1sPpWdmuxyH2zC+U47D4C0wpNZ88ng83RqxclcuehN8mxH1zzVZFWh5
+YLc7R6gKIe1cidxKDKs+DXjrJWTRO5JRmO7jmvBrVDT4w+a9BJk5Lr6QS6vWWgflWEXx4/vwN4Q
RoF+aeG2Zr8GGo03s6jcg7jjnqu+on9tR2JtW1FxyLxIHyE5ksNA/rSViO7WEKSDvz1Kv4pWbJus
6dEWY+LIjAGyPuf00jATxC15/2gK9jBSQsJ14BjhDikg0a54TZ+yrnqw7kK9LjZ/+86mko7nTL9N
XI6LoQuzi4Thci+4cRKEBBvGTfCYQvumsdOOq6AZ/BVygWQNnMrfjSxhj9CEsD6kIcFKw3jj0xAb
mi3uepiudIF9Ti4B1rTRzLZOFmsOxTaVBEb0s5y5w2coldMAs+8hRiTh+DUZfXQxaWRnHK4K5zqw
BW8shBjrrJkgxXKqLIPkmAETeOpyiGCC/Y8kqRrEZM5gvrVNdpUIptUUhMOXMTaPkyljeroiwKZr
gJFm4rXS9/H2ZPbvRG999cM2OcwwnJ/bYGSXeVZmlD00hQwPRBT061aThgQLsoCifS8ShuldVlW1
Kex8Zcqm2FfMqE26CPu0DYeV1cFxCVpPbYPCia+tQwgUa/r7mFXTkxFbXB+Z/81TuJjQ56Ai0vss
t+1H5cYsHDP4KMJOQgKXxuCJcC2aAM7Un50uCzcYVFH32gzpdPwpSRidp8X4ua5da23NFCFtrMVj
Xid7z3XSl3Hi97tm8MkE7LawLJkdpiF770T0mATmjHsrj19tVqsGZtnnVKtLm9Ko7Ot6eIx7IHnK
Wgli6JgXzcFj2ZfNKoU/CBItLK+D3naGFW9LL1Kryq6qFxouS7ev0mfV08CycdUdC7u1D6MxV4w+
FdbkyEL9JGMNuvUn4uXo4GJJWkkrSt+KLDyYBnN2A2MO48hSFVCXEnCjGVjnIKwQxWT1tS9H9T1X
8b5T9vAz5FZMci7VeylPLKiCkaXpibglpYkkQSMHOVU4Sp8xoDwmpV28Q1+dFmQ0485rGX5UongU
5ryw29A88ekZz2yzbPVWhaXBAmE4FPm+aCgaJsKdNl4wlGtz4k9QVE4pySmXtmfs6BHuu0lk4BNU
7fEBWyBedZCv7AglAYdFY43XkrhPNTPIq71hl/lwzBCjmcemrNF+4Ndd0C1YIxdI3kJrlsw2IdfI
vCyY3EQV26dojyZdxbuzR66UXfQnu6OHo2zu1i4cNSGNVb+yRDptNBGAo411x3ftrdvS1SuraTr2
Tqr3aEp2QZyVUNnoqYUoCliTJiQIDmeevrbVZghaMqFE2OxkZ35OmaOufZv9iJfs3JMSwJ5KPPph
S1NgYICfSR8BBqvxGQbPV6ufXzL0vNhl59toDNGngNyuDJkD9aE+WW5Axy6vmwPh1uNOCRiao502
Bzd1oK+5pBxbjGCwadyYX4GqyO1m3dgNTABaWmuzCH+UsSmZmowrfMTqm6dhPipRguEc22wH4bHY
9DR1PwWu/Z7b5Sshr+PWcIvpMNmomPjQvrUWbNoukQyL4L00A7wJjoYsQlXxuRdptPDuEy27F1yh
ACumbL4ONqNwz3zr/U5vpBsdAiukmzoGMcOO4UX5qSDt2oP0qUKuuS5Jn2MOmhjzR/rS+Z1ASrr8
wmDnf6rKFvi71/rnOK78DeMKf2+kEa6z3NphNdG3Waur48zJm5M15dZvDMaHGXEjFGxH0kj6Y9A6
LBRkG/y0+zJchrZpPhl36rJX1vx051xq1E1pnPurNBBqU1tJ+Tai7a9pM/9wyF+bg6D8QfOdu02O
7kvmkCLXB56Nqr78lEZeCYIjNFA5tsyfLI72qAtKAEH8XUx+XBY4Eeg3QCERdk8sBE5+tEZdnczJ
I2PdyleMSMRlxN/XxFb+yegxbdohJqa6wEoD735rp2m/J6CCyXAtFhzv6JPFfnpt7tMEqxxagk+U
t0hqFV4rc5y2KULXHTckp/mm/o5KJ9+gKxf7DMTwKc9Y9BGCBmBzPe8Y38vQtCxAKKEhqGQK9YdJ
Kodh8zqC194lQFIvNBWIOvfvOaraK5kXQynrGku8swUGDyhe5JcJR3R1Kw3GFZ5sXoKKSmvIe7Gt
RJwtnVDdLcOjsY2r8SI9I6fTosKdJ0jlalTGO2YAl7f7broNXs4cQ6H610xznoAe7losP5xY5Hzy
kOZ/6lC85U1rY/Ck1E6k4V5jTT6jujee/HjeuEP13qYTerjY/NaAqkNCYafrIGepyULeP+Sjp6gH
rx0zWl+BGnGe+PlZ1e0tthomdCNr4ez3F1eoN59O7yC6/ilou4Z5B49Szo736vivaTc8u8INztoU
Ia6PfDPCPArMAm/n6E9HAkseDLRs2NfG6RrWYMu8fkBKN1b3SCb835ngyAYWut0Itzt1bd49W5H7
Q5Mxt4SxEFw7N/3UyIBTRm48xmYm8VP76x4IzzFMifKjcX3PKAmDJ8flrOMEDfGnAvg+4SPBa++p
i5sKgHqx8RWWT7EJY5L2grEAh5q11dLDEUpqI0dQt3zsydIjJA0+Edd68zDS2GXHlJwfGRmxVPr0
4GdSn1yr0afZwiUVNkQXZ4+28ouj06UvVj44L7jHKETn/uAqNaxw2TMLTMSNI4gJaiRihcmJ8SXE
vd40dn3MM4EdUczD2o3jTcyrwPljmUcUXgx1UAMrAU8uhY3Utxi7THrS6dD7CLiGL0Aa1NqYJEO6
dkTsCznAQnY7NImigwvm17IUxpnCClY5RwOcW/o1K43goF0O6L1mCpiVoKebkgvPFN5rk7nWNstI
HTDS2H8dlJ2h/W3J8crNrdZegN85BIUeuQcaBG9CRM6rx01bKKM9pU18ocUSY3NngWVcV+UAywzv
nFYaC0n1PXWRliXwWn2aUu33HtEpSvwyWM5BXT99LLUkGgnRDI++9qun3jTkEvBss4By+VRhG73x
LsubWSNvwOt8p/XjQ3dYLj9zDPGlWJNs43yWQ9g/MI2sH2nv2cDrnJ942sctG1p5GIqpPNQtl2bb
huBqQhwCJLc12zEOnQXZY1+bAVFGWTuP0v/hWzEqfo3Q/h9MFtff3An/knfZtYjyFhuC/tWzILnD
BUkzDilV2CTwaPyjZ6FmZDZIkVU4G2MKtFFE27ZhZlRR5+Gu88RdkFw1evnPH1bcf+8fvBL3x3WE
xH/hcWvqX7wSVkj1bJVTdRoA0K01p7xl6uY/+8nMTwkieVXZj+REDdfZDIgcnIcdx8IdnyKJBg4t
v8gsT6kMaOWYfbT750/ubkz55ckptM7C0vg4LFPpu9HjH4wcjkJZBvE4PSWMx/tY+TRFRbQPlHqw
hyE+zg6KkairaNoI99GYcIsXYXEYq2pPe0ZhMwoWUdlK5h/ZFxi1u0HX2KVHzu9ODY+/rvgw8yR9
IbENsrPDaaUjex2mb9Vu/vlrEfZ/8FqUbeFT9LDO8Kc/vpZEVzZWahuDw0QPj8+VWV3jdytKcOSw
E0BXhhXYyNsmWCWhDddrBp8PGiReTbyWRzqiZ2/Oxoe/eF5/MstIZUvbQ9psYqVxzF/eY6uNh3mA
WHKyyNXmwo93BLA9ePCHkV+mcgOm40hiHiHqE0zMuqNbrERPzKpGBm8E8BGM2F79xZP6D94s2xau
zZDAQjwlf3mz2s5rtYyn7GR78FigNtAbjT9/dGTNSkUwZulQO1GO9T4Er9QTd4oCvIXhho9Au9Fb
n/QnPfvbv3heOJt+uSBty2PyTEw5N4yWv9ylIXqVlMOTQUTNPBxtdC54NRDRIDREl6TzC7rL/MEa
UowTEaIbN2e8UqMJkshrOU6af3GHiD9/ejwh29PaFXyKjvXL7TsODErhjwWnDwtOTmLscoZls21+
dDCwPuNuerEn/RSJKLx5BTPBrAvhn0z+Mu/Sv1jCvD+vYSDZteCedejCeeYvTyZwAXYrejpH3502
LBMFWY5os8Ne5KuO+vZDC1M2jb3VNVGMWfzaGMJfcX52XyBIgH7Vh6ligkowdWIkNz+p7HU0KNjL
vIkwMTyCvVW0zmbfxPiSIJjqIyA9RGloURy8bkKMEa7cppzf67whiBBchhtxORtFq44f+rfATEC5
EuDBhI7ZOM2GcZHEE2iGaJLHXnD9JB5ATLgUdIenA2KK7z7Twz000+9DNB+LAS9McgdcdZ4L5zoS
HQiUOyRWptW+ykL238q4st+LJUW0eRhcgRMTrcDUvgOlBIrdARtVzsFqyepJgqTfjXU77Jvx0uf4
KDgoQ+VuELSwO322STk6VjR7adZu06pNCXX1X0Jihw8oEvgynxOAE5f8XsPqRiBmpbuzFB5C/2bu
guU0voQzLUGPMLddLBCVIQLtyEPz7X09u3DwRiYjiboLP9qAbBPtrf/5XWP96W5WQmvkvqx7titR
lf1x6ZvRKuC88mltcfySvpCfIIYsDR9ySw7WEfFAshi/GpPR72bhWMtaB8n6Q9sZytxFIIFC1QrM
bo1qhfRnvZjtqCahJbhU5JishckxGOX4dkZ9eQpNNTFrDv7iRfx5o1R07x2hLbZo8ef1m/SH0mVY
T6qseXMdr1yNQflkmBM6JjfJ93kQviozgApR80ERn7p3QhdKZujukVTetSnttSSphgn9X9x2AlPl
HxclnpnnuJ5mzCf0nxZLxfuDy9YYj5XYx9rzTy4X8VIYjrqgLTtXbltuunbYVEat1oJL2U6QM9ao
Bep2DiA9mE+VV91PrsmLoRswNurHP78C1H29/kOVoSzNWo6e8L7TWL+um6Rne5kfIC1DvyxpP4kn
NTnTru2ynzHylCMkZcxRTuBuxoYWym2STwVHmsehq3ZBmpu7qe7ebEkARzw5zapoSOlGrX4yCK09
GEn/rSSvbZFVNv4es023nE9T+pWXkTuYZOlpY3rB99ih7ZCADXpQ0pjBBQdX6sl4E96LAmK5mjVm
v2k9JH635hyWm2h9qlFQklFwf7wh//Zt/E/Bj+L620tv/v7vfP+tKKc6CsL2l2//fv7SR/nP4t/v
P/R//tMff+Tvp+gbB9viZ/vr//rDD/Gbf3/k5Zf2yx++WeVt1E637gdmuB8Mr9uPB+A53v/n/+0/
/suPj9/yPJU//vO/fvmeRTlK57aOvrX/+vs/3X23gptDsgFyd//b/7fngLKX1YfH/+2TuL/K35/i
+UvGs/+f//W//Y///l9+dTf/9lO/u5tN7290JvChsalapmtSA/zubjbl3xxBqcyV7Nm26bL/5cit
7xZm72/UqdrTFFOeYoWgMPjf7mb1NxtWHKhZ5bE9Cin/n9zN3NC/3Ev4q+9vNfUw4iCFd+WPq+lU
DvEcGPGw73FYLT9O2pjlvQXsrHenS4xDY97h2nK091lKBInD9nuxINdjwFDAS/r4avvNndfq1z8c
a28yvPueaUCCMTTWRxc8+kasIZmOpyLucfl6WJBEF6u9wmCHp6HOj0UacI84jrdphfVUG8Jd+CV8
eLzf8crNYuT0IoKUbvkR5CUnfhPNjp5B8coYqzr1cngeHe9FZCluA1TF18bpUDoFeEZDyYsycZVd
RXcnoWK6WNfF+COFG75rk6+1YYCBdFF6Zho2AedK+uRtPh2cCqKuRgWBJCuLnsdgWpONOpOtSEtD
AWCBnbeMrF4e6kaUa0FXgsBo/c0PZIS2e2gu/Pxs0evMixzruKoZDXst2m1T4sQs91Xcz19wRO9C
kg9eHaxly45hHqwHPDH3L9mI4RJhJoOIwgUBGymCaqvgBXPJVdIR3xZIHw7oB5qdP2cb7Us8W37k
79GMjk+mzt1tOJOIhZaaoGlLf0K49FI2+fDSV6ZeFUyqavkARsNYWlHDMIzWBRpwgGXY0nRGbxHC
veVGxrKJpLrUIYlUHsX9nvCru1p1lguOmN07xdBFqDG9mclQQKxPIa97UX2rTMIt5BsNGvMpMgWR
YDmDHIZA755lcCauEndrUINemqgDy+N9S1WVPGnBRFcWaKQ7nLGfy/q5tFrcY+zhi2oo0Ds3o7sP
gEupsVR7cmHStYnR+dbWkFwhO8BR1RzKBc4R55x0yaqhZ0DSCgeRyiqPjRFgnxOZvVKwhS8aaDhX
GBqsMHXdw9Qn+uBH1U8Pe9ZaycI6YknDqenlW9Nvbh2YadLOEFL1nlvsRYYKpSRQoFI6XNIuK986
2/gELANOy71xOvHXwRgOB4F27uj6eDIUR4xDPCfHJCGjy8qwBHlcW1LXbx5fUVU6eFChboFrYjje
TLCU6l4TjQTuE/4opyazzHMCvCd3OTpZe46ysT3bKkVdoNaM9cX14wtMXW8/Awr9/buUxo2OIIwK
n+OP3xJO5iTz524m4wus+ymOR73uXurctN5I8MaBOUvwjKU8OoBZBnRC5xDx4c1w0xcSt/pDk0f9
TYk4Xph1yszdavubHhompCSWLIOIzB8TIvLXxJ4gY7kT2n+dsRV08XfaVFCAvapaEYJRrUezHI8f
XzJiU+EVmDecInj+pD8u6xndXl7rL2hBWhTbi0QMSN18w6e/6KhrWGUZ+iO/eZnzEAqJHLwHC4Dd
LTKMe69u+Gml8yPJCAmHvjLedHkN5RKv3nM7TP1lwm8Elomd3fJS8L0677dZgW7SHs2KZreOz9nE
fEoUztKwkhjK8hgdh9KNjmXB9GwSA9JXdRsMjd49DfLTiO2D59e9RHhEt4pS+BJntnWAM7CV9oBo
07GqZYopcK3qXBxEPN90XA3Mi/1il8ax/RhV8hl1E5nyNoOAtu/12i6sU0+jcCUkwKKpxBKERv78
8YXMsSVPWWPdE/LoteBP+NyCa29zo6U66r4xQl/4Qxht06lqMC0Xcm9bA8yaYPqZ2mV7JiFpLbFs
2pk3bEMcKHv8YjGc5z4+RveEao4n1dFkGiUQDmmhyaxWlrp9fPE/S8ZIN5dr7+ZshjgiXAvC65Zt
Z37NyUaScw2nF+XXWg59ehhGleKxZ83t6RQlkT6pmAFlwWj9oQaRhWsQXlmP4fieoCoWdpe3m7w1
L7YTmWsC897yuA0XVlM1S2V17sbV0WNxt5PY9zFlFYMoZs1fORhgjvV0JYCtucpoaVQTaaqIsB6c
mklGUDEbbvKz0bchYcmBwxDRMFE4W9lyIMrpKXElKVW0UslYz7KFX3XDS+JVUAEM2Ej0YXtqSDJj
W/cy5CjTEAnIi6OdaWEZh8Gb2p+FVb7PBDivrRaZ5RS25emurt0akXeCirsK0qQCoOm3Gx+35GI2
bYPAbZq1IwbYl9DS6RK7wENuts5xnkIWwtRVe/4Ronshtw4dqBMCOUjHAizpSXnnZFKoVe0+ffWx
Fo4DcsQGLOLGmeYTV022bRmoYVFJyc9y3AZes/vkY6sgoFXC4NOrKBys54BrHF63fFB9P2wGp8KL
XP0v8s4kR3Kly84r4gMbI42cet+7Rx+REyJb9n1nxgVIEKCBBkItQgOhIGikgmo3r0rL0OfxP1X9
9YCCIEADAZoQkQ5kpKc7aWb33nO+M2UIRUWxw26egenvvjUFgdlFbU+rfsqw9KVtuxxHmqpMrZzX
ZlKrOe/CDQNzTgqVbPAVTu3GGqV3MNtMHsAnYHfR/QFWQ3BSPZ2gxUC2EbRB5j3//FpvxtCGvfZt
bjiY9qSxuGOVX0IMmxi2ak4GcanPNQtTaLSXdhxjXILWvEiKaT40bvvEunmWCOZeZByTERIBDlDe
19RB5qcn4wnpGZk7ZqV3nddbZwt46TpPvGEZYPA5ilyfvC7CANG75yTt9cUt2LXDZi06oXZU8ZrE
q2Le26Rh1EK0D6M31K81UofQslsCwxECkhqOaSqw6n12VwNGrVWtSc3i3wkiMAo6j2iEJxMPtTyZ
eZ2ssw4pdJi08hSmZBMHyS3p6+9JaFpkmxRqBdEz3FZRGazjxur3vT2GOwWoHZJvhAVoDKVYFSVy
GW0zIMZ59KsAWLk2IYatC9l6x1El5CZ7MLcYtO3CdrYOpIcSBS0672ZaxaFExfZIzAd2CsB6mzoZ
i40YkVfjJP9FkHZ2Guc624um/zYog9ts6kiHmYdjYUfRQ5CgMvTz4VuaOP7JCoZuoTXELjI4TgAN
j+S7OwcS7KZxHA6B6V4I20i+oHFaDey018KI6o0RC1SqUJ42OT6Drciy8V1MO2VkqKNCUJmyhoZL
2NdT45CdHuFsf8Sa8RUJgbfGJGPv4tz4Jn2DOtmr9H4S0lm6MP7WeTOTkJdLe68nsVa1R2IXhNY7
tKvYyhLbGwEIJLLocdug9VmJGcBV7JBOgko+f7Tc7gmSSfzBd4xQvn5vG/k9tHxjrYCVr1AhpBd+
E4Fig1F8xev8ag5qeJo1PIqun9i4Qyc5VpUql0MbYl9W2sbuWI83ycQBiInbLdGrk+bpMgGPq+6R
gvysRLtFLxS/hoI9LkcYpZV4K2tDLcddlFXjrhwM5EickFe6zvDNer7eBGUy7IO6H9ZWaJ6ZXRuX
GvrG1qyITguzFDF8Xv1osLxsaZBHiCYAFUldOacma06I0cU+zEJkv3FJrd/C011oxslhO/4sBmmd
hZ2IjShBLpMFhDvfmIp1TW5CGjBjrWVj7BHwMHwkuyhM4+bw+ZOy+pvLvts5HefVeZ0OnALmRj9H
aTc9o22CwZz0VfgGWAWrTTQ+lObkHPo08k8QK9fYq/xjlnU87deoGVza+aa+zsy/yYZ7oxBAZsLk
EDdzNJG4WO7A9N3VAA55e1m5aWoGIcad2R8Y8HfLpnyoR5Gyie9Y7Rl0ceS37xc1/FKyfW/EnSoz
3GGT7kRnv0Y96NNKZoXcFinBGJGpf0JGbBa9cIADSJ40QQIQ4GwMgPdwakukydIIhX9sQZqH7ooU
kvTj3n9cWLMdXnUV+gzFspdRq+jQNcUm6KfurGzF8M3ucAN61T5Fh3rsVafPfhYvc4v5FDN0p0xx
sswIVfLQ3/SB4knDavyB4axZYf/SB4Gb9jkB4KTmvae1+WiP5FKHEvSvJSUhojELURKCbEFctZ3w
y32ANqAp38wEKRTDWU32l1ziai8w5u4MkwN2MrrLcHTar74o4lXCYPgydVVxz2lGyOoMXyGR7nGO
R4+hG9evBjPtHujIVIyvccb5kDhyVi3loorIvYdoDN9xPHzHiADwtO/kse7Hdt3FXr1VM+ftoBwO
iaY3Pke+fuvAlhtjQSo1kAXMu9ghKkDkT1UdP7fEpi/ttEe811ly49sROXh5BrGALRwdaUkLfRRP
dNiiUykj7DZyave5EbKt23p6dJXzHg9nNgbrhOP2W5SH5OGaCgfi3W/Uxy9m1dq3WjE4SsJHSQNc
TZY6B6VQaz67XVjgk6nbYvg6cM+nOM+j0OgOCtvzsR41WZckux1y5apVFpJP0CJ8Rdz9YLCJgiFX
0ROxX8FKgRck2Fl9RQU1rUh9Y/uLIVUhZY+NdDhicOr/ckHNxyExbpn+9C1BjeF0sLpGHTGVfYtq
CKtZ7sKX6TWMlQK7HHjuRgiJ1hYrmSINYWekXbGpQjddFnOuLkgwp9r1z0FtEiJh5weSzPbXkEz6
sKuyKzXOUxH05VKlEp9TnN8G8VAnUl/dFAYCog8gI0Pxw3IEGqUqzPZBE19B7VIootTE/LHT1lyd
mBHOFPoqOzC52iB2JPsp1PrW9m8k3VcHwOfzxqjAe39aUqOdDIbgCd0OMiCs9bB8jL2WSbdEk+1v
ATmnW5sz5KLTfXYWCQjMTHTmHmGusScDzNvo+Z5jAA+Agk88s1ZikoXZWuX+gwkL+rn0m6M2o+w5
0D7jvBbja0s9tkVxhqm2M9aelb7YLvW8NhRTmGAwNoaYEz5JfSvLvjkMgcXJyFobWBmeOHkA5hrQ
tCEittYT9hCWYHK1iqcCwe4BlTkZWnRFLrUvhkuKvGYzGPIaF0D+S4NER8AQi5pW0TJnofwY6xrx
vk3Y0LjqdYSOqbeR/2dtfepJSpydfrhmVffsj+WnO/JZ49h9NuKs20VIXzhYthy8Jvz0MKsOTKaS
I/DTfW9Z1j4ZZbmOqO+eA0F+hau9Q5q9U61Aqp1aDjhUo0tYDB4zu0ruyqRKOTv9nLs+eCwa+wwn
nKFyeEJFrueyWfU9YcNj6hfYSttHgMTZAxHba8N3iRhMpumMcZJQ8YS/7ISsR123mRIbDlUniK9i
5IRLgCT5f7rg1LEOmCy/OcVwE7nEEqdx8Plx9WK0ZAFyeKh2vSvzazWVr51SHBgb+QWWJHdwhFcf
M1LGY3VoO5eeTEhqS3t3/3glcRpDX4xrBbjSx7KAJDHoli4r3fPcLryGY4wUZPSZbSkO8+icRQ0b
0xoE/Sg72JmBiJdRbUIPSjkqk0tIAtOIGauexnsnw0Q+X+MsdDpjvKq2thcQA8CjR2Qo2zhInvRs
QnjrzWjrYp+4cOxrF66dXgZfBkj0cKd5zSl9FnOTkHA8ySdNENraxaRFLjIOC5xQuO2QJKwHty8v
Qz+/zwaG5JAKyYAwsAUZyOkNOs7WnJK3iC7Uo3WYy2g8f5Ko5iGEswY4zpvh5qnGcB/suyx6Gkg1
MGjk1y3mu5L1EbinNZ7tqntlK1y4oYOXxPLjZyoUvchXuNO9yn+S6QjlVPnWcypMNi/XqnamyR2N
Uqc92g3B3xnI0iSV3dISc7ythL9lU55PLSXTSd9/Ast1bpWDm2lK5aHjjGJkBCrH2Ob3VRCHD7ZR
jhcmc9vKDJfNTMxKgpSF6e4JZ9Avk4nvxkKXfvq8eJUi3zSCZAzNfNiMKQD+yLyHYxveaXTz9uoO
UIwBQYubaJyf6Hf9OwLRZ0L2WgYz+YBlfjB1Yu6qpugOmXnPpDZGxm1e/lHZY/DuhZUBgw9io/Km
szvqx7oArpdHXXmKcI2ulXCPYJ2rw+dlLoaX0MH5BDwpPA6iyde5sPtNIWcUqgUsoM8LxmXCHrqX
GIfncmxqJn1h2JOoxU8zLjlQsHKP8hE0eaGRw8kYsWFlnT9f+rxord6Gscu2iDPrvc2/MyiIu77M
bXLQxE/g4R38vtDcAv3Ar4rWeI0D2D7Cw2cbH7TauTCzqLGzH21CqoG8C4hh9sitED+CO06qQ4Ly
4RIlG5BS9ZZ79mutiP/JIbMcJWe1TVVkwYuoYK/R23vwiABeoMsVnI1NCZCmGI4E95C2odMXv5YU
scU0IkoDxW9layNID12h4wukNKA1HpiBFFcsxy/VPOdUcFsUkS9V7Y/cMNJc5BmtszwjpXDi7pjH
6SlMioKeHpc8nJNlEyMYZktozxp75UJFRFvJKED3O9LViyXwrKS8ew4mwhLdpNzSAdJEd5EMTe43
CtDACB68xHp06BwS1jmT9mD3W7s3ImIwAnmO7CyiqiEJJK06tRny8CWQY7rqCpPthjwErWz9VDoB
ytbE30kcoFhBFQ4JtHmbscdxDRFhPt255fuxTlpFSATbKgkTM30S6KLZOMiLlaGtMfqoXn9SZgaD
2tu2nSM8PbAZedyfizA79VgkD5aDz0rmLSztzIge7YiTDCq0wGvTXU8a8kMjxcaE5nXyRs7+MZaF
FcbH4s0czsBu+mBRIpKIprDdRw0GwrJsY9TvJD6ZVqPWQKf2jH57PHXOXlclWUhBEayKqEVkm3j6
8mnCDb083Ug39h4zDPHRYFTnwjBCvEUY53thenKBYQerDEJh2qPDAd+r82aExT5UCLB9GV91SBsi
HWh7EUCY1ce8G3uyeh1cFNVoHP9ySRG7EGM4AZ2c5o/UKZ4NBvyXuGIxF/cox4D+yjEnHztDLx/N
LyPhCS/pBqB+Gc7NL1+Zv8ByFa/BZCY8lcD20dLbB7jY7hodYstItlrVplSY79UflyYkBsu2Xtn2
7S/D+KtIoTMaaVKcVCLdE7aRBQSgmsiw2rt4uUnEn3apzyqGCGVmPAdWp57c0HhxzDD6YmchxIA4
fctu5b3E8e5Nrd53p1NMBoZppDivYqIZhhBlvw3WYdgUyqqu2f3SW8K9QEW0XcLqQmK0jjoUzTVy
h52G67KxrCy8tq5t73HVcxAsUxzBzEaIlW+Ym0ftuBkIUf3IpmibT/1whmMVE+ME72o0H3vlY+NN
GZCEsBCtIO9+xm7yPpl6QB/QWpuosdxjVVuvETLQrR8woh8plnOMVRyounI3unr8ALIHO4UwlgDZ
6zkw/WdO9NlD1nTVlsEF5hs1wOa2TfPFrsVV5H558EZl7YYq+NLryjo2acoZvkY4S3MSplLmbVFp
t7dY9i+yCElT73R+BPCfPvqZ9VZDrRaGQfVJAhbiVOA0dlGiR6uSAVMel4J7dtlCE1mNHcIpIuG/
MLpI4L/4xs6wEdim4R2s0Ne7WjpvtV2TO9I4Po0OkqJkFbe7tlgPEfZBDBr+DQageWmzakmDuD6X
qHDPpmirHWt6tWha19txbCrXROZ5D44ed1bVdxwyEazu+kpvcToZCztExcsW0S0GHzWQM7uPnkL6
XjtYUIXj6hMu9a8TPe6n3hjXrQ6KfTaV6VrFs7o41nwFNsM+SUA2OT8JPWdapFbmvDXUaxuLdtRT
KxARVN9yg9sUDx8duwqYlgPpCSOJue/uW7JpY2IZZvPhlxLg8BtAUe+9TVC7rZggxamM9l3Sf0QG
HcnIdl4HIoHzeJpuVR0FK/x2uGgo5G4lauWVraKTK/QNKMLLvQa7dgauWZKPvJWHsGTZMHx8ttGk
k7+iSb4b43ipquQtz5uQMeK47lDQX5r7xddNsYpwye0NB3ov+s2fk2u84xg03vsprpd8Fqgr4h++
UOnG9hv/aFSiPzm1gc4X6iAHsLk/+HVTLrG8jM8JwWO1O2TbueV82H/64xxDP8ra/nA6HtimS4dl
kprBIb4fKJXhvSqctnRJZXrsKqT/og8IBe1DvhXePVzx4cOlUapq+VZZmDPDRqQLK50uVlyMhER0
5ZoaJMWs33LbV01ZLQcdy3Vmqx90Fw14uygPu8mfj3bB0yv74b3Dy4mp824DZjmLSlo83VMq1EOe
EmtVAp07IVrr9q0No4ko841hzPcoZcd6ilruT0NOqxZ8AGlAZrOEQtad+hyRYylxGt//RGhCsi5q
waGD7XHo6+4dm/J0JxujIAwR9jV5jmeABfmSjq8e6FUmaVxoO/RXWJyLQdCiHObU2JIRp984UEaL
qfOjq6RYmv321mSzSXRvrUlkT5yjH7TPOPL7Y2qKH2RJzo/O/SJqoZaVqZ3t52tDEDaP+nsPIH7j
ZXa1FK5IyHWZ4zVPdHeNgrm7WuC+lmoOZpbdhG8xS/KrKKJzOwNXMuKpex6i5KsnzOCqBpjFqR0Z
B0uOdLnBZPpiFgcUJ0/KHxNMo5GxsvKgfmVU9stN9TV1eTKSSbLP3y9pmI4LR03nUNvFrQdXlpTT
lflJeYsNRJhQI11C/Ar72MWVWjLG9pfufQJol6FNxTPESwgu00m3VGVxol8sxGOPqR18b1H13gKX
ar/pGm/hV8o6dvwiIHS5+SEHBvAcmyuveutt0Z47gxW1I+YuxNU8zt1LKt0bAqxpLdiccHYwUzBC
292Uk1nfkEnlh45SeCEYT776gUcx0RDjtvIEsyZ8B8WV0dT9e0Y0rmvPP1VgZ3H0keQRxVs9AI4o
cXkupaZvjB3c4PjcM5iQYt/4ETFLAy6GDmHEBiKjDS3o1iczKQZzpx8+LzCpmOKRIbpFe0+mqYRF
+mleklFjH0rTPzqUNw++zqaVgRbu2c7A3aUJ0b195z9MsFU3eLDGU+51xXEYYKHasikBPOJwiXDX
fkW/s/eKkblqKx/HpklwMFrJQ2hlXyJnONKxCi4cKI1914btdiKQ5TTT3R4bUqxn3VnHvNLZFffX
tASsNu8Ka3bWBNYEkHcj69Axz9r6fdSsJoebHbk//eigxy1EDpqP4vlxCNqeWERdH9C0UhEHDTGm
MHBUomOOd8HNcE1IBF3kPbWWoUHdFcxiDazJISkUZxMdBK2exjlEFl0uboprRw39pQ4ALngTWgjE
USbT78ylCU3v2a3C4DjzIKJbHMH7iUG8TGXyi4EDGjao34dOpNiQmnRv8JcuHKGPRNK2Ty2A+6ei
xd5pSi86gNNK11hk7qFwBeBTGd6qYRaL3KLd7VbDc0Qs6GGswfh1SnBoCOZy7SgCh81IVMi6YdZG
FnMiR2Zr0AoZcYzSPbaO1G/ZkKypUZKdTem3VDm9U/AVGT2b3Nr66Cd3U8OmMd9nBZ7hh1c31uEV
hrG9z6X3ZVJpc02lqK9CxjBQPsemyeitimA2PtqWYX5emetEuRjELM6+n5ehKEBzEqq4Kib0XvBy
oyvzVBPHXXjJixlocwikjW70NsRrROvdTRLOARW3XjZBeqmb9m5Q1Ocsl+nKyM1fQnXmI9PTeV3L
tFwbnGAf/3gtZmQ36yPBcaT+jPegl0RB3CgIJwIEMJ+m2EJRINsnZ1bnzCzsb3bf3ZUwd0FEE0M/
wgeGpjXsd2GJvMYeB7j3Fg1r7HiwBO8/hrGxGds53ILTaA8x8op8oThYINEhRQql6XMekmcsqU02
/dxYW9KmtzLN2y8xaaFUo2SHBdO5Q8ZJtGJVv3a1DdgrZumU/M8gwzMDtfkQk9Job2TyTSdjvner
8HetEPMT1+h5rKvG8MPFHH5JJZs80gp1RbgTPk6Qwx3Cs10EtE+AtoZbJdSX/u7/mnKgQNVQPcV1
b+yVWybXKQPj3lGMf1Qq3DOvKM5RVIZUz1l/JbGuu/aXoetJN5DQmFiFX2EpeK9g6n4moPd3IX79
rC082rsFwZcBPgJJjcXWGPSnMsUWVDTti5GrYo0nouW841NW8FU8pwkW2kbYoJnsvrnhdvzj0sF3
7yOAongfT/HYW0+mmY/rQBBHibDIecCvuWCu698izJHlvW/8eenNJMYgJYhy+6fXVDt8o/1vHjMV
To/0IuqV55aQ0cdeH5MyNZl20ONUptEcvSi096ApgpXf0V9IclEexgbzlIJ/INQdF5ayPNjVu5tp
Z++5eb22Y+pY+BXuAu4lNN8RbFigKxxbvSTMRCmQBCHhpXZspm8OMqIMvnZpD8kXkZJ6Zg0ogeG9
n5CvEJydwuvVlOcbPxYU3IPV7IRnJ/s2a39gdBeveiTfwa0950TATWVa5plEaZivKh0eGzWXy6qk
B52AWi5M02abzJ4mwXAG1K2zGD2/O0P7AJ0d93Ll12gh8ekAndHJxba5zTI1jU95RrE6YiX0NA2J
IlIOIIP0GHVINpGKF3RdQ2LJk52ylEO2Xljd4O0ifI6YIw5BfCqJb19DsYZ5GYAFpqcUn4I6Yg3L
YrHQ9gxT3siqiy/u6WfAwIjeS/VmCBi8hWyfBB8rELYiax/NovoqMbLnG14bDlIjJRfEH0URXJKO
Ccbl8xINhXdpCr6d1g/jXQCA+NEuS9LzDD4d23IvOpzhBKX5t8Snp2inNYWItICbotfgsMl5LCyT
5JrDGdnYmq6xH0/OWlfGdGMA36xVMHyNM2JQ8ZeRqGVX6pUZSUekfGx9rQLr4oe2cavbIF84ZpWd
k0lnZ4NpAFYfDay5p8TV1E7PjpNgh4ejh3o47NemKvILWwf53nHpvJZGvDETKLJ1oK+fF3YYVpYe
H5sa6W0jjyDHvU7xR+L2Pf+1fvP/TykrXqi7Eepfl5H+w9/87T/+zb/5x7/7r7//h7///W//4//4
t//pH/7L3/3+7//bX+th//glf1GVBt5vDoQmpCSm41qI5FB1/kVVKp3fBG4SDlaoTsnUucu7/1CV
ClSlkvR1ST0dOK4rkHr+oSp1xG+OY9PWNO/OD8Sg/2eq0j9JyO8hPh5vi1sIob7v/9kE5MUeA5aG
hvwYtwGtwMkJ0CoE5lR+0SkeMchMcR1/KLAQ4vvkhzXOx9HJq/Cx7BKPBbqElC9AV8SEsyw6T2Xy
uyyAopA6IxrL3jkZeNlL7sfmfKR+MEIgKExT3gsrLedvg9Hr7P4QKBE+9tLWNvQNA4PGqaYYpeQI
/NQx4Sspqp7FKDqUq0NPeE31v3FDuab1L9W1wuSjRq9r8YHzqQjnT+ramjKub0jF2LkkNthsHb3v
XPqp6Mil6BPBGN5V+HJf/WIQxoPbNYPaeQ38LDSKieltka4G3XNpk1K48FwwHPk9cyRXB5FOcfOa
DJNt7t0hGOItgxRgvp2h3UeVkIEWewIHrDlm4S+NUT87AmtPZb00rN6JDk4YwpLwFLK+N7ZElWN+
avRA2EWqJxe2K9EDJBjnrgTsV8P0IEua1hypH3FOw35VMPJKyfKesugx7mH46WUr8dXsbKQt48M8
c/NuW4Leg2Pf9M38Psx3ZagbdNJcOaKupu8VVIr0Ja+SGp8mDJoxfaJBYIpzAKYqYAccGRYv+dww
3S/CMY91chZMbzzMp/ZouudprKz5V5VgHUuWZZFFNRBmo2hY0UsYS6zOSWWWR0krhVjQsZRpcHP8
ukcE2ZkapApHJiQPrxksdH0gnsgq9AofgKIX1snG32KxjO2f0iQnHHUvmv7gnQyQapTEwxujd75j
drq7mKepM+JD+X7wNFc0Zm4d+Rf2TlCzBN9Kb3SJviiBatnuop7rOfmOOaK0OH7JQez7UoHyXJgR
n+8xnUziiZZuNZkjWbRVlaYLPrg7ysBIlHiHx+PZH4bbm96TGPu53YKyLjN70cPmm3YRxQdKlYEE
O2sF6TpmhkMBjkca6GUefHXGxmt/EEtxp8VHgzdfHWcYOINb9FKRQSYTOOZ0IqnHJ1kkXY6aQCzo
9rOTb6AxJKA5sKv3mB7a0LayHfvwZLrIWQLKvKWkaK/zF01ikEFFarmYp2Vdu/LQ2yYwgtGx0zZc
onUlvHKRmwFnEwzuEJkhfA3piKlNWlE03uKyd/KDnRS882sbmEm/r1EiJg8gg1S8r1NnBF6DHq67
55XUvIsYMG+W2mphDlWNYN0QPuEJBCgaFk1iSQcnW6VY9I1bZpKB3C+ikAoZuW07p81I7mCW+18B
ADo4sQq866AyYdpJGm6dk0dP1pSmU7V28Y9676OYnHxE7uXF5Vs9kP7qgjK3Zo7eIBE7abFZqjv9
CEGXbB9q+Injq6ldoeSKtxBF6bpAn00SM/4AZq8Vj5c6jVJMU4Vb3KFVjibHqIMvshHWvI0GqyfD
IqoD3t7SAQIiEBgrTzpQb+ohCey17QVj9pyqlGIzQ9fnXSZEuf5JW6CnvmRYQ9NNCC8QTXohZH6c
3ayrjzqlhHgnv0hMYFt065bL2Bym+oEuMDLURdi3mOQXoYxQ1yauUQ2PNTgvblZZ6zhcczc54S2a
nKH+aqrI4PbVKmh/dImSjIu7Gh/9L0K2omGrBqtCu+/KfUy5AdCIx0y+BwFN3W3jc9vRTW3HPAF8
WRNHVAWN3++imj7ghkLbn976USAaBsw9A8lqIGsPX3pHElSlKS30RriN7j4QqZJRtvAUFIydqbvY
UeQuDQWp4+1YuYxe4sE8jmbNJhAxM/MWQSpHDQhQZUW9EkPcU7iA+MLQZ/qM2kOYHD7CuGAYxfM8
grQHppHBvNRGCgo2B56cbHBrNtW2rzwnuYTRwEl1WUesW0t7cgx7TdgOgU7LNM0kuSReiSsfHmJh
orkxYIOPl0pWbbs1ie1NNlNXxvfJcMEqtU2Z+UZY8JgTmHtiruL6OE9MJOZlFDjAkb0RGSWkyrg1
CO/uerBpPzhrlyZJ1TUP17M/93ym1AujB3C9FffsK4jUseU9EfLc3TNFDCDzxoK8FVriPd3W4p3K
zmdDJZdpN6Os2TMHwRgwGfYtn4Q+6zhooNwZVgN4dvCcfeIDN+JmKWKij5emPQOiQQRBAOxTW1mo
CebKjNNjIc2mCheJJntrvntGWTeMwui9j7onS89F+e70M8MvBEX0WCZ3plpKE5bFc9EVsX3POW26
aDvaQ8OgWjZNS+Z75yRkIkOHSvWPWfhOlC5A9RsZ9q+StoBiy/QxrUy0icn7mAoaIGuGmX5118Aa
0vlO0k8xPdcdqNyTE1LeP4+RCJOam58UsoesHRk6s8Sz6/60I2u45V1ZlM+SSCHk2TMEtn6lHPJR
nh0ca4yMrUTKrxgq8JItYHd1Naopn6K32/a50SRAfWG+k0pFXDBKKhzUe5RyRAfbbiitV7OO/bFe
II5ygCX3RYG8KC6ySaqVyQhIwgmO7ADwkkB8sK1sIzIJPq3NsQEVbc7pY89/XOEQZAzUnt3WdYeX
AaJgeUrnOGoRr8nIZLnIcH3OicFAJqr4VF8CL2+r18xiD1/HiiW1XNR2AfRs4YrIVk+xli5My7Eq
qEQdI47Ke6vbUlCgonCID3K08Y7mltMG3xu3bJpfDsuewgafaW29x07m8dUZhjQ3o5e40QMNk2ru
l0VSecNDUromtlw3TnGb2L6KN22XO/hhUfIxmS9pOJkXcsCRIrnI7donFPoiIhiqSKxD7PI/3zVB
TmpGS9Ic0Mmcn18w6dEKID5xpBsOp3lmZYrMQlf7KXeneheIZCbmF+hT/QPzjE0CWawYqvd6MKJn
VBkZqVqe7lV5sMXAMI8ANdCvj/C0QwuNR4/oAhtL3/Zy0RZuMZxEFqVEmDM1NpBBRYSPbi0GOcEu
itsZqXUX5e6vVKQRBOQ6H8bo3ImA6ZrpN1MAhD4cQUl1ThtCKgcTynyiLGfCayU3obOtQ38oVyJs
e/U4s+WNOd2pGKdj76aMM8uyiLqI+z4xUGzWWDR+MRcgDBgZXG3tXPiu42r2Qke8GrHnMNbJYlt+
QfIpgEtarAP5Yp5Ly9l2BgeD14LNl7DFweS8gbxfqn3bOU0AONdXdLcstJw9S3wVl48J9qt5lxMk
PT/EEcFs+7LxY8kt182Q+5IuxKUJt8y9pZU5uFfU7GnF5hxzAnlKWhOXlBnSAV0CeHNRmtOHCb+i
APYctZz9asZEytR9wHdpT9J/jbsMLUBv8sS855jrih+5pyP0Id0EC/HN8JigzKzvHuMhSmLP33ku
PEeGrt5MMEhVenX2yPuM+s0EQQktS4H6MjoZo+BYajVFTbySVzuFC2w4TcY3EMmje81ym9k8fYZ5
/h5IEh2Ptfb96mA2QzfzHBTcnls9dfDy5rtu5wKMxgO5JjPX2tCiS5hb54iSFo0Tg6hlO/e9TalN
e9y2Icsm9U5dmlsx8dRj9Xedq0IvtGxZvDecINHQrf6v1dr/TxpC79XTv15E//6f/93vf//f/+zF
pNyliv7a9ThKreA3z3Gha0ocWlTP2Ir/sGJa4jeEZzKgUsNObN4r4z+KZipjz7aYtUiB3dx27m7z
P4pmXJqOsIighSjxh4HzfxlF/0Wf458tvH9NbOGX8qvq6q+CZp2Aup0vHTyJwNv552KxcGEQCIth
jiBUDYVAEm3QLswXUsb6rXtHRHRocKhd6hlMSeLez3LjByzlH5PjNKsuggtXTxxOHDbf9WBkv7wg
lyfalUDC0JWt88wJ98zEX/AcuGfTW9WZn5xk2xjAapOXItDexkW0BTEd6n3sTg+j9TOOOZVVFhEJ
CJkxbRXM3hy5JixNX5qMdqLZNvHSpde/YvlE9xFLhb3j3s0XLMtOLkDQlzeaAtG7QcN/RU3TrEoA
NUuiMe5IHy9ZWmb4oSqZE009lg/ARdA1I56xZnc4BTlaeQthiofu5Iy1ND6Pwz2TK8Bt53wkU48l
ILT2JRn2exPvVe0x9EkzZmWpFdGV5v17lg2bkahGt9UNh0h9HEdr2KVpWOOkiOCfMjA9srD8T+rO
JDluZs2yK0Iaejim0feMYE9OYBQlwdEDDsDR7KcWkCuo7dQy6gTfS8uXOSizMqtJDX4YJf1qGIFw
uH/33nM/x9mEJR0CAZZLYFL2L3rkmWlTMdf566Cb7M2UROPeNoaQ15NKAAhHpzZx95iUUJGE0Ed3
iq8Vm2kOBaQ37SAIl4VN+ZSfemC2FaCyqmRP4fLibfoyjg5+2LhYOIKnwgYnYepnlDzzmCdy3QUI
k5YTN1dN/GZpBOmAbyC0UeDY+2PU3tA6qTdJOzs7Tle/f/J6P5e0LuA2xODSTBljKstbtKGSygyV
ITAFqnWPvR2/Dnnf3+6wTASf8MMaZ3+h7Tr+iCiDyh0q+TIWt12byfE0zfPXQNjgPJBWW6ddSWmf
nfS3LjMa3NhTtDYaL901yp6x46f+pQaJv8hGGsJL8U4wdxNbrrs1jaBY58Knu9KD4hlo/SGaqVgh
6ePaqinJJOJwofymWLd4PFcmfOvD3AS/Z3bbB6IAS9tN7GuaZQ8YxdXejDCT8LmRN9ewXpvYYJ8B
CXcNuARIWlcWCMguxLqMPhDwNOF2uEsyRegqmAvERWUmkX1YwL0Obyi4Fw4QmuM/Hb/BVzehhAm7
+RRVkm7mWts7re7nn6BGPRJ5dKQctFunDXNcIfqOk0JEMyjH/aJH3wcwcZrcklSWSPOTWQuyNGUy
fvSm2jhN/iRLFbzJEqAoJVjl7ueHWD3eiOWMK2+Cym5pa8CLOL1EQVEf3U6WD56Nwb2YA/8bMnse
qIMC/UUXXg3ZOYf+4yYDxfaFzatMD8lp5iaxulDz10vqoFKj22GsEKc+d57dkZ6hOOnzJ0Xxj+UX
0cJkUvaUVLRylr17D6WQ06JClhyxKsF51EwWFjQ8iiX8E5r9jJi2h6g6Znd3gUkBwy0Zm21IBcdz
l5nlKjKAIbBnfCuzYAumjdxaQAmA8oV7LkDHo3dmKNzVgAFLt7dC8If2kOeuapALinLrC5lezP4V
pRCVCbVlCsttWgc47HVsn6PwxHnIvBYGNns7pjxj7tLiYfb53KeYgUeCfuAboYu5nCBQ798pjzAx
htCX1Ba+86wjkiYWHlXMYbzciTFgqIxHDAlEVcr0PhbrbQn4TjdH5+4W4VBorV1rXNWq6w56jOdF
Y3aYA3ss0KnhTH9a8xpg9PvtdxnzN4v4ouU7l0iFySN5KYyvqYfHcKT8ptKMQu8Xa3K8H+O8OIbc
VlqcYsa0J45I//wqCYsMBzJcTxC3mGQYnwSmUOAd8w2D1j9+kzgvfqKPiUtkySuKl0BF7lIzyrh5
ldy3iDzMVw4ABRT+ibsACQcv6MYvuiHqDZhHZ2NJahY5MtcPwm3GHbo6bGrbebasadGlZOqGPLkQ
MLCPydxdk7YhZWrSm9RlVreTAMvXRRXvpwRjjJns8Bz2x973+yM78v7488MMNwGpQ3KlmVEM+9If
jQUbSfUZYc6rQSU8E/47Mw7r17B3m1VfQ3RGjI14+qVsmenYARUu60vZUjBYzKX7ZI/pp9er9DUP
DYv6oa9+rsq7WQ8hvycTVnfzbzXiMFFOTMMP1dSllAVwkm0CJ5k/yFgHsg/5VAdq7d+D9NLoBGq2
Ch9Vm1wgLVLoIex+5dMHfYk9b68RZy4GhAEyBcVlRDzfuDWsfE6s+TKhvQZbv7dMW7fFtcInqtJm
uRNz3936fiLSzZl/Vfcpq2es6w/bFITuBQ8l9GbwkK5uF9FA1CAd9Y3O7HxLOgnnEVCzXe95X3PD
YDHos/GcWvbWI0a3sPCRPrI+WZsJ7uUxmH116nUBukAZe9WL4dVSmCJqf5zWBQIBEag4P0G9NbYh
oX3y/TzAIcpYp1kye2mE337R0LqI7anZzczI1xzWg0em747TrTMnsZ7ZNYttIOZVaBoj+h4rSX4N
culfwZnnT1Y7LctYXc1UxaekKnJKr/1LG9Ji0HVudUqbXeX285VhJa+K65wmbLVrkYq/ulJdu5ir
uFkbXd5uo5T3MXXfe8GSFk7zA2dYXHbA4QQ9xbssr91lFMP4o7UUwU7YWEbM8RmnQsm6Y4ZPbtHX
CwYM2RpXlseqy66qrQK9bzVNBwWa5/onXWmpqb2Q7FqMblKeDRto7dAYn7NRyReO7OzvCZqCUctv
SZelGzj+dCCHdY1ZpxMPFSZ6PjogFzzrTNTPO5EuoRIjDCFW6oyXzdFDuIJTfA153nACEsmqwW9T
QVQ/x4i511xLZ2d2k7VwS/lGCddwhkHaXrt6WA2038GkpS9t747z2aQl6BHu0lcBMXTbVPF9JyM/
jKJ9bvHXffgZha6JHAAQRNCR/TJ8pZHIbM32rU8x7aS10RO6N9kbjK6x6Fq3R+OnObnT5PAK1OkV
Y9t6B3Aq2clJtJsaPWCFIznc+ValFhbFp++Sb4LOFDwOntm8tCQmGFuMrA5jcxcLfKgfBHG2dlZC
rJ2Kxxqj4NovUntnjRkHu7m1r6FkJJaSiYLePT5zXx7MWY/r+u7JtSyCusmYgXrsKaM2Cq86R7Wu
8IuyqONvpZ18UvFD6fc8PRRRmVDbj6QrLY5qQXo1hvEhaUP32GKO2c61+02vxZk59fA4GOTcwllQ
3UgSGzM58U16YZ0itlc9po5d1sfuFf+PuwzuhnJG9/GlncGsKuF+4SDqMTO2hJPiCmK4VA4ih+kc
MbwVBDoDg9rUoLrQbI+9zgmbraBr0RgIwzit6Tz5PoL9ECBjw0+Xp+R+6WX6MsxAJ9KwFAfKKh/d
vLJfZLbsAMQ9tM3PohGcddw0Hxje5KpMjPkBSYH73L37AvK6fx7T4ubKZGE4BAXrLIeUHEPSl72/
VrQgLVBWtmCfnvoUUkLR5ThlipiP5HiM6Msh3UWR5JzoZQvBiWZSDhuDLtZW0KD3Qt+P/P2YjMWS
zTl39ioEgsFaUt/x1tigQi9ALDeeZTpNy6Y1vKVCdU6Hvt2XwUOswQ10mhIo1zOspxkom+u7ORxA
BuV0tLfn0bKeHKZuGz0M3Fg+/VlWmX+EFZELG3/KecqOIaHEuOtueQKTvO/B9I8DFjn3jjxFUKcC
G5RLOWDc6REfyH+phWkHRPcHSaIuoc3NCbpoQ4+Tt0+inPDf7OxN3QfXZhzPvmM+NDiMDuRnU5ui
WqGch6GbnF1QADqdo1lcqmm4miSdB0nHjZIqO/7jK0DolIuAxoGEd0A1ARsZxWyBzXqtoP1DcpD1
2bpfysG65wWi977B79qTOcB1RJYTB9rBdd3xUMKTgp1Z6m1bvNkRyS5DlXQVGNV6UHRCupZDep+i
aIIDVVEc0sF6S6A9HgYOF5uwqUj3DNOr19H34FXxNboPVZSagk0go7fGdvWbPxOe8EcmlDirHTUc
8FDNqDTjv17+8+esrOnR94ZkHTtmsPT5mG9QpqwbNmzrRi8mBU+oC7sqjPiObCPcGRXPhiKTn5lL
rVRW2xXxbde/JE5uIdyYcj1hLDsjSOPzNoQ8VbFudlNI/VXnNmTdRbGGnOOvf/ajppkOa8ERkm1t
DAvXSr+DJMieugTXkkV1J9t2qZ+kd6akiFo+B415oBMQRsPh58JkpvO6atM2FcxgzDAhcMFfQ9ze
0gmBU+dQy43R35PNICKrqs8EnfISOyTZIJEbeMezT5AezSeF0N1icGT95nv9E5YO70Qd0ng18r+V
kTun0nQotzT0d8CWEvvvthmd9MmDFHMmP8lZJCj/DF7RPgQNLENOSJ/aNcViZC9wHJIKPjCYi9E7
KlBqJcfpS2WimGG8xI0/3lN7mfmirQ6xVqwnfDqPA4O4M+VBPGbeiimbb0ZoPpGsNC/paIUbJvRs
6ct5NZt4NcqJQSEPfhJvobpQXkZFeFHGB/oINgjwuCeZQHZmV52nNB8f/PKJxihF96r5HMwOHQ7Q
Zp+ITFcHiTFWzRqYOMikl2DuWtqHCBB4Tc6jZRybOy4fR6cZ+WQCOAG34HQTXRmPPsl+xJX5mqSJ
fUihEjAm79Ux9fXBm/s/JkG5U9abLv1+97K+2RuvvYlDuujOBZu2p8wDdYA1MOcVabNXOypv0gha
FmOojuP9PJvF+oBvpjn31sYg3HDqyNydhdE7e5V4bx2uzQWPVfPZbEKCYlURH8D9RoQnpb4Hl+Jv
M32li7t6BLbncmsT7Fa8sc9WmtBL2VkJFZGpd+gxpm4xVv5C1IkvzJQ9iDdWsB/RxXCs1U8g6OwH
R/Mx9/tw+J7LvwFC4VeLpW9VD/epgtkDFg7G9FlmA3UAirYtHcnnWSCnks/wVlkhjWUi4EP0Bs1z
NfOk323zTEUB5kRpzzvk02gPZfglmtL50Pb+AXdS84+LboFIlpbd0NQxdVs/G4ylF3jBIpOJ8+Qp
Cw4rg6EVcdd9oTvjnDa8avXU/dFKE370jfkPKtDMHjVMa6Yw7iBuk/jolFMQtla8GRmm8VmaGM2A
gq0Cyww2EXr1ykoquiK4059aMzDWzcDOgPwZt0QpjO/O3sS1rc9dZ2I6rVR5CUhx04JbFYtJx3ob
3n/oWSQxu8BPdxm4Xc5/ktP7yLkkMufy3N7LoDl6ieXQuO0qrmRxiFr9HoWTPrByv7ljly4TOPMX
nZt7y4jeWytcNWnSnZwiDy8JO9NFGMbueojSlL/YcRku9ISz4/xz6HI8fQZPxHrK64efi6iQ07uO
z1roOvuAXgfVNd3f3CoeBqfN940Ll51Bx9mz4NrPEDJ7lAfFQvuQxUP/7Cnj4qUUOdd+fMpYTukM
q4pXrLMwcazC3hpjYy3bdCQkpYbniVDZtkdKxfpvfdOuE616fFqLPIj9N9gRa2VJ/xDe7XCVZz0g
VLgs+E60M4lDlH7mfwtFL2UzRdkmskLCFCxID9Rms+3xaSS97zBWjolNOjQohvAGs3i8ewYuldO/
sznIeXc9otwyjI8GzKBzqgt/ReiIipvmqcnJ+sKJimqimG45NTcAKr/BlspPTYfbymup7Koq2tH4
MHdLURBkoP1GO3sdxi8G1sNl61fZLqwd8zX5c0fhvXI4KK+q0c82/k8kc9vZOklB9sxmx2WG/v3C
sLLFHrrw8M1c/d6Hv0gT3MnLZkDqHgM3pi8kG/zk28Q1HVqUEOUCnJFu/vViVCMQECzAeWL4l9AY
9SZi1MsJgLBrQnZjH8WmOGBVh/sxE+jvo4Gwg1vHpyEAj2dgZiT53l1qBLOZ0eM19FvuDZG9G/LP
PPves+r754x710lEuPcmW9FhW89b8jzfTp3P29Lws6XkILCrcLBsTSZGK9yKD3ELc4m5T3+ZzKKG
3qwZXKW0zf5cfn6hmat5XcFsgaaXP9deQ6dIasBMM4puxx1vnPxiMBdwYo5DUbbfFIF9KUAhjMdo
1bF8cRHBo9ezHW5cHbJL0V+Un9kH1nJ2/aBQmU0EQLJCHlQZ5SbrieDVRoZGu2VrYZxsj/kLs849
G5r0oXejYDmX24wX/cmL8zcyAmpHM1x8dEV6HCKj2jtJVp1d/nZQuGsvM8YPnNn9QnjmR0ld6jE0
QEFxAFyEdhFgTuzq09xivIDC/dJXk/6km1Ey4qZ7xveLt6qoh6MzG5yKaBWmKCiPH9k+X4jO4krm
sE07vE+zlRXiSvEwkiZO5b1W9MgkuQyZSPrjEpDV3seusCyob6K3uz6POj0Y0nHOmvjKrWh70olN
/u5VTr6j8mtcsyktrqR4T7z21tZr4G+xFF1U5OVrazZhK7TYImVCVMjsa3sXF6xli9nENlVZ3+a9
XouWcGddpGzw7nwPqWeEM1ddM2SqatFxpGX0Rg511KdEefq5S0gJC8/RW8npHZ6ac5F+4uxcond0
tGaAbTJxUllLV7GdX4k6B4vZyKGXlr5xYgMFdq7jHfu5UCLEv6sxuNdK+pkyi8aA+83Abwh2hGNf
m/t0Z0rEg2xsBkZRXR2pkKmOvh/e762n1NTF1sk2wo+/Uiz3X6KeXwKZjK/o4LexrKZbVNLU5Ges
0YGlHuyZbZCdOHJvE1249B6ZWb332c68G4peWiVJ3UdWPG3TMYwumjkscVwapGbD9Kj0Ts3FBDLi
EOOEWgGt6G5ymGISijVYNqYYuzikdToUVb/J6sY6/lwkRR0L2SjSvQM+5sZZp5XbXgX1XeiIVLUN
9AU/jLU/4IFa9MgxHIyE/xJaeKbquvht9xBrSicGNIjh56FVzR9pExQJh+5Lh4rqBnDrLVSrm0Fs
cF9Vf1Rp1IcuSp21dN36fb6TKXTe3pwMYB1J1r0HC+ORBHl0FVHaM7kO2xsbR72Z1Flozco+TO7H
2AYvI5nPxygSATMpoNp8/DjLj01KwMbFOac3ViuiLzZCt6hz9bYLMop5JMUG+n4iaSBWYgqcj9ag
PZzZgmqjyuuXqQymw6Q4AjgxApE/4Yu7f1V4dXnkU0jfwhSgUON6j4rDPHMMUV1OA6tfylU3TRnc
qnCB3yZd4hWL6WcvuC/DCIOMdHBYtbZhHORMs6+TT4efi6JvBGSD1+6mcd5VFBjdBoppl5qEy6ZS
d2pb1hDQ8D7TiA5Ap7Tzm42x6uxUZCATKg/TqPzWsonFBkacu+uL+gmSZm7fyvuFP4IDFrO1oavS
41TE32XdeY94MhoG3qa5CsjCMrWS3mNhprsKnDnpYUc9kBjn1ewc67HDWLEyEKo48EMtkF36W/pt
+k4PTrIVqdab4o4b7cIJw497nlXJMDwZ1ROPBX8vaJdcaCofDJ1c9ex6V/gT9tpsrHM6mRblRr33
YY9FQ4K4sB+Qg4s1LEf3Wut6ydAG7WpiIM6EXx4ypR5Go4+Ztefxxoyd/OrciZtmwATXACS6cHuP
8p16Qn+p5uRoz9VELHfKeLyO3qlp3XhVmUGzHcLiGbAeeGyw93vP7N9xd/7GaX4kABEdjShhNGJX
1iZScCRU9GWUUfE1Db7ESTcqrPXeKQLYd/I51En5FwUq+4qzB52n7guIK2tBvjV7MjvebMxz/Y03
llN5CmliDpr85kSK6IUozkZqEukd+z+GVQy7ro/kIi5rHo9td+oG7r3ZC/ShhJ0QfUvLMM+DQWQk
gU6+nzP+tU3QP1YzZWI4Hg9TBu4sp0AKEknxu2qANhYJbNKQ1OxaT05HjKPiqNHzAUmjewij07S2
N3xu9EzNbkfQ6UIC9HEweVg1Gl+Z39GT5ySE7kue16eoAL9mBeZSGV3JSX3GCRDTpnm/OL3allpV
D7HJfiNzqv7ALkpvMgyey75EjfDY4G0Vv0gZU/WqG4aOWASMh1kwc0jKotvmpt9vO5x4WxhXtKcL
U58HBg7yDm4VvteQ3RPejjaKs+OTpSqAAR47L37ruqGhFLoW69EeaAvJ4F9ogYPByN0ryTVOCNHa
7lHovNy9mTkr5UBO+1RbPtClsqsuqcyIU+B/7hhQXXnTimvNERYOJKkGFs94iarab6qmWmEpja9q
i6+VmdY01gfGlmcXmeqqLbEtDIptGCp7Bmxdm+zRay3ncJHVJQXks8PARSYu/3u+ojq1Oed1/h7j
FyMLNAQ720ouSJ75memfuZhLFmlaHM2t09QPTB+h13n1E3aseDVUhbjVQxKs3axeAx9o9t1UwDCK
uq9eiug6hm29Kqrg3WMGtMi4BxhEIXqRFYNDF5QPgvYN4llc4jFt14SDmvXPz7lW457iwnura9ZQ
7EbBVIpNTmcs8ti4pG7TP1qZf8ctyAMipDhJQF/PcGTzjEFVFk8ubCTIvInijFAJhahJ2Qfl8FSB
+UBYACagtk6uuelbrddWA+sua9yzEetzaROQkux2hroZmToKcWsn9xfm8eFAeNjZmH4rN7ZNsHNg
ragCG6BYaNwKi2gQe4FOuJfIpnO6sqfHqtb9PrF9vXb7PF+3ymBS15XJVoO0ZFsYbj0V0SiEkkI3
pBkxem0JsCc2VqAY7GNE99JAL0E+0eFIbvcPcMWzUaXTk33xiLqcoxIjMrGfYI1X1rsUimagsZan
lPp5dK3KXoq4tze6pfjHJf5mwz6gZmTZhVlwS0Nzzb60O9nK+TMxDqD+Akw7/K1FTPPHuo4Um6I0
Ixsja4vwtECfBj5DN0PKsbAuvnBbLpzmbmzv+hMPTnEWMt6WJejNKLBNJndxskvilp1Jdd+9Q9u4
v2I8gQyod42sD4NyYJnmQu39Ds94r6ojzr6lwaP2Mre424d0PIUBHMEyyN5Nx+C5aySbqKoOeLN+
A6cJ6Ul2/TXPpz32xfGqYxKZMjcPGBnU1jMBBhLIxUb72g9P+k47Skia1x7AvbD1Vk4tXh3cc9BE
QalivjwwA7+wjhTbfIb6i9lzthZJAlVVMYx5Fl69dcqq2KRtBcR3HJc9HXDneQ6TMyA70pkSalaR
PKYiSvaZYN6VhNJY9bRp4ZB3zjNW3Qstgks77s33WFVqSRApWbKo4HMgLvoG7rtY4bwP9j8/NJh6
ylHlt8E63Dnl1z7zjvXQmztZNfGewcyOBk5O6VfkAvvo2+b7MDOwpM5wYBc205tLBejag+288jm3
QFUQd9z7L6nr8kmzskwDpuzGsD04Uzp+KYKGwVGfRmiHvbd054ARcbce8xbSgQoq1HZ32kkLeTQS
ybcumgTQbIXE3uZ0HMfBZm7j6JV+kkU4QQ6ByTqtqQOG/VwH4omXJFuJ2DQeo74dV37hJo89k5sV
xnSXY73xK8Wut/Lw5QDrpUodh8hB91iwtIOUiX1aPDFbwGabpx9WzC4g9BqilrXMPhyHoa401GYg
SHCIjOyJ5CqMh5EuJaSQnKKEfOeUXvjUWp75gCD+t4Z4s0hin/Sb09Vrj+QV/EOrfvE678hELvhk
31iyPZhsMMCWfsR8RiAxHO5uXs/aufAr9kxuVnY708+ooqPXV+lVozAkuuu3GANgWUrnHa4cNE1s
MfjTtP2kZxVfrdzYB+FChKP6nLKo2sLGAWc799aHFZ1tYJafFdH9jS/bell23acvZHj5uTgAGiwZ
J+uxg1JHPDp+j8kQLsswEgvuYbWlMd5aezKfnwup93VmbipENlLiXOZB/kKF8LcRSwIwIpTcpgmd
5dQ/ZtWwRfZX72NMXccY997aEfnvAvX10BUdufhuRDJqq4+yGqqdk7bmoTAfCWWITWBn7jWZ3S2u
z5Jlqx/fRugZeBI4rwLf9tZDrNJ1j8HpE3P/diT0eJVZuxWBS3BZheGyjoLsjVEwRJpfY5jepix+
CgtRA35s2ErHnVplzayvs6rlgjTeF8hHfc1Kb4k+6ewG29r7IhgBV4gbsOYF30p1sodv/ATJg7oj
8djVxXvmRN9s7hdpMNDFfLeJgpILHjBUqGUnQpsY8lAcTcuuQVtsXFqL1oaRkraMyuD2cynd6S9b
rZTJD/abYYRdlUFf6li6zobhJRyhzZueU2sX1RhOJoHo7vfJJqng82bwJ1cNGtjaFJBsnXmIbrUs
F11BEBnkp7PiHKkY+gzzMrCHhd9IfaRKowbdNthH1wl/J003H0xstPD70uesKehOiuJgIZiI7QTR
hIVgdHr4ucANHBZJ1gBBILltq1z/zoT5W+dT8d6InAjPFFqPseRWNZ0xPOc43HdqdsU+MF0acCjK
3XhtkN3KDIhX0xb9K2pjA8SSve7/M8fjf6nN+P+pKMMxf2Jn/wdj5L//+//6H//zvxkj//m7/sMZ
SauETZsCJRBk9xzrX5yR5r9hevQBTTCAC0yHgNt/xAnNfwsCAAMmRhMu4v6b/umMxDTpCRyWJhlS
3zctz/+/Kqkw/f/ujDTNuzGTfwatGI5nufeY3b80t+G492ccxcaJiQAE12HaKh0WW9Xi86HE2NiB
THrvK31kmGtvAdDNh3C26i3FUJ9w0LrXuORsi5shsxibRw6laDZDAkBVDOJRc8U5Gsx3L7LfyaCw
Gw4KhgRO7h98NeyI964LLZLlTBEgzrkhXLpmSr/ROBIvvusXNfTqvukxu+k/uclTqYxhRZHgJsHi
HdCO85tr+eHCma03RsN3Gm2NQVkYh8R2xSGbPjABu2zhUATCrMZ301vmsh4ZzzvpgtFHtQyGj66m
+hYXO7GJhpiD9AKxG8LkKezC5H2qqEfHVm4pXN4dpZwnJnNXYoPNGdIGJWJ21XP49BrQCrbkqWyA
JCDRT82VMz2lJYWGFaCquL5VZCvXgPYrDvoQ7KaRSpsGZJcNpcHvRbXUuKE3Y3Uf+Tuc28ecGfDg
lLsRw/UCgP+4taihze2vVhJuMl0QA6D/CFebeoffI7nmtaWWPb954VNhubSH326o/rI2b4jFbaRR
JUdFUs7wsv6ImI3tPGAVLaNNxXoVFCu63IJVR9Ek+QvFKG64AYh/NbyY1uOm+Nt2Lc87tK97JaUc
x98F+aAhE/WizQrAvdYQPd+NkFbLRqnlp/3exhjDt5dI81dY6Qu6G9RIHrsmPKqppZOpLOlb84hX
x/W8rDP+3yAnQ1Q4ZMeiQCWLGSmYsGUCTM/ZMtXOshD87Rx/oqfv7v+lrQMMFeILOw3/gIfw4NgT
Y6oYu60eAPcaISkTLBtJA0SJcxxWoWGghikLq01v+Z+CsCBhJlluJo2Xl+T8wuP8tsRZdXakuinT
JtDI4QPsSMy5nsRmPQbFZha2vCNHTo4CFELylo6NCqgugIWMigbXGHDQjDauDIcTW4Q3RWQbHxc7
eB7vT4m9KkDurrx3QuTtKrSYXegAuyTDFsJV1fiXGnqwgsy9tpH+sgjxbWs/J2bUymtVGu4hEQQk
hqQDFaUmY6toStgNZlPek3+v7Pu+zQozTFYdIheSJW1r0Z7H8TNRJFgCul8KMGsnPMDlSsX63mTo
que5GqxdOhM1U/6p1Poh9mOX80MjzqYz7Sp8BsceUx1Y3HCV2y5b0MEP96hvr7ka2gt7snZTZX/H
BKkscRDIUjGC0gsKEI4qzpgqhywqVbAXhoSWWQAjLT0asX6+8iQHRAtZcCdjRiHwmv7APXMgrSV0
QFD+uIaI0y2dfhwOkYPCRTeuge/Ua1+Ixy5kEt7jfpN1JthCq8P9K2wo/UmHf9xQWGdeHetIw/fW
oObs7useT6IBR1QOBbz9SVHC4Mzt3oc1fpww1RhNdxd6y5cUwgcmw2mlwxm81pDvlavlZbAhK5li
eis1uR6jqaOrUdgu3eqUk068dQuTpkFrHQOlNSNseDWdFYq96NKIreqKsHT0MxRpCDCK8tUJ2c+p
qyUy+DmTUj2AwB3o+7b8ZYm+fhsJRUOKn3tCMuEjTttxVw7Mk2cKAGioRfnXwzoux3ZbZwZ69ND3
Fz+rvG06AL+FiLlyQtlva2MgeBk1uBgH9Ry7Yb0lksImCNa/3Yrg1JCSRYozOKPUXnIOZNMeKVXu
S+vTI+H3HgyB3shR4kclErfLuz7b9DLfqUGLF8vVzSEQyK8N8s6HlitcU9tazfkflK0raXP/kcgF
pIz7HEbATtoOCSDeyTyyKW5fST8l685Ij+VdihBk0ba+8tzl2AUUhd0vKvGbJZ/AYQ2BFlI1UGvV
tmrTjTDs/EcGfd03ZiV7QRm6sKPxI7NhTAf6PCIpP5NSrdGTcr1DAD5E9zMr/ST5FoGGcNDCCZIX
xzaYGlFObG5z9CYKz6YLk/npYmHkuCReg/0p5qOe5nAwyD/JTRFVH7wFatlipmZRMIJj5lr/vHQI
fk4YOMceVZPiWRJndy/wz6UboJaYeRFusgnfHqEpdPJePsx2Y208aO9z+EwJI7G7rCpf8Q3xnYbL
aRwnWm/m4eZLGB+cyBjimnjN42KQqykWPKbTQb+n03cfFjM1L6Z9IC9lrofSB5lloKpXYK1r3SaH
UDfMkFp3Z+fRiMuYMtYMz8K64Ebdtza1A0Hd77ileXrk5L48dwtzsXjMyuoLe6axiiZCho7CYNT0
VbMPhfvh5Gb8INP03ZlCBX+p7XZ1z1xKzY15/rlI9r/LGRPLupaTcXYV/ndsfm7TZgyO6dTw760q
FMsfMJJEVysBzE3fwEpUFs0KrQWysCg3QeWkL0qIR3NQW5vM1l7a9a7A6pkYU/KsGyN5ruP6L/rl
i1DiUMsu3hEQNo7GBLXdhCa9+MeVIZUDMb+ZDvafWPss8pbKf2kBUriZwKxnqTj8XLIpoE0CyNGq
wdG4QHa2ifDWBxym4jvvQcBgaJRnJLRf0rWYgdpDcVa4VVa+2TxkSe0+97M/LezGyY6Yc9Y0mLpP
dEudZz65v6NJvnvjIF5SYJU5/+6V9ivv7BZZxLg/d/dZZP21qIrEYOAk6//N3pkkyY2l23lFKAPu
RTt1wPsu+gjGBEYySPR9f2dvQ9qBtBuZaRn6wHqmqkrZKzPNNUjPhkl6hAdw8TfnfAeRQfTeaumH
q8OvXuizBKKoH5nFdNQch/ZxKlEqlllYHiNltdfetJAQjTjS7Ep/Rnelnmvg9WJM+3vRrQkGmnGa
+mS6Sf7x0Ibr4cQq6EV3I3Kpuvgr0QR6Kzdqrmp9aY2l27e18Wuy2ZAt6AOBYcVga0YUr2hYmAmn
hY6yvHH81uqso1awoMbKVS9l8sBUAYHmMB1MLqJdZy4EgU5Je2HuFAuzuOMbW7iO6o91RfvcpTCj
hgnMbQooPpVVtE/tzoCc0IaXim9rG1JBscP1zhaS2VshWvtWrS+p5fxKTNdPozB+M2qu4rGmU/vz
rxYefD8OYW6JIru6HjrYaFqChEzyR6HhLrCLnyBixZNVzzx0RX4X8YSqdEl+di7d30Ta5BMiG7Zi
eTLsTMk+3GoIxJwbizIAxA2BNdPFjhfA8SwYYIcL5rLtRxdZEGXxSitcGkylzOtkUR0F6fqPFWvA
YKCANUGOauHXaAi8NetLMtdvI45FsicKnS3yrN+HjIWWNDOMPXVFMErihet5Et6UPv0sIEa85YNA
kG2k15EDDndeNb5COf2FDzUNKuSknN9F8QDtSp3Kjl5fa+GnqfGVTJnhAZzgBc0awG3QbjutJEau
zWvtMQwTbZu3uXPl4aYftKWvT4iPYh82PR58aTrv6biP5IpQ4xMJUDun4PyvSIW3dAnmk2tP/VWN
4TGDQLQhktt7x8NNu+yV0xGhhObnVtWenQJIHismtO9VhVBFFW9akVHANMahK3TnUNlh+lIvzh2g
CzisRqKeclwegE54gIORfMQED+SDMTxx46grARZ3DFDs1fPimVwFdNXS/SRzHBCB6s9F3WaXmvVk
bL4lRbi8sIwHgoem7GTbc3JXuN4zHNcLvF6mdh3eAb3vdnOCOwmfxb7MmKdCfvtgGjcj1gPcOwPM
OLnTeA7jxvigJ7znXs8SX82vsijhI9MQHqGBbEP8Uo+G1XlBQs4ty3W1H7MouqT1t0Ekxs4kSve1
SNqPck2fgpMfhHFBW4QIhsjj+NERw87zpvRV90LLj1IRBjoWWz9b6vk0qQROMxw3xG3Zq8N+w6/U
0D148vdiK7CVUfVD6ElxrMsJKGEc8ttYxixJDCzLLk36H5wMXORnO9fYn8joi/nXTwpkxCxrTxHP
zVENeXEWwyduT+9a5P0XGqZ54wwjUVeSKtpYZihSunOd66TfG0xfrnPCKkNlNgHgtXE2h8w+Nogo
tnrVnZSJ/LaaGWDEDssjmW5JIcpPiW6wnyEWXsRqj4SAdMFy6bbYYjtfEki8UyTBHLsye+wHqZ4c
Fs/+mMWBUfF+Y13J4zyMW2cp2gdTlq+x4dIPlkMbwLIOz/zFxEmHae4sTvms296vkpCiczON5XOk
o31Q5ig2OVXupmrd9ilepvaJJbxOMHiidmBjON89sKAEYF+tKX8d3Mx4Rux/rpgbB0szxS+V0dnB
iiGYED5d7XH57ogWNXbR3g07+xI14z1tmoZzGbY/tL7qT6lAKzJo9r3DB9Iut5AFzYOlebRnmRJb
A8f+RW/COJhGHcEVRSvmOXoW9JEIleCsI7bT7BPxD/SRofjVGxQ7ytzGDiM7mY4+qor1gUgfw/zM
XavKcUQsjy2Kn9Xgi0p9ebIKKVwhqtlW94RJZPAqQNdl+g2GWHsgNsK8DLXRgQ7mxK+IOzl6LEYn
xcKhETFEhFW65ho1BhRoeSxVQ1QNBNJAtN5UEot+7qbh6wcLx3c3ctyzbT6YHMkwNWvGii2b9SHC
PeINp2p9yaYRn8JatGtxfsYaHvtTYbC2KRV1gu6Om8TOPl1ZTG9NjJtIATBCT0j5BVdjszgm16AW
MtajbwvQ0FDWgRjZoKJC/yaYnG+qyakwhPP876k7Wej0x95s7asOW9SPRi/7CWa2qKvlRyXCNgDC
Vh28KX/TDCM8m9ac7TAJveH9i1CtUX154FsCGU3pE4GPr0QXXpumyi56rPrAc6jDQ9xBn9Acvo+t
OT8zt2Nk6sU4FCqkR6M31zAMTUQ964tRo1TUlIFGrG6hkhAyjZlE417Tl+IKjae4DgkVYdhvame0
b7NdcPbk7znH2caGMfVVF8/KJUACbdnT0iXiKRmw5lWG84pOKHz05n5Pff/dnMjv4/oPNyjV422M
oNfv2CLsUp5ZL9mEBDfMc+dYJ4hoTcyCV8N7Jlek/BZqbsUOkgFpP7dBnFpU1AUe+5nmmrY3vs59
rR6xVQqU5gYVXBl+aaUjqYHj8mXlr46y2oRKqVfXEu3TYvZbb4j01yazKPxoMCJlLlitQm4npcnH
IXUec7dHfeiKD6McMG95816Ay7+1iMKywfJOULviY0/zsSkjsg/0cQKrF7kPCJhwF8nZ3CINnz+4
AQ7Lgpx2Gjvdt+HePYQYVrFhypp2x8gfMmu4Ol1Z3ayBpL3FKGjvjdl67iNvgfQMqRLiXAL81L52
WarfOwR4JxbV95RcuitmwiBJTfZwf174oETeAa7pZ3LQVfqokQQDf0I0+2pd0/SKVWSrT9ikUX4k
3CMUTve4TfRH5tOAIk05/lAR0wI5wrUaOiR9tlJX1onssUiPmQqvIqkoSu5hs+TbuCdTvAC9dK5D
Kbdd7zIdykf1WC4E1Y5YVf/+b3Vt3Icwwii2Q/9mPLVNZjzhfSI9cTQzjgn+G2+WHBsnRmnGgghJ
uvyhh+gTCUNyUU4hu9UJYbj/eals6exSxwG3YuJ1rd7CMjfvUcWLQwJuPnThLcwJH+JhpI7Yu2mz
UPU+oS/hYCIH1xwtpOkJEeW43PjRAvI1HV295raaWAjC7YMgfrGbGjiEMemHTiK6EFSGKBewL+iO
Ee6M1CbHMuRP404ftND+6jLSwiyR109JLb7yCSOepShelrJP7zxH3tg/LOc/L+zxAVlS10jsyo2g
8beszgw0e0nWoLeIphnDnZ7pD3rquE8Lji69t46WF9UPemLqLz002dixj6h/owflVdXNrvjKEhRH
n/wEfxUlypZcaBtCdLgnpQxa1uOvU4eYcRy70ffm0tp2OWBDy1PRHhF/dgUX8ZMfJ97Y6bnFyEt9
nZaPjZiBn61UdlGE47XpXR7IIaFGiiEJhB3kQG3xlPZp+QRYAR1ahVTTFe5XaYXZqQrH5SHDCnFK
wu79T8GuQ+veohSs/37tZOsFFLpdTGzHOttLfw5Z+a0t8mvexHCDw7OkBoUUt6DOMQZ6Wa154qGi
fMNcSQ2/LJ5UkN77l26uYc4PK7UKs5rdTOV2lDEZIw5UZtvdNizN1r/b3EQ0ARqNl7EDojmQACZu
szkIZF08RAsd20rGkGEPD6MNSOvFWiJsfxSZvUkcvn1h1ZYvs/c2JBCu0yroQ3nNTDWqnnp1DJeJ
msMhQzOpXb+JSrR0k/ZuSyYtg4MIuGEAcAxhBfh48Crej+m5Iwkn0UykYm3HlI5rKdA8cgCW6Kzg
bxwU03U6jJq0mOgHRSeehnGUF5HOv3DQN/cw6ug8J/FcchZT+BqHtg23xkJuA2QUUlTxxlZmaEAR
dXdziNici6mkHU92Ts/g1ulYNBHP+YEG+9meFXG8lfHbi8JsU2Nzwe9Fpl4hsKo2BFC1LihOiQy4
Tr7JrPtmW9FyFGX25fWkDcQK3iZITQKqzXDwG1tDTLdq5utplwMG2BJGQ+NAMlfQSMJ3o9yekIVh
918ghsGejf2imxzcknq7cWYGOrrKr1JDkAnUINo00afdwomz5+YNQBIKajV9t2hrN2Uz5rtBWExv
DLREsAbx1EKd22Y5NrrSI2xW2jHb8ZR5dziekmhUz7Y23tEqNHt9zn86Zf6EiMg6J9Cve+E+Cqtx
H2dvfrJLg3wZVeR71F4GcJDx4LJj8T3Re9xKFqwljxMuHd0T6+IvxyRkZURdJwph37KWskDqmAO0
B1bT7dVWN9psIEV1wTBYEC+8eNIlemzyGaU6JOgANmswfjMOPwi9K/dGenTw5AFyRZeoDK7W3OzZ
EwtRck+HSOBxIewSFeIqQp+wxxmi3VkAh910irzkAW7+sotZGfcgZTyLvfqUustrWti/BqP9oUT1
PVY87uOs0J51lD+1W/wkG1BsJGh2X4hYMorPL5Mao50hmfgrTIBl6jJ5Bjq3c/QDdzEkxIh7AVzD
sWpmGz1mj9Y963si6IbFryY+MROdJno21kVzT4/E+YLQQ0He4bhH3evV5uo2N1yIzeUuL3BgAAyA
W1jRQ1Law/di9IwaybnS839gTAGjr7i/tCoowubn4g7MPWqbc89oHto1J7kegW0g+Cx3YMIapi1I
BPlBxTDMjWoHe3FkCT0iX4cCYm7I5a52OSsFA1YNwAzGjS0e3MuC74goiuLcAE8LJqXj5BsSDv06
csBIJRuCMY9lGS7HLq9mBpP8WRWHbVKWuHsHXLhz9KmYBuB3maLTFMJxahil7iYX6gdW2zF15kPr
dYS5IK7ep97WYNe+kUhqxESshDlI3J8l6ONIbJbW1A54GzZOtuA8WjSaor7cVFbS3POmOxmrwRlb
jyDdN9ojnUHWnVDfWI33VOuUIcL+7DqyM4l8Win00W2KZ+0T1ViKtoCaEiUHzzKv/mn2krwpFxcO
FYCBiH1+ltrbvPTG3nZKiH9qVLs2zoRP1kUXGAb5BbmjpRTjvfGKIuKIJ+qgW/mbU4XXsm04MAEu
n+CTIQ2OLxNh98G0tBdh4kCrxrQM7IofQ50Xu+rd1tzoEa0LwuPe9oJWH1qGSsSD2tWl0bM2IE7i
ih1jPBUkugJPbvyFRL1dVGEbjjTB9cTkU0b697kcun088h1bhnOzamgPVtf41kTOmovZrp/ODtgS
fqcgTiWayBur43CHLeSUtvUxHbP5Xma02mZFdawiBy8UZpHVQzA41BtNN0R+2RkakPz+gFuzPk5V
ap9DtCSzjkapLi3iShXeIkhRe1GSiSOIaBrM1VsHYyWwBtNiw2ii81nSPatfyPNlt8MNJI9x0n9H
ooisC2coIobufeyLaidXWXm7yfRBx8yKc8bpsbFGPArn+MTVrBBwcp2hpN40pANdF+bsHPvsAx0n
s/xytj9J55s4LkhqLGooGg2cgS97iWHGDJve0Y0vUqgC1M3kJ7QbbLHJi12WD4XOfJKBRH1YoDIf
kMqzhk0wSzTSfLQHGW/6fBbbkToR/6PBJ3CthPIoEIA6Qe7fVixyNi5D+VOP9bKN7NaPM+uXl9hv
DE55AOnk//bdCvBXCO2V+bFE8T1xxldhqInFH665Py9zq42HkeUvVSqskNwimm/OSm6RlY9ftuHN
tfZOHSa3NGTPBq/gxMTY77nTrpllkcrKFdcyxfHHcLJv+sBtZGtmf0rmhJ9Qe2jyIvFDzq+g0cxX
M4vP5DK9duhOBJxJcLDqPV4XI3iIIh0rGrG4W4dBoAxm0D1JLIJM0gab+GfQlZHV4i2kuZgc+lnh
/WLcRQyhRxYhOilfoW1bBx7YmzuMBFBEcf/mJUDNCgLC0DlHL8f9JjzrNHfzApgP/IQ0PQzfk/3U
pd0LoWOQFDg3ktTdLU6L5t0M0YYl8YZ32ZaRvSaGG6CuGOFEyDwaKGOU5pxuYd2cG/yAfiRwkCdd
/wtU63TIEmSp8N+e4fSBqkPR2W2wXEdbp/aioEd+wlfAzLOTn8QFHvJ6RVkwOd8NTgLmXKqz8krg
XTxvLpm0no3IMXza4BJv5IV1ADq78iD1JfMLMESHEFG3yR3M/Y8bSGfqO9huwAXKrGrQxjO1+oUJ
VXzSjCggCLxiQ9h2gT4qi3DU/IR0vD/yB7gbM463pK9kfqn6l7LAdyz7eI/7fDdYvEHKcHjTL950
0Qt2o2H3Elu9SdkO+ihOO19T64MoQx402tNO9OppGN18O5YUQzmnuq9iQwZ1zEUbLjmyT0QEU8Yz
0GYgVKUumLtZ9VvTdG9TsnxvawgSDOtwBEVhE+hZflRTvZwopx7SvusJQIxAOySMqzKIl2JiFTIX
THmJI2IQEZNNnLf1poQrdDJHTLteeU89d+OUWrm1YIcEgnlbqf1YI0XOWMOYYaNZq3LtWuVg4aK4
QCauTY5fN79Ijkkuczh8sJj2C9MqsF+jOKuLPsPETMuU0nTN6dvSFUGx2uN0QZlYAm024GLsZELm
h9l50U7M9ryVQ1P7oLpWQW1+LWua6UIVZ1NT5yZy9LMeWwWiWUS90bhAPezBZjQgEUAwMqiz2O2U
uHkyOQadZzkQLrEnj9CV03rKN1pHvF6ZWVh8MwuKPG3/ibYOKX+XG4/K6HcWkgpuY25+4OwkCRF2
pdIXoKk8cUC99NjNYBbu+kR2SLHBXrcW8mDZyrcR+PNzho4gdRaysrktlIGceymHK4jE+bQ0Fnkr
3oZYBzReViP3pXisJbdbCMRoQ+IvoeCz/jQU7bdqbtodSA9G4nI/DCZMuQGCJJf+1iXnzcePytqc
sgV0pMbSQH1X1dvMzOtskD20a3iUqoXM1FCV74YsgFjEnsM+PNJ8ByuQam6kdvQ/e6/GV1ck1EHe
xNwcaNXsrIO6+khIOMCglTTpWQWfnrlYCAhcrv9SrjkMSCsAirAzzVFadFnDUB1tXj+1Q9C27KPc
MDJWE+9OM1ky6ZywB3Pw4PFL8j2K+WG2GiZ8bdu9xcbVDoX+gs0ev4ShTrM7H9F5GL6ni1ewvQY1
U8jPdTGqUxHW8G541KrQLD9pmvfQ97daGT9WA41fl4/1sRB/ll9Oe8kaDFDuZLzYXUm4TsdHnYtb
pYm1jWNCYblrwsEX76ofySQd8D0NcWCa+EKQPxY+GvfiEbzjHM/pg4GPvBuWYY9tl0So9UXwJ3ao
307I9W9k2EQBhFGC99IWZAL6zk0Dj+oSE/ZcTkNysVP4xl1100rMTFF7duVVd+fpToYNzCVDHw75
ZS7BwJlWGm8ZPX0i2+8wbpHXYdfwMrKWdzKuSahP+25iJWaQgkwBb35vtY2Dk2GT5tnL/5fUGS4m
6H/HGvxf/+O//8//9h9/kdT95+/6T0mdsP7m4BVFPm7YUPdd9x+wQfdvLr/wf9Rx9j8kdfJvkPNt
xG6IQBFJuP+ADUr3b7D8TeGhojAMyVPz/0VSZ/Du/4IaFALhnittV18tkOZfCf0uWCNJDLl5pzz0
FwaxxGG4iMEagZWLRe4OfQnThyFlaTQMd4bklxke54Y29MNyU2cnl+a3phE1HsqpfupccOOqbsXf
9ZpoLf8LKCKfxV++TsdAQCgty/P4yJz11/9J+EdkTw/GIEPMbHgIEOpW7vNYNWhYBrAXufOtHFZE
rUMKBmaNizll6pDmlJ4VE17HgaxnbptulgfPaz4RUqv7pJ08a3nhsQe/mPDLB4MkSjR9ybcObKoq
741M5/0/XRwMMZeoKv+Z7Wj8Vb8ohCNNWBaST1wwNEQq+c/fBnOTqR0TLX/IMcukcj6zhrp11vi5
dAgJl6T5jT/P3SZp6xL45qk9hT8robhvgCykbgBG+fbvvyQB0vKvn6wJPkx3HOFyjXp/+WT1Evum
SpCJJwPDbLrWImhL3BwaBCDLFsDXFioAaEzBlGDbJXVb22HtA3+oyH1Cct1u3N598oqqfswY6voI
Cwi7nmSA0/obW4p4TReKAhMATa9TcTe95fkUEu5FguChgAiP//5bWgWn//otWRYqVOmgl0aTik3m
Xz9lVM/6YpS9cRfGN9vI+/Pomi1MrPJ5CJ2XOJzDt1Cn/+3DCL49353uPGpjKf9+Iv7XF60j/q/L
luuVW5SOBTWtK8z1evinyxZSmNFTXc33sSdVrWNEYRFv4Uc2LulxnBw64rFH1l18qCwix1A670m1
vCW3nJj237ovU9pryvfSjd1zErqgebSuCbLWrklyejcMZkhaHidByWxhI1hMEv6l5RehQ/qJZwDi
dVWEp6rQ2oMWaceiMSH9w8YqlVefrGd4M0zhhQQ+VKXdJXFYexDJcaujxXsCjl0zvDNZEpZg8uIJ
kSEn0nRw+gIHgE1MoV60u8wb89Uf/Ztr2ztNgljtN7uV7tYoQkLgKsEsT7nZNjOYT3cwii6x3vxi
p/lco4Bi5yBQs2IfY/aS7qj95l1lIYhZ9Hq+IJtlBGtfRw6WPd4Qqnd39hvmaEwnrXO02tkViXm8
feR30v1a4fo3fGUvuo3SzqkI400JPAsY4KD3yo1wrxsD3tysPddDC0A+xrHdZFG2N3oW01l0tGHc
BF3op006P3CNSV9Jzg0XYzi8l0NI63GiAaqCjjINe9V0Ac6OC36RNgpiYJwZiP0iMaWvt61OqKO2
lwayJa3MxX3CagmSewBk2I3oquzsJW5n91i4iFFCBBt7mQ/fjJh4CFl4DKHwM0Kr5TrBEwksz/b8
IV+AbtYgWPH2MPUQ7rHRqcoiQ4073WA4I7qnvG37DdyhZY/oF9+Sbt7B1rmge0hsYGpsbGqvnc+F
1kAf7MDnACc3IBNv/vwPZiFqoDApqpSRgoPpyMEWIBULfPs7EkFbhhzlwelaoJmcdccB8Vyf6PR5
xHi+MbYrz5E57WaIRltbQrVBFIfJsOUaBA+B9DSnV8GFezSmEU694xCD4Lybvdn7E4RqeuB6ZzUC
XxnYdN8K43AvowzagFa/MIF8HmemB0kMEGnwILsMDdrdbA1LqEf4UpmSgcEAmmcAu2g7OeROL08t
Kj1BLuSDqxPQ7aVbdiDto7WgK2aK9zyHGsrIVqxDx/Lczs8Up17glEYd5DyoL8iqNymWzdhs5bFY
Vxm1qwMaa4x3oGQIAWY4PLHrgvK3B+XnmhH7pFKz/0SHdFLkc/lDMTi0Lt+d3kzObsoYTeXLLXaX
/BC3/QIPM+p2SWJ5GzXWDsutZrwBmdT2aRQfauV8l3Yh9gjtCJhthqtphgwP+Ko9Sz3pbG0e7Jo+
S1T9pSOF/mhKxC6TTigplxI5EtBqETnZ4x6DXbn2/Wh9pLVcZlnWe1Tt33O9kRdc+1SqoTo6RPnF
mcZc1bJZXcT6rtVtMN8AIZlMxVu7fiN5EFtiPBWHjknrNoUZEIxyIKqUXJnRW6LtRIDIoTS7ajMs
JgXxUnkY0FPGS5A9fcNYvJtjWYyFObqK7txgKz1LsgMYEr66AGevEiiFFfXFpakTCDCyL19yR4Ik
bTJCjV2bMAtJOLjjzcOVsOi7ms5LJJrHdOCBliFNLZvYO5OH9ZI3s3i0Sv1cwVPmVAK2OeXBZBg8
7BFjBrWVDwctTpq9YFNsJDMcKITSRyO05HlSxm9sYZ9ZWbqH2fvduWV3C/uHvJHNC4B2sWKnjMDV
669SMp8DQDRvHROQ3KgxxgBscXH15WXSwL0kk/ejUCltWw+cT9ik4Mx9dbLJyD2T4mjyzNjZqNIi
zXL3mjvIoCOihpA4TsA2mp5mvQrMCmUh6SZgotDnbyQ/1wPSl/wouCVUJH4CoIyHhYqilOZ+KlY7
mFeySraZb6HBb+74PVGhaa+YtG8JDjxfaoOH8Zc5+Cz0eU9Y6BLYbapt49Vct8TMjb1ugoHTtjsn
jZ+zQrW7ZNZXN5eHpU/t/hyxykyYhlg/enqVvZNghx4zBOemL5LxB47vO0lhy85l0w3T/tZ6k/c0
Jgo+75jaELauWj0vBzTQzqEH9Oy2jAam7kvXI+dsxhgreA541+Y9skV+QcnyApYKQyNYJyR6lbkf
EvNn5mBG+PMo7NOCfRWkrR0jpV09QiEu5xxOGmBo2I+y3UelEUQg2rmbC3f7x+3axMNKKeXEbhyA
qG6o2C2CumjkwBBULJxNkWRa0WtAEiQgDLADenWeLG7ZvH/jA4ro9cWHbCwm9pqpBYvKNiBInXNj
6BzimWKWUhTdUS6QUfsRxLUbhxdAUh2KpoXFdzqITSKT6MR9FR3kYtUbOUIQ7ghODNyiq7A1d5xb
Q3OcOkFWeMmtRs+wk2gLSv0Ch5FZ24jQUu8Uj5vkEBKZyc6u4I7UP7oBiQGGv0djaC/hymwL2aFv
vTbZlzNImzkEoV+E/Pdhjp9qt7l2nTgldvKd5FaOdZbOtt6N50aPf/LIGg5W1DY8bdS8RezBTkIJ
EppN/aN1p/Bi5wuu3tHec77jqU+hlzhofHfKpvxZhHWfW1p4G8zzmT1ZUp2XpZuvUTf0vopivCp6
d4MdCBij09BoYwLZixEbxaCO1cBga7QdEeB6f0hGnWnpWNnHosCTSBwjFGsdZV3RguYjm94h43WD
fvk7PgDxjYXkVizWRyFbca6cAAqwC3RB7cLJsh6BwMAO5BxlTjaJhG8Ae8/g2ozUc/doODAwELxl
sElrgHxNdGnb6/plDUuWHgUn7t4mG6ZECDEomiNbisLvYqo2GjvpyynEldxLhFeiR3yDxDEsytA3
kyy9sb1/YO2KfClV43fP+lnL36FjOUz2spiDZjrMQHT8IjfgcHjDp3RahrYRtm2r3OcVf3qGOK8X
3W5IxuFilDrC4SxkmzfeCnyoLHUIbwLdd8gFCiN2qIETfVKUpJtEGKc+lYCViSbxWVIt+2Kq3nOC
prt4/AxRSxFTH987S7zajFt3rdlXx4lBK9L84gBQ6zeCQlgYXlceQVGhfMVAe+6I+SCs5hbRwh2r
kfTtwVyzdsRTMxtE75CSQCmQ3mCmmefcMC5R5fyuOBo3KkTahR2rPcvZIf+IB1NIDYUDK27g1Yvj
KGoY4i4S0Uz9zEK552HdByUh5k6BxEd644Obgoj0Ovul53Tb6qKXwdBCbDQh02vrjtkmcqMhaj7H
T8EwL0KGaH/VljOyZnImP49Cl9qy8kMLZZKuf6VliRbJi+HcL+kOURDBWk+ey9wTUqXWQoIox35L
dNiNwOH9+ouM1D8SM3uvI1ZXHUMcPoTfBCdCgvoWzzmpI/oDbfXdVcURBs4VyS3qUyuCIhECAMdo
/w3dMikosOVZxOK/rIbvXKdrSjkRobJu4l1isQ60TcDKtceev3bYTSK4JXSP+5VqM/ljUQswhlLi
awjeIhRnnGIVGACqQCKJ2j2/1DX5m/AoQNslHXx9WJBwmsKPpLiWrvU+oPraLE2T7doSmNOMWZUf
9u/Z+pE29bPWq0/E6K+ern1f1iU2SsJqlSUO3B64lcatu75NVfSnZrS+zISSIgz5WsaRxYyn21u3
eyr6FDusFUlWXNw6E8njVjGmfq9RRFF46aR5c12BeTXcHHopnGWZo8ZNbyEm4CydCZ2G6BHohTlt
YXtC6MGqtKCCECHbDhN4uy/jUt+QMLUzzexlGMkgYTZN3EFC3sLSQEjTMkJniLOi/TLd+MT5gld3
rLaZVjxAMX8M9aAw2BMZ40dvLx/G4JC7O5XvCcutMTZMsBbhKlQJp4fBZqpi0Bb86C0imNgBAaLu
2QuInDgdC1eKma4SgyVNDhF401NS4c6TNfNKIa2tVyr3pQGfdM69btcwJtkwx0h/IH95HKVRvjra
qbC08TrhYz/GKNr3jnUdjCI7xUsWP5d6+SnUIleLkrEteh0s5cSsOybKhO/Bzq7dTCVpOcj2xlwG
S9mqF5Pfuslc4M2SvKiQfcXelQBBDBFSV2WorYATpVt7vKdVj/JtluLulBinikpVO2Gj8uzkD4C/
GQyApADlPY+30A5PZsyiZgCswhGn0a/kzoZzSb2W2eILOBEvyIcCmTvTw0JJS3Vp6lvEPA8wJLVH
Jy7rQDZZuZvZQDELnrFMFtmlzLz07y9dqgj3KlgbDD0SHgXhZJ9ps/HAOFU8EHJ4UkZHnorbGC+k
tUGUGYm1tbK3PxYCQyX7ppjHs8YReUN1SZYhoZRHZjlvMYXLttMmHcaWiQ7EbH+2qivRUEzi3sPd
PDddOWy10Ru+DcRP//k/OkTNG12AbwiHYRcXaXPJU1cyNJt1v9EQUOhW/w3gv1Or4eIMxXipwf5v
hA6+FcgjhEsSvCoaAdfRhls0OC1WIObI6ZoWVyBWL0NIitKwKCzsKjGuwuJTG1AUb4oUuW5sSf1G
GZ/v9VT/JPnYDhrLGl8rDrVNrxf2CZeBtZ1LCS0ML93ZjgAVLF5f7T05qltfGRd4GtOpjaD3hgY1
olroBFsvaw8T1JnR01/m5tRk1APY+X81ETsEplwfrK/2OtCr61Ak9TYlZvgxCZdzjgT/SQe91Zqi
fTbxZfVY4lbqQHsKha0eiQQkr5e9IwtfTtkBGatraDoFlL029tkzJhHWzrM+nhdMTyrWhmNcRLVv
tyW5e0N+XDjCr25d4qULYTlpKM99KD4pYGIZYpg3rS8M+DmHO98lbSe3DYU/K/4mmqWGzSvrrkWd
HyYgLp7y7ItD5Xcv1gxqPRXZTpW09YbbRK8iFd9c2aY7XVKnJhiqdtKlbOVIS/dW0vesnkT8QSRf
hdQMkGuGTAYms7iXrmF/eK/TAkd+V/K82ScivqDDZ0qkZ85Dphrv4rj1KSYcC/tn+7+pO5Mku5Vs
u84l+0gBcMAdMPuZjVvXNyoySHZgESxQ13BUY/htaSwakDQOLQS/ZJkvvzJNTb3GNd4gH3kLwN3P
OXuv3bxmov4lBxn8aBS2P8byIXOj8Ehmff7eeLA1YlsYL4NLsAp6TnWTRTrQWUq8o47i9FrGGCp6
IPBPqLrz9TAGEKKqBl5f5LQ30sJfOACJF6jS8lm1F06Qv6p4+BkWpLcKRIuvjUf89FhrccrM4otv
i3Afe5Z1zhubqBAylW/j8pCXPSzztjlPETIdzwvBZMSTuSE7oz/TlIGi2jr1Jkd60KLKfEmV6h7G
on0d57L75PTfNCXoaZrmm5AdVS7XPIoBcKXB2MGfl5150nhsd86s7dcyNlCJEFYaJlzxZFqlaz/N
LY46cmAUwnm9TNv8q6umeOPT/DkhgBZ2+JwqY9pabtYxMOdpJeLomeGrBlb89PGTKWA4O9fzV9PC
oeMrmX2iH1HtIYmBu16e6nEsjylq1TVmGcAqA29vSgxzx1HT3iWmsl9NuKNAXGMSdmwJ5V/VCYBn
DWu5d72fEArbLxasNwekOCkQ6c85tG6YxWu4SJGzi82mvGbEUQJtsev7JDO5DtGYYDR4q2US0CDw
uaR7C0kvnpPIg3vp5ulT2IHW1v5jmITxZ093AslIDkRs2g466d86m9Cgyf2MNgYBe4AmeI3XRWzF
2EPB4/CFnzcFm5pV5M0NsHiS3nY+qzR69H1pPgioLOvEtO0dP7IAqWTWNranCVhEwd1H3Onvp0i0
cf4svzEuv5JOb2wI8/I3TlypvWtwMOZ6w/bMXnkEY2/eprQnPQ38ctxE6NMLFufCGnkhRQvDFnkr
maR7ZHAGFB47fFCSjRDy2FA04s3mkKxpAlWRmL6kIaHVMp5uqcAqbvVdd7MMCxMD5mYKl3Hc0bGF
MTQZREdQZN+1V6hN7jARmzHe02DL07U9yebWvalwxABiClaxThH60PYM83pn59BOPxvjTCswEY/2
5I/PoZ0cnLZSryxEOQItB0lNPMe3VrOOgfWajjT6PluWy+IU99MVM/WpNg37NA6gqGm4FicKnHlf
0yzaCqIqrhGLySqye3iDVn2xGJ9/zmzCz4RLV6xY0h9AcD7TbPFRVipF79SfrlZB8Jxfy6Md5va5
L1S4NiAY45t3xCYB6rIlvmB+SCxjODopo25GTdTBxG+umyXF4OMhJD5zlTR1fXQsiwU90AK+YIe6
MkWJ4sOdPdsIWIiuLH5KFyVVX9h7Kq9qUwwSTSv45K0zGumDEhvlDcdSgq8JIpSx1GfJkcgHfj6X
OK/tbhlFgzvAHBCvIz+xLkXUTlyESf1VBagQ6kRYu0zV7a6SQXyIavfnuPSYp4prjdxz9EqBDu4F
ut17ahjZUSZDjDIFKYBy3EtBC+aBKCrjQcbgqqyhSDmWSWc/w77DQmOTkmsbRotkasLhFCLQZSj2
vde2d1VO7V8DgWuEOrNL3epcMZ+9RAjZ1/2o08OErBkixWE03UeWwfb2QYL9+BVygn2zbP8QjEJc
22ipBwAtQZKC/gy0fYePwojZeYpJG7t7feDA507BqWcE31ASexu61dHL5BnJmhmN+0XF8/dSRNEP
OKOtxecizBROQ+PCFXLeitDsTnNoIg1ywFXDT4YTrSvzW0jSwTQBpGk3o9e9y2l079bMubaRmPwm
xXmppM7GFuf2L4MdiHMrqWnDERp0pBoBxBTxHLED2YXuXIHCnVQ/GlJ4Ih0yTUCaclQJ/eLS6Dd0
ufKhJqt5KI1jVsIqjrPqUDTWIgngXGeGrfloeNyYg/0AaBC5QASMLp3dmz2gZyfNAGEnMmQR+EA4
ImeTWUyHwqZ6JrQy28YgCr4uz2LPhe+ImuzQOZQIvVd+iqGJPTuxXxzRcNkrbbbioe8i8QArjrdZ
N5fWMdsdJzjBkRRd9gD48TB62v1MlQFwVB5mOLwPuV2EILvZInW2a5IpeeRynPCpAaIY66mAXR6c
ELsOF6+LiA2A3LdTOao5CCELC3RONksi7BczjXP6s50827iVO3N88jSYwVaF3THHAbHpmqR7gMyG
zr5BYKLf7YSPfB5Dk+0iDA/EkL92sP/OHw/kRk4L4OhXkAY2N78hntzCrTDjBgVAN7rqDhvKGfDo
3ZNi3IxGAwaytZbWjfhURYmztXoEuCHxXztV13iHsduSipODLpNpthEGuiI7dp1bbY3RdaJSFWbs
PvJWNzRospvKkuW4RdFv6jp9HjroIaWh8k9zWC+TvFNPQ+AnPopnlQbZK1i/Zusbdn/JS1pSY26X
aOOb+uylIMKwta1rW5ZPqVHIlyau3vnc160pnJNLF+7ZHTETdd99t/VukzsXF1xbm7Sa261qrHwz
DuReNHxvV9Rn1Q3FKUm4fXOmU8zEheUxXw2zmk4uxfiJwxhPcX0RgOel+yaLQQDEVvnqAtvwc+dz
E3XV2ff8Cr0i5LGVWV6cwg6/uZ5eVdZcvDdORkFmkeVZjVZzg5axzmQWvfakt930gppLuT5fGcqo
g1f1p6G06F3+n3pJLEWT5vrP8+pF+kF9TTtScOLlQZJAWQeOf9R14e+jLqgX0qr50DR9eq3n6PDx
7PcDsx1atgY1qIjOHbOmi7Q5CXXuXQ0Wy1JCRo47SWM956l6r/wdAVLmd6f0+vU8Rq8xKP0HxVxo
HEX3HFJLfZoq78BlE+xxQ6CfE174DFGQjgr5OduPpy5GuRj+1KFIIK0hI6he/blND07YvqjeFLu8
TJFlW33xOZiCXwzTjUttdSOE/B82lJitEZFiGgbcIAvj8RtNj5vbjP66p9q4w+86utA7f5RecvdT
a/wUUjIcO9Sy27Zy9wy35BW/08hsg+GU6OvuOFh5c5MEfnwQFT8eQsOEL9drkj0Cl2W7IVXTF+nE
3LF3brnKmWkkA6lP3JPHsrjasezWYz7IfY/y8MWhFKqG4tovD6EQWAY6rDY1kMPzOHSXEI+Jb37J
0Sd8I3QbDp7VdAe8zUsK4sBAxdPOtYsIPUDWerG5Q7/YGPW3TT8WZ9NeqcGNPqfNlq53CBHe8hj1
gAXNZgJenH7gQUl3baGIox/o6yshsebarL76TmVfXPoVn0gHRkC/PE3QUtHD9Evgk53exiJM9uAZ
ScNN1Fl9PNT6u/aCcvPx/cE0q9eijtr9gFj0sco9xeCYlx86Fh0QOzBwN2O2i2K9yANdveVbTY5k
c6ljwv4JV29CU0iPFCRmW33D0fLT66Nd5gj5bLeaCLIyCF48D5hq1tJztWvbuMesk+1o5rcKtEXs
wP/+eAiXX3UGTKUZX82qygGUuANy+CgahqchONHsSklg7JMrEshtaoe/RDVpvIglgY1umKyd7ua2
rfvmQnVUzL5jb97ZIpjePZsI4dISXwF3HotFqsZUxXjCVtYdM07p2Nwd5zWbw6Pfq+gd0gxHQQ/D
gaNvltn1t7akPerg5VtZqWkd+jZqrj53Qac5IKSdlT0Rv+UdC9etFjs63H2LVpK1G+0q/MqIPjyo
eYx3TlBYJ43qci1DQu9BmY43eymfmCe1rh4JAAxJ50mWABSRH7BA8IeWp26M2bAcWwulthPQB0t2
QzG3J99T7YnU33WHs3crQi4/aqJpC7DkHiQN9ZJvD5uBBtUZdd2nQVYejfk4OLG1krmYHQzaq9eP
hxCDccXuFUGTqVazsvuz3VRPJI6UxA7aJLaNbPKTG21ZmdWaM/rKs6fmUVS6PsQeOeZJXdQXpLZM
SlOPNjzGUPwQLA5Z09GKQTLaWvFL26Z7JVv9oD1mQPOcPiWm/DyGZEG0HiV3V6cXa/E+TXYb7qbF
MG2ZDkP1zLuHkI7ukyYNxYg2NmffX1Mqz4yYvo42q6el9C9JqDTJVqm1grO4VthlP5OulnJ/JJK9
3DlR+NCLGL33dm4sXEGu/+DGpjohJJiY0TjeV/Tp648/MSZ4eSajUjf8awPxZuMn9FJ86imBK6N5
LEU6ng3zp+PFCmSqYW5AIlhww4vNAEl2YaO4E2iDMuGQJB3ktXbhfRUYs68M+UE+8uWcJutE8hSh
2KMFODia7OM4pncww+QAzP49S/ppleWCvh0Z0lvRcaDOxyqkLmuqA5/0p8gPnLMr+/GxSbtfyHn1
yfPbB8dgiPkB68R5yqIwQvdotXusU5xdssWMohMkCQEBMW5ebLyZ9WOI1M0fJyiy9SauXViFLQbL
HNunvyDdta3NtZrIThrmILppz3r0HY0pzgWjXRAN6wYkxxake6qxJBkTr+gdv4bYxi3zgmpKoRak
MP7pVDJ1Z1/s/TfLo/PQVtEjKJSJyXzbX9zSJd0po/sQMVNslXLvdt0Nj13yzRjchWBRHHM/fhtZ
alacwoeDm7ly43KWZ1IUk9xOr/D5Y+CoGi2pDOajn5vNp07l/souxQv68gZ3/UjoV4CiFFNkNrkc
gQ37sWtGSMj4GPKBK9zRIA2hvKzdYTRwfOufWewuI9VsxseFvp7WntwbOPTjfEqw3ekWUG20i8hF
OHUC/pPffhEMrA+y4yUKBgh3i68jtMi8BL63Txxr3iaSEJQ8huhv9EwtPIga6VMlY5pAfFRYAPgU
nMG8EimooWfLDx7/flHc1W6enePFxmFgldjOdApOjBYp2xBbY9LSV+aonX/twyF7DXS+JR/W3c2k
IK5M6f8QrTh9DDNDYlRDgcLiB06OODnYflzedOz3K3B7vF9sLYfYKmheRfTrfVIJRWzmJ7Z4iubM
jveV0x+TCDkxLJsLvLVXVNbOtmur59B3gx05pOk+hYnvG0py+wOb1UKilGU1x210jiA0KSgFRGaF
b65B4d/Spa68YD1NDKWjfBrXokTSTaIXam2Nf8hGt+cGjFXsQRVIzuvhVM/mgrCj21VV7QYcIJal
1Em/lI7zMBAJR8TnvBjkoekGrVojFR4eWs6rgPMBh7TMI89B3CDIqRpU79golwFRUvnRIWHFoh1B
CpVICAAcg+Eou/o1B/G0bQAyrScSbjbOOO0j3LVbdnHIZ753mKPZO//QWaiRtk+M3aUstnAJqhuG
pw1JPMlxGGMygYLgjN+enDIGjyukXPnFgsay7/p+r8Nab12q0Kcuw3nmuLSWM/tSGVyDUwWFtu0z
4n0GZiRR7//UiDdOOh+AuwSND2h8gAI7ufJa1UV7iGP5LZKaE23iPzkScbcbXyhEMYfWmOrh7EUN
xBdIB6DM1VLRMepnm9GACCyBXc/a+lBWcEbFBT1qbpqunSCuR/EjwU4U/VM07Tn77Os2JpGsJjtO
SNbgmVY+veQMuwla5GHp+lA2d9iysKRGAFA3hnaJ1kjoBnnkRbFb91clZgwjy1icgvNLWObm4w/H
8MQecqNGe8aUhgmhftTzdLSQEaBGaIMTrrEMLYR47zwIFulSuWbdsHE6KLxF75LDUL/QmCvrbR+X
3Wvmx2jdyHx0K/QlHjXPauo6xnw+WYS16x2zobu3lvmOz7l488z5DMsJp4dFLVU48uDH7C5Sd6zX
YTZ+L1ra8bQVn63C3dXYHXYQSvTeIlyL0sHEp5LMJoavYQAC632xhjeaZukTuoB1U6XVBh1FQS/O
SnZqRBuHqu4EbDw8OI79bs7uL2V4MVOf3FnnsQy2NXZGJCJkbxB03MzFCvB1yO3EWpKPQbiOoiSl
0gsj5DMmFC8O8uiA+iNv5muAP/MooBhn8zvzWuvYO5oytmOCOplzB+7CbzaKWGswheMME8s/YMc2
11FVE2GCF3vFnukCTGf8BYRLYgWE2DZqjmw9G0IprIAYVS9iN2G2b1Spv8NGHW/jqTnYjv+rxPKC
B8219xXzB/AUDKfY56vqJnFPhLHtIzGbfxCXdwMX2W7pJXGCHANuKxts7mDBplsO8rt2HKCjl9AE
WrbNmZBUAnGnxtKPrDYmiwlcv97NNoadCCaoJHP4Mj1ZIRaEPi2e58T3nwGotOdq6Zm2OdpTa/wx
08xbJJO1mBUpTly2cdh8VjA0kiqRpzb0IzoU7Jo1gSB9Yj1qqwkOyp3l2psKtasbsY7GiEws5i/X
yct25CQckFNCOXcH/zmeW87PdbarsHwzMTY2zqziA0ebaFc52AWEwGcx9sUugCRFyAJ+g6Z0z/0U
6TUfzB5PIuPvPNgWqa626IDo2SNx9kALrmvkhXsXaRQpUdwXQRhuzIJm0bD4/oB+7bOge6VRgrjS
qyQtmYbJP4JtKttN4eoBvicVfDQv/sIQaFdU3VPX/DomN8tWZz6s7urO5Joz+NmU7OX3Dm3NgDV1
qRWqTV4Dd6nbLljAwJ8rNyCTMPBJszFQ6WCMIAtXtMOmwyDMsYgYlSpeJ57hvZAluwsrxI9ViNGo
DrlCuBmzTRcl2zH22kvITtHUst6hFFLkqHlYluvkZ+aHGHQGG8vinDjQQQy5a5CsoqMjrRdyuEDm
0Q3WFhYF3boMO1LVZQfUF6whDo04Rp/IxWbA74NndFtqgZKMX/xLhFSBLvNCuNxByT4b7aAxFXeB
cXtb0/Hbf/xFaVuxg+RYbLohmtcDHW5AT79I1aaBqOvhPDJHYsznbgEJfWPN1zBHGRl4MBwJXfRI
VxkHGEBldWnFMenE3hgnjjnQrpmjBscscsuNvwjtTY5HGwD55LPO87Ap8e6tshbVZc9ocO6ovrwo
GQ6NUz52rpN+9dX4vhQt1zzsmNpiX9w7khSP0o5xlmaSNWLqh5Nup8+FPk1DF9512HClaD4VOEnt
ChtrzkUclqs5nAjy8ghbGIvqLIrwkxniH8fyfbCQha75gmD++FzhVgPt9LeedMSRaA/1k2FbPXQg
Mor4Msh57G2uTjtGoMBFa5imRvNW4lezESXOdoordjjrGLALOglwES8jegymVRwlGVjH5N6jMJPZ
W+8MeLcaomJDXjbKVbIYtfAvJkNLbySbQPesK3RAiYMYX6k10iuGNdQsqlNXGc0cBLOOHpVDcdnp
2kG/lqLViLvpji9dOqWm0cBKpvi2QnJ80IaE3lG4kB9yrA2bsUdJghdfPQsOjXPLKIfzPcGH+qSx
3q3I/lAHXZrllaSmcE0XPdzmqrvMk/bOJiChLZJ5mXKvR6bpHyNLnoXoyR1fWGpikmBKjdTayLrd
J0IPWwiczppZ9PcC43GNItBSm8R3s/MC91MKyUok8TL7xLDujUbY62phvHVtyyDFu86hBySfkM9t
6B+RMlzpS7OaMKBaD40xrEL6IbTDvteVLogMTuzVDO8yq1rerWMRATiyddq5PkrbwDFVsu0NDXw7
mLQ9B7myObTG/GRgs+AMyhRvAt+/SheJrWlXjyTbE8doE9JtMiJfqcvYajzrVob2d6RnGup+11OM
wTs0ylNqcfBqzA/gbQ/c1v1u9z89Tu1blTU9ZZLA8Ye4YN/a7gOeCJM6FbV3k7EwTx3Jzrrw4JpJ
u9vBYWhgrcAkaiX1c2m00wGl5/uCHdmVISpJ7ukXZvFwS4X/HX3JycKaSqhveTayVOEubRBKz/WI
l7uFT9K74EpG9cPwkZGKmM5lHAzxKc6pe3xO5oyaLQ07Z3idWlpp0ttnyH0NafaXmQT1izEYe4LN
KV5H+5bHDH6xDmKKHZyzMEz6kHL2t0us3Mar/LcKu9zXaUMn62vqwl7UrC9HRr40w53yM/0UPP2I
fASqhp2jygeD+nczSRZVr3Q4pyW6X7nO1zg2/T3K+BeXeQC1DWq8NIRy97EBmmOUL3XbFqoupyxZ
HZLIfRxnu9+WTBV3LWD2oBYQQzVuVrcGO4LBlqjjqsyhD6OZhNxC6EYMu7gs0RxaSYbZ2IPmHBlw
1hIo8TkjODqwmw+JpbCIrLTdcDFLxug9xzPgq4IdGaiJbj1S2oW59aE2rfsmK7Zd+Z5rfxky+81T
GdXnMBT3QFXDerC7Lx+LsHD6LxkXCNgxDgW6kjuPqpdKctyP+bsfSQxJlXDAYRkFw+fkgrKy26P/
leQZe+ryL4wmC278t8vn+OMvf8JeggFGqGXYhzbJJ5P37+0daUcf0g1MjCbLMYLszWbbYOTZCFaM
FXsCIe8LYNo1AsbsvFBnKIEgxP/SVmT+w+tQFjNXB1qB6+A2WX7/b2wmrVTOkOHdv1u4uHLVo9jN
O/9IY1BtysRvSDnlv7Uvo2fqa4zNIXGn//yzEP5/8hpwfcFVNYXwTPcP1iat81owbffuJGGa7G3J
VnCz6QqpWOK1P61RERep4j3AIOghBe1+P+6rQ9Rx15RMQEe++k2IlBlXSdWfo2Lejxa6nmRKkXvI
iFZsbpL/ZUMonwWWGBgV+6BUDCVqi8aEPb/8fqt2WHVwXeQuMrm5nMUKHgbmnuGouvZWRCCa1T4q
g6MdySg0zk7//INw/8Hj5SpOSMJGIsGRnU/kD1/GjP8tslp5HycZsKMPQP/a9BTMonwsIuslxLfG
Yqj6jYZru0kwiq25atKVPYMOd2XlAmtOiJMhJdnLvvtoezEWHPtuSZwqhLH7uLfSbIA3rzjzRhAK
9ympOgsZN9n664ir7wCoNF2FHYVjJkS11bUuXqruwi2riAAP+HfQsg4DG+DQMhIb1fQq8knuUyaC
KPMtjmbW9EAMG0cox/ky129OXpuwCcix9weJ6IiJK8p6DgmL9t/UA/LO9l9cVM4/OrmU5YBuchzX
8YT54fT6mwvb6nWvCpO+YIAKsFMkIM9SD99yO7pxZD51RTXsu7pi7E1jZJeIMFybjT8RDO1TCBvt
s4KKtbOxC64TcARUyERW1YSLYR3AZZAXB26rYjVXVXcOcoaEcUJWVt2FICZaw9l8bHqTpsKt2AHt
UZ0ApwA5XuoJLcJ3nfbN0UL5c1DmQihKR5g7y+htlt3LsmnJAXevaVlf/vlF9vHG/37lUbaJac8U
vu/65h9XHjuNEj/iWAtMrQ+2KEDSx1797IVg1U+Yw0vX2/ayzu/lHOUEQM3bmubtbkj8eP3PX4r9
n1zvNj5U00cLYFuu84fFxzVSnwyp0bubIbMJnw7igaT6faUWw5KbPkghLymwEMJ6FWJf28sODMom
GpYR6CiLqUni/MRVRaJRE/UL+54Qpw5ORBF0x1BCi5dW+8SZ/UcXM0OWwfgv3oGFpfcPyziuTNdz
IVjwSco/XmUOGQWhcH11rwwP86XKCGApnzhsLkk9Kc6lkuyVSdYm4eTe4yxsLhG2pYfELD6D6SmQ
pSQO812dbv7FZ/uP/kF0LORxsJiwwpv2Hz5bu28Ns0/74O5C+mxpFzZ5dEZifKZpYz/6nUPaAbt2
NQRqY8lTBm4G9Rdylq7vwBxwHIyb4UnE2dX1bATWkzzlRIHic+sXmsB0hci1jVMz34qkaw7RDNe9
H3+viP/l74yQ7V//7W+TU/7w9K+3tz4ufpX/tvxP30tMEHEYdX//v/z1/6ewFZZ2lx3w/x628j//
+3/9H//+3/7oDP/9f/3vsBX5Z8txLS46k+3CsVn8hp9t95c/Wab3Z6Gk8KWlfMv3l98pcNhGf/mT
EH9e7jGfsY/y7d928v8IW7H9P5sWxxBWes/xlhf4/+IMt1lh/3BbLOZGibbV9Hghli2XHf9vFt8W
dbd2Cz1fIl7JsedUuyVWTEOwj5tnil0vMdDemmO9M2frwLwreOQCcqj+saKYhXARGNXNKk/R4rVj
+ciYzbwoaI3M4/KNn8wOEkBSFxUpKeummALSuOXzEHqth+aNDRpHithOj9VYqnMSlcY2LFlhPiYe
U+c42GYGxJFGY7xEfXrmpPfMTC09xIkLkjZQ987XzmVIq0ccv8M3EHCX0R7PNXLGrTmBovtI3s1L
l/iNZUZ4NMYUxmZdUCrHPEzzf/xKOtUKtQVU2Czq7h3ChlHbzdPYEbLmY8kSns4QqDr+S5JCKuuM
FFAb1mLYfuoU90W4E5P/k3ajdfFRZekV1YReh6XoNnno0LQzPxHOh2ky7fMzZMn8rDtrh997OLsq
rPd5TbJYjuqaXn1WHlqmSo9z6tzT4b2YFJkQHqg7FW0CFGbXjwcdTqeZbtBF2dAs6Wp5J0CWAsQK
WXIqYB+jfQq+NqTDz5EopD5ChuVdaNfcgmAM17FtY5XNhuzCWaE2+vwdmdnWad98U/Wnj4cJ7DQM
j1qtuMC3FYO1R+m64jFgxAk3un8vlh+Fja93gRrwICG9gsuGvofBL6P3cvTvvp43eEz1NXBA0IAk
HTdtlwY4nXjIzOjYcKimSmXQRUQGdJ3Edrc1YzMsmubBl8o84u74/uHDk9JYoujIIIFRqe5sj8gO
o+pzlH6TZTC+QC3QfeJdQ1olazE55XtBgyeMveZLbgpauWr2ESv584sBtASgw48qtaD4m2WxxsnM
GGD0k7OI0hCzCVpYLfV4TatuCVjNVmWOpAV+93SkaRuuYicOnqypudWdANODfGWlbV9v84xs9paW
6cY1o+42DkoerHp4F8IfHpwhPtNItfCVkKRbq645szZHK6Mqu31QMMdboi3H+eI4NG/TGuG04Y0w
8gyJJx9a68oNHNytBZ1dr3+bfGzGJeMOoFhij2oVxhSw4uuUWB6WTjJmbTsJN2mRrkPDx32UO9ER
HnVSBbdCwyFJ69LbOEWaolwZyjted2wfuh+YrQeMNUktI6lpvAH6vo+YpO4ZgLa1LcQr4jcDibTT
PM6gy005fcc4Oq/lAursB9JAkMMiu/5FdGq10vPVkI1xo2ie8I51ctdVDogbog8TW+cc+Zt9b6JN
TpZ8xPEjKjFfUhP7kKFrj7or43BRkTwEuQwOn48SGLfhKgDPvkJ2lKIrmi4h4PC1a8MbyoJbYnRP
3cIa8yfGyFTC3iYL/Qpz/YhcJOzWVml960ynpW5qvk0OUzJdSDo0n+yRXO8gJx1m0Hd0Nu3GoH9H
zuBAqTPiSfVhQnJwO/jQW1cNxqmGscVqikhKk4b/xEHjVam52ri0Z1cVJew6DXFJ8DLfw4ZkXJ10
wyLg6emwoidDtQDoCvV+iRHbMW+Zk7S81hEFd1IukzlIO4pJeK9Qd3biITOIGMkM+IGWsYor/ToY
0UuRwv+rgm/K68kBJcyp1em7m8RvoSwx7hVUX3XbntBM+JLOo/C/sBd95a/+EQPb8mq9CoP+okwi
OYiDwVi0Gtg0kOrJ72S7rXOrf0H5zF/Lh1XYabE2MjSvSOO+Vx4dq9p4CXV5dTuXNMOZERP6Ql25
DKpZZeuEv9aPoXGOjFfpZmEGyq1fbTmex3bHDnVrpTgFsNDXY/Tr45/BGpNtQzszV2kJI7z2zE+h
accbg5tuhYozW7sqfahGd/kDhPMt/3heJ+WqKJMBfOQ7Mt1rZZVkBw7p54ru/0q6wd17//jTpKe8
Yeb0V1aYPMSO+irkiPwwvHZCnUMz/EZSySew24vVfsK3GzvhrjaTz0wEvB0IA2NTV28RwbKuVTus
97J7Qulcb0EDYQ5fnn78rKPDHC8ptSP3dNa1BNfKJcO2IMwWpGG16Zd822AJul0Sb0snpnQhBLde
0nDHJRfXWRJy+b3qOQKd6dTVvUFhtTeXPN1pSdbNloxdQdiuM5G6Gy35u/gavvjQiq6LaqtdwuIH
clLWbc4c0Q9sTDVhZ31GgpodTBWeCmJ+B+J+3SX3dyAAWE9jxcZIJjCCoiUhuCIqmB4cS/ySHhwW
AALqJVG4XbKF9fIwLArPj9zhJYG4ZprHAIpUYmvJJ5bsEEJHxDot2cVGs4eNwiTXS5/aJd14sgFj
MS/ytnrJPmaG+2p7vntuerK4ylFeS5XKg5n4NVeoqFe9MO/gV3pSlFp71S4Zy+mStsycoiNDySrW
qMWN+1Ajv5qWfOaWmlouic0IpQlvWFKci5gWJVFv+uR09MeTzC7vtm725pL//PuBSGhDiWLRcq0D
i70Zt4akUZGUuxhaAvttzYxDJyCkdfBEGHN8a0j2WtkVEFpSG8m396poH2kyquniy90wwXkIuAi2
BVXrplpSrVvirfMl53peEq9noq+r2bOe8lrpJzO1zklNPvb4kZSNP+bKFO+7+iTiuT+5I1HusKu7
S2k2X4AzoEawSd5mPf7JP5c+RhkZpXU8XdBTpI8tWP591ZLdzZemHwGWcGEL4qyqieYwXGjnU5Te
meOnb8USAz7jYCFuDefKRTvgx2oJQpN8gfxN9G82zontTFTWrjFE/OBmvn+WzCULFf+QpianmSzy
gubqZSSevFpyypslsTxbssunpWchPvLMl2RzopvGq6tJO+f2JtGOV/DoRGShM9fLHrC7IR5aktKB
XdyHJTs9WVLUq1CLrzWOPySUzoP08lc4oQp/bvJT8mVeGCWjjPWL7IRPCH0NobJrlu7kattDsve4
FMq2OyPF/+TNunsEjyaPftR9o8QqcG9Z+SkbOKqQ1XXOzYqH2PwBGJUizO3YYZqOQHrPDMEEp91D
2EXtCu0KopvJ+e6xtxMt241vQ63eB2a1i/B7P/ZmdWA9kseOuK6rO8U4cg2kHITbb9tF5v3xMCbm
wtbN36PlmAh7PCefJXvrkr7dxxWNfhCbaFb6ljAJhUt+4PhxVdW+oPcD+Nqfng2b5lAdyUe7MoKV
nKzwoiPwqd4Fhp5kikVMWQIDfTdHZIPafWgciqhovor+oXPeHMQ8F0C5eGx8BjvaJdV6kIz/B3ck
mCpy0bXHzu8HuvTOPdMSSVucgTqIs/AlSFkDB/XY56SDlsrEFLjQQAw4qXTofAcX2Ng9OYn5WaJ7
iL0cWoxh/C/yziQ5cmTdzivCNfTNNPq+YbDJ5ASWzGQCcPSOHvvQQAvQOrQdaRfv83j3PpldMw00
1gTGKFaxmBkBuPt/zvmOca/VpSxQJUjEY93XNrEllSmfu+ElckPoewk6slPiFlGXrB/8LRu0X7mm
Cwit+FJoJm0eFjEGWKUyvGegmhXNQ3+Z+rDb5o2/wy9t0YUhtF8e4VndEeYfEx8Uc2pzeki3oVbe
kutwxkhvxq23bBI+NsoPcWSlYo2B6vBNChd4ie+Is8NOCllIxBgUeVkGNTFZkU/LuZHDrtCZuBsR
xcx2HoODSfKvNqqP5ZBrNxouQLFby6psmrtpWs29tFN+atcortybM0Xzn4L3qir3IxrJq2VJrC4U
9qxwi8m9qc36rprY808tAgAPMDIPfXzMorL6Duxs5yOM3AoD5pEVR9S3zGm+B3jx5sZEjhrByQgR
yMOkTfQbyvQv1nnx4qM+7g0d0yCj+x7rjYnBr2jk2U9Zpobi1WaG5laaeMCGrC4eMbCmCWivCgni
lIU86yWVLm1jvaHjM11xRVqfIHNQ0YYTmafO+EUGE1GydK+UZLZL0srIan0uT3Og2a9ORVLZTuds
G/81pdSOcSMrGMelcoyiKnqBH5+rPAhoO/TxAZHEaWRZv8yZbTBVLf0vM38hBZE060yrbtrshYt8
xpVQgng91dog+QzX+jvJ0p9TOnff3B4rvdHNXyZJlqVR+9OtKipnh0e828V5Iu5d17wVcXsvtLWp
Nc23LcXNLSEwGC3GchY5GOTgJuLWL4FASDoDXfP1eTHmr6YeHbQhG9w258E9b0e+gUXFti+Kbpqp
HUf+1OgEbBPTSAg6aApfOxt3BmxnpoHOCd+tdTci3bpn5S3Qqu44+OMl7EGXgn+Oi1Wst/h2klle
hhLvUuJqjISCKj2PPPL3PLWPJUbrZDkSC685Bd4AYup3isnidW9CuICdOfNmiU/UelQ1ExhGwW6+
URejqK+RltULT7nV/Rnqcky31T2aY3HCT3hzg9m+yUyzb9hbF4WeCD7OeBTmMtYunRTcQsjuUIMg
4iIo2oeudIYfQ/Gi1zErIFtKnqWhex79R1FE1bVJnXjHTIlJoUrzJdrfnN1lVss/BR2ri7krhjfD
d3/gSNSVQW6mAiWp7okGVdbGGrnuASUdObyYexo/tkkOsTE3A/se2zkUYhwIh9isJT3jkbOrS4oD
4jZ/N/ui4Va0H0Zf/TPKFqk8WzTKtRkGKSAEGVEBqOXnwCpqPnqD9sZN/dc18uRva+9LI4y/0USb
BfwXzEejoMVGJcJGZa3UyhF6iKX6JkvaTwCV7oqwY/mLDW9NyME5CD2hDAwllbqEcRM1tEcL0+OR
FcVAs2rvlnvNnxnw40+asWgDmw0Xynce/hhKiupyDCBWKE5d9K13mvhd5dpMntiPTwwrSEfb1aMO
4s3I+f3dMlw+c7iOqmx+J8TZ3nVbtndPcJAnNvoT5FO8wGs30m7EeckOoOQWUnDTG6UDNEuyJghX
jCeVQTl5Lg8enTMoTQH5j4EmOQYEplxHJORwAlT2DoFkPPp0zuypBkiOWEoTQlcl1FqPvGGahcfA
0+t1qPjemgkaib4sa13NNgwPh9OoKYt+BRhUX2e2CT3I1tO3sMSOP1G8CSvMivdYH0oAPgyiAoNg
SNww/DEscBaYTjim97R/6QKSGFzzc9J5GpiMjAoYdSH2eszt8u/UPULXCtE3tGZlAudadlPkke7B
xqH3DCNCBt8Hxyvv0BQ4yvcwfyK3CtZA1IKHjKpwhf273KVZMd+0iYCwTsFiKpMX+l+AwQ9E2gSA
EeAk5RJPary3sjA/FfSPLkArtgfLn4+k/jDP0lS0ZdHLQWo5w80fA+yIlSVf6CD/hRFnA0er+QRE
ffTC9osiuOkLKtoC3j3e/zxh9p9TTSmj2t/7LnefSgaCKTSOz69mgK9eKo85mWRKLDUXqzGJmaJC
Rq/NWZwadeE0j0XDtyDokD3XS1v/aIfiOke2txuS+QdU+vgIk4sAbGP8xr4vr6zQ8Sp1c3pbXMBH
Tlts5ohfcp5Dh5Z7NDzRZtUyagNjkZdiesQcCGnQBCeSD+LDajXrAMR7pvHKrtd4DLOV4IBxbV0A
qsaIF7garfL4vMQ6KrNfu+ecUnIeMnS7M3O6xjlSIDOPFmMLQOFoQNRH63FekspcdwNZPGYWOwZ2
Phgtskb0aM072YnvrR10zlc/EEoU+F52mErQtUOK4LKBn+nGMFf6aP5VdWcmVDlo9z67RHWTrTzY
+CsPFVpfNJOT/ed3QvAq62B0Oe1jegK1MkJ5aLrz84IY2p0tx9wHUa8h0MsL6zCdNkPmnKIYxIWY
g35Vm2yTnYnTOzAkbLaKzUQVBcXCATVWtXEuDb0H2Q6epfK5NfG4zOtWhak1GezdjvKbrrOTE+TZ
Eluf7b/7qXMvLIyQkxV3q1HM3dYZ3J+ytMzTOPmcQfWp5UtMoFTWmJ8+pVHY+oBAFq6bX0kLQDkJ
uT1NLzM2FmHWjZaFEx08TBXMOdz16E6vhWySsy+7rTkbjyaqxPV5kfrMV+Pggqe3/Y0cu+bKQ4dx
xKz7e5Tf60wI64uOyZ6QIZYlTFq4P7Ac63hrPjI/gbpQ5X/8vv2R4QF8y/DVLm0nFNsOqw2o4JH4
ud7QdpOHOiY3xn8oxtnWiyrjGhsW3GpmRoA5gpwgC6QLEBgkFmr3UAxA7cd+1rd4r1tI3ISVUVYx
5A9DeqHSbQQC36Tr50tAv7O+sEzs1Th9cB6oDmFY71Q+6Js4YTbNlgxvqoDR3WWAsBJ3gks9tvq+
8onf9oxTtgbn2ZMOHmuvAwN8vvKmLN4bBvb4yfSoetUS41XhjTAp+0PE0M2n+nvyw+HM1CNVVbrJ
dgr74k3r6pk+lHRc6+olJLJqlxVZsYIKcc2Jl+8baNGnnvEyz+A79W7NS+NuqdMJboogVjp0PXGY
Xs4KdlBNLOHSJCpVBvzefdVBtOltnvwRPH1IzTjn28mQ23So2bxWcKstuse2drWiTrp2scuFlF/d
fXVxXWOVdpySjZAeAHuurYcsCODoRq7t0N7Ozxvm/1wKnYp1Vut8nbuklxlhWRyf8/AimZautAoD
ms/xZ93ULGmSVlrcIFr83sTGBdo058LC2cWKqMJISlpT/MHz8s0yzGGvBfjbq0olBifYQuqr56Uq
4U1SpXBI47aF+O4wu+D8dBy89jLJ9kgA1T/ghLnMglOL7pszBjbSgGEkVgFDquNo4qjtqXXBysAh
ZXILbyec8LXzjO+iTPQXxFxtMwXBtGWM8mjLARpIX6SfUXYPsqHaYYGm9tpPfzYDfI2A7NqLXQUH
9r44pDHoJXag71rQDnHIA0ArHf7+CfVc5uzGed259nGTLXtBGmUYFgMOnDV/AcGRscFtzrv02kwi
vTr+xHMmso5zgf5KEhg7VZzTdtT767S1gs96AtJd5S4RdWzQr+wGqREW7trVmmqn7Cz0eQZfPJzp
b69h+usWj1ESCZh6hd48xnNIxeSFdCKDvMw9JiV4nClr2+tEWmFU/vXnhYUYrjDla5SrG9QJgB/Y
MHDo9lHJSbMhadF4DJqlr8pj85NjDv6KgiDSqhQxLUqVADd7zz24HnSSkfxmP42SVrMhzw50mjCI
1eI/belvGqOcf1KTQk1lO8+nwEiHc90Hby099osqjJxXmz4bTOhB8TNh3x+JdjqJokJTMeAKl4Zn
vZIvrDYWXq9j5aUb5v0hjrCePUQvp7PbGT+fufhWtPFRJx63MNCOV4z/1fOyC/OV4bHFEXnC2jXn
9s6K/eattmmpDIDRbnUX/IUr6hlsqjdDcuO79MiMm6AmDJmaRbiXJg5R3YK44MResYr6/hB7V4/p
/slxtOHMDoSScI9tlZ2Ne7tt2Dm08bxOhrm6+kam74T+q4sd+1AAFsP+ar9W2QEvixqiWgbHb+3b
E0n2I0rzZdLk+h+agvgWkp/l1sO+iizA7NHw26Pn84A/ctgBG0kk+H3CCFhqqvQI7+s7AGV4T2DQ
rNhYQUTrwhsnHywk3cA8PW4PMDy9u32L2fNd8dLYp15UR84dzgqBprlVLbVBjmaUZ02Y1M9YyTHH
UrODU23uJjsfkalcMgjtFF2m4K0yp+E2DsOpr2tmSI5f0qbHxyOLsVnDmMCIyZq19iJQ/+noQeHy
cCARUsAWwYeUHk/QTYn/9GxiQ8pypPwBShGQwGgtReQeITbHK5E2WA1DXOoYrPJT5uLycDySnhq2
NtUwEJkGbrxMRAtZfhdGYi1DmcQ3j7KtPRDiHeHKeSlILd/bllTI2JfpokD0P2Om2nZFWT7S85RG
87rAioAVmkY87g8bgJju0VVYloxRY/zZffppFZVq/luP/eg9pBqCk6YZYWGW8yEbW/wXhgnWIhWb
xur9vUt1MRwrzSVfRNs3RLAf9AeOe0BT1sqS/leRu7whtvYyZY0DMcrIjgEZf/4g488+t7o9O9Dx
PfTHv61BD63VaN2xhjgIc6ZJ9hgiKt5h8ZUD9/pB8aC1QT8INygy7QtxeXaejNO1znptU0iyLgE6
rQjZ1tUJtXLNyWUNPMRdGhFmCwCRxfoeNsN4NA06RFu0F2PNkLW5WdQ+XFuOdwHtXCuUm/LdRfnE
7+OdAxNmFtt/nb8pLz5Nmj2R9Iz2cxy4L3EZi00F5ZEajeJQqHrsOq8JMTKLbCzvxG42X3jS8e7P
y8w2aQn1rnacazUMPsNFn9l2buOiYp/FvliCUSv9XZNqpE6DSTtgUcI+BbVyzkpJ4t36eB5jIJkB
jcJgzOlJVf3oCSGIngika/svkaffChv39dwz6gpyqq3yrjU3NTOeg6DIse587zNjo2Jie143SUKH
Nu274yKPkMlF9OVoZrbm9pLXFhQizItYbqsuhsvmAFWNcwYvczWQlepzkEY5Yh69NWqhqp2laAHb
kEEVd7N22AANGVvTLjzFwBdOQl2kHX5q+RCCEdS8Yx9W32mfBYfap0PMlT2zSIJtjjH+lsnkfQnP
+lXPwNjidtII5yTiLRG5agGxl5WeuztJtm7B0NjYNmQSV7ZPbSd6m7t3Zws/TQTM1JHM5fGkBTs5
pj078jrYEDuHcud5EbHXJDqXlGYtnclD4YwH5hRN1H7YtNK5TbLL6XkhxZl8apWPdTUPxLXI6k+t
q4Z9TOiR3l4O3Yyr7aWtJyXm27LlOddQleXoWXdmZLEQTKuInTaHmBXg8rwMfeKSVkqNZRqmGbCF
gIle0TebaE7fpiCycOhbvAXUz+2qtC3WRVnZm5hipkZkya3T2TFUWXiw9LnYdPPsHsgIf9bZQ0dV
/emHhb6DdeWsGXJX10qXoDnU3TZp429ikhhkYS4h/CcmC7xl3MLO4//g6Ie5IroZOiSDEt3mQNXr
b6NHDnHIug5c9aqnkOjcj5q9bRtXniwOdYBjrbNJGOJq17qOsbf4O0ahvdVzdffoSHLJWHA81zz0
VFusHTcdT1UFZ6tsBYLrlLaH58WOCJSq0+MOEGi5nYs6X4pOzzbFUEarPJDDyvc6Yw1JjEGMjj5Z
GYA02D1rzFiChAMs65BOq7QGoUV+uzp/gynhqWXlswRT6LFNVLa87+u3JpjxUgICpnv50xemcQK8
491TfyhWY4K9z8m6lp7NXisWbWwE+0B9m1T7n2I2M9DGdGA+L3bS/fMrcNto+tIY171D1tWngJP9
oz/fnhdOXwMML7yq0iIimcfX4b8uSApSZ2aAULmhZj6/e6kKR8ehDdTdm7dlAZUzyBzzZofxlv2X
DySjZ2AAbCXu0YB05trrwCfvRVndXxvNYKXrzrR2mRbxAKuczWD0D/J6/XkOQcEk3lAQ/Ro4UTUs
zXn5F2PNySwKxDNHcxZBXASwgvvg4LaE4ckR/2h9HtGaF/9GE3oM6GYMGKvPMIrvbQj0ckYqXBmO
SA9VYNwKaxo2xMrcD5sPL0dN3+cMHb7O+MQOBuYINKzO+8QkvteFkH+Fqhgjdz3ynFmVkxGuGLfO
N79ONZpN8iVzqnLlAf86DF1F10w4QHoFdzUO6UEL0ejBzuSHWvIGlANzpDYbd1UX6HDEwh8tR/ht
hE2wYNIcm8sO48bS0yQELYwf5zSkq2wi0177PMtm4t0/s2l8pRTZWQAjxyno5c1ynPkMRPz7NPzM
5tEIMmx8EdgnQI2f8L6jMwZNDmN6CVAOmyQICUYeBUD1kaT7Rk/7r+fjS7dL74ZZbuf4TJ9IAoq9
LzNnZeMDOY8GJbuuS7a7ZYLR6drMb8yx83nBhS1gehfvwUR5vMXpSMP+fNCp+D6QLRdxfYCoXR8i
VkhOgNS/QKTB4ILl4nkZLPOvrVX6NmD4e5k883N00pfYZSoJSOrLNHAUpJZTb+JCBFf2TAb6Tv87
trQBTVn7KrLg9AyJtmqzJ8BYF8SCpmbX9UiYlta8uJTPrwiR4AUWwERKY3wJeeocnhdmsgJenVNt
O9kM12Imd+XGzXmadZLudvUWhqz/nsClPXv1UnI2xv1lAiW1hXxNhC2YTfM8q2o85wJfp18U/dXW
ffmK2fm328/EF5FmyJ1ob54DvsrSg+KYxq65c6iqWOWi4/ePevRBAtxWaZCciaX4ZPvwxzLL6Wry
6c9yYC4xmfYXB0QAtTjF8LtlWGDabHYmCN2PaKLfkQpUnexZSjc8K8tVB/OEPQHZUshY3mvZvsXg
DYi6Gc2aftN2Y5X4aCiqj3Z4b11K1abyKNqI/OUYsVZLVDoDUDpCVLd29QLmyOjrl6pHPDd72/2s
kRuhWcnsrhGgXLapa5HVK+ft4MJi6ldJB8Ot7/BnAJ0ihM38Uw9aROMWBGOXk30rHecQR8cuaqZj
kdasckNMi5tfWZcBnv1hYl7/fCX83jh45vDRt6QRmY85u8ivjaWH2Lzhn1lLt2UYS49id61s+eL7
ZnZvbC96DTg7en0WPpqwo7tv7oN9k78PDLqtelqOXuxvTM66OIvYinKIrAkR2xh4o1UXMYvJOp30
c8+bH1iDdR01hlRDa+pb4Puq1i64WVEZooAp0J9o7yRWDxPZHPrKWA1j/mMA6+NaC1DSMN+uaq0h
KGKT5IysnIcQuPBUF2tjJueDaai7ZDlJFrqqfahLjA66XPyhjT24ZMP4reeJvWarQPsfdImgKX18
X1QURBSM+7E5rPGXW6sWWKvUcX6Nc1c+AKIRJDCugBMhdNksYdbM+Lb17O49iQjZTvAood3YZ8aG
kowYMaM5HTiWiLC8YrBdlHT60eHmwKDj8e43c78gb1Jdsim81DLKj1Olg432Xm0+Z8uiajEoVgFi
DyzmndOXMeyz1MU2cUGVvkU5OlxAskgaeA07xy55aB+beTgbnp9fySS/hBE+hKLsNgRd9wmdH2t6
4I0VnebNsZlOTUDuVhqwfgO7JmVvwE3tuz++TNBNzdZFqnXWnlG8jKGLwcI+zBSRMHpQJQKlvx+6
7pQgTufdsGEwHSxZvjmezEQpnHaLgZBZkxGd5x5itC0Y5DaD/bsOxLdGw2tsph9aOmtL/OeciW2K
JusWXrcoXru5+yhdGkmrJjcvdLtujSAxoZ5rVNJ13YfVzKxhKQeFSFPtdxWTWvAqH062oRZppnEM
4rEoB3SSmke4T5aVMnNZPADliI2fpatRH/JzwkFxzfIePsY6gaUQs/NV9LQ8ehvN9BEiPR0hwcEh
HaMHk8pjUkCzSqNA/mhQGrPoI3BG98VIZmvrkTtclG4abqRBG2Eq65/8P4JVF1rm/vnyYeNb+9nh
wNhXcPlXz3+Ia+47ZUh2S/HVkDHmDC1nPNV6CvHOlBizdbC9DOU5qYODeHJADQUZ9Y/tjMt9Srhf
5TwYW9Orszvwvb+qb8eqa+/qFDlNLpHt7zWCdzu/oVPadgcym8jZxwjTDn3P7XyGZtN9JBwSa8SQ
ITHmU8UOAmjitQi998KYHRqR9Gqb6/SxqOLwnQwDmBR1Iw9db8eYh3INV9r0nmmyWcdTWWLm8JwT
Gbh4EfZd+VbBQ6AEtIhQtSQY5mXrKoQO/jN8+nqz9qm0WqRxMb3orniEPG83WkX2O2Mbfqsy6MPG
zCmvzKdpmbf9NciafZs1zUp0qf2T4+evGn9pUDX7LCiGg554jF+k/6Z53OoMlbEgh9mRYg5tqRdE
kG1n7paCHThoA3PaNqxn+3yYBxW3TnZmQTAtounlTuyRNojOp+inv2gA4dgd8jEbAHJTMv6Vup9G
XjaKuA/GwCMMuLCS+vF0gP9/bYS3SEzQr/R/N8L/7//+3/7X//if/2aE/+d/9S8jvPEP01J2dw/z
FkkHft6/jPDOPxxTWbp8wwxYnvjOv4zwwT8cHsBY5wOyG55ukc37pxHeMv6BbV1Z5EHLYKE3gv8n
I7zvWP9mhDeoRrNMzyca4iKC/bsRvtQQJmuQ/SfDhdJowwOGFDKwI6JLkgf1aB2sFOnftSy64idg
vm1HSjphGennpL8Mnmk9HIMqI537aDM5lLOWbnTP1QVPK4tJQO/vylaDc4b9zNBJLd0cE3wSZiZg
YE5CgCdWY/dBDeArNYpv1FC+tWHVaIyLN33p18snpFi2+1QN81uXWkeG+0FwH9Swv1Vj/0IJAL1S
ApQk0ChxAMJt8ZYowSDqkQ5m9ZLtfgK5BmEBgXk455DFFn5Qjxeay3EXYuTpjdcaI+Euzpgz93Mb
76vMNE9NHO51uqD/8xVs4mrLwAB3vBI8hJI+eiWC2CUVwl7gDCvDhFocWhse+vJgKd2kpzcTxguC
SvvUVmyluoBeTde2kl6eLzslx1RzUG9btUQFbB228zzTuWlzvvYsahs6hN64r4pHrdG4ECnBx1XS
j6lEoFzJQZUShjwlETlKLGrV/h22qiC9Ds0MNofB2bP/MTJy/FPZjM7nsvsIclbAiv2Dgv9dNTQ3
ku2m+dXO2pWuGX8f6ZzVLKWiMBjyN62SuBoldhEq++fFQgkLUMRKJY0NSiSjoXkXkSxeRDkCGodz
/NxKVANPNa2prmqRwJHcLCW+BUqGs9DjJiXMGUqim55qXaOEOxcFD+oMFCEl6hFpV2MI62630n+X
TgLyVImAnpIDoybYP2nLqZIKs5hTF5Hm+BoFfr+fhHVOqnZnOE38yYdXWxM5YiekBEippMhUiZKx
kic5xzmnVEmWPtplqERMGzVzULKmUCrn82Iq0TND/QyVDIqcxfZZiaatEkn9p17KSb1dxUpEfX4n
UcIqTUcDOmudsB3hdIg1ey6jdaOBLC5AQO88YGEUBAfOF9p1/l3Y/bwj7udfYsZn4D7mXSd78+pK
a50Bb3sZTM1Z4/0E7PTUhSPUXGbmqIloxpkSj20lI2P03ZRKXX5edCU2Y52ht5O1+ep6FRKEEqV1
JU+bSqjGFPjhKek6UiJ2puRsrUHYTpTErSuxe1Ky96QEcBslHD4/VoypydZBTH9b6BnyWkLYiJWE
3ioxnV4c6qeR1xulsyvBPVfSe61EeF2p8UqWr9QlV1K9EeT5QsIIOoLAc480L8nj5G0MhjRHU4n9
z684WrMKTsyE5cRAsizndZQi9ml8Tmqjn74YB3wRujiSQWo+O9Qp2BS/3EQ0L36c0LKjDAhIW/mG
4yKmWGVPMPEp2MqwwFgFFoYyMdTKztDja7DC1j8WCVZuWmMxPSj7Q4wPIsQPIZQxYlAWCUAH4aof
mgCC6xCs26EZ13NstZfWr++5yCNcAZRzCGkP21Dk0JrLkPCBMmZoyqIxd48Mx0aJc0NXFo7nJVa2
jkoZPEJl9bANS98BSp1hIehbIwRDVjm2PEpgcBszMMo120eo8GXLzYnbPiz76a2so+lV04jJ8YKa
pI/C9Ix9QgP2BXJJuhir+GF02bhkQNyQApTYy6WDLJJg+sPAzGYDrr00DnFN94MOV+KHV9AQLsI8
ewdPxqfQGjB6IIrMQVG8wlAl6BFWPwq2RHufQzDAbExBhNHec1LXq5EFb8c2MHXFFqhCw87LlBcK
lo0DbeSvAXkcor1hism8dffZ+D2kg2J8CiRZARctMLQ/GXzW3QhaZt15bUABWHWh0dq59xgYF31O
xZVnetplCKCfIQcxNvcWhR0Oj9HsU6jUVGG4IY6FUJ4cgm1nY7Qp88oS6xX9LFjOOta7GKgD/h2x
cIa524cVxM9CfjB+Kn+TFiphRWr6rW2rYj+Akt9Cf1XsLoufQ23MqscIvIJ7g7XAiK1VjaR97jXj
MohRP3UidpdiCP9K4cx7Wp+MTVpG2T4gOEGxAnOKHo95PGKwd4waHnok30rTSlYUBY4gdd5SQfNb
r7fji5u65VaCSnNcWeJzc+NXzZHmPXVu+DRmqr1TXBwN/vPI0lfTgEIVgdY45iOfRj5eLSqj/TcW
vXkoQ50xTteSBbUJArdZxkoaTq+lJxkydyERIuaLeWCKB9PYYRPD45vrrWdY7MlnHUFVlze9GW41
P3tp4LBgJk4TWVwiKIPdZnBm9j0Cp8AFYyXlax5PuNBz9zWhDyCTUFbASXmb52eTEBPA/LlzSP9z
o2BrWmVBeQ2sM4xeRO9yU6h+YU/cy4GhU0LxsGTLcMIZg5uU22xlq35iWzUVs7m4tDWdExbWA0e1
GT8vjY4QFFMF0ca+uAE+bAQdyLzB+dJugOr49hyvjIGuZAHfa1/pf5jsACh0+6+y9TAkx/YFmY05
fUQ+HgvQq96gc+ppczLppl6ktUW5dA3/T5TiLrCYM2Sg9542Z7ds6iU3CWOFsDz0aUJvtKsZCyew
38yQ+Ucr+Vw8G6JVVfQgjFf6yLPObt4NH/hXkc03vU8wjdfaxa+A7AoZUu+XRtvGKY2dVXlAOe2h
W82h6qpmihEx5l7aNHxuWa0gJMIZXML1RjOx6bsOVfM1eIto4TT4Yw1VLd1F+EHI4iA4jjv6FZNF
hWk+dOf2t6ZfrMnf8ZnlxOwLn/nOVL10WvXRg5/Z4iLGpV0Pm5Z8xtEy3o3B/JUllUZgffAgM7dL
3+5VQo2Wb0ndd16rLSRy8zapqZAa5aYz2p/YV1/AWCfrcKBBuy3jCS//C+4kazsrUHwdL5HwsqVf
eZiRouGsqxZyP4tMJjs62ESx9MymfaA6v2t513GH02LeJViSiSgyeuQE6zsGv8v0XjrZqwzdY5A7
JzcZyFQI+F46NelROBh3MSXmcm7D+AAWKTmVqlc9amlYTyu2hgOl6zqJsWWretjRu+D60czOg2Bc
eKqtvae2PW2DHfkwBYImZmPgT6VG0tOPDnXvQvW+lxTARzFStO06Z7sDJBhO0aS2jHRFqOb4UZr1
RsbmAn+hu0KunHFj5xD63uHA0IKJ5c3IeeyguVfLwqadvqemfgq7Hz7dQKfA+TZwRrOMVHSrTbST
sQk8F+DfFlFRXiLNxNhWaF9qm5n1yQoHc8kOJVgI3qer01/KBExvleG8Fm7MZCiFbW+P7IesgXNv
O29pRRFUZ0T1Lm0bCpKkf9OZyB2aKd/T8iLpT4i8dT9D00QS/gUw4cIC0q4H8OsM+lLOBmyq6wrC
Uk1AYl/HzreO0WkFZblYDkWCE7z3MwCj80vXu8Mmx/aylCXj0Zaa+KAWPHzJ5HbOq9rpElsoxpNV
5CzpRYW1RrgbYXAqGHCfMct7TWdayJyYxtkk9xdRADMm9fJDisa3InzZrKYaw4M34gHsiuTADOtU
dlp/1C0vx7zgMuetdWdfIwKURbHJARiSKaBEQcfpSwB3V7BhKCZCJrL4MCPPWGYIfJhSJ4w5bLQE
ZI/eS7pdXkUVfxjm6GNi7oTbWJ82fwyQAgvQOtFKA5O3btmns/dRJwh+pYdIYhAieoGPpmm/B7yt
C7YGimFaH4Ei1qtaGskmSo1NWXOnpA23RRm5p9Ib166vRQs3GsNt3db72nfZI4kGHlB19GHZCt1/
8SpuN/BxuFuacVpYgXNAx7QXfePtQSr56zkrzDXJSwqVG2KxhWZUGw4TNjs7HEgxlo8yyfk3NO2b
wyeAEERuFmPK5lyofCnjk6Ux5CbUtC2eGH9Y51i510mkT2v87Iz82OHMH1YHmas1jT3ltm8DPoq6
9N7yCZT8VOBsTJMWP4XYukbcHdIZoIjATXPhU+Kji8K4bWx31WHpPjtYtTkjQ2wK44dfhcklcDi+
YDvq2M1gyIRryaYVqiA6dMdOBGaU1u8iR8JxUJcuAzw5ieltwriXzDY3FdxLUGVYhcF/BgW3Y5i4
70nqfFsylNRTddu0Iz+Ne55qsEJnuJnFpLm9YEuIQD9nqoN63jiVZa5d6dKM5yfsYTRybVNIog9k
LUdbv9qRwyo2OGBv+twmr35NJF1vv7IaJwQIvD8d4VG3S1Z16o5/TDSrRYEk+yAxjDc8CT41NDk6
4Mpxi3IMhSkW4uyOdAGDzV/gIp/PE8+1DHx2ZY5UkiS8PZIiT23hpXW2HBiWbVKv+Zha6mjSxmSo
nrS/wkaz9kXRbBwHNHpSTmIL6GPX5oGzdIO6X4WukDfUTjhTo7s1tdzZZtIJVwwn+RsWwFugmpdT
4yo4aL2XTQcQLtSObjPR/BDyyK9xnucya1gcc2/d6lN+lrO5B0g0Xgun3jMRP/DLhRuToBwncjhx
SPvDhgAqpS/+cHBpCHFYat2KkmfH8C5YUjYTiIktPwcEd24vtNDcQvCv2JyUOcNxl4WZus3JG/rD
WOhnCVYWTFV5ygN73YAzgzrhMkptdQddz4/u1UdX4dv7D/bOKzlyJduyU+kJoAwajt/QgdDUyR8Y
U1xo7VA+rNdj6h5HL7CqXpVZ2ZtB/8CCzJt2mcGA44i912ZozGHIJ451RLyFknSuRIUhLUyQIbgA
2Vw9aBncr4ckuhpO/oaJ6zDKnuBkabwSv5CuTENvqMGxM3WLblypQWEfLZnvzdIgBvnNK6bnqfCN
cyMwdTjs608sM3+Fs1U/dSHxAHkNX22KJ+0TRdqV3xmP4A7lvsVSB5jramDJ8OQ7ifUYhmhlj9He
I3lgZw56eSiaDpa7bG5EbSBD1zy8MTPE+SXlt7W1gwELYOUYJAsoJE0FiQjIGQ6mxbmR+duqmgcA
RZ1ctyKZD5y2tnRdzJ14p0YYKqsuGaMAFKICJht9Tr17J4TQWo0UaZVHTKDohmmvxkIdOVeOscmy
xCy9PdGHCy3eg5ba5NEmyZuChxRZBnGbnykqEYmIqdjHzGdrWyDAMND0VOEQgQE25LD2Sr5Jiga5
h2nHhJWEL6KZ4FVKgQLDcsdsSSls7ykB8E2BzLWnvHE9IKdz9JHVxrghjekjkpQtjulOHOVEKgxz
uI+8Xuw5rZutlcHUmzzOMKxlK3fo+v2cs7dzsw8Xqsxh8AYCGmLFJIysmiqk3Cl6ctkyKU+gE4HQ
ZQQBDak6MiWpj2LiGWjRwaTMxKpU0HujqwHiVfBoNTAMLs41mVuw0aJkzRbWxD9c/DJw0CZZoYHs
5CjQzeqrqPufWij+YCBWDL0JXxz7HBOi/LD4ahf7yb0OCUYjo9eAeK/JnnO0YUkWa+28S1MkLq6D
Sq+wuaV0A9p55ek0uWRuYhI8miYJ8HpR6wfO4WogHIPoJLFHR7lUZWBuTA59Im6KnR6ZEh4Np/LQ
Xtr2YfM25yyYVlZhutcRm5iwC5I4i+Y3hAsRaD5Dp9xxyMeT/rbrecdKQptzweofbEC+Z0AZrjEP
PZnSFGTqJf7DtXfEHrCCbjDhFNWvyEDy7IrpNqNFfEZlFqRdn9xJ1ohZ5KBkzshOiqt+2nq1QceQ
43cNO99kc2fk4HDx71lq/HJ16Ore1IBU9S3qtU+odaSWJRkaP0rPSzljN3Ng/IWcZ2fwrpSkVEFr
VlrEeWjjprV40talPeGe07k3eSu2ujuMu2xwsVPEV0EG3tpOc7lKVEqclWwRopfZb7bKM/SR7odd
Jz+qwrL28TyB9um7y2BbwZxRDDUobcBKcXP1818YSakHk/S5nuIP9itoxyUpgr4g4LPC9Dcv1GbX
Ab6XYLe3fAMsJBnj5lzAQ+m17ZRbhy6MlprCoDtNeKrqaPrWTTuQpjDnjMsIQZuRKgSFXn0NLk2N
XXXgDAr7qlf9z1RDHZtO5XvpyP5t6i1rVQhAYRn6t5GU1VvaKtzFpdogF8Nd6w8JBVJOrwr+mLAB
QBrzRNrJ9wVTHHf8L3Jo+5s1ldObjuZfjM/ovdz7EJbD81D8FTa9cWAXy0QCnCcczXbvm1jKBByT
An0tNzBO6Iyql1aSMadPQX5SVN5nrTKIwcP+HfhVTiLjQPQqAudFbJfdo6TK72qu08UnvjeEcWN7
mH7VBiPkrJqaHyVCac4dlleDXh1mrJ/09oD5G38643fSd2ig4nVZUPBIA4alKGq5rxO2aFlSkRCc
6BpF+oCeppP5xiTbZt0ZipIq9eZ7rH4aNX7M2rLdh8DktxlTq7uERk2WM7vbh/Sqgk8ThzDJBOOG
dIDpMPKgXlV5jJ5w0ECNlm6xIdfZb3P5M9Y00lrLkbdwxlyH3DCJvc++BdBCFstTWTf1UReuv25C
wAGdx0Q5S3qsqobDXVsnl79f4M4MDAUwdfnj2YpaZtM9xcGMHgud7gpJYXuR0wGtv/M1IlCbhzz+
zCbm5chT1MGT2gnWRnss+GSsVMnSnkBEzCZGabFoi7/qpPjAgzKdUxusVs85TmgY+/SRtOhVkZDS
C0G4viPTnq8N8K2aJx4SUqBpFqFTWxGF4UrMLdM23/P5MTD9C1QAT1qZLkMHQ/8tKGw0qY8/C41c
UAaX5s0H7he02juD7XJNgLNzadD/roHksJwrkKj5GMGDBi6QIhPi5s3F2egQB5PVaq8MqMNFX2hn
KSysM2DfrwTdY/CFjFvkokQnkzkb4sKImmu6+lzN1VvaQ+wfyK68TObI9tF3jHdrqAXU4YiPqizN
99Qi94WPMBpEbHcM6ABWmznEaBf7+DbsGucOndE/Wpn2B8GfffdyzKVh31qXWHdurp6YTwVxkLfC
J3PFUJlzrZTnBbFvxWuFq+sgFrRoHFbROdPLJ7dlBDgUfn2Jhilfu4MUF6fUPuocFacuLxmH4al3
EKnbXshgMDMDsElmQB4QU8FQUFrBpLETw7/Y4kZ74Gdz+pgqET74m/2J3uVT9eyHldt1l4pXuxJf
68HQ5fzqhxUKaJuoQiZpBzeLtYs3TC0h0YIcPUepXdHpcDQ1fqdamb2FJhG6YFHaN+mAFoU3+Bka
nrMmNLd5aVHUXpR+lDUSjDgsnGdU1NZOJb2NtqyKrrFuGBtWePkHQV2PUtrarpAzloxxTi4ltJ4D
5ypzjkJlL4MFvtqBvEE1rvFl3LpXkmSumWkfTTcznjAOwisLXWLn0LOQCu0OWxVWPJMFiDPWCuWb
nobvUYYGmLi27NYMyNZCXVRbrNHdqW+0Z7MdxAVYMWVsPDyiBt4mAXfzz15dezKEo6wdfwuLiIbE
JG+7c6gSYc8mB1wsHe6YijADy5kDp4U47OmOdY/GKD3aJcMDvwJh0BtjGwxkJK6U0Jyz19kTcSUo
PG0/Hl9kbnSnsiIVb5L9+GL4CFMyJ583Jc1rkCwcqWy5OKY1rbQkGrbZOFTQFMfPaPSoiBANXyb8
xgg5GIg5VAEnGyH9MZb4cU2a4HaCotRW2VFp4PxRi2HjMH61jN72menol2K51PqgXyQP8ER0gepH
PaDgcSTUclwiiMeK+TEuF2CHeM1rELSIg2PGPhC7UQiI3WTJ8jUybXsXOvVnUY3vWVM4gcwHJyC6
hhjxyH+1I9sJBlc3N1ZvinVKxMjLRKDJcYKFg5w2VQhdrMWGkt+HTolb2cFKGgb18KaMv9OnT1IZ
DMwd46uzakaKg5ZemfFl17LJ1G5CJ0QPAvJnjMVP6FGfTWE4n8JPilXkmlfLFWngkXn8HOVVRw6o
GFAS9h/MjWy8DY3Nc45X0JEBHTrZ5fsrk0Uedh7IHo6CfGe0mRfg35jstb64Rr6/2abZaxNBUjLB
PM2R7v/2e54GZkW08ZTuEdQaL26rQ77uiaM1Un0T+b1xsjLbOH2/SuEJ7/1E/SxCZ0bzDCeyqbSH
Qj/8mhnlMTPd5hJFk7vVOtO4NIV1Y4fan6mR9G7eyvo5Hawh+PYoT0Y7bAat/lC6PeID89qd9HRW
jZ48lMzDz8Zy3vbOW+9V89XUqxxssW6+k4wGutq2iuVxuBvaZMJyDVmK93c/1GO3qhmSfvmRwm9F
ik76xw/jAp/qdEvaKt1lNmlPSOZ1HAFM/QzSUiSmxw8ISL+G3GnvYzacmxSZ5wha2p/C19RQIbsa
fjVvqSiQmPdp3l3oZkhIsTt767JNvDp9bZ7CkFjx5avvS2lyDpSJrClhCfwYlPtmtWp+Qvz6DA2/
ZcRTdp+R0+CmSAl6wN/AzZtPm8LL7LWTLpjOJafx+1XhR85xtOuc5TcfP19jnK6TUN8ptCWMspZE
cRCOejVz7w6i21f5+F7jkDwR7pSdloTTKanx2viN+zCWixVLfK9q2EZqFisP5vjp++Isr7QcO7zP
iaYh+Uw8GmW/Vi9mm78lHE0nInjLnesysme1PqwrltunKcrTIOoFz9uMaWmqWLxW6V0HjAO/5NNk
FPmYilY+2z1ZN9nEIT+661iH554qsyAtHS2XKFmV1lKsQPriMJnBd60x4ET7egFjxKTqPDLNObma
2KCqa1+AtNA1GjoSxxTF2iw+pzxBsdZhl1y7hSRhitjWHWcvGWRk6S5mbT2AuMlyg88y6O25O3Mz
R/ucCXhWPGViKVTJatpEpFgVjOXWEibfKV30DoPy0SZVLsm0nUlT6YS/yq6hxVQmioY28gOA8pBo
Eaeu0e+ZZ0QGHgQ88LE7uxkXUpkczww74GNXiToC4CYNxrC6gKmeDGoPZ120/DCONv+pXdd5R6j0
o4rtNx31663KHdgjHGx6pj1ic1k/2v0zAUfJJs+zZglqcM8Q1N19HwPHbZGgN0preaPZ7LME6LYG
iLEIXDK8GBj9+hK3kitc9/zrCC5dFK1jEx0Y8FV7Uc7jWpcqecnxqHBncq7npXc0nKy6TmjRMsAp
l6aRxjnJhLZxLJIikB5bJAMblzGzoid23y/unDDCscubGVvVhwlx/hBZRHqFfdWs61qbznNSfCm9
Hh82mQrXwhTjYvpF6V4Bchqkh8CArv5OQBtpuIQXmqB1LvmylJMeaxdCO/Il+Gnidqrte6HbdJER
lBFLodfqKZ9S2fSbirn5mu1AtrcRS158PKoHZpDMuqMsOpqj6QdalcWBlzcexgAvhaGgu4dE73gi
gVRmDRi3LCCt5upnXXudBQsCL/OPCVzaEBxJt7bGlgWfS2EjMH9NfY0n1pb+qeqF0SLVzbdO3RlH
bTDVJR65pDhiNtXo2gv5gsVnqDs/ijosWYZV0VEMIN0aM9buOQHdZDxJDnqbAVqj8XALsSujMbGd
4+zGsFZqi+6zaNw3wyLfqleh+OHK9qcy8ukhCH8kI7ALXGqZe5rCB+zNb9uDUQdinqYXUixBkuN+
tdl0bbKhDm/1FPo3oS0gdPr9VdOoLnA0rwvwt8xMcpev3aF9t8MIswaus52JHwLgtFmzyVblJo06
VJ15plbAZ3x4dVqtBcnkx7hcsfV1bNbu9bBINtDa7clzM0O0y8BnBnj1TOiBvWEMGFBO5i0QEC5F
7JPoOI8Z9W27jMZkdZ+qCSC0Rj+MNbi6LyaSc1p3lywph5dkkMfCsqsfCPiZHetkS9Ru18DXBLJV
pc5ZEP1B/lL2YgjFjr5xys98yPdps8M5qk6isPWLt0TN1wrvfTLbR9at4CeccX7Oc0OuQyJDbwnO
85Xlec/5YHU/1cjqsjE6wpTHESS5+5t3cn7r6/GWapwOkCowlpjYNVZ+QtRVmBcjKa1VTMZDy9zM
KZOt1MLo/PcLsta0mo/IM8aAjIA30vn0VUE18qJoSWDjEHgz7m07IyorAx9VkiP2sHFsGDSQTyjC
z+TtDJeGFeWTbnvdbWqmTZhldy3G5gmFMoAnKt/02llicsfm8v2l5U83n9rm/v3V3JEoUg2Mx8Kq
2qGAFqe0SrKNKjvj06v9h2OGT74ZG+SwDPW1s/ByZMpND1nUN1gyCyswR704uyIJYiNEe2K00Y4m
63eRZuMZ1Sl7Wnabq8wpkmc3ueO4baHIU5n5hscmITIJlJpojXFF9CeFjx2QMksNu56yF2r2k1ta
E55UrdxNTfFX7Gs5Yvw5eVFVGR+VS/mREII4TQS6QFxlsJn5T15Lkk5JMMiRmlsQI9xWIKTiJ61g
v8q8P9q5yjvFS06TQaezBIWm63AxPjth8Y9LzTZ1wxZ7WllarIHMs5GoLpd2wXgWUPWq0dbIhOYj
LkvuTEMZ9S0pBrJXeoPdnKUhlilF/GCmAF0OIuQ28cEpJCKR+8orTuyOrFdRudY9LIkSlF1/HkjR
ZhHqZLCwa3VLkjLbw/jEw407kRCtZr6OGiHVeu+RF4OFazXYbPAn9002LBtz3U7uY7edIGO9gkTw
n4uehTKZIoEoY32laHfvM/TUIw5jAoiWL2ubo3WCZcUWut8MrYY3heLOCUvrIJ/MfmDSXJB4pkCW
XWgqSKNyYkoE7ClBPI/TFt+mfLioXEpDJu9uXXanqrLzteE0PTwgi+d/3BpXIsiQOYn4Z70ExH9/
6/vVNBrGVQ/1cVXFoPCTTiQoaglJ40AcDo7Cy+Bapv5ZMayue837IGFn5WlhsesACBybNIwepDKF
hMDPOROzu+OJHlBBHhK0TN8SL/xb4kfK3l+hOZpvMVQAZmyK43DGxrYhthvAYdwSm8i8vDCVe7Ts
8DK2jrEDhvYrL31uxjLT3qlWcQMkPAzKjFkYQYI/ZTtYz/ZiCe7Z5VI7+29JbuVnMo7adeazE0ra
qd4n+BfKONdfsqn7YPO41wn6TEKv/9CJHmry0Aikzc6J/c54wp274K7mKCLDxkTGVGb3ZpEnpKif
qeq7YJzLrxo2+CEd5EuaJuD3llBk2/dOPqMOdOuMGQVCkbOv3TkZaI56H5qr+6QPewUH9+7Yo7nu
omkOTBhRtH+/i9oB2y/5d+f66fsSM7nGmqZRWGRtj1sh/1OmrGUh68g9KanxRdU4EQYzeoJ2HG19
fQZ5jnTyubfz/FymKAlMfcouiTUbKzlUiOlJjlllhE/uRseftkxzx20o9XpHjMiwLvDp7VkGaYvs
IrnkSfcG9H9lMLw7q0SFm5F4I+Dv8U921cNLT5LpHjSYzqR10fTVVnUzGucxNxCciLAWuzpV3cpz
jPyM3cZEyu/+xeO5DLy4nOmhAdQgL/wr3WHX8f84JvZZjU3MKmwUoZDDrF40YSC6hC1CAp1OxKze
XEci9XLDcoO2JIM9N6GrluSBrrJyLp6JAUqwdRFr1MVgvTT0WKsOxbcoLfMzAw6/zkXLItVY9rd1
ggUejuIqLp3qomu6u2USRDqqJWe6Qvgv3PWYQFhZhLJo7sT5dlRM9lEvXf8gJT0yFkRQ/UzAR6wo
+V+y6Px90trlxde7es8xgLhlBjZd6qFFMpIlvzrbOFeMlV9lT1cnGLNtxz7+4WRexe0QT9fvSxvr
0dWlSZQQcr8vVY0+dpyWmKA4u35f8EJEbJO0eB919AQ9sa/9yktinfVA7DzHkEOwObfQP5MnfnZ1
nqNl82ajWZ0yb02N2v3V0dKHqnReKJayFX2Ow8Bn8TIsUr+Baiyd+oaBP32vWprd3iLZmifLEOBe
J0NimKGPTYjd8a/Ex0zp7SFNfXsXwSs/mHnbLMnNCt+rJplQAiiqfPYYUyY3TO7DgDULQ8A+0ojG
yaqLUnlyZLdO3atkRR4bHa3gBM295NaQ//npLFFnZBFkSEBQG5azdS9FFF28Pjp+f2W73ge2F42E
Lp1506At48ZkxIaf5CCSZ/epTeT0i9DJe0oc2TYmJnJLq6NRnpJp+33pfYQIZdNV22/0mW5V7bUh
AhAlwvTSeb+b0h1vzCyspq3uva9YeJjRHQCr8Uw9se8nEd5Mokc9T+qB65fWcfCtfN+oacZHBmnS
GPyz0WjVV9gPYm3FnXUuylQefOLbUGY080tmk8bjjmLcWbK/mnUV/lCaXFWJvLfaTEpr4067rNfi
J+XF1SEyiLwPR8dhrVMHiDDFSsA7/og1+VnN6DJt2btXr3JeBhSQQDhrprQVzk0Py3y7XHqIgdvU
47Ys8QhfiChKL5YfNWsP1ctKhOqP6BdGc9/MrG1ZQadIgR5jt0kMr70KMpC1kGO8JYz8qSf9gILr
ySrLfl+m9VMJ53wdIwO7mz3JjsXkt5eOTuJNjdPL6FaKgUv5GFy/D0qtK69xZaW7XIz8FpYvZTpC
h+xJ6Cq+M82VN+9c4Y5seewp5FS154s+lrvBwnmU2PEXXOwMZRfVs+b4REfayczxnnjPtNTX0svN
qydoWFGFkcErSJgsSr4jvWsdT6dy7JwXz8jdF7rboaYSkq7+WseldRbADtcUztGL1fiEz8TThcVR
vcOPBE7HyVNyP0jVWgSjozHhTR49lk96QdinCt/SWM9PXdTmp3h5ZTrIZsK59df55LonmUvv9P2q
T+XWdIsOK53ST5YU+gnFsN3r5i3y8upCIPQumTR/mwFtPEBgwgwoSCfEf/U14b5eZEvOJfcGks9K
79yVJEipRE/XZmh3h1KxT/52D5lKmGsi1dlxa6BuHUKWuijLL4ZEEuDhszwXaOoTFwHkRLClWeIT
0GZUtukUHx1op2mO0CFDvQmylXc2kOPY3qxepweuHXUKs3hfJnr0VXa2WiOhN/ccpTx2BXng7RzP
r+by2KC/qV88y7i6xpLn6prJiTFy/GZOhGMRMzSsJ3Z1K9kx6Mb4YG6cLvxD75UepaxQ2qQlw6zZ
/UP6MEDoyUq2OPrNUybFCCY49gOCenff2diRLt2rSItjo3w6Ud9ot6mO8K2H2/5Aj7pi9lw913pE
d2kkNVF683vkjtZfLb/ALtUhYhvi1jpz/enO8CM8ao14JHQLKmU3hOq3FiEQE6PRPk+tUnt+F+UR
0fJt9Kj5FRCT3NSqH9qspXtmKtG+QKvwoxmNYzok8qXgSY8DbcnHXv6z3vfaNZ5Y45ADJ3bYft/Z
DsKubIpoI8cmfveaEclL1DTrwR/UrahP7KaNVyQLPBayMdx6NvM809aHDXFav7+DAyoGDYdQy69J
DW4nmeOzKV3jjO5k1WlOfzRCFpisJnoQ5SR8jR10kDRkIibs9M1Dr233dXYXxjAcdBb0W5T+G4FM
5KzlfH60ojv7uRWDeYvc+4K53PiYmtdmPnNjFCO5OY3dnJFDxq8qdT4drcyfbRjIqyjt70ZFe5cK
Urss9GoAGHnHFzM5/4oRfFqnX3NSODdZOc4BBUr6Xgx/ErWpp8h+0TO3fp00hzhIs37yOlm/lpNz
UY2n3b7/jEfBl6PXCB9Tb2TLlGpHllhfHUS+KzelfKva6GCky1/OUAE3esYD2yv3U5VrN6l783Nk
8kRwxynm2RK357bvPyBQt3cX7fRqGnt3L5oCEcMi6O9c7PBLKCTr1vytNWJkMG0PeyqNyyPJ8Quh
Ofoskka8OmGY7aK5HXaMuO8Mq8QLYn/IWAi5z+3IEiEr7GFveHRNwCjco+lnzbNjxr8AZ5Q//c5A
o2OCo+3JpIE3Yc4IV8O1LFiTcaoX53DWqFtSRaDw//ehGZZnEmDyP/vQ/u9//e//85+BLH//W//0
ofl/E5CjfB++hGVbHjlB//ChGdbfkNgjsBGGQ3vte//tQ7PNvyFy130PR5KOI1wnwuefPjT3b+RG
OPjQHHvxrpEr9J14E/1h6JLPUVX+PSXnX1//r7JntZOUsiMExvyPhDUwHsLwCFpy+LENd4kx+rc8
lsp0JTDHMbxmuXsxcXMF3xeXVsCyyrsJ5odJIBfK3QR5AjAcbTS0i97qtI3weKOhpZUbObuRWbVr
p2nDJ0h0+YMH/4pJz97KSnqQOl4pIr03CAVMtoIeoBuGPuvB8I0AjxXkNHOc1jwRomBw8pahCOdA
PyC/6o1YYGzvhlfEISMjVBiA1OJ3E2rA3mwRs1lOHYL41LHwyCrblTOhb8pjvTI5ZrR2l1rSmpK3
3CyjwBoJmMbuAh5KNU8m27LWL2mlmxJVv3gNObDOCmX8sRms28Aa4ZJgp3HJf8Nl/U8wZJ8Wxcnm
rOEbxhgOB6ZCh7SORwY3HQzHJDEQBNn6eehHAiTbctjpYkyfMeNtRByO90GLPvVoRPW88jo9vE9p
lLCaERCdqdlOXTJdEPqFVPbolds++ZlAUN1rbq1/Dj3s3zj5bCHDb0AobEWdzZe5X2qBDgW8jM6t
57wOrQuBOwVpp9rx4Wda9OTRYvt1evIXtQ+bxeZLLJjPrM7ei8KSB80hMZfssdsQxr/hlCNRqjVi
ZiwdicaSmAch5imzBu3uxISbN7J2MHODQ1vVLDRWLryPXRtlyY7c52ZlswU9zyprD/92g/3jI/zv
H1nuAAyatM/LZ/sfCYm2TpCRg0aVp4H3H9bJLK16mnUVXnR471fOSIpEdHKrtLbjs0QWTJXTHfCX
ASHR434bmh7JKjmelwJ58sllQn5qhvrUz3X/aJBBrrNc1/eytv9Sg1HcSrcpwbOgfi61SN+6swqm
LnbWDE7qbTEkYQAp4WF7zvQqyuyX6IEzKnN+92W/FX0h3voqmY9F0w9bf1OkSXOhAupeo7jE4wjh
vnUHnWdyIy9F7L02ZD1ugNRWjEMr63mufkc0mK+5BkIs1sDxzDOM1dKJ35ZWY8VZ39wYV9ubMoyT
HcSweKfrEfplXdnHse4CMzWGp9F9L12neiAx0LcakokNNEfraAPJWoGG9p+xuPRH39E+iIPNVx1F
4Ndo2zc/FvafWm1iNa9sd6K4sX1rV+Rs3IqsXddz7+xahHDaSoNvtk1T5O7CLPtTZPmPhirwJuMN
tAn4YJXxl4KTno+W/5WhD2PWBzHK9NXxW7I9twU4y0Z7TTV1ixtXfI1OjSMlCaN3GW/rVIOZ7pJ5
EWFc5Wf2jM+httBReeULq4UJ7NsW/Un23kx6ebXEkiAifGPNGnHckmuW09Q2KZSPOaQyaRiV5T0Z
rDBIxlfci4Kdbtjuass1wOpEj9wvSFOx/ejZY1gN9sxzTrHCSD+mSu4azU+fZ/7dUOsk2DevDIq0
TZlhhvlFk+XV77TkqROINb1x2idpyYTZDuUjYQV3sBiIO3hHg9Ltyn0/1OnTXJKN6yAV9iaLhCGt
tOBO+CbNUxMxxKnzdRWZJNuFWfjaFJjW8Uwy9lvEciY696s9pT8NYtHfrMEheSrakY9A+AvL/eHc
YW1GWQUm0446a5/PBgn1I1paE0QRyONM2yiMBquu9EY6Ai6RjicJbD8tcDd255mG42zEZb3KvCba
aS3fA9GnGrMI6hi8H+CUW66nnKToNzZd54iAwUvS1afG6uLt5Onlz8UkMlkXq10OCEeqAzSB7q7a
A/bQ4VmaEdZTHcEgaqnNnCwNklejvmj6RyLyBU0caXuKbkRJkzkTz0tl49j18pnJWUzkc3aWmKeI
+WzGC87il7gwaCTrgbu8nrXX0SWpSi2K+QJVhyqKECcB1hQ6PvsW1cAZqkFtXA9Gpp0Qs5i2Q3tZ
nBSaV4a7wpjqa+aT4NRb0YiVzUIDKKBN2MHMhnQve888dq6lXWfk3RuNEfoH+Llbjj3rUsex2Dgk
07aeNN5RbqBFFgPE5JKMYoMcmS2WuvCjbEISdUCV3HqjgFnSk1M/a8TWo3GFmpPYz8mC8UYecMLj
Zx/4RUGy+P7evy5GNzfnsaq/ul7GqHgaWmrNsemd//USqky1YXCNlHJKl4aKi4PfnJLWHtZNVVdM
cZZvNmP3jz+eauSwYWcetNqtAjW1yyCBV4IBwo4+p6HlD8v7ELPt07o4/s3jyUjm4lfqv86q/qMW
8mSkwvqiFzatkiXCQzwxeR+9STuSf1FvZNIVH6oV3Qr58bbVu+oyDJp1T2eHUaBv++u+G93NlGXx
SeQeds3lkiTabkr43Nuar1Zxl7SPGLVIMKHG3TFwr1dtO2Q724QTgpSW8yQCSao1Hp0p/u5V20nO
VT0d++D7bfp+9X1ByPccQ7Xbl2Cgj43nb2H9+acJJ8pmKm3Em374p4vsNqjidkM3JQ+52zRHwlrO
BgqgrZoaQNVJmj3yukY+lekzAGO1KTTCQYi3Z9/lPeJozIPIbVDsE+790hf2Ou4mbeebiiSdpnpf
ft517ZDQhXjwVHjDj86g9ZQoqkRPc9zwXFzrnVDIEV2ddtWZ9hFTrHdpFnsztxh2wlM5GDJ8wJIW
X2xZMInqxnywyrk/6PNeDi6RSpFs9lMTqp3o0OdoLK7hzfN/yX/WOAGgptjZjsCfT1Ac2K4b/wvA
Zn7ijo3XsZ+GpzpDNJiymDo0JFfjJnTlm2+KDoezW+98gmfWyloC46OCA83Q+o0UU3NgfU1AZOdv
qHGKe1EXDkeqL4w1jmXIkss3J36hfArE8wCQY6/wRZxyVwdzSjwtzY0sdkbf/1Ja3wU48NEnLa9y
3fmNsn3VSmHjKeD9bfrO3A29S6ZAkXxaQMqfOvyE6yKjDDWdUQT9wnqF3IBhy8mStxa/sMbvDC0t
Kv8pYpVoxhfQ3GxPsKnfc4JgXZl4fBpwVtllGz/q6gPRwb5Hp76RlhOvc56asfR1/BFlea1awabb
dAJUmtWpGPrq1OdWtOaxBXo3nxEgaljezHAUD43x3pA4xVFNqCz0cY4/Ja278D04NxUGXa01xN0r
vfaYQyVe8YC6W3FDt56PjHtzd8/8q1vIZMoHvoJJKHPbY9coJ3BywY9QuHC6smMzodmDNMbD38B6
Zk5x/gbK5ocn5TPqSPNG8JJ5I0exP1s+jAURrhuhjNdRdNWTy6AprD2FYGNMrtgl92lkea8Jfed2
bPv/R96Z60jOrdn1VYT2ecF5MOTEPA8ZGTk5RFZVFg/n8ZCHfAE5AmTqAeTJkCFPkqGnuQ09hlbk
f3X77xbQgGw5REVWISszgsM37L12dvCNFjZsVfknG2nRoil0PEx40edNxkSV5VcdnEy8lU3i08V3
44jC1jlWFkLfAhNpD+RtSTuABMStxVM/hYSw4bXYVimrO9PiMp/A8jkl1kqkNhamav2YtPrwQkAU
UmNqYhDTgp0ugL+neMrfCBY/olCAmZUgQ2/1imy//skjXvcFj5BEIa89N3nnn3xXyWOs6r1osPwE
j/FphdZv65gKoUrovUe1g6nC8T/xG7irlmwNNo02wpdMVDerIItgdAmlDdv2VC8MOPsncmQufmM9
XA3gw8IY6WtOtEErKv9MvfDF/rz40ekBkqchJ8KrTPodbuSRVbx2troc8DJB5kvL7oE2PMRx6Mnj
bTAl2LK9V8OW7OcZFvoIzkFk2h+lyc8Ua2b10sZInNui3yYBBCQ7LuxjkWjDUmjIdRtDXhw4OhQO
yT6O1GM8XJAwxrRhV9t8q5Z5ChF9IzmFNWC8MHFe0Hi++zKTF9vE24f+P72OBjsinxMZTJ++tPwx
vuG85i1zb8S9zHJXdw69i+6g0EfsCK4VnRtreDy0/fcwHk82Q1eBt/uNWr7eila8FUPwOvZM+JWJ
eXjwbZNl9LjsQX3ek1qMi06rnDWRG4pusWwPmultxiJyfzPXZ3b/DsIV+nQOWluJZ/W4K5R13u4Q
H+S4mjzSi3Lrh6tJ9Ky6eOd21/bAptyxvhFxY6FBce9NT3IBKJOZGsPkh5NhFfCdeGvnsXcnIK1F
/dVvqzodF7qI5XNVwzjqwgPsa/0TJtc1AbXwRZAJlh9xbl1qsansfyLpmWrWhiahfBO5p/MJUsPc
7GtGnx3QPJtu65nM4y8rtLJ5m472HuTXOYIEQVofcsaWONE5wX/V2gHDNEsMTpeUveg6cBv27mPj
XDrgigCbCHgCmPFR+DzrUi7Ea+WH4bEpqRvpPRZRntjvroHXhEXmuxa0cikj6tu4i4HvYfWipjSW
CTpK6oLGvpbTJo8r+VSYiXawM3uraLFx9prlzpOwnZrOxXou3F3FQpcm+7V98B7qKkTx6DU33UFR
DViaQehjAzHpkA5Z4JFYiKdLGBOlEocxj48MbMtN2JOI3friYtVry2xwi7TBi6EFamNpgEt4DxU3
8hWVNC6SrAMAVYEmUCWPOalXs8Agz9uc9B8uWnN2dlG4MZT7y8GC+wzbYSP7cbwQgAgve+Aj89g4
JYz48VYotqsfiZ328FvZzXVNigP3IdfwiRGcpYzkjz0j4SCN213a6+n++5BEamPWyPQKgmPOdtKR
QkqHIVnCzap64ENHoBDmIXnsWS7ZEfbGhp/V32qR78JODepVGUjapoG2BRD49EpyTmTUv0G7hD8A
3x7UZKNs19kqxk2trYYJsEM8YnrAQBg+Ubi128RX5oq8MH1dDTHj7qjLDpqTb/KmGGEFVWaE97No
xoWrt9olKr3gRtQe37AOCYe1JwQc3TQ820XVLirEDdfELiFFa9108kyI8kFY/SoKtMLQMlsoWEwg
KsDHJMOixdLnSjViCbAgPwGxsTb2pGUzsnetE+/1Z+QxGo1CH7BQ0w3XEnkE95fk0xdVuww0L949
/M4to46d3/TuIaoJ14uD0mOAnGcbUYd3VWekw5AoDUGUIpYIWhPbuynj4sssoFUo4mqsQ0gXhLy8
zc4CvSjsA1D8pcEQQEpimdpyUMcgM9RGGxoTCXafIjvUEyxQ/hC+qzT7gCzoX7sE8YJPsyGaEbAN
8UYyK8oPl99upXvhsNEilFdOFSD8L+x36SQk2eaaA2Yu6vdpVN/hqq2dClmUaNP+xk0BBmAFE6kL
s7NXeWyIUl0/q9J9yWRqvBDvOuwrJir8gpb+YkboyA1EZ1lr/PD1cdF3ubVnO2Xuec7RztqyW1Z2
ED7wIKxcWNcstbS4aKxrt0HiW/ORyuiqd+zUuVdvMxd7AXv//KLZ+bhLSuP+x6uBsZpm5HRuTUvn
9jj0uflaNH3NkCcPd9XjgJDWn2v65Gwl/IMoFePXEF2+FYHfB78X7w2bUN5adcVblq4C/MILVpaA
CnXs87GyIEmFeSFWo0XVzXq7A5PWvyGoIn8nIMtKWm11rkDaboSdV1v3TeVt+xLIp8mI3deJsoJA
Mtjy/eOKDMi986E1LCWuiDUkHOtdj2s+pDE4TqVnPqbkxsIVbfBkCXzvVmxAP0H1jheBnAWnxZ03
+swV6yEav8SwCdJ++mU6PuWaZx1totqIgEFh08XIyB+Hhi33pg/E++RNxpmZlHVUsO38COYTywLj
/P2nqtYS2FT2l7JypkE5gB8rFrc4wzdM97PqErP7A+fOyhJLdhgZSMAE6b2hCLblmOIGsvpu7Y0F
6kyeYjMvEvaGrK7h+v01TMCs44lZ5tJCG4fEhxg7H2B4WjWXFPD+rOh0d62IzV46baUvviNt7Jo3
eND4EJEkvZV+8NHbZrTNKj84WVhVF2lS9HMc0Oz2R4t+ryEki3VKcw081Mgtw4p1ESAWZoqdLl0q
aMTOJR20kaMMLlAW86E20Eaamzl59b3RsoNdmsE19xs8jBUk1cr5GClffg51fZeCiFAtDA4d/Jyd
2W1cUVWnnMc5FLH4a2TUtxFGGd/JKSbKzluWvaOf6paoMlbAt1Gb9LPQilOOBO2WGdna0vOCUQns
iE/EfPltsrQdEw7rhHUSN6vGwyWdSTb1tls6J/NxILhMLeLeTijkhThGZsxk1ov1rSSbY51WiHhB
RY8IkCFtxV5zdZvQXOIaGBZDcWusFMtkIKsd22sGBQ+J2veh1Gx0alm3MsZW3/WGDDeNsOBMxsRE
YAt7H9AX61g60FIgtM03iTKTda08hyW+N56HyLuxk63XOrz3HQ8GeKZoq2N8ztKd0rXeBWqG1g4E
pBrAOjslSTbu4Xsf/n0Y64Jriaml1KxqE0Zje07tXJvb9Zh9tLXY5pFhrJmWlovEESiv+fFDttWn
ZpopmFsbEmZ49JTiZcqmiPRNoKehDOydFsevfhGFS0tDfz1aAe5Hpkn8/uVGooLbjkmxxAzf/SxF
S4BQgudcIBCbm+QfPbVJsrTLbdEO44kOeeb1ljxGwzSe3YAgjinFM/1oIJakJSYb3MA7FWodSXWC
tBtR3TuB0izxMSypxtuYI++CbVnJSYr8w+MOSo0If0MjG/uI7A45Djr7l0i1pBDEqUYIstlDa20e
PJHq0zTZ0eG/ntFzg+utkY1AkuxeOocN9/T4HiEj24WjhPfYBA8nEgmtHaCAXWMEX4kyEHiFw7hI
4rJd4VB1FpY/4KlPQ3/naYZk1pyWz3gfUQ4neIFM/RHcpJhSBpZHacbFykolzVeAT/CAuHLYtYn3
WG0MeyYdNWhuez31dbwd+oBnRNuthGmYa1la2bvjTqvyIZ7KP5rBwI7gPEZPQo7bvjxXnAOrikC9
9x5iQNfhKw5cq39LnGWlkMfMyH8ou7pEpew/NcE9dQvtd0K1Oum1++GjfCKbtWjuTu1KJnqEqSMC
5ycmSBXTPtdPhyo3e/iChiZdZlOPIcM15asmE1za5Cvq7kDstjYdeBy/upY+HMOqjM8kWf4krQD+
i/KvpfLQRlF5bHOCqOegOok/MMdh/VDoz1ORIRrhKbclswBb9Vh95b4eHPSuREcBb2XmlVM160Kt
2rHVSZ68uHyEn0XTiuchDzhnWoRKESHJ9JdJWfZOr6EtREtkp+N0S8uTalHAm9/pBqNzW8cfpwBW
AH4QeUv0jI99G9tU+wA0EybsFmuED+EOgdpE/1iuZNejZKh7fdnhAZynRb+Tcf3Rxt70SzTmEmzY
tasamnbQ4Mi/mGF5aecsDVYYC6jfxWKygS5ZPKtXrZLhyh/9vV8y90MzEoIB1Na62027sJrQRnn2
i4/CnX3FQJfC3GwpOr2mjLRq5vw4NdL4Sgnleqa2wNAeL1sDVzrq6x7+Qz7AV62804jtce4K5f9Q
mjnvMtt/x7PA7SPWvZ2dOAE9A0Gf3/8ijeK9r+xdaCfui58jn/ZjN3150Ii8lALMQ2r6bnryN173
6nmSwTsRJ3vL7LXfbKMWGNw/xKChZeZzPJuIrShc5TOkSOTqNnofBuPpwUSZtx6jZpHq/CfTlD4h
QFr7bisvXZuuk9bABIGeqcwaMjrsMdlQ1mkLLFb+uu6NPeH09SHxmUDxzWvS0HlURSQ0W25JmAkm
hWUMpO0QKB3fflUu86p46s2u3wcsijgNG4oaYW2jcMqP34eM7jYVuMh1djqMreBZpvVdmVLs+8Ac
iOVr+o9AhmdMh2B/Iq1fydErloNGDouPRl8VqPODNlk9Sn0uttbA3d00i2yynZNmZ/EsTod88/2S
euHWORJNX79Ecti8jozuTh4CHqr0ATsZCQ47f1LxqoqrCLtsFb07xJpU4KWj0n0tHacCHFP42wxt
+pN8dDyhby4HjEdH0NbGJoqakFFf158E+7ATl05/ckW40bElOHkd/1BsGe3iESOOLnA1mUIybXK0
J09QU+dmtJM17aHfQ9KauukHa8yV32PaF9UOo6jz6XQn14mSuVWV6d5mF8RONfqtpc2yNomklRXB
TyQLBJ43PBkRmIdOyXGhMamYVU0XrwbTjPbj3w+G2/9s3TA/xdPjwxLRxVE4i1uTkGvXr0F46mMJ
pT31blCbV6Dlv2TnVh91i1w2TC3Uck3oLMwCK4mlfFD6iSYhMqIXdaXgKiY+nM2gAURNNd2mzn1v
rQDZXIH06g9SOvUQa5rGR7QV49gA8RFd8nKmO3kyjxEVb3qjRn9i0lf2Y0+liRD/omVgLh8hBbNR
1/tTIjTYv1rw6bjwkbSqUGfGeUgC0aEoMskIok/JeSnqu0ZrgiLF0LY0JO1bTjYDSnegwl0RrAeK
BtLgxxVBtyik2d1B8mn2AXfiw/dBIiBcpRk3UejuBN0F18xywyfR2GCOI8OnutZunuth6nwcatSD
+1bi/AJy6hE1SfJGJ+AvI6TVro1mIjItkh3JEu06yxGlshczz52RWudBhAY1j2suRyQ8ZxA27JUY
+bwHlfWUAP4pa69+w3KNatbT+/33S7guqm36V41sz62fjUifpwgBHmFIYWhtZZDql5Yehs1RfBPC
gSMSI0kFVPNAq8XOPXDbgEhxM3trjGKlO97N8p3iFcyzJJ7B628Jae4LSNUYzB5j69aodVASTEgK
Vzc+dLSIuNGAmcQYsble690j7W7GAxBfoAX0rHkoiAaLaxJxP2QUt1spfyQwIW7OdcvlqznIswmR
eK5tFPJSmNfQQwaLZ+eZnyS/ITdDqp/j0aCuyG7Qr4Nr4OY4fgb7d+9YqIGj4GXMx03T6PLso2/N
mcPFOWqn0noPYXh++TieKNSmAHCATTEW47qoXENh2Sg5Q0BEmoWK76k0rWsXB0tXwfAVNj2LKvTk
EjokjCw6EL98KOW9sRhVjl7GpcGrmID6Z6vYW5EEQFIU72bsqkf6ZL0cyE64hQWkAx4AtNOmE+wH
uIvWEOzYpRcHjQE1rHYCV6y22yLiQIo5KcUGlZCAhEmBMTbi5Hu4d0BOuZ+PqF4jUOkJEqRc2rjM
o7At9nbjBrPek+tBeul7MfTkUvLZrRQpe5cgx6vbW5F6Za+/sZuh/1GlWgr9zP4q+47WVwuya2TE
Xx3CdOZzTrqocFvuIQ+1z1ioHCc6sDQDKAmuSi/QdM4izzyFeV58glSY6Ca94m6FYmJEP4kLnJF6
XSmHZF7fCXZuBTpOkOMXFXq+gZ9hz6YpMc6JrhfbqSh/BZVBbADx3dDh/Ohe6Pqbr3P7BjtyA5yK
7ldmnCrTuIzN4d3R3OT8T4ekZVLuTyOdUkTjZFRYOiyJLzTti2TvdebRirN2Ai0Te0d2kiiUne4W
Mv2LR01/6RDWqBggIGrH4hkYYT4n28xAYjYZBDaAcZDBcI4sM7pJbQKllelIom2jwFmDCamrgp+a
MfULAlGDhZF46T2Ki5MW6MhZPCSxTu4vcQg7B91NmctKcMli9HAIV3x8qXhkukLBN6sW0Gjt95fS
apr1GAf2wshubq7sH3r1yH4A2Hqe/CTe9ti2u+Yx9ycj792uEci5gfPD8Tt3ZuDH1T114vse5TC2
u+9Xg4ZZZsaQxtk1vvfH15RqtXk9Mgr2UqM9NA25zgzxrYVXTfKA60YefA1Lhd7mxrauKoQNPuBQ
px8uGrT+p56chm1vmD3IR5gUYAGeCiYh9N64dT1pLhu64Lka4TI4Kviq3SdkiBp8+Sk+CL9ouVuQ
the7RXZ33NzYB5CqYaxJ4xlFJOksxh9++NIyfvEtrfX3l/7p6220HMdR7Snygj8O0uyvYdyKNf5Q
bAsut80mMTdmGmsvEyAEOiT2Qiw9sChgfoyAVnR4aH/JGNBABhUaVzHusrqH2+Q1Y33W8RLNDOJa
JuGOJ0D1aGmByBtlnRyshmivwBbRoscCfsJ24mD5kMmpsCoITOk29ZX7xD7rzShb9Qkan5KyFhgz
fK1b5H42rUIFdrEjvaOMUTL7Vv/ClEUd25gi305qlyFB1l5qBDnr/gFLgrazJNsQZ4pJUHHpjt0c
B9GaW2O5c+Oq3LU+gYGBblAltCXKRGv84QAjRPVdfeKSiWaIhOtFUTfONi8kCyhWxZdCS9sNNoRq
22ZldJ6ajkaEicor7PQXiwSFfWfBehO5laLSQtQ/DtaeATITPDeTm3TQh3nqyfwwMGe824RQlF3b
vFsTNke2J/YfLwl33+UjVAqpdwmUBC+Zf/8zqbja3LFiNKHwbFpRu9Ua95EDBAWkL/FufP+z1scK
E3CjNWQLCpCMRFQJADn+dDDVtDN7xFC2JeBaQjNFlVaeI1Umj5GxnBdNqD+r2iFG08+fXQkRLQ5z
cwvfm1DnYvC3udOnCy1LMegj6nFTQlAC4wZZEvNMwamQhROjOd3pydBlci0MNOORlHvQ1BJnirIX
uWXUZ6Py6z1b2IMdJ/YlwN20ZaL+28NZih26/FEl2KZzB7UbBte5IVxGgE57IWRUbVTr/ChQnK3t
YQjgTDPm/S6X6tHjzsqicF4iCuPSKd8apMhn32y+HINUp7Fvsqe4s4dNP9mHsjZ3wu2gLk3qxgOq
mtPAB4Rrkktruqrd1GmezlIW+Z9e+eDzZu2GHIaEaslsjpObF6vYfXTkaPl2RjG5y9q26mucSDpY
s9+VYzNviW2e49neqExYy7DQtLtZaMSxx/q9hZoLYzgXa5HV8RI9SbYCBq92bdQXC6ftKXd0Jt/h
AE0yGsSqDnLn1HfKORmVmeHHbcRCpmZ5FyACIh9qHb5mdQEYsCw0nWGCkKtAa9LjkDRXJ3F8uOvG
3JFRfWPz3mE5ZpoyG8w+YnJcfKCPMw7fB6w/BOs24pc0hxS7WAwZOiYSVOppt4Z1px2nwmcwLkbt
CN8oNFnBGurSm9pLpTyGSI/RxCqX/VPXderQPw5SpbdmalImmFZzjEfcFDN39MKlY5Eg3Lbep8H0
bsM3z5kvxlw/poVCsAkQDMfC+QWqc5ZK22P5kDzFRfscVVCkOtQyWx7hEEFB3n+kpcYgMHBeRsf7
BTcqXeO3waWcVI6xmZiSFaohfO1xSNDpoCKIo40piJ9JDBUd09zx9k2WEqRjRdO1MsOMJzhwuRa+
05Whu5qV7KNnqud8qE36bHQycJ2CrjnloXyko/sOgc0ulhMLe+zcA6cEu4p+nwQFmM1xFty9RAuO
BatjNKrCm/PINJdwD4oFs0vyzQqgbr3p3jzwPI/Eljm7u3julZV6ytgOrGJigHG+FhDQB27g7aNI
oFyg42yBDcbea5n5iOXdtOdnJb4L22azLImRXGh01zs3KtylD2xuDdCqfsLY/cMMPmvmcsQWwv/o
lPWLqmP8OQDkJf7OQd/yCx9tMksk+So9crFzUgE1NoOWWmFst/jWn9JKdVT5Y3nt6p+uPU13rn19
p2J1NdgCYdNJ6l/4EJcVLRZu4J65lMkuXxSo02QWMVgkv95NdJMtNfiruk2b50ikxFm10SeFS9j5
AaNPzbvYSlGzCmGudCMVL6hsn+2BvduYG6dCbUA69xdG7zouvK4FsGpHp8n00yvVZzQTdeCtGzfJ
j2nr/rCaVq0xFX7JxuYOEFqfAMaI/PbYEU1i6hZVDSEx0IgA0oa7GQ3JE1JpbdF5LhFrVRRtG4np
kLdohZUhRMOWvTD8xXRikpZJh8+jJVlQB6Q/WYFiWKH85BzrOhLLiZouXUCfrVkuDMSDGINGx58j
Ncpnup2Xa5gMeC21kLw/z+7Wk4o0+nAnunUTANWKQAbPyocX4aYfSgcMQ+5buuix1JOPXIDb0wR5
ptHEAm7o54SjSXZZHDIZnVTaFDiH4upqNcPSsS9srP29LczXgwjN4E73B9ySPqKGGPFaxnE4lyCP
UC9pvOluc6utIGQRWIi1k4rLYIXOtiNDZo7btV3UmYP5SJbNxrWj91AFybUz3msh2ycAUnslg+Bi
quGXoZdyPg2+mkewQ45ZApAt0xV7I1dy0VNdztnVJtd+xPco43uX6V+eowxMzCZxkkjqsCTn6Sob
G2JshZdu7YhfFSmMWJhxWB5IZzIJGqDiR4hKX1zAvRabDoPOuehJX7c1tDl19SMcBsnHKeoFV80v
qvXm7Jooxfvxs8exe8RoPCuMFqlXPYjnIphM6gdv3/mpcbOH7K6JRB6NmqegD95Yx4a36hxDn0fj
0DwVpOo8pSqWs9HGeaFNAdjloS9uedQ5e95f9vtecSMEins1vRB5m1O4l4VsFjTNyQyR+50EEXA0
qHUBtVpbgluzI/sAZggt0ARpTU9NkcIFN61tIsNq9VAX4xdtyXbzLIeIMU7yJEJXXOtoO5FH6sS5
LyPvSCeXLMbvQVjZ7ipH8hCSqbtNKmOPOsfaDLEI1nrK/zdU2NBzU/eO+qgOzAHYY8keYo2uqVmW
db+qvAqOhvywOp/zzisJXBnaPdgIezVK72clwp+4T6NXIu/3VV0zpm5ie8Ff5zsQgsAlMqxlYQO3
XY/zrRGVP9y0QwZAwMGQtBcLdjEXdHyvaaGfBoVcQIdGvGNnDGy3H0J0CzSffjAkd0a/q95zoiua
QfkMwHJBCOVicsB0hpSaZZTE91zz9FXhvTW2qe1HCWqz9oyDymlOQq2Pr50EFTRgm2wUmcZDXKi7
qtp955GlUvn6Wxp0nDIawmsejrzF0BopLt8gh4Coyf2R1iS6TDp3IDUxN5iKonnLeVKyyDt4rorP
VgWJ1kSovkpA/j93sF06dc49AZI1avdmnZTLKnc/sBRlN55L2U0bOngw4clATwC2DdEDRfNRGbp4
E4ooFW+EUcU8eF7jIfsw4LoNckye9bL1mLBNmwl+x9we8vylmUS57vMNOAUudGFqiIqqR9gH4VNb
u5GgwOMieAXckc7oNreeO3Qgt5T9VMUI0oqjIlziaDt1sQB7TyB7sY6Lxnu1SlcD9BtGMBdS2GOU
vRsn99xjbvj0rEMQXj05cJsoWuYLEYJCNy0PTjPIizfm/T1X9dZr4mVl+KzRsQ9ya2kw9JtavDBz
8RUVnrw3DYxqpOVHkQ7EcLSd/1Jo3c80YvcVZma4EixTF2hFYH1ryJT9KtdBkXvYNm1srswdXpK+
G1kccCAe+FcLursb34skJyidRvLYO8ojQOvxx3HMabjdmW4pFHV19ZYbkXnWmwmBqhj3/gjGx/LE
aqidfoZHw2ODUjuQkQk8jN0eRqtbcXn6RBmm/Rj/xFp1EWZ2tuFx7XwW50+UkT8NFpPCjdqr1o8L
SoZh2Zh5ygjYX9gTgps4CgViv6bZ6hUW3O+XwuYPjvf1DZfKzOZvrCn4JAFldb/CPQ7RKWvCQ+y2
f2MnEXJgXrqhRN02sAtMGnkLjPyt7LPxHEQyPw9w3IcYtxjDua0VjkCc5QDQOh0vJXHal570Yqgv
89ppieOram9eu+G0bnTkDAr64wIJ6u9aH5NdjyqSJZ7xVbNyXI9+VB/1x0Gg/jr2rfg1+chIU9Jk
nxmWRTOvMrQNS+X+ZCSWsZMDBCDbbs8dRgXZDRM3SH+6IefMmIfaG1tHDN1EZrFlIgc9XVDg+goB
uuzD/EdNYaRrufHVj+LNN6lKhckOQjlYI9N0+u1mAU6Dwg/I/AhtmC74TSziqFCM+/c8116JOmlB
HBhHMivtG6kyS1nLdC+FBWax9y0mcOW59xprkbh5fkSpjZ+3DT/9klrBIZt0FueV/7MuS2h/mfkS
oxaYpf7AVjy2Aes9nvzfh7EsXqQPgVlvsh+afPgujK8sxuVUCmXtBtJT89kfR3JxoVRztzJURkyn
wyMQowCiuN9UvvHzN+WEgGbIYdXGElhVDKJqLNt90sY6uYM+WzH9NzZ0MukC3TIOir7dW6UWcJHp
uzpyxWZih3Uc6iJdeNMmagyFL5dav09GtWQEDnJ0qvXj96GWcKAqhgCPrWdD8mzyZmZ6dPZ9+72u
onoLsDWArZcSdBhEGgv/EoGulT+Rk1hnDx+56cX7zKvkBofUPmuMGl+pRbL3QIa0NEZ1zSNrw3Tf
25R9G++KRi4brY1OPau9fQ8sY2kUurnrgnxiQvWTQXX/piJ/2mkZ/VIH82TZtcreOCgtZpylw1Up
NR7qFmYMDUeQ8tZD6Uxp+p4VdyR0h21yDSM0dEmiiW3EIvfaS/PVts3mTFA56BQxxEcz5pmasQZd
koY77dCWR3OCbYaVS+l+qxXM5BLgjldXZ8b1wx5IEkVfS15Tby9E4xH0Zw+fAVCrg1Y1LC/b2Fjo
nEWRM4l3ViSfHmEOY5qLFy9tQZYhHF19v4ScVi0JLn8F4SUAHobITZhYx0UEVSuG/Vi7dbvyHhrZ
QQaYM9wyeyYceC3sq0O+2J4w1l95OwVPI7r4g4bFY+3WQbCb0Hj+ccAHGG4jA8KeqkwYtv1D7Yd5
Xz60JN+HBTz5eltNRFeQttPdkxa3qEb7PYMx+qiBKMnqGz6C7xeoRamKmrGYJ7mmbb6/NgXMIOOC
sMzUt/m1jbY45mOwyRP27ppVfHUgko/xMLD6csIjnWl7jDtj68AKJ2U6qNdNzdJNl+jaJBt5MyFi
dWqmB3m2mfuPhcQQ2wfG4uLgWp37NAbxPJk8tBeW9hUt/nW7l43f8p+bvRydQGv8jg/Lo+E9cgH/
bFCkLCPMz7LiM4jYaNYGocdEx6LYD31wEgygFqUUb5Mh5H5kEbvgiXVNai+EEze81boIj9OQqdlQ
t1z7zeS8xp+5NeUvIOcYhg/psnCZw2keJK1i5FFDExEdh8xAaQXsypZ2+RQSF+n4NpJynqkXVTgX
3AX3sfXiW+lhdixqABTIn4QfrrIWDQ7KnWrZYHdicxfLU4gINksGRjHB87/+7jzcqP/Xu2OSSmgZ
ukUe2fff/8m+WWUo4x26ubOInmQbi22LuVxU0Xj3B3vRRsHasCP4Wz4q56zq8Rowl0lQ9dl59mLw
dyjzXLKAWoM7bwtQkAI1f4zozKXm4mcMpVjU1C0X02g/87r6w8z3/3V4JR7bQP/Tx7j47D7/zVfR
xd14+sy//u0//PW//U/CK//6n/7LP/7H//C//t1//sf/+j/++u//+z/87Z88HI5/+w7/x0Bs/kU3
XZIqOc9xvZjm3w3Euv0XG7RF4OKGYVjzpyBL0/2L5bLE8W0j4OLB2/t3A7Gp/yVgfYLx2MCVbMJf
+n8xEONR/mfnn+t4DqF03sPHzPnn/4urE3jW0GfQNndSLxYRmhsfu2E9OgvX/Nkywv7T+3T5w+L5
Z++nbTj8tv/iP/S5H2CoZqDIzcDknf7z7YDKwQtESk66xcAOYe+tdu03M6IZaaO9G4hpFjVfbD+E
ysUMJt1z6QKNmyp2WdLXEyhwSTrPVTUsYNTToelrv8s+sVuQue0STm63cA6aG5pI/lkT40PTc7AF
oc2YO6DIdk0yQVBdECygZj34WWJpGFGlRZnOqfjiuYnlgkHangBDgnnB4xG06RNN4+PKgJ83D8wG
E2JRTnj7OtJjs4FEhwGlCMbkpzrxfqcm2S15hD7K9Emi494lGxOkTqg2TulusPWXaf7rMUKYPPkl
Pf+E0fCZgf7BdzUWDOUxlf3NSlATHWkJ8N3U7FOkq0qyjHCH0VcPpDahTHaZX8cAAgAVzDQrBIc0
nRKJvlzqNkrIUTsXY1bMzfRoA1QxW7KgpT3tJ/MrMFgDDVr8q5APfTLIGuH75aYl0KxkIk96sCAX
JEBr8r+ZOo/mtpVui/4iVAFoxClIMAeRivYEJdsSGrmRw69/ixp8901YtnyvRBFA9+lz9l57FqdS
lssGD54BoThwGhg8RGB9LxUQPiGLP0q0AULBC4TncDDYc5fBehO0yjQ7f23ojbeIU8juRFEVwa23
ZmI9IlmF3uAsK5axo4bBOqBjOQdVVu3shzEFTfSqzXF8Wj1CmulPkw/NunWYzGJYDYmDYjJyQovD
epdUJoZBRA3VVL5KmzifhJpnBVj7MMqR4hUhLYFFOQEiyAAe+wIu1bdMkztXFZ9euQLdc5oIzdb1
+YjeJeyWcjPCFvGH9AxkLEy7hq6rE6YK7xEJN7mf/OuJuYyiia4SMrRg8f1hFVvtxkGAb1f2CbnH
bmSQE5SV+KIUWOsIfJkLmisjo9s7vsS++swah99Yx5uq5090VjjOVugPyHfM7L9lpB8b07Me3ed3
+Ld3P/LCVnYe9pju0TanXOuMa76Q+dOky5cvtA3PB5NVHJpeGzSzeB6X4qm3uz+pq7+UbiQCZCgH
qDpz4YfwBDaTS+vH1+vviJZgip+qq7BMO735t/NHsD3ass46UncIEaNUx4eFJXVll0guhNR2IAIQ
JETfbpPvM+Jv0lo9pc6AKDaxXup0+AMb/2ngyLJ+dK881/iK8ugjtjVIPILdX9xrh29Q7Qhs+wBA
qweIJHd+zd3UltGbLJ+lsJ4HzZtCzMXvqs9/aX1PtIc/PiXz79xyPxdQs3lZ3mrNW1Z1Cu9xgUkC
XhZiOyn0MXlVIx+2ZGgFQMp49Ee50YrmEwrW76KRf/u++IOEA70fd5Wpa5+o3c4GqhlMnWdB+Br1
ynhJqcy66p5HAOl/a9EP14Y0k76TYwDvYNtkFU3x7l/aiX9TNSLk5722vf7bW/JolSd/aKuhOdCQ
AObFQOPbhVA7//q5vPGk6aQRtHsLJXNvaL+T1H/qPetmRQIhrXfhTTBKWZ4Siv1aXC0STqf5b50A
OlfkzRWN8T6NS7Bozr6ZP9MHDlJArdHu/ApvmpBcAoa2wJ+DxSAzZmxgrCQttpgqFVd3gKLVZAx2
DMMkFOXeek4YcZxTuf2pWdQczXAcjOifEzPxz7UvCSbCk83L7NPW8l2h8V2LX31ufGqem69b91C7
lPIFAeV80NkW2wCpHU7zTwh3Wttx9VQ/oismtZHpXzi6D4vMK3pmVv7x7JhLTF9uREI4fXpZ9lVb
xz4xX2NHq9c+bbWqjgz6BPFy/XnRqma5LlGBYCZd4PMuC2xEQKGNBf0dzV98iHOyNBsuulFQMxFn
XAZ+G5kEwqRXRGfJJY/KZFVTuLO+ut6xRK2y6cycZ6RP+eESIYbmIyaamKwco8ZVW2F03/TGv2CF
lNcaOP0l726q16vLEquI5KYZjrHFl3++RrRpflrsdFcaZomQasye3Hjqtznbhd6aR7vuxY6gdg2b
30VHlXJIcOyAwl+LNiW5EwR24I9Cw8zt0EdM3GONJ+i9S3X0Lw5a/XZetmTnqF3NLJg3eXFa1d6i
ZiLppPbfAbc1h2l0nzTN9chXSe/RGNsvup/dWvzpYAuKlcJfHiodW5jqMMblym9OTPqPkWkO27mA
PNAyJTghE8TGVNE5IYqG/bLcVaOy74WokhdhdWsP6/MG3EIesgXJMCti9pJyWKdR7+zAN+F/skiG
h523l52qXi2wCM9oGALafQoWYVGvOq9xoQ5F0asDC0vP1NNcG9G96OSdoO3p6D50WSU+w02PPXMV
iWlE7ATJKi4G3EPVIC++8jeDk2W7cuKyR06bPIPg1BJhPo0TJr7eXSAw9NmnZhDbpPC6Dxh31sJP
UJ22DoqnNsTi037xqVzoqywnB8XKOpUjBACYhLtWfceRr96szl9W6Iq1evpbebTZF+upEP5ybczx
ledLrjlxXvoF4mGdRHifqoalcSJL20o8f61lxskDUYJbB5m3a0711TZde9+gTfdS4xKhmT2hYg0H
m6N/YLuzcXQfL4VWnOLcavfV0uREgtuotWrktWQuSJRU2rSJZjM5GUW85bRv7e3EMDaEgcSIZY3u
PNsgKPJ2BOsyUuQsGBupH8iva13TubZN/VUqv9rH3eRctZxioRk88nLL94Gl4aCT2adx/I+rdd7W
Zmj7/Na8heVgtwj/5Fh8ZYsnz4wnOdaZ9qeVK22r2Urf04ZtwrKHls4I9mY7w3SzZmnu84HrhABh
hAN78BxdoMRFsuyNvjpLE+iDkqb7ChJRBo7TgqxF4lRCMpOkMlOHsClYsvg0I9Q6BERaF05/2Co1
scVDb/8mEjkOVX+gq1NS8gkDov8kV6T46ttZntF43CaSmz4tiMarsbfby6DXReh3Q7IZipkBQZK8
+K3d4yFj/ulJZqJsCem+Kudtmw7Fm97D+qpxFnuSXDzlKu3y30snJsblujrV8QBuxwlmJzdOYoAC
u+SefsrM3+20vDuNEDsM/d11Huzu+hPY7pXRX3/q+ElWAxMjkeXOZxM/2k1BKwG3FN4HhDHI8q5o
09yxdu8R+pEAuUOCpHRKUD0VcE9l1j4By5rrsfyVlN/tMPsBWRnDLumXFmZBEV80d+tKH5ZPX7qb
PLVfciIkLy0ZpDrYvr2DLn41k4oMsZN9jDHYsK3ksG6aVITj0Ke7DrCmFWVsxLb+MVvRHXXItRBo
FAU57DhU6xs8rg+C200yrWGmpwh214YTN2GzaFCGGHXeueyYzZfrAGCX3mZnr9KIFrLTeqhZJ/J3
y8aWhMBMeOa1iXcOVsDkGp0cM/uaEsQssXK/y5nbicy44Sw8MvGifIE460IsYCU4gUvbdGxAYeP7
yNhtkkuocZ0QzRU9v8w3nwg9kIT10i4ysW6gnz11DwzQFLd49kkiPpXOfeix+3dIj0En5m+jPw9f
rkHYZun7EkcQpTj4G6wp3swYbKFez4SzJdSmXOWuzJ+qyH32BkO8ifd4NFoEuSkXv5SfU6GB7yB6
hV8cB6ytj6dyhsMzdfKXmOUaFuj4gnfHx1KKVQtN+n3Mo39DqpMgZCUooRNQaCh9ggkZ0j8s4RUj
uj8atfmKu5QYDr1a+4q5tfb43os37zmhGRcpQNUupaAMKm2c4XGkvTGX2nci+yWKSXtlfpswL3U1
JMYlWvFa6UfDhpbAIBbIAplMLPTCB7/uuxdnyHb99JK0sX2BbdAFndCBx5UJUjtZrCM0hCs9Z7N3
8uwo7Wy80hGCBV3Nvww3/XDYKL8igdreKN60CgvyNABfARpFfklTg7gqY+dMZGOXKBf9FF/578s/
/+ZX3RzWyUhiWK7/iSpH34JCImSRyJ3GV6D4FQv+hNNkbT64dkOLaNAU30zQmp3pxmAtk8RdjT76
IyuW16E2723d9m9ar/02jcp8YdpvMDF0/+hGTvRJLNS1dfMO5ThxsEbRX6oYrCY8jEumZsZlVvuM
YKBaU7Dhb9DRpi54uQNMinCHokLt2q47JQgCyZezdmQcVpe+a2+pM+LuEQOYBhffoLQ6EdqzUdxo
opc3zrf7pC4BwpU4toFZW+/Sqtstdkm/a92jWEweHmflq0GsLTSfYUdH/4b60bv1Z8Yaxxmz41eG
NDzP2NARsdrhZECY+3kRXdeu6dQ/7ijVYYfU2nOc4DYGR7muqrHDhWV3vzU86YkxNf8qbymghdFJ
kynDacCDFFeQ+YHQ1s17lTHL8tP3OhPlCV25fkIyeJsWYqS0QceHn0YP8Dvim3zx1hyPhzfLD2y4
T+/k6G2ZWGtv6IRzw/2EvTqG/tIONArtbGcT4MZtFt3olDhMQyra6UaHDB92/M+ffI27W9bEgNRE
196EtcyPaS9Xk3OyGy8jHe8cTeaYveqPWpzZn30S3UT5mzZv6eO8WBa9dcpmGOc9AQ6hj5bfS3As
qDk2D3n+acSNfB3S3Nw4hAByaWv6wW72lJNKvx5U0b7ro/XXJo7quzDOLoUj1u5Z3s2yHDGhOv2q
a1vv9kjT2ZS4d46+B2O2n65TwlgkkjE3olzoTHS81XXmRJ9Mvg9x2lfX5PHy8yfd9Zyzn+AL/t+X
0ip6WVDW7Zn8kgZXL+V7NfertKXKVMb0Lhd7Cqcigsli+ZcYxxFRfRaDCqGla5Pk1oNQpc7jPzJi
SNJXaDibUifDJMgi4QBkSMZwlsiwfl6EXhYbNTs1JCO0KrKYpj1zzHkHUmIneb7vUe2A1QYvcvj5
q+OiLco8HFQEu2uXnxcznWh3TBMnaZJWE2AtLww3vvt8Sj7y0goNm2w03ZvFmeif1+LBp5EEPhKs
XKVM4xvyK2CCb3s0SWBUKCllXPTPje/dTVLj7oZm7Tq97d6SefR3geONbLlikAcyFTiWFt01kmgP
MaRxXMLDfSjd2KHdETfVJndc4JV1PW2JaajXGbHGL/58b0d8194cL58CJzIQFPCtI3aLaqk3CfBd
xM9jReeDkLhsUent54U89jtK8qtX6OMvIee71hbi3qNPNKzCBb7bQIaxBtAiion2Kc7cwM4ToPye
JOIwao1/sTb9of1EXFdvdZBeVYcqjheljb8tCrpQL4haM0ev2ld4YyrDf8XtDg0GcS3hu3pN67/2
Q3tK63UDSSxQ6Ug3yNbXpYrG31VkE6+T6eo8Cm5+x9CcNdx94gEmRAVVBggIKGdJfUtpwE11VjWS
btKMxzdsMO0+lhz9EnHIUur+EZ7se4SSKkz+taK3t7VtD78ipFuI4uJ3CCm03s3i2ilR7iajmI5G
OrtMs7zu6GWaOLY2DPpc2RZngtyBfU5KVDz6/ll/BV0/bxGSZEdu+4TDhvvI5bI3lo0Im7TT3yhU
ANgWH35PjlUVkUViDdq1gbx1cuPmRW9dH5G6PbMhxRfSCxFpZg1+/fGuot44iAd6BeTZnzQR+Quh
V//yTtxnrE77Up94viVW/LEcu6elqLBDmHN6zDVqV4vigJbTOL8lXYtuanG+BFSvnPHE31GraKRh
fN12LU2W0kWYUM6xeBtcN6yX+G+becYTZ2eiNPVuCakDtceAEZDMMD5atck3fa7pGLUJpPI56nY+
CJUjGJSJ/AudmJe8oi8KYuzy8+Jz3PUH7a/IsvpejWI6uCO+h7TxqucaYw1mYpyGbuMckrpAdWE6
/X7Ibkbs2kzk4urFIwXnLIr4CLmGTMP/BRg+/gRIKTlbonG3UdFwH4ls/GDx/iGDcPV2LpfsGcvu
h+LA+yGXpg00kH8sqM0fOWBML1pDe+qQdR/BlIXdpDVHUXfktSn0zyrOTqVvfI9R6l38BQZaYvc6
NBVEcwsm7XuW5wdvlM5TNw/lym8WAwx5Qlqhk637KXGYoTbOcWkAp/XAy0NUC988QcO1SLWKp8dk
yvKjpzJKOwp6c4h2SW0ArIlLP9SAb2zrtpi4sXTAvp36mw+EvGrpTUsa95S3MMqMXCUhw6/TND20
jjPzTvQf7j1NceuguKLTWRI0DppB7SO/s2/kf5SbaJiatQ+627WkesvRpNyKpSZPKpr3eBVmGgDW
tIuHqA6tYi9B7Vy0lrlno+SRzfY0IWA6qjHqV9PgEVzHhOlsd+O8SzxiEop51J61Su0TwH2fYJiC
ctAOwu6d18dE39HV84z8EzCYsaBVH+QZHeylcvM3IIfQKBNSocDZkGw6VPmlpVHL/z/djV6997o0
d3NnGWSt5Z1/IhjhabD98f9/rcvn7jAhPv8vUq0aFNlTlVuv8SSRaJ630aYZJxROlMLjoIn1lDbN
in3Y3ZcK7x53M5CHuv0D8YtfCDLKzphrWswOImqOUOOWWGQBUxojAKqeFwoBbLvqRP4dnSbNfe4c
l/ltn9M4Fj0hgGZS7DDUnL2KdOO8G5ojKc/rYUjyd/zujwP1RagRFqdSDX2o0WvOUSV2c26jmc1d
66DPcLlo2AIJIkwiMb18zT/Gb7a5QMHX+c+0BlnlUkQdimWmvCZe7zj1z3EFDGOh63EWHT4lvRzm
jTIV28XcfQsNQgSaES8xxXUqmRT4VudeR56jkwdfyUnytadR9YNhGN+qLilocEuIHPOI5Ia4iufF
zpnwT33AdbJC2p7jKeqi4ZTxk6cBgcsES8aK8TUvpqoP1QM/jmSsLJ9mpZKTKqKUWWl0t5x5uJSl
j+nQS+7C7N2tQeULAbOTq1lWH3nmobEYZ8TpcbcVbmLgcSE0tZpSJAeJLjYVRUAwtpW9sjThnntC
gM+mCC2GTMcUENdRNf24AV5sByldH9XDTPGT3EawAv5t3pBqZtwQQU+3/mMBHHH7ecmI6jxNKgaT
6GFBBpiHWlSdiLxMT15DYDVyA/tAjOa0s9IYB62FrlWBqojnb4eLsCHgQuAcqGFZPXQc0BlAyyJ3
Wzhy4LFv4yfUjRDAXEOclJ97K+PHCEoDh6xfdaGrHFAUgTTy6zh0KvNsL4ABFiAVEJwAYSWpQfCh
sO72YlZgBbORpI/pVmV08Sdb5pvKmHD/+qV30JZhh1yN1t9jH0qxFOJK799mTqQrO4/RjmleBuHF
uvmzARarom2vXM6u3pScYpGlhG84TLq7ea0qL71gqqwZM/hgnrxygFQJXNGDoY90Erci5p0B3nsE
p86n/8Qmn/LYIOoQ+UJJJMdvmtvY7pP0VuMlw5RFWBCxPO0bO0GBAMGxyEnRGIsbpLJJhMvosU/9
7LmfA/4hNLATAo2ReO6l1W9lge1VV9Pp50VTLd7+mCkOSRV54MAD/QcGiE+5nimAoWzCH17+jAsx
why7CHavy3YN/nW4tYS4bq0ZgGhmmT0wr6g/Ro/FqZkyNCdJjQcX4bCjmSeKLXFqiPUTfWF+FC9D
WXsb4I7tOfIiHH3m/FuVFYRNzRYrq9fozhYQQ+HZGSzj2RvfyD/8/O3nJZ43jpX757SYugsYzQ6D
L+dbHSDoA4mACKpwsfyRA+FtqTeNLcdNnZ6IBTIvdlZqXKBxyaH5UERkRoBfvM5suSpcu0fakZYQ
HDMNTkSWnjVAWRFyrVCEfBgW7qfRfx2FB5IO7su6Uk76ZOsAhtGsHaDfCHiKPfxUv75NrkG6/GN8
lGjGSWEr3/Sq/AaZ6h6NB2+vJINolSEGDmOcs9d2iO1Q74jo1ekPnzwfnQEBny/YaMJFdy760fOU
vXMeAUltM9qrJZu9G20EDBeTsg4VZ6hmrOju65qDPod8J8PmqYVk00+W+duVxDFl+ZCQaxrBWa3c
v7rW3N1oQAxI43AnFx60xLJ/ZeTw3OeW82NqLfpz81ZTVqybAV8IuZzk3kokP6Y14SNU3XUSRk+s
3yJWQBaY/Y4LzAWSk4jyENaVBUhbj/ACwh9aDb8ax61R+asoNSsv0CotApprknN0GWud7QHh79vg
x+B9Te81l/VTsljVyvCA6JcJUJIuolT2CTRChlxwZd12r1q3O1o2Uiu9yp5kV8dvONbWLv928vLx
ESMGjPiHDPjzMgz+yi0xPlLxDO+xme+bdOBsoA44+cwAMrD+jD2VFaECCK+buXeo0rU0x/aqxSJh
kub9BSNUQTHt1Wbu4Ach1hudrDlOoy3Dzk2WYOYutZaCzmRRzSu3Rh83IgqiV5bYq9Kzqw0O4jxs
AZ3e+uxP8ZgvaUP/ZSNa3khl5CsgPOlTvtjV+oH83UHpp3XFUexJCkeQ3ue+uWP/UtVVjd5NVu9T
tpdOm2JDM0hBGqJ8NQiv3FQQJELMAQyai4kD8ag/Ow1HfcI1kaVGsjyNtqkHUnfQIVUC9ybPfuA8
ojamsNR9c1taen3vE0AqiD2rf0lPVnnffBlsVEFtZyl2Bmye5tI9xFvllZmqs4JCYB+ySsBSTWkd
WU4MOQ5ooq5VBBG4/FJiMOtzogBsV2Zh3eZBGWGJSS40sgx/uvLn68+LkWD90OQmJw/kTUW+uzbI
nL2QkcCU2LINbGBJvlogIb/gBA1SskeetGaCdzJqt5lkvE1LguTJOQ5llGHfo1ZCHp9uKtMifCz6
TWegeWYdqp8r+r5GUUwXEND4Y+jP7gfM7teqzaqV0jr1CGnKLunwu+LJwroiR1rVdk4uMme/3imO
UQ71zaZHSBpeUR+x84sdzbQGjHSC06SYqmtpDc4hGxVD9kfIGl3uTWxH87GFef3i0FnB1uzu7Dmq
MLllI9syB8xHPmHH2SkghRkFQGbNN1azByOJxDbOxs9MKc4Qph2ltbtioFvx0CKHS/5YKmVEKpuu
PUbHDXu+iIoPQmHsFbUGMXj6lkBN7eqbeJLEfPeUd3D94e6JjqAK6Hu+yr2nmJWPTAxYkwo+Yy5E
hq2ioRwbi6Omm/Grb68abMFxUZc3TQzlXcYTl8+oPqY+R6TdZC9xptK9w44FQ2xWQJ26Pdti+0RY
Yb8RNHwkGqkxrfWnZey+VBZ9STSuv6IeMWOlL0cl/WhPqLZxHWuxBl9BmFZpIR6IxtDz+lOLO523
7qoz4spfEz+O6QBJt5intBOD3Q9pZHePvsAtgrXBwQ5OlSmWF1AB6FyR6s53gtOABStQWstQr/JT
E+XgWNp71MU6g836ABcbH5ppXjrYZIGBEWFf59rJVCpaLdFMHHjLu6099M5Vzp3aYJO+ZF5tBIaX
9CGkdrSUbRBZvrh3tgJaM/51RNPff16i0isR0eqflg/miDxdb0cqCjnL0ssfO+IIObK/wmny6PsW
yA9ibSd78ZcqjcFDnBo8jZbc035fNj0bfFa19yUeDrRXnEuFtoMu6Pycq2VP/NIxQ2S4cV/gY4zc
Cm4Tegzu0YnYH4gwvCCxKXCHYtiZydRQLPTetieedzMW+he1JGOAvEue+VW3tt0S/+sk49WbGhg5
rU3pZ2f3aUA0nWTusVFTStCUn5x7EibPJVW3wUAIXkxic4ZjdZ+dhAZ/S6KA5bh8Kh2RsIV4xnZS
nURGDEmc9zdknowh8jpbdzaALvkY0Y3gXhqYzpukh8GZIqE6drVxF05cI6VsxNVShJDXDYsW0a3M
HODRWMmw1kXBscTL5G6qfC0khVmixQGfnpd1t8faPT73HAiJUdUGoq8LJyiMutt4SHm2wnMIruGT
vpaqCIn6to6dQfA4dzRCKYc93I1+D423EYRd8lEn5L8pOHDj0sm910RHk8ac48rx0xuwfo8mkcpJ
fJ4YWaBH5wA0UBFdLTA/6wnyFTwefAjkUYG5n/EvZrrV8eNx4meWI/5kfXaeCrUlj0Fti5G4scUj
KTd+JpLgwS0Bg5a44pORxXR2+dyChNbMwQOx2tSPhQkr8Ibz18FFDHVGqmw/Vc1tTHo9zFJ2358/
WaWonzwGa+GYDrcqkcsuy2W3sllMttz7nBDTbGAd73BUOQC8CVjBkzlkFWHtOo5BF1duMvCcY3mD
cOVwgOor/9LV+hf5r8PWHH0taKLSvcUV2QtL2csN2bHubSJgIHD1HFii1JsQB6F769ymXZuSed9C
5+qU+hiWJos8onG5VIO2FpElQxMylTvv0VL/IkP96E8TIOWWo7zSc7luvRxPEYFI63qxLkN6HGSv
fRBPjc9lCAbWTdCNHeMzIdNV1lhiY0MDWeV+egCf5OF85E5Fkm1CLAkr4t9YoJEBpdq5ksAWTObO
gevRibeFuPaO/4+n34M1Uh86PTlkM9b+1lJPKHeCij7E0+zN0aoZACPaXihnfWcl9ZfmYMihpugm
uD023w0xB5w0z2g2U9lto7pDSpxAbE9iNuJFcaBrS4LcGsjSucPEgmDHle/nmJJF565HWjVszUOo
cy7bKOsy6n2y7afhZShsxtKkRQLvp4ki1dqhu4IepWhC2XgYRB3sQ/jxcJq8xDpoCHy6cgVJyudG
XJ7aydlCG1mZk6VdxiVe056w0eAt69HO9G2ZqasZi8PCIxQYhgYmK7kXzKDXJc6mTiNg299GJNiu
J2YDa92M/mQ+8qcSXb1vajt8q2vQkde+eu758IMad9YWh/12SBqQwxXDxqYpmZOmNaKgtDSCsuW8
hQIPF85j52Se9R3Z0RQWlfsyyNc8r9OdbdI0HsrFPaVR+kG19E/SjcUQHr0+iPpmXHlnWrzs5hJD
ZkLTFaTWyeXYy3Bhg4lVP6NYe3Zc83syi79g3+pTU3/aqZ9jMmQDoC5u2GD77YSOH/USUVmmn1pk
ErpvxrKQ1TnA7POb4iH5OvqNeaqa5yRBfsEBL914tX9EqMT+laacx6QLvQDfoOmiH/Ooc4Mu0XVi
6KgavfnissitIq0RK+0BvCtH48xtXtRgS7Di+KuOeBFZkDUwWJa1yegUd0v0HbnuO1INDzFXOnDs
8Gi2xfeIadVKYl5d2XqbBlXPcgfMr0tpfJYaksEGQ0QEoDQooGcpAyW85c86+XaB92g/55wPAlsj
AVkW2rLVC5ObU6Vr4m7WWM+pJ6uBkAvO+Bm2zHPlEXctu3xPklsRlGkzb+Bhclc3jRZ0Ndjz6N5U
4mGvRhVF5cyCr3sbN13nPYVW7nMahneKbMr0y7WBZHQDV4d7td7B3WaQOlobe+h+k5ciVmVpv8JB
OKStCe3K8UK3fSiP0mSrJu1MksVXhj+SFb/CeLit97Zb7jI98deE0XQEp0GW61PoUoXxiQEVmeYQ
ytSR285N55VK8curaue02j8SCA6Ek3MxLdo0hd2ESxuRwOXdaCHhW2OC7AnyNagGWNkIJ4fCxMyu
vqA1hkSxnCHe6Ssb/s46ss2t5pWMgfhc47gdDsDgA+UhhGcwxarjDVvX/ahtwBOdIdBWSSDpmuV/
iJFHKIp/xdHnosbmlFmckKV5swUnXNWmYCYXQu2m5jCP5ZZzAqj0pqSDswD8heGbmZm1Qgd8gfPM
UX5BlmDUKlkhZtmpvv9joyHbJE3xy5UftC+d6AhkkQLeTUiQn5Zv3ZSYZnpnzdn0vVw0M2wX/Vff
2+OadGeexzK+m6P8VyzDW85bXyUwZ+ldcxJfFBxCL3IQitEOMxPtu4CzEug1uHYIwLKoQ6C5gaaR
bxSPdqDGWewLZNxhG+PzLjLzxDt1cWcNHVN5fCqt90uXF42DXdAaOmgWtUZn95UhgMXXW+AJaRAP
92+13lxbzQg1a5rh2+toDYZNU8/tSa/mWwIxgdhZ61VrnbOV6MuZXe7cik9Mq/9QgLikA+G7IYtw
k/fyn5y2NtZpRvf6HDbwFoPcipwwRv4UAEA+j468UQR/1JamhXbZ/io8eMc6p5BAut1XMoI1HhEN
V42wwwbwaVlfcvcxxBic73ysUD/rs7WuGkxTRZpvSw8/hGVyMMmM+p+I0bym0vmgxmNBJLGOMdCA
XOkpe+T3LuQTBUasf0cjuDe2KpTlmfGrsatQg3Tnq1qunJa27LwUEIm6v/GjcsaoagbD0BE6k3zz
7a5172ursXhk3gz0FRZu+gGPCf0JYlS0cQysvAKylFnDujabfzBnmdyr5NtAnLKqc5mEQ55gppmm
i5aw3Yva2xHz9agTRrYjP2e2siGL8qCTw3EYVbNljNPwLwjR0qLcWlaU7EYv/44i+Tsin6fw/YfX
3LzoU/lhGQhQJe72eWTRjB1g8hX4HwBKW9NlQ4LnbGyjNCYe9XG7YS1/lp5zs7KRAHCQ8MB4djme
Ke7u/k9WthMAXiq/AQlsV3fFKtabIjTjU8cycSBu53sy+u0grbtBbH0gM5Y6TdP2sANWwAl/k3t8
trpGIJQqDgUiyEDtNWFYBC+YZDF6+d/00clvUCeA/L4BOyzXFXbvVeL/8rz4xHLnPWNQjB7jCdNk
sqdsoAP9fHPb7ObLnt3apo8Dp1g59QfNbmRner2sukl9GYk2rWWc3zr0XyZhPqssYwSTidFbFQ8M
e7nY596ht4p+trUgI2UV7Rri0DYcPAHmmFUfLg1QXZ3N2NHzt9Y25C72fGqxqGZUmLYfi4xx8mhf
RkeVNIClo9+LwBSNohfg63KYLhcypCXrHlp+UluWiIk9I7Rqwlx9Mt3NqTi669lIJd2ohcb6KJhV
fvjWwqQrtyR0wn3OAaZ2qbLyjE5rn6+dBQ5JtbDXZPb4jA6Di+LEG1x6qEmrT0Iq3aBhhhQ6yCWq
NFFbj3gG1Iwlzuqu/NOUPrGK818etIGZ1HKHi1hybtNyoHiAgY0BW7AowWEUvnUpqlzfkzmlWNB8
HpompNsOZFOcUH8m/cQ40nzEopgv5Hpfl0IPkwwVUNUS2Ks1XlAxzCX09FCB/73PFX5RlkS36hG0
cWJNmiwwNYnmnzM86h7a37AP6AJMq0lp2cbrC4/sWekEtWhe+XFHUMRakINgWAmkucP/kXcmSZIz
0VbeC3M9XI3L5RgwiL7LjMi+mciqMqvU971mLIApTNgICwK2wad8YMZ7mIExZvCH/VmVlRkhuby5
95zvDKxpMNo3SdPQi2lQKBrtM8ZhMHisEtu8L4YV2s9dVqfPeuDTIc6VW9sdv7XdvC0XcMymAoGI
G++N2fiYO9Xzk1FejunwzZkfC6tDgpfvAOQWTxontNWGcGOZ7LeutNOVzYlCArU5RWbFSbG61oVb
3vcheg6yi9r1xOOF2tpJkIq334p9A8ZVkAOadjrRnMzd87BuinI/Q+liJ3pr3exDVzSq49Ii6KDV
b6VuSIuv7jnSbw0fYCGDehX5gKH6bzYApyxgdjP0dB/hPkc2W5I8hRRBswFaZUbHsNfxs9GYL6QI
oMykhNP5kKYoGyRhdlSaGoc386CWifs8TcPBSu+yVlenhN0PVgcFkbelnpX5N9SDtCE79s1t0P5K
y/RI5jDaC5e89SKMfLZqlHa7svsz8xdLaY28uji6oKdfgucEhHrffGQkPjocl0Gh9K88GWe/RUPr
6LuM8wJuZXExFzRRDodm5Y1+QV5GBNcApSByWSzDPFgVY3s0nLVhvca+dZvxkAPw4NMVM7IeYCMZ
R/8K/U0Ol08jewbwuARam2CkYfOQtLuq/Da6DxWatmm2uUWaMPDkVgQO+HQzpzsRpX/M6o386if6
G/dIt16BWoFGC092Yw6rKUIeYFCVy6eoQEuKQZpJ8YyqPNikIZEOcGFwOg6fGmI1JA1kWmrjBd0X
J/KADmJMNm9MZSDck+jO2ucgpE13SAa+SkRpNuti5laPUQFLrRKntrrDJ7SvYm9rNzbcJnbISlGO
8ALnVYmMjW9484L4YuTBQzkGn2g3n1DQ0bhkbNQBp97uC6nopWyZtDz62NYUPFhdeDJ94xgUxm1U
oBOo8dzKzH6d3eCEYuJ1mnHHMBFNfXeP7ulCrRNsVHu/XFxweQ4V7zq5LD+C34s06QdzswuGcWd1
//hnbGhuMt/0wXS1uhEhc7CliXKwu8uU42VUrJwcTie7uzdEDfnSuHWaAqpzorP9MNod9XMnOTRp
+BCI4EQTZzWloJCAU3lcRp3wviz1qhsQPANnHcSAQfoUNOFnEGYXmsaH3JevYSr3iaEU7zh4qGMi
dryR4WSx/Q+GYGtTvOEry+TFfUVC+RF33QFj9MkVbM58LPRl+Gn5PPjaSS7LT8+pbfPDtsu7zDIC
SmabMVLGX3pFLLuInuElWcNZwRlU6bx1KRelkXMIUPr6uMQUMtIWQ5tLZSfjRIcBhcAnl3OMtU2a
HqOHdbQIFW/9BgH5wPetieBpzH1dYCDNsYobwbn1v8wqRvkKgSQmT1r/reLsLVXdBQXvxmQIGkvs
uJvuDHMlmlc7uHfSHqe5tSNIdhsY5s2Z9XGM/L0ngo1U1UdJmoj2UiwAgHyGaPkVVQxGSXxiz6G4
062stD+k5pPiUVhOXwZGaZT1/VcnjMPyzoe5eiJcBZVjQwJ0GCzBDGu2Hzskxhy9mzWp7FvX0VfV
O1vRGae+zW91u8XoDdC5Ry5aBkf2hgDqQ/J4qmczkY+Sy0SAyEOVWpd4YK8kmw3CvZWMsBdzRTCH
O3W7Qsz2MjrJo1LeMaMM4U+PvRS7onkekWfXXIgezE0KPhO9BkPpdbkFAUDJHvfXaliAH056szEx
SdHthtDbya55cblXi9MkJc+yCO7YiO8FzfYRCpVfbDhrbkBbrHwVrAvVrXH5VLOxqzz5Qjnlamnk
MNK7Lj+ERKNNpN29G7nbvIrRDUZvkwSASNYVPcbXVPV3qiJ2e552GmXRsj1p6npljReOMCcDYtWw
1D/G8Abf5eQoG3GPdXLlBYXZbvludxiOXWpsEUHYY3aM+ic8bM9Cxs+1GT6nHlIzts5xFW1ynaI/
KqD2UQBq413uBBs82EDl2f14lYqoPxZ7lbKhb+09yuGrD3FvWneGfnT7ALyQpPBTOCfXTEjTmQ8R
T6ETsLuGdfWUkxBYTvdl0/4ZTPbpA6GPNleCYPZLmoUoCIpLFVV4HM12Hy1WxGx4HGlKc+De6Dm8
KNWRt67UdblDU89sUPhrwErr1MteXOOJbSx84uHJl6SKbeaGCMJ0xDviHVBQbb1E3LeldTTxYQxx
e1ueEC81znmu7jJRPoaJd1zuFzEWHEvdDQTtjI1ofct9Roff6qs532o1XcpguPlNvUJ8tZ9rqo6m
f/GxLI0uNMvM3M/T4hpdt755X40sfLhWs5CM0654w0u79cRt4aCxjdzMmOfISOOMXu64OhjBj0ZT
cVAa9nadXzhV75ehstxfyd8NpVg3CyfM1etqOi8/YTD/CiM/OpDgct6FRrPEtZgnQtCMGKA8DfjV
VM9E2hrBlayGU9ipHQKd/TIwlitg9cjgCP7xpXOrAPUYSD0opyM9PReV5GhyLYltEBnYuaUJlJ96
o9+4BcPImN4stm1B81h6tOyi5rUIFQVVh+45IVZxsZOgW3ClrEd6YWoe2WOLLS0x1FSKqHkcYHov
BSxB5gtR6i0bqKTH6+Vv6zRZNMn7gnCJtlWkeXV3gh1KZLDMuuWlNB1E+sbaDrytTA9FUR+Wi+EY
zs88WeEj7FOuIaEDPAdtZKznjkUR2/DsRZtlhOMuWRmd2LjggQqUHthtjt5UnyzXPTVIQNNgpNAq
EbNFtAw79rjuU1dNSEZmSL/RKa7YHzHBpAS4LE/wxDS9XNKJn7/87CnD7JN1HMRnKr9PyzgcMQAu
Q0Y18IO5KsufCYbL0KEJPPpVdbBJLJY8rAIwHPmO5ylNj8vjTxjYfom7jRciDcikVQPgFzbrNsaI
KzvzXIW/VdSulzfo8hAFfbOWybuikRagAUgAREtKecxRNAUYy5ZD5RQCf8t9Z5O7n2L34FOYrhkf
pax3KB1Y26yHDt0cuNbkSVUIxOKd7rzNyLvVPho4LmpbDzvTwxvIY9hM4WW57svX2kr3YqTSyn+G
tol6CdiTjHP9oMvgRhQOtKlpGzMRzvzmnJvMN7CKQuqL3PZ3r3/FnkzWRSne66i/Ue/eweXZcXz7
Xn7l8swt88XyOBB5uFJT+zCj8zWm+bHJxZ3iEnQWjgjKxcsCUFXzvgmqVZjj/wnidg9Qkoc4OQy5
S8BGvZWQCLD2QNQneacTTEZspJuja30t92j5pHgWzx6f3hjpojBtNfmOJKCjqlis4xaw4ow9S5+W
6SNWcKNDPOLLHRSUSxezD6Zkay7Py0dWZOrpsCDUA2cJZwk7956XaanW837595HjnZdPLYk0bPpy
N3TY2jiRtqBJfWOdSwiR+q9dxjfOS2SUzsvTgj9ZroRf3FH/uMuxVNEefw+o2K4iL/pFPhjTsg+a
AYDxC33Cv63nba08JlQbQ/Acf0tlk7dQWV8uLdLAdRcphf9NNtJBa1IGytRkXxcMp6LHnujgftY4
fGrvN50NrmDyXbd0uhvaA1VX1ezRSayzxC5xFYW0LLkaefjHc034gzbVM0qYI0klkXWJivbdrJIX
qxWYfVrvMPbxB5QR5JemeRtcoIIxSRTsEPSn1L/rojxIQQ+oqLJzH+eExMWQ0Kf+0socJEBBOwmg
JGncKTR9hF+1sVNWdD93mpmeYdca4otIRUBOpnNDhEjo0DCs+RVs14fnqTBenLhr2Q+atxgHH6ew
j+VXEY/yDAvmUCMOVfg6TMpjuuufI8NdV6TIQcVtnesUI7SuT6ypLJMjuh4ln5aPkSWovzrLfhpj
kzSJ8r0z5QdYF3bL1hfxgdjKp2udwK3uigaAF9erwRaZesb38suXrydO77R13kwIj7OVjBis5wir
pkkhy1+LuWxWUnovOQmHUYoSxZIFsGNB4B6iwD+QwtfaVhQOjRSJBDdX8acSSAG6HdiI49/Y7L+n
AgOH3ZHn5TnRoZ+ML4MG2nJN2rH4FGp6KS0bT42NIIwz1s+4MC0cmdqjU17shzyRzAh3IneqjUUQ
NjVjQ3F+p8prhXuV2SxiLpqDeVnEazAJbLIflgFZlNanE5ik+FBChJ40+vM72EEw5VazM+jBC1u+
Kcx320yjenZG94KCFa/kuC/E/SRykge6EPRTG9wMyceL/d8u+XTlbL8HtY0BuVl0cLg4R/vTLZ3f
YzDdyxkCQgy+b1L8CyNjGzI6FWdyTMOJh944VmiZwmtU340Vi7apvo2m/bAyRvDPr5xn+23sAeoN
EZWP/iFKc8rThMQ7Rv7+88VylXVuPSa18eDUmzIq9Ia3IFfdQBpUqd0PlQ+AaNOrMoBZNwXtoWqe
lh7Ams3CLZDqYhG3xPthKPh1sGDtDrUwx02Tle/VxBgzEAdZDUziVP2tR3JQxiasNpmA75d0C5EG
c1ceB3dqrtboJCkzGq8q7h99ZHXKdLchVCsqL9Bfueu7vhR72893VVBxs9BMrEKuwQquDBbHHAK0
m9mbWttXY8lMlln0NxFAujPmHt3sTJxBxHoYqHQyE4Zj/8sYppfEZmqP5+Y8RxWiRd9/L83DMGUv
4TJSM2qX6C+QYgRptDYyJlQJ4mnVcszBtHXw23mjbXZTA/Tc9TKA05x6MDatVWpTpl/eLWaw88+w
FjnnKy9Bh8K+gJVvZo4ZsDMtg8P8k4dYfVA3jFtnGfpz5ayLAU5YlCTrLg3BNA76l2c+1mze+X9y
aFVBSYB8uCaJbsKjYgxVfeFh4BynuaHvqT4cPTPYu5xbi7xcd33zxzEqJujB+xsHKeEzPfuCsFz7
rvcyxlOyIlv0G94eqevdRG/G1lvO9idCRD6LDItUrQqOeUZDACc3rG5BNAO1FlTwN72/XPK4gqbd
vpl4Nda14VD0aLBa84BSB5+3k1u8GOKWw7dfjfWAWwHNcmtRQRsTspe6odt107QC+8D0b5V0xUl+
Ya7p6d6ycjA35zZnrDKEaczk5NRgMAzhkd06lmvCkFomTvtLliFbsc79I0x/Ey4PTBWhn42ya9BM
33VpPhkWDBAymC41UPmNzMeTGaDsaN7LEIeFa4qjJJAINwdiGTZZtWnf3Bg3dwsmPj1i50hXiCoP
tT2+NDOUXnbyuqne8cYevfy9EvcyL18i95uIhydOejQy8WneVRwdCC6qeV6EDYJEAykc/tDJbEFH
xX/JeGZ/gZ8iXpYly7Rxe5vePpzaZ9oDzGMywLTnF9vaj9nPjFSh29g9lmN6dH0Jc5y6sUHH2mUg
ovbwGRqEvs0dOU++DY+sUVcjcvVuSCiZsI686YmUHu1Z732Y7xKWhD206i8oszeV0lGe6euvKCvg
8civ4AMI/KN1Ugs6dGNxjGT0/jMbxzFyG0s+1wEmn7DYKUkGXBSde9x/K9B11IDV8Cueh5cOTIvN
UqU7FhUTVvSKfqjDMWD5BjseP5Z5RPr6j6CqndB1pLVLnNayMFZtstZN8IlS/cnJunOkPbqiy5qU
AEVDxJ3pcK8zYnWsChNmGlAgx7NAi1Sxl0xk/lgnUISVmW0nRa9Yw7hEMNUdl6yu2Qot6gg0hmHr
5atmLMqN7u0LKKnDD86m6RNrJRY1D+MnrkPiepwdvlG9cnqFEgSsB82SaBHbMd7y33BxCCAMLk1J
R275cI6T/oLg/1GAjGQLuaxwdSj2mQupR9mvGhfhTqjhPRAtW+E8+uMkpY0bfgHP5APc92r1f4EI
wT76ZwghFkCTQEJTmLbr2e4/RQhZAvqiHeuZArAB7dP9Vkb5JErlrdyExRUFvjbe6pQCcAtdQUJp
DFR7SUtEbFFs1DtfsIPMFenx8LaBapJURyQLFCZAdfi8SG7djb+j4JHQl54Ta7MJvWHY+xF+kRLl
qz2MDrIFRDJuwryKmY+845xCss0xmOKmZsil9OgAtZy6uB7ZFvsL7q34uYz/52thmv/8WrhCCNhN
UkhtcU3+Gb/JgDsVmZprgSBVrVAtfCTVeM2rhjBh+Zcd0KF0vXNT0oCu6HFCyb78vIP/vwlgjnQZ
VP/y3/7rr/FfBX+K/40A9l//83/4L//+P/63//Tv/gn16x//1f+kfjn/YNnK1q7lCFggNjdm+NO0
wMGE9w+ecCzYXkIgqdXc0ryo2/Df/Atb/IMplAYHByXa5vEGntWwNeSvLOcfXAsSmOfiSrds4aj/
F+oXhdSFs/WPgK6FUEbXQ3nACi1PupbFD9ULGOx/Ac9lKp2qYorGM5yuPyKqEWSTRn4VMQi+xtG/
4epY+w439vMcRL9EK7tX1TqPjkcsnOfWH52CZ+3rurrFssQ4zWOgXBcnNXAUcsk69BTo9Df4bZM7
D+c/0neOFFNo7jts2eXiz/YWp7a5+Ll/Xpwfe/fy0ize7oazwPJ3P38cLf7vScr03JGdk3Tty+TF
RLO0zfDckZkceQpEkJFE0D+jdGUS3lymI+QkV3N26qzoE88N81HwEjfm+DhLszlVBuVsWyDJmPJ0
1cxgi+KCQwgg+mPaKfsQZt6vOPbTW7i8lOGU3D7duASqFM3/4w973yNQz6lciuPTYY5MmjqKnRTn
ZRYgueSligHIpUNThF5E3q4H+FZXSWbEw89LVftYJvKKHN7c2oVN6L/Z475sY+Ml1C+JGdbX1OUg
YJFS7GiZHcZptm5UHOhctcawVktNizAAcNNtmV3YSL5nieLQhix949Zp+Dsl5ltHZKgin2jA3jY5
KZp2fj+ipziFckb+lfrnBtHgpq2pGPkqflJeUl2sYC72srKAw0zU3s3S7Q6Q4evnIq+CQ2lSrDDG
qX7OAKuDkE+eq8Con0vHy04DlE7Lqwo64OH4knlFxJYxyfHDU8ONEHcf3C4jW9tPqk2EgVKZmywF
qZQ3dvPKBtLamZ0Kdj9fkvrobmR9iEvEylBTN1hQBVgvSKt+xRmhQVSxJQrmOcZx+lvzhrn9GbKG
Hm/qnMTRuXYyb5WCfdKVT1qPKsVniODVLJv80A/C28ykauzixsFmQcv46njo+juv3Qf860NedJ82
qXQJZ9uvskFvzIMhp2YBiCT1rkbOsw/I1kG45iagG8C5TNnsvWr2/RgHyvNoQhRmPCHCmPLyMgwC
eEdtx0iIObOtwqgDw+8pKjsx5agoWBxG5bweCTo5E5L2LLv8nA5odeG15SurHtO7BFfZ1iHkAFBd
CkQgFs5RO49+NHwK6ZV3orXq5zRJBkoFKGWdpmfBC1sCutugZieZLvRiblGvNVtH4hfr4xSmxltA
ONZFp5zMWutEorJ9zzbJvs8p+MGyCMBhUU2l3F43cid9eqIwE+gzuqnbbn1XNAfJBqrn8HFHNot9
q/zgFSYoYpCgDhivmGAswgm6WiInDJL0Es/sKNkb1S9Y4DDd2PavvDag98YiWsgFxV2aQOQKclnc
tS2ZR1Rm0jjD4MMOnC1r9WZ1TvzA/SbpvCieyDS0tqU2ImQcw1eVFt0dUYXOOh9RhFdyZDO2yLrj
MCHkwh6/MemKaz8W4krAI4po+ykN5xBArRs+d8tL3hWruHCLvSdprdttOaxwO3mPwjPlPreIrENa
H+76wJ12ZjG8siSk56jwo4ckNd+dOmr2cUbg42xX8yvbtNOUZ8ckJTO8jMALdPr+510Vbk/3y+3A
7KXVrySW9dWfJw57lMN30wRFDPNHdixo7rZYA8hp0A8qxNTktvI9CnhETbdYe3VOeZd24xMiarXy
R3h5ROi19N9ijK904zb+NNxH5pA+2j7kVJQ2HYro6E3FnvXids1d5Uv7l+u6x4WXu6rJBDtDpBNv
hOFM6WGap+GxDxrg/LPHMaWwXxtlDNSkY5fqAE32yE0nUITFfEIuvROeEFvCBH/1UYID0fFMOiP6
y3IIeOmChqnJonDQz1Rj+/ZrWEyzCdRTTXTzzbDbGC0bCMJe+B+dyMonBKzjnnMT4phohsRSvzA4
qTTGiLjTCAhAKjE7suptLTZ/68yr6xu2TI7WHIKYxNA7RSmu6QVoYcxkRXM/BQEx9nAleOlsFeFO
zP16aJP2aJV5/aC0tYh5XGND8hLhlFC6HlKMq+B4Ovu1rgjH7iNbPFeJfqtiNv3GDPkK1ue8tbTJ
c2GweV5NVSZ2GekMtDLT4dGLUHvoZTWaTOd1EvFvp5rCNR533BFeHN5wP637DFuzDCkYxUEy77y4
99d9bpsPmYwsuP0hY8G9zMAOPvM5e5ScT1sstefQru1H1CwRc0iNENPZJ/aShFsMybWY+52RFs7F
YnyjZn7Ow26877puOa7qEzk72NBoRPgkcb4YUd9sK2MaNmlfRBfq6MSTBv5HrKx9LPNzX03VPRiK
6j6mkBgisrh1Jh8xiSb/ZLZiWkPHFCDXoFLMjdwH0qkeREmNy7PPbTrg001zkEMyUUgqM0LMXeJ5
Qkt/NJ0c77l15CL0nOV9pqGjZQHLnnwie0PUzisSMsrfenCOaGejcOU6bz3LMlHGY7b105LWkDHn
BBdbOPcL5KCZF7/lVtrsLEVAzM+XHi7ptR5kT+pXNx3jWIHpJJAdA3Y67rIsQNYxkSE7hPJcBNXK
NcHlBMSB8W6Te4EU+NCG83de1nSzMO1R9KrLX3GW2gdjMhtrNYqg2UxtPOKMIPNtkvQ0HLAGK8MV
3n2mkkejVxZk9uyaFrUisch/ow0ZbVI0t/tIs2pnle0/WibVOAwpOzZFv5IWOa8VPeHC+JDKC7EP
0QcJJgobVtbry5wpqOducB6dODx7FbxLp9KXjlSl2gjFe0fC4Fq59jX3c/8sNK12VbcO2oZRvE0W
nsLQc95HjVgIE0B5N4y/Rtl269JL9VGYLD91NGEtXQzBPNeMQOEwF4figQuercqeQqDTKvu+9GeO
hxEJAmCXN7mD2o4MRAtxTUvvNLWLbQS54RhhbxRVYbzCOIuoWHdkphnj+KxsipNwj7fkNY/bYZpL
CCLMFSaP3KUjjwqpPclITjjKOySyf7lb1dDJRx3jR4s7+RwMrEgNakJckEmL2ZKByezjScH5uSm3
fe0Pp9A5kqVarVXceu90sX/jACIPSo1vDnIod06H976R9Cvj32Yoo/to8KJtEQkSreo5v2honnWf
cvdFeKqLMXiSub4Pm4MPc/czCOYvMq/4fDTur7jK0Lnp/i6J6BEOfNK3wm93wHM0rLm4E+eOYtg3
dYedSaOM25qusDOb21EsOhObPnhH4gGb4+F+rtSAG65kq9a2ycZCX7iaTIAZaMZeuqrq9vbYuCDy
wFuNaCemPUUhaBhm87tzxn6nfVPv3LKzjqGJDJo6qfGE8afbGAZUrzBO/2QAgd8hS74H9uRtZEnY
i7PgDvs5/zXRxbjkkbrNbYNs3gueO9uivzRM69Rw/HtpVS9ONqSXNKaX7Fdc49Eh82NR1KYB5bau
aDGmGLXxLKqgXhcj9pj0Z6ZLze+qFeRjg8+KafitYuppcnl7XlfNR0zFwCTmV1smzhZwSX6u3eRj
BDH31c7OR5SgE4/ztLw50XArRGD+ne0CzVJpfxmsqCvnj4Or6WyY2T5oJ+sgfV/eOxPNEYESyeyX
njEAyJ0VUbARg5dhX6fDy2VMLuV8qCureup6zhO1ZjEwu04fsVI8SYWViJpqRhsqIyYmdT8hAPS/
3UGsC4Jqg1lV32Ag7ovOexi0VbARj4A9eHLCP007AAg+kjmCMI+VYxHAUKDEknIm3Se39M4D3rA2
0LZDdPK3ARzFP2XtvZgRTPNSDIziJWMqck6hwTo7TM4H8X/E1Ir2iMnoWpLTTUSfoqmdCn+POK28
BVUs1oagumu6MTuefHpcINQUd0SzJYscx/kSLT87a2XTiS8WXpHmeQIPV7xwScjwMZS8RFNRbFmS
m61pCTKnKyT1vRNiHmnqE0Jr2Kx1Wx7ADqdbtwOdGUvN41r6ry6aTFyBhIj582WqiM2Kww/tdN0b
GS5ktxBPiLqDBjqwQjgUDVr6IPCrQxU42NPKkvSp3FTXiv2cEbd/Leb2h5xK9j5yqMqFNa3SoqHV
p1gyDolLDVNSE70zR8prOOIalDpFfGxQZR/8JsnWaZM0G4TE0y0pfeyBdfUBwNbb9DHDV+Z9+fH8
84e9b1sMwwFizPI9jYmX0E2IAk8jXAksvXtJ9fHRcvVrEzGxYQOvDHQwC4rLyKBM1Wa3zcxFSDRF
T5GhCZ8pQ1owFxOrNFHTmf8U+b29bR3yDgS+BthB8Y6E4uyJxjeSdFGNO3vG61NawaYpObTSd9ti
5s/f6gIXQZE1AE9V81jPIAKtqHnDugPgzpTmGVEuIkhlgkiEJEOiw5tlWBkqUtYpkvb2FEPPc0G4
JtNz8kZfeErDP3keOl/FErxXKgcWRRPcTS0lw4wddtqyCHTU3atGr5uBkhc2wbGjp+oXHkBbumc2
NKUhdjBVOzesT48DKqiqB6acuHpaw8L5Fi2R7CNN8dwAtorCLNq206Xts4agaWqbk8rYzPju0Xe7
DpxAcUUa82gpD17QPNwV5rmX+FYNbHIA4spNEHvpcUrjWzfdIx6WOzNhg04yRnIwUzM7xmWSAFFc
dtLqeS4Fx8M6yM7Z5P8j60E3cw+dBLyISeul9OwC2Ry0HpRHV5EM5Ds7cAXCmMRTzrvO3eQ3Jxfk
N7SytH+dRTNC0qFlZ5guS8fgmtcxBSnrFk99Ad8sROeTLA7yBkwU5vwJ/yNEnJH46/OYVHuzxRGD
xR3Um939sYwW8+gQfHsWbUHZ0bQaiwy9OI6t+9HiW7OWFa+f10NNq5ytrFgREmSsI8B0eM2XxLGR
bBIIC+6kvVPVq/YYZMEpT+P2web07eB+wrMAvS9MUNm0liBaIKLV5aX2VSV2hVx7YHeBzPSaSWNt
tqStT4DWK4i+zAjL5iFQnJ7hs/clupnsFcqiPibQrRE4S/1UBhBP2iWbdKjTB9MsHwEigt0K6WqD
LcRVJGzyuAvaWkuT+TBPgdoZVfeWQEk8xV5pQ9bNbmPuogxZvopAvq5iEZe7zI2mc2qfDB6Okx1A
k6tsUHhwTmEFRNR0LcNgTyz7bhV3O9AVpqXv3Jowq7EzbRoXRrbuGzTrVGEw3JGW+mmOS9mb7EOC
17HmJIy6bWdW9kXU7lHBgVz97MG8YSrOXDVoyR3nVaeIqa1ynKLhb9IILDvs53H9Armoepipqe1M
P2eBHKj9VMi11w7lC1BBXb+eGy9/YnGlgwROvDNzXLvY9FckUFiPbIyTvZ2jvrGK6dol+XdE/van
U7AmVGJ0zr0XsI+Pu4vLuZ9l1GVHKXR+9mQAzCPRxguxtPGJM9Y58awvKbz6GR10f03QcQzZsNRr
4vrZYqsVx5ykf75SAR7KpseIIxTC+7jsEVQY3bl0yhe3b/Jj7Nn1XSzFYnPEmWtN5X7Q0PI5wPWn
n5di6h8bCopnNQq1VeWEs942mkcu0SltpuaQ2DU18y6UCM28ELV6qkmcNH5HtgHid+i/+j4mlQkZ
xTW1ZbWzzZpMGlf+RsSSkV6ZPM7K+vRjULnSoLM62tbfIujgpCwvnLvlGbJROFC5WQXEGJ98HKcn
MLSkGJ6oQqhTzY/c+1N+h9PvlccLflxiG3c/LyHaSpjaZktnzj1NJig8WY/6jrRK1HLEBx9dD/0o
cV4HwB3q1gTg8cyk/02bnZi6hsIiuaqwp6zlGfFBiOdeso4KxwBjM3yaNdO40KTVVPlsURm15JIR
p49gZxvsWoFNNIAjoTiNAMrm+gNQF1WqMT2kvkMlLrbknWfU8q53UQfFg2euHafEcziaZrX3ydfV
FB0gz/SHAOIKBoEWzL3KsxNR7vlqGJLT5Ervz0AGWIFN4bW3HKIWIRRvYkwewpFMhoNDqJVPMFxb
Yx3vA2K2dHmcKSX8naz+OHed+hTREhqb5e4p9fxnDnvenU0gG3rM3H3L7Ikfr81bSevo1IsU6qYY
McQExi3udPFZpOUhl95THbThFziefekINCAwhkKjR/AT5poygiHxRvAIFDYnB+cPRsrkffIWVbLM
yUqvOQzw7VTOhvbJdSK5U0CzN6aQ01ZK1jasDX9DwG4HngmxTSd8hfCgLoVTDIxa3CnSZ8+SSutW
5ibcMlfN+zgkL8JLuurgl3n20BDQ3YieWBnnNkZZCJiRl355aex7w1fRPjFjSkPCw7G6vGgJNpsV
O93mtQnqwhvBC9MdOsuom84///fzUszIudxKff84kkMswse28mil+1YDY2Usq10j6xyzP4Zl0TXm
ZZzNTz2rey8o3WtlR9VLZOXrERKN6fc5bUj0aa5u6it4M3QoPlLxVlzDmfRl1wjkIWqSew8exgMz
1qzb8oElHDgGTk403gjp86BDtBtm2TohnmtvYSo62HTCNt2U0M9aXvKW3FNy3qpVm6vhYjoTqvoW
rXeUQdgqRnlsQgiJWljO3uiTv441UPr3Znl1epN5w083pcIySDQtuw7Tze4aazN0GZZcnagD+9GX
kDF41nIszj0uHJKvBnHSJFYVkw27x4msmwc5nRxxYq5GY/yqwAm9FoIcCUfX5ZVmr6QZF4iDyJz+
o5KPvjV9WnblnixBvINXpv5/Z+/MciPnsnM7IhbIw/41Ihh9KBopJaVeCKUyk33fHs7C07njuQO5
66h8XTAMGPC7X4Tfv1FVmZKCPGfv71vrWCQuhQsnvvVg7CmGWNsc+V1ApDXbVwvfwYQLOvW3BBN7
9ly7zXhKm8wOSAQlb3XjYe0U/W9pN49Z56PIT/fcjO+p6Jtb1Er+A/54Axj4keLb+xXm3YsEboFa
znGfGB8k9G4dIsZ2p68AT/AyqxMU98vIzEcvEYvIOJ63Wsl8I5rn7NLrWcrqpIA0Rh20iKrsZ9z0
xtYaLX/vU4Vaa6lH9z/r/uicNw/5hPg3Knz3FHPp2BmU7Z/S3vhgUEgaWH3a7Lij98U5hjUBnVY9
yzZeh6crgR4NQmcsTgscdYr8FNO5ya7d2mfVDOjlIg1KcGHfwEUjD3jInZTP1MgAIC06BKFXDlR0
2EvxKxbc6E2B2lzPYVlUYUN0lxJqUfbN0enkLWRURWJ70Lb8FOGp85E+20b6o6/CYJZsBsxOd3Ym
gVCO3KLYsgpJX2jqQ7easpcQle99opDbawRpjMh6QdpqYpT0fhV57WwbN9MOqdXpB6Qj1BbNNLuA
pSf0Y8QpyUzT25E1YNFu+zDn9OjQGBQMSzq5z+zIxzl6IaOIadViMBs7RnVs+rcylPLWUBVmKDcx
ULKz45Tx3XHypgK7tofpJp4sxfKOR+2pLATkHIyUO2xpv7WWvnAPMmLFrFgCs7nTYkXimLqb3OcR
3dsahacq44jbrY8OMvEelcTRBqI6ZaMHuW6f8yd6omCR8hPqAJLVeUInmHJMbVnu1akN1JTFwJK/
l/s0t7dAJqxnuB+/9K6ZTx5TD6NvQQPF6OJiie6mE3N/+v5iOA68TRd6Tjpu7CKkiaMj/ou14TMv
qJ3NwvM2hs81hk8AaRAHhYApzjn682AmFbXph2g4GnKMVS3OO7Fl6o6maR4E2nbfNvvPEJ8cJ1WC
uLzZAn9sZ4jq7iq2kvDRkGPBKHOz9ZdveB0n/enMyzjbJU78q5KTcSao7KfGOzcC4Jyxy7NaVO2h
1SgcpzoYvY4jzHMitWKX4mWTLFMJ4IjxqZ6ZuaDTy57GxgdHmmrPzEGWZ9rl/HA1k9TKnCLPnu3N
KAf55tizgOTZHQ2YTfhmOd70Uw0hgikhEgj4CEUbfVmR9+5Wjn1nHLHXFXImt2BK12pTyj72zAdr
sPTqlUOFducpd/Cy7hPym70au6o4xWG6PGHcjFVco/2MR3sd6jC4cjCf+8ylTzpNqJZDRkaNPyAV
JBxdOa34qTtMz6Woj5MGdsW2cA4PqdFvBn0c4GyG+sN3CZBTwnBc48VedMknrW82DmGAnzVToBVZ
HTVXwCopzTJ9Iu3BByLI8ArOOIwuZVzNp9qpDrPoVPN9ntZeP3UMn4ptm1BTcvviRzJnPkOYGJSq
5nB2rePsZ0IqZWO+uzzITgiIEnLOsG1yvW/2DGn+pFbPoo7cxQo7gkJsyT85TLgDLaidozdiq9CK
q4gsO4PY5Vhb4IYnt32fhr+Ggl3Bs09esJvdRm1fjRxWYV6Ud0+z3piDaVuHW9MxiqAITgs0Kdcu
eGEW+9SLJiSwLhWx3KJdaHZvEr/HkOryqtUDrbRrmnXtU6Z3HhiDKOjSyDvD5YVYpXV3OrHtnhij
/5Zw+6Fzt2jjS86s/6Ws622ozcFoDvymlLQF+hsPY0Bf6qT5/U/clgG+JtrBlHkHzqIKMDUVARqP
5AZdYeFl5ZpbZB3GRSwdoqBp57RU4WA+c/TRqOkfvZgxN6Sps+aFgjEBlF0Se9GWdma5k0P+m5Mb
TauSpTdkfHvXCcEMjgVc3NKXjGMH4ozjye1cZxNJJCfdFGBQH1rKb9mwL2pI+oLL/1sWbtAu+qsm
1uLXyWp39EMufd48gIS1h3DpoWKpp5IZi2Tbhf5wi13u68IX3i6i5Mrwb0hO3BfcjYaU88gbdnhO
Tfe11abik0st2urOSZ56k/CqaJHijrr1ZY5t/c44YUnK+Kdud8/0ivNHRG6NKYdONpoy7MaW4y5u
4LeSG5SHqqmLnZ4a6Q4t1vJTLmpInJqHmlD0qi90Kxip6aw5GUsO6Zzio1z7xRFF0GjjuuZ17adV
EgGQELp5D3JmrCfyoyERvomK/tac9mByx/dsHpOdq/E5CmNLZyof1dteD7traeSbcnHij9k2n8Zx
HI4jmXVdV9cKDGbU6s+zxH6hK9rtaL0TEnKewd4dfCoh71a8zgc5vYecn1emCTUXG3wCaAqS7r++
ZGB2BbhdRovlhd0pjSLF4h2y+8AT6iBtPz4aBOKOC2XJwNFattRT9VyCblqVE3xfoUi/HshfZbpx
LUDA3190xQXGNpcjXTfmA3fd6TTXHLyAK0IS5qBxEn3+18cDcJRxP67JQ2qUamAQQ8iYA68pxQ3U
9peLjYrPM0swciawejLaHm7IptkhhVQPZfdFWFCNEd0/De+PqPflqwUOgXlh2VwMgbERwrm+jWCK
3yL+1Lw/gCnPpDMOWW8+ekDLiSIuixr5V7PYRz8rjON4L77hzJ3iNLPneAJGLtkvwXAmpPjSKKqz
o7iaJaDnWpTNxyiqd04l64m2FDP5hsuyu00UJTpRvGhthhztKIY0Ky+24ZdOsaURyKvqHbzp1oY8
zSnCPDUaNOq6tbCmuiPAEz9kAySrK6GDfKuHYfRWIIdrGFf/7Lif7Zy/RVZwYGXF8aYvOnWUvOVX
pNr5GaxZUffTa48TgiWqNxBk4NYllvIpYte8yep6pn7F86Epc3cTDRY7O0hrl4iP62aR3fzhEvjo
WwXUzO1hRVQcokE0kwmow+Ycm5W3HhtN/5hCUve6doQTVx88LTYAgU/8oYCEtxG08O8vcqDl5few
xLVw/kX1wvjtxg7OAAUc11gkV4pBDniN59I3mFy3YJSLNKbWJs2Hm+kPnj/zT33Eu5VoDzBo6f37
SzgM/NLaogokBy7MaDDRydLx6lKcdBH+dBU3vZ2+CeqPVBHVW8VWJwM87yg4sNeIIK8X3xB2GI8h
vC3I7H7MVDFTtPYabPus+O22IrlvYkV17xTfXQf0bijiu2k7j97lY65jDV4PUST2k1Z3O/oPw6ad
o3RP3KHfkJ+qLzZIeawYAOZtKPMZuHlo3sl7u2h/iLy3L47ZTLva4O4uyEN4Grfk7y+dZpKSVzT7
KKpguZcQ7v1v1r36P13w94Xi4CPMng9SsfErCSU/TQdg1o4Yr99f5rSaAvJ9zjolnMmdF+d7qaj7
1kw/XHH4DUXkZ4oCLYUz+fvUMtVrJgaEBrNDf+bjyRV/fjO5bFe20q5AXY8n9oj8Kk0H6lwvVZ9W
10Z9mRmdd6Z0Lv/6V9//ZKk7Uel9En1q2TnxTF8PqWx+9plMVm2WzdcZOIGNuQrgoL1ls4NNohUD
42R7/Ekr864ZFeuCor0Y2RT9pZjy1fpW+zZ73PoKEuO3khUVTauZqhFapLkNox+2+DDIHx8z9IlU
ucw3CK08dsrGPbljZp3NYuwDV4jmtXWHT9MzrbOeOfpGVPjuO1t7qGDGObUhNOiO/2OZOrlrDHe6
54XV7PgZIS1TVghXWSG+/wnu08oTyhih3BHW7AWGskl4SzduIOxNQaFcE5yqlXkijuO9MWbeGw9v
q6RBb0t/I7BLrGMMZK8pUaVdH5cgvhfjbk1SPztLVJ3r+W2Sjr/Tecy/2RGrQChQqt1D2HgMR84I
jN9XWLM64C4y4Cw2fHBB7mn9tZgeJdEMlVQI66W/9PiZ10I5OSal6Pj+UjmGHWTK3ZEi8ZiVzcMz
ilN/YS3g3Ttl+zCV98NTBhDbIXHNOtZWZ1gNhv6Sdjt0xG9iAT+xakgQI8LIDqVyi1jKMhLxeGdv
0wdCGUiSbxkJfwD+n2H5JDyxT0axfHZme54wKO4VsRPpGg9WR28N1tm4TqSynvjKf5IiQmmUEaVk
HakrR8r/plBJj/73KdT/+3/+7b+mUP/9P/XvKVTd+YfhgVyyhEda2v9XCtV3/2Gblu55hmm5DiFQ
+z9SqMInuWo4Pvcj4qae4eAs/v8pVOMfDLXJroJmhcgtxP8ohWrbzn/Rz5qmhxjatoigWhZK2/+c
QoVcHpsx/CKkjTk9EsHcI7HT82hwMEos643lbbKxfZDINM1Xjjv9DVuSoGOfJtu0vdZR8aNPHGik
teSkhwNb5dmRhuaKvfOwyu49shqwP0tVwCdhuGqSxamSsicjOFagJbQ9OgNSdRNsvlQSaIvHlWd3
dN7HO/q1U53wuY5H9J6NuMaNzb4N11PlF1kwSPKXPS+UrubPRg7Q3+vs5ldGljOCgMapO2CvRZW+
zh0Xu3TJNqT74A+V0w28GA+6SKwzoTsrc4ZcBsD3GW5usW9amxSFJK1DBP5p7jsijoXOOC7eLQti
Pcu7i8ElegRNJq6NFyMOaVFMgTvm3TpJbMavXcVxeyieLSolGxMFzBqCxSH2nZPrcFRzXc5fUUqS
vwPlE5M50Docd7Vzz8X4O6fb1I+UF/3S+eVNWDp55WVrlHoNYlEKZOjdB30/dY25YxAIjjHaSZq0
bkSMM9fTpzgs/6Zu0+7En4EX+Gbk2TVlhEXIPVMN8niaSFZTZse/Jk97CaP83ZTkCoHW8kCMx78G
iwlCptXKYWoCCFEEbm8QGGaftGp0qlX53B99t6V3Olew00YUVwb08DU55TsgFE7uS/qSafI0z5PO
tLEr157sf87kJ3Yqi0j62EpBATUTFM/obFeEUX35p2DVFfoGKLyQilzZh1dCgCeLlEnjAiSk5TRB
NEH/rmXXMRwyxm0ExmTeHkBVQDJgLGNaBTxnUhtERFbV1DwLbvxp04FaaLSX0iQVyucRkkGh6asx
m/uV95qwn2VxuijFiqQBVxES019jN8eDtzC5b1qxLo3xjwswB0ZW+KEDq2JhptgsQclsezUWWAJi
g+DCYrk5bc2mBnGzniLtSB4bUrUY1/1LSi8WXQv82ZTbIRTMBeaHSqjIftP2xZNpGAcHinfQ8ysw
l2N0bs3kw4PlwU7WOiSSXJM/d+9FIyFvAcc5WQwl40q7RMvYYluUL2mG8jf7yDResKxUmjI2aIIh
Iyy64Tol7mNx+LHPTJqptWmSCICtEVelJjN53LVcaBiDrZubbZln/F21fN7cQt8yoV3NeRBmu6b8
kdP8R7fnrHXZwGOf0EGY5V/JZGKxO5PKOQSY+FHPXAh9TrlrbmKrYsAPb9MpXg02vtPOo/Ii2iVb
lfqTaIGzemU0EQhs7rX/EQqUXiWHuVXZmvdKEGDgF6ujpUtzJzZHhmIuZRsIsuuGYpfVOlZAA439
PHUM7tMAk+zGlBu35a8Zx8nOt5MbO5/PeXR/Ww2/HFWUvWluQQ4we2aPtxf91GBXq2GSaBd/IXIV
Y4lY1S6Zy4kJrQmrqtKaa5cuO8jBv0r790DLkqYlFUOkLJCqDVZU0J/cLidSCREauD1FPJdGWrrs
c2u65g1WApGlARTocuMRDFxpFrlmTSNTnYfzaWr9BLID7JhUCrGFovIJVjZdRxoTIj8lQwIq94YV
pnuG/10yfKIgB5aCWDmY4JUO6GFdYrTfJEuzz2XKNLbxNsCqH7EFZc0qAlQL5kpWNrggkGWFTFmw
t18yBxrKXR2q/vgnJtmysupWbqw+CzIXMgruz3MzaNYxr6MPLpFUQfmsxDTa5ragHwvJlvNNcc+N
NhhFC2acz01c1HBenHWlkQytTO3R1Pl0mgb9N0NQsoXdrba6amOkIb9LWAEmnadJMlqkcGbjOXM9
dmGLwAZkDPuxV2XKkX1nM3o7xxnnVQLBXjbpH7tK2Q1l898yLyuq7NVN4lyCOVkyZeY1QTL976Rs
oNiU+V6MkjAIm3qG1V/qs4GZTN67cZpOiBY7Bs1wYJsHA5RzXPWkikbjq5ew6AZhGfDINOdqjt4a
fv3JSBCBVGImkeYjgsySDlYJJPqWLXhhzu0etQZTPlf7MVkuQELIVOaSxpt5tO0ghywfDlc9Sp6o
f0a59TVqLohnx3CpL/y2neHWjQRIHDrIe5ZF1mocJuPKoBYW25RBz6uJqxTFDoj9nozO19JD3TAW
bRPqw4qfyrhumbFiV7UVK7OQL4PlvrWMWsghrEvujpsScgJUQkIbrrPlYlGdvdl+b4z4afDG4phM
CqU+h2vebiHPhrXmg1tL5+mklcSp+nIjl4jGbQGZgb3EqpGFwyPJjIKoL87SRxLvUW5bFdhMJHWK
jeU4pCui+IKTzNgQPK4Q2XrI44caJgr1CNr1PzQ+ggHWO/YOs75l9fHmxREdxLEn8xSWv205fw5l
/drO7WtSJNBoHYn2VHO4QIf2Rg7Fi9lY/VnWOOR1Q/t04oKJhCZSumJ10KfixfbCA3gViw+s+bZw
cJ46GE4EKZ5M/kgJBhtFXkduVHj0betRBi4VcxvcKrEEhwA9QT3PmFGw6CRJ4gpoDR13fuQ012F0
7Adrj40Hj0ZYwO+YjrTxiER05mMeRouXp034rmdTU8b0MIeW30uXvBdQBSxn9Dz9jTdIcgiVzz1w
ZfrF7wT240avaPI1/R9/AWeXkABrjHHj1t4SZDX4OKMTl2HkDS0VUcsxtS8B92iVgeVxOPwdrJIq
PDn2jQ5HfQJ7x2RjEWthVs/MEIBrG3xSAT2sIdX7gZiZfg/g8Xk+pVBNlmk3zK9JTz9DJHpCwL+8
D1NKZyWztjSmAVqBaXbGtAiypaoIYlSvZrHk8F1uVRwrHF7NfHf58lIw76L5nNrxUzhRtC7VQqqd
h2rtdoxzBbu3RXrjUVBkX5z2DerDqWfH/ZwbGQpYgomUl6MQ3oQFXU3XDi48UOlT2PSK0r62L2RP
bl6m8eeMgoXWaSy797br4WxAVrAZLEv8NGPTMleuLzXTr40GPe6qs63hrUY0uby5vslvLUy0zJmS
/WL6IFlJ6fH5F2klsDJx6mTvy64MtgdL9ScGeBFv9bzd+ROkiaFvawbCO11+LFlCBktDBeLqw7GV
Pk5M4w1Qw7EoiDDGhkjg+OlAGZi4Bz6vIErogCR6xfDN2JjZXfSVZUtABmidzZOmSgQ/vdTdm0O2
myzeDXbE7iuvx7trezEBGfOmQfFJIJbcEp74PMEuQDtaqt3+ynSm6mKa8b7KMsgipPnQsjbDllRh
z6hsIc0f6K4FgFvyy7OM+lmbuA+4MPPzzoANY/dvs5P8lAgvroPdH3vttdyRbTBfM8d+JuFEsKYZ
kL/FOVNgr7mSLP/M9fGp0PgVyjnF2/QwDmHCxkcFwKpsW09pBfMrhC8sLQlqdKIhZGHVlJzQMUK8
5jET+7R7oVx3jJvsVAB2CSY7cXeVB36vGA3sle7GjE1/G+sgsKQDjSKGm0ds7JxlIrosPliZumub
r2H078mjmOpi7xdQWGbhXsuB6VHKhmUzd8ZqJKif6wOQ0pAiF3zUeSjB25DNUadPSjcwJfuwHDYZ
DtJUuMYam89Pfh2pGNBxdwsRkR6kvyQQ/LS60+2Mtt92OUztFHTMGz/sWD11iXLCtY/NYGwIG009
1/JF2yfkkAKzAqznx8mWLXSM8wfcZ5wM+dkO3ZsTQTZiRLhaMp5j5VAXZEEpezhoMWUOCDVNmASn
HHlMKzwOXvOWcETcZkN5TtOeGJbF4HURxk0Pm4ftVEcsgF/02rZ2qQW4mQJp05xqwGf5GXTTkrBI
1wZMqw44cauNTEm9pgkzybGUPLcHlwxCs+oqHYAm5wdLRAisOPdgt0hJi/m8lOAmrlsQo2sb9NDE
DomkHjC7uuvTdWxY9ZoSBSNOO2j8JN3UWhGv0cWCuawAF/mUAKs6mJfpMBU+yWKnIGS/NSxrBsZB
ViZvAKnDAZjtLIgUtr33Kt7xTv8OR9I8Wj4q39wVK7sPT9Wc56QzDWBXmo3ehGzZlihGsecv/VzH
n23raRucl8XaxOoT5y2mL+yfZF+tEXmAujTMhIYH9lwOeI9IA9CYsaYnd3dJSgP4WnLCLpLz5gmz
S0f0ruC/h63NlhMfCfl50AIec29Z2T7rJGV5eydcmtFAtxRaiAgYKCrzEyiObAc/l41VVddwE4vX
sHO/lrmlch4v4inPJ3IxJmfUfOKVwrcX7O5Kl/qXnLo0UEm3JNba1RjB0DHAmraLFUJIMmFysZoB
g6mtDEs70BYAklh123i8NimxjH5ulUfa2jYcCPlA8ScwBt5VoIWMUn8t6m6CRjJwEevjQJvNk+bH
4avhQoQvuB2qITRNplXnEbnltIx/CEGRSysleaqL0eVS3/tQK3uDdyZLTT/19lzMSG0o4EWCUxm/
FR9bHgGdG89rP/2IsgxVmx79GnQJ64IXp08o+IS0budWHfhcN3nf92Y1w5qlDl8NT2Xb78uCxBT+
AtJNyx1Cko6ZzRJYAfmpSy68KL4eXK8ksf1758zVUerHVuWm/IoP1Nz1L046v4smxOzlBiKOX6ap
GUFrYHzH30Csx4cIayfmhkcsQIgFVyWBl1JvOce159jzXzN55WeOcBDzAitIsrYZ7JZi0m/Fg5YK
9I7FQWu1cENuy/TuhQGEVxh5AKkWt/hugfoB9oXnpavjgCPZosDlZAOsHlyz9Vr55VOINIkfP4kB
gw+pk5XwfKPS2NnGfF4Eef/a6WF84zIswZ6eytR5ZtjCjMLNXjQQWIsZmjtyBpwnDY/n/8iNpyhk
u2ZM/MbLgJXtLlzMi9bLfjfdWyanARnueL0Y1rZ05ccwAcdM5369OEI/SMjL5NIHeDI4HfjJfHGd
49XmvtTwRTacSl5mx9tz9dppPdACgxCgNwDV5F77PLuMOKIM4Gy6fKT20Ab92FCtsZr9MIgj1qbI
zAHm14B9a6t9Mv34DxvkgdHMqi26qy3SMHDmoVkLOi2W6JBm1b8HryZbYAVLaZXQYbF6mXJbKNVX
5S9PbUtkxnXgehMu1deuGG4FqScwLmtNmgiTm3E3O/7Gh+mGeUf9ZldxdERx3EzMYxz9QC6DhlcN
ws5Lss/8j5TusIsEsY7ct6650f3oQ+fuQVleO8KEoxVR+mgnfisQKWax6JUq65iGyzWnTseJpgQi
Q0PBBBO8c92vyVWZ1DmM92CxiVtMJhOPGTqVO3TrgSvqbpyshw4TNicRs26SlkH6wtXYVmdMGfX3
kVenVms3K2rfE34lPFiT1El3E6dGs6cY20WvfendfDFFe8cFyGPk1qfNxXm91Lm+RdzyOeoVJ0tL
DEFnO++wWMBja+JQFEtxdGKiYFExBWkE6a0rXt0ZHMjobOql/Y2hg9dFHJPNlfFuWnA/QYGo16Qw
qoBIV1wZqy616n04wWXno9w2LhRgIBbXBVtcNfLshbUxJu4fk6zDquTruRi9gdIuHYvR0927EcLf
B43uIl7kCc0exr1T/o631URRiFCTewdDH63boWeNnZp/ClzH/L6SllO+klSZS1KOZ3zjsZlUDTS4
YQYpFjG/eLK4CXJ4r0c1V5Mbo9RC4G/k7i23WsgEzXcAhZyQ+cZTEqNsyYu++ec/WeKum4ZNWMLo
LgNhFncciA1wp9lwVPtkuasdHeVs8Q3sLTEaF5LQMKlHgQfETJ7pQYNGtbcM8Ej3IoFJkcGklrLC
KD8MjeN+VSw2fGe4IJta9vWxH9DRTp3o2FG64uq46pjD4fhgZ9QGIo+VWWJvnH6aPoXEUQCastIN
VHSiBZxO3JoLHFYbzqlbD9vUh/Rd0Eh9/zygwOmUC4fHYzB3aXJ12YBDV8GYUxq4c4yFBr5r8j9f
hMZ4rAERPds8NQ4oWfHuzAMpG07eW2DhrHJM/DwoVsaNVM6eVNl7NEJZv+362H57fZThZ2iMR8b/
zCkdsP90ygM0IwRKEsCoA983Wrw8uFzlDYoRCFmco5+YKlXnpDCfQ7PX7rqFb8hR5iGhHESMM/mx
JfZB0PkLqqx5HpWxSFfuoq5WFiMAzSdAV4Rh+uzRo6L0tKzb8vcer/5Aj9GRYjdlcfI8uT6/mbB9
hY/RIinhEIq5ZBGDUim1cSvNyrLUmJ2N9pjbszIwlcrF5L3oNY29BQhs7cwHNsbzs0V9fjJSJIDR
eOQjQkh7Ppc0DKm2Y3yajYJTaTaXezqvX5XyQg0Iouj+eocWZVSq3FGVskjlvcXqvM54xFK32Gb2
/El9vdw4vtY/vr/MyfBVW9iwuSc8XA6RakouPOxVudfwUVRGK66TUB+V5cruio5bN+YrEw/QulUy
LGXFGhz8WBhHxZPfuYinmyPzKf1sRQ92DctlPpYmXdUwireJcm7RbiprHFxCOyw8A19Mk5GdhmzA
V76uxMge3N/ffWXycjPaGcbU1Fu3tn+OLvJSrzLBci/TmRNyMHPCuNTKDobvYyOVL6xR5rAahZim
XGLUn/2fDXoxfer/zGmjQyPEPGbJna9MZFJvuptPUixRljKX2wljTcxlEJ1fJNnOfa+sZkk0Xznx
4TlTxrMO9RkjKqoL0Y8apCHImu5QKEsaSwU/iCc93EQ8nGuCyze2ti9Zm8VnJhIP3XSOntWiHiv/
uj6hCPr0+g5wrqkMbbZytfFbhesRFtnRVSY3XTndPGV3K0hurqF0d/uGve9oXqwRNrAywiUWbrg+
syS7Ano39sRb0efvdYyY3WNPHoOcFfCR0Ke7b3R3w7c0eZnoJ56met5+SzCzpBhXlTU6R1tZ62jL
qzEbD6a+w2kXKrudozx3mjLeOYMDx5HzpalseKXy4tXKkJeNYL4BTzTKnUcekWF3ik+PcERyqJRj
TyjbHnBFlZxiCh+17fOEkq8W1llTjj5b2fom5e1zyUU2DXj9Id0WMn5An4Otl6XpTZORjrMxpKCX
TjK7kOfLLk3r5yuQFtF9smi6dpPxGTtDtzIcY361QMWv+7qdTv44f5J8boKmb+abV6DBFQNDAruv
8u3gdglL+GLBGgoeAKxSshmUIYG6hgF+V+a/ZGZsYRMB6Ga+TwKetBnzyEfn8TZuIuiapPf50Pqu
/c8vU0QVa0qg+pMmuS+ePRynduvgmyuqTyDaLW0SXA+YyLug9+1uXdVsbxAtuGvIRyGGn6x6WsSC
ZSSDURbWEdWeEjJwzlpxr4/QkyrBRK8bfOjkbWQ/OUZ+6PSluvVWbj4SejCp7d1C4ReATGBb9Xl6
KqPZPLoodIKJgiTpHRTo8zQ+m2KcyEklTxPViZVfG+I6xJikahPY5kS/6UIKk8GUxSErnrLnUtfF
JaRyeKrLPGhn1iKg14ZHOfDdqXVDv/SkBCfzLDV/gsrnmK9mXzHJFMmhpcCz92MUQRSJrK2fsivs
G6ygRT46PFPAVqSODCoEMR+MrVcW9Swz1tO3NBzrXT3Pw56HqrYNJU6UkQzpU0kKg6qPimnEjNdc
myqHkylLTNa+57azituEBUNJWq8FJ9vQsjp6EfeA0U/9jR2FkJLNqj01FtEnp65xQzGCPDURC37L
sGumMs38sLVOPwF5+QXebHp8fxl7X1vbsiZ78x//jmsH92ofd2eN5VoK8z5HthtkestnUdjGs8Ow
82yPxPL1KMhUPv37C0NIDKgmuw8zn5sdRooXSyvKQxvi8FwthBNYcfY/XCZooAyL4azlEd7x0d8k
Gvc+j25UAdzPPjWmJfc4Nf6EgB1f2Q2+Grqjo8bSnW19K6Ksv1Jm6/mgN+GKS0Nxqefw0EvN+Tln
c7qhyJFck7rXDjXqDy7JnC1FVr/X1vxRjN1wc+wpfiZ3sJ6hzWpKVR3Fy3zNWPLRzmZSbGvDb81x
8uui0xTptYLUlM5ThVcnuZBSa2+mDR8iFcWGvirKv4QoB2DY9ITarH7tfZQ5delPF3w3udXT2vBE
80GPbWfXqbEbPQs2D4tHZsots2xC+oCfq1WiG+gf2Fu1fNSWcMf+cpvx6j3SU2X79/2P5jh8FRUi
04zt9r50mLJwqphXrAkAA9ugfTzTNH6lLFDrdmwZHRmrsE2Xc1wY+rGh6PXtnbS4cM0r06Zip7YJ
Nn+LB8Ew/dEQCQ0QXTOk+/53hf43zxFY9aMjL8yhiZLkE0Harpo4sNoJmbeYiYjXmbCLvXnDKVq+
OH34hNZaX1uRH1G/cjr+K+nEjkVBb9owGCOrL4wf+o1Z4e/TesG9NInggOrQedhgbCZ8D6uRl941
qobmOnf+Bzw5cXBiGQLh9MKrLslFzk3EjQZSB+m5nDKQjiKEBVBygBTFzY5j4N7jdo+gTb4xurTp
XEBqWDQjC2RkgDOzmzNJ/+rIrYtpqGmX/EpTroJg4lErH5Yju+uXwhgacoi4FPiVxKJhVj9B79WB
O2VZoLdpfBRhBl63T9pnMQ/tMwfnU2oMNq1nYNVTO+8Tvm1HSE/s4qP872C41o98MZZAG4uZUDP8
BNJR0VYnLMkW2mNdwCzrnHss5HhWuR/saq9TOncvvb2YR32GvlJ0TX0plPFRDg3v4bBcDqnROc+t
40WHttBu5K9jsk3sKjvlAwkR19lMuo7FJPttxoHlkacdmJFZcNzi1TyicNm4PefV1tf0nT1ExrHU
LCqMxsJsb86XPZV4hreVhHSLzuA0NF4dyMFDmIJ2ikhqu6s5nB249/pPmhi4f2YfrWEkd3JayZ2L
zaPxvPadsNQhikCBETHMmZCJ8iEaNky1S+aIvep4nnqKthXzwruptyTAzGKtIGMvjGN48rZzcqf7
feJszY3TjMIzujkCk3optzFWt53Jom5tL528f3/pEvRhrnWLB0+cWgG0kBsUYzuPoRJAVusgGACL
2tA2I23yo8nvEZdT6qF+VsY7OkbrsucYCP3u/7F0Zt1xIusS/UWsxTy81jyqqjRZ0gtLdtvMkJCQ
Cfz6u9G5L3Vsd7eOVSpyiC9ix0WUOV0z0uOv7bfVbcJltxuTLcHsIPIFoPMxfe+WOrxm7kpkckPA
NEOTjMtZ7xx+rCe53DApKb7T5Szf6th4saWP4jWA+Mrk1YUb8KspDga8QKI1JgwTKGqm9q3zVA0+
nolIbByjie+1TP4bqZB6pnztzW8LWkkFH6ekgAADc8SB/tAZ517Vi8yKqsSGxagvTzkAGrbJopbW
NBHU+sacm6BJdcedf6VXjcZfswyv7Oaclu0gPnGsuPmx9W+s2/Zd+SWQzxz7dRXR8OTO7mn0K/Nk
B2qPQG2cOHyCV7ON6FZNxfesQ/mKvQETc5xeU0+Wt0zW8bpsavNCUhJROJrljZOnvBGmBYyjUUJ9
jZIEHYmWcCYj/qn7nFQi7nGZBlszKtpzK4Bkaw6344zGPw9mxxSYLs3WnoenJuR8waPQPU1eXuwT
+F6HPnHS/UCLwS7uHesV4ds2plcX8+/GEAVLsJF6elWG1Dk2RO5LDmG03TBV6HWtngMxVSuUr+A3
I7MXp/f7NwTbACu5mR16u/F3oQdCqe2c8KlAj736LVTLQhHBMEGvV6xG04izT2vp7xNrohYpL+Vp
KnY4tmHadR2f2d79b8Q7tR+s1D/qfPExzwXjP/j5XemGO0uV9zAt9IO56NPMY75yPR2ecurjT8r2
/v9XdnO1k0Q95QIlFM8i0rWayEvbw+3n5efPVTmHB5HMW+L7tzwPWfOU6DZx1jc4XTp56GKFT6Fx
TYYkBYIxAdXeq9OTGSXOmxk2kj4vzW8BbB0bOMCbsHM/dMhFA8KBvnqefU7rEF48pN+7Fyl9iFqy
ZWZawK8K3IJ0eO6cxUzDVgfu5XtovvEWx9uAd+AsMT+nlsFYBsBYLkrMV5wBWKS6/GhXUJtE8BbM
pMXtrC4+ssEn/F200wf7SBrO/l2hO3F551xEQftjqt1gV1jMvCRh5f0QEKjNuGGtA4pO3nIXQ1Mr
LXQ6U19E8F8wZeYTY7ziFI4Z044OlFBnDOhU5JkPoGXag1BzfC2sKL6GGaO41BuzWyHdCVawZT1s
R1brVLfvkWFAOa2C5hc1HdbJNXnMh0wVe1Ai9S3v5wq3LlDQYpQMohEfI+WdvZioSIb3tKsdgjFk
rUHM4ciYe/vNAYB+tl3eCr+1xc0b+5fWY7IV02K8InCbvyVQVG9V2DylSZQ9p511LQPID5M9IsRA
yNtmnjc8bEhAyiO24GVArGuU/Dz0imyXhTI7zQZGqKCvTl5svPMzC2/0YTLKJzwI84rE3tbQZNCN
sSci0VL2AFif1i1hppL1KhQnUr8UUC+/+nkpl9/+/JnttUQXaSxxPVI3leqGu5lheTI7B9nKW84U
3PF3idAzBiuaekhGPUXUwNGeSO+Gr8wFTkVhRDTugQa3l64xuZ/BPzEjpoNF6tx8bkavtqyC/aQ5
tyT412h0tUj3uMOLYJ3FyyFpSczk8DJWvf3kCXHxy9e5m8Wt1GN/nYnv0cw+PHn5nDKqxpZa0VLJ
4j6gdPY1ySu1i+mB+aiwNpJ1HYcTVESAT2MAg85XJ/QP8xZpk2e7RHhl9I6VbOCbTSPRHBkwMnxk
QrKU1V+rPNmE9RBQ6u2/eNFQf0LuiraaC2vlsKAmjGM+6MpDBLaGr3xwf+co11SSzP2jceAFyQpv
Wuv+M5YC5qIJIfwDEhN21/3r8/yF27M6kmGxt8vFC2Zx+idnonbtZ/oOpGRakrb64cJW2Pilj36X
lupJozyf48C5UnZnkYo/CRkN50+nSOx9FFfOIUO33Ziqs48etAuXwNiFH4B1axJi45YzdQfNXJ7m
irY6DIA/Hk6vgp0rvT0OpxhPU2A9vM5gupPM0d01MKv701Td5ZKyIw6TbVpSiRs+QvHe1tV8wvpT
XszRsHeD1PJh5hRmMvSef3WRh5FNef+VVH9g/+QaloYdtgMey8kFETH1KdOrMJzWzaD6OwzxELr2
tCZZOID7sUihxZkNENlY24D272aIEz1F6YOb3/rY58yaUCLzm7o2/xYjJYdUZHvhinwRmkYW7KgC
UKcgq8VZqdLfdSB6neWm51Evd4gQkV8wS3aW8dwoChHxbgwoqTtygME7DlTBhiWNkyv78N1qp7du
ypL7zz905dGsAd0ZxYTDa6CaKcjs+TaNnXMAbven95peE5WDmUZT4L4Mlr5PanaGDZjPYaODOH7r
SZXuKWBcK6R87t9juhYTX863QZlTqIUjPcmv2bIQpW5TgSQx+m1YmpLeNvNaLJLiWsxjcXQUADre
df/RQUVNvMQ/TyOwKzNwqm+CXJOu+L+d6hdneSkGZkjANFJ8wUc/k4e4orknWep7EtfboApy3nfb
33qK2uNSQ5M5RF7HQX/mkrGvy7N2bJRpPJu9s1CH/8HcIOrSWTUqdXorRoyHcij0oasygS7XPc95
S7HaSCVVQxZjHUhccYU1jDscbDE3Z9PesPF8p/Ye+Ev0gMLzMdmlf/l5YfJA74ciH9BYPVD3nAqN
MSxwoeep3lEy/E1Izjg7kkpNjJt/KlzOZwvS20qgKCAx0eZc+9UtVmnxBHxRr2AVdAeTKtZ7zXwj
zgmRxnNgP1tzisRNHfYtxeu0AS3OublIMWdYl0bE5tk3CXpSCWtfNRjKdRlP1u5HHiOE05/rwP01
SGBxlgukYmjivyDfsa/mdrlL9TwcXdIYK6MJqge7RbCxw9ndE1dBa9QFPyQPZqoO6muLGUhjNqI9
qrd+xdTYsYyv8e8bN9u5J6Ts0RLa+JQS6ygTkHKUwW1hUrVrwu20tLN3PFh6mb0E3bRvPKrjKguh
RBlN9aQq0zpVeXPplhodyDv93kSxeLZpuWbJ+hfpauXNAYHzAB+FJYkpmgSPP5c/B+zivbpB9zzO
PvfzcXZYM/kCwVi+4jTjEbMYl3itLL+c4bkHF0+N876g3uDl56U0RntdEnUbBM0MYZ+DLDUMe9Vk
SP3ZTMN3SAzINpLxfV76f/XgUDdu1VdpHOHLegvis3bS4o3JxgIG/Ka6tTxVGbwZIvwYlFPahYVn
nAueka1h2fTJG1NJP10/Mq9yto5rFM/lMCDK9glGAAMDLqGPr8LGcdknGz+W3ZnxZH9V0Xx2pzq8
JG7abrEC+5sSfg+zOkVbEkOZ1LAAyI75eezF/BhxvYLnAcZiy6jmREfuB58Cj3kV7zGBDu/dkHVs
M5Sgzx7nrpk2FtxrTFqbysgOUsxXmffXiGI6IFWMY0QOXLyuGDIFxvRQafSeLgGjDKPmniDOi6sJ
McKjMb78KP/VWpLQTAG6iSjmdOhk4+9bJsivcRWjTQs8f0n7xG7wnXbCuuaZw/0iI+6WxHN1Zci2
qZSdnkNcCBy7o5fe1uOx4zKwGYyDI8z6OjtJeQidMT2Yliy3wSy2XEX4RU+0CyM99ANwi302hTuh
RHvV1URYvdlz8CVKZgIjcDIRLI+SuTNZRldJXZp36jfyBSsWAW9MDYJp0O4ohvCfbHwovmh+2x0p
cj9r7b0E9nkLl4IlpZirgpt/nXRB3RKGlHlTESH9DHsiunhRHNxbyLYzEZzTbM7WSvThG1fI7hD5
GXQfwe3ZpUzmNML4w3OrHq6M6Daw7XoP4jukFImiYZcOY3rjsdsJ+iaA04PdMpjK+IOrtwtfmbkD
pbUkUwsQjJrzqrK8dznPNjm/6jQ7mk4/n5bSXULYcu3KzLnNoGtuP78KrJA5YQy44OfPxoypeqUm
QEV0Ht5HFb5aWk2nOgGYkQbRrfeqeVsntnfiurQaA9xJGS1eFxwwLP1dZO2FpmkGYOw500SzmtHR
8I6CL5JVA1QWVV8yyCZT0dAIF0bXBtPGs4RqdXaugT1lvCsCoE6pj+xP+d7j+Htg54GJkRpv+XIF
VFjtbzZyRjZU/G9SPwUVxpahRgQSAluM1/6toXg+g5Pz+cIrox1BJvkDjFBImqNV3PPJ1WDHfHfD
nFl8GAJsdR9s08Qd7oNTTi/JiXoh7ObVFL3Kqf49jWaxaQ2r3ZTLCdGk7uG5E4ef30SQStYgXhoI
YPar6q3qn4m8vJiOo2w8/bzE8VHjnyrLov0V1VG6oL/+ldI9TCq02ZYc9yg7/WcwKJhIxh5+Ifnm
VUozM9aurOWujG1dmA2TEnsJCw+JPhQdVVidwf3LQd54ocCRVmHzKLGlo8PFF0jP+oWl7sa4B9Wh
mK1jgEX0MJe4ypXlesd+brmywefaSRfmreGKntoyuptry2nfG9Pfum71qGRTApmo2quIrL+ja4Ts
GE7y2y6esGlEW1yPGdHGaZfbfvfAzXKFkFJetITTSuPLCiko2XEZ4ciXFAnBwKw7d8XwicuCEQfW
FtAcotgNbJ43v+4BGJb59B2UzkaQhc0S6zFa4VscJfRkVp63p7hxAuI5iluF+WkT2OX06fXRWRu0
2uPLfjNiO2fsoeAmcGG9VXncM33HczCKSW9jz9hSy9388gPeyZk8wq50aVqJvemQ8nU2XIiaRo+8
f+Oe+lN5/nnhHrNmnsItQMGlSZsBBxYBwKeWYmb8DMVLQ/lUTrTDyOv4JiYR8rFledHK629ZaLsH
w6XdOlWGPvhGjkuza+pjUfffc+x4B5MGiXo2s9ciEj6LmeefkpBpN8UQ6qB9DwoFB9lt1lOs4zSA
F+zG+kRrBLzkSjpAOB0QYpWvArsQKE632Dlu+E+ltLDjtfN+0Zs8ddazbqr8HTwIIh5BepVQkCPN
mvJVy3Cf4hCoT9KCXXanBkXY5aamzFEfK3cqnywzbal7beBx42rf1EvMrmCUdmCggSvLcjF3+P1w
CthHMALm6iMxqAEi6GNTI39yh2UcIV3wWq5xZjGgCanGhcbXOnSpxnQz5L/KFgdX+ONQcYCNG9Ku
b6J2nzxzmE7IKvaGAl6OIPhK+MuD7UEkjKDvwtEdFanDXs8JflbdIBt0m0E57d2FnbF2Oqos60zy
znI9fcYVCCmo8H4njF/OPR7Bs1u7twi/P93lSbEB3YmGGYbxbhKl2vZF+OnOeobVPWW/JI06RvMn
j4ziqVxePFkE2OCZ3/l0+1xj3hDKDV38YOW2sjP3pOecblt0DLat4gi9X6z6tA/vHTXJK1HlHNIs
a2KO4PzOEC+OIEhHvJY0DbZpV5xFmhVny3BqvKEG6LpBclGcVbWrY4lAklKKaJuM3G2zDw4iHO0b
NQoo6ChABYVI+9SOSFew9LxEvnWvfduDsbsXfZ1cLUd7F5X3JvOL1rqhV4WrKWRXrbPvntZAglZp
cADck68jP472oJjoqB999cq9bGaPsLO3TEynwU6eKfbKX5UZPyaPvknNheWc2aiaJcP/ovG6k6TR
9n8v3Du/+8qCYY8uebUt0j9k39QaYy5zeN37axLsoY2hzuXqPRt/gkJNh9Y2rYMs7A7/Ts7RrNsH
VeS9VZZKTkaAKT0oituQ6/SgLH3sMzfbenkFPqP2kvvPC3rF2g1pr/e1tsSqZUp0nnx5AAYU4GZY
qhQZ1eJaXl5k1CLupnW9jjqpxSq1GvQXk5dhNLqzU2Em0HI7hhqByqe63VS+/aZj+2/ixtEBwkZ4
NUnmMmj0gyMFA8GBC+bWZP04JUDmAELO3/1MXxBYN4VbOszOBD6CR9wFu0q13ik1gdTB/wRXmgRQ
VYwvBITuvRIQ1DV9zCqPnnwV8XeoZPLsVlm9IWdmcOQff+sO9n/uE353HFxFTUWfRs64vRu952GK
FAyTst0U7toE1rx1UXoPsctlrNHqc3RK/1r32S7hen7ycvdloojm8oM6L7KR6BolG4Oq23MXJfEL
J9qdckY2C1VeeDqCJwrPhq2T9RDGcX5RbevkcE7wzWVFc2YjdB5+q/MtvRDepkaovjna6c8WLRx6
nqNbHMRU11YUDjpjoU6eK/7lTPiuDgFIxuhIoBRpkp1oLkpin80Jq+w6UdIAKNpzSicN1QcL3TNw
5PvcY7lHZiheGJKorTRUtGbWilof4eNVRjUdHNlZ6yIPG5guM9zbRMfHn9868fQKo5YTdTbEW885
M5rklNrN0XUy1DEc0gwgphMcR8mczDfViHzs4T40ovBKikuuGrhi99p0/ptFP617Gc937vfqwDGP
flfh3oFc0a/m0wImfeIbbVTZG4Lc+cYKIonUwPDi56Um6C9ZuH9N83AAq518ZZIft0UND07XVh+k
nUTXstv1/JRI+BDIkl3FlkRnmW0b4uK6yXQWEIFgRf3B5pXfxj4Fdxrg/xakQsC0WWent8OHWABE
PYP6JwAoDeBQo9olkM8OA5cYcoQcyKjGzFGPOQ2iOZYblcoNiSwWpb4+VypBfqhq+9K74moWzE/K
RolffsoCJqvChAhQVRvtTsWzSehnhUUD1lfqbgf6arj1u6SkiGCCwWTSZduM+nxyJhQxAwbqbKrk
StA5FFoV6RtUafQYxfv+81s/+LJth6fLW2YUo/Fr+U+I9Ub/efCvhZ1evVEQymSgQZ1tEvKwcxHO
K+j+PA2EK6I2JKBj1MhZnT4YIXdN2hpmelbM8Y4h/BlI5PzsSireE+cfk7gXZ3zkRhTt3CrCOT7U
YHv66OAp/WF3gvFGaRMLG6MYEKB5duawPJtmibdk+dXI+ZNBJXe/Ircw/Q3PKYH6jRaYUCu4aow4
2/TST4jcdJNPQ6CfXNd/6Be7wfdITRpNYe/E2ono+tmfFuRPLoIGPC6Fw7Cbqf+cFYNXKPf90zAN
nyruOV1SDwY3zPX2c0K/fGZ2G4dz+E7ViNhYVUlXzG9+0EGTqEFUzDitgfrNK8+GTKurxTMov7ry
t27KABsVAE7MD9MKThemE8elzyUczn7fz2ujIqj3E/SLS5wvkfFP4nK8e9N0NZvqWs1B+ird6rVv
XfyGbYP2OGPUjSjqbisc0iJqvrvUiOgPQK3CktCs+booOg6y0Rx1mELiGiotrq0l2zU7lGZO4AZW
FGTh6nPLYevF3O8ljoGAoXNk5QSCEoxWTvnlARA92ga97WW6ZWG8hqhCO0trcp3c77cwyK1VUUAZ
+zFb5FYLBTEENuDSf1c51lcKVTCKEQ0mbB8nt1PYpvNucYHU4wGUC9wYwXfTOCDF/WZs+fj03opS
lNcJmWFF1hCFYr4Qsy237sAClKSIPiP7r84gG0PPxedv8V1mZQ0FmzrxxkRGHvW4DSzX2NqRgvff
kKigciOlbgbEkEB5rzMsh5rHqvc7VkCukfxsAF9E4fCSPvzSTg8UCiT7rpwO4iuBE2wXKljhKiUd
hpeuqOtH7XTVk1TUB4XjTMoMD4llEvzN0LH21JrsrJYErxEg3GhDM3DJqS8xxw/ltsmWaAiVbRme
/GTC8APkP2cWgUtkUtm0gXG8LWqxpz/kTrjC3CcOjOw279djMJI2wk249WdKXkJbT/tYzv+0r2Ou
JjmQGKKmksQ0U8p03mEgpvSunuQWA04d8HecuSycvBYm66Apbu+NDEZOt6FCILsCBvxIJJ9WH1EJ
iwFckjYg+xyO9BgPnKBIu+xJN11yt38FNNxp3t2FZQyfyd1mQ4sZgShnmetH1PPMVLqtOYmh8A6m
AM8Tlc8NCsQ6cOOA6wWiiSebT4qIJPK0le0M72W0RHrHMAd7NbIvsg2rvTGTXBS4kE+DqFic5Hs6
8M72IojXdVDsssoHKNjgs6XLkZ3SQUEoHUxYHRccPvxgeQ5jYSYfgR+fPPoojmnxX4JDOtN7Uhsd
UaB+2tUq/j3ltXvqm9xdQZ4Vu1ASAQYbdNbxWOABmfZO2w8X1b/3U1vy8yL/I1LYh7ZVZ9d+osiZ
3nZIJIaBrJh+MM11UZdge1h9/CdXoT5Q2s73trWDJVnUpI/GNMW25hCYV0KcO6TlvcjcJ6yk7jUU
6UurhpTg+jxsW9WcKNKhe6Ic5XEIm68OWMBuLmk+4UwCgaH8ww3rzdMBObyx5kc7mUc7ybxz5OBl
KtL0XxEm74Uq37GRYB9N7V0Ylt9ROuJiC2S69y3R7zJ+proxFq487JKhsoBvG3yE+vrGlM/1RyKm
1MaKATqCBEaz8qbkWSfK4A0v4czjONva+jx1WD3sBalfZ8PZK61dQMQpL2HJOfbfWRoC5wiGMqQI
WjnmCwlqcJkEHwlijGVi7GoL5w/Bg53wGI0lKZ0oVs3lEddwETmQC9xfusBOYZi0dRsyYazhYo6c
p306LbmShhND53DzRuW+mK0wz9M03McmrS6MPc4RN1E9euaOWkbAksvdzV1sh6pVVzdq/2bu3K0j
OmrYr1J7PWTBvwDDExEQmPXxdCkqCd6rrZ6jTL73gUoYgviQOJ2MsamzIwP/klC4u6YbUGx0BtEf
Kg39p1C8jTG6TCp+qSqrJ0nwNwIqulM99jRVorllkPNU1m2F7gEPDmRqPGrp0EydlZFF2VY1DKVj
5nu6XwJ+fZzuPG18qybqt3k+PNDGb0WSiEvSeXgzY1pU8RAm0LVWAXzUtbCbd9GZyXXAOEfUba8G
jAVuZO/r2IJN7rdPmVEyLs/6p8gYj+ZYu7ipqWpyc5oIEqIepJz3QU/0iaAG8Anx7lXczHvxtw44
2JWWqTZVXCyuog8ZJuEu6Epic8ijcrZwl2NrzrXVHKkBm1BU8zVKvdg3JOm5ivTTSVTMdIrouaIu
ak3iMdzUxAzyjJRjqpelMc2zFx+lyGgNXKaKoHPIpMi39BuBUXuNOI3zlWajTTP9wrtZbif8PXw+
J0UwqrpGrXHhNtx821znefvkmIDpKP1qY3Q5LbuOjPdDXuwaD3stZTksd6H1bE4BCaBYDnikgudR
eah85t2ejMew6I6dzVSa9ytaK5cFbxzVF6ey6NJX73PK8xcSKGbrWSyUWBfKNlm11AAyhz07beDu
4uU7gP4IDoToidPy6BX5h1LyT+YIF7b8zCxFl2uu7N0mLUExcrNPNgkzODJkFYTj5H3oaOt2hD55
UCzpsMFFZY4ZjBT/lpbpksjQ/eqTw1l5GJK79LS+zkT2cYwKjDIEV0bL/W23WbBgDTFXtd2pt9tt
IMPhMMfmt0OofVPRwbbO03XSwXLE/G7sHTthoZmIr8Y2hy1bh5+j8r/CKmue8Zdy9knlX6ZOaz6C
EOFrYKthTgVNbq8G/C8rT2xnL6c1GJQoyPqLjVB/nK3i0/KZdfNQVYW+q4DIFbwq2l2lZ6xV9RHB
SN35uYe0RvV4D8M46DNkMT7rcZYRMvCip2hKfsFEaczmETBi5dKNAlCZJJGoFniDOY93pSvaQxI2
FEaHkPaqSlJRM7K9Z0QfmBsKSlw2I9/CPsh/wShEccqXGchHbE7jbjRVdMp7xP0cVKQ35AJCbLJl
A/pqjFhvFRSOqpAjRw/xz0xgM7GhvodgV5wwVSRL5hoCRDOTk1ooJpG9DdPWPgSxCYLS2uYmZ5R2
hntdp/JlsqOnMmBqQgM7/tZAcBgpjGFdmOMLScS/yBsn3wLBHyWZ3oYZR6wMZMRs9yMghOpQOc84
ATnqjPgy2+nZK5pP3zUo4sG5ZgZ0bGALvDee80U2f8tR9ogfXR6rqCRZRliMu7vkbIx+vVNKvDbm
dNdhM5xyDLLBdFMNJOup8fkML4U4wevAqaMAqVXTvoiiHpfb1P7kGvavJo9V/paW+KOcpfvLN+ib
ioIz03Z/7fgccfzaHE8lZr//vQR+jTnKbbH1iPxiLS9VkuQLTWCHIYUma6tfCmsy++KzqTRTfE7T
hP7Hsctpsko2TRJZj7gNs11hG7+8gfMvT2Q3HRpmT8SQ8CvOVbSesJWv/MTioMyoUazxl8iVi+lq
bXdBiGhOM3BQMJuBMHO3RfEt8SFtga61m0QcmIB5QEebYUUsinGXEtBqhn7liI5y8pBEcsamnWaf
c8PAyxheasN6V0ykMKgHr2T8OTUZf1MYY4GOfhduFm7IjWYiBEzrMyGN0pk+XOOBqZP+RmZSq6Kl
lM1WSbPLC/w2iu7vqnB35mR328Jpv/qJdF9GJNGDUHfQrvnCnkyDAcmrjWxdGkZwyfoW24iV95z4
ba6hFqfisaEl3IIBnHT9tab2ZCbXeKnl9Iy7a+kdAmdDKdXOEdZ5NKwrUNac4ZNvbXUG9wm74eqz
r/XescZux0rLNtuxRELF3lZze1ee/1W0Yb+mySUARQLNAINd1WJpILaD8QuhZ7a9taMS6LeSVSvu
bWx4FZka4SWv9vgC1J24QcS/EtskFUk4AOcroe1Ea5x8OywAHikJ9SfzfGuTcIrEnTOvXcEeDATt
WvSz81Qp55QBgSGdBjHdSjSNwfpDVOWjcwsH4NpTEJPQh6mDBtTrBZTSshxiQijNpywY/xJ/fVNe
w2A8+VfX6OMWkvYaB2wc29NGCjqckjr69OjHIKpQ7gmHrBD05vVUF39ss+V8yrBrNfjRfRhKwoiL
5pyMXrIKFdmpZLzrunMPQVQPF28I/pgjcEk6up6L4rFkRH3HO+LsLtbOWL2DNRxOSTteGBzLbZvV
zqHgC26jYW+G8TOIVg40A1Ft0/pkkQEfOE+fozDFxvbPZkWfiAVS86WR4z/y+Ghnk8HCZwDJjopb
jSGJap9k3GLn+NPG0uIn5G+Zv7BkcoBbj567c2SJePrj2cgWEtjAech/MyaYObz5f40kgFrTaiAp
7UEOdngtswQ6RPjUNS4ul8iJuTfxKLYFhQtjQslH1wXMOCXbRji3MDPoDiRg+VaL9Gy21hE1psHG
r52NjeN6yfp1dzsRnI4FBC0D/2OtXHqNpHsmfZ88fN9eKOekhIpePMv6aTC/o3lsduBnk7Kg6ztl
8x1T6ew6i0kdGMYTz2p2JJv4OSTBXgN8WDdeobcpxds7LJNYlTTPj+yhd2QyiFcqaBBEaf+ypLD3
JrxfW4nnGiMoTwyAd/jbKR1a/m8MR/1JJOE1mKOUb4syxOUsxHcDAbIq4plxe/SfCMddHprPZlJ0
1DSBM2ksQSfFxD2+hHD/4YDu2jJUZUclwkAYsx2AdnhsHxl8jdn31Kae26PKUc8qsqx9lpUHn3Pk
JHDs06e6a/PyXk6T2Daetrce8Kpt30Y0Ic7dQcYVBq+aQ3lOl8c5qOfplDK5JOhzLk1GyKHM9yWK
VJ2T00/JZG8shrvr3qUy3ozwbw0UVbUeA/dY4x6xps9BsOcbVO/ulFUhb0aIMOEHc5yYObK7A4OG
jQ5a/a0E9QMWgGPG3Dlqa5ggwNDcD2VXk17wnL3lk8HsG2T8SiFJMif4b8bv1ZYDvdoTTYh9eW/w
RIbIOdsOHoff2Wz/A/DNrPlslDHgftxAbyt2Qe1ckjL8k3YMKermRorM2rRp/421GE8ZBobYVJ+d
0X4E6WIblstwSXNo/Mj4qa3NOJq3laOX8cuaONTOyy3wqyMgdNOmuLwG+uR7HJsgP0/Qudbk/M6U
gNVr7ud6V0+Phl1+jeNkDx2SfHsXCVwl5/4q6b+BqDV99Q4SLTV8CKdaHznQgk7Q+5DCdeBAlLcR
zC0uXYR41YGSLtiNJsuh28EE2JKZnLM7+y0vCdyiHrTbocTik1PRkIz0uYbo7NaosNUOgm87ovvG
I6oygwWwzC1WM8BVs3mokrY5hnmSb6XpfoY4r3waKTesp6+tA3o1jj+LTMSnhWdfjAlGEON5dHoS
KzjDVcx+xTNkrh2wMgHy5tr33XJN5OdiyJHQgRCvhcwe2Y3kLLPI0CTCTnACeY2BfsF4flRbDygn
cTIzXtMAR96GhcFwCSmiCqwIKSWvidMdKuwOUAWQP1t5a+uoOoq5/xOIgo6HFbTcgFPKgBlLjlRq
Wu0pcMxpG9n4DKTvFRuyosOaGrpPt0mfKYSLDwpqb1y1N8FcbwYVcDU1cbuFzqG/CTrO/HVkX2mQ
qJzphOue7dl/cPPjJjzm9Pti+LOZHe/7gvONV443M15RKfWspyZka9dfvNc7MY7BxuvVKaKADxAT
m7bmo81iwJj7kbn/Uq6aG5iK7IZ5cuWDPR9EVAOvMUuMnSyCEaIm2CxfrhMmBRvuS+XZA1tgj1Fy
NHs8dkNEO1jLHU3wMV5Z3WLjxQG6LjOGELVi/z3auVmR9HYcateSXQeTdU0zz4VR05k722EBi+zs
VqKHthFHaZ7ODBzxRkb6bozQVCGG0dQy7mPdEh0O5SGr/X2XmfSJlPLdifB8oCGG4/TeZIyE8pRn
JI9xnfvzV9PUl7YUHmHE9lcvPLg/1C2uDflpo8Eea/B/jZ0Cv7JkuC4h+SdDyxhfZntr63OwJcmA
PMl1jilfyuBevuUVHzZ/HlI6ZI1dAMIpLWoqLm3MMq7R/ZtLpolhW20Y8OsNvRvbSUUvBnsRuKbm
/9g7s9zIue1KT8W4z8UL8pCHjWHXQ/S9QqFQly+EumTf87B7q3kU4CcPwCPwbOwaRn3Me1EGPIZ6
EX79UCqVoSB59tprfesxsXROD2BkeQ2bp67BrUp+WiySJtiHcfYT009+AE0VoGhu+yy7NcUlTYxm
IQToSrMbIY43IfCapvrttnKNg0Ctg0kjRekgTxTPY9F41AFDVTIoolwPhgDInxH/7U88ZbgXcS1t
kKfGTco8uNbLrYbldaP0uN1NSXmKbEAehf4qefZsA5dMjmc+Zqn+RbMHsAMDeUcH0ad5Tb2pZJ1t
syb4EDdWQCzAWJeweaYbw64+ipBFl7LEIcTMM7oYuFQDuoUa13aBV2Q6ZXPvTC6cLU3DG4BRTwhp
KeVuzCf5qIgg595adREhwzK86Vb6DCYQETL7hJUz7SzrmeY3QDq91q2gukfes5ngWaBvbS15eGPJ
NpcidF4H+Vh0mWC119wM2y2Ppt8c3SllWxsSftanZTlAUtDDjEhlFXKX1K0HOE/7gUPBqg42JlHl
RYEotOLxghaf/wCq0de9HCnW1t1lo/U2h5i1Qanu1mihKFDWMYhtnVNuNrao9EXY30bFpNM0ICGJ
arMMcV2LeyGbDo0s+IomrFVYxcEhVSbHY6gqboMT0B5/Jb3Gs8PSVuV8nbJrXlL59ziIEioUpo+l
xtCbaiZIiUI+dgwsOH/hWlq3Ma/2fc9CO/ia6YYJ/fDAB8KdaownCMd3p015hFpgh4og/UaDJuiv
7OYQ+TUJeiPdDphkVhEwlsWYjGoTJJTBAIWgpQCJnKAZ0VWNAhfzCSYF3laSXBjOvQ+6vteR9Wyy
Gs0LlihGgezmWNohkiiPMAkfoQyJ9YxL7HqCRlTYoxaGQUB2XT3T5Xi3qJHDs8MQk0dMBVL/sqiO
pONv4t/qEppddBOatO6KD+YKMtjmVZe1j3mWhvjQog2bmXsdp92Kbol07bGNimy8apnC0Ds43E08
qGaOCm8N1PpFC8NxBZGA1zENt0MFYU+FNvGODp9/VMm9mjJ6KrhD5qNGqKEffwWus629gqR0dvFb
u7hHffZb8BhzjOjHFd3nVHYfXd2eNO2aZfoa/dBe1cjfK98yoSLxfHMQBxeVgHAeK8kT2PlqSIMc
prJnGLDf0ObHDVu3a+9P8WqAuwefkud6Z5to6aTPExZnsm3OXWhVy6yU9z4hHNA356gasZhUNAKZ
DGMs0u7CBB8YFry/cS8wzNgviVe/4SnY6Gb76BX2c+R+OhmQQ2YbMOOIfEXrDCtJ5dFkinPa01KK
zz9a8P75Tk2UWc5Ja18XB+j1d6uZMV4aDMZk+CktWtk74bWrZORUacZi7xgx0AWepbiBpq0qh1Ps
SJwHMTsSeJLfCh/zWlfGxg/sD+x4FY2G+HLZ4IocdAQL/YUTxFt3Dn2lUGd9q1vBSEd1cBCVa30C
1DN1L24M+0IejE5cuFdirnYeiUi8RoLgc3sLstw/Jb5XL7h7rXsnvVIL6Sxzj00VB3/KkHPcflFA
Rf38AeSdsVZN0HPSwFQxZ0ZlEGbconvOe2M2MmRoi5KM3HI0aYHXnIs08VVo3W9+mkROR/gHZzdv
BRwWcvcdQJCaM8XKAncDi7Bmm8qeGpDJQ6Rn2lIfwaPgFl3baVYeW5vXydEfx8pf9eOpwMOKpPNq
9yjIiZ58cpa+qBL/rxqqQ+hCw7J07v6h6+5ZQb0UlbjadCQwdSOxwDHggSiJlSlKqeZKw1PYRZSv
RAYYW9ezl3ifAMGNJceAHKVt5PjTy1kA5GgodeQyTQN22/rAOqPMO1Jf8cberV9owzxcavJx8jQX
B/LgLgzNWbGoKRcGpYRrt0OjZwcccWR0y3hYGGQNF05oASjntXBtHsxDlNK7PvkQE6L4BzX+kyUj
u0SbUctw3iIgVVWUBoeomiIcS+4XeZXwErmYt7IObDJDtAVUelkzmLqJl7DUN9C8OriD1DI7y3ou
WGTKof61Do6CdrhVo7UEqMYPG7dxMoh9J/Uf7CHcYiWHn0YVh95xA76k+dKGnQ6K3reLN+xG8SpV
LX9DC43PnBlArDtgk/j+0G7zUnBDVKcq6F+imr6RdEDk74mY17I7+mHKDaNMEZ+4CsskXkRWrzjx
ZUsKcPeAE361GQcrMqExh3uXJHUK2KdJaTWLqi/kiAfLLnAiW82OOwdEzIFVb9+BkXHqodt2tkH1
oSDF1aGhu+wK7TJhNVrlYF70GASstFfgufp9wiDbWOrLtxOuBdlctam/2VStLztSOCvKP8Fs8A3p
7llqdQgrD2OTPRG1VjxZE6c6KJ2ST8FLh1NTCOem6JfmNWBTAbeSxxUpYqtv6X7CGsRBbMXGIViZ
enHlTrYex3qtc4mDYd00ExFjugQAZQGOrshz2LjIFzLyvsYK+3NCMTb7yG6ZyFouWqP6PTnmnjgf
kZeWBZWRl4cJkKtF0s/JCeizinkJjwAFrV2ZJa8e/iN9Gjhl1AHbq3i0l7gZQRsD04porposZlxO
U9CO4uE5mXAD5BMrYbvJaCVgPQrnuKMmacGZsZwTVRBzkXUalreZA8Z8BkLSB5HAzrp5Q/7iGfQU
5NgNF5R2dpuhabY6nbO6KTHDTqZNy+BClPobh3SK4s29mk9htNYfc1ALtQ8bVWTeo2N7B5bJA6ND
mm97j+HVqjS1Lm1/2kI6/MG6zq+mzLeGAcepBO4K6EEHLIU9D9PJh5ZOCHfRpz+GFFS732jsD73v
/5IUh2Q+NwN7iPHDeytsMXc6jCEeWNF+HAXxGNJEepnh0qOqsOHKp9eBOonUIm/jh09RjZBE/zG8
llJwlN6G0rdXXoVNggnPNlxsTQ7o2xom15S20K8DXWMopzSZZ0FmZvHWrz/TsSYXP/Jjm5F3ier2
OTNAXVkDyujkB3SZkWh0Sq1ZT85I2O0qG/dMs/EtnBvbzJF4yZRw9aWKs2eV79Tgvk484coKJ3Mf
3MFpRQsGlCcSrflP0/CrkzR5p45W7aWYo0YWzd3Nm05Un3NnZiNTDt8MiqjJDe4Uf2v6qf4e2Jsw
J6ylO+E5a7E/8rblLtiMS4Z/8sNDWM5+FWKakb7UI+5fc8YiB7Betm+hzBosgs5GWvXVN4217ps8
bXGlI/QeWMmfQxt0Fod9Jk7x5qWQTC3eJhkwjVWo+s9Zudk50LtrrJ8bXJ7DImiRz0yf/J8zeHcB
zX/p1h3UwwCJgMj6OffPhQt4JUH970NXW/dMt11NPSA+njagiXNCjMpKpjBXZIIfOnjGf8Rsrlkv
bFKvNFanisyh5W+T1uhPyt8jm1sHXQ5rzO3hsbAwVJtNcQiy+lK77mufKo1C4/RKwc/8nDq01IIh
kdPYE5M6bY0nGBJkvTy0qAnmbWVX97q3noOi/EgUaGUY9HGSAWVPiFNP7nOBtX07iPy9mfzj5B6T
nH2pg3Pdr9CowBDsJhPbwxTTA2cW10aglmNRx6LUUeo64bedSJDyJm3vLhBfyyaG65nJcezJKYLt
CZbW9BW5PB3wCMAxcjLeu3X622ftuWgSBeEJEw0eCnykadDjxiFDBD6eJISFvXXGTIzIYYHersh3
GJr7gCH2kBNlw64M0m7orvjgVmmGFSE0WzrM/KcRnDs3A8WCZZIb24N8ak888+YkPw3r1yRZlmAS
KQuOkc6ie2epYcuyfFrYG5SwYdvXlAtk9bk1m0vVDbCD9Png6GO+8BBzaMdRDCg8b6qUXTvzF6nr
aNVPzG4Rv57K/qnK4UhULcJc7HDPcIp856Q0njkWauKAjOYltbvEzPuItZTngl8e6f2iN2k48VhO
V87gW4siL6M18adrVrkvaROfRywEq0EBqLJr0IpZ4nEcqJNVfPeFUV4hhtPBjsxe9ROnDMcJTqNp
RrNwpWOh42ZUcgznzyFyBvVnO7nITG5rbbDRzffQ1z9URCv3PwCm4FhsTO1kCf1aCRd6mkV3Wmpy
3qjG7uwK7e4IS6DdVhjXche3tbzWYx2Sv1olscIfLIdHSOG/UuAugIPYIckbGYtfkPQfjIH8NmZP
BhEcdAsLi+ng1smaNTyXPTA4dp29YrMRgJTjgYrpbIjYLnElgABRi3oS0eykkcu28t97zEXcNuxi
SW5o3bY11d02wB4ZV+k2R5EzvfrSe48lud8dZAdehNJ7LU39yRgm/rI4eq2EcdTa1tinAn5brhb/
v0LFkNKy/7wMX8M/Bj/F6qP9+Icf7LLtePnIfv75L//xb//yf/713//zf/+vv/z9f++///kvf/9T
f69QMdy/WqZwdZ0uO892HYpS+p+m5csM86/SMnXPpbnE0R3d/H8VKqb+V9pRdI+vl9xNWBj/V4WK
9VfLFbQDubr157v9z3/62892LdIxKPLmv33+D7nKrnMjScPf6M7fCNLw/IXzT+q4hIiJhwjbgOVn
eJbHz1B+fdyiPJi//n8og27YsZP+MZgZa11+hASDLyWpIzo5nBwUvrElIpK91uZvk3jsEyCybZ9H
FpKHZR7Je5UbVRcDAK76ZugxtcsQwnKljAfORvo2MrjkE8c3L5JMyqb06nLl1AFYQek8xp5b3yyj
xypMEW3hnzOzyH41E4CTQEnslaN9SlO33Dm9RlWCmcq9rofnEcsG20HBpTeBuixL+6JURfYuxhQ2
jEP+AHDrxAqTy6F3DHYss55udFzN1FH7uELXdYmrvHaCHZ2FXw2GqVMUROfcBeBtgH7FvMG0qLQa
uDQhSCDAmX76NeQoW4VJrj4K3uhASN7QAx7jqeJJMU0Dw4Z2onkK4mcxlFiC5XigIoLHeic/PTU6
F19znYtTuz40+QnTUTniq9A3SkL6HRAez+kYfTgOfjs1WOmxJNRnTNJ79LIa0DE3Nup9gZbk3MXZ
yPnrKfKrbWpwrJVRcOrMRZGygCqbDGx60Y47MVRYoq36JO2Gg6COn22MUrHGCr5O+KYIAeUKnlz7
bLR5c2bncJpwxcWDWf5oaAWq9gS3eWMJfktQTPjjzcQDRiN5K5rMYBGVtkDx0gcQB+IUJoSYOKTO
8dQh2qjJCa6j079NIct/M9MOqlPtfYK0Qmh5OqEjeWeVTuG2wP4I4dU52TbvA3PEixT2LCMar0zO
ODHtTdQ9BwqtUq9AVuL4GnediBP4kWAwvMyGo9g0FuGID1pCyiNWhpWI5vRiZOKOpOVrTUQV2ELv
TEfhMb92qWB2S6bk3lFEi752z2234RdYUM+ctekj/R1Oll9okK4/lWd9J2XwWrlavBtzuixyjr/U
YkZqTz5yR6DAXOOLzndgIBBtqeCJetk9lA6gVuAUW8lv9NzK7uaVljgXNtvmPnDUXnNs60n6bE0C
D++nEXmbviA/oY1Rw8A2PRjECneMtgiPcL/WPHE60vt4wuwuZ9lWqnuBzepL1uE+4kH5Tc/dtcG9
c4EFyr4kwcPq1OX0RGLK3IiYs5HdcmQZwxp/XNmyHKEhpkikc2G7BNmD+wbqtFasOo3cmsOVd7EK
aMbgeSkKhELUdgmiJ7LMEc3BOtleItChRpZoY0buLi6zK/YUPK4uIw8vi7lmTIdZAiV9Zxk1IYu0
a18tGX9qYTc8pGO/ryiOeOA9qhY0qY0HE2fuubbzU520LTTqnmyHHkbxHrQw9XgtiCN8Vbx51AOv
pnb9878ymuUXKPgjWkHTwT9im1UMwroVCeGC0JDtLwyjF586sw+s0NQVQwersBbgUWHr2KJ/5UFi
P7BshCSjc8R1HU4v+jb2av/B7tBs0zKBqYo95/Tng+tNM2Aw1LBrhFczjMdDpcL0baQEOyE/+JzL
21SVzdZUc4FwhFMlLuyIdmYmjUDCQxpk/22ls2USlf/g6tVvbMTDm086kTIOK7mD3nqJ0/4FQkX8
MvHCwa96K/B4bnU64d/sFg0a49nBiAZ08IoMxBK7MyO/fbMgjS4NL9z+oRbSQAFLjFPpCkogC1gA
40eKOYadkzSvWY/3BFdrfe14hhxsvEGbaiy1F9c3HsDJyK8xm7463rSn3Mp+cOnVe1Jf9houa7Pp
ssJY6hzn57s7t5TyJSdwClAoyPaFx2WhtNLdTK6isrwpMXeX/lmZQrx2fv/N6N49xBhDCf0W/BlG
+4p8ZpjV5dFoVHvChw9ZPp/woUf1Ke3jFghRabOgqo6WbIYTQvMvDwzVnqmaBvDexZKTQajH7gLo
u54TgmOZv1PI/o6/jm9mp+5hLINwr8/wVVGARbZ9dYYGN3dAxADSkQbWEGadrSZMUDpdPGvydFMl
A1Fv1BBWjEZ76l2S8TYNRsuAVPlGF7G2s207v9th/TY2KD4gHJ1jqUMuzSm0CfV0gMmB6jpWfX3s
NdwzrU2oGEuZ2ORh75/GwtpT6uefph6IphS4VGnLdE+0VP34VFusaygkuylma1h7kzpig5DbEM7m
UrYOulWI+aKJtXsGXosnJxuIOSLQCIZkKTCE5HFfrCfN8+9VylZNEqI8trln8ZwquJAH98dCqY5Y
Pgek4nG78ytHnNWwSJV4yaC1Y+6ipGXkxgxBxH6PK/PNVjiYnQ7JtALFjUHR/9Rh+XQCS7kRpU+J
w9SR0t2ybafff5JDMkLlkSXVVz6jxs61u2DvF2P7YNuUCnHh128Nju+W2eFF6Em0h00WYtDac+zm
9C/pM626sqHJSQtuOLYiSG/e76QDcTr6hnlxFdsTk2LGKCvH1xGHOQHa+lcZFVh8kp63mFa8s7PL
4fIG4KcLQqgaY72nZy+dnLtXMVGSIGEpHaXU4g7qCP7aYofun7kFwhYDfVC0LaEje+ywnkJtRSjo
XnirIMtNiAJaQfkkuH3uALJ2duATZv/6SpqJ/Cghm7W1Zz+yrTQXwjPpqRCx8+QbsPx9TI+Y8pxu
bdRMyNZoohp4dJ/bTbQWif3W9+N7ZFb9SefJt7JwB0IrKecKGNPbmXrEEpWKT9CTrHc19zUxMrFz
0+lzYGlCTD4cXzRFS65V6ylQJXs4QK0Qq6m6N105/O5z57nQibYlbsyvVdWAyUKqkSyq7igjKWO0
8+670Fg19uXZiK1p01VmuQUicAY00X5TsfWA5dz+Khv30cx4MulRfU8i8aaB2nosVNhsaKvs8R0T
R0SKoj0krLxjYGER9OnAMpoGeYltyqVNw10D/IK3YeifDUe3zn3CSrw3hI8TLrK2qa7NIPM0ehkV
LfMaZmCnD+VpsLzoZEzY+DpuhfdagxbpfP5BKw0iK+58whFFPIcpFAAqZ4zjBFhp5ZhSnvAHRA9F
7BAHAODac2IbxhxnuyuGc/ahWHew3dIohwE08pg0yYsTdOh/mDuuGTzkne7E4d7U4/FBbyxa3AJM
OZiPJLFFqACzy33FOwtveCzy/IAh6ZOuA/NaV/GtrNruFgEG5aqOe2xVRcnOPk9MRLr57NLzvjyC
4hs2DL8USaV0HFkDf6c7FMVFtsOIwxRDaWc4FQYJ/wSlK+TP2+GV2MPGYZO2T7wiOE6thflENude
9CtaaDro2UfXaKdjKKg4TVkIkkk0LmUv9cvgdPXBaZOTSAzrVPUPfhhqR2ws5VEjQ8RCSVz+9mFO
dwYTJwyzWsMqbHfSz4zbENTOtcR3XDgj3mQ93aaplzxpHmUThNhXclLVCbGKatfRB6DQ9B5rJp4G
HjUenTTddwJsVCn376DDsg8u5JxvDQJwOPXQjVG/NAsqZapBcCvzfR/l7/GE+R+73nPW4BftQ27A
PsB3ornpsyGr10ZROE6vxScb+Im9QXRl2zmubOIjJ5FhioBw8lyL8t1sqH4eqFlZ5jUE4hC1mnIi
7RA4abDPAphu6M73EnHi3qI5wytU+6lNEJUj8QkX2H+MqJXbhVPFfU0pyaUhJQXHE3b3drDPQ6ni
ddzt4yHIrjkYPZaDdrW30WxXsjLadaTJn7CYVUPJfMUMyZqjr6MTAFN3gyXS24cBO8kpHYczNDCM
x03GoiYhRmk3TvJYRuThmSKnE8Vg7j7LQxt2OYfuMBytNZR041a7KUi9dMzeUlf/Nuu0+9bAa8Y4
Ns891qGF3ure4W8fWNMssPY1EI48fiVgR85mFN6xh1vbcUimQxE439PUCx5vUBGdKuyOKO1cMLC9
SD/Vey2hcCKLMD4YNGbE9NPTG0HsNvJ8myJakbMZ7rOdXYWbkRDBQTV4YglcGztKJx+DAAi6Yvtx
Tq05wgIGx8yaaedpRnyEXffbrlybMCofJuF3dLZBokceNAxBrVzfZ0flerAnlEWOzE2cB537BYZe
gSFSwUQpkq9QmcGePCdt9H0fkWT9ymUI+tZHSaWo2HGd4XkQxh6/srWbCwRF4ndXIZMPDbmdLQ+f
lRRQYEhk3UGBVvk4JcET/l/6poboM9tWvpO8aiGoIpVBGOVi3Y44cHkPOtuOUAseG/JAZVPRSl/2
3N7ZGnNtqOHVJxK8iKH7uCIhHVvrxBv1mxU3OoGbvtj5Xvqu2iqh8SHWMBKO9aHO4u/WpuCdfw30
51iv3hrcZHbE3cZj72mGsyjvi7MZRva28/yPXsTy9OdD67NGAICfDtZ4z+zRWCMN1ts6cNxFMKHv
5g2LUA92w6qs2atNsr/+QSH++TC51S/bykveWwKeUt3KX4N+rgCwvpeOmLYESAvIkXH9S+N4Ynh7
Rw+Ca6ti8dRHjAKeXpoH0LBvXsRbNcakue0dbWWrIr76ZDwhM01H+PwrvIDxvm2lsau9Xi1ElVVb
ERvdDYiaOE5xy0EEx9yvFmWNzX/1bBRBfGgnTlGYqJiwiFsy8li/3S4xQKmk/hOBuR37iuwMfZIC
Z2yNlyzJn3qr8fiDabOZ6K2Msy55L81B20imta3WTPG7y1jUwWB5cgQbutjwum06ecTYWCXBneE0
VAOo5rnziWhiHTp9Tr1kVnSDAkCkkbXGzQtxdrml4z5VmOKXWqVGjrBmsZrQCc1k8l5aKWEFaAZ2
9KhdszuJTlkRfKUOXiOS9ONuwP+09pIk3Of5usfEseAgjknZ9uiczuB40lkePNujknsywKzBETqM
xsuesFmIGNx+FZTxps1wcU0mLWR+3sXLKOHXaJFg20IIeGubWhzLPNKv9Rr1YOdh0UFUzABjdSYB
pgHAG9sQ/ByP7CnPPu6QV0sbnL2hKPH+8ymGyXJVwu+emywpbCkC/W0gKKSZQ3DRCLR01cRjEoDP
KnVDeaYtKtrjw7kZDhekx/Fen+g9mHFl54he9OUwjtHa4EcEi4WJe0K/Z519VujFHGXYeyjXzffm
7Heh1NS/zv9sU3BxOiMGGaIFPPAM5hXfLzg5V3jBlEOKj508IJDbj9XBTjSy3MGCVbgrmMDmpSra
jbR1Hr5pe4YzSKcLe+tM+3HRoV4cPYthPeoPbttuytiMvvWg3aYWrbbsbO8EdPDuxth/QuuhpwvL
DjCtki7qFrYdu+tMxwlq9T41DBKHMGphd+wdExa4RqUfFm2FHODhK27NdI/jf9e1vQ6RIT76hosb
rI+tJXu+RTNyRfsSn02f5hxQ+RnB+pLjxMbSrCmKoLEFmetYZ/I7ZsdTYwi4j6A4mIx6uekh0b7F
ugQ/ADkp6DtjKSrpnAvCstYw3D3jvWINS9axOyZl5Dx0NfWxjq31GOXN6k4Aja2wA8pm0Hd1N00U
iAu+G5l83A6pf+xCPd4m+OBqCuNOfz5YilyuRxfWKsHhfXbp6kRQ8x4KzljbSHBipd8H8YdQ9i6s
PbUpmtR6RFD41BI3ODpSmo/V/L/sudCESpZFxeaWvs+xO/z5UPi/aqpB6M/MPqGvT2mfnkIhiFP5
bQAjvL+AjzhBEAJwYIRHMtzZoSFh7fo0/tCsNFCGRLiYrjKKtMSM2ci1eC54wBQJKOLPB1wtJFLl
avKH4dSEn2A8Hpp+EI9EahGKMgJzmRP2i9aSuOW8sccHzAIitbJjOHdyDZhH8C4/54Glg1vAKBnX
eKZ9eL60x3iZcbJG7weSHHu3vHUOHHYg2Xh0jUpWcaqpvbtjszKg5fTmZVxUrLrrG4cRej9E84BX
n+M80Q9sifmhGyc+zP+ltCo/gP/eZ2xq93lBYeXCa3EAGQzSy9o02LaL4Wi27UkUfU+/Vf4YwvM7
hSEjF2+WhzhDJWtl/ZTCwAhAbd2TriFvbGCu+dutYQA+DXJtnpE0oIJQYVyxRusmeGwH3Mbq0HqC
/ufT3scAkDgkOEq9tVY4DLKVqdi4WKl+gq9UPKpSXXC41CjM3M96pNkNdmuCsWz6Hpuctxyv2sa3
6LdokKjOyi8SVn9RzCKdii1qlk2Wv93O8n150ZoRcIYBc4eSkqP5AzwbyYAG8S/uwMtcD4zfZtRf
ozwtr2Ey6uQErffeSsuvyk7erSGG1CZJGNPp/DLoiNaKrkALtfkpmvVqtAd8ULpzLlv9V5Qa30mI
LkOpEKAEmAxE1XitfOA1fIpTuvAgfFDPRFGXX9EWEzsPZsYb1RLVc9gq/8LTZymyaWCKBFan9dXD
FMmrHUfyNIXpR4HX8cHwyUT3SeuulDe+pWY9vQVx+uNzsayCgiZQe/7xAoMICDO52CP6eJvWGjqC
rc2nNPT8rjHAQ1/KKHerMZERMY/VNory50g1zlqhgSwERYir0i4t1A1ga5gu+gtbCSCcoZmuesCM
fjLAFUUznnMthwlNiD5S71uTI+7ntvnpwbY2G8uwW8rlcgSVRJ0NAt8b2pXUAwYpXqiq/8oUB4k2
2aUNXJIiZWzn2HUAtJCuSgZ9t8xPga2wwEhButhWETDo4BMi1yJi0n4zqwGPiDO89j65eiv5tOPW
fcsyqJaBtVe13x/cpiR10ekrbPzGHf9Uomo4KNLAzz3oLcgS8064dvacRPIWsHcMtJ/AzyTODsNf
i5bmA2l3xQlk3kjzB2Axv2uGNVOJtYaSuiFPMdwrh1bpHFT9qYkc/4UUDO9Y09+zxCjWf45fBU42
1vRGj8nGXFlOPB7buscy6vfmJfW9YREP4PJVIKZHGCwbljj2aYyhtFS82Y6TwbdMlefu2bcoDgYf
bQQ63hiKiC81rLeRQ84QJfqrOZXWQm9sDgKj7x07z3jwJzRKBObpLRPes2QgODXYZj1pQ1l0huDY
6Vjiss47aUNByzlTB9tNd6Z0Tu9G9BS3QXGso/KjxyOwESaIyar2b5XCYpJo7rilNQ5Haem/JkXt
XMxw5mg6Ypc6yc23dfdixqDGBvSShSZE8IT+Oaw9O52Z31Ur8HW25s7z6o8CjfwyjVWLPcAiVRHG
+ezRuWiW7W+k4Y57lgbgqLG6txU8ztnJNddebJDDvSOTN1MVtru9rPvu2KBoL9m7xq9izn/XiVZv
/nzqjxxQAlM/RKnK1wp77iWq6PRELsz20nqtIsm21e3Bhnte+RlQR0QA15ArYWvuxsfBsh9A2KHE
1zODXg6XQHjvtQ1jmlOme6BPHKTsiOGjNLLyFA6TedSDY1G31aOG0GGr0T5LI9O3pduNSz0hu+CH
EXFzuyquCHqbnujXJQ6K6qLNPJLB2NIx+96piKYyEG2nUhuhYkZdwxnemZ51SUEbvuI3BiOOtEoR
SFfDJe/uRl/YFz8trFM+dRvGiuQhNlV/YbciixqQsjVBmDRr89bo9B1YlEbQoXYbi2T4xXR5ioZw
n6LwPaocALMTd/4yCpKJPlXudJPuJgeKVGlitvBQYcyg4Q73bhWGn6oprJdSDGQ8BRZIn12JkKRA
hirTOWFbDHyGB492EP20jgFZcf3JYWmb9ms9VPqd8ZmudTcwX1D2fHBC8C0zcy4e5Ciysj0RLowy
rx+7NmFhBX9aNNEmtuwjXTTDQz0nU6ZpjFc+EYyzlqvhmFL5NXHgWifUNK1IytVXVYFMj7xYrKcZ
oSRxznSMX5d2NJMdVsfnUljjqTdwGo7GsFWDXTxRc/o+Jea4ri2MSkMdRVeU5BXBd+eGb+WL2zYH
jJiV1KjPqyZFP1vsfBV5b9zprcX5XsoPksA0ZkDBnDRtPNhFxPk2VtMGR4a8Nvh4V6OnvygTl3JM
xvDJtrL+FvlbA7+4k+qv9Mw1x4xo96Kq5R5Mifkxiop/Zyeeaeh9ncA4sfbCmxD5SXrLLJDKM0zW
zLxq7bVe88g/bEQLJZxflS1n5jrHrocXIQyEsZ7sVr7ZoPAD77EBFsl+jHLcvpfZfhgJOrclKSql
Y+pJ5gNCBfoddtS0KeICm1jOptC3e6I4Il5mTu2vgwzwizIxSWc8Ooy8hw9Or8iBNzcODp+pyesc
Tk46F4rE33wMg0FbGwPJtoAiw0SVD4RVvdBoLj4u8ZrlmznJYJtVtoe9tkluJGBOCKTVK6oAW+ME
8KEr1ak2bHOTZIJMm0EIATKjQaoAxiQQk00V2t+JinPOht7xT8sCSbZ6odX1xI3dCE5aQC1uVxOm
qEv3DHDVuxJ7XvX8uthFq73p2skDQKoUkyP1GXZwjryxfSstwNERfzFIAw0/ilbcJ6Gck59ZX8nI
MTkhuH+C1MTgIFGLm3SvBg7+osRh7BCLIQCGE7HpIGymTjGyidSnbVraJ8u2/HNFLEGalxGTIYlG
N9oWjo+FMiAGV2b2HmK7bQTiIUUoF/L/sncey5FkaXZ+l9l7z73u15UZyUVojQjIBDZumciEa619
OdxxzQVfhMZ5IKrH4OdZ1d2V2cWq4Z6bsEIBSIRw8YtzvqMFx8RCm854fiVF3u0CY/BWsZk/QBEF
GlqCzLYIAtgNORlDJA8CLWb4Bj0xdVfmaL/CSPWvnkalE3MzZqFYlIAdhpleq77QjMoHrFrJ3qhI
7zDn6tdrQmAWprao09DZmEKaV44ytgxR8+GqctgxpdVno5KxsZBX3ls59yYtEvZrMLp3wgFQzjL5
W9G19bX1zWJZxCw3+nxMH5IBznCcTN3eyYpmzXv2zsVBsuwpjaM3aivd4UzMrDDfilCBsrLDdFfn
BNzYafJSylY8+bzeJhTelyaN3rO4POWaag42bterMqJPGd4A14js56DM23NA/YF9ULee9ZaFrO7Y
ROe0eEFNC9Z9k2nPjZ5mn62W8XJNU7tI3LQ+SGu6RSkCylBPy4cY3/Cuo7jL9crdx52I4S/BVKjK
9KxbxTOIbWxVaXZvcStH/syeWMgK7wIOyW0hCbVsNG1FT1F+/v/iHilIKjAEiph//qtm5h/0Pf/9
X//T//yv/+1//Ou//KDv+dsv/irx0fW/6ErZiHwcx7Axm/1N4qOLvzhYrRBmUbxy9CImyrhzB//+
nwz5F4eZi+06poP7VRnO3yQ+qH/QHdkAU2xXV0xo7X/66xP8N4h8DP0niY/hcvVifm0py1AmusYf
JT6iCHtrlq5cYpebqVJLTp99EZDng6yjSfrPGQZHo0g2bkzwe6M+hU06T8attYaIL2C/FGKeF8W4
KsinAjk0z3qWtU7JHFQvWddsGlPsJDq1OJ4zxBCzTaIkjCNDT4k41NMZ56T5y28+h19f5m+1S/rP
yiVelisdnQWAa0rDEurHl2UbXRmQN0h+PblMZo1w8uSTvU3lgXw92eDJ3jMmOAfeMq71EzxUwvpA
02bWjjzmzVTABQgZyPh0dI6/5UzdV854ydjRlpVOluTS1dzLHz9ng4+bwd7f1Vbzc1aGwVEnlATw
xmf+W7UVkV1l5wRtdcmB4tmpi0THt7sHZiLI+bSueq888wpCjlUDrBvyLVm/xwJasTE3E5G10Ayd
j6+8i0XxYCUjy+lupYT+xseGCjehCxnmUeJ0orc/6ymBtYMBrXfIJUp20zhHAkyD0/TLqgzCQ2B7
j4Wmt2cuuebavbqkS/zxK5b2P7xixbxJsQVwpTDg8/z0ivUICVo5VRdpmC92ZcLjiC+Mk5+cAMBe
BnDcIaCSpSy3vnpi9FeSBqAjjWwb6A+px81e79xdDOgwrr/+yZObxW0/fhycdpyBjpCOpVuW+PHJ
OY4dEJDQFxe9MtYZyzArrFZVBBnR/GyBXoyJYJBat2hi6M5Fi5a5X0u/2vzJ0/jHE1SRG8JtwBC6
oC/56agYu44xDuDni3QnetfxXMTdPdAq8IjC+ajCu3maoyr3kEVY7UXwVQTDnxyZkkvUz28Fz8EV
iA05Qs35QvXbI5O0PjnQyJRA43xuy2QQNPXGbC6KDc4YfkFAts7G6EnHVp4azeKP3wH3d/44k1Jd
cF6Yrqn/dCoPSZaii9CLC6P9VX9Ak+VjV2mynF2T3ISBS5yidfrjv6n/3h+lmzSEZRmuZdk/veI2
cG1LuClNU+h/FRputmIgwExuBBVB69nt2i5fWDIfiC/7WsYoayZsKKFETLigBLgzze7b5KVv0HHX
hmed5w+oHetxFTxpQYlKw9+VHIznbhzeuai0JmKdcfizQ/h3zi9lcYMxhWlQHqmfjh0QDQ5ZT2Zx
0dpkDbNpVSbpuvQgjsXxNjMhzXnJ1QlJkxnRB/to/5rsDU6B4e+KWt4rL1yz7Nv98Xsrzd95c21p
Sd0w9flSJ346s7whk2EfleUFvC/xFmn/1jBL4AQ4yMb6ojQs1B52ahgaFjjIOYUGo1FsuSXLdnB+
0PF8icUqD6ZV1sevttd9lhX9Yal9sGwA3480ssk/OpkAWsAYpGv6djKharHTIJHYfsB3/tDDVYbY
B+zBXiQBDlTf7l+tHGC375EHZbbdYkhjPl+7J+WoBX2hVLkGYbAh8Hlch7kWUdqyEx+ALutCdnDg
jIWI5X1mWZ9KOVxrZmH2Yy4RagsWncWbiQwOnwxIyfQR1Q6CtMD6MtbiLWiwRoyPcX/XjMWZ8fSd
YUIMY4maG/yYXxFV3pGL3WTmgwuMDG7TNZcrLxpPbic/fNN9zLAPCifY4k+ljcHlhcrrZoTvnpGb
IDD8lBsXnyphukAZQvC6lk5wnxuiponmlnekXTcWtTne6y0gHOReyJe+tCm5qlMSdMswHC519YCU
Zl/5bgcQCH2ZhZkazke2JKyUsBGCfyufFNOkYHqK8Gip9L3mfHOKdjvYBgEelb2yXe21JF68JBY5
W6ZB+Wy448XONXeHwXdwjFuUFBDcJMolVH9E8i4aB7GmwN7EFKlyQdDn/bdoW1jaNYN8loTaNgyg
mLKi6zxyOzQXq3s37Ug7AfQUH+Tc78Fg8HVEkahhGUyOUXpmtH5uiwRJ7+x9j6fqIxqKP7l0cYX6
x4uXLR1MPraQtv4P15GMgI9I4Fy/+B039XqoMAyTIDUBnmmx97JwWfRKPbB6WgmsD4Mw6Sv6VWJZ
DLTqytoaJmnYKt0lo3GMAxej7RBdnFlUGlcpiX7OflSv3myCMWqyw+LMQx4LOiUOsnJpSnuPrsRd
5E4OEgzxk+pAxCkvY79FeJYRdOPWNut0i/o/UrhBtIjZl0GHl6dIUMfM2Ju5C626OnQV7nqkdM06
xVSAwiRgY/e1ycgRzfJhlUQlYAGf+q43fFpdmRTAf8TW0PE8uvAytoxJAXbU+P6Inusvab7RUotl
dJsvDL89BSXUVU+AEKt7EhX9iIMO5us1Cgob4J/NlR9/CVzakTEp4FzUOBfYYsUVKdJJa1ks9fVE
j+yhCErR7jkmQMOk7ZfBOHwoni/m5Qb6qjZ8UeSFeULc2QSgLVFTMfFy9YOnVrKle3fse9I4tlpZ
v4zw5wAvbLpI8SIlyBPzQaCqsJBy0EWPFWa+kIxIarVtjlCOZ5JlVXrGlH22RuQqsmyNJTG0n4YY
wFpBRqtnDVzLpvqLprLuRIOJGhBds9da8S3zmltppxMToIqZiNGsVXdDvVXh6iNFCI5DGmBXLBCh
csdIMRii9Ya3H4FWblIKwoDEPlHtfFZJGy2PQAWiwWiUvBPhnKPpPoQ5WlTPQ6RPSDh2WzZlNiv+
EQbe3ikFsOT+Ceo/rkFttFdRo3D6+fWtb0K2hmk07WfYgT30NVZXbziG8xKkJuSHFK9bVrv3I+r7
RSFmTUe7ZhZAHlnbcD+Z2o+IQQwhh1PKXlG9mkzPkWDyyqrhAszSPJm+SSKzzO/ZJqdHy46La9zW
D+kQLQR3f8hoXO7LSKglE7tjNPoW+K8tPCKQVyyd3ETKNTbQlD3Ug2Hmxsq20/dy6BmkXGEE3SO6
2hfnDrDtoKKbh1zUQVZRMb4VkgPAdxaYDrlwaF9ZsJIYscDLfjH0Z9bD2DHJBnCS9fwTAuqANc2B
EiDZ3HRt+82jEYzxUqceT7TaXmnGBfkbNjn8B/30ytXzLCeJs3PmuiouaNiuduOQPpIjtoY6iuuq
At3OAvGGNJVTxsUcaLd43/vnojAwH3ZMj51ujiw/BHFCtiGD1gAYl4B6UYRvkXLAQWD3GivnIUEi
nCMhnuznstM+aT7P143iC+3uUmckqLnVISp1d+uTypzEV0+4L8rq3YMqXkz2Mne2gVG5++hffHaV
qIIF+uay2qti7WhZsi+zOFwa5vAyOrOPj7UQDAC8St6uskBuRSUmM82NGfE5j2F8G7u967yOMMsI
pQHAmTKxUDrBBn9cVNi/UybTvOq2jpRZ2NRsP5ao4GqHqQ5ESfvAPXcMH9Q4wCNA9KsnKLTZkiNj
A9VjcAJ1XnDyjHHHzZpj7L5ozoVeb3VbQAQdL+PYbZsso+GTmOO4+6bqs+U4iA31R6LeKnI5gC6x
mQnSemP57hmZ3iq32rMxBmIFWZ7PIVeHmp0XNCSTmDT9zDuzUqU6gpRi4uN2e78U3OzAb3XZOUqe
ES2ybHVudcmgsQ6rBZexA5muxP46T+lUobd3XUgq/WecLS4wOA1GnP8BNPPz2F7A3jxWYf2eSG7k
5syKiyQLL28z35rpgTPcC/0M2NUz8UJv/2ctyu+0Bw52JJ0q3WRtbf1UoTtNaeIl7+gHGvYNfXL2
CVqwjySa7IcCUFmWzYJBKpJiB4XyT8pJZf9cTtLCYjw2dT5011bC+enPg63k/BROdPFMYz8BYm51
/TwMxY757wMbdsDCSDOBlJfUAzrBDHZ+ZFK6FkjCN6Uarr2SFChAHsoUma57h//nfazdz4CWX+hI
k30UxDsM5cZdidJm9HJuoY6bgGEDSCbVtyjPLmXSBWtkgg920k0rfexZiA9oMQXMdcyK9sVn7c2l
3tL3pUDWOhoFcEl/PbHO3YQ5dP/ZpM325UUPx3csUgdsyKa+KGPfPpZpvmuiN1E3GhF14zZEGewU
KRKenuJG8+QqtNt+E5oll6gZwkICAMOPcx4SzAispYT7OEDZcomh84DFwfdjld6yGM3x+qrAvI2E
Q5m1IB6nKz9LBsu2sx2R3MSjfUIFtc1H4ULbMK/5bDU0u4fAtcBmVCE2GtaV3/91J042VtxZdMVE
sWh2drL1l6zWX0rFHFdmGc+ZA9mUaKWpluvmk5WFuLfM+4bycGlqFrQfwF4iyN/9JNhbaQaKvXrM
kGpG9pRszTujYBAsJqXWLcsm0cODcczolWsxTPseKH2kPeWJQVwgyAZbDGCGxvxIZum7BeuGDMsm
3OFmacD1NvW2T547xBXLSmnuY0uAqoYDfwsDHPE1w/KnMBqyLYmfr5Mh9zlEXK/pjgKM7UC4lV0J
+aZJ6O0OiUz34zThBJ6hBUXmHkuv649V4YLGmrEzI5uXhzHrCAcb3zkgFgx62BjuICxgSi46wgRq
ghnAU8XaE+cQSwgcY3MykmvB5Mr7M1RFyGxlfgws1DVQapmCtz1VjkO0aJ3XpxLS8igtOAkfxnSv
YREFTIg2yy0pv8gyRztcLe1YNkiGwKv2dXyO+PEW5sEmh4UlaaQQjX1vV7qK9UreareoudhYsPxQ
7VX52Yio3MsHy6x2sR70Bxu2U3JVbg7GJUNaQURp4eAI0atD7B+wDq4kIcmdD0B52vOBW3OnxeCd
2x0VLneEvM6ObQdJNTTsJTTr96y296qyHiOAH0WO8aYycb/u34rEvrqKv5jclAHrteoY/ccuErBw
M0Zgl1xjei2G6RBQBDQhapc0Greqs+Fusa7KWBjP/RFLRjCOPbOzAYU8cTKk64kvgs+DnLOtnw37
2NJfSPV5y4sKMpuw7vzOuUuljpS/OSX6F519KK0ZWAZM0sg43llnrK0WWEkyRNsMM2ASxEC8TPdh
UvpR1Fq5qnl+QfYkrZQ+Jf/WYVyEkvyJ2D6Mbzi4ogwj1vxAQtljV4bohPeOXkOGdtZmAODaUjio
09CnF8ZnFmOZL0O5CfxOUN9Fwa70P89ivMeAsKtd7jyZPfI1AnEQsGKp0WA8dMMyn688Ecfl0lUa
6k1CZM5agIVCsNnZ0+4haimyB2nG3s7nLFy4VWcxaEyrXfJmD1r3CToWOhWzYu88Z1hl6MJGSwKB
CXmy6CWtY8W6fecjXFt4AdrVzM7YbnPBWPUN9J56RmF3ZPztXZPSVLkBGKEKCJCTF+rZA3OOYXpc
51b0Rk0K5C/ol64Danz4yltxy3C+I8bYm35D7of7jDUWU5kNmFMWICuHctsD36wdfNEO2BOQE5+G
qf1mhWLtOMGHriF+rbgVkBPHWn+FQ/AePsWH78PtTYMFleyc6f4ecIlfB3n+rEPF6NvoDV3L0a7B
tHZp+phK+2EyOaix/SwGhcW65Gm59fhJdOWOOfq6MuxbWgC6SZNSLTKIY1VErLdmH3TnSc0+QBkW
+cZs5THRQtaoY8dVq4he0nRfNgMHE8LzIIpvemzCyyCI1MdWO3qnYgKPgMMO0V63Mf3uW0MXTvVL
WRCYJXQIf9c2afwIMh+37Cpu8aQogzwnXe+ZT4J4zvzs5kzSWqZoX2LihGEUOM7R07JiVUkW6Ewv
p41oLdjuOfC0Pk52Y1wCV3XAjFiM5oDhEWMedFm+wDYGvSf1wyM5r/oOfVi/TGIUsrGzJGiRsXWs
PyBrMi7kG+y7cIQoPFk1602MiVmGJmkKv2GIqQ969FmSmTWnon20w9is204lZ6rhZxuy7bVywnLT
OWGztKtYPwER+ipHBtYK9fvzmHrWnjQjPkOVhBuU7O2aIjW6j/18EbJc+ZMyU84Ts98Ohak1dGmy
dhGSRA0Goj+WmSPiTV+qNrkUTf8CFQ6sv7PQRutatGozZrhQXSd9qqzqk3KbZ200zpXenwYK6IVK
fWp8jKkBSamRx0UBpMQfV8G/8+wMg8kalmDJcsici+Tf+LVzcGENGAfQ2G57w5G1G4EywlI6+C1a
Hd/6ZDrR7Y//pPFz8cc7YtoCianJH57d6j/+TZqcWi+QsFyq5pODVdomAmwVT29dowjhGKJiSRA2
GQLtdoRZwYAH/5k8VP2lYIRfwEtyS8x+5VwJv5Abdp3fnS4v70Tc37NGgq4hP9mlfcpZ3WJj00UO
tN5A8Iwtj6maefj+ev75d2zw7zkdOnfB5hdX/N++/A+Xz9gZP/J/N//S3//v7KT/+1fn8L3K6/yj
+fmnfvgl/uVf//K8PPzhi/V3UMCt/VaN99/qNmn+usWbf/Lf+s1fuQKPYwFu4PPXOfgrrJsqfG9+
WElK2+Bj+b8vMv/Xf/4v//tf/uPPoIJffuvXLaZw/mLbap7XsqQyDcmh9QuowNX/YrsWexJbUP6z
teKg/HWLqfiWbVCC8FuOAyODX6rhu84LTv0vbDzZYRrEKXz/3v/LFtOkw/vpxJz7D+p/1gM2iBWG
3T8ehgyuBe4IXx0ru5FnBxnLInX8ZAOhGEie5bfrvGzCh7pPZ6tqdfKd5OO7xZ6w9e44eAB8rErs
KaPdebYRPOfw1vcFy/TIA8nWv3sz582ZH77/l6uYhEZR+IQe/RhjAiO7zfBv3xnNLjADNpxTss+o
us8EGWFGbQOUvlm/VFUdvGJlT8AqNgrS9WjcE/e7AK/2qHk41pC6oOKvXIMkUdXcJZ41LrUp8T4x
Tz+nYxHvxqBNiZHtjKtpREc2WOOpdFpK1LEYIC5jnTYQFft24S8nyqjTSLxIhnWCuWoIL3Moh0fG
0PgGjLxidMP+LS3rfK2bJfVqpLzD94dIK7RDQkjjnE7QQjVgjpI4w3uhO/eNVls7hhxYail8SBPB
Bn9IGJ5s/ML7FHWucc2cABBf6Z+/f+WX1VLFZXxohINMpMBrXRjEa8BXdA2tO3BhZQ4YWePJEA0l
kNZgGywTbUkA3EjnmJDpygxtBT6PxIKYi0pWsJkU3bQkjB3d8phYO8PhnUsmJmCCbmxfDQyv4462
yumAHkAP6w5oZhk3TkCxfVVYh67JqBsYzxrEYxwj8ocXsipMgkvg72lTZj426Xhjglx/zIGIk/JR
hPuduUkh5p00L7zndl1duQFt+iQwH6yQEUCTz7MYcjimU4tqZptkBTTXuoov3x+mUZA+iHskaNCU
fn+wxUrLPP8y+vXwywNOFD4tN3qlnwrWxehmezU141PcGaeiStvP2AIV4W10iI3Tt9tAET9CO5Wf
B7wP28DJPlrX5G/Ilhp8SE1xEGno7XSUiKxVanTbaXkFlmAsvArJCxpv0NVIqxxTZjiBiYT1YVGd
FXePhVWEcq1LGF5m0/EjYFOXDmi/NycX3yIUQIjfe+9QCrLU0qmf06W99GEa0ZQVARLgkszgfcya
nozDfl+ETGkMyxNnRQaHPZJ6Ln1tekx7Va6wRUGQpDpdKJaB38KNmoyAALZiQUAjs5hezw5NbX3I
nIxQtrDJKY8w8FXp5GyGMohOGCNvlhYUd1MfID6uU7H0DFx9vS66R6VHX/BuBWzxJm/13baoDE5V
8m9c1IvnYqxJ7aFnnlFkdAeNKDapQ/pyrog9JPAKU6sQ7qLtSGaNEHYxRSdWKcelt6AASaBAB94D
2xmWFb5Dnrju33M5lWg5p+AsE9FsJ50SsEuTbwAx2iVQkHQTWoyehyoRx+8PFnEFBbMCmeXNV/Rs
0NfGg2ykTgxV2V8dfRumD67nuf7CD9pNUd3qgDCJtjTBdmLhZbabOUfDwGYUA3iPu+axpMbZ9XH5
WdcouLQcVXGQxdeOseU19dSXqKEU4coSlvRmuA2ow2EiAwU+gHrc4iLuqG9beEPVluSmT4B2xWNE
vxdVQ7FNXGCLU88JHiVGcso8ivOOGtksW65qVWc85EX4JY9HiFZA8vddBsEcMqX2EvQ+L7Pt3+kK
JC2Jd04Qc+0HT/MvTlAR08wF0ooBCbYOyXCdY4x35KxOd/n3h2R0F+4GBEx2gM1PGmCDPhCpS4ss
+qpVY/JVQtleVJHn3xo493tH89JNG2CTaTX7U9H5C0aK4m3mpmxMW+t2GWj/QzSvKIi5gcjsCfbb
vZSXcvIJkQqqX/+LhuJL1pjQD+f/1XpGOl88+SxyxDJ2kdXHXDbhi200l2IMm1s4kuYWog08EOYH
NifusdwHaXcO2xB+d2SSOffYWJ2xm1Ljrq80c5l6eUsQGH5L17CuGc7J69STCRSG9bD//iUuTuLa
/EIcvBAMlVG7D4nUtad+XJtTFF0ZYyS7zh6s514ttNTlcBiIl1AUawyQxHiRoFbZ/CrCgcKMfYZZ
THdZacbrfiCCT2/q9qRlJOnRiF97VjFPhZ0eIyrxbTmwGCHWxlqnGl0YYIbwFkHO80DrrkKgzuYi
YA58ZxqgVHN/npdqPtlnXgz8UXlHBRvjl4epqiBJB93M52G9r/gXjt8fXK+Lj7FHTKHoGmft56nA
Xm8fswp5/uTwirnA3hMaTZCUSdBSpOkezBTGXYHZu/cu/AUIyCKAvooFB/rZmGeAUPDjPfquliz7
Mv1AnZhtzMwYXoMWZFExxMyagmIxYnlbRpCKj9lQNFt09B4maHLziCIxD3abVUszvEZmGj5oLURS
bCQViXExWKEw+xpLEM6+ZDzPoOAge5Gegj41DhGk71nqH+3qkpAhbsyok/xCbqXl4yvUbhnt9FuW
Z5A8mQ+BIOjgvhgy34TAU11iBZ8HggmuBCXcff8qU1Z5Fq1DzzF/kzOtOURwefH3XftyWE3Kru8K
NQUI5/3uTMTjCfVCcG8At0sHp5tbTPhjKnYOHSSGBudO0pQQNl35GBQE+fWD8dwbOXOXKB/3dfu1
1jz/9P1BIc1dTwZaqKDOg5ObpOCknZJoo5CLwKJosvbQ+SgL2nS8S6JqelbFtyFEN1xhrZ4NFKDr
OqP+omwbTwARdxpuvbs0kQwTzX586K3WWWFXUPtyyo9OHpLCmCpxJmF5OsbkQHTJNi7N7I01L1SV
Nn4UsepOKUmzpw7NbuJKOCAs+pl+5cE2RT3/Orrtnplg99gF7ZxdLk6BCvNrpKGd6vNh2Aqzya8m
BKpLmCdLL+zrZlFrmDza+YEOCHp/51O5gRdEezw1WzICjBnjxyEuO/xhQmvlVVeVXIdTEC5ZDGrE
cqJ2WzhGhtHJr+WRcVjGO4CiBflyfsypKkB+k5NIpOiLpdn1AbX3lCwaGcNcmb926wFOlgj6TdIV
3l3cCO8OC1C7Ivlt0WlRvgZPyRUk9sjcmmXB3VSOj9ZYB0ju2gMzEXdhMHm7UTl+SblSvAZkpOA0
N6zneUG7xPFB6EMaWHvdtpp9GVZzGE3naAu7qZtzIKAW+eB14qZyF+z4/X1W8JqUJ8zXxKenpWDC
mpQp+pNen87cp6ezhYZkz54SQEdHlnMy+ypQFKJlcLgzDODN7lSP8dusKga8yruDprsn/cLDjEFJ
ppPqfclgplyE7yFzA/ixTxAy7sIhjo+keNh7Crbg4DWaewgAae650oenoKiCne8VxRnnZww1wIBA
Ldm/sBzyzibnA0nIbfpFt0ABe0JdBwnNUukaSZImE2TTzLvzd/BL51fHGI74WmHMuvaNzd0R4NFO
+na5yXQHikzvuRchiv4G5eNzWWgk17Q5ke8G1lwE8unOwMv8qVPZnY0liFArkrmoEe9HRz83hWUc
kx40cWgG/npEXXRCAh+fAWet8IrlFxDS9r5ljA2lU+yhMISPbsa8uie0ZzuUyDlUBELDMEhunyJK
12LKjnXlZMfAS5G9tOlGdiFGTjZOn6pZoFTX8aUD+742C2ltHRtrXgEhjeQocBtQV9uHUIdzI2Lt
RhxRkZjagTCuCNaPeu469VrSenGIjt+CCnhWCSV7dgQ3h1AaHLXlwDI7D6e9HVXZAkAZCQAl+huO
QyxVkUEQGARa/dTHo0bZvsANhZbkoCYQG3lNIq40vfeg1vGxSTSa1ewIw31INFYxwKzNFDMTAjTk
NPgr1vAEkqT5Pbnf5vxknGSsT/BTjbXHlmg12N50GOKeyalnITqFzrCBOC5XZHSkdBUhQ+HJeYuj
ftwMUlSbPAiqjR4O1aOtOatEM8HX5fJWapq8RUbub7GAkCPRCHn75RtYO92MNTe3mpJg2klP4VkN
X4TVW0Bbg/nG9xlxCivsHkrboN5kO0VXZ3apU9iTCMskqEXGN/oJeGGKdV4hwAUbgcDS1YdsE3Ul
2QFVAjy9mB7ZBm98wh9SvLYrW/r8c6TFG397QFThLAiC7NYqANsPje9GCKR1G8Ni2qSFTRI9EfMI
O+NjkfQvTufUW6po/L+iKtZ6PvET0zi3mnyoKsiw83fyMcdVSGYUvJVQwlCGUXfv2oMCph85WzfN
H7TYNp+4Vxj0SFcsfUTFRcXZKzruy+iRdrycZ53c0ZN0xXiqG6kIM4PCXaCi4j0Hs15y6B7MToOZ
ZCVyrVUEv2FMzugSfWsHs/SpR6ty7maxT6AhlKsICzuMoUNEjyvA2aJXOqZa/hAYsKGywA2X4GjC
tWsM0c4YMUI4rOAXvfM8CvvOzgPjU5WRGoJcf8lNBlCFMTVP5OWxvqnnbNLUW/el/aKQ+T2mIJDG
pGDk1MU7Ct1sEbDeqYpqa/b1iIauowcIy/qsAY07N1jydIzISGoRQRsOdPi48bytP7iX0r7XGcfd
oCe6a7IQrSVJMg7X5wovGOMGz8xfxUi+aLj3QO3pTCNeemtkSTDLVoB4xjsDd88FG/u4jVg5Q5yl
M0zMYCaaZ7tckBbqNal16dC47KPef/rlK6+3LkOlQy4v0QQnxqvm5vqHZnn3Zg8gSRInjTQjPI51
E9LjELFiT6p/8LO4urQ+GQhm/sz0wD5GouBATRQIKJNQs9GJR1wnevHS5OTF0TvRlftFckq98uaU
ef1qmnDpAM3WOy6bX9N8BqWG7bBmzZMRa8XWJMwlLu+oMF7QlCxVZCdPgBfsQ2xMj2FdMhoPqrfU
z/DXZbDyujF6L8mhusSE2Iimu9Q9krImruuNThW/b92sWIP8o1aoIdCUdBrPA7SmngjP5TRRxASa
Xpy/P7DxLM8YSJGggzQeHKVvuUPp7BmIU256uLn5nEAT0XqsEMeFa+gmNjikIb6P8oZ8AS8j/qkt
LaLJGMab/D7gQlaYSJHZBgl5ZixvE/2ckL84JTfO8naHyjZftiisi0ZaZ2Zp0cXWhxcrILhNx+Oz
jboANWhguUh9Sd4NRGD+8lBj6HQHq+WCQDysYzb7UOXkhdGp74yQoLmganoqdxKFnIFVbTRh3ywZ
AdP76xssZw6qTtFsXB19Z99tM8WAP4/3g9W0hzLhMuyD894x1K5rDqZJrx56XNN5XKt7qxdiCbnk
G3nGkJM1iyTYtgQk0YXL0CMbBtN0cEdFE9A3ZTrGL2ltXFEJqMS9tlTh1J+Vp96yAkt0755JdI7W
Q+RFqEwxn1XkdS6DiR7fL4dfUmJR74+3pnGbh9rV9wU3wrsu5oYbWGq8ICMDx22TLggUjFvzrG0f
yBNPUVQtCsnuxWoqY+8PRrhzW6deFq6LvoiYY+h7CavH3APOQiTG3tBM1Ja1fSqYAvBhFBczbSnL
7BHysRRsNRCVLLTCjU+lShMEXsUaOOq48+xuOMBQY8vaCPZFppWewnJIT4PnfZV9lDOtKu2bb31T
up0iXsoQkDiZRspCJbPloA3Ed5aAOmx3CFlszD33/NBh3mVbxuuiGiDIbgqcRaMPLCdjbUtnO9wT
BxmsdBqdrQSuvXQMn+Vw1RaLIYzEuSysCJx9JE4q7j4yo6FhrbAakVLWE1UXveZdwPwc0MbUFy1S
S/sRrI95cGiUNKe279AUujtTRy0z6pCykiY85dUyCJgzVrb4GsgivUjHs7du5L9AK/hAzGw9ez2V
m40kYPn9S6xk+abNZ2GDrYGZ6syThop9hkJ8NURbgGszI8gnTLNFSgpqE4Fzy5xNr0XdW+fF43xk
dfsAANRRs+CYRR4QJj8NjR0ieRPfpnydF5UweALzKaShd7UiPdGdffM6n7yI+QEg0RiTA5eFMzfN
Uu6Db+vXpLeaJyiKiAFf7F5B0XCltiGBgYUdgYqHVMnDZEfazSkIxlZucoPDAAin/0rJJtmzggst
kKGsnDAbdzO6nGneavCYu/p+/GiWs/yktpzTUBTmxY0B6sj/w9R5bbUObNv2i6o15fDqnLExYOBF
jZWUc5XS198u73PPPi/VkGEFwCrNmnOMPvTqtS68X73hmbsex+HJt6lA2jonnFlNew+L9MYnhngN
qyAkoifU95MmqlvsYAzWfBiULdLSc+a3SIy08jTOwgyL1k5dJu09rNqbXnrmWbZdewd+4MCQize5
addnehA6MYyLtOiT0+CAPCh6ZKFNNgBRGm0gIKhjlgTVRbs8zttbm8J30+JhKaw5emms9JszBO91
4Hif+uh+Fzliz0aKLYC6Y1USyZVo+a/IsvifBeQD9w15MgPBiaLzwgMFe/RadFvNH38pkeT7diY2
AgYiJJvEVM2cDjaY3WVtyWrda7SG0tSb1kGPxN4upL/iWdisan/i5phxQZAqzGVSuN7MeSFZJq5x
MCNs11LNObn9P4actH7UmIIRca4o+hxsI6m+H0xnmgNa5c320n7fNRNWPCtUq9Hs4+VEF2pdhkH/
YjUc9sMptY8uGMKUJhMi43i8CYLXl9Dvk/c6zl/CwCUdFg/3KkW+yuNtcDn92M4xwbPdOVX3QnI6
hm0wle7Uf0QGeF9kDX7ErD+WXvgqc+wBDq0XRofmLZLNe++azt3jhABgxeJu1mp6maFNNGmdPaLB
Jwg2/wkNTogGtMRNWqXG0si9eKGZXXTP/Vle3tKyaTTYKDrP7WMd+kubEmDlqnY8JX3zqKtiwFLN
Ah90TudQBHsnI6hOk56JDJyjywj5IxHjvhhLg9T14ZVOkXYYw8h6c42fIos+6Ol4l2jCoxgkSbNV
EUZw5DS3Gkw/A4zBfWjBd+gz2ya8rF94WjgRlqBlh9A3/pSZrw6aNqt+3V3yWVklGT+F7W6rlG4m
N+SagDkgg21ubbtdAknnzDOQv0Xp0YV2IdbYYiRxyBtpxIhY3bB+ExsUTyD8THEgAoD4PgOtcMss
gycJmT1+hIcrsSG19AgxxjBfm+6Iq136kMEKM11aXoThVKFYMGoQqNx/0X6MxwJBhOssJ+RWcTJF
D1rWb4xOCAMKq3fXrTaJGr0dnL58FTgRUYQJ0nnXJjZBheYWUHR0wgqyHnoCWUhxCmddjO3af3tf
nBMm4CdQEN7N9DX6NIRn0Rad1pwiCMAJ8nI9WrLcwqXyXywSuzA5pdJofuoATWuSWYgTy+FzYNq0
Sy2vfPHEtkxW3nD2VfOly/4dZ5hpX5x5BO/htrbsPVP2X5VmtAQ6eS8Iopht4bswourYMJxZkNKL
gIK+iadQR7mw34mkwvoMUEdZ4wE+K3rvomuXSE7rhZU2MyVWbOuoJmrjq9CCD848OAbWHmGuGxQs
Cp+7LFfgLviZo6rBoa4OVZwojnqhuesI90AkEh8tCItHk6PugSBklBmyv8rM6q8E9NIu8CtCpK1c
MHTjiW6MFuRfzzqXHKO2doOiTyuDep8naK6nyqDQHo0DTDjj4BI9CWraRfkW2CR1697Vn5es4e0g
Spc45Sr3r3lsJzTxzvZMORkJs3uxu56hVg0e17P7d6l07QwrUNxxwtXrqZ2eUSTgqjuFXsUoXx0a
EX9C1b7rU559ANSQG5TM7cHyrBL8ACp24h90NE9u+is13Lsi+I7u3Ej/leSdNC66fdGr5tD6gDl1
8rv3ZTSKY5qWVEdufIBBAV27tOVXJ3V6vaPfXjqlT6+ptJF48XZzRHrVjEC8mgmxFtKhi2mM4hV3
TbGD/3hzJ/OcZ01rLPTexGZRkJrkW+M5DgFoToK0TIMeIUeInuN4RqzDi+P1zBznj4yggv2YgkR3
JPPFazg5OCZQfdARUAdphuibOpN2lqiAxf7vJfJcEO84a7AfmmqfiOG7T4R6YYrxRxI0RG5EFMCn
CKN4I2uDRjN5qAgno/PU1OP1udDuyFZjQIOrbqoNkQvRb6OP+Xbj4OIYBScUq3CP/rz0MBgXY1f2
3LKltdD5vZ9nqiKKg6E9eAViyVxMbJxN+6an+qWUzT6qCBP2JWSN2ujFYXBFfjYt6Edt1l8pXtmJ
OF6+g2zepejnvi175JgPB3g7gQ6kvA4/GEuBbi9abjuCPj4E4gef2/ECzyu7CyCTczdH67PglkSq
eAOVtEpyB3Fn1nonzfWJvpsvy6yttq7fI0odqn5V65W7Lwdy2lCVdy9M8gxqSPPRTFr1BbWbzF7X
9XbaENe0Yj7tTjkPTZprfSS7bhJEpBjgVzj87EPLlnBjz5Hbj3KZNOJBF107qw5ghOlQu1Y1TjDV
NZfJc+nmjbLA6RG2+5S6ZEFcF5UHu84bbgh199rT6OA0NKYonQNnOlKZeu17JCPEbf3pVwOaacV0
ujlXFdZY+I2SbrK3SzuPTrRAjDo06V2Mxt12h/wclZp/bWbtU1TTaZYFmtpeb//6zjdNTe133hJ5
1johjMzahAkad6g9y/bQOfye2LC1tWo8CTo2pMeij/XvxGtWlIn+vzATxywjsz7yAsAJZRLsgVLJ
lfBwMw2Nb+/qTvtL5W/+haRII7OLDz46oqVXRslZJ7ILd9V7iujw0mZGCfUkpEIUZrHp57MFc8mI
aXHxEQ6I+/67WHTDjnlTF8dUbEohrFNnhUhcnYGYRkGzQjHSOQr/ao1lNO8H05nhD0EnUU4GVo6s
NRPuLaP5d6GHtjUGy+GYj85Pj90r4svxpVE/Xssc6PnK86MqCC5J8tBTU76EInPenDDjhxCbD/w+
pBzXEag6tzMfGSmtaxqDxe752STrv2Fch1cPMNR7UBH0PP+hJHa7fdpEG2bA6Co7kX7oWTDukYtZ
y7mm+gi0OtoFNiGSznzZYKABBjWLm6X2oQbdOyEiEJeudbaZIzTSkWARrL1WamsbQrFjK3Gop95m
POk+Gpn4JyeT/smaF7PzqF7MkYSnuizO/cgkdcSctsxh6fFeLvNZb2acPWooc+6iPVtpDFJtEMwv
tu/Qi+OdKLmLDkkelWsgU/kDsiZg5RDNcTlfGlb16ReJ99JxGN7aNqcv0DvOXZsQMSY0JvcWEJB7
XpGWO/LFy+dlJ1rvlU7B80vNYG1mXk6D32yOrfReg7Awr2LG9FLht8cimc5GDZfUqOhOhYGB+NZq
x/oEbsQmOJRBXDX2lNZ0cVndrN4lWqztY+WKU4ZhvYeFK4BnRGQFeCMIPauhSubHc2y1sn3PDNGh
8tYIxekCWClOepyUGd5bOvqWI6sfwrCQxwKnu9hG6cGCwo8qAyqQ0Ww+usTfORxLOep9Vc6AEUWn
1QKFVf8VDswbPGG3D+Ul03IKHfvEyQO8tQ6Lrmrt+rccafAD0/xSblCt3TYf6LVZ3UtkaDQlVdmg
hWUiHNrJjxNBDq/bSZ4YhcHLg8oNze9Qzb3H0vDbjVloHTgw/ZEkzO98ghruoucAhLxnnFsaG1+4
5IKVgnEy9hXQgxujtey7iszwNDRM5zyds8l8i06lYZ2eS+VotzgqtL3KpXtJM7yRKaBQVzn2Map6
cHMT5MZK2pspcvIvAZWlpYREpIjbKtUN3Ih2+o3vN3u3xsS6Smntn1ee5KuM4qeSVcm0AhVznvUd
kd65h1B86MxNQtCGndrX58It+RpU4aEhNPEo56VOGyykprbtQH7d2WG1RV4mJMi1DbUhfUOzB5Xe
ZXR30z6rT4GLy1z6yjgFBoqhDmfvmymcA5aa9NriHlhWNQm2LdmGN1dlnIDH7kpAVX/hEdEvzKSM
v2pPbPhx0uCBkHmwAOb8Z3HS0NoFdU6wJ3vbc8k5LvP0sH9FYNnPaJHqFTQzb5PifsferbDlJZ1c
8cbkhhyT5lJ1DsM3bWpXCOq7tw33Un+ukd67Xiq/zGy89BziokWD1Er74jDFgShHICR989VRA4gt
ryWYzCgJz6pNBZbHjXZSKvsxeF5PLIpHJD1d2ELI2QmTWYe6rtr7NMXuvhHGDlE2SLSUhDUP5F4H
wO9c4vBcag3VFmeJalOkkn/Ax4tx+D8fcjrweNaMqjsAgkp3pc+zNHbrlxqMy1ZaRAC2fd+8dHbW
EMj7Lx0UOtNaNkc2kHonY4LYm1xAmsI+d3UDOwNJgBEn9ZPTc4m4qzZt9zUYQG5yascfRilfBhyn
O6gKSXck+khzCvvnkhccG/LJ77cWD3F34djSeqlvOvR7yL30XL3sZnj4imQ2Eh4KYgdS0Q1Y+pdk
tnLsEFrecCcyCA9mQqhlH8ygyHdsOGctrrQXe+wPJuZbCvfaPbu2z7bpjTjPbAu5aoYZdCCqjgiF
jV6K/kH+yXAEahMuVccMZSre7LF0LzakQOHXghEdFBDQ0+4SsY22jqQtbuj7+mNWTl/PK7qGFwH7
dkeYINV9WMbH50c9XXtGUj3B1kJyzw8S/3BvuqeuqdTRdXjyBIot3+grUmNcgHWYl3agSbINsCr/
23E/hV21XzHyxK0hq3pbdaANdbMOD1ql6UAhp+StRq296sk3W6hEEn7ZqOlOOYLqmyqp6/wabrT1
04UTjeE+S95QiZPwh5qFVLD7VJ95EkXXMiLcA01F/2sYotOYh+ZHrnsRPR3rV0RA0HrwRPuwY8T7
Af394/OybPRdlA3hPYgC87UpCPicv2oYcgyTzbUpUvXicDxcGcHkr56Xcn6to4V9cEv9rXMxYvY2
2hxPk+FryeDBiOGYpSrptyZcypueuJtJwusdy5DCLhMjLifV31JBUahHg/nSDnG/4RuPLzkWlW1u
GB0xKZQ8gWGFODVxaOQD8jhHcYgw7WQt6zp6L4RQC9dFadBGE6DzpGUQQBQqZ7PyZmROfeSxhGyf
n/WuZ5D9ahS0jUSeI5ww1Kaf4ua9DDT/7lo/gKGMLWkh5a4h42Npowb/JOjgd+SB944d4hXpKrVs
K4w8vLQrXmMF1r1sOajprs6kzp6khrqMMcR/rmuG38f/LlhCvSNjjg9JqvUWLGF7pldY7LQ2eTyv
nizS50fj/ElLhNUxjaNdpuXGr6lE/N+DiBwjco3cPFgEU65OYYLzocXHAHN+9N5U5maLlvzgv2a/
KkMbOmJAtkfrPwhhsMmRcQxF8EyqjlKX6EPQQVagggfCMcaAP535x6HHRWxgUTw+L21X8sDgecXw
Ck6cF8Xt1ffCaB4bpMv/voZnk7cKNmUSyGmyzF8bWYa3abKYW69BL8opd9rGAFOZIbHkrh4tkyRy
t0FJi4XtuF6UqVtdsmT6FVte8C7bMTsXMaIfyKPTbsiIbwl8xwaZL204kw6gaI1SsPbaYmvW+awa
C9UBAXm6hln9mjtJegrJdaQeSv3D6In4kHXkPKdhWx4pbEkeqOp6WdM0OwAMh1iJsm07TbCuQuIB
twV1RcnpzE+PSGBIHuGgsGks9eu/z6PBobnP+GWec0C0OSh/wshU5cmy1YRxKMBbINpsvHzB83jc
4oTwT/Dyxzc8jWYSivvzgp4pIQDhdCYlfnyL2NSXQR1622g6BvhbLiJVwuSn4K9tILV8u9Yuq0nn
BjWbpGeSmlHFakGCkqoa4EYbt1SvsrsFUsBkoL0m4QYfNcYZfHbuuFG+jN4KkbaUE8O/WIOfO8dZ
VVZHu34K5Vk5ABJ70/41i95yTF9fZVau2zYMFhABnC83dbcRmQ1/mHz/jgcVr2PZezsVhhCGrU49
NPxL0Cg//KAEc2Ia8b6q/JcqFt2FEGYbBz54A/0jDCglpsSvOEHExiVrthRcOE7wfnwOLnFG1uT/
0QKe53EGUtiW5pUaTEcSV0WvXeTqu9gdxRaRRQWQvs7WjW0c8RRZn55eG9uRmIbN8zJr/K8U6csy
6LzpoOKpxKVR9i+mABoXOWo6Aa7gBCnL6KDrAVLasabShwN6afHmgwUOaEknjbvQg6RAtiwvWf4N
AWs3xEH/6k0yfmlaqsPY3fXoE363CamIxEeGNz/Ip0PQjO4am2fw6ZnkY81fQXHjL6xJtIyeo/gl
7ElAKDMnONmDLN/hMDsLw4bKXoWJh8i5pvuV+Nl7BwJ5XaZMG56XthDDss+7fwOJZMu4Kxqme1Pz
mnpRzX3NW8Kkc7wKiYna2K1iVFC2FlNS0X6khYHCs2l4l5HEAZfDXE71nP/s2zYE0j55b1zcLHXi
6pvnZUxY3BYLkLdyJj95b61q2PcZ3YznpYZm72RHqOiel6bQB05I4K8NvMRdPt3AWU03lXQMu3v7
u/ANBqa6q16zomAA14gvTsbGutSL8ZBqKV+vFRs40Ui/DZmR7KGXIFWrU1AWPGF8j80eEcjadsQP
ianqBxkQxY7w1Ush84BeG0fmwFfqJ0jKW1IM2ltGg4l+W37gl1GwMVrZo+0CAnV4Nx0qmeWPWiUf
hhvn177U1EeP+sYc84fA/XjxA/Hn+Ue8fEAMjE1g9fykwxl3lafmsGN3i4+a3fxutYJI5MlkyNHY
wUo1ebuUFUmkk0U/aWzaQyO6ZSLs9IpMI73WzM0ir4K64K6pRJlpS3opqQrjN2QUQP+M5qU1U5px
GnA9TTTY19HfAWIWQzsc+I87B1eLbk7d0/idijPGhdmz5hgLFHLASWXTeuT3XkIV1bRDb5rqsr1v
BueQR8jZ04k/mrLSXeq6vIKU87dPwcNgsGmFNlaA1ujITbG7+uxnttqXhjiLzpL7YMxvbKBil9Ls
j806wB86BYdx5PHLwITMokpbepbmnayowtBO9wEzF4rtuEUr79rfetLjE07aBRRNhxNw9B6HhDHU
EhoENlh56HS43hmF5dUh0JpRdo0o0mhejYn4IDt3FO40Mp9lQpY5Jr1xF1EFbWCU8QYzbmyR/RdB
Xe26CRlwAaO+eQMPwQkf0LseiLWyze48IQo/AwEgSQTlcpQ5B6pfm+MPuzkE+bLAgf//r58ftUML
PTcRnyQqENieoqfCjDnCjuo5oGMd7SLmelTzbgMu2x7YUmN/HSswDQh93Atj8JqUNsRVkELPpGiR
D5azg6P3+gm9iCA6GMGnsUVDpOd5eBfNGC2b3HC/dbSYEzF+QM5Es08M6d9KelOrLnAycoeIhHy+
BmeBFEt0fkIZcml7DnL+3hmmk1WU2kLLBONRXUqoqQlqKS2cyXhW/4FBSl2eS6W67kIggrNo9BxO
tYvYndp19DdRY2VrA4vMSuHu2KSNk70+F9OAEhHy7Jggyaz6LgFMNJgNVGaWTpYKnfX093lVVMCk
45hEx5YsJSA2LEMaE1ldc6cMIf+CVMb/vPb8rOOnyHIzflcRMgIjB5E85WRqIL8QLxFcV9Bw5ppG
cXhVecP+1Jb92hFBCaTbJmkrtO7avISNukBAHS7PlyIJ8cycz+15BklBKX9jQ6jZ9nDqNgoZ3ndd
m8tY1vkj8UWwNwS5vc/X06i7grsa7kTduPsC0146EF/dU5Z82dq4K8Fv/SmG4LPOZPaB6ZhffxSP
8+5gnoklIPRNs+wVT2RGGPLkZfr0I+JOrrO8qA+ynLS7ZvSPaMqnn8Ga9ZBj1Lw4Zu+cRYXG5/kJ
ejRnl1n7u0nKwL4c+3rjGBjXCuPQdeaw6VMSLSjFk32H/2nlACL7nGxik7FSTyc7lv7D+P18dWyb
eFUiNVrqfT3hyhjlF8g9Y9EPfnHJXdt+zRL9lvOT+MyqvwQMoXdAx/E7bt6mrIj/ktWOEN5wpzsY
K3bNmqCgHPE5AyeF2cau/8mwKX/FKokXKEiH18nn+8TJIupJbiwyFm+ytvEWxbr3mRmSAY8VYklg
QDq03q7BCgz+1atpGw3TDt6T+qS7i65C6vdgdr+yN9Ub03fRsUPo+aCGfjREPPyV4Fp6pxovhsv8
J3bZRGrmd29KUDtKkrpIdHQJSmOqvQnGaaRVmCO1CgrjrZWuuvq4Wm2gEdxEfcDBIm7WJBAZx0Lz
s8NQuv9g5n8HZhG9+bEWvTnQdYl9zBctASYEz8CGdWc+Mj1SfAAz+b9zzmapSjR1BDEgOcM6XWbn
wXVLCAPsdVNc3EvcLuSNBj+lI8rdpA3gmFvI4n6ZHGvEV0SYkNuszbr+6hjp0NnEEA/b0JidAYmP
/Snz1s/TqzEfYYcI8u1z8aXVLBwU62g7yx4GfT4HPjIVFvrJNUvj9FQ3ZkOxkyHudA0J1yGsnOk/
ixmYxPcBwTZoZK+CcaiBQxTyXGY93ltR59O2TI2HaBhmQW80DigajUOMyDnniM+Lz+vnR7L0p3Wm
6eZSm6sggMf6lc5PTcpSUm6qoKwemejOzO3H33WoUxhxtF6OuZdu8sag2da248Lo0vFgF6o9p0V0
D+rMu5i8rDVyvD4XGMojvgLM+54/jHcz2o3Kd1+LlMAA0HnngLCYK9LuxSAqeYlU+FaEdr9T9YDE
k8bvMRqrZUJPBLpUDDGtDeNHHMcR0qbS3Is6FCgePCKjwgjLnRRfNOjwUNBc2XdOl73rI9tROaQ8
lLpihafavoxBxolG0xaW18SHrpCvws5KAB5OcVWj7FYdCvetGYCPH0PsesCyQGJb75Ewg9NzaYRr
oMwMNd5UBKEZRbZOmqTYq8YkUmOG0/dzolOS0uge4yE79fOC6TxaDbl27MhOouJuwSSXrWO+cEP2
hde9BCJtdknLm58uCa6whvQMlFXBvpzs6JWu1q0aImNnZUksIeGgSetc29lifKpfrfTeEqRzDzP1
RtFQU1BbTMrnZ3vaJMjBKuiqiOnzrZ2Sb6KwOm4aphYb4t7JMAmQdbSlmX3VYURLxxzfXLTAkxya
a4bO/oSx8BCXo7uED5asko7343PxikT7z0fE7q2tcgwIkNRKQDceP4VSA4jgmIcItAr8lC5bw4el
a40oCMnsiWnPCEPH1ndaPpzs+UD8XKL5fFxbjrF0Izfe+HkS3ZB/neLezkhBxA5eNuL7edUb5XAg
2ipHntf47aLntmN9fmymWXFSE61W+uXDCj8h7sCQp/9G7/PfpdTyVVxl6dJUndYu7OdqDHw/UjDq
tKaUNB9Q+wjd/vomw1gYEeKRpZa7CjtmCKB4feDzItjoiG9eDDB+PrpODgID1bi2HS09eUkc23jB
WwhYYkCylBX+JQhdyoasfESwfi9NGC8ZKIAg8cdkSdZLsjFtim4PLflS9YNFOyYChFRZ3kvBtIAE
2fmjBB25kF21E3ni/+cTSdkTS23syqLQD04yq/Z9ea516wr90AdLm8Nas5IPX7nRngm9tcRt7jP5
xDBleIC0NLXtshaXSEM4QF+iFmmGFNmyrS1sRIPcQWrVaF71IKDgRUxp+c8KjGVuIekZE3GuMPa+
IVs0bPTkz4vciW7MzAkSmT9l9DO029aZ4s+XZSFTLJKRs7HTVt7MNt3Vhleukkhr+F/7/blJPOAy
cFp+eQD3BzYmbrQPuwH6Ftix2g2oA7/guPubMEvHT2zc4pDaHsTAYISRmJRiOQBfzbi5NHOXyXTX
StxJdIbJsRWj+pB0AkeoXG6iGT9uhdqgTrzqVLO70SFHtKeZsfmDf/9fE3NgRLm6NSVOfCZfwykZ
qu+o0K2tzLvuzWkffeKvANZlwLOc4aIL+AaEeQ2HIaOr/OS3U1mFpzGEHzIlUHWn1h/Pw7xEvTQg
X2XpgozK8QZS/L2qaIFNspwLeKPHWpn22Kbypyvzr0WRs8RN5Z0jnJo7Rwevldv6No86/0ipmRKU
A+aOEmZfdi2mQcOQhHgdGqcmp6tpiZaoHkZbDV81R8xF1iK2GjvcBAFvZnukgUKq2jnITmEJERPt
RvSpWw7kNSfHRjNfYv9cxJr30Y7huMdYDHd+XhCSb5lA6ou4rLSrHRDSbSDEuJQpSctBqJF/rp/V
DIyYurC7wjL+65cBQtLSRDGSQjXHl0D6lTsRTkI/pF+1Iw1yFTfTNvUERqxZg2jxE4fPZ3fnsaCw
Iul6YdZpCiTCojUZkEDp6/GuKtW3YlJwloarTrRPDBoE58pO/mdJ84saBF2aOloAVRN7xcTqwNDo
b2Mhjxi4UKYfXbtE6UveUdaii8S0AToIBPowE4yk31QH05+WHY7JE6PHGlwE8pe0+OiCWVrTxGIZ
pX31IDLxBTVXv/cQ6y1cZQV7TY8dzrq4cYoITGeadCtSKnmQEBO91CfxO89s85UMIX0RhOPRrTi3
D1W9xXxWfsZZtyL3PgWsB8LPb2zSdOWsImdbRxRgFAxTc3iPTi2XjfSsizWabwGd42PF0SZrxuqT
/WZp815ZkYOYnJswkHuhdQ97CjAgwSQRUHxflBrfp9wND247qrNKlLEILYa5keORPkR1fofCXU6w
3CqjvmJY0ABjCbmBmsl3BDsq0O11oTAIPy+fi69RInlh7KxdYiLDk1NnPwIJ7771tFPjJOUX8peJ
FhYDW7RcNFSCJn+VffS7NMYCZA1P+6wkzyyZRMzJzb8jXMTjOzAgc82cI5Qlm40zqJZ2tG8t52bL
duwj/IfmnpO1unmhvei0Sr82Yebuc/iOdMN6/XXsPvpQcy5+zTgpQSn77ZSQRAz3VWmO+cfDHjYW
5W/ZFH8GwrfIF6KYoMdtorQA7IizLFmi1lzbvYZe0sntau8XzZ5hYP9GX97d1i1QU42x29sYeclZ
84NfaWN3b4aDJyCzdMR1A5PyIpTI+RzjTXkbjqjt+xhn1tpRbJgNHsPRDcfvvM5n2if4ixoVBr1h
y1jqg+ZuCqX75zQNztLqEah1bbXTDT9+1UHQ0b3r7D891C7yWzcpjUPSoxDcmjEdf9qE2ZmJWMXU
FbFWNFN1JiBb1BtzNNZStEZDLs2mG0WIUC0096UbxTdLRzXgVNvR07ql3bX+Oh8x4ba1/nfQHVKu
bVnvkBj+qek60brLZ711OFx8i8enqczumuc8ftU4vTecAI9+tIsGa8AZjUmnc52DXXF/S6d/BWea
LCuUCS+xl4tdX4k/DYGY5+fCkcqyCC4btfCQ2zG5DHGfvaWEhqo0QFRWiW9jgq42xNEAOGTK1tQ9
1VrYpXayvT3pwjvylNy/SnrIrotmVfZWfw4aPVnElclDAUM8wYf6hTwyQUgRQX6dIn5hIEq2HfHC
twR5/tHKZj3YNYxdS35oiiqBOpOR92SYD+F5ezMkHl0WcUKTuxfvWWytlJpngW7e7xvXKq/PxYyP
nP4XavI40yAiJ31mgbCkxYNNPh9xKSBws8J4r1sHg09GTDWNw/fSiLZ0vv3biF/42MBlQGeX3pMp
Nr5LC3yDjP9EDE+ubVcVN02EBB2lldrhJPC0xH8Ph3RYkvUw3YXtTJhb5RJ4jYQ1jdAs0fTmbyuO
BpkX//CWfLN11g8Ohv0qJ9fpUvJ37tFo9bvGVdGuJx8D9yIdZuCuJ1IZk6uhqpQce/nipoz0VIPC
S2bXPDN1lMKlgdtV5a9V7YMKwMi6QAFRvcd8j3o8oQ0MNBJs8VX2+vjBvEg76SayzsjpJhw5WCEb
JyY13FS4alErvSnck5egCG7mfJX5jVx2VZ3sYsaMxqjUkRhZ76Y/F3KAGwNZLNl+N1qXJC2yKz0/
9XwpQY63i8jUWTiWFsy/+g+C1b3XKYcBVtVdvH9e5lD3l+GQZNz+FLK1cJy1NERywDKSbrWhzhYc
m0BLGiGuiZqAlEK7dTx35pHwwy7TgAdqaL5Wbnm3hlHDH5QRDgadYG8kub/xY8ffNDbx4vWctZNX
0dLGDHzo26xGzxokyzSziXMlzwqtAGRCAGnIRewChQohB+dmtGBtVVm0weNBaa9QbvrAPQ/lHa5t
uMmtKFjR4FTlWB/yeg50MyTazCKD7RZaa4ng5fysQDN7unraqzY3g/2OvktiJ/aWVARnn7pOsaS7
760VGqB1g9rw3qhwW0iHqL6yVWeoiYA7Fhr43HVLZDqS2xW0DUyi0wQWWHfdbOnQrylGu/6cKtQW
RD0DsmWMLctsWJt62J0YWkWH3pzDlwgLy42eqtek42C52s4VbClJZO4DY0IOY0h8QIE85PNiOvqd
FkGwt4cJUVQ4vTO10JgwwWmodCP8hShxX6giQJkU21uZluacZhM9IjPejxrzbV3X1o6W6Rvbq8K1
1xfFm+nUMXuQ/GlNlb8lqZu/tVPK7MofX59XOAC1hchqjkzzJ59/PB67kHTCgmpRvJb0v/ZawHZS
Nf708PAZr8LGtffPS6rzSzYEzQkex62uZPM+Jm/tfFekha5fOxgMz6tARmQWFv+Pu/NIkptJwuyJ
0AYttqm1Kl0bGPmTBBABrYFjzH4OOLeYF8ke1WazmO30Asbi31SVmUC4+/P3iZHRI/+RNmO617mL
r55fJqKlNeXhV35+6dsEpOXDXO+fX6IAI9o2wpDkjTynmLXV67T12XiO9BfpOuGtyOxXRxguZjuO
z47eEZyeJt+T8KbboC7PH7HeQLcVCKaR9QdaSG/Z6wxtuo663y2DPxjZecdqJbeEqqHRI/j7BKQh
LyrFchHaA06esY08hOOLSMxTLvptQ6F581lF4STdvyEeHMj6sIuTBDn3MU28dC5LQGjQjgbg3+IZ
lItTJ1nFXagdyo6TCudlHpGEmV8zjB9Vq40PDiDg4mOpnaj414ad0z9AhMNszlh3VXO1c2aSBGI3
mySz51UQ5OCY/Vxeh7Ci9xsERa/oBXsJXps7+E/EeJobE9/6mJxaFYzWtZe+trIXGeR0pbnf7+1W
5C+dzvMDWPQXHc7rRBTEBeNQ8Zo29iKSXv54fhXYONp6C/YiUAxFq5vzxpKM+J5f1vieM8fSVyS/
6A9XZ++rMa3kkzX4U8nYfabbc3kehYYwA4tI2lUVkGNdebbYJmJiv0IE+Zn5ertGIt6/MZniwBcK
Tfkbuh3NcD4hjvnexFWxs81KMDIYvc9OibDDcdf4SCbI0Vrghe9Ofdxay76fk9MYzRGBXHhFCazv
7o1pzvsxlSg+07J4M/HQ5aHpfoQ0G4468XcLP9gjwE7WgyFJZUD2c/dSQmFSPNe7JAHd63HNv45B
WK+CqajvjMZIQPR0dgo1093yiiLAjR3U+WIKGX708g6CxbFiKrI7mOROi7z+kUYV+gOH5QJkjvVi
mtujE/fzcery4TZX7ZvN+2BV8I/hCdkm77IduiPnr2uUp6pVF4/4yAz5BmQFM2JVX+HMqNMLRwi8
3t10VKwvrPqlvAnQhThasmU6UhOZO2b7NI4ZlA/dB/4yeSTfQVsGTedR5ch0+3w/UTKyIiIna2H5
GMvQWNqXeFybVC3nFBHNGcCGlRcPY3+CimLL3M7a6Wl2iwuvYKs3IG/KpYhr4zZ7x2oRBe2Gchja
1mbxwo1bm0PBhALPZHuhDCr93bC0NeJw+Q/D2507h8TzyAqhYZ5oj9ghEnOY2G/33K5cUbqyojAV
6bEzPHq9uo1sNhvfWLQtWY+IJxTo0gGXNP7IIG4OceEghrYjoF6KT6alDml6QcRe8sKf6JqyeUBr
ObV2RV0PS31w2aw2ebBH7Grk6aYZy+KQAEsnsWo6hOKFJX/eBXIkrqq/a1aB9BCyI5jcrTPPyEA4
PPBEsFYxmDXDLA6UePv5GG1deFpCM+xFOk9XvxlW7FuJtSnA+FNjYlAvjiYSf7cggFl57Vm8WgZO
2Gz72RBb4Q2nQPj6G+Ax0iARnDPB645y8twCoZ47vbdWCFFxaNabltWeT9MYdq6m+T/lSJwBHbir
7+buipTs7CiJMATI50esNe0SYfksEsP2VBpd2Smt00s6TM0H/AMb4A4cQ0FFTPerZOn8pCu/luNV
xgKzqrGPG9tcWRPwaaSLD5Ey7HF1QrLDabjJguEToax3egqfDRup2ySkmou93t5oqRVeLZHuNM2l
XHMM561ml36Z+My4WVi3NoNLStPCDThJZM3I0giL1JcuHsaNbWPyaRtmpkTvaeRp+4Qz1RoCvm7A
YoyePNYa45eZuWvGIPVXasQ3DxX/i+kQFeubsWSBTmKUrOqRNlBV7Z8HNd3t5F2LjGsRs92Ye2P7
Q+85jfh+9jpmnVj0I/w7wA51pA6XgtfRfNdwhu59EQjey9M/TdIpWz7rKQwtLPqbXfzF7k+xGNK2
vHYxcA1A5AoTWHx/XrQxoM7UNp0Z0kWbBv82zcOviOnRFzMJewVOGB/SaUIrjCZS/XRW60c/69i7
KmCzafdBQ7YId1hAShcp0mFyeykSyriQ/xRMe8O07S5hQt+y/aMJf3qf+hFUHrGksLThKpnIXAc6
gis9a8NVUmMFZn/nda5N7zTYXXq0x/y19ucRiYTb3E3qgNBqtTsvubNu9MBcYScBmqs9cQ2KZDUA
ANPVYC4sKaeXQVr54BYSr4Bfa7eZqHazNy32T+f2HHJ8OKMvxuc5EXg/OhpL8nl6rWV+pVlIjFNV
1qQU03eZLJ6CTPlYWvG4nZANDe3Fbos4MMAR7x0C6Vabbl4X9Rc7MuRL68FGUckFhyITa7t2b47y
rfy9sKJ3skviSLkxH8M8GVbw/ca3cJyzX0AFxF3iHbJIWitNn+orNcZb6JG76KvLJDHG06LbRCD4
HABpsxja3LK2ruW0wbUBMwN3ymOFGOXI2b3eIRtCZkR/HBuJ/PST+A/5dwZHZVc/M2GigMjjryQs
/xlr27xZY6bd/Kz+0RkaRp4+J2m5rs8+yxN11U/3KkcX3LRVlaz0wcMxHeN+bgPp3dnoZpI7OtTg
hIriBvqio1QeeseMVqXpjUdY2+nYqcvzR+Fsboxo8M7qzLjExaJtNfJUfX0YDv0llcHEWGPClWCw
zsCAgMBilH9LXeVgkzyNDoNP9Y1pIkcLus8LvbQIlsyNgL0EzF8UNvpxyBs68hCdJn/vbW1EUAMT
8oE64BbSaa2zdl1pMqh2tT07RqiAWibbeNFgYHS6z6aMJZCEA6Vq9NUqtVvvXiSstYwcGyI9+GVy
UkrGIvqHJ0q5DB2dvFY//Oi0h1GzZTSkur0VBieN2W6s7/1AZNx3UEk+q3O/A2wvTgnSra01Vh+F
ami3OXp3TF3YPHSbPcjnT2Y6UwZud51P4cC4ykaVM1bEPTTUenT/ib0pi/Ld9yMf/28+7KvaKPEM
mWzvsG1wnCIZnXx2aJZ9uGKtw/pTOtqnjqLq2ufuGWV5y8c7dNdTXXC7Hpzq0gmx9IqiuLF62ndj
eKH7R5ovjVS2C/yz0+r+SlAWvs4R2o9ptHaQSVgxpkyeYmEZKzuanCVoZLzVmEwun8eLqPWu9O+r
nUOkx2UY5hmAQj+DmiA14IOpDNvNdZgEWlzN+2bOFR+krGkEk4Vyel7siD0Ivc52hggpkNUeoyzC
D/U828c6a7Z6hyafqeHdqpPfBvtE35YpdGCFGdJvytDlQvtvfE9U73ZvPRKnsoiLqr7nPNSYsB4d
HR5ioE29NMeUVKm6xUOI+NcU3fhu4WWOqYcY2P1oIkwjsqyit9kjWqgtkN90VfLWMX6RVhp/l6ZV
bnM7ybcOz6mNiExoMB4Zi9iO9YdhsHfKHpg4RhOVRtAocqi3/VduAfjzEAr/rsS1d43im0HoPzx5
5gcbglNmXwZ/+GmSJvuuQRit03DU14MIp1tW8OHLTNqVsdqK7Yk8LVrtBxqYP41fwTE0dnaXUZvd
vRcnZT4C6mOxn10cg2mMj4KewNqgQUuXdipf4Nmmqm9eS5tfFSbB0ux5Mcu4EQumINW5V7faQt1q
DXbcNfektWrlIiUEiXcjFXbkn1t1MdIk3RuafJTD/NsyRuPRJwSTGAyA9zmPhhvATHLTPD54vTpn
j/aFQIzpR4rqc9E6pbln+JTfnpe20K42kbt6Q181BtFiY0dvDqHfdYvnBc+D94vqx5tKOox6CfHU
sS4UY4j+ewnNb3rzr7ImAKXJmDMGDgkSssvBL7WH6XhSAMi/M+y2NjFavn3baNaqqqYAkIl/HoOt
JqMR5+pztxNkSqRNO7643J3CYX6DRmILsjC3XlVF7BSIeqe2625lLV4a206O6ey3t+dF6p2zTsdV
C3hNrDOepTGM0D6p72hrte0uKDxMRHynXS9qmD5O3KLq1gHzIGJ8GPUHI9RFxL8fgMZESMDy2F4U
Ubdz+N0O5bwN+z46dZa3byA6r5PJk96fEx/jjtccx9yFkpLaZfSTcRc3kBn1wF5dUpa/nSIz1sRq
MuVyc0EG0ahkPr4P20w8nYCR4ykd6PfG76xtqyfRRtosr/RMb9H/TYden4C4NL1ZQvtHbj9wbISF
P3tl+EX/R+58XXM3oxlpHOh85JZNwQ0DN+nbiLNi6yKjz4DEdFTZFz9s7Q1zSiJGQp+JB/yUbcfR
MkDud46FOb2wzHoZB3ITpAUf53ne8ICMZWFCGwmfHYaHwfz5yNjgKyN+5Vzz9G0LyAz6jPteYw3Y
p6lDDHi2bv2ZG11TvoV9Ih+eNXYst8bXkpAx2RK9HhRpeJ1t2qExQzpq3yUx1OYLQ3nzZZD2tAho
Z4Eshu06GbDK2pje1M4A67+kWGsz9tdAXST/8oMT5vMaAtTbdXDlpoHCM/J1kDKnCFYhh6fD2Hbn
Ug4EPifoJhzx3TjjyBhU0uAzGEELbnwDnUhcCrQdCrM9ClwMS1hh+BGIso9iRNhSJ5cm094EOeHl
wpuzVVslDa+TJZa4cRvsVmAwRpOfR25VZ8dJYdCtEniGR+zfn3v+h+eXVcYtr41MZP1Ndef0+QPE
lGijeHJPhoMcqw+8jhao8I5SZ5LtIQcgOME42tJmg11dwroi46VlYMR++Ct7g/re9ePgAu5bbZso
IIMiYQ22CKMPGQL/FrrNiTcmZjdsgk+NAQAkrB3t7Ky5WYwQdl6YW7fOUJ7w3DK/a423yZQF8yWo
I+0qirr7+x+Ucp1uMb95aGjb2kvCN4osa4qwIdVu8VZPm8SsjOXI0BwKv+FY7s9HTXKfjIwq2WgC
C0Gmu+fOGYPfjmfuUPzfPDZicKAk6baxUuMjN1weyyxDXOrM2UirRpUfue2jyebqOmCM0SIq9ayK
Dz7k/IkB8sLQJXWcqP1q4cSa3ENBH4taTq91yjuqmW2UwQI9QREW06bUp/IQeHzJ9FO+IFrb+CnI
tuaqJ0FSJhvGckufsLZzGRgs+lf+GQCdUMfGiDdMcRZ+HqAoLGW25cBFAHKHrddac6bfJnErPxO/
tHY83sS6cYrm0vK/RZk7EbRjy9IbZ98aHS3PCr3jEMTODGXTd5MQBUFoJ58gtUAVQQduhyls6J83
4v735ya32g/q0NJFsbgP6tI7g3YMvP5mhePWHfwPy3IFE9VI55HqNfQmvlnPS97JciEFwh/tn8yp
d62p9nLbN1nU+SlG9Kg8mKXTHUU6FTtO8dFq8mCyrFYNcj1tTc7KMe87/TL1XflSk8m2zVoVsaG+
9GjXLQbpfcsKzJI3v0skBpfnl9xAtWXpUuBxfKGjztJNdHoOr6Mm9LHVfPdJmxETNsTTwbbt8eC5
tCfCpIvX9jwa5QL2rD0OrP3uXTp/5mjY17lDFIT1sd7OVNCbMlDa6AlNUjVO+1Do+XuuDekVUunD
Mcvd4HJSKQynXY5t7NPlltMCkwKEP1N/ct4z+V0yryNdPnqfgqkhmCxPTqHdjswrmE9WuGgTfyWp
9c52kHNWR+W1nKUdvaelx3qcmzdvcSy2QVl8JGr+ljWZuGINVkjinwQhLsP4iqpKXZKfPZv4N5fp
JIVYPa1Mdnkp9fVpyZ64u2FxaTz5OnF181gg/VKj4NGl/wfPmHKLd/1lEDTDxgfFdmK3fDHsILr2
PlHuRYyWI7INayH8fuAw8+nFM97YufSQ3ZgRcEK0RDwz4715JDI/G9JlFd0ndcPPbej/GbvtxxS7
ct2hCKPJh3BtmMP4YvV8movuAn3za86kdh4rCDgdp+qy6Lz2Q5O0meN0G8jU2qdJViIN9DH/4kc6
dglP14q+ee4Q6VJiBD57Iecwat1XHprlRguGchf7c/wNYCWOLIm2W6BH5lVePx1A4YIVKsh6Vws8
QnYC9SV0Hg1jiQul041PJBKC8a5lg6Ra8aavcRPOSVicTCWmeV7iQVm7Cla4Wc2iOknb/NMtKYr0
IbJ/JBjpGmro31XVrgXyHQ6lEzLDQFaM/rn4rlf+vUxCREuPEdnKi+bp8LwkjjdhmLHIANRZfWiU
1S+UnX/gpCauFgZDRJJ/QxX+7eW//U13+I8IgP/48v+7RAAarQYJaf/3RID/9l//C9Hm/5EI8O9f
9T8SAcx/Bb5FLLDpOJZn6MRy/U0E8IN/2ZbOmUTnFhgYDBr/ZyKAFfzLUqm6OpnKlgErRGJtU/xN
BDDINScePSDbXGev1nH/XxIBbMNUiW//e1SHbtJCZ6hjuS4/Igv8/0wEKLSIxX1cxAfTTfN93FG/
mU1e/Ao45lEMsUvXJ5HzGY30d4gOyFfGayckKUvp1mRRk/X9YrZ3URn86NJA8TFesTBEFn46TYj/
SRZ3VEHagf1JRh8sqv/kOV8nXbdvDb9Zsa+LPcMh18SxUOr5MsqvfqYnmyhjXzp10WA6urjowqkO
tTORaso8mo85OsrZwWJDeZ+cK9jVdVnORI0Z87QW/OlAiSh8yUqWi9phiaPphH5hdhswA8KcOgzm
sLKSkKppRROCZxdlCeUXIViQc68kwO/csJRvjT7thcvHxXM0+wO32W9aU+N2MM1u5SX1vz/LuvpU
j1rRbQpxR/GfLCbTym+Jxt7PIhysNxxerECn8bhKRtO99zLx7qNWbaqPZGKwNHpN/6rl7e+OJBqa
PFn2CAMKODn+DEGXz06l09WMqcnj2CHxyI/NCx2v6OC6drsoCqihri6Tl2nuXFDN4o1MtD6E76y6
n51vQs3mcth50NDLOq+jg/RHH+UMf0+X78jSUk1LbmqrtELLX4msW7Zjml51jZUoI8nkqo7DL5CM
TMGLxqLyEKWkFnSNnn0wT6yvg09LLsh0j1eMOKIy4BcGFKZkQCT5ZYwD9hzGhNkpfBkdqAgFoClW
fetbTCaMAw3a+OjHH9IIo5ee0zPLJl67sjmiHD1H8T68rocc68cKie9C4Ko5lSlyFdosOyNmqyrJ
As5GxGmqKgjXfMvrCGw4tBrLtPylX3sRNXDER8dgyFJmksXxkAzjpGIfpUWndTQ174K7r4XZldGH
Q/fSAYXKtBYoQuT2IVCmQkv6FwYczYblxRdj8FUTmP1qqCEEDfO8p9OqvaHf2BMzuUTBdg3axHnP
c2yDkc8q5DSSNUy7U2O55+yYhJ5CZ25j5IRvgyTGPepKMMUYc94YZdF6lIa9BgJB6maK8VpOL6aV
JQer6YFHUksSrgaJ4ZH5dnBtNuRMx301BGpoL/dwYTI03lge+iZ1WFuWZa+t9DkgDL7qrwI/xCXh
c8L0PD/3AzI/397F9Wy/Tkhu11mkv9TEfR0cLBPU/mmLJY2xqFkkv32TkGI3KOaHiOz8VsX08Yt2
GeYYipDCVNj6wc2MfgfpIB+RbZ2iqWPdzk68F2lKZ2eJb9GPtPbZ4mTAf3xeGvWjxjRIkmPb6EnY
pHaCCEpdoHQ6qob0XjDHXXo6cXvPC008DNn4I2NmGXvfyqpPuh8sKwYUMrRcappJK4OS9kchuqWu
Wc0vFomxVWfsIBWaXGrR6J/KwkAHYCPkJ5WoImoMs+3sm+Q+m9NOFiPpY53G8qEU7zNbZx+EGO6c
eOx2BEUS5IuInQxhUhw1y6uveWKNL0SMvdo+nl8KeH+fiML9JHF4MgexJjDJ2/QJK7uzNbJKyiDD
I2xhi78eH376XkYasmJz6NZ5GjHVy6J7bLMB6KRVcaowdW+ACFkXQc3qiiSniQQFl7Mqwf6WvzF5
sx3+1yWe4XMQDt5t5pPoru2NY1X5weh7pt+OYW4FYrGOP/mHXzhHQwTcG+KXwa4GmmgNp2u3HRe1
voANqm5EIGS31scrl9fxG+A4jbz8N9EOzjEiQqzUbCBE3XxPG0O7eU11NhPzmjl2/Rp0MjsWmkHV
VjX1K2+pS0pTAwwlhV30+X/Oa6/x4NJkV15tblZmMxwMPml8/qtmFycEq4qSWngqNsHYvmRIa49A
Hu69mMSWQyq3V17lMzfc8K0G0eUmD94zvumhwTHRFeWRxaJkFZVlR/4eiuxmSvApFSV3mNwDsbV6
MhK0GpHChFVLd5PxoRWShYw83A0MCcn0cLSj2t9fslZtYbVrDFp9Po8GoeGcrZFBzrpNcjHuADPw
nItfcbbT4VJ868VApIdKvTDOUzZ/BsYPpk7xIcjn/khA8LAwdT9aBYT3XJy6t1mq009kAOscgreG
ja6xnYt7lZjDZWawME/sPGt1AC7BGjj15GSE/WfQgWhF3IiXacRBvMKc1mq1e67MhmKeEeuxsfL6
IKd2q+NbPwAxM64NAPaz+p+0GCSDYhtIhGA08GKz2rBZaW7I7PQAq/Xf3VwOhzTuqh2468HVEnR5
L4mZiDOcQHypyv7YNCbmRBozx9rn8dNM5Y9WgOMbcdCswxEdlFca+JrHtF0hUaL8s9OepSi82SWz
RT4FDyvk8QSsUyyjbugXvdJgew4TnTFl41RQto5xdqsqImQm3bgVrUo8JsSSZnXIxoMh+PwxbjCs
YtzxjGkRqbtb9H+0rwyLrfxGtTzR65ARCO/Kgq+/azzHu816HWBS0GemM/1XVIfVaUQfuU9xDy0S
frcFC5PRlcGpta749q1qz8P5rUPRs6+2f/rrmQn+yfWWLV7WSY8a/at5HA70b9tdPHvHPGocTh+V
mmaLeu3kFR3ECBYw63OWbQqXlpBG6lfV94wcKv3GAG/f5fm6xKDw6qZM2WUTXhrdiS9GeWfLJb/Z
+a9etDYppDjKtCD+yfrzdLWKdgMB3lwBoqYDLwVZ9ljt8Qx2w660XLqtMUAoAT2go3OmEehX619N
G5I5g+MxifKPTEd7Q9YQd1A8M6cOvd/ej71yzxZ6dGZON2wG0w1v7MPPuiDbukJaHRVX1PjTpp2j
jwBf1QnF4Tvti3rZRJZ5MWf7i5A7ECoVssGku/tkPKxUEQWEMIKxCOEYT6h0+nIzGoaZPr3B5FBv
h9lrENUEJ7bxeBfkrZxiVnXpsVSwEZMghxBJl1/OL2Gmh/vcoqtHVuLa8jtcH+pSxd1FtCPohk/U
nCCn+ww+QXEv8a8SY9OasvwE938jcvnbg4G8Fj0PDr518mFYcbY2xIpWtf6pBdrK7NzyrXM6+8ys
e5kZ8mcTm3G9hG5deBIGaja7b6fN1dTFZ7dxaIt8WyWxiz+FyzAN8mRkLiaX64AQ6J01q+wR2M52
ylmynpty2iO6p1fPCoyG02Snlez7VH3XrFDixEuo14a2rETaFLAjMRFMRfu2KNib4OkZKurQmJNg
YyV1um7ckWM89OphGptwHbR9xPmR5p0OAJsZY3TgXhWvwlJrWS/m/RV27dauwuxc+cF8dbRftvSG
ZWJO2cGAet0w06hhuVG3IuHdjDMB3prIm6sv82oXxZ6ziZytH0n7UVvONnBpfiZOThoATPmjaZuM
Qnr2/n6yOXPecUbHO97z/kPa9bisAi/YysEeNyzykC1hGrjrULHKiBWazpq38TB9ahqi/N5DuTbK
05gE35Mm3FVfuKzbj1p99Mis2paYvpazqXOCIlaY3KroQHZqeKo4gm9bK/sawTFpZIavnIfmr2yW
XzTQ7Lsdzu6lqCrcOobenYLeM3gJYdOx0RPOPBybeVUUWXQoRFreRKPly8HHtusnUbJKUq3bMBDO
FvyNx6OGBmLfMA5qZ99Z5NVUnshWivAc9+yZjVmJiNk06r0lWeOrKu8asTF4tYtknzbZd2AH8znP
+ubGDiZRVKx97TEmkcIAQnSZWfev9J+SiKhHoi6g8EQdzSiA6bH/xtTN9N7tUEpWJdLs5oXYw/Fk
zcW/L3YVhcdgJp7YHPR9b+BfZzpLX1LlmQV5kh6s9kvvMPoHZknP0jeMpR4TBjuK+lcwz/ObP8D9
9nb7oIoQ9Dfm7h0r+UtIDg3LevkvTU6/6nJsPmc34KjtyfxFQvCCTk1oWbjHLXsvKh82b/nHEAUB
gDE8iS7yH2ha9wZ9jQ+9Im28jAN/Wzmyp//GvYKNuIReZyfIu4I8YlbrFUQRzyoMui30/tEQ8LXo
YiiPJtH1fe5wEKecpENEvFnvWy4IXm9dvHGTU6cRbzBZhzk3NdYwwz+ejfgj0XvIwE5rDmUxY/iV
Q7WY46D4tBrolT4b9EXh+f2uK5L0QnTDF9gsuW002GutmzgbajRu09RexVOQP1r7EfIAO89p9Msk
mH3LGsyPXrPGFfP9Fazdd4fk654XUbpLefunYKiB5SB20OCkmgf6pnHtBRjhJ1koG3IU3J6XUq/d
RWh4SJnyCvFNHEy4PMvi+LzwAdjpRlueJ+n3vK2Xad1f0Eqzfzi5BVVHMa/7rG5fTJ3HoIeCAK8u
c5yMTvNaUEit6oDvecnS+6Iu5uzCwjCX6OFmQUrm0BwSyxFdKHKnrWWn45Yd0ZsrtOAcVzThWwwo
C8etukUr5IgirIhf2IEHLdnXlt7RGeNxntTPQp7KsiixzTxNX4UINnbDXi5SlOEYUCcvUoZ2DFjG
EGbeepOiNZd6mUVXU8dfI+ihlbMTnX2zeWQyjRadLmwIiehTI8N55xl4JlMfNS8iY2AGYrpND+EI
TYRqVzbMwrt4b0xWpAaT9YABKrwHIJHEzoxHICZ3jUTa3Ju5KVc6eNUiL019PwrJ8awvW6Y4WnHu
WvcxMge+irCo3ivcimkSa4/J8ZAiikZn9i0bZ+EUpPA4EVwvr511JBbpdSoG55RrWQWxU1obv42L
7ZA1xPp16VKCYJ/CzKjXppN6a8siBoXZ7Xyr9M7fNgF61yAOogeoA0tO8OS7vgUWjM2a6CbDy75k
wv5sWPTDySV6JfPIHu8Z590577BHKswvlizsVZERgIvlLmIQlBZHvc3dDX1a5uqTn63dgAp0ypKJ
9Re8rLrF5CMbFkzQfOCB3CR7WDM3YeXVByoaCdxeBRxMk/on3/5z4sbNtoDeBOdyynuXjZzAAuMl
84b0bjlIrTggUGFnP6AjC7zxGcR0tUY57N9RfJ7GvLVY3i9MqDufqlxokLBJdk/TKXvwXlnmsexX
XsjdN+w5G0U9me2miJt1UvqCfWh2UGVPsBSKLxbnJlPtEAF6GcyfLrTeQAE8hi5VcO3ZPmMXisvY
xeY+U6Nq1pqmHxPjeTXEngPU/axiJ5T9mbg5UaXtBzX2ttUAvGISDk7/MNVovFNDclbH/LPJ3DxT
A/SoY5TO1M49Oecn0sSYqaQoYDTMkEfgZcjjLX73JSh/RnhKgonVuAdRVr6MXl0utUlU61gv4mMo
wbRcCl3WbvKrRVpxzPdDMQA675wlzPafEkYAi9A5UdBArvCBXIEEpAmAFCi4YDYIq8yEwULQgAcp
YUBf7wPg7IfW1P8MClGoxTVXyEKg4AVXYQyhAhpwrxAzqyAHU+EOiQIfSK7RFlLBELza9qZQgERl
gkqQchV/99AT0xOjgKfQFViRKsQCsTfPFYVdJOE7J6+VpXAMOk/s1kBoWArVGBW0Af/rMbU66grn
0OE66AZa/ziQHhAi1Xuq4A+hMBAmcvOWJ6xOnwJIxIYWyRQ2wpMedrqdlnxM5L41jfAj7cWFUUn+
0E1yHHj7LTuzqU7Piy75fiUKVCkhVkaFrrh+ew0iuiaLuUrCdWeYZ5J65oWBvOdSmnW1s3kHJTOM
oufiK3VsI94WNoET/CKDbX0QGvbg580IVYPt2VskCrSxFXKDhM9nLWk+tgrH6RSYg1e2J9DrZrpE
phMTdHGzBm6ok946dcf2BCt7BvGS1wLmh3Qg608XYh4EBhoVFkRX2z72ChUqFTSUKnzIUyCRrpCi
XMFFeCdZ1FKzu6DMOQsz8ry3CkVKYJJS2KTnIkTw5JU8hS41CmJ6/qQJ11TNyt/CEOgkXbff+dBP
kAL2925SSFSi4KheYVK6AqZa7aGZAFQBJFWlkKpYwVUGT+5J4VY13FUOfyUViFUpJEvrcIc8U0Br
pBNU/Eaz6Hs+fAOQ5Q2FG63PqTY3Zqo760phX4UCwCqFghkKCmNYh4EXTMyYFDD2RMcURIZbJFjX
Vhgsuhx63RhK+GjTIXZsDIfvYgBXgb5rNr3C04QC1TKFrNU3bt5EHjqoa0WpbUXQ0VBLXQ8pp8mR
AvqtVZfnjwqFxXUKkDPTAv2EIb6S0uVQrjA65Iys80rCN2kcLmcF29VP7q58IngKxuOMfnUUnof7
7atXwF4AuWcrhG9SMJ+A6mMeGH9pcH5DJw2gRyIoAxhAgtzkZwMVSGaWyZ9jV7SxzfpYK27Qbls4
wjQiCK+Mu3Zdt6zwxRrAoYQ8pLxB1qNgRO1JJMInRgagYq6QRfIXPU7PYIzScc6mAhs1hThWCnZ0
oB5R59QnYneM8/PiwEaWMJKZRUfJCVLMCjRTXqzE7C5lNN66dtxWXpi8G2EuDj1FxJqgnXFlKRhz
fnKZYGUQzQIBlqVBbVoR4UIK5JwgOi2FdmoD8rNQMZ8CsBM5GT0gyyzXTmZptzTEoD3GI3bOiWDc
VBE3T6wpTpHAK7A0VIhprWDTUWGngQJQDVqzLc9CQr2ccRXZ5SvZ9ejYFLg6QrAKhbIaCmrltwYc
VKCrVMhrxWykyvFFz0U5v5dQon0sNuFodWyNWYDrlvzHmwn6LtHrLPkoqNQ6mhxaCGsbK+rW47S5
6zSgiqzqv6YIfi/qPkNbjw8uUsXV35+u5l/CIw0pnNGc6SLe/nfyzhtJkqxLr1uBje5jzokAJTjN
yIhklam4FelyzrmLI0PHJrAA2KxnZh841/uf7rERYAYZiltEFq+MCH/vvu+cz5G4FcDIfbnM5Vyi
COrPpmMwRiNqvmIOEH5WCRQeylv76M5Gc/Em7acbR8lmbvv6yH+X/j64vBbyaMYOlQV0NEs2OZOU
skZcuZDccikJZiiKG/ae5B4JhmZIztmSw4NCss/cHDmlHRDk5yLPKPEPc2uoPw1C0/R7ab9Iyn82
kqdOUu7mQR6wc/IShbQpaS+Kaq2VDoSxy8sBsM3RMSiHMd0DTBDZyJSTsePebeN/VaDL9ch+cyKm
nnOXHeIkUm4QJOaOr4TrxNfxgdXat6kr743bendue8Mzg7CtElftVZnjD33Jl0vSHEONdjQlfU5r
Sf1E6U15yYimD5JRzzjVW+XtafFXRp2WPkWxh66qbNsPW7EJpRB3TyX3nkoCfnnkSSqeYNYtlZy8
I4l5g/FWJxn6eknT6zBDpOsx7nZXRRL3OdF7gicc5nP6ViqF9taP06We3ZhlekrbRpIk60Z7tSTL
rxHqHwj3o/PhCXF/xgB0dwMAJIAAOkDAxIB26xNZ28+kpBWN4jrClXWSGRtKctb8muCERWCfdjFl
Xkgtc72/dyAIjrAIJlAC50zoLOz+i081eAWW85kQDF14pyQP6JL41xqBnMFUevqmOiNRT2uwmSk5
THJL4SLIIoBIIJGqT6kHN5EAUChCUnBmOO0HoStQYrx5pR9sdT5jjiT+0/NYue6B/h9KnfE40Xmf
NryxCN7Ocaesoqwdv9cdvIalJz91IA8++9X3RriPXggQR1iQWagQTniaCxslAoW7LoQbCYUgSYUl
iYQq0cBLcuFM4g7iBAmgu7OEQsmER0GB4FxlzyWkCuUR1a0SekUXjiUYIKRY/Kd7KsCcdcdxEAlH
yJdUGJgMGIYoUXakyZF4CKCMUkPMjMLO9ELRFBM8jQtYowhhUwlrkwPduELfODUcTihEzgiakwqj
0wmtwwCwWFlC8KAweFvWGBpVGOcq7+nwiVyAn15ZkVwvdjOU7SOaowMK9eyuCykEZZzcMX35uylk
a5ALUdQLW2QIZaQKb8QotL5PwiANQiPFwiVR8xMd+ia3twXYDP6vyt8gzI62DYMgIZso9lLPhdBO
BtgTs5DibRISKqGk+hh6c3dPwTLocsSb77gu82KDXpqsmroLGA6vD8M4RKBWPciVocNeWUJhtSE8
FjMr/T3oiiN8eXcICGntQ+G31IXkamC6gHnzayycVy3EF16U+ZAKBTaCg3EMNLyrQohVnCtaIGOt
sGOOUGQ+h+EP2g/VTQNituh7TaHOOuHPlqeDMGm+0GmhUGuhEGsZ6NrybBaabQRrc8HbeuHcLCHe
KMQbjqlQcEMND9e3T11HPqYQUk4FmVOEnTMXjC4Soo7T3X47Lpjd8nryPdi7WCg8S3g8c+yqdZZ3
txhUj4IMAjkC7/FxvbWF53MjFjDRNI+PbtY2upMxVRSXnWapJTy8ppwMWKXNjL73sywddVV31ple
lFgymuNLg/y6E76wFNJwADlskDqcGoc6oNlu98RVLhSjji+pR9mYCbK4eOh9oRg94Rl1IRvBADSq
3aEdHbDHXvjHQUhIVpgAIw10JAMfGhq17SzwJE0dtFbIBVDkyxa6MhfO0hbisgS9RL/HPFlozAws
kxtDvXWF1DSE2SRzyRxBoM9CiE5P2M7lqePw9+FgoNotTzWhQS3hQpenvbCikDHqZXk6AJKmQpQu
z3Ahozmv3yKg00zoU1zA1ICBp4ZCpnoZjOryVFu4VSFYM+WRCdEaC9vqCCSbCO8aZEx9PWFgl6eh
cLEtgOzyrBVmtgGeNW0oWk94WtQS//jlOrDtrELdRuC3pXC4nRC5jbC5hVC6EbhuJdxuIQQvflV1
HwL1YtlznpHS+jQPzC/ZwgDLpayJMtNGeEnAg13hhNmiqQz93fduNHWKCezgbBoRYr4wZGkKadwJ
c9wDH09CIROurvbUXVbfHBBlXVhlVahl7KwAzE28UVulOjUGPe+qUM6YwRbmWejnBgy6ER66FzJ6
EEY6FVq6WLhpIah9Yam1hapWHxmQ9UJCdMJdlwDYg5DYvTDZuju5G9+1WT4nxO3htjMhuEv8W/Dc
SCHKc7Mw3kJ7Nwv3LQT4xGn2xqmhwolnpdvIbIMz1VYw40KP98KRU2hVnVJhy6esbs5oS1f4pz0O
ThVRUbTpsRIq3RA+nRvFSyjEuinsegPE3o3Q7IFw7TRAs8QHvqsh3mdh3yeh4LkXxadayPjFfhwK
Lc9co1uD8LqPSlh6Vaj65SmTmHdHiPsogb1PhMI3BNHXBdonxHoJmMZfly8NtQ6/774vP6T++eMw
/khYP1FjxgdS0LgMxASgoAToTdwAtjxbFmqNTc4RZyatw2IT0MUroEa8y21xDRRIBzSxD9Ty/or1
t1q8BI4hhgJxFYQa1oLAwl+Qi8mgS585gOaQwUVyYCI7MMR6oIv/ADeLdqHE8TCKG6ERS8IovoRS
zAmcsvpPk9gUJvEq0GP9ZUBB/cYrnYh5IYhwMFgqNoYRLUNg42fQxdQQirPBE3sDNwpmrN1BE68D
ZqicZSiuhy76JSOxVSIWCAsdRCNeiFkMEb24IkqkEarYIxLxSNQN918xS3TimKjFNqGLd6LgbtAa
OMbFSFGxESDX34iuYrlMYq/oxWORsZRuxWxBeDS+mGK7CDz3mM74LwoVE4YmTgzioO077yKKdupt
K96MVgwamPqKa9+DwfOt34bi2aDSRXuqZ4bC1LtdOhpdV8HQDdewodRNmAREsc4f5CcOrXqsU2W+
xCxrt7zF0m1amwPnN2W45djR//IDb6tO48nV4vS1m5x+PyXK0RJnCPBrIyKR5cIt5BdTLuVQiWmE
dGvMq3N4eJBIuMUnm6RNt20z+Dw/PDRiLKFd+I1Su2Zlck7+7Jt4TUYEJ7qYTupFeoLT+ReZ6Oow
iRGlRY2SiyPF7rGl2O3Qr4mxlvuifM3FqFKLW6UTy0pY7fxGr5/qNeorSmR5xR+8OATnrtV0H7Ft
RHOlJOg+7ZC9FOPPpuvKo67l/o6e46wOrF+ct5irMZiiB+uw8oCXbj6oZKSdovauo946uyxXIVmz
nFuk+GRyhp4bpp3TV4NsxumwzswR/pmWIPpb7+5YfumvnjhqSmQ1dB2OJwPmn/c6SVoQ/B/0TdKD
I5abWnw3OICdvSsOHF9kOGLFsQeVHRWZyy3dDvEaVZy2nheRTr04dThz65DsaGLb8ZLXXuw7PRoe
Bx1PIl4eslsV/yhcPXP/bou7B86T5jPx+QxqqT3jRVqZqtXdR+NIVtl4bsUC1IoPyBEzEK+nercs
hSzxBpUuBiENlVAiTiFGt/4xEs9QKcahDvVQ7NfZg62Es55MvESjGIoacRVRiHQJWuxFDhojFwIz
uHjiNvLFclQsDqTlIg6kUmxIy9eoblKp5NpZpTNvSZ1Vz3pKD+r3vlSClzbVykMR6gja6LZaibf1
CmMSnPx0eIuj2bypHBF7k41JW+0/OKnCAiwSJ9NC5+SQPEtE8ERH8ckT5RMfd6+9xwhzbCn0bkfE
UJEoolCzqGzf0EZZAq5YPqRENVjJmj0FlXFq/s1vo2rP+T5z1onYAiqqVKRUKnaqSDRVugir6Gru
N6HmOBu7wC6RataHovT+0RHVVagivYJtugVQVh+xCLE6UWPF+Xsoqiyl44XA8U98caiMGcu4PEU2
doPBC07mpRPhFuQ/whSRcDEBDJ+HwD5VIuhyFQe1KM9odFSOLhH/Tpn1e5w9FeL4Wi6aKL/m6TNM
WFj7VjJeNaP+mkQPlogojPTpzons+GnWeHszjD9aWd9fAf/7qyqCMdd3mZWJfqxdRGQzcxdX5GSj
aMpSEZYVi7vMF42Zj89MFbFZL4qzAtcZk3cVogVoQDRoTHHAgEWN1nZI0kBuGPujTVsukGPEKXGq
pbjVRNL3TRHdmi7iteVpKDK2rr/4U69f+Q+3EGLQKK5Z+tWix7EWlZshUre+/DBrJG+N6N7y4sTg
oL2UPSK4vEAJJ0ijLZK4PEQXl+ONc0QgF42o5EaRylmil2Ph90fiIpybRT03i4ROFR1dJWI62qfe
sApO90akdRRo64e2nqcrtZhcaFHezKK5q0V4Z06U5EwSEupEhyc5UjJGKPLYMaYvI9Y8p/no+G9/
jUSnR7PDVxgG7AhaVHujSPf4sKe2zf2tiY6vFTFfLYq+WmR9bom2z40R+M2Y/DqMfqao/QxGO+tW
dH8Z3j/+N6A1gwAXYIprkZc6gsBUVIGKQvo2BHD+RsJpXk2iFIR56A62aAZLEQ7WmAfJS1UzIsJG
lIS1yAkThjdX/hbFxsRcaCfQUZXIDEvRGlacnLySIOtOhkgPl6eNiBDRzdyXZwb4C86P9fKElBYN
t3gULXyKAXAMYkX11ohqMcK5SANYdwCLU9llIWQcMTOSY0DRKLLGZkLbOFqTy1TTNa9MiKI0RtDW
zbyWuxqVupUcZ/JFO1vTn+mAxxeQKrdSJJG04CQijVzWmQEqe07YUUoWMcGJuUQzufzAKI+SFgll
LzpKT0dMyWF7vqsqSLnG7uK11Vk+CReKnEVpyQDrA/FGfZxFd1mNYwliUHwqfqffJmSkN0JWpkme
2RddJtzfSReBJj0M/o6QprcOexYJmYg2E1Fu+iLfHPs/TJFx6ouXE/0Hi1BUnfZi7TSXaywyz7JF
66nj9wxF9Dl44vzkVoT+U0SgpihBmWR4zUqgJ67LY8QrjK0UZThNLIPf+Rz98hVbB5/hme12l5GK
5DtZ9GhXm0y/or8KPJZ1LJ0oF0U0poYITXVRm84iOfXVnSPS09QkJDg0o3EK2j08dH7OfZOjLNam
PqmQZpvwliFVwL9nebRcgP1AoEW52gO+ETnqLzSz0v2Bl7UI6+l1KqHSkUR9NkmgUk+Sq1tjDtMd
Aih1p+mVvmGlne5Zek4Mdf1o07RULiJe5TJpMFB+/dpYxERM82Hlc/VwOrQaoWhlrcUwW4ls1nW6
+0AO7hEpKYmrpClX+YyNNvcjkroirB1FXZv/NofeuBmN7tkspidOi6fpDOgTbgI1Ty+RXFhnmJyq
IBv1ak6AOHZWAKY9j5WKHNtULAgubqjcUb8Gh+VLaeO0F7MrSnb9ZrdCD1zf2DBVN7XydoUNS748
Wy7LD9LieTKHbjz//VP92v9U1V7slY3K1hnQNzLSn2X80pFfO6cq+54qAXgiG/6quPPMWVfevnlZ
+Fqy1HPS3j9V9PucLHn099OEN9U+T9JnbWiKR91P7Y64WcU4IigefkcRRVjTEJmmFaRPz6mXWiub
zqFnVUla6lvkUs2UBDvDbK8LqySZXKf6u5OW2d5VdH27PAW47TmZrKW+oOR9mdg0EnXUOw8tU/wQ
NP6aBPVp1C33z0tDvOk/PTWtwT0tXxv6s1YpNqFadboMFMVWJp0qUxzCCy5fo6Z5wnlddOvGwsBn
1cQy1JEKlqnTfqi5k171vy5eMCIPMUlJ6IGTPn+gDUmeaQ9LnzsEePRvkNAgY0MJJT3LZ3aT7YsW
4hvMpCiPD4c/dGuaLyULkTvTuI0XeR4tyijSE7phz0Qs6/PyyBihKQJ+M2ZXJdUearcjwRm+Bg2n
XklFA4/j+vOxreP22bT0P7zRN3e5nNMvlxI2CglHQtE9v60/TtW5JBCNcHHVGnw7wa0aZrkk/OYC
PX4LSHoJbGwoRtV9H6RzJu3V5MzmhmPzjm/i8jW3q0mHZv3Z65X2REQSXigJQu8MJLLnw6xZZ3ow
QxenMYeYhoRIM/fPp4iihsNcRpu6Spl6Gobz1PcVM9/e0HZ6p2+JzpZfhNWg+CYpXpqjbJ1XIcfG
LPVpPAhgonlJE2jucn4jKn0stEuIx5Puucmd4BCNUs7jckbcKJQ0L29eJ4/Cx2gXT6EZbIbenD9w
JlMNBft+4OZ5C/RGx3HX9udBd3iP+sSw4piPTm7lyrs7VCZZX4J4lVE4W2XihLQZZvNUOCmUfxwU
uCy67BksVUzFAXQ6cQqQROW5tDrjuVTCn3zwS6eWXck2/0cw8NsSNNTY6gXonD23OUZa0hy4kUTP
TWUra8NV4k2DGX4fcUayaZImfMoroz5lGcA0xj4U8ZPdnxTucodJIaPOQLVf5R3Ep2FF5jbzKucD
ARYmR3xdQak+yMLqr3qa/Wrdb2RqN340deibiKowfvHXgG8KZ3WYw0psOae+oEdJIlO/ZqricmMc
/pjap9JgiA0b2WO7itpXgkD0TpCv3U2RN+2RZ4SbCZPdk+eSkVC67lHIBduGC6nGz6VgEva8M2py
Hop24zj+1pVq9sYuCSaVA9BtbNWfcd0Vpz5OKxIXXGqzJOPVjluz6tmSOWlzydq+ufALj7rbt3um
SfYL00F33Xa00DlVm17Ie/wMSt96wmy8K805fIRuSgi1Gta5EVnn5RJoFQOwJl81tfla87t/RxHC
xrOdIZ4rjZgIH9J3Xis4QzN0pAQySOXlo8c73JWJZMSZGqUiHBEO/jOiJnKhpdvtQ6P4TkI2eDLr
vn7rIgmqNh8WzUrvpjmgDzLn+hxWWfxhfWJ1oi3U7q1tiMvgGts6r4W6fe9++IWn/oIDd0nuyZJ0
rnsqj0ZHMh7NSuO48jgUrXv3Qhjvjj6nmITNs6Ow7+5RICSukZ+Uos//fJQWnHvHUfmkTilurZw2
IEo+GjIOobpGl3DHiKAcbYfGzFSlW16cTHnp6RfTHFlu9G++OycobVXvmqixfY4mbV3Grn7JrNS4
uEPwUqJWOfz9JfzS7Sb3kQrofv+OW1t7QeaMpkkp1nzSjE9MduOnINa7dZbZ6mYoivxUmAk1vG0w
XR3TEn8exBhsKwEfJdFPnZF9eJCbR2IK2JDNCum8GjBbjtyTzyk7MdWYLXeBR0UZ1N/q6Bt7Wq+D
Q+7GUuFr/HRcdnD8u7N1IcN01RtPlhNE9Fx3V6wpLdV/lfett9esFkbo+S6iayCbLmRVUaTa6j1a
qvfMgeq9CTEsggTrh2KirRrx65LxZ4AvG60/L5WbrZ3KZrYWWCpEaaidzHhotm3F8ZCmavkr9cbP
8ACRVnavLItubhhbl6z0nTMbkofZ0nilfxsZ954Sx/wsi9a+OdKBZRl58oSboub8oNCfB2z/6z5W
cM3ORKChqtJVPpCbiFUOtWk1NrYcbb10Zt2dssZmGCxV4svTdmpXLpQcgfN6xVbefzIM3s9uaF1m
5DqHiMpiRqF9xhSbkKk5VBTK1XijpwBqiQK3ZTloTRl/WNswg2ng/nC35lenj7OPceIs2S61m9o4
lLYq1MwWVtG9KZkDRgDeq1nYWADmqnpLHw5zi9i21+lMorQV6kddiNYgcE4AfgZ5unNdjxwzTrPP
4dafjzUPaD0y/X67/IQ47XtYA/WSGIF/KRPb7BG08DDRfX/L24Cj2e4atk6I445lfxhwEpDS4rWd
fc3bBJOKbVWrI06bZ3NlGFNzWPJZSw1GoxyDtsfF0Ou8YnkfhIT6VqZVfwes5BY9q9a5spw7AoN5
k5GDW5eNlbzWYZTe4znYmmadP2qvXFt10/M5mbZrKt42aKbNXUOA96z15XReHs3yCAwk2sypg7+v
dIn+aALxpIFe/KfL31+DbU9zOhnTUdNZ8WIvqyu9ekFFk9/qLDsuz5qSWpS+deyNZUA+YJrD+ILK
YtDRmE44HW3PPdll1Bz1waQEQE8/Sk5a4CQj+zY6+q617WM4zShh+7L+aU7VLpzM9DNltUcZpzGc
o7opbJYY2c8ks4rj5LrjjbvxdFsetUxAXLtjrJnQJpIGtPMCjJ2UxphOfz9dHi1f68chXish0TBi
3aR5lZKdxcR2xrCBNQDWN7mbxk8aiY1djSeatH2QXpCmBOuhmdWPwCTggaxlXyvtuxGX2TOnvvk6
5VgYJ0mj39qy3qVea1yWZ07Ssw6p3PhIh+zbTHf777J8DjXb2A9Elo5Gqn9q2pTemenY7BDwTLup
rW5zm1KVmDrQceB9Ps/ActNvWjb9a8Jc8Op4Wb8LHJb/OMr65254QaDe3ZYny8UeWAPPfa/tYvyI
a7xjDYkC5cPCxvJe9PGMitlS36sQ8ssGv1sHhXPmFBeznAlLWnWjftJmDtpLspKMjKv6g73uoYns
jG/UHG2m2GMlwZ3io7KxBRhzF59LRoUfjTpuKfp+6ZOuOSd92bHA0acaA990TezKPC8XIuKPgRT8
SdeU4k747zRjq79ijcE93yas/KPxhPKGIcdfl542zH3epem+TKfYoETFjw5xxjutJM0wRwabk6L+
glfEJFSRWLbYuOKn/I9LVanGOcpYFzADIhtWMq5rRz98HkfdZ9SYwg1bQ84wmPNR0556PFZdtxlM
cqhkuUO9mPkzB/OnPcZbzmaDL3jjgs+K5AjuRX3mFGQ3KGy8qcOOOZT6GY7sU0CrpwOrUBJSU/Xs
MKRlp+HtMze39/Zco3Mw5vKnF8HQx7D9hOTy4xzoGcQIL0lnLI52RZh96vrxQcs3n3s53QJx3Ta7
kGD+yhsAOtM45fC94XR3CBqkAR79zsg/wkNL4t8ajZKDk846gEW526hK6EBj7Pw128mwHg1jzaDX
P9uWp6BacCxKAU3280Hrf9m0mHLir/u3HHPSU5XgdiSLM/MHkbHogWd049VVTXXf5F1A71l3G9Vi
j3KxDldK8QcaheZ35nuvHJCQZtDDN3AzPiBrPqwJ37GTU+38vVHZtdna9OJ3jv1GjeY06dFaqwbt
uXYJQo92U77GeElWjdq8oFoDRAyKYEUmdqOHLeuXmJToYLbuSxXYZy3ZZr1hvbtjrR8cqdZjrWWu
EN8W+6osnGduMLSJ2gXTB6JmY53wqo+KOzBKiCTuUCp0jIYcYa7LnBuTgeUPrqau10qKSUXv87eZ
YPA26JXvepskr4RBySNFT3GkqEejyOzjxDq5gOg7AlSPKzt1tGOe8fdQpPTB5g7P7h+6JeRYz2r5
wOb0AaNsxqTwqwctdfzil2/9RvJSr+3qs8bJQUl6cLcVN7hPXUgDU5LtNGKEN/o6oYfrjBKtIo0f
FkrCR5hNRFib6liE/rwl3v0WV/H43KTm8BzKI7JFq6pEeO67+amcA+2J/Dj257r5VvkKSWelD1+o
DDQ2rlPlWL8w0bRkQm4dcZwohKDQEte5Zyh+CvuFj4N7HdDkHOrvUTC9a5WT7CZZ91VZhpNKaQ8d
jP1gpvZxHJp+Rx/QsCLJ9xlMbgNoT3FDM7a8tRmiEz/5MmffWtON0PKXbA0goLbb9EqhrgfAnSFR
HqVGVt8dy4Fm0lM6uD+jbEj3wUhdUhEXW9UPOT9GhbCn8PEaYRV70TPAT+Ukv9jDdHl2PPtD+qBW
c2OemVnBkr9xJHXtFdpdZyLMG07zm/WkFOD6jvZLEcY2x+JwI8bGEWCfBGs7GMprb7m3piqdbTfy
8jcs69KRYSX4RCHUVJZ712FnFtADv69yEzNv3H96Q/oF2mlyTpyDh+fVh9sWuxAp3zZsZqqOwoHw
CwU/1DoSjmufmqE6moaHni2d4SR89svRvIuS1lqpn4HNJ5YZIGct6rUqI+ieidCKge1O88djH/ao
U016MDPcB/1kx6d2AjPEgPTddFu8Z/1Py0jyrWcZzAN0g/szKMUUeBu158RvFVIHoPo+CMxUf8Ss
KWbPq5+GXk0f/hz7u9KF7NdADrf6ZLQbNP/uM5oUf4cvVxor638wJFlaBZh0tHfe0Bzq1lMRcx/E
6MTPXyCT5adqZk6xSVVflq8vX6Kum5YzgryH5WtK5dbntBx+4hBTvg1Ealy0fm/MWuxL7ufJem47
HXaU8bUTDJuytKbfpjWdiSy6P11Pfy9r/7dtcP90w6i5dGr04hkynQPXuhL8YiESjuGuwNd50Fvr
G/fkaFtlCitKq+LIHIz4rmclAsh49ului3DipuHenhpt2/ApgZ+t5CBqaJvLyCBGV0IK54seBEqm
da7jx9x+Qt7PTvTWjarxYmqfVcXvN+gz0jcsapuKFdsbE0de/2YPqWso0peSXBPC/heaJgZe3FbE
GaByDYyIk0IOKuwoevAmUCgDdfno9337MAbus8yN+Y5xqBYQxKHKck5XThlhnQhNg02v7vO69F75
P+O11HesX6PBhmRRfOSPAZuGsVEfxHducTmveiDg70xIX9MqL1/VuoCQwBQLx3xFwFSTUXbgVfSR
bzNciR6knMYyDrjil7gl46wGnNThZpv0PRPpZEtXe0SRY6pTeKmYbMEwldUtir1KMY2tSjL5qNua
9d5nyY7DsvHok7Xa95X2iAez+VVE9qm3AL4Gy2L6zszgoSRIEpwQ4rkkpnBvDbbf+ObemjG7eFJK
2HbsT7OxfSMjK8epnDk5nmqxx43bix00uLvy9mfXVNz/uiT5niSlutHYAc7cF7DpN9F3ODOmsQ4e
YAA7BY1g91I1zbzXGXVzouobT22t1SvyKA3v4JjjORrKqFzx9yUp20vsjudRreqzYpdfRYkHKpi2
rm72D1Lk3b1x6FjWu+grjoZw7dZxt9PD8Fvd8ksp8OvAhhUdTqFWyJ+YY/zkTHa+KrSpkJBlRFCa
ITlisPk5q3AVJmFx02MtI5JXohI1XfsbsMRpGnrnpdDZNvPpQVnQFNcrd+6SdZAavCq7+dCoCTrR
Sm3XesoBUtnclm8zk+j6ujwij8r7jXFRUFc3r0m7izXZW/4KA0dguJhZSvOaJnQ5HSrFMHZxqW80
6O9XMDJesYl39KCnnuqJz1U7yOkNHJ32qdAI01qRceRk2FnPNDBsZy93b4hSi7WWxuNmKR9YLijw
2m2BC3DNfq8jUEQGgTg6QBSnzAxvsu5IOL7d6U5dPTE5vCXWkDwNgYUVg42axfBf7SbzrnkjidY0
Y2FTW8jI3Zk+RK+Xv5Zb7myDHsGo0sojIDY+rzRstyMR1oeiNL/muGw2uqb1VxbuPKrct6nPrCOh
YW4bs+G98vJnWDko5Krnem9EbfM21p67pbKZXDzx05SJx0vX6+ldi1jNy7PlYpH7cXoD222Nv2OV
TRSqhsxID7OvDKwt9OF75RpXo69gX9vinripd+FTGUQNoqAVaRVejuJQdfp732bGefl32TXVbx7t
MpyB0Q9W2+ljThLwsFR7qYd7T03ZZciC7wGNu6flMgzq02zU1bWcQYvUpiyOg5zGBQb3haqOw6Pv
Fj/ynKPy3u6iZ9XtYs5lsUjzv3lpG4h8HQDwECrQLEY97tlI0uhYVVRwMVJqZLikhhr9qV59rQrv
7Ie6fYGKu0zerO7Hhjdsyvp3X9BGzwS2GS/JYCmrDIcCnxFT/tTUwUGzSkSFkrx1ez4x3OKEpSu7
IYmpqP8ML7ZvWee5iK9M/42rFg3ZXudEc9MhMAM1IHDn5B6HPL1+8i3HOut9m+5z6LMT68JpR92z
9+Kr5TWzWuOzrEt7WzeTfmDpMr04JfVUkxOuxrRIDnVX6U/DzCtNnX7lvclbsgqaDzOuvU2Ws5jB
ecTNJU7fcJy529oniabXQ3nXE+27mQ/M4xzrjUVG+4zP9Or7qv3GiWvp9DTNtQPzSRPIL+I/fGs7
CNn4pC+/5fHw3PgewLxSZE+m7qdPBI3DDZa7hzrydk712V7FYXlqGX/+MWI8YP/yFtdheRwaVb+R
rG4PxBl+MvPtz8sl1QJ9yxb7dxml31xFi39jr1mV1KD+7HhPEErLg5uVW2uq6MeTKpfRMkm+OIPz
3DoumxtOoi9SQEr4IPnFuvm7NwfhtuDv96q6Fg2UBuu1zC9v8C+smVWm2hUx7lkhxu0MAXqIhoVZ
7PooCcwUytLAvWvmzrkrDJzwX/xb/EedBiT3PGvfld018BDQ8n0236zmZ+bOzTUjK7S3bfpzWbKH
68Cx9QdAww9me3c1noL30k7rfdzOPzzWW6t0Ig+HWY79V8WEkZO1PKvIxctT09GiJ76bZHIBp1XW
+JvANjM5DebtEY7psVac+ajXHyO9HAeG9tqLOSvfkZZ3PwqlijGw5SELyGlfkk09K7wOCSHE46PM
Ib/K0aAcwwUmV0ztQtKlPSLWjFeT0jWnPAsmPq9Qs0htukGWKU7Z5FZ7Ti2qG2EYPpq4WWxbnBDP
uj817NlJCce5Qt9UY6o7XjvKc68oLyNH4KuuCXhHTY19Xi6dyu7I/bC6A85ZYoV2VV2JI3qXilCt
ZADdwAx2Vj/2AHUGK223wEratCT2ZXi0PLIqFbcM59CrmjvOIefhahwmrLLAHJeZeeiK8eZDsZV+
12ahewit3tsUjgmHmKXZwR3Kn4CK0VnHr0VJg+w6qtfJMYLDIk77/9ofh/zDdgxV/78p5P79f/zP
f/vX//Xv//tf/um//ZG3UTsdf/33f/r7F/7DIqc5/2xqDClUG0Lccq2/LHKaZvEjOq441HIuWJf7
l0XO1P5ZtWxTVZHPqY6u26jf/sMiJ+45z/Yc3bZs3fp/UcjZuvpfDHK6SjLDsTUYQd3G5Wj8F4Pc
iEWAQz/rqUzSUz04ER108fxaD7q2q1H8bJ1ytG5dEyIZxNGIoaE/meXUPsI5oAIhdPIfYRb9Vv3Z
5S1D1Qmm60eNnaxJ7O61oIf5NbCDu5Xm6lO1bUoq7ocycTCd0QqRhuVLk5uaLFGDPbYPmxMc97tS
svOhWPZTCzlFbZt5OIYJuiCqeKz7lDTnxnbInBmGi9RVeZ1BPre2FpnvUdY/vLJ5zTxrHapD+T6F
RXwBdu/XnaNXpHS78Wj3znxrLJuy2L46uHXfnoLa4xAkYRhDHf2rY6cp+WW/PYydnnwQ792RV6m+
WxGzo4r1J0bUjZ8owUPl/h4k3rDBV+tekNG85WEbXNjkzl1aXD1CVdfBDrcEQ4vNqITR19BtAqdU
v2KvJG/dRT8M7pSkcSv/qY3G62CqyI56ydnGARXBusLpAztjp7nPffylZuX4XJDxcT03fmlpWEWk
p9YcDUZ8HBg1AV6FRVbv5QOJBKQ4g98fitGg6nbb/h/2ziS5ca7Nzltx1Bx/oLsArsPlAcBepCiR
EiVqglCX6PseC7BH3pD344F34QcZLpfLjvAKPGFkfvqklEQA923OeU6cYdRf/owgrQCLGSB0RIX1
N+bTasQ5L5p878+9cQzK2xCjuDCcsTtlMAFqx68uU+4f2carzxpATGac4nUoQyq6XGLyNUz7zcqu
DWCvlVqD8y2WzVO6bJ64xX67Mny2tWE+y+UFba1BDh1qotoSylGzqbnEwi9N+vknGnb1EEy/M6WM
ay2qnZS5HIGvOuyMiI2MGUbxyg4bedElinG1IOy4B9lPCVKtglYa974fYYeqvrn2wwZxQ510roPe
9pAzOFbSwXoTTOBL0dyqT81BkZpS+tOYLr47HISc48O0noPpvQia9jGy2NVkUxtuqrkEJmxpTvaA
IHsB6kGlSpKIlOJ8fs6BZp8aP74LUfRgm3kZYD0l4fRLf+UF2iz2tdB4NFdSHuzlBcpxtRky/Q0R
s3P4+8KpyGyDbsZLwMixjNNeA5FNh79/yyyDBqZLu73W5odZ67pnn5KP4zy39nOWPummYa9FRmGf
4kS+NhaKVFaiDCpQ1FVQycdVaE5fOiWFEajRLiwNBtYGDqS8MIeHrEu021RYtzxR1bNT2uOp89Oz
WaY5CUfMIMlf7K9WWTanusKCFlSvoRL0xL0p4tJT/R/t3LxbxPjgNhyKB+gWoKEazvM+zYuPRrFX
Eb30Dbk/EJE4eA4L3+GOTj9qstPv2IXbVc8YaBUg6NM2fqqNu7YYxlPfsV9hL9nsIhgfnsY659RS
ROGYI65daY8hFwTRD3j+puw3E6FrBtMhL1ZhmTvQGNBBu1HlvwZZRhCPLOxjWDUsouveOtZwfw5F
qpxQbEYHOywbgnmm+JNC01VpfJ8R8mRs78P6OEzTJ/GXxqOYFfKUstDY+fx0j9NYc5PXaAirRRtc
xpt0UD/QYTaACJTywfHLH0tnAT8oLeQ+E5VCMZnts5HT60QtXnLm1akXVn7+ELE1dwu/k9eoDlEo
5DB9h1IPkErWOQz2wEIfG7BAr4YoWjNUVrdKjJ26AJK4nxkkXarlyVw43XDA569skiBz0xFYmmvJ
5OiQZfU12Pmf+U/WO9Nb5Jhcm2Usn+fSqDYo761jkarOXkzsFvOOp2BXimBVL+MWDVUDztIQA3qw
FZA8VsVSKkG/KR9ytd/9FZ78fRE9RWechy7ZRtaSQImLuDGam/CDju9DGJ5h+pRWau1/8BDwtL5/
SJXJP+QIrVkJ0m1N01PulztTy6YXdbR+RBtAc8MUUjQEjwMaCDxTN79m5BguE/GV4VgHrYSwSLlN
m1dFrkCUVsjxAlnzYKCh6WrznmX+qaqy9z6vEr4lmxyaz2YkpNXgkenXuH/5V/xE+2CJcrH6WzUm
bz1DbEHGoejwstEWDDBWcjXAeCR2ooRX46f6Wpv2OiAtRTeOKAHBhELZkjSeMn0eYvPwmEoVNfwP
sbkrzFirmI0oWAviKQTPlK7IEbTg4kqu1QTbrMDHWwhG3Xp3g9+5X36SZLRgJkPpz4noZdztCNvF
Z7Ya1O5RqCrEzeY7lgFxiqzeSUs9Db7xESfxd/BkOvmL0oTbwMc0M/jvyw+QESOSKb/NoHJoMVIG
gINmPW1Vb3EPnHVnM1XJ+IGcUtuQYjvuhNPIm47fUQcL7yvnzIn6TTQHxS7qg5NcWKf28oIcjqFy
GFx6DalOr1bv0jBqYD9tjR6sr6/WaP8kVjB9zVnwlpoM8HxTHJTcvDqdGW7ZhTJUWwphkZr7mNQr
sqFlexlIbtAU4znHAY6wQUFPaKjMATFF6W3TbmIlW/xJc3aPllCoWDPuqMpXfWYxudBV/+SoEp4t
4l1SeeL6g8neuuzj3IVJJJ5KIsn3TTH62962GtgUGadK6RfbWkyjV6OPflRmFAfJ5J9hwZsPum+k
nqkkv0Dpu5eqneyV1leYlzSmHpPUpVfqarLy5yp5Gtx6Lvrv2uqPWqo8DlG6MkqY9Rjjn7UyUT8z
3Tm2ojyok9a+gLcbV47aIx4BiwE01H61RbQ3UywXQNzjr87wXbBX9iakkSVrCCfvVF3rXsa/LPmt
Xg3vQumIITS+UJFIAHxdBsAqaw7D0vcM4QsecTDULbu7ILr7Ub4e88D64+v2TteL5uiA6/EayrBt
hOGXBxoKIIAqOM1MHQlWlW3GvtMWGfybNON3noMV+JGaC4tvGCPmY0h+1R0j2bFoo/BMeRt5ttUG
jAl9cVxYa3E9WECtkAdN0dWuEnWdOmW6BTwK29VKnocK3RvtYPfUFcVd72yi5Mx0N+BLeiCKYF6V
pKi7ZVCib8OJg7t1dNxOxPGDacVXvEfdU6CUTxkOprUR5eYpkkrj2U3e7+tI7kNFB6WhU3QG5gci
eL6WsC3rQTWX8HP77f93R5oqQJhZ4v/VHf33//xf/tt//U//V3f0L5/4L92R+g8dhrU0bcvQHON/
645U8Q8dhLZhmpZqmlKnFcsJOQn/+Z8M/R+aXNojYdEJsZw0/1d3pDv/0ISEtikwJgvb5LP+43/4
Hv998Fv8Gw76v/793+WI/wos+s0//5POfv//6JA0Q7NV5g2qMKSUlq792w7JT6yEtWOiP2TSjx7Y
kB2cPolXw6RahyDRDYpMlIEj7tcXtehfsDhhWeu6F6M3uzNJxaTW1uXxry39L1go61dKnum/cVE/
lXXa3jm0dM9nlBEHVnRN1ZZDVi5EoyHbYGnoH9Fp9Y+ksRB4hsf+IKdrOEfFe+Cg4zFNbe1XuTjz
0IuYUlf5dW709QA1yXP8TjnGlPuPMppbkph0/UtxspX/zBmZ/DQTydx4CJAmBEW5942BtT9Sna2V
Z+PJQVq2oqOb4fcxv1CBiymIjEg0aTB8NOmwyflvUD4qy1O57bXUkveGBct2NOGS5hw+o9N0jxqs
o+0wZM5D6LTm3nH8aR/J7jdIHMvzNW440ZtyF1UtSNagSO5azNgzzUhSUAmGCMcxOQVFhIM6DMeN
lreFZ889hVBeIiQmn6/c2C1MN/jiEIxx3q1QxDqPkbQMRjLdYi2qv/xR+UAUMTwFg3rtTbN6iuR7
PXTTcVLFaRbVBShQ+1OxjFKhir0lVQKbxq76B7LqrmXeN0jlsTClfoIltEiWUJLI8kitnZCA8GLo
PZiEvD41qeISodud4qbJSV6fgSsLNSrWNde4B9gcjLgcp1PQ4zwqUnBIfN1zUDkjY7sh+sgNcQU1
uQsEIbQKEr9gLNk6pkbLNl/gIkYzcGwHLSDngNAdIQGu9ctTMZgsB1tIB/UzYPVpz+COfEKE9hgb
43WyIACCONS3mABwY4+dtStTdLPw1k80WfErww1CWOaMPBnb+Gyiyf6ytPG71Oa1Fenqxor1dkUD
LUFkNr9+UzgPdowQrTH9j0Qx/GO0vKRZ5x+NZkg9oxJXgG/xc9L6/cb38fpMNZrZHPvaqlqWWdpc
DiNciBpnmIjRx4TMwYew3nYFm7O58+uzpUClGuPgi+Pp6htQvViCRCDrgnoB1PQbgBIkhWT9rp6Q
KYEFgmWWJcTe9Zm6stsE1yOudcVunAtg5W0e+USHYvaCCwOUuokJ2IqSFBheYbwZKuRYu9DsXSLE
W6YsuUAG8T1xUTi7iuJwxYgdkHhmromsDrxqGBz0qkKcyzcs8RGrJWE//30B8cC6BgmiVst2H9TZ
MpqvbwwB80OrjNS9eFMUpbAvpQz3o2JOe5naIdxaXyUsRlTLnMHGNyVWEXpiABgCvEAKTL1Op7Mo
7OZJkJAECqAeOQGdcXwwkkplnyK9qEtwjvVs5junOYoqegk4MJ9sa9Y2XZLvYl2gZFwgBMCminFu
L0pZ+Js6tY2N3sv6fW6yL0OE1VNlqNE+KkPejLHoHwBt9FuW9n/aZBhvQ2Z0S8F0J9pTgvfW0oc5
bcRVmCRGkz75bNbOF0sLYzUMxbif0mGi7iQX01Sskw2Wgt8PeG2oS/GmRA13Fk636whVO7Qw1FkP
aJG7TK2udI3rOquf2lImH2of33VtxFjRoT4NcsPcSpv4zzhMHJDrKATiE/TW4mqrAkSqqp6GHndw
2ZNG19sZjrAaB0UJ/tsoEJD5VRuCTs4NTzF+ZRqzD9LBrYc8X47GqIwPWnkvjSFY8TZnR5ZDKI4B
rbpdpITA9tHFFNZCExiQPQ1pZl5A34dIaJwA3KOVwl9Q28fQh6Fny3wVY3F9swKjX+UjWgSoYC1b
wDzchEZgu7jpymeQWeIo0bMy/xuepupWqk7wKNqQrLxmGI8WRR0q9CnchVXyYCvS2ElG56cU3tWm
m7rmac4KsWLY9dA3AV9q1Iqz8fSXztWQwXuATDiQzmy9t1Pns1NQdqHhJyuH/vDZn4dfSykXHIr5
TKmenhKIuQLwsAVG+YDk7Bumsv9oR0zkyCsAKAEuiami+mPamdcbffpeV9GfCU5NSBRiBC30oEyq
iZqn/2xDYR4i9dPWUnUXLiQWjvp5bbQNUKh03Nf2kO4HVn0rUygDNrBRPwb2GQvmQSYBgV92raHh
8/HTJQMtEcCltcVybTMz5XjlPlLhrZPnq84afy0clXMMAfDfj4q+MyEP5nRHLPDWPKSyFTKYgPE/
Qg3km6bBw6AN4fKg2REd8gHc9aepI8DQHEc6XyXdxP1QPsRQiFhoF+aLj3XNVZIOCxH216OViU+z
q4u72RLdLYdWvAgVKdtkKq+h3g2nCa7KcR5NuWpInr6XOPrUpI9+QjrikXy0Q8cYQWBQwOkZGWg7
68Q+4IIi0njm8hijGBV5qTur0AlwidVE7LLKQZDdkIOUH8luYDmbatpmbLQRpZlCUoPdS7J8Q3H4
+0J+2GMljfY8VUCs8JxitqnDP7xD7eN0KvBMX33kGStnQF0HFi/0hNBqL2l1+cWVghsQREksYvgI
2fxYa5rxghm7QR7B0zhtDflR9s4aniFBfhb3QY6w1sut0ngA3rtTmS6dcWUmZ7+UTyo9JVQzXB4T
QenoFL0hbFKvmmJxVtOnEZDnY+1I1ZN5RT7IMO5iU3LdjEpQsLPZilIefDurL+0wmE/o6u/lwo/G
g1zuwvTZJHf+oysGY9NPzZWpyLS10LZsCiw6F6jAv4nwX2YLtnFo1MZlUMcU7JOsV9iZkofMD0i4
iHqPQdX8oMaB+uBb/WMwms5hZhi5rNXTnBaKIrU5sr7mPjaCFh8WGquyxCC0vITt9D//FPiWxx5g
gKWDcMKYwremJgp3IqEh78UuK3oeetqjZESMbo/tJfrzdCXbuCfFmplEYzBjhlwBQRye0Cq3TF60
LGNVj1Dor/X3X18qxTlp6LB3FXsjfMBYOTJHwNRiMU0Ly3Ya4x8Dz0MC33anjUZ9KpSY1jYMIHQl
/FIWCw3AA+Q02bEjQBT5lU+twwCW0sk61HrtP/uNRvGozfmXpYffsA8RMWfS2ut0UxuehP0WhRXs
Ypnnx7hNczRPLVGaY/IUTnW/sYCnbfKI5T7I8o8BJOe6icN8b9cI5EhGGw5JPac3npWImadhkxhm
tZYVxwA9oYUcotfdafEbUm6/g2Oqj/aAwijUGzDSqj1dJyZ6Z5+k7VpNjCWaJt3rsV5eSjbbbYB9
o9XxnkwM9BQZK3uavgEJSGkjilc+CbIqX8EXK2e4myenacvXKuCTJ0Ws/n6sGgPzJZ5Xef8rTYhk
INCnQ9aTA5gwkGM8iIyuQjcT/1XosC/B4iHri15gTwnj7knYDLeVtjPXORlXHgkJgca+EGrkgMk3
++pqLDqYtA6GXMV2qK8iHglu3220sd62PnDZSAt+82zgHiHUrc10j8qNylgpCgQivavK4TtoWSYX
cLwa+QcD2tH3wbf67XCTsN6cJtwXOJWC0Hom4aJ2Oxnj4fNbj/wX2N1Qcx8Lm2mM5Wt7mzfUq+m7
3TiLgcoAk0ZZvs7q7J7bA1vPKviWML4ILZ0O6hOWS6b2CcjJsq/9FbudcNUK5MRFX0EeqL4Jcq4a
smBS7b3LE9O1GDzIVH1WleoyCy3z9Fq8glrwoGw/UxzEgJLdRMGbOIKAQV/H7A6nAg+CaAnSwU/7
YGdz6Gr47RCjVheE261HYmVz6BRnV4eVDqa8e8+/ysnpNgbYMOaYGE9ZqPouktGIT/Ntlwkw3qAW
t7qjDUQUQ5/tq35VQJVxFaLc3ECvEdhjjbd03HGE+fZcggSSlQaKodAHosAciD0TPBf2x1ehDxFP
YlXbOdxQaxN4tovqrScFJ/GSnCplmnXer+atwv/n9uM7urvXcIYH7KjpTaZ1uW5l+9nkFTHezVet
+7ciVL9DowXaFlznPsEMor9NXF2L2/DSAj2f2KwgU0d/OhY3q+9cVMqqy5zXRsELEEZfoSCtvboX
nzNmd4qh4tKw0i6mlkX70BIyi4RsLJU/U5I9RZ190SGVOz5TrRDsdVVUX/0gPnLVv4yAwJld6sOG
Ad37GFp/SHhB+0QG5AxUp5xoTjR0bMYTNzcMtsj+bMthcbknT2rYHQ3i9Opcg9I3Dc/440poi/lV
wCqM4C2OanuxK+59hV2AWZ14lJQPqD7PjGsZKb5VITzx0ArdUhZPJmMyr6uUa9eATidSgRYguaDI
hnSqcKT2pGTtxkpjweD43jgbvOVW7e8YIOAOARYdBzFCPa1fqazVvVBDrQwxx00jjMRGXbzKxShS
PoYQtrcqQ0cXwwMj1DpWSDjyXf6yIwOXaPfKyEEG6C+gTDaIbi/LZ3XkgCSi+EDOcu+qkOc7eGg7
JYMEVLao4l+jSBBkKHTuShdVbqb9chb0B9J8XItmRBs02jwurwyTBrHuSzgHD+uwpMEZVXT7oY+n
GZKsaS4MGgURGJehVfaXwBpOjWDpoSMmzgbls1LnlyZEFZyOGMza6Gp02XtnWleNpxvVChBbjQkZ
NRZHOnkUqfnW9Abm/ij9Y+Q2eRHl8wTGdK2ZKBCTmaGxaNG4kzeL+Hb+qtSJiPYEQ3tfe1oyJUjd
8aagsHyopO7lnbrB1a+7sgczESRfFr2Iq9YkLE/QpuC13JAt5cT3dAA8bCNDnaYar7PT7aWAQFM7
gpIw4fnNVos8Sach+F0qMxvbiZvO1OF4mexr/LG+jIr2AS/rkTAo/r1y4pjqrhh9ftHvorLAnNhX
cgsS+twbzdtkl1+yb14NH02vMyxyWtCIcqhXlTn6x6FuRrfRKq8xw+mrcyqgwxmZqwHn3FaV5yqi
i1CFegsba586b63SoNl3NGqhMv9F8csupChBLDPF9Qv1a5bGe2XAKk7UVQYzoijB6SSyOENDuASa
H3njNMd7IxggRWi0+r1q+Viw3YatUKawJJhQsXhxtoyFlOohNCyWNN1PmkLY11FcS5tgzqbFPClU
7Ymh+ZE6bRtN4bVudISncnqRQ/czQaWPFaanUrFufA8VIWuv6swTj77d5CUe15ing9UM8p3Vb7Hk
Lw8UFizBsdvTxs2mumste40NxtpKURtbrUK4G6Qa5MkB9t1CXPvD71FOhfansnuExftgFsXdUZdR
eXq3be1MAKXjWQkxmqp9a2e+jySp9G0HG35QkN7YRbnFLjG6uomwO+bUMLvE3IJMTjcyGFyzAk82
Fcw/WNMTqFJYT6kVcI38zThpFNJUOdy1WBxoDc56oSXH3CDi1Xb0bgsE5NEXRcigqiOMdN5UNAM0
K3N4Mh3y08f0Bc8xEbxY7FgLeM4LGp9LnYM7tCyWUf7M4QeDaVXjo4iC8W7yuBTAvFDCop6Nql+n
UceD3yQfYYPNk6oOxE695vfeLPnGXiydu0ZrubD9/pAuXiXNp4LOiru/WLU8kjyTBKd1nRREBuuW
s8qC+OS0L3lsf8RDDm+fUHYr0bKHZdmytxXuDpnh0da3dTbd9CIJOPHwTTiRdjfndq83+r6L5YeT
sm7EVfeYqhgEOFM0fJfXpmIZ1KfjBciC9czMAcpfoblw2Fgg0LP1sLLMYL6MhQpdfODZNUMbR1Fe
za6iln+y4rnS2RMOxAe6NInIGgP/MBWs6tDl+avC2dthNW6qEO/TSLpHFmVwfmbVObN6zKoi3bCV
DT2d4E5XGeMbBnF+7y07tTG99mNOKhIDR4T+jrOKgC0ZRkB0/Wh9Z/pEHU0ek1BeCouLXy8yKo3J
YTs5y3hVRPVdRc7yhmD1amQ1tkoFTpQi64a04Z7MRNu/5IC2bcK2GDAwErBna5cxCfVwdXRenl8V
x05JN7VWPE8rHiIA9Ee7abdcxvRuY4p4oAtfbMUp+WoBEsO4OI9Kdh6bLjlmP6xMF7fnksSMKo/F
CiNkcMjs7pWPqm7OUO0Ehr+j3rQB5Fmymoz5py+f8iL7CKnfzkKWGPptdqoV7fitn8x4RSDjw9hS
7AeU/eu0YAw8Zutsit7mcKiPRtU8zLN9G6fpPpckLVA8AIgirRzRiVG/2k35W4N4G6P8WDftbczg
+ybtS5b3fxSC8AgvjClK8qxZh2X3tWTOVxOJFWOpf5hJq+wVlJ1II8RFF019rCajWKFpdZkxPlnt
ousJh21QOlR0xktrhsxnhfU0HVtfvGMjPZcarF4tUm0cEYgTcqXeqxU5Inr85WQ5NkyV6SEfaEV2
xTmxFZnZrKow/mQsefX7ak9QhRyRUhpovnkT5oUBUMWfpj9Cd4ibPZlgoBUqbdUGisYjrv6yrOyU
jEpMuIn+FNkS0CB1YJLUP6pIqSOXMaKTdMv8dEdGC4m5Q/qTDeNb3d1oWEJKvfZxFsYrKo7+zEPx
6Jc2Ma+AEN2uUyZPGoFFhThnB86q1A3S8FnDUe3V1XgNachdeWniUTKPhA5bp6fAAQgq8uALTWSN
uVb+6SZgeGrB/zOM3apIetzDakHerHqXKYjPSGEqaqp/UMGTeDMRJ26EzhZdP0hXRbqYPJfxDKEa
Le2dxAOzSzHye21JD1SBbimT0d7kGfZ0oG4IiBJmmLO4SMMCwh9NZHiC6DnMVYxi5KzAGHUnpyS6
uuxUnAbhJUV/TIRRxaBdrdyoa2fXxJ2w9AHWxi7NuwICeEQXBGn0DjGuJX4eHOXEJEPVRgoe4ABu
os2brjPjddklb/aMPqx2vD4EVOxUJ4sTVvItkULyamX96zAbD069q4StbhC+vsswfKsbWFasRAPW
TK5S0i8r1Fgu7pEvNPQAcpWnJJflaiZr3J2GNl63TlzjoN4mKVIBzlpGG5wUQTadJARmmas/w5ze
w3lncFtETY8vdJ46frbuMMSK7cZDGHrxbIrHkQky04v4wU4t8j67bt0X7eMA3VGXWu/6fsANYbNh
qW0G5PNTnYJ4K9Uvy2ihO/mydPuCkI8ZXl+mpzHtCvmCPt1B7YNLXXzkUbvPsAQhLuMsHL8w1fH7
LbvcM/r4bGH6IhYLyZdV5l6U41pchsez5I4K1N8GBAQA1iH3Xy35ZczaB5wWZMuJNzLnWvMopzAe
kbLgZ423xDGetbH8NkX+SqQq7dhQGt4oiWNhXs+/E8P3cm6dJEEl6xk04ap9iRrtJo2u3M6Tx1jx
24BIhrYAGYE/UIKasCnsnNQlv+ScZIB/sLXsy541tLB8cTsvPx2RPXM60KP3gVu0HBFxX9x0Wmxk
DvPL8nm0UNnel+qlyj7FtPRO6ZawqTdzJBaiVKN3hCD5Ju/hjwy/uul8znb6UTTqDSzeLolfs05u
yr51vDqterduDYDRUEgxRWmIAEfLNS3tm6vnDW7DrzaIh0SxIvDK6RWnEdviTpSrMJLJa9iDRpjK
eUta7ms95FectJAKZvOWVdqnb2rbpPDPBCXhmKVIIiO3BrsSsvdghEVd1o7WR5RjD7aazTpWpjcM
oRxliKM43xcbql4+asm8aaTeuGURPxi5QVNUVL8m15anl5jXejh3WtfdVU4ATOHiyWc6WJVdtCGu
7ifyRc0coXsysRQfB9zVMqg+0o6HACF2JUOe4Ceq6OkGGH1Owh6k/2GU+jhgrHDKZlsnpof+Z92V
9XMn8WQjFvxSS7IHgwHKJvF2Mms2wyxeo5EsLGHPqzYPD3NfrK2q3Q/fGJCIIWBLms/tF2R6OFM1
eDDqVTHYj4kqX7Hrfptxe50SqspcB8KhcQW29iWJ5h/i1nz0GJQSC5Ec8k9s/wR05CuE7aT5TQRG
0WZRqNSBl2vtE6H21w5V1GD9NITAuVlIQqiSp3hFle5FtZBIT3XwaeeftiKOisNAKJjetFx/wUrH
fTOlH6r6zbwMAXdU8zuxiz95p2NcMr/KFpkUc3avKpllJ/p8M4KI+zgBZ52bSzKBsqM7I2dXcVg0
MZqBojvtVaV8BeRcu0QzF+QzNHRidvaMtrZlZoC9lpQ8gga1pzExbrA3H7iiKKwsPqNLo2dux9nW
c3cgDm2T5IDYzfmtGOyvFrenS35cTBmKOsLkuk11hOPYyV0ubozUc7eZWJCufRogk0wIr7Cpo2uT
ITljWyLPK/uF/JLPhmKm1me4JY1GN2JaLuiZa1kvK9PCBDCQ4SlO+gO+WSbpqkROpbxO2fDdYuso
Ac+6Q1l/pSqehyCXG9uObwwOZlYY6ODLjMDcvNlpRcCCF6MKGnVrm9kjWLj6m1knHVT1aCfmNc7J
GsIbd9Xi6iUukpVhbaxAqqeKwXyvGRt2a3dW8rcxJEKHweAUjPQg2tR5VgebT3LvwG7N0RYNX870
PgHBRULisDJibI2Bk+OXfHsIiJKgsPIti8bvvIyPaVN4lcjQpCywaSvyPzKVX74YLbERifliAUHv
c3nnyfSW+wTHZQJKExODoCheHDZ3k1Z3bGKtp2xW3nB9eh0qKhM+k97eMOtQLenzvJoKkXqZ7Bf4
S/vYqsFRp0fcyn7a2bVprdnpCk9U6anJxHbKlLeaIq+L8zVxtBgJcAbnBC/mJkUSQxSMmpSxLPXM
4qPzlQ2MCOokH8BSryN01Lifq0I33KDtCg+CJDuIvHwVJlERKLo5a6ua93QcV01RfpWMgLOhULk3
JrjnQb4q2U8p9XgLkvBP67S/44QXSdhKsgqz0C3MtUnpgooWWghzeD6kNPFmoIx05uzSmHQA1OIj
M/SOhrfSjqamwHlpLmRbUEsYXGaWgqmO/pHmh7TBdjB+zG5+hZuT68jPwgZfrKNjAWalso8UjeYB
mQVcELHRURvwLGU/2JAN7LcWOIC0e5/r4q0Sp8bOLj2AwaAxb8tXVPTQcfW4+TDU8CHQNBTs1svI
Sg4kCfmxAdtHs/zTDlJZR5RFtG5Quh00l5l5mp16YxbTupL70ZDlZR70i+UPb9iL2YvHHc8pvfpC
4XSfc+UWN92fPBd3u5zh87VT5A0TrRixKpWhvGt9hKJVO1RkTkBb+Ynz4GYXwXEYJZAZuRqy7HOI
7dwDVPyH3FZHkc+dOb11pla6VcRbhki3Ue95M/1Oo4IqPr5lUvvtx+dGVi/5yHlBigWtl1C5XeRn
yyh/U4a+6gaoKspi+kx7q98wYAcakYf1SpfBm1kMv22y7R15GRGT64OArIPLNv5kVXiow2uucmy3
6vhW6ZrBtO+bSG0WwFET0sxYBzh+yL0hFHIQJNwZDeo92pYyzY6JWYLzLM5sbf9kE2/g8m2GpfU7
j+UnG8BiPerhIxf1ZjJ116owf5oZJntGsp5tA1lK7OqNZTxERGXmnm9hbPT+Ka9jRjBhyLJb7Eke
BcakLbOszt+rMVeiUVYAsqf8njoVSFnu7aAFfdE6G6VGCIyRUEtgQGgLLytVyMtg+DmQG4juz/9g
skMyga17MTZv1zfatTKTMeIwL8rNt9Juiamog9+BXIFlAHNnqO22GTbOsCDXRsovTGjPqbROyGM7
OvruXhv5rzPOL8F4rIilNDDJa5aCoFWnS+sFs2xpxXelT5FepJdJMrm1ieEi0XnF9L5ZF070rtr+
3sw56xTEQqpDvht3WXEI0vQ3RfXPY3/y121GHheIBlW3PqvUBBvgn1gk74tyETZHa+bAd+7fl9AJ
fyagJZkWPlsGyEULUb4/Ngf8iPc8IkfWKAuehT9d2a/rnAzixCb/wLAIORUgAYiW16vvjF13qvX0
39jeB/SfTLOWsyPYIlh9HMvpxyejC+3Jb+poGLkNyjdw+N/+5DwIA/1dEdxYfT+yt+cI54NtOa3r
caLwGBFsMumgKX8PLO1Mfg+Q5GlLerPBo0kyCAqZz0rX5PLGbcsZNeqvKl2UO8th+h/snbmO5Vi2
nl9FuLZY4rS5Nw05Z55PnDgxZKZDZGVmcZ5nete6joRrXkOCrCtDMmQIEgRIz9MtPYY+RlV3Z2WV
qtCQ2yiAiIjKTAZ5OKy91v9/P9lSN1ST2rKJvPet5LYxOvrcfda+70ODUSGIoEiwHHWjBs8nFTmJ
hDxXem+NeWXbljFCdkRWcNt+GOW0GXvqHAkCjwHdZy3iMvYD7dr33Sfdab+HM5puCEIYFtFkfJ/a
4V3Zw4NddJ/HgCGX8Hc+SA4YAzLpaeaU8XsVN59oNbRTCg+hxGhs9OT94joJlqEX70JBzJjj4500
51cCL+cIy+TWDbLdEDsvcGIpgzuX3Dtt/Jh5g46prL8X5vCJLqmz9YKxX6N+5imKw4HwcNrUdI43
vd2+Rywzwlfmmv/s6f4nhnCbiup8VWoNsib7teH+J/fr+0SRuUsPo6B1vbANcvySIMxo2zRPPCBX
ST598ZDVLzJMBIuh1fdGPn00O1ghgwJWyEB2TRA6PaNtKV0e7yYlK65XOszEwiz7pLOWWNucdiQY
phjxO9b5LZehT5cyiRagxBalkidQDi/knT1nvobnJ67eFRX1GSiQdVQQnJMU7rs0C541HDKL9M4g
bUPPZ40FSar39fTShelJYwVDJ4iLGaGdt6YD1dOXZxBhGi4VUnIrI4SwAzRcjHbjS9hZNyel+zkZ
tzhAjtB3KJnmXgeVUVjBi09640R/mXqIkJpa+OG2q6NnK8p5/2FXblNk14O/hkfqXOKMlCsClour
ua0xeD8YM1U/DOwnQ4umYwi2siV6+SRnCE4OquTCeEJvo9fU15aTqIMPSR6+kHg+3PNYe7Jyu1uN
o8DEneDw0VXhXDKbMyu5rsZQipMfc8j0/7Jl1/3gQ277EJrGS+Vl1ygbhsvbpsSEemF6sZoI1wCE
HIk1Fl3zENst0y7sK2utbNMXOegAZabyB/w84aaFd/U8VSRVzElMGE5shuCWloOezIkr9tKJjDsr
fepKMqFgNfScc2HzSkk0QtTYDC7YjbhmbU/wS3EMWxWxhoOrvZAgvdwhS+7MIknhLKzXcIrbgwgp
vxX5I7gqHST5PrcreHpcRFVRnBNyLJQInEd4sREZfCGPKczgF3Ps1crtQfOEVtXRRhH7zInafRTl
e8MoCbyDlEyZVgWn3iSwDWsNfgzcw/k4NlSEaPQA9b1CbC5WITZSFPWlj47C4Qyo+OY5VbTTfEXC
jX96s3txh+kLapkBjJDRH8yJ88+o72y43bRNK3Fsy54o6TnEtSrSYh20MS54X8gLtTrCYi3Vz4AI
KPPJ1R5WbYoAuuoNVCE26wdNi3JmPDw8QV4aK7sNyUrKIP5Z4XQ3IAlsFIWPAtq2ahLvOczrYQOb
k9WOEfsbcn/kmcegz27MZmtG3nTlV12L0HgMXEoL4AFMQonQIdIChaUhSHk0rb7fu2HmrdoA2ltt
6NYyTEuXLCxtDUyG7gD4yrMzutGOzFgeiSEmsrfN2PX3bJoKDBHdgyDNe2MlGsm6Rdqf9Vnyknl4
hEuvfOp83hOlmdi7eij7Vd2o4FK1ycEwElaZyQeR9t3eLSRWuTF6xu9CzqCTtkebOf7FR20HaYua
gGokvIk83hek+j2rkEQRnA7xkabhuBSxeBF6bbwmPPp1FULi6w2YpPkXoknklrnaeLcYuPFeKpPP
rgNDBoAvkhRe+nHimkcT1MHab0NgEKRpbNES1KRl21/itGEGYUIebat0TYR5sW+6Ot4O4/CaWJ5+
ftvAUDO4TEn1I9h99/ajOJf7sQjDbc3S/IKjnFih+Ss/smoGic8yrqqVlTr96W2T0BJBOwBaoUHo
u0bmBtzEyngEpO1zPDsi3ja9LY69ZfvrgZDDU9Km5QJf1qMkZuPskYVJJ1JjDuO67xSyeX+aUAzq
kQehFfH/NIb6DhHlQWph+6mwXuogdnfCIrWrj5wviEPtBxvJ7KoVSXVlreGcNHABbUS70PCKFieR
ctbEmOnMSBvz9LaZGnorhpX/ELgR0e7o+6ZAm4fDgD2KraFl3SVzA+/ma7a/Rz1Lql1EfBWF76Ec
LGPvjel5iLMJO5M7nlBQTKfMVlsdICiXlgRBPosNjXL8bKqsOvKJdYsxafNdl/f9stc64wmSgkNu
qpL39/Eq9HmfjAY5ILZn4R4AoGXk9UvvUwemNNzueQWbC7U10NzYXRlu6WA20MRNgHVhEa7XG4Rx
CzFLoCnmu3Nx8kXRPiqke0lMppuVM8Ek26TZ5j6JkyNQgaaZ3jWExl8YPOEMapjHaknILEyPimVp
eckaRJC89wNLTu0mylPiuT0wXwmwg5uhphu94AgLgN6Nv0Uy0q0Nq7furY+EcBwyxOZVYUIo1bor
Y8xpOTm1y7lNw4OErkM/uJqWWtj1W4BOxGG4NqZ803QJXZ+Lu97ejZ11nqrMPjh2668dbzIY5CwS
9GlPSRU2S70tnX2D7MCrwdTLjCVsTTLhMvcAuNU17Gbi01xy4Cr3MEqGUZ2kKSg/VGDedlmfvdRC
JlfevDlAIYtncZA/p6NMLhaZ2AeiRh6IsPge5o3B3BXS5l82jo60i1CZnc+MmxUKDWOzBExNrmT4
qENGQtN35qllLDJcc2HexTeCfiBsZNnDYAEvGQGCrgJrKdpuZkkC7yNKqG7cx3T8QopetC/bXO4m
vXeWJW+8pd9jqLNntE4YvxsMljSF1240fF5PQSezdW0YBi2cdP83Dwjy2dkhj/fiX/3JYrH62Hz8
yQp/+Zh++dd/94f/8vd/+Od//MO/+w9//Kd//D//8J//+F//1x/+zf/8Fbc8/8hPfhBdfictNKM6
G+kS6PB3/6L/Ujezr97+jiIYQ7y0LUeQdPQXP4j7HTUG6y2UQo4SwpZ/9oNYmEgkBZ6UJoZw5ci/
yg9imIq9FKBBfV7GmPtRULMHLPk6vxqXAsb9b/wginyLtNfrU1WgIGoG2R+7t42PyymzY5g8PHkY
O4iMp1LKyyQI3GXuTlmBOPCHIjHlDccIfFAz+BIKJz3BOMnAszjJuoTGu9BkN+CdhPIj0f9Udpqc
/BLrJsYLdAKtZeg7MtDPvCMLBmNRcSkpC6u6lidbE+e0mYy98CO5ZCHfr+CHmgyQM+dUSOYvPiGb
TE8ma58bLG1UavM8TZKhZnUr00Vkg8oa40h+j+jaJ0Hj0sYU0bmfgid1zT33VXNnuDLeLDh7tuuq
J0MkNPapVpYJJBnWiEm8swxEGV3vnlNmQJZnf6CEIZOCcelS6ZWOlNFwNq5RmUucoSyG2ia4hl06
LoOMtIYChW7SIe6JGoSubdl+CWOaSHZg248oKfcUsNU9wV6xG15xwJk7cCU8lhgzHohRjPfksdjm
Vphuh3LWaTaOa6m167HCmfyi3qnBN1514ujtptWQ3jX92g5ZhE1cPDuG+MCiwxCObjVuPcq2o0Lo
mODsO7xtQh01rYd4dRUTE7tixFduZeD3qPaHVxxJ0QUji3PuGjI2TRZjQKBnAsiU3Jwp2YeCBVM6
6MZZIN1Z9jkDmFbw2xqq+xKFvBmnMkDxlDegw3gkPY4WUO5phK8Zt8pbFT04uJbu+ybXKmIGI8u8
jdTnW61jSWuzupmUX55D7G0/bvQpH/dDjVthJDihwvL24tFuXBRFbJ7hNhdQk1QHYIzcZOLm5Urz
7e6Cophoq+zCxPVTlKlpS9wrD+3qQ1SXHcEI1vTkxJM8iEgmz2PPgcylfJQb3jHHBr7EV5utnQhq
KSE1Ds5U7zNvK2g4YemuVWHW7z2vvnntmADggi5T0E+FPhSXKNnqkeFKaqzn7MlFBpQUl3wlj11U
vbRyopJuq0vH6uuu1yD+waSEa98fwiN+AW2fQBFFgHqfkHVxp31gmTWu6c4TM4it89J6vYNgLnyu
gFDu377L9ZBzEybZrkxEsGFyBXc+G1emnY5bm0DkC/TDeAfJGc+Pg0TJcir9lQA0/LjRPvbf4Q0r
3qdx/NKkNU7JFDSfj0XdwVQMuquebjiy7FqDBc3Y2latQAZhpiwpEaW1BrLe1MQAE5b1ORe4CJCT
Ym8Z6i2N9SP6GNDnoot36RyRndgrq/UkCy/5miSpt4ZG1dFzzDEg+O2zAxry7GOmtpSkXxB0CIxG
99qpF5mwMDbHEh0isSS7oojCdRoQFOpbFbyJqLobrYiOoK0Rlpq+sbTCIj9QtrGSzrxgg/4rhb5d
PovCd3a1yHAr1+B/SprS68aJqiXmtORgI5fgStaDTTX1gnhFBy7/HNpguvp4yhL9xdVVsHOLDsPC
HDtVBeC/i6l+oBP9xmhSaX4vQUeAeBxsPklNPZK6C2/KDnYJJNy9TVfi6GZjc3z7KmGMwOyWxZRf
kZ8SsOw5sOI/pWTLfRhRwixNL7jbxP48kmLxkiLpWuZhU6xys3IuIgl+2mheBVqpMBnj8iMk9fY6
yoAae0FXnzXbwaeUZ6+MXzJNA8MrPY9J9NrJ24k5W3+qWM8/ENzwKRh0813mR/6mRFjgFIGxr5OS
lYAFwUulw9XzUDrHX+osLZ48f7qT7jx+JMicG04rtwlGo2oSA2KQJiRABK9eXbNYsarQem3NCuZA
PiGvS5R4wfkajT26tExi0Zf62uwkEZC63e8hJb3rjapbtTOgmzZHd6gL9B7jWpiLKpTtqUqtq9+Y
mJn8wWFEFRNYHhX7zBPjMxGw2m3M+41np9NzYBmYiH17a8e2cZzqwDy+fVXCKWAeU0F0E0QiewzU
LOIeLaQQXkvLZfIJh7ewtVd+pi31yB62ve9ZJxBXNi6xmfYBInJjiWIf1X731Mu6ewrxGI+2U21a
X+OB34nZuz8MW8AQSI77qjyb9VgjoLBf9Lx1nibVJTvP0+7l0JY7I3Rs+GsAzBncGdvMlOWjqiXx
JnqC/tB3HiOOe1FR9H0s3GKvFYZ+MgDPrZKQplecBOOmwNv9ZPpRtS+DFDGNtAY+J11cIsd98Hqm
DZ3Sto3D8j+Omv5QmDrGNfioDqkKi8kcgaBXINHPbxudwCkG7J27Bt7Jw8JCoiotHI9FJa5m44vr
21dySvVFTZdom+AjX7S6C9o2gXQ1eUuLSfOTCWUPI2OVwm1H01yg9QyMMHhm6gdxLoSI6GmG/+wx
J6Jrmq/4o+NqqtL+LpNEwZTlvTB/h5KSSIuUta1UDcSEGBdnpzd0skQwPKaWWgZk2D5Mvb2c6qy6
VpNTruxOFxuEUmRslzFcCNAEKVOqhSB87Np5tXaEfIVbwf9oRjlu8jb6HhCY+0BAlPngTM0nqRnh
+0n67VqordCFcddz6AdFF48HNJK1p0c3wFr+zVxnSO7tSAjOVV5yzk1vo0YItH7eltfKA8SaVB5T
1CEqr28/a2i9gV8YiObIxOeESM3jDOl6pF0+bLHbHQ2nl0xkNPcd8wx/hVAGHRrTnE3XhxUWz/FJ
JqSBmCbvGdAcfpR+qrj9lzHytXMXPk8YJB6bjtEtacnxQcTjdKazfrWMODhFDvxNU9X2vZcWs9ka
wl1Cr53JcNR9HOmxZdLWD6IpGa2Aa4DImz8Nnm6wqJa8T1L9kzUHEarSBn2s5LhB49k/+WSkLLV+
+EEr42KtUvi2vhm9ImxYNoNLmMwi2Qx+KXaKkUYdx+Rd+ijEk06Fe1fDMzLCa9ENwDCu2aEFYg3c
M5ZjERgcyxjiol2aBb4Cd8uAg5GnoRVLrTCnZeiX7xyTZq3iQp79TigvsOF5kqacKKfHqg2WZdt9
aF11BWoMEZf1+oa3Nbrcod8hdz+OiY+NDzhlSnf9FBDAZ9TiNWzbi9OKfJua4aGqSrW3CTIhxSuu
tr108nUR0NcHeKgdSpiQh7ev8MnQzJhLwtyVyali/IDftc3e+13KsLNCpttr+iOQKNDIXUcLeWyy
PRkI9rJvRXwqUCycpjRrFmiS4nUWBNqP+UieJAoVjCHxZB7F62i5jFz04QJNdTzpTKu2Von4z0qm
9YgH4LPnuk/j58ocZqa/d8onBZ0w9IHHqrbcZpMZr0pPBxjO0vIT53dD7DT2pxnVDaFbjNF0D9Hy
bUHiEqNrdTgKSGk44LdaMgKXz2lNMRZBd6a3H7TveNEG64zZ6t7Xmg9Fgn1QapNBx++KlNh+MY0u
frCa5En4unOIaq2ixNU7cB6Rf+D3dag1prU3BDgyBzs+eqW+ZR0+/EiNEyXD7K6MUHm9jwMP9nQf
G7cpb6+Bco2NYWbDWtA+fQyCW0ky7f1tE7H0Wtr8c1vTbn7QkgAoiGkQ+hoOJauZotqHiUnQNmjx
9/DN6cgJ4nm6Vo17Jw3WWFDs46Qe0k6IM8lnEiopgO+0CMHl8JpeN5iiV6P8NIYwOoVKeODqJOOV
EBsQXdvZOqoG62iTtHyt9YpfOte6T150ImKw/r7MasCzBvys3EcSHVQR8gfcS1s0WETj0FFc+GGc
n+i/p3sNHwmCcb16L9KBaR0BYpFd6tcSfSHqkYyfg8Fc8TtQStbRtQ6DEstzUR4M72RqSGQCr8MJ
FQ7VHZVvdSfcmd41QSC2DM94HMtbXjXlzUKnYRP8My9MNPJ5koYJnIo/CIHtpJncF8uKzXWem+Fa
RdgGxro44ZozzlYgoNtO7uBsGRUdpRcrpGs5fRE/rlfA4Z3lgEsVTmIcLyYaOlubTMcNf416vLev
0Fvtq9ONH/zE54U254hkI8meQTL5SKsYP6xyesRLd6p6PMXDD2GYeNuq7TC4hUl3KeavDG4bHhxd
ueoosI2GoXkRTdemq+QTufEATfKAqbLynCe/HaoVzBK5ffsWnK278SwO6+0PQ69PIVWhFbJDWz55
FQvFgMX/ypMJuZksL19NzRdrcB7WNnLLZKcNersKR8bFJZPtdZYQl4FOko0JuaWtrH2Vq5eetRwZ
WmavULySeunjJwrC17ZBsMvbv672tS7f+VanHzun/DimXXN26dM+MYotG5VdhJnmFz1Nhy0vK9pd
UwNs2ebN57Rds5pmW9zbzyJWkCyzwJyqfHioR3QigKMvQI8HYirY9HAUaPprjA3mb9Xk0ALsjIey
T18gaIlzm9nFE77FeiVG9xMTFYCjM6H7Db0de+JzZkiA9lC9FxVv1wM8AfOQToV5SKL6FLdptTdS
8E2+Z0xbjYM4l46yUY3M4s5Uu8QuQQh5zG/2RqMXftM/aBpP1zxMDsylw2Pd1+GRWTmREr61y+dL
gu56exj8bNjjiF51BjGVLb6fk/IHgSx7rSsuE9176d+HMRApvwmYxowlo2fsKYUs6yX4mGSLpezQ
a/YWz1BKnAKgtToOdpNhnQgwdWmDclBtmx1zTcNYkKcvecWrQ0fd5jX197kt9g7CjLBv7pmyLgV6
4fY58Iv3kMdoe0ptG9kqv/Zjae3qfHhH0G8H8zm34CeZ1cfR81aWvSJ2271CnQDW46X5mluwRzNn
T2tfWHitXMK3A0vdMr0pCOQLLoauvvS1rT55TnB2S4sLUlsTJRCc9Na3tgTIF5u5ievyjlhrVp2u
unqGK8hiQx558QzIj1WE/hREU/A6NtopyCQ3ZThmkOT8YA+sn5DHdiDvdM5CYo4dL+mcTHPbhuw7
P6U3wkAxjgRgPpfLQSuggObw40jYMeWyjOpNLi1eg004nW2NgGQ69iz0R0bZ2Rge7FmzKVsjuPC8
6SGb5erc7lBg21vEF/LZRQEOax0JkBjktsHItAjfeZjy6YMSBO62B02Zn83ITQ51C0gYdC4GirnA
jxscWoN8LXIb6nEQ37Bodxs3iqqtPzFqLCBVXNIkeHHMj4PPcDPvTP1g+FSPLGvR7YyU1bH/Igpx
FFmA6lhVzlrPy3FZkeW5ovwCSzZvurh4RWU5ngxyoFeF7wLaJwMPPPawcusegp3LsHuySE0wQE0x
jo6Znbe23FDqmg8Mhj4y6IBsWiavPYrBDfEyJTJzC7sTzxh7rJy7GxfPta+sm+1YeGHS6ho0yifu
DOEeK4O9TzYUhrL+ZWD+d/TmAKmiu4Y1C860d45u06D1TR0NoYJnrDQXugKRgFdEZRFaKh39IweA
fdIMtw5JidoYCxzVBbELvtdfx6BnUGP1Idgj2awq4mgYwdJt4YXU3BpmCCve/MbeZKyyIlXpQbZj
fBwKl0zV/ocaJeypNvMEYqFHi4Tsjyzv1GMx1NR1HZMFxyr7Y4wZcmXokJaBJGVbHeXZ2m77ivsq
K9auDvK7k+10QIxHtJ7stVdEkkAzkr1e9PAZtimDmUcczv4B8X/IeLkiQMablfZtfbYwaAFZ9PeC
wOC0arRtmupQquSHwnPUOxb3z9ZYGDfPtlDhxVQTujWHAjrVDU6cvwPTO/uYBIv0BHtu2lOmGnqn
75QuIqpDpOOie03BcZ2HLmKEqFOT1V3NCkFZZ+QwN0Sw9d2Kwg1YakLlgRCeYhf8ICaY8+RO5T6Y
rZhZWJU3eBrGXougNQwuGMQYJdxm8Mxp74xtSiMiQxhk1ED8YnsHFvB7qpziEYX/ti8KcSEaS52I
9KlXqTFFTw2ZTwPrxiYc0edk4y53XLnC1hCuB2UaH1X/Gcd9SSXnJjcYqctRRtoNtNUhiZvpQEAe
einX0DZObxcXu3ntdaxe6Fyee8d+SJA53SeU7+swk9RBAemfBZzueTOK/IvSivSE5WJhklT5rIvY
uzbSeG/qpuByCK1d6EFQZELtLxu9bI9EhjD3dj0i+EyD/HFfbkRlli+c5XcYIwjOhuN9AChU7Ad7
+IzHHXVZ3Ali01Bkabq+ae2w2Li96bx0TgAvUqsZTs3fthoWxaALX4nDU1vXnUiskfpnP7Cio58t
BzsKT3rShCfD9Ml0sNydx611rXEuWj5ct652nyxNb/F3pisf6eVV9Am1VwMRYeCdmFqNcbHi7geE
7fqpgMMGPyPSz7QEETtgfzvDo82WhibjbQxncUXg7fCoRRoqi4FALOLcWZoZ7b1r6F3/bWhDbTUP
beD8/sbQ5p//0x//23/8BbjrT3/xp0GNob7TbWlxL7lKmcoAz/XToMZwvnPkPI6RSjcZ5vxlUGMD
+0LJxO/AAEdZ0If/MqhR3wkBYUsKoQT/6F8FNrbVDC7+akyjTOZByrUo8SXLOWDAPx/T9LFtS0Tl
4uLEerpBiU3ulsFKU4ulPEIB0yAheXeguynmZJU+YKkAsj8GM4pLCQUOhB/a2NfBoI3nYRDlrjW0
lj4HsWW1KyZSSWlv+aQ4l1Zwj2PZY33LYJmQrn4wZHUNAdHsEX2g9KHNRpQoEYCTtCAO5TbicHc3
OTMhc6alQFozrtJ1SY7ifkBClWQ3lpTvSCWtmE607S5QLFApnqt1W04NymjqnkkCO48KYbwEA5k6
tSLsqzbltrDyfmu7IRp874PImVJRYMIF0AgIMV3MqF32rh+baqf3BtQchZam825RaOtnr+1H6H2P
lRXFC5tIjHXhNLcWbcWS1OCq35CzbO+yUAX7onc39tTWD9LEiUfjlAQPhTUT1s5J1OtR1D1Vb3eN
HUSwje+8QYNp0Tu0FcJppEaNhbtROUUCyVMoQLX28rYJyaQKVGUTtVReRc2EWTV9fUbd9ICaz98E
efASs8BYNFXS74jaTif4aLjzM8xRNeqhOl9lCH+3TRnsRYnCP6FMXmr+WF87zSp2XZldgf40WATq
7PK20R3oPnQ10MABuRY8l3QlBmw1U7xtwhjvqkctkroHXe+YNVlQ4v3UvZPQNF3DSoNB27vRtmjH
dNd0SPZ9n5HVwkqc98yg1aYOUI/3KMJ2DFqIBWcxOH8aRx9c848bMecwT6iGDh0gtUsvH7EsgpvO
bHMt6CPeQPpcXTrfy6TQQAXElI3E3eh7uyjAaSByQqajouWQw/i1nFxc4IqKSxeSgoWqC9aLdjbL
h7SmzCavl89qSu9Yl0yrvtmoKpapQTpDZg33UMsuE8KPa5hbWIUjY1V0Qr+Ycj11TbcOMYg+cxnL
XZuHX9KkNY9ONWFxNwDFYln3NffEZKw8D2X5PFl294lUvA+gsDFDV/1B5KZ7qzXyX7m0nzunuUuv
rrYygwKTk6V6LJKczGBgrltLuISOuXa5rDKnZiTQzB68sbqV1Ziuo1iNS021xlEfUH+ZpEis4kK5
eO1Nf58p94MzOO9ACWEAMBNgq7JMrhQ1OpIx7kEJ73GbEN5INlQBXEpVqwnX0kplo703omFAskSM
ihqz/jZPL2+Kancn3IYmzfyzwiLXthhjYoS8wN3XToDyERrdInOyYvMGkGohph0zIP+Y8cANWWFw
d9F8HUdiFxHsfimZEexJ/jWujekZ17evRhfRM0+2M2Wpce1dJEUD9lMnscPL2yaQ0yk355RuvwcE
FxP37kA4WROeO101yaYttIdITV/egl571pKnWlG4xX03rhznMYSfitfdZmhXeMgvI0mwg49UdDSm
G7yKcRWTQnGo0Osyks5YE2M+ttIeWPfsM63ppADQQEVStb53bD18cdDOim3b6tMDeYE7+rL9Qtfq
7rkxeDc3HSxr1VEfvsmKKqvhH09hCFoy4LEheTjE6JSW2jQpWNHSeOoK3VulAt2r47j3jtlDmyI8
TcKEolkD+x2ZKLhTiUNwyFCNQys+6Dy2ZFlp56RhVCwIlOZfKLLj26YSyYMD8pZiajy8bXi6nKcp
rlA/iZGqbygXNXpKqHmZsyklEj1yQhUIgKYQZFe5TJ+sTnvIc0HQxUi0naUPx7LQ/I07zSYGL/ic
dNW1tLMnU+rEhcDm3sVm2hxIO9oh3ZJLRgbTVYfGiOSJshesZLcMdS88NWNUvLQhsBNcMFOtF/s6
yh4xkGTLtvKJz0Kmgur6sbMs7aggyS8JecbIX+s9oSz6OS6kdTdM0nGaXtXMrNqDIXq8phV+rHby
MDY5ZfA4TnBpWzkGdLWKo1GjEuhK69wRurIuI1SOBpWujSPnQvJ350HiYJVbovZfWCL1AGkX6iL5
a+sO8d5pFIxoLYxkz5GZbz1qUoT9lLOlUmvs4Pkj+UPGM2DVZVUnFIIdnYUoNq8Bb6trVlR34ine
E9UVvwgF4MBonWaP5SvCPrOr+qE5NDR/DvE8dndAOQBqc2HaJBMp7MRnHZvEwbzZTyczwGtCMfEQ
6wn+40zyR+feSk704Q4pB2YjXIVTPwYfxkFnsBTSAvRUT44bERyZluGhiMfiFKFE3DaJ5dNFb0Hk
zwntZC8cbBmHBxURiZPrs7NitjQLF6BwCV8wsLJtnr+zePje+qyZtqIJSYj3/aXOZPQhBuq1hNjF
k3nwXxI9nzZA+DZZq61CMYQvsWK+B8AcI6aJwqq16WbwvC2XpnKyRycNP8jEKmfppLlBb2vj8Rhs
VK8I4nXx+S3CRNOt+vD2FcTRT38rfg3LFARp/L8r3z/+9//xh3/7T//73//9zyRKP/6tP5W9BoIi
i+KWx/BbdfvnsldX3zmGIwzHYD/Uw8Bxf+LVmjpQWqXovfA/1axd+nPZSxVtCCmI7FXCpGbWnb+G
V8suflb1Oo6uHFi6ynJN6hVnjvv49JGHug/c1viX02RwnxeE9ZL0AEvCuscDYo+xvX91Un7C5H6N
xeWc/WI35JLwWxu6hRt81kh9tRvM/I3BE6A6KIhLCjZD7HUr2QPQ+fEi/BmP9+sd/fJ4bHqZtsPR
OMi3vj0e0ZdZRsCtfUDMwW24qHCJDbgGfvtwfmUvkqQVCYJYuAqVzs8PBwOlsqNu6g82iCsU9IuW
LjGr09/ZzTfKMeU4Nq8zSxescAwWJyyYvj5rkMt4UNaRedDGFEeACCj3u1Ysf/tgfm0vhsNIzrZ1
/puv96/30mmjU3lGyV6c4kxc+UOt3Ox3juTXThhSPI6GBR5LrG/2YQD/DJyq6w9hrp/0iF7HlOtf
VB97v7OjXzsY1GJ0LUxQKab8ZkdOXNhholMjQDLp1o1Je5aqSVv99in7lcNRXMfcfQo9H7L4n5+y
McNUkgW6fXCH+xCToyoJDwgffnsnSBC/uWeASM9rZVpTQqJt/PlONCNtcugS4mAl4HGRDK70uF4P
jnMydO/SsvT5nXP3yx0q00X8RUoQl7StvtmhXzqyM0u7OUBvXbG2C0KxkEyfTFZM4+m3D+6Xn9PP
9/XNHSQrzCCtmuCLul2+slwybXuyD397J7/8mNiJy8OVQLH5GfrN/VOh7RQOJOsDimzGlvYioD+L
1ed3ztsvH24/34318w+KxU6W0kdtDmlfvCIdQqZ368LxGT/P7+zpVz+hrw5oPqtfPUYH5IA1E/bu
kPf0UX8IQZFlQGPcZNdq6fq3T96vfkJf7Ws+uV/tqzMbnG50RA7SiYYNS8BHH2Tq73xCv35ANvhC
B/0ub7yf70QldpbgWM8PpkNIw1jq5HvSvFyWw+xaJ7Ny5Wfi9x54v/J5zQlaNpRoe76Nv7l7feEp
G3ZcfmgHOvgWg0Jwr0AM1EeWjZ9++yz+3r6+uQTLSLeAxUf5oQhhIevjolffF8h6Qvvjb+9o7p59
87jgHW5QFPCWnXNOv5EZQ6umKdq0BZIFk6Ambz1FamFk+taNHBQl9aIUzVLlTG41mIvqkSTBw2//
Cr9yxXz9G7jf1BJG6k9MYevxABCFRBXYmHzwn///9vHNZ0dmiRdoqioOrYFXdPBeGpEVv3OX/d5x
fPOZ+fSZVJBX5UELQVzzXQETq/q/nJ3ZkuTGll3/Rc/CFRyTA2ZSP0Qg5oic5xdYVg6Y58EB/I++
Q7/Tn6EF9rU2sqovKeqtimQyMjC4Hz9n77Xn/xD4/8tK5b949Km5DOoU20Sjbv306McO30AM3K8x
09yVbaebdIDS0ilnNzIljyeI4P8f1842DUowHS3Vz7UROTB9Gmn9dJTgM7sie8AS81dr4fJb/76L
yglbp8hjB/YIaOAPf3yhaZv2dd1gPzK085ze9ejKIGOuTQX8qtO2iAn/4kstj/WffeBPNytmc9Z1
ekzHLKuiez2JL6bGsNkSuHKFVd3GZv3qVf21V3S7P7+cv95Ahm/kT5A+ZBBs8XNNAzVZa63ILY9g
NHC/hPRLUc5zWg32lRX+xUIpXPFffFMTS4Kk9jctnT/98dLqfRzZUWuXxyG0Qzx6CDoLmYd+CfOe
GVfnPRVaCTCLiBq/R1Nz5+XVgp0I3OTiVKV+IFCnPiDoj/wpAGSAS+3LHZxxFxRgrqZQaAfCj6KD
5UzOAy9ADFisxWusM5Kjd9bsmrJ2T0kw4GmSUb8xvYJxSleVDyj+9NeIJugBbEv2mM859IbUpIUK
S23DkRsVdFp+JWazt1z33kYawgEA+qwoXq16PDltfzYMsYvsijyZWO2iKrnKZ+daD2kjtRXITqO0
UEKpfdcvGRbM1DwX2nhkXmdhcy4b/ZwP+lZvPkS1ZFHTu06rYyWMfexq+doiQ3hYHILY0z3MhVqY
3xnam0ND0CkL6CG4KWsUEuDoHrvAJBnb26nRgeLFjCtRKHPDyqgPtHMrXL3EAjjd2G06ZKjrzlF3
WT/Ma5y3GxRnl2YucLfb/Oy8brGjGYb+ZS/jNTRGcTDdN1302BG1RbTqDQy6q4aMMjuWr6VRn4Hd
wGoD6GEVLvNLpnB4/kRHJmtaascE/6NpZ/cdoeXTlG54MH07oajx5qd4HE7tTKcnHq8NbtZq7ujC
ER+b+VXd3WVzMAOZ1e86nQSrcowxaenT24Q4Aa87pMlZ1Q07L+6CBAPCum2C16T6bk3vVUFkQ2CF
Bart34YML38UPebI9Fc1PACmsdprTqdzHYFzo9l6DvPIb9Cu2U3xPOYINmk46E13XDyUo63tgblv
LcbYawS5PQJY9URAReHbsBUm22EK0WDidzU62VbigjEA9mUWqKX0UVzRZzpx73y7aLaSyEc1l9fS
ZCYKNatxQrzd5G4YoN+QrhQ+jIF7I8bcHcjyeXbUAwD3cpfWI9EJ3YvLU7/JmnxrVRae9UE3wUvj
3Ji7+QtBhyTdi1gQNPZV/mZ17RXxZlcS9pOfEHd/JEriYtsBCPbqrLHAr3uz9WjMW/N+dj21yqYK
cm8sMdebJC1n3alUcFWkhfSOAanfzLGJ6xBvGllQul7fW12sQHGpO2wM2NpoqSLVgqpEvHsIlLwi
SrMopuvK7Lf9qBj6t+ec7Kwm1K6JynxRmA/s2iFmMmOI3c2GhaC6qT+iMDuG0GhkmR9yfNARwqEO
5akHC3Dgzz2ygBI9tp2A78bRLHEMW2jsErwKpZ1uB0S4o5Xf9V580FyUs0G+A1f0aabsWUmPsI5q
qvftFtZL1KlFUHtiYAEQwQkvmpEi5gx/1Ob8CkzjxIx4r2vTR25Q7Ysi2jsqRldj094fX5O6PEDh
IZgPpW8J62Ac14sjxA+i2lvXTXWXJvMGowJPjrB/tEVX+w26pCDJSTs31GfLQZkMajS6OUM4O2KF
EzMwP61mvODdSDepAYE0Pjs57AbeG9SPnyDKdmRxq/XUtnCITQjo3Qw7KDaGcG8qsB5TnQcHOfEi
mT2TpyJprwyH9QRzQbZm5gx+tKxe0OzTTezxlY6LTM1DJbY4MNYtQoQ242kfeY545+B+ueXV6DY3
tZucEgHo1m1dPxXNwTLlN6kRzQXVuDi70YD3CTTx3hiHaqXb5qOY6lOBuuQKEW53DWsN2HAfNRsR
c7n6UF/JzjnEBGPQedz2lQvbSgdG3SQw33CnHWe9wnxRmjRDTSQmoVtvlJYBCYh/dCqD1SWtr05k
HwEtzJXmajSLS49k6RgYbhhF+vMIVGSNQyZdmQEKcc20PzD1pJuB3ASIegncwhCgYaZlnp8Fg7E2
dbV1Gan6ZCYUm9iRsFm6XWxoS085+QjyOFsRuGyB/TQgWhvQzR3bOvQNiUZ4NU9N0O7zGhIZO0ru
Y/I7zhSAPmjXCyMcgACZvRdMDcOkfq8H43FIRzqm4yahfw1roju7unUvdQslmSS6CHT5t66S7qV1
UYmmynsQXTT4iQV92HDjHb1oc20U6tPNaedEk4d/Ctk10a3FtDWF8S7Cqf6BjE6smsa+4UiEjW6u
5M4TNtFOld4dx7nR9sjlUK0UMKvM5qqjW22znBZ1ey5jsD2x7ELUpsQJFRpvDbrXCcpgt6TSJSLY
I+hvuZMYtUMtPqH4xurbjPWOyc2EAF9/hM10gH/Q+iPcC/QxKyJIzyF5FGM37gSc/FWO8hJEHZqf
VSjH+EowSUAyRonEfV9cugHlCdrrjwmydRYFP8LeuajaaQ8dDjfwC+qbTsC9xKm9qr3oqnaGextV
XSDKz6LxzpGZbnPAUAiGj8Og3c49Lm5DW1nw/owhXoZPsKwAcrpsgWbkq36B0gw+/91K2ZEPZA1V
eH7Qc6SstvVhB5yZzU4CToBYTwiVtzJmLAqGCVeAlMsgO4F4viOIclNXxc5jQwqKnhm4opsebosu
OGn2eLTgOrYuTGCvOWJ3v08ie62T15NPFvJfkwlB/pgFwX3kWd/K6Pap7J86Xd4DJoaOL9ckc64y
+TWGSqwbiS+DZkjHGKZ3oFhqMaYmsZ6C+loEBGWD4+lYAGRb7/VmApyYH5M6eI6dGlqDC1bV1vJb
t0sfO0/7MVXFixfgd+4RQGozWubk0Hv9e4JXpgrAdMVXIFngnunQYZsYO39FH9/to2pPYoe2TztT
A4G7uGSQEjMKmjSQEBVZnEjqAf7KW6Q2EV4aergi1BmwsWvmdb4zqwVqhDI9FXw3pvxbEaq7whMf
bdV8pKIDcvAJjZBciZpEvQxaoR4sqLnsoetrY6UHiGcza8uX2UAPAX4Yhxui4C2IklOwmhJD82WR
ELyjCfgy5VNPaCdhXyFkQi9/0kZ7XCcNSrQZv4xXVr4ces4BF+TRbO1kZ87NLpAfDE3WDWhlrNSb
UssI51PYoNpbjGZbfRB+plUkl5aYsYkz+Gw0sFoDCR4r2xnvO1s7GyjzJ7IQfCZsW026l6GAZtpm
0VUzGMmnIZADjuQtKcBmsIvxtunecMPjOK+638Td7BdDg6EHwV3Kio7OCwFR1t+Gdnw2oDz3yafn
GndJEj+MwB/Mwtp0GCvTABoIdOiVMwxY9cod8O/rtLspa+/YkfKLMGTTVtqnB/MLb8reaMhiLNLX
EQrLqmJMS2yIgohXbKao9vN6IiJR4owxbtqccoicT/IiocyWm7Im/8jG/zVNmMoab9jZYZRxAZqd
C4Z5SWCAqbYpHeNqSvtzm8K8qZh+5/rGhejn5nLHvBcgXcVzOyc3tN+38P93cZI+JYtDSh9eM3up
GLsT6Txln250CUarJHkZ1od1TuZmbTbO3guL14ByrivirV5iqyhNWDtu/YMl91CUOukE0CaSNsAd
ABNoJJk6dFqfBIld7nWnluAoOLmvWqxdTBTjoPmsrRogoZMdwMqlVf7kKvoGrp8IFBu6Ak3EMlt0
iGUqyPkYVSzZvpNW9Yga9U4vhnXOkyit5ClJA1LltBmBigsnwdwuiySXfiPNnPDKBLyMyKHnUtOX
vbEZdftOa92dhuLRsBsanldEXJ/N7Av224kFAqke6v8lbNyeN11abs0Y0WjtPEXzdJ+H3q7NUbng
LXmpi+pHNIqAB4y9gRO/tR5RQuFUqglPADdBSG+d+Vo0vQR1jQUIZ820aRn1r5oF2uiY1ZfVqW9L
dR9FKu6KwN1YjTuupWfewEj6BHO1y1JjG7oxxNwKbxH7aacPN4Ya/Yr02Oq3+OV4EzUGJkv7Jekj
ZNb4eOyg8uFgXRrS2iWcXzupVko2EI/rMfabqTs6c/5CK/Y2iJzHxIyeaUqvUzaECiCJpkFJq8N9
kSYkUhjEDuGgxaGO1omnUZzTwas/Z+IF8E5ZQzMCu84phEgCkskqS4f8jko83JRDMnwTy4gUGwEt
SHWDPNbqB6sa9iJ5dEfiYpLEkwhpqD+xpbgrPVL6Rtn1lVfX2QeB0iZt8N5ceEqtH2VT+2RWZAdR
HDygGtCQXabBVsPEiKc96R6k0ZdX8WC07zTxjYOhcO8FyGBcYd+6qB5xrvoydF7ohNebQnMPiVrm
EsQdx4zebaVnhzIsdlPbfYNXPU2IMfderb21aHR568z42SjhzOL5OoDMeso4dpJeNFKyDPLKzeBH
KmM8Ex12ZxoSc4UX+2PmAuiV0R6q8BexRJNf2CncKMe5VrHzKZpKwD3ECiHqBcPqO317MsYAf5B8
DVLrtW2XE1ZlHTrPWKCyzXMxulgO0ncFbGgTauYzcq+DN8VfCRS8qny2wuTk4cKa9H7HVnQyzHlv
MQ12jOR5wmPGbtLeSmI9QlU81h3Yc7B8hh8GUA/hP1HZ5jxBReElm7mJkWYbKek6xvzcGoizZD0d
wznflZXa2K1xMQObHPJ6bVXQFFHM7M1CEPGRnBVgKoQXeEmTs0XGRVdQ0ujtazbjUxniE7r/JRdr
KWCXuPXZ2YINCXkMqNtq8PVOyE43Tu/IR1Y68R5eBVyoyC6cEA6DzlHQC9ynKpZbC9k5+y65OGmU
YZaOqiu3KltfSoQgIj+mGud/K2GDGmMYrUHyGScD5b94GCPPWTlxerY9eyPG7NEmkxtHtOKKGBCS
oIKoOtnWXrvlrb0deqIZszL4Tm2QT6DFz10mf3hJdihi7YehDZWPNv57OWYSv8tRBgScQsInijjd
GSNgXq9pWMyKQf9Oevx8ylFOvrKjHAQQZJvRfdCHIQT0l0DfriS5G04Ih2A8tzMa37rqCd6YSrZj
pQ9XCr3iKraIdeBMtdH0cKchb11bffSoe8jLhPWJpk+s4TCTezXeJj25u8BAbwQxBCs41TD2WSEQ
/txM0bwyO/PYEzissOHSIFyhisp3qkw21kBLw26JNxnnaokW7fGNVRy3gis01LfwVx+sML/pou5m
rNJyzTr/naDIS2b0bGW5LpDJV657ceLmltkpmAsQvyH04TGNbkCvvQ2qPeZ52FKTMqcpR7gxmWw/
ercrVpU7nNI2e28d865snSfN1G9wTdEZiWoWW+TeFSE0uCQ5YvYyPgV4tV9NGLMX2t8ADSJ/zuk3
pFWHMKvc6W5PUlF1nWSxB7uneLGH7K5krgdB0XuAVefjV8bKkd546bwpUw7nRBrZZDEZhu8gT/ar
LrseMt6KUZWHYY4/rGHg6bMGWj7B/Fzr0Q+mei89ind3EAl1VWDu3by3N61naKTZxHTpTDVtMFIS
+iMB7a1ky6E3Z4S5AuoAAa8MlM90tkBRVCm/aMmr6lo66zP/K0tvOVc17S4gJ6oQYEQjQ19X+nA/
92TMzoAaV6aDSZXzis+c5YgHgTySoDkJ1kcxqsvghm8RwQW5KN+CZHoMhHoDffusBXTTwP482XmB
obPHdeDMd14K7D3QXcuPSq3YkMdp+W1FPk8/SBJKiy3wVTTiIeLvIBc7lfBzphNdV14q16njvZPW
B0NIPCJ5eWuLfscefF8mxT40CvtCnny/DTWDpESYZ2Hrofkx74tEHJyO/n6CGw4r+3CHBU6n1UQV
IMKCoVG1dRvza6iHDYEFd6kJ17ARiNyN2YJWn2O0TIPwKmAJF6lsfc2Y5EG2k9jbcjKPYyFKgq3G
cquq0TqZKjcOtSHds9a4L0bI9a4JnQGOwYneYDseerb3VreBjoE37GCyrWnUXo3wr7ltlDpV1vBi
lHCwQmczK1CZthE/uZGxSyq+caXbhGjCi9YdDEFkp4BtLRx/bOkTVemkH9tZ3eNLBGxabMm72NIH
5FzezA3VEJ4zFL6K95pFWZ8QFWcFeNWKuwuaywimdI27dNzmmbU0wJxxG/flzST4jaIEaVpbUz+P
RvumaeHSH2HHimT/GtvtQQ/ydZU5YqW38MeWxHYg00mAjLAbdgMIM5c6kKZgPi2UmtRPNOsjSbuM
baHbZVWZr0kneMKXTfqTC2i23kZ1S4E5Mw41pW9AOfONQjtFtuVzfctb+FPQCJpx/oiCkMquxlfO
0wYepaLjkzlZfcSZHawcSC+L9vqEzE5tkrmeb2iXzA9NxEKVcDpZE45FA7tFUCyWZSYa1o3peCvX
g5YRDfa8bZM0u2c2turqcR+2y1vmlRd8EY94DJ5llT4pGmkbB86KOQONVuWu1DnVoFB03fo4OOFR
64Md9IJLkQ9AQARqRc3oL5VjrjmkEADSEDLj9CQkuXb9Xg3GLpymAL5W8TlZUbuBW0s/3vhIpvB2
mvq9ht2uVPGPKDXwwRiwo0xOA1rKfq6wmjdHo7Ieu8i7z7XYWPVx7q2yhrsozQ6mJgO8saU7kA32
a64p5CcGw+2+6D47WruQoK1NrOGeKjGsnYwht49agvneSqerZBpfnVyBnreeUTV4q6rXujXywwWr
I2GlN8h+CQKaRKKReIUOjrlHe3SXJleiK/LVlwg1BeC+a/sKE5y90Y35Nre1WxVUp4xNdUSOalT5
3uwGXgb7kmR265dNeZeUkuyhasI5hfMExcmub9NXw+ZRQafh6fU7k4+97cCoJqvbZ9GyKBI4TYVI
KXvbxjkV7kcJKizMaAA76d6txte5+yokPRtL84OlfHTyrYsIGvHwIbNN30pRAOHuOxLIO/tNHB2M
kiP1iFrDBQq06ruqonz2OIizN0R0TKB9BTXRcuYNGJGPzGze89HDOWXr16If6FoUpyaCITy6EMc1
DiFZzHAjRfQtKfhW3uh9Brm7H5xsD4P1FE3la9c7e4lmrxPDjt4OhU3vnJSiSVyQv7ARQwE72OX6
swV+CAMpa1MN347o9oqU0CzV72tEimUSwq5xGQAY9mFg1rJKpH4zDvoPIsJ6lH7ZlV50zXogqm07
4ahbt4XDc1d0186ihQQx9cjzk9MRKfw8D+S6yYV5awdLL5rQ0lbW73rRPhuT9h3Ps3vEJ3gFPZbw
iTi8Y0k7ypkQwBIKbdUOL441PeVjeZtUWAiS8TiU3iYJxRfv5aXqxQuBvi9CI7LYrneCHMucA93k
aXe1Lv0Sp64zdUSpao6GoDc/Rq661vPgpky0e/Kvw5W7uAm0AFltkxsrvFqYU3sd306EDDkZwmyj
rNEDRq5juoxJUQSISyhGIA+lsu6LvFus1MJYqYaSotcqD5lEhkZ3ykipivpkPSQj1RM+soPnLGxe
YyZmsjxL5hFrqRnvQ95sWrc6A+71s1oLOKjSNSDamK59mx6xEUvgz2B7nX4e1kNRXSNYoK0eMkvJ
w+AD3ORZRtmL2bmvJAJsSOjw+8Q8hdYUHdxu3LaeunRl/Eb4C+yfrGanMXxDWN+Vpq4pSK5wsy8U
1/5uajOYsiFyWJgQQ/Q2tPLZSvoHaCgXG4ETyVrgqgjQutITmNtCz5XvRP11QwRwwHq/toEYwUyX
uMBDaJFBhH1C6PS5M/LFyTjI0nhjluCKkALSCZPN3qQGxGNLtFY/YglmdPaIRW9cpxEvF2dFZk81
MmHLAg4qVLwf5yI9lp4gAW4g9hiRkYcpTttsXeXoW9aGW7vCOcrylfVeRxhEnO/EnE6XPIttGhRu
hishH/AV9MHGyN0iO/Ks21hcF77JhhWqzDFgeGWyy+ZFQzHMIGRwC2FqraI59K3e/J7tPKNibsuE
EUaPyrdBrrKCEoat16vUm0PP9r0jrXvlJCFTlT5OrzQ98vySwvg4haiZvc5mHA9D42IDB1ilA2zw
WPTudSMEyt1c50jvTvFNSI7bQbcsilraCj8k05lDDmf1o3Hj8WmutMTmdzQn7iwUW5KrIqK1xpHN
u4+d2Zf5yG9eWqX93mfSBfowxY+VaQBWnp5oxDGKC80k2YPwRz2dTma6Goe8eBp0Zd11fUacgQvv
hrLUIz1XxIw7NUbV+AOYoRhtGt8jNxg2yVSy7fbM+QNHqnSDnSQE0x3yGFwiOdFEYefW145RoNhQ
7CSc3vR3uv9R56um8VYzMrFVJ/EGeQUnBbsWta+ZUDRNo6qQNuc0I4SFl28DM25BzNQTZpuW08/Y
ZK+1aWlMtGQzUcgy3O2cxmRsy0A4spiAccjpyd+LMzqTlmhoX2I55GWfVUMEoxNmgroFzyzNfdB0
8YRr1XDqflNYbQAlkvlNmxFYEhZRd8H8SBpvCyCNBpw6JUQWUkdazi1eQ7kFbxluq4HdvpAEl+CH
7c+pGKGiaAwE+bXHPr7Hcz349H/UFo1kdPvfnUIx9BwshCZxEp7KPhJrOn2LrYCMYggCj6ZX35ip
uaNxdetG2rTvdI6Idmn3W2Tk/WUGK0dIw96Ennkxy6z0/6b8QAqElC5SV2mh+flND/Q7fZYpWrKH
Wkc/9gVcz6GBzBsxW0AJNopzsjRq56Se/kK08qvK6KdP/UmEUDDSlG3MpMNsWpLzBrHpSQISdASr
ZevO79tAbMbYg9JibeeIwC9W2z//4r/Ic5ZfAd0z2EbX1eXPukghs8I2zbY/dqrejjUVnZfaX3/+
Gb/ItpbPcPEUmgYqFsv7WVVSC2PoRgEg0EVQwOHg3BaetkJncmZb/Qvd1C8yxd8+TAoEvoaQrvzp
moIdw8BaKnH0pgyMnbUtmO67nbP9298JlbmH6M1D8I10/Cf9iKm3vafVw7GGPnChRzQeCaZhoYfV
tHPxov+VFujXi4iPUl8qSSmFZ/4MvvTmAF8+e9qxsJK7yYBZZgVoG+b4Mff0+G8/FXyYjcZ4sZda
CDL/+O2KRpiNiHTrOFqzb3dPBiO8P79+vz532E9dC72gq6Mc/VnD3gSWCgnrFcdC5c66Um4FtAb0
/p9/yq8Pg402Cw2VRPGNgGpRHf3utQ60UmVW4A2c1zO/qNNDRyaQOdV/+2MkjwGCA9txCQo0fnrA
ezYZ0EpzdbS65JOjDJ1j+3koyHH486/zm+Dr9/osqUsLGTbnYOFK7s5PosBQAdtMhaqOamBtXSo5
1TlEVKq+gRkyHcBzXXLLVOtSGMap1pxwhxT6r6TNP8vScFLYgjXScDxUn6az3NvfXVXonXYg4lAc
c1CKdSCBambzucr7a1EF+8WF6UnjL963n58X7BmO7aIOw67hWsJbXo/ffaaURpLHKDmOHHEvtlbe
0Gb9i5Xjl4/gLIStRGAikQ7y2Z8+ggTOSK90o1oQMNEqqMQlKMTVn9/Bnz8DdZuJOFe3TDzbLpaK
P34NfZSyyCcKIxiE2I8KfMz1+Ff+gF8/xLL4GFvnBnHVvJ+e+mp0Qjh09GgT3t5RwU0Dbfp3vwdG
F5uVT9qGlL8sEKPRjF7CdOLIuftsZfYWht3z3/wIvoDuWJivsW5wZ376Fk0OiM1jhkX16hE13Ola
s2ly6f1TyPk//qAdbX9DJH+U1dTEIX29P/71367eh7j4Lv/n8kP/+R/92x//ys/88/+5YJb/8BeQ
QnE33fZfzXT31fZZ93sg8//rv/wnuPlhqgA3v3/mtCzhkjXxR/d7NxRW+mUV+9ceqn//3//n3/8F
7PmfP/sfTirP+wf4ZFfwStk23hicT/8ECEj3Hyww3FUsdigI8VL9p5PKdP5hLT4qXjcDl4vnsDG0
JYDg//XfDIkxiyeC4wguG4c96m85qfSfFxl9ufso2fEdSbEQYv74ptCeYvjAB+7RoTBuKytqXyLn
i4xcPtsIBwJoHBNo2rfFZuhtbbfS4qNjuIMNeAfIn/uc0IVDvKqQABVyUwYDee1BkkEChveRqbpc
95keug853Nps0cjkpvhuWr1jtKuncyweXS2ztZOduwSKt+0MkpOzHdb1LXR1itW8pc59c+JY4BbF
WgQrPaV7SdJgFeQ90wAzDkDIJ2FvvQVpHmONjWeNTKgy1dVr6lpRsrMg9ouNwj3uIdVSYAO6VW7o
eWri43Dm9jGGTuvghSVxRzw6/D6qw5SY5BPsHLc0nwhVFBzDFNXKe1TWqV3QACE5Cwm+ZGi01dyw
SZ7RssYcv1qim/0E63PgkehKnCfSUdpW5S3hmpbcx10/QtKJPUdWD7CIdc4Yylo0gBWABdq+Kpnj
XWqjzvmqgeeVJH6Ok6HtM8Lx0LBN3aQVO2sg7v6C2UdUe4ERX3+q2hCgNEZ9TT7wpofdiolMVV+n
BB5120CLw+KLY4s9vNP7Vgx5yj7pmDcNGkb+daohlL+4JpRrHxwe8wiRl15DRFE7akdRRqDkrTCY
1B45qGke23ximkLU0JgT1jTo4+04jB6RpFUXgupiqjv4EdQqi8QOESZ3Tosb/8gZnMbpitZQZl3p
jasvrmc5jDrkH4IdiCkKsiF8APU7N3AEuj7do4+mtTuHwqKB6lDCFNdRqqfPZh5KBkhmYSsb3jSn
b0Y2nWaezZG68DShN8z2ckLm9pwRonluq04+6nFq2yfPLokzMOehRUzeJBAx32U01uaXXjvT3BJ8
I53uR8MQhyBzHhKUOl7dy/IIwc5xd6M3RO1rmWUFmfPQkZiU0l2dwusgcgf9ywCgubBnZk9ppGWn
kUFbBP9T2dwwy3CsYwcSg2mXkadW/TzRl+Lk1VpXbWkWF5W5RBzUvF661XXaJ5BGWbUMsii9rqwE
asYNJMC59lFLx+3OIqLO3qUy0uRhyNwm2QUzI4UDyCrHubFqrYCkJR2djBZkzv2mGvBQ0fQZ4Kyv
DSHyz8CuEbvIRqHd1+OMKDrXTRPzzoIf2HKUbzkCu0PKNGZCKhqjOG1pEk2kzWRHrwpU9ZHqptK+
wqI09auQRuX0iRGU3NiwB3t5pUP7npZAJsUsG6LjPBzjzpblTTTHs4UuLzVN/YjcYdb23oDWkojt
iVBOH7+VaDZODETqCTdZijOETAxGWboc2zfQ0y3thTZuwIvAFiWIYU36Q00meVq7nEvylguwkL2m
i7BqenOwgAJ6cLZ3mQav5Y6AxcXrr8kfbUks8c6Kp2y4b7zY8c6VUyviNScLtvphxndQnhQvZ0tL
3rZLQBwgtO2dmOymukwOfO53KNZKu+I1bbN7uJnmcB/zfiKJraPRgHk66dL80kzXRPJbYHW3TxAe
ysy3ytRkzD2nGaPyrhkLkpWtITXztYgig2ZVYHdBfEmoecNP7OeiewEPPk+lTzOnHw4O9z40twPV
P3VqzGsTvWaNyt/CICYCRxf5S2hYJy1DbUu4s4c7PEMKN1BUrvJSk0t+SUJqVawL2Xl0paq4OIDo
RDhHDFDbpS+pS7gNm4EZ6R+SWXz90KfGlD+Y5bL6ViZNuTvdciMIHDVRqcm+cVSYHz1yjbQXbnRT
rgPGZEjm0Zjlh5TXtj+PfeE5iyiz68tj0JtRfgyEjToCj3riPtXSLgOfDGdezkVDVOSPTZNnNDhR
bDhA2zqecWCnks2K9X9OPRLB6H0pACQ5QpDO6yMD6a9O6+h1ogfCVdUyRZ+DjhofL2Qiext5j6ZO
pVX3Teu3KXjDq8xWWv4AtEujFSITFwsUgkWZeDelGCPoAtAU9as+DJWLzDMAuLUSjtGbj6jak+GN
o1gm0NB1CS0ES/XT/M06qNsXu6USBh3ae2BOzxC30fijHVBEA46ZjlR3XSbOPBy4sm15rtmNg7u+
FUPHSb5zuuQR7cNkv3XJFKMtq00XTVLduPkb6kB6PRM+5oAkZ9SuN2avNw2bjJmO0xrHIr3wzK60
YJVoHJsBcVoVeObWG0mCFeQZgfCzVG5B+RiRpfCa11Ovfxj50C9hb7Un8udh4qgMNs00wvMQk/OC
TGt5gji4Ku/Tdpv8R2842O68XN6WWQ6i1iZwc0KMAgfzkFYtXAsv9xCLReDGrRNds2VujGyzbp9E
1hrTnrTLoKbn6+jdaQjrur83jLG1gWDTuCYXWuVtcMQ1ocxzmQcD+TWpIOFtO7ZzVb7OU3Zj2RWS
oNgmMGUmDVFfxkzi1BOs3PkJmZ/6OYAXiBDWFBOobZso3L0XQ0oKoZwdhJLf9M3g4rJHsHc60ZSR
fcM/jnqG0cyFr6hf4v4lr6Q3PxJdCAEbdaRkhkKMUMUsDfu1qNYDeWuUB40Vi+mkhrpx6L3HVv0I
9rgvN4r+9rtFRLHiPQqHqz7mW25CRCHam0eDOafdb5d6T34bvTAwP7nutIgdW4nExas+CchBG5B+
lzIK+pNTx9A3Z91qvKdeunV4G4NIq7AbjOPezEby8MhPDa0DXc2B6HBr5DuQLtkmnvLRry7cnlZz
MKl4srH4iaLAF2HRQr8p0y4w/JHgH2C5KAHUY1wkQ3ElMo8oHsDujYSwzzHfxuZBzPJGNHruXXWR
m6I+V42gGiRCLCavskss29gACjfzp5hcIhLIJLOCx8wgOtevpcizQ2h6qfvgFkna/F/uzqy3bSWJ
wn/FmHcSXJrbywCR9yxOnNiTm7wIiqOIlLiIm0jq18/XomSLku3rXBqIZoAgSGKlRRab1bWcOuey
moBov2SMcji9svAdSXieGE6cn9JibBrmKkxR3BSzNJ/T63GGeO6TaLaMpt9RPnM45ahgwx9ysohM
NJpT14ma0RKHUJ8lBNa6fgL5EZocCBUnUX4NK/es+qwskZY4KxapIt43SRo44zksXvPTISgY54KZ
5kn03WKmnQkAB7QWYEJF4WhIJTGzkgfV9IPRBLX4DD4qhOSYyk5IF9FrIBd0Cthfczg668b8NnWd
hT0CqhMhI0jbP4OHGwBXVSDyo+jKu8VCmzWny8LykrO6MjjcKzqCydc6LiKQYWKS0DCJHegzj30j
WqZwKjdDZ0Qw0IgPVYI7SJGhS5oZ2FBbM7XlyVyPs9lpZoEQv7QM7tJnWMFI3OK4TiMH8jrcm+9A
A6MUKMymwqnheo18w1r8QDBMHmHTJXx9J5CYLhY/kFae0dhd5U7/p8mhrunkTB5VsKfzwzezfBQc
HYOI2U4rH/5nmx26mkrCgCAp+SFFOsujxtDSyzmO6gHPlz90yB3540N2aKkeBQ5Xjru7qx/eZ4em
qZITQjBHEGdqwmY2eZMjf2oLXG1KPhkn679v81LgDcn+HgphQK4EBAvUDneKAkOgvQyO1US3yyy9
qSPQ40u4+rUBfWT0ikOUtOcI8OooTQynyYRBxYq+ozWZ/cxQgQnPPF+gN2gKTu8T5CKhfvRmhfO5
BuADfmpqLu6Y4CKmnkbibRj55e2c5A3pqsD4EiE4dyNEll4rTjz5BP1lfF4ZWgFuDGZSEaJLT66B
8koQNt6FU4nprwakxyk031BSgSlKzxZlhtTixCj9O61knuxcGxbQy4SGvUCBZUaGNVds8xf0Wehu
hjP/xEpmIpfNQ4T1XEh874xZrv0VTYBmDRKORn2QhgysIQ49uZ1nOp+aeNnsmtsPrjM8/LdKYYbl
mAw1u2zifFYMppNFdes3CFzk8Bpdpl4A8hmWfu0WMi86DJ6dUi+vUkOi7Xz781Sv0nNKe+GJqy2s
s3rJhGGtTfJPIZDkjAmEKQR3yFSgx2zOivfkDxkCxtm8OLeNKD6NKlIO5oE0aPbsHIECKSzzzU+W
BtyuwFYRj/RdCIjM4ddJNKxvLCksN8gFotsDt4A9zBmWzI3NMzs/dtKF44MvmzViAALRg1ww9cyP
5FHp8Bgep7hGiTBT4Lezc0V7Vy0Z1xhETYp8NqeDAim+WDpjkdUlyui+Yy3p708ZR7bh+EGRzYsg
Ai+Im78vyWzfoZeUX0ADVMcfwQXr4OkNA046uwqj6sJxrblzTF6KEq+mTZBwLxclV0sO5k2PQ9eA
Y6rGnoxyeCYqzVFuDn9xhDvN2yw0huOqzudXyzBAtcKdomL0Ic28BHAibXkEYpgru1XcAn4jFK2n
cDrPy3Go5A1SHH6w+FoiTzskQKrBUDjzSVxd+NEwVMB7+JMrXQkShojK0vu+sMGOvZ8mdT3ypor3
BfZfC2huEwFPnYifyNEvPhYwS0NqSMbKNisb6PXR+zkDZ4yyi9Dj6pKLAVnoT21HIzezp9WpohOn
kaEXjkCWBV2hBaSMZ8R5zRzt1oYO7CKzjROOeJMgpS7m12k4n1wihg3aLozK+ouvObNbI6xcOr5m
Ur6F6xYC7MivUbidA8e/VhSRf60yyxp4+SwZxSXzxme6axTAFxZDJBb03C7fVjFsdeyEafOfRPct
ByUqezgH+FlSCcmWKJNOUwRdQeqmk1uHQZPgRBjBgvug3nDlV7OEQHdoLs+daVR6ZwZgo+YbNQcj
ew+XHjiI3EzFjwiBG8A2NCFJKYLCRfTUjJIEdEplMuczp9VrKnHRHAtio6+2D9L2tFBEFp4CmwoQ
8aOmEw3mjBn/8hDfFB/1ZUZErGjIS0D/G7NR5xFDoPrSKo8nWYhAhDVLhtllRtsc9VA3hXNsGdiz
z1NkGk40lAYXAwukw9sozrUzE4I60Axm8G6OFDg40dARDOwuF7MfLiIN6N4gwCg4V4ezsWkkFgPV
iPkymOojgu5y5J4wCZBntKK9hT5YKHky+0KU3NRXCimMefH7x+mH4I4x3ORX0S2v7lRkb5KIX7sf
6dRnD6MgC0+EEDSZ6J/SNjA43DirOH63asUvrQA/Wzt+WXlYXo0t+3a0MQQdKVt7ydU8d63357Ks
en9Kgri4SfZu6EUf2hz4jy/0svuDfkDy5xJzdCKc1XWt6u/PLROOKNOXPymvm57qEYXYdNA05v+h
MvzXUZjEk/WPaQFRAoc0gO4uQxKWFDTsPtKnDPH8Pe4/4P11Ojdwl5TgzGgqTIKkE6+J3RjvCQvs
LPC/Z4EnGyESUvBCI+ys8WAEw1R1E0444lFAH+4qyu1sA1OlGEl/hF7IilTuD22DnRsYr9pNUg/T
1GjP930XNJVOm4RL4L94K0AybNsA2U+NjrOOJ7FoCB2eBWAd6msBW8UTGDTW6cwiMCpJ27ZNoDuq
Rp0AaBB9SEmN/WecwZO7QAeF0nsXGKrGMJrg2PCgeluxhnds4KrydKOWDwChJRX/Ix7xOSM4u43R
J5zizhoP/kCYqouILdSNdD45SSWqZ9sIhkVWzFtC29HhjZHitAdmBBNqw75vg+BJQ1lHc4MO4opH
c9sGuqnarvx3F5gc1B30bQ/LBkLqMPS0gdBUSWEv+AXbPMSEPOmOEXQo9nlXXKI9z0Pf+NCM8BjV
6u++DdCmamADBZgjQb+cY3DHCNSIADxBT4W7OEC3yCVJT87ubKEg93Hn7wSKKCbYNuUmE+gV+AaT
J729EVbUsvTGdEG0KOtkB7cReDp9jWDY6qo+iOMXgLBWshHbRtA91fDoErFbNOBA5sG5RYaUegcJ
nA0MiPOcgSyDwAQG09kJrqPa7A+wkjroGN6Hg/OLOgXbvm+DrvKUbVhaYTkGjG6Th3U2AhggiaGm
/gtghzPi4N4GGEz7RouGoTLYTk5IYbz1fV0jwEPNGDqQU+ktMNHBhYtQIK+rAj38oqNSyKfUYDtw
N5Mo70RKuqHKbIFwhO0A5W7rgrbqDPuJ70uS45d8ppNA74R6D5kT59k6kP/nRhC8DsAsAaOw30HS
ycrP9utAesm5wb+bCO60b8thhUqStbU9sf65EUxNtcA9WwAp1q6vawRdqCYYY4P8WqeSIhGDB2YE
0zHaE6uHERBjYhk5OQLMXGIm94zAnRtQ06/baQdnBB5h7zABLn1GFCTCWb4M+6eDoTIFYrETNnnF
YW0EE7RpbxtYqHIxNSqHXWTcKMc0tl2CZqiORjACWtGTxYTDixI42XobwZXZEeEQxfA2VuoaQadP
LAtOciBDxlN/qrr69OHQVpn7ZpEmWhVU6Jiqor7Izcqy9fZmMHRVOIydWbbwhAynDs4rMGbU1wgk
D6g6CApKHBCCuZUd16jZvBH4Rtr5EIWvam8H5haAK7avaY/zQZBGUi4hTrCAzu9VGIkZ6TWQtGtu
W3Q5uJ2gb9K6HkawVc1ifo0Olctv9Ke6r4NG9c0AcgKQDu0U8oeDM0LrFnoX2Ji84EEzYwSMRrYN
d84Iys2GLod3KLlgqgOsN/MYOb56ewZP5ghM93iGpjPiIzm/t90jnsFiyuyh5nxo+wExMXnNuKte
L4VtyP1OLLByfztnhKaryHiauE8pXHKA2eS6I/sKEbRwCI9dIug2W9rbDMhwMV5JkL1u0RzWMSGb
7X3rK8JSme9kBBFYHT0IIQdJt98IzlKCSqJrogk0KX6n//CC1Pu+iQ84MPy56vEH43xrqu1vP7B5
EfYXWCflsmdJ67rzOTnw1q7cZufy7//uhGYrLMXWDzfYitXXrP/7+v72v7nzXZub2vzjRTDORtmd
D9+3nOBbX+XVKAIj8Cb2y6CDkVwV0B6uY29K794RPLfsWTkNRp1eviwi4Ub6Lnw+ivNys4w0NGNf
shTbe91yFE9+Ao7YLLVau+2+v8radXD03ZdfsvMFslLX/wsC2HC7ZmmD2r4rX4yCeOc50ht8hed4
Mf4x7u67tkDR+4LHgfQlcvd1Ld06rv7L75lj1YvsvW65a462aNV/3d3rbUsgfdd9K+278yK2/flX
Wbnubo02W++/crgDBwfywmHWd933wSiBd6u73drCa9+lr1nWH3WMsQ7H+q78xR+N4q6ZqWPIFPAV
Vo53HSlLy9bUayy9e82rKn/vhYM76Zs3V7gFOuq78k3wY1x01m1H2/uu+xfDPvIdPLptJmXW+YK2
Ddj3C76V8Y7rWFcO+y783R/veed1E7vv0pdxPM6OPuD/kzAYbRtlDZfo+wWDcTDdfdPvsZp9F7/h
ebL69mWv0w5y8b6LX3HZdTA6utiJ9tqrf4UACoey56vWl08K3ffy/3aeZxXZPsoq8aJ49dhn08Cc
2nXi9xWAvpd/MwqqrnuRGr1Q6DivYPmLj1fnR+/kb1/efN6YWrqwR0HbfW/lw5vjNx8f+6Y9QPbz
3/RYKnOPJ99PcDY90cf+Wzd5k5+4C8ej7N//BQAA//8=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zh-CN" altLang="en-US" sz="900" b="0" i="0" u="none" strike="noStrike" baseline="0">
            <a:solidFill>
              <a:sysClr val="windowText" lastClr="000000">
                <a:lumMod val="65000"/>
                <a:lumOff val="35000"/>
              </a:sysClr>
            </a:solidFill>
            <a:latin typeface="Calibri" panose="020F0502020204030204"/>
            <a:ea typeface="等线" panose="02010600030101010101" pitchFamily="2" charset="-122"/>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algn="ctr" rtl="0">
              <a:defRPr/>
            </a:pPr>
            <a:r>
              <a:rPr lang="en-US" altLang="zh-CN" sz="1400" b="0" i="0" u="none" strike="noStrike" baseline="0">
                <a:solidFill>
                  <a:sysClr val="windowText" lastClr="000000">
                    <a:lumMod val="65000"/>
                    <a:lumOff val="35000"/>
                  </a:sysClr>
                </a:solidFill>
                <a:latin typeface="Calibri" panose="020F0502020204030204"/>
                <a:ea typeface="等线" panose="02010600030101010101" pitchFamily="2" charset="-122"/>
              </a:rPr>
              <a:t>2021</a:t>
            </a:r>
            <a:r>
              <a:rPr lang="zh-CN" altLang="en-US" sz="1400" b="0" i="0" u="none" strike="noStrike" baseline="0">
                <a:solidFill>
                  <a:sysClr val="windowText" lastClr="000000">
                    <a:lumMod val="65000"/>
                    <a:lumOff val="35000"/>
                  </a:sysClr>
                </a:solidFill>
                <a:latin typeface="Calibri" panose="020F0502020204030204"/>
                <a:ea typeface="等线" panose="02010600030101010101" pitchFamily="2" charset="-122"/>
              </a:rPr>
              <a:t>年各区域风光占电源总装机比重</a:t>
            </a:r>
          </a:p>
        </cx:rich>
      </cx:tx>
    </cx:title>
    <cx:plotArea>
      <cx:plotAreaRegion>
        <cx:series layoutId="regionMap" uniqueId="{76C1AFBE-9462-47C0-986C-98755EF58DBB}">
          <cx:tx>
            <cx:txData>
              <cx:f>_xlchart.v5.10</cx:f>
              <cx:v>2021年各区域风光占电源总装机比重</cx:v>
            </cx:txData>
          </cx:tx>
          <cx:dataId val="0"/>
          <cx:layoutPr>
            <cx:geography cultureLanguage="zh-CN" cultureRegion="US" attribution="由必应提供支持">
              <cx:geoCache provider="{E9337A44-BEBE-4D9F-B70C-5C5E7DAFC167}">
                <cx:binary>1HzZkiTJdd2vjM2zosa38AWG4YNHZGZl5VJbV/XyElZdXR17eOzbGykjaKQAgYBRoGAgoQeBMpNM
gmEoQAAHBvBnpgaDv+DN7lmysqunC0TRqDKbme5JT4/08OP3+rnnXvdvXvbfuEyuLsr3+jTJqm9c
9h++H9R1/o0PPqgug6v0otpLw8vSVOZlvXdp0g/My5fh5dUHL8qLLsz8DwjC7IPL4KKsr/r3/+Sb
8DT/yizN5UUdmuy4uSqHk6uqSerqa9pubXrv4kUaZm5Y1WV4WeMP37/+p3/+5Fd/97u/+9P337vK
6rAeHg351Yfv3/ja++99sPuwN374vQTGVjcvoC+he5hijhmXNrKlrdj77yUm8z9vxpjuEc5t2xaS
Y0ok/uKn1xcpdL/TiF6N5+LFi/KqquCdXv15o+uNF7jRcmmarN5MoA9z+eH7n/zq/1x/5z9/8vHH
n/7se9d//tH19799/aPfvP9eWBnn9Rcds3kpZ/1qFj64CcWffHPnA5iXnU+20NqdxHc1vQnWj350
/cu/v1ewKNrjNpKKEFtwhRi9iRVie0hwhjnCNif2DlJ3Gc5bkPqq6y5SX7U8YKR+/+vv/f63P/z0
o/92r2Axe08wQm1sU6wkYYTcRIvwPc4Jl9gWypZKguG9NurXlnXXQd0O2c3eO6jdbHzAwAFkn/2n
794rapTsIY4Jw5gphQhlu/5Q7glOKKaSESFeNW+jdqcR3Q7ZVtcdvLZaHjBY1x99dN+bF92YEHhD
wRFCSnCb3zQxLPYQ2J4SjCNFxa5HvMuAbsdq6112sNpqechYfevPP/v+D6+/+5PP/uJ/ffqPv77+
9sdfOKc/nnEwtCfBLTL4R9qSvnJ8NxgH3uMC7E8ihpUiWH3x058zjj9oaG+B75Zn7OJ4y1ceMKCf
/uLe9zcgI8AMCWZUIEGETQGobRwJ2oOtT1LMJFaU2js43mlEt8O31XUHta2WhwzWP/7f6+/87f1u
awy2LSElpQgJiTfkcBsrYPlcbj6XyMYCuP5Nm/v0LgN6C1Zfdd3F6quW+8XqJuvfjnXQns0QtW0O
DkhQxMTNWUD2noJYRwB5JvYmFvp3nYXP/t9fwSp4M7g5//8huPnd//ju9a8/vtclCnwYI4w40CrG
bUnQTnSD1R4BoswRUcgmQL1uonOnEd2+Rre67qzRrZb7XaM7cee/bST66Q9+9rsffOtewWJ0T6iN
a0cMCQF/3qTJUuwBjrDBEyw2LJnuOpTXI/r1z6//+rfXP/ubO7GM27H7/N1uedIOlG//4gNG9vqn
f3n929/cK7IU74GNcYwUxwozsMebThI4NZGMA22TfKMHQfN2AHSnEd0O5VbXHey2Wh4yWB999Nk/
/PP9giX2JJgXyAhCIAh17F2fSfY2ShCVoO8pAXRtB6y7jOgtYH3VdResr1oeMFif/fY31z/903sF
i4FlUW4TkBYkyD4g1N20LJBigUvD5xRx/trwti3rTiO6HaytrjtgbbU8YLA+/acfXH/7ngnzhiva
oLZ+uYfdBAuzPcqwIKCZY2SDdd20rDuN6HawtrrugLXV8oDAuttQX6/01+rCjR5/YD6Dqj0QxjnI
QghxysTG5d2IdPgeQxCQ2kzZHICDEGDbyN6SYHj76G7H8C2PufFiDyubsQkB79vE5B6igkDaCUuh
pCRAEm9AxfbArgjHmCt2i4BwlxHdDs/Wy+ya2FcPfcBgQVYOmMb1f//pp3/73Ttx6z8wZ0j2IGsB
tgOwYGyDSH4TOCT3KGiySmxEISCQu7rrHzq620F8y0vuAPqWbz1gcDe7wD2rQ0TuQaIXomr6ipe8
yfnJnpLUhs3uC/Fo22feaUC3Y7jVdQe3rZYHjNUnH3/v3rGy9xCzgdODcW3kV7QjuyKyJ5CSSFKm
NlmPncj7TiO6HaytrjtgbbU8YLA2abZ7js/AsCCXAVIIiI2vdZKbnhKD4rjJ5wuFxUZL2WEjdxrR
7WBtdd0Ba6vlAYP1ya/+6tNf/PL6V3/2BX/74xNToHwQiiCZgaEWBhBBO8oHwXtMEAW1FUyxjTLy
xU+/TkzdaUS3g7XVdQesrZYHDNZnP//F9S9/fK/BNKjFNmhQkICHAI0RLHfII+LgBoE9MtAeIQrY
ZIa396w7jeh2sLa67oC11fKAwfr9D//LfbtByiBVCIkl0D1sQeCvO0EZEEYIyKC8DMnX6ambYN1p
RLeDtdV1B6ytlgcM1vVf/+WnP75f5QOkfak4gYokAkl6xXY1RWIDu4f6MwGAwt61W7d0pxHdDtZW
1x2wtloeMFi/+5v/+tmf/cd7dYNQAYNsRZSC+k34D97VFBGASTgFgRg44Uavv2lZdxrR7WBtdd0B
a6vlAYMFascnH//v+yUYf5w2dacR3Q7WVtcdsLZaHjBYv/+L71x//K17BYuoTeqES+AQCHMoqd3d
s4CA2HirEvCmZd1pRLeDtdV1B6ytlgcMFuRVrn/y3esf/fjfRp2iEmg6aIYSZMXXiZSbMRcwQwJl
BBJqPL6oGdxmhn/w6G4H8S2P2QH0Ld96yOD+5H9++vN/uFdLBEkfAzMUnOIv63Ju6MSQkcY2AlsF
TRLKmHblxruM6C0gftV1F7ivWh4wWL//++9DEH3fhISTDdcA5elV3LUTRCO8JySiELdBOvrNUwp3
GtHtYG113QFrq+UBg7WRO+5b90V7UE1FQZpiDGEwn92yQLRHoVjutcb/Rv30nQZ0O1ZbXXew2mr5
98Rqpz5r6/DPl4ep3Iv6YvLqFNadW19NBhwO2+n6uTJxq4L1emuav/jwfZj/Tdz85emuzUNuaBpb
xa9v9Lq6qOoP3wf/CSUInwvDGz/ZXb36GEMmDkG9o9ykbSgXYLOZKesAfhTvYUWoUgrOf1HI6UCn
yjSbJlBglKDQC1oUVKEg+8vDb0cmGXyTfTlVn///e1mTHpkwqyvoDQ/KX39t83JiUwgOOUCoTKXw
c1gxBO2XFydwwA6+jf9DzgphZ5nyVm0Us8OgiSYGW+W+sLz5GIy9Tpq2d5o+siYJbYxjl6ukKl9Y
rI90bCeZE4xNss/zwW1EZuksILrgSLhdmhin8JkeooiveUYuGlWbKTZiWNhpW+itGb/lNTAotjde
gyFiQ5xlQwEVBm1e7rxG3INS5VGTr1lWn3edN+WMr7qKXabCHHc8x9r36iuzSgY870h3NlTl2dCK
Vof8pPes1Clta87LqHO+fmCbs2G7A4PaExtKumAvhfz4zsCwn6WIDmOyjsf4AiOROrl4YQ+Dg9rA
mtvoSBQ11nXbzZFZ4Jy+zHwZ64bDGcSa74+d9zKTYt7F1qJhnY7qYV70yk1pNE1QODVeE2qW2Ks8
mA48cIUcV77FW8BGZI6KOyeykFOWaCm4WZiuPTPxUlj+cWnG3KnjSGNarihKXJEht1dpo5NSzr5+
Dvhtc7BRNsDlQQEwVEzdXGOelSBZlYlZ47bKXGhnq9QeZvWokv1hGNMZD/Ji1iNyYdkntczGKU7w
JBkZOkqy4pBYRTgHiWs2QP3OQQtLVlteKrSt+njZB9Xoen574FcJc0Q2Zm7TCv+QdMnS6scnSGXh
XJWscQzKL2nRB+fSVNPusaCUHvAsjdx4DGZWVSLt54GrcH1ClRHzgdNjLxvqRZeSehbFwQnrCm8/
rKKToUTxsY/C7KCOaLEgMjmKqqY/5m29lr4yTot5NRNhnOzTXk3D4TAacm/VkHbBMhU7TWTzA9Wl
pZNZwQJOa5DHXz/jmyDpjVUHRwAEtqWEY7KbasFtq5bKLtAYdmadxt00slGlY1UlTku9WRBYmlf9
kc37qReSlaHBorLLK4SyRyYaX/YkPawdEdHsHTZKblsGEmwAbIHDEYXdZVAkZZLwVpm1p8JW17l3
auVi1LirXMgPgMsQRheJFzjt0J+FxaOIqf26CVeRIk4o5Ys2Gc/6KHY7X16ASa0Eqo2WfTUR5QFl
PdV8xM3kXTO5maptBwmehcPKJRDTQFUSSG83p3LM076Ls9ysRek/99h0SCfxiC6GMJwEbXpUinHa
VHi/sjtXxunaG8Ry83delU6Dmfb7cZEmcllRL9OjZRxVTjYwZIge+0GV6B51gbYzqbv0MRw9ntvM
DdN0RTPvrKpTHaBo6eVsqopyKvrxGY5GzQf6WBAa6AYdhLx/Vg0TcLeXSVg/rrE1aWz0qsn06UmQ
oONiINNe2eciKVcxKd0kN6Vm3ngpiXqhulPBy8flSCZ9Xq+Y18/U4HLCDkHifyGi4bgK/X1SVjrD
3su2QSdJZB2pPF5s/sV55iR26vQDbXXljc2sEuKoHZXDSq+d2apboiJyy/p53afaCDYJek/bbaXN
UPq6zSxHmOZRkZbz2MrWm58L5PCsK/JCy5yfUCue2RJ+BBXaE9TBQ7Pfw/Y0JMljiEiWCbePo5ic
+LX1POuqg6CKdZ10M6+vYYVJETkylbAtdc0cMlC27kzi69yy14gkB13bH9STGNFDXjBdVeNaxuWR
5XcL1vHzgjWpplk1Og2xZ4W0jRbJWGkWCS1QMMwxFrpXlq1HhCdlSjXlXagbL1/FwZg5KZcnVWeW
1MnjaBbzK17U8zYv9nHRHXMjZh2r3comh7C0mbPBCuX4svHVRcPkWZle1rlP3EollS662m2Gjrvt
0DxrB1w4RZ1cvGuhv7HON6crEQjPhEEN1+YA5rbL6GsbjVlYxOtGDcPUl9UkREVznI7VmaRycLM0
Lvfzlne6CWvl2m1JXSgJ6+ZpiQM3bb15bdpUdzEs0DEk+B3ew95sEjftEM7LczgMD2cVNhrDjh0G
MuOoKstobbd2uxr9djoQaa1kCA6hpmwWBiPVYZ3oquu7qW2VbuRHbjCKYYVjJ8dNsshbq3WUkq6s
klnKh9aJWgL+pcQOq8dA130spmMb+05dVq1mpA+nI5WNk3txe2BZg4vKBlZtbSkXcBmdzvfoMo0m
FNC3uXls4ypyVdcPS5WGk7A14RJowar388ccB3RWgcNIIhkfCNjgdUNiJ+xxp9uYxXpT7LhqMvwO
AkKgLuGNeQNTgIIvCP2AI222ii2C142jxzqVJ+sqxNi1ssqtDLGPwng86BsySfrw7JVF+eMUMe+R
NxdBfJqX6eM4qg4kj2s3jKpJH1ZTP2rTpezModcUqxSXE5lET5pqnFp9u/bLPnU6ex/Kyk5DnJ+z
4fJfsUAVhnIYOKMIIe4mAbL9IoaqNrTCKF1ntC/dIaC2FrJbjDU/JYk/BV59FrhNGkmXj9wJTDet
666aEXSE/HBWDVx7if/86we10fl3Z5cgghAFlg4H8tRm99iaXTNgFqeNTNZoiB/XnnIsLs8GTFNt
idGtfUNm9hCgaZtkpR7G3LXQVJLQRVCMrE2WwmwHp2Wj1p6dPc0wv7SAq+iI+csiBz5Y+Au/GSLX
1FHhGLxAkrVOrOLMtYveHTK5qkTonWUtcXyMnSoavZkkzZoN5DQheeWq1FwNPrlKVLKEM5/CZajI
3rHEoJD6tlmA42ubTOKG6u4QvLjuaJCWbbouTOkSXIK9tfWTKquY28OpBrds+sYtg3NekzMcSUf2
sAO15Xhuj+lJUqJqZhdxM0uCrtNhaF90dnSA6vCw6CfIVO2qrQOXJG6SJW4/dJYL3mHSjqVuompe
Vt3zkaLnVYDO6p6cj/UY6pFZ5YEZZkUcx449ZHNv8JbDiM/7xE60UTqWdTpVbXfgqazQfRS4Fm9i
N8syhzQ82ieknpgAjdpnwSS2rOOhWFmMNrNYhomOkO1pVsDfqo4f5LTOXb8K3Dqu/IlEaeX64EQn
fT0Yp2mUW41sWjTyZGizSUCKpewTpyraeT7U7hDpPBCHYQw0POyeeah71Bs8L6jSA87OaBvMCljZ
MujXuB6maU7mXcEeyVzMSxIOWhi5jHh6XDdiWiqyNL09j736iDRVOvOyRuiu5tMgKKNnODFH4GSO
8GCrOZUvOyzSZS1lsT+U/IJaOuybY8Z8nSDrIOrdUvrRNLD9g8JO/AmNKjz9eusRbzJCSjBk0cA/
Ub6pzr9pPcrPujSgJltbeX/FenLC7eBZ7ZVOl4Ru2Ldq4tv+M5PT8tAfiZuSzC2C4oiK4DLI+KFU
hk6LQDp53h1lTRjprPfO/JCWWmbx1YiUG1SkcdBQJ5OhjZYW98/96LJD5iSd9Z1ctwqCCdu4aUTH
1Vic1h5L9kfVkKfxkMauKHE+x2Vv3NaQ1iWiDTV4oNGloTqqi6yfMBYdlUX+fBylcsOSH/ZCTrqh
wI6Q/vMIl4skLE7SyDpNknRWK/9JbofFNMJN6w65OpRVkU3azH4We2zBeBi5smD7LeqnzKITuDYn
0gK4mCrWRWQeSel3TkgC2Eiqd+yvsNffYsQgHzIJD9yUC+wYcRki1resgUhVNRe28k8920KubcXY
bZMg0KGfcJegoXJalR1am+imV0XqWGGqhzhRE5aiaFLn8klMRbhoPXyUMNVNGtUvktTLZ2FPEq28
lLs1isbN9i2mfhgdEoN6t6kUOM/Y7/RQBtmMpDldoKQ7t0oczysW+9Oxk5FGQFJnfp8ZIP2lrpK4
WTUN016UOi3yaxfb4PulyqNpRXqgi4WahB1bxCzDwAJZOy2BLLhjxuZjFKJ50HfJJDMi1sRu+0lr
q8cBKcu5pdRRlHQXBeGjk8TYm3TpUysf61UckjkjlZnXw0lrwMbsNqk1iaLMYaNvT4RV6LwbxUyV
aJgFTuGlvRvgAX5+Q6CMPw4zr7OMm9dDfTq2aGqHAdg6HcJF2gB3KtSxyUbhjHXvz6pEkWlRhoWD
klw6yCvFpOziVBMWPQOz4JqJelzKOKh1HrVYAwWnrsxyfGCRwOgo8rC2/TBfGFEdebIu11XVOCFY
uo5wxddWmPuLENMFQ110QAkwOD7wY1TG+STO8AXUI5j9IBFiEfgQo7RJlU38yqpWdQQCj/JNuU/y
0YFYtAOVx3IGi7UTz5h2ZsUCLEI0sQ7V09Gu0Drt6tqVIR8mQx2/UPZYrnKURbqFo1arxD8oa4jg
De7Sd+1Pt1AgClcbMMjYc7hpaVeDyaGo2mMFCdd11QlAmvq6iJKXuSAW7Ml4phJElqrxIm3x7MCq
SeRkuT+JsrCeyKxt3aivz+wxgqgp5/G8p3Hh+FRlDjf49OtdIr2F5lKoTORQW4U3Qv4OoUjGOmSh
FyVrbuxkEfb+QYD5aVGzyB1CqzrorVgXRZAuRdvmuq/oU4gklyKQU7CdUJvRj3WZ2eATI0G1V1kN
yHCydCWxch3SbE09FC3SLJl1xsQOZnU66U2KYFFbT/zWO5Rt2LjQxbh2Gq/+FW8HZZdwZk7C9TyU
7rwdUeDPGxzF67RmLpE8AikiL7VXltOc8VgnfJYYsh+JzrFG2F6bOmphH0SnHe0094cXdV2dDgI/
anEaun2T6LrKfdc33oGyved2TrBjdQwobienlPe9K5N+WRWlVkW4xHnqTVJYJ+/wneyWBQYxE6h8
IOTC8dtNucc2CxwKVFXSJvE6jOp9b0wdTul+FKSjlunMQtjxrfHJCPG3rqxsSUl/bCpvDc4nAO5/
mBrATKY500p1hdvhBuuKDY6KfPCi/tTf58Nw3g1qnrDGX1RDBi4kQ0ZzCSxKjRKIkTnNKC0g5O0y
TdKunOQdj1YD0NZlq/Jln5t+5YUx07FvrWqbZVPZMn8aFgNIhCm9tCBIPTCSu6lMi4lfB6PLDOu1
B3H6u2brTa0WUh/ANQUcZAbRe3fX97p2hNsCINLMMqS7LjjKwZGCjc08q272AzZWM4ijet31kQPl
UI/zaL+Yh8SHLSgJWq1qK9GixYH2vNgxCXzL9jvbtcfYc+OWriwTuRaIqEOcugO8o/Hd0W7OQZ/P
wXSAJfiqOswKurai+nxg3nk7eNUsDb0ZQ33hDHUzLnNiTrKo1n4xynVdwG/knExL0ygny2Q0aaJC
h52/ZJn9Dg8AAe2bGzGcRYSDUnCDDgS6u+JdUptckbCGSNdCIag1o+V4XtNoaWfRLGJDfRTHdTS1
lFFzUyRnBkl3oPVTgw95hKdBgU6CNDiUljyLcJs5OCflJKvi2JVjW87KjuY6LddBKVNQ9uNQDwZf
jhCVtkSGQFi70EkEWrJyuKg7fOB5tdRNNbQ6TwcfCDGvdJNgBEK2OEl6n4C/gf3K7+tiEuHRGb14
godwnJZ86KYlBQqQEdhbyRBNiyI5HtL6uRnURVIj5iSW9QKi6dBU5zkE707QYeLy1jxrGtsHXTgD
T136K9/YOvJJM5OeDyyP1NIZfcI1GkLPISqMJiTrXdQYrqu8nQSxLzW2uM5iSyNRH9PCj2dhfIhE
5ZSxCkAOTVOX2cXoROxlywdvYmiHnKKsfS0DlrhFos7HGAKOoH6GsN/tY9YIt7A3JjTGT9uUCU1z
tOg6VsHuHWdOaC8ZCp95zbAAEjSPWmg0qptazOUZTdwozRddExFtZeyiqviT0ivVfkeZq7i9tgM3
AF88N1F1aoVsUSSPgywjUxMfj6PvZKxZjtJPdYtaPcbwfJ9ahyXrykWQ9qXj20TLsXsOY4ddISRu
hv3XF1q8vrbj6LXUsp0qunVdSoEl7KAgSUPC6KaX6/oGriawy2qd43QV+/Rpok6KLvKA78gJGE3j
MPUywKCRVTG24dPqqI/jl7gNlU6Yl+qi5OcgreUOL55FKXAaIDIcwri8ySNNB9hfu54/gbuJtIl8
G161O+M0aZ00GKc96MKsSGBLyEXuvmNb2ox8R1sC2gulDpCf2ZCEHf+dh73iTUmrtZ/Q1MEBTDsT
j/uknXIIMmugvoXbmxYsYExOs2CBTDmN2XA1Dt0BH8VR4QeQ3xoPI24pR7Ql1mHMpwXz19YkysvR
qYvqaWBhSFwwtM+FVQJGahW36Qmp4jNRjKc+yFJf/1ZvpPbgzhWm6EZJIBiOZO4qZlZKA5rXfbGO
rcHTkVVwECWMEzftQZmkRtcKT31qz7u0uvL4JUu7Q2rnByHAq3nOHwXduKQpAcE0TvSQ8IUnrRcR
kcciI4etSuYqOYmFBbHW/OtHDmUmbwICYjuFcITacMXY7lIrmqIcq8wU6w4D3+GQNevC4Ih2ahIH
5AjI03nKIXbo9lM7chpjnReqf1GHasrbcYJCD2L1Gkh8dLhJLPScH4WgwqnDPgUz6RLjZkWEHK/J
TwavBfEaOXGaXoQGz5piPBBVO4Wk6ayhQz+JpT+xIrOoaLDKcDsFN+d4dpro1gSLLBhOxz5Y9u08
zGsn9OUyUEe5bGcd8Z/FMjrA8QDm3S1yULiNNGsGUm7swXpo9zkfA6eU3r4PJHzu9/HR2IJbS520
SIk2ltoXEiK9zgs0DzrXKuVjNY69E8Iu0PlppFVsH1bgIcege9bk6kxlcaU74WVOHuQTkwAdZOGR
bdpl29mgNHnsoG7aF3wTsPmBmkOW+UrBK9UiW0m/idwutxVoamXnGr+f4wCkANzkz7tKvIDcZqu9
lginaeUqgntLQfv2FgTVEJ/mz4q8BB6fpJ0WvRx1kFhrjAPfxZAqYMN+xdAjnOajTqj1TBgPkrHJ
1YCNNQ/FYGD/mEUFjNYi3Tu4xqZoeteybbilAYF2DKdHgIPd9Flpi0mRtVaxDkW+zHxvJlS+Jsra
NxZ/KkLrqCNUG19cIQjLXVJYV6UoXqU1CowfCe4/26yssSnOR/ZMVWwmUbtsouwApO8RtpaEO1Ue
z6MQH/YohCxQeRWE5sU4zH3ZtNqi/Ni05DF4yNDN+ti16nGdt/0JCEBx1buFR57CZWyVDlIzN9Wa
F8SBe71mrbQWeQDJkXC/wIWbQDTsWEPfQY4FHKvBJz31Dr7e6G6LPKASBc7eUwYl5nCh6c2pSmjI
w260qrWBXUoPVlDoUbYE8K3mhfFLjTL7RJY1RMgFEMoWUlBobQp2oXg2hWX3KJC5SyzvELjkywwU
Z8j9w6IhUoLvHNxYyVSnlQUEoWCLpO6e5/2jAiJrlh3LLJmwqO7fEfhtrkJ7A30J586pghu24JDR
jl/HoSFhYjXVeiDjCix4xtNFCQy8YYOAyDmEjL8JtKxqF2E6CctaW3V6XubFKbi8RdkMpykrTqOy
z91wVGeenBehWWYgXCpYyJ684Hl2ltSJ1J5qwZXvx3X4kpvk1MbJomWg5mR5us/y5lEQVFdp254y
rzu1JHsC1RinrY9P3oHhLdQRWCMk2aWUQrw62r0diMTxUEHEx6p1kxT7qSkejYl85nfyuSDmsB2t
Y5GwRx2Jzn0Igmx7fBTh6CqpIBGRV0fNkF4VQTcZ8n6R2rWzyb22Yy81sgTUEqC55/fHKjFTMmJg
nxYEiPy0FCjTcWOfJQSfpbx716q8RVqGez+hxJ6AKgVS4U76ghRdgFXY5+tygPRfipeN6d0+a8DL
oye28Famd+J8eJFnRem0og8d1K/DAVgFyhm47zJblbhyN4bVjuJJE3frdshOIBJ2+xbCivYsAOl1
88BNmi7P0sOyVrOsCpepohOwQ7eCaSiabmWg1OLr4XplUju8g4O4AaU+DO5rgjqcmyaXy6CBWr0o
X29EbyCNWpae7tYh24wEP4pkcGAV7KAc6Qwy507fQ4gIm0kdQT4DRrV5qdErDxvWTGrvMuXJIQ0g
phyohrOscwtS0WgQjw28DO7ihV0UZwokvTAqL9MczUXezLqumKVW4foJc1EHRHkEXRkk1kI1+1GR
PtmkbE0WnXWWbrmoNSo6PEmzADh6Me3yR0OfninbnkD+zNcbDdOrw0KzITw0HZ42RfC0aMzpJq/d
9BZkCYt5Z8dzBrx6NNGhskbzrjl90+YZHBWUUGS0yRa+4cY6K+qHyHjZOjPVrA2hxEc20dOwSlab
dEsgxzlry0zbEdVtxF9aJv4Xys5sSU5d69ZPRASdBNwCmUn2ldW7bhTlsguJRggk2qf/B77aLjuW
z9kRay/HcjUJKaQ5x/jGTIOb+53IOoM81KfweNtYetHPhbFnghb+1/sfRHtWRLt2lmt/YKtYERUb
zk6iJRfHPYzQ49wg/xkW/pFAlgNN8VPNJY+nrjhaxnoXebM28+kU1psCUotBu4lu8s7N4R34gZVY
9QUd0pygxUddyc+KdA+eYN/bIUBvPG4cVz4o3mRl5SXrVQxBgS6uZXG4K4JV2wlIjzPC3jhTZxL4
sVno8n0vBYSTGSBBF3te/+Khwv3HHff+PGMxkQU5MrDAxIOi8OURrd3IxWE3N5ew5nEguh84YJ5F
Cde+ewGQkxZzt6Wjl+JFwJArknqnc/bTC9slFpYzxNTVdhJU3lbDB+tNVcSF8O+WnqLldaJt6/Fn
EiTQgcEZSLPXml98TTZaDN+XLnp3enrCdl4oqf5xZcGfm886CxVpA+QZMW/mq67TMyZwzbK+0Gne
6gC+feB/UAI1YCLLUyCgZof3zPG/z12U0O7kv7E26raynRPRLSepiioNIc0OffDW1uSOY2mxoR1i
mZOn2ZYZhRrMub2ZrCAuSydu/OUb8YtP+AtPvCbPJX9lHEafU2879NCsmb6R4OAYCCcUjWA+FE+S
WPe1258kCT45C3tAJl7SeU3sWvMtsqz70D1WEVwvCgUzlj018cybPX2xdflgRrKdYLZZwfw8WyH6
lnb8IBySXN6y5yicURwGz37XHdBj5LENxyYOOoHWQSdQ+9/KoLkui2zAoHWbPq/zfwiGf3GvIYRC
CMSsO0xXR5Lx9x2SS5Qqipr6ko/91RqXzIvad+j7r6vowQl9AKN4mWT+IOccYk+XWJ08sWI4gJ3p
41IGUdxFt7KCaNq4adX1qW5R3rbFuan866GzApH4uiYp9Y1znKh4dyu02xDA/rGWQvePWsR3MbfD
Xl1itLBfWxo1+2MFYlJdUPduWkr3E23SxYFqno9oNcYqXuQr93S+VWOdci+4tSSHdZ0sQFZIjla5
xiHVU/+T+RsoQ3eunE+ITSeL5C81ybFGl1dkdq+gAUmNljXK1r9tldx15fJ9/epibXDgE8KsOSsn
8ab6cRyhngmQHPAX6YhCtLeq774YtoXbxNbsXF14F7E9+BeCo9Ae5aseu1tVycyZzc9wKg/ALso4
75sP4DnhWNQxG4t9QXiCyuFtNtCkouHnVMM28v0mGRtIkzZ9xFOOEhhSU+pE9tVxNaQ5xdHSsIRI
ehlKyFPyxwiLLqz7h7EM3mWDSsRqJZ6d8s40XvbfZ/EvVe33s9h3MWrDg/sFiQMS9e8rrSDV0miK
92fgvczquW8hFesfcwerusn1k25yrKVBhAmzILbD3I3JFJ3yf3iiv878L68D02I9TONEBBQTtr+U
4ZRPU+QsproAGXgs2XIeRXAWE9tOjkV2ApuJ1zWprvttx8opsYI3hs6G+hBPbPdDt85xZbkaYx06
bqemqG+oTQ9DM6azrqeN5cQ4NZt40F6f/PqTW7A6FSEkgr5keUz73pzRVbvC+y5t/6SIfa6r12bp
hngqcep1BX1eCTfYFCKWrN6L8VD18FQCbC0YLj3FgeJeXM3dafKh4SvaJT7PbySan3mry81EFE2Y
CNpkEFWzh/JIYmhfoDdzndXAT2twwwUqotq1n+HIoEGmLl6hnDc+EbHtVW7aLGV0oNOgt6wb6QZo
chSD5elvdmyMTMcWHRgP4GbVk5U0YaePDoXIROcodnz93ZZRGHeWh1fH62EXKHP1hhpvq3Rv3VyH
/6AI/+KtQi5D9xmEvo9Zt1/hqtJaQtcQxi9R61077TIACF67r90djpdhC1T0SHRkxQ4DgF34+3qZ
ip3xZm/XrohdQ2FBt4U0iQ5VE2tKWWzXh6UyiW1P4yGgj1ZJ+12fNwIE6r0RIHqp7rNWNyqLqh6/
ibZbV8mbdIIEsHSL47PZ2gAmsb+EPPUXMKLMLemGCQAo//1s+WsF8PuaBnwEsR/DxymB7r/ujf9D
yeReWLkVs61zZOst0fObzp03M1ffK4Z3sQsP2vf21ci++Z6SwC3EtSDyUS3kopYBJ02l6lRbZmcG
tqQ02Ld9tan4/AybKo9rdCJCiZNR3Y+wcvK0t4rv7lBmaoKgJX0IPuKbFbVOXABkiIHhNTHhtoee
G4aAp/I5heBZw3Ixx46Ih5bAsCUMhGf+3ZTuk5TmLjcSBNG/pP6/KKpouB0gsQ5gSoK18ft9oe6s
ZCikdda1A+ygfQaK2cd6Bj5EfO+oGNh7udRdvCj7uYbWnjTjZMW+v/XEtBt1i8cZnEtxDov+iY3f
0O7+VHgkj0TkAqVnHLTFfh5CmjkaO3Lj1U+C5Vdu7rsIAmW0QrNgcf/p8Pwp3+FdxnQVSKngZhEO
+/26crtCgW4t7tlrw8yldWKPgKKH9lygDKTRC+3othPjnQnKvaX5lbTOPirMOXc6tFl4+Gl7om74
MfXLFgRMwoupSF1PZR2FJWQkMMOOb+uQAck038rR3czMbOpc30cmypqK3XUlPU35hGetzIqfs3Sz
dtIPgbXnnc6Ep57/e4W7f57uuGK03g5FNMNB1Or3K7YbZ6o1J8Cpo+ZbV+e7sZ+vSzgd4Dg8SZc8
dOPwsl8vocUpHorhzkxOJoUDF8XOosLt4qKBHdo4fjIXARZ5lZVR8OZZXvrfL/VP942E0ISx3DwH
AsFXRYyMSJDknnLPTjs8lSFOEDvImAupIlRbU3tP//3rnD8lifX3eRhahj4AXfyXO6Mj7Gs+Z855
EOzg1+k4ioxz51unlnureWnCNlE2NjWb6jersf6RPfjbG7MO+FlnsYYYCfQV0GPWXHaTzd3zNNfv
fdA8t7VzHaWGLtkkqsam4KmjpVVmmuUJGZYbUhZAEB4dFT6VfNhOcnhFQGZJyWySqDH72YLFJtyn
toz+cfS7f9kmEfqKoHpjFdkgQ39fRAOzW2031Dk7UHX9OroVwtrPRmw9bT8FeUDQyvofudAPeA4e
VXjfErMDkOD/QErozqqmT5ikx0YDL2u7lJo2LUvxWUFvdU3eJmURjXHJT0ut/6HSOH954MP1Ewl8
DO/0EfRYr+x/NngmrXEYy845hx6/N7Y1oZqb90HL94JyeGToHbrSeizxJsPQG4//WGNfQ0z+Og4U
Jwz+D9AQULLff31pkLyA0+GcC04e0ahuLPbe8p8U0AQY5rhp6+PC+A4C5S20rJNSvhNHsoHa7+Bu
WJ///XL+IjvCRELXiP+tL+nrtr4UJYGvoABnEpCBDeevlZN2s9PBWupjogmoJiazQD2iIQhTVxCV
toEdN1r95Czmk4ywLPOPXzt+a8sfS+ekaqF6ozxI7DB1xwT7641BblOO/1pA4YkRSHiq8v6HFaCG
RlF+0kocRC7P3A+XxGFWmTIKhGcy0U0xhQpkmCh2//75H1f/l7UAHxD+Pj6+DLrdr2zK/6yFpgJG
3RganB3avbOB3/u9t7U4zGYhnDti+gPJ8yC1CtWDWWoQU5pQrfjzLOO+h4vrBnybs4gkE9QPvZ7/
pO0eIgqlVqjqMOUDAEc+b4Jh31oGd03C/6xqsw+19zR/t5YSauUMhuK/r+svrSguBxk5OwDiCtr3
SxGjaG3luWPCsyusn5aY3k1oyEaIxaQeimc2CC/BVCQNZoFm9twh2qEM7OfcgnlTN9g0qlTIMnOb
+Yygg0wKCQjcpdBuwiArcQ5sQwN6k+bw1gt0o26EHNScJxWaprizgztvme1/XJWzHsVfSrPIXzmD
NZWDKOKXo9oWZNJ2v4QoIWC/zwWwYl1HiUNrjYia8za0ox0zCe3+V+HkV/QFzd2ZBoWdqgnyU6Au
jpWjXzCTil1Zo5esu3/5OH87RSIKARgGLULnfzARzQIqnTlDcG7pINI5dLAOpIwhzyTz1AZYOdHG
qic/May5LTYCME4R/Iul/0usiqJ5xwBbvP0RSrYv29woaOvY80TOjs8TGQ1PngUqxc4nhj6MIkMC
wJDV3vea6G0ty+NogFVRNOMCq3/Ewkr96laRfxjz5M/3EFQ97gpKIkj/sLp+3/4IkRZD8U3hy3lO
wl0t957L7kq12LEk/Un3M89m+hrkfbntPcVSBOdG5AiRxFH2zmgUno1XxK2PfXH2coCYpD6asXmw
qA3NqOl/9utXFwEDUlYOeVJyZWJvQq1NIWlp6Tlb2rc/rbCFhdIs74OqXiLhlptaDB8laU9QwBu4
f/y56NsjAFsoTt4MJ2t6rk3YJQGPwC2pNuVdOyW2pVykasZT0++4c/aGsInzkb4MPO+3U+PigTFF
YvF6jhvavE5aHwGUDv96NP7UNdePXsSJBhgW8vzXU6WopK2YFOQsatFto95/nopg2jb1tB9qp4cx
Frqxtr3PwHQVaK0gGUJVpnO0WPH/ywb0t7cZ2oS7Fm3YgL4qFAhPNmBeZh9dlH8mXcbU9MSH9hC1
+i1ojYiRybi00NAgsw4btwoyUFSbbkbYSuQbO8IBYLxDI6yNFY632uLvUlRASfvmuVHlED9E0dLH
eM6+RWT2Ng0AZD3+f58OyAgEGN29HtjwZL+WnzwoTCHJNJ95U9zb9SohqPCtsG6u8wvkyx8njRO6
7dHIa3YtEN2KhR+9uaLbgxg26a8rnaV9P4gx6UNQ9FW0D6vHbkEwS5Z2mQ4WR+eD3BI37I3w6ugY
fSLGFwl4bL7J/7WH/oo3/LaHgmK3Q9T92J9WZuHLycBLTiw/4MsZAYC0RYAyobIVSDmILTLc3z1n
Lcj8pYwdKew0rMutGrbWaKZt6Nl1NlRnvzck7qiG/kaml0ZJRALZLOJu1NY2cKsXthC5aycKWJn3
Cf5rAUA4PCo4DE2NAIMFfAjGPyUz0HYnyIgzwOMOqxDxvP7BD6v3Rs9NOnWyRHyRfPdHv/4HtfGr
PP1yG+DRYXPEArWxQX7ZhkLTRGxZ6unsy6VHxsq1E0uPiHt3xWZkVoGlhSPfH10ot1FSWnBMSIjH
CahfxVAhzqiS3OpV0xJHD/RJ2JLfqA/ly1jz6b8Pc+ePZ9uDn4ipd/hIDSCE+IyG37fMaRQqank0
ntfCIQ+9i2Jd5pnD3PMShCHcbsaaT9d0J4vTCF5iTpLaQKRsxNt/vxR3LU6/3jaC0Dpey5qG+Jpr
mizYDDKwp7PbOSat1fcmD1/MehNcA10HyyZf4MUXyvrwslYJDiE49BIxB3e+x7+roAzQPMkqJtWd
s5qIed5+Z5K6WFhRnwoWbuVEL35R/uMm/u2VY947PhYIaAUM619//z+VHpF+MIaOBSjeR5Ae/8h+
Og8Ad7Gxt1tawGZztLyvXJZVsMCKFqxe7j1OiMDyuT3Zyr82ku2WajmXTTxxcvMEAj2uk9VhcK+6
lWdn3/77dnuIlfx5wzFP1EOs0kb4BB9N9ft7b7HAYXjg9HkJzFvAiU4nGGnxo6ieKz1cB+kdhl5t
RNTsVYFEUjECop5G+RIgbmjGMcEOlXYR30e83JJu/u5H5salfu/deTeXznuH7lpWl4I/TP4jLMTD
QDFloHcPhPc/1n9Xy5CxtnpAMosm8zwcnL7XyI9GTzjdTgbAM6Cq8QKtZzdKdeQSoZ/c30Rd814S
0ENTtxFqzIJhzBqi3pCgeUVI5UH6wJKU2lHwrW0LFR1XMtGbQuPRMxy3jYb621nIzOlp2+Vhhb5Q
ZxodGqLWL5Rb9y741oDihNbkskRoD3i/qTXdiZydEIO+Is+RRipPAsv+3voEJkq3q0h5skqCJ9u3
DpPbZT3pkR3A7zRYlA4bbnVorgVX2M6iZVc6u/UERwwhLoAKQs091Kq8J8jOz0v+zV3sxzDY5aMl
gRFhe+sEvZmBv5S2l4GP3jWDn1F9z4twT2SAC8ZF5r69EZa8jX37Wpf+I5Ccb6VLfgakyYaBXHDk
XJYBspGo+eN6p8aVohxMIll/w+ez5WgihiMA4n0YsfdKIqApDxRIztD0d6VmduJ1BBHYAEEyu9y4
/qO05bEQ7p3dMkCt7Sfc7VhacGcpueXa+iYjALt9C0oLdeh9ADy0GEMdR43aeQHuZVcAQ1bLq4vb
M0z9ztD39R0no/xkk0hVLS+zjaDx+gx5gdyginyFAwhCfHgSvLsKvBHrVbG2ews91SRW5M6IzlgA
sJa9RNwErk42tsMlrJaHUkXZ4nu3hhMYzh6oEHkEEZv6gdGp3dRhvC7hyThPstPPfVffB9j+knCo
D4PTH1sVXkbLXAaRYY7BnrP5FIYIrhkHcGDjcaSe8+XbEELL8++nat7gPQJsjO+ep+DJBBqCa+ld
6xtn1VMAUo3qIKa03sh82iJgsuXljDyfv8Fsj4M7XXJT/fAX/6Pq5a7Ho1NC3VWjXcbToh4CEB1O
WH+2uNZFl7sOgz2wjumbBbcgiOiLNwIUIWUSzHdB1R9s1j5atdmG+m7+rKNy/vWbK+JPCdFh0pMF
T7i9hulhR2ugTm6DAHPIvgWO2kYaNMP6B5P7CMO2gDs5T8PJPo14jH9dWd7oE0Js4waZmnFbRgjC
M9/bUsq/gaD/NDk2clMuSG+MYEx03WWcQoaul1sL53jnGf7sFcBVFmdoj1bRn+xpzQ54dNdDIHCV
9Q6DEJs7zo+N1l6FH6Y3ZTEssecWY8bkz66FOt3XIkfXtiznN5uLHDMEfCdrfV0mYUmLQzQjC1fm
l2ZmLO0n9Nujf8Bmcxty2zrNonkOlq7YWXTNQ6n8mrelihlBbsSARcw7+2UMx23PAhbXoXsofY9l
0hDw2kjVMzm2G8hNmWSVH8tWqo3pFJLQQ9nH1Ovd2Otbte2cEM+OvfQb7R3c0sfZb9M3xFStm1iW
mOX+y1r4Pik6YJbDIZipf1Hh5MY913t8eqDcwd4Yj8i+w37Hl7iiIRsvyD/mCcZvbzcfpIrgO0bL
sRwNnllYvFtZRWus51C6bX0gVUs2ixvtXCQnWo0UBIMpg/Ne3A1jsEe94K+sBbTmwKkQnulOZYX2
XAXjayiT/OfcNi/rqaUbFMq5gkmshPdprG5O+YDomgkETPLOTnukKSwskdRjpZ8SL+sXWGo2GZ/n
ycoTfBBYs6mVlTak6TOYYMeg9YB11N29N4hDiaAIKsM9l/1rxdwHL3cRjRkogqeaJYvwfmjoC0lu
528KdEHAG5F4rAUuyLxU9UGFHkRFKZwNJ0VeqNgESDk6fC6xn6jU0AJmEryyxK2mCcKC2LdhkDQL
Au0Y1pBDOMRfWfkjiaQXF9KnyThFWVl67cHAPMeeUZ2tRSHAXoXr0I0WLaIf4SgcJiRdeus9lzSE
VYdcnFMMgJpYXew6o3e2RGS+qffME85jQ7YdpsKs+vcznrAxboO62+Vdvuw1xry0bLGOlf+9KMY5
tXpbpYEH+ABm+JpqI/OWAU1L1ihIle8Ajg4bDe4H4RiaztV0C8VsYbsQ9Q6PkheXiKzFBgng6Mq5
vC9t9QLFMo8R+LiNsjoaKw0m69RPwo9NDWSmmtt9y2cAuv5lNOO26q0Nrf3dMIWvqs2BXmjQsUyZ
1HUXusXEjgfK5ynNFaL8AzTeVLUK0bcYcauHVgUY5AHxMW+rx2ohT0Au0Fqp80K6IGGle40avJgK
1rtatmSOthGb0qpYrqrdrN8HHj+pHLTcYQDQJ4yqhFbINFmz2I18OUbL+O6X1bv0yqPCPKZ48im2
CLktqrd+EUc119DW4JcFM3tZnOWKBybNrQkBWntfGtx1j6YSd4jDa+k0Km8n33mW2Pp9d66hd8ks
FMVOB9VuVknQVZtuaA6tKbfacw5RF11UZDDOYMh8qc8rtRbJ6BTmbuaaS4CkZIiwWbCtYAQ5mO5C
+32UXwfuA2MOwcEWe2F/KNf87ApvX4ZsM7tjVpT1BlveYzHnd1ZdHGruH+elP2FIzBUZ/0PRcCDO
GDrxiqT/Y93178XinJAouEXqvR2QI68wykINMW/8PZC+Pbf8m/8whMtp8QAQSe+uJz54VnpoQExo
kbpjuMdHO2yinH0uovxkiECGfXREgfFgte458MxP9kobsBGSHOzFep07MIcIkuwQabvgMbiiGjhY
PqpeR58rDhevCaofZKivc5WnzUct5pM9FncqAuBdYmpGOUWXdmqfm06lfg4uqDasgqd+KJsi7jxY
eIjN5+qRaqeMbTJdFwY8T6vnbkTOa/0ubdwwyUfgXWo+VGN4h3am97108EesHDtbxfYaxk4HJ3Fx
0E7Unh+jH95golTatsELQ/0YtBpycN8dJxIiwFF+moq9jwN9QFrt07i7ibJt38Oi5tbFFvndWHFU
qxishS2sjb0F+V9/fPQrG7nkXT9SbKbOJpqmvd3zq1W/5CrYjtrsp3B6sushWb+1XdekjdkG6F1f
WJg/QF/5qDEXaf3CwYfV2ac58d6obyXr720t/dl040szTS+iAMo9P3d2czYKeJLUdfzLWsDg0dPo
LkfX1O9QPa91X99KZ3pVB2kvp2Ey2z6AsIXkfhy23qc7AE5z6GXsdpiJkS0eGg4brpgr7WtXusha
ouqEYzHyyI6RF86w02a4tiNBRhU5qOtYDXvK1rkXx3loNp2KkKbrbfQ/PQK+ajlFXjINL5ZsXmvm
lJsomCcsSBzUA+ICzeiClnH0XVmpJ8a8O1QWVlwBBgAXZ9/czmSqOkG32XR+dN+Uw6Nr95ux93fT
gjdxPK9F5BLk59XQcdG8ionHFs721cUrK/8bITgyMPHqEaPdzq2AV67C+t6Cu4BGHaezd9/q4uCz
skr6vHgy0fLhm+hs/5hcBYqjD58Hru9dOryJyD3rZc7GoDvOIUJZudyocHyOiAW7fp1SkzWTdUSy
7zyRH3M7gFYIzgRMXzeDVwv6lFbBMZDz/cKmA2aotE3wOGGFBcuwXdeqnbNHDEG7dWX4HeEILx7n
a8NQrK12HRIDDWQiQMq2OWj8wFF8+MVymjS4sIZykFPjIxzUoSTPCntiV/d3vKPIYi87blTm66dy
nhHaJxjsIu99tGnL5B59lx25sE8a4vz650KNFoK/+tVqdZ4UiOmjUwTapDde+GaFIcYUOVc0Uj9w
Sl7LYjpFgG5QEhVxOJMbyPfX3q1PmER1DtWFNcWH6Qiqd7v9KIR4N5N3U659RHARtzyK3cpBGOHs
1vQcRWznohipVUYnc9a8zmzRZ32EkqLQ6nNdAqsFyJ4I0t3RJE6uZV3yGgHsqs54/kDZuK3H8afF
3ecqD4/r017w5qmNHpeA7Ijw0wHSizu6N58DDsJbJRby0wmH67qUJAqQYUYosK3v15wLpgBkq1+m
8mGHmTwbRg1Kq+FOGXmnQxjrZXEJjH+1uJHJahsPPAUdCdimDzaW9FJh6G5GOedOM8jb6VpgJtos
xTaX5aPurbQaCHribVDyPP7lu7rD1gkfPVuc1/ct19EVpeSvI6vSzmly1jkaw8VuvZ2dO1dt+dsJ
j4GuzDWqKWau+HsHR8qsxZVA5rTq8lH58kwecs+/G7D3to7er3s4MLsjOpMJVaRuUfjhxucK4hye
EYjTcdXe1nuDCPKmgJwqYIwbedX+08zyk8JDqEf32uJpx6CCi5sfUFwCpswfixxyJYK462ykEdUQ
nId1cQ+DlbrteJmbqEYrncoyOKJl/dGF7W29jy1+Ii36jYVfYni7U9CTfcu/i0rrlgeViEfXfi2s
er9e8PpFq6ma0/Da9c1mBANcBuO1xMCQLjhX7lMz6o+6VDBAzU5HzXG9LQVYMG8OX/uhRK06p0zg
7ezHbCbttSsIcsReWvlkZ89kSzFKRBK6XSsTDlGgk8iX4nZM1LnUXnVBfqK2cD4OS4YcLnKm5Nw7
5XeP8B+GffrI94Fg4vIcEWxFfHjwq+DbouSlrUKK51hsMEbgmo/Npu/oTtnYN+qh/1g8MOCKFFHq
LljtNEo0QwmiRHOHdjUuW5yxYr2/FkYI9AFKsTp4gRnqJA7E06T1ICIU7pEDGewi9sYKzEkYwtQ2
86XMJwid9oenJR5RKpPQli8N7caE6mXPG+QEVu5WNlaSM6Yxigx4SkeiT2dBpUqEfvLH4ARS7bPM
XS+rpY7r6sByC6JIXt1PQt6Dx4JxAe+2WluY2i+hGWJoVOC8YyLgXeEm0FIQ1N2gkkJwtKpf+08x
d6+ODu6gRSRsnDctgUPuj148h8BUOfHQWnA9JIK37wJ7U2qPNYXj4d7TEgWp4NNdARsZMXBU9zO9
ssCIFH5kgOVsJSZHBJEZC9AwFx9k7t4jnEeynpaM0PxnB/ci6YJ62LQ9up+u+PDDZrsYsMf2tLMd
TIzMPeB3ISKNSSmXCwYPPGAf+2ixmW7HSDwii7bHPtbHUwspSslprz1xqbXjxZ1Bqyd8FLe2xWKM
CRd7tQiSLijzofufSvjOm77Bj5+QpLznJZIjLOK7BrYp0ibNluEIuCM6mccMuc/lnWk84HO5Fto2
6F1Qz4UTlClIQpVKmk0VdxMWRR8w3/qUAwNShbfrQ3MHTLIeoYIODaQNZqAu+BqheovuKUfw1uNl
4tWTvWmRbxp7AbZbPBiMxvJUX2BqCIORABDXYFYd8o5iNyNmG+Q5WGlYUYnTy6svu/1Y7UUHEYlO
YboEIB1n1PdpVZEsMC8eaIsE8OGw7ckF813PoRRX0YDo6/Kth4lBO3rKB1kckbh9wKYl74OmPlOs
ADMjN0r8MZtaTLub89KOVR5O26hYRiRs4TwOZRhiop9nAxQJkzZw6mxB5TA1Tnse8cJqjDcrNWY5
TAtCuehq0TT0yw/t2PrkFsGzx9ScGJheSR4sI+b9dbdSY2RHyNpXlB83p0Sokq02J2bwxV0XQRNg
2eKqBUIhOeW8PoocQ54a023tEbcw9+A+WS2K+1D379j5i5RhhUiOCliD45yn56IVmU/YnbRduIak
uoa9a60DKWFWUYN+EysWMniWUyQSZzXIbbSIl6LHkK++GWOf2DUyJwZjTtpvJcn3kXCmXdNS8Eu+
ulu4h9kvCFLGM4NI1g8wUlwMqAuw+FMvHNIg53LzGmK9F1GeGoC3KWCe/yPszJbktrUs+kWMIDjz
NZnzUPOoF4ZUUoETOI/4+l5098u1O65fFLLDlrKSIHCwz97r3AGZqraVQz6qLMZt6zhcUJtA77px
+RFPHeQF60+uh3nrubUZgebZGKH5nDS5u1du8W3puKdXCmkGZs1Oqm7aSznzMIghud1g0skkEUF7
zhnxx5vYFSPMRqtHsW7y167vp4h28SmbktNYWgdDLXoT1oG3m/MWlcAgF+mvsIOhOv7lj7D1+Nim
nX8MWoi2VpLpiCrA2wiOIr5YCDfoGjVck43rwqdM9VOKjeg4B2A/8gozeKarwxR8ymp88Wwc4f/7
zBb5rdVQb3Lb/BL5YXFQ8Jtpby5xs2toSMT8B2Vs/5RiOeXVkGzsqus5JtqPSfwwyvEtjGH0iOqA
y/Q7CJIneo6wEhK1Cy2eBFniTefmO1nUL6jS1Lb1xu+nq7/0j1NSPaA3PvtBdmcN5JtgcRabAG1S
mQbx0uoxs22OXGOBCSWQhH/6ZvxU+14ahdg9KLbUpj52pL5y/8rbzyHj+uAqw1vQIIL31XvYBoRa
m4xkD/DHY7E+Oer/0fSaA1X4TrvwR+eyNqKuaa71Mt0bXMSowx5oUX+bHvn2odTpzv4oLPu8GOSl
u86C+IPCRHdvQ7QW+PGEvXrJ2XU4mjdtAfKjyLIxami2TpSkm7rXPSWQEyW5ABUAffnYTXpDkP/B
onOd18YbB+Fl9q1my5C0oyM9JBssMtHg5fluEaDjwkdV4Vhel2vloT2BfyNDGBzXzwnKBkNz4HyH
03Jt3tRY6UNqCnJJHCwNCa4HX83F3q2Td7hAO7Ow0o0lNEihqnwasErQFxAT8sUPAG9/KHITLv/i
rsoLb1dMy1c2oOb0M0BNNPyQyPWLxX4q3dMixyN+C9S40SFJ65ECmAYup1KFHhgJDDCOkt+pZaCp
GPZ+ECAkBvfilYuCmWZ/pgvxUMdKo9UOvDjJe0MtWxYLpLeswyEu4z35DONI6RgpCWdROTI/lnC0
N2aVPmFyxixzDZt5X88tuDa7Flu9eHQt6nqjG9TJuUPlWgwuPzrfskVynwxYNcrLOM5X5c40fv7l
x2mtGvJY41vbwcoDoBXWxXdugdtxqyL+uBFgRjYpzlL8PnCv7G7Xmwi3pu6ffKd9A5lAIqu/X3Iu
eOMA749sU5BY38AuvM3SDW6UEsfaS1zpadwcmqTnzO8f1LQg+OvhcQmTu2XmY9sCRt+COTZKCndj
iPJHCaQuURPCJWxjyqF6Z+e9pCM5OLthCLb9aP+aci5lbfea6LrDOOTzlFSyjcNAXCde6M7Wb7wb
1UEY0FbkAjtlOssw7jZWLF+beKtlke59+85CEt2ObaKfwiZ4mlx0epeXm+hyZsFxIDey+C7HLoZq
w24f8M/xrZgZYWeOpI33J9CNOhpjjYFraM9BXZ9CdMljopfrkAcTxIuWEHv/ZRkvZUC7vstXr5eV
fZnTXO2k00Sqms3jkg0EL8o4cnoicivXIppx4JItDMlMZe0+ENmukcWmpdtve6W7Eev+0VrZHz0S
JcnG8eyW+ueccosMHMLFc0bWvDS+aONEucA5pg20xcW1Lrx+/l5kDrupYWzqMDtNjQstYW7ENn2Q
3RrKx5ybevm1nJEd6Z19rmvVzYFXF9OjhqSFF/NY9c5rqDCW+u7wYRrNGmrZWR3POW9qg1u9RJol
vs1yXLZ+90ic5V1Nxh8z4U8Xyj+k/nSVgXdCs7x31lWaZ6TksrTTm6lP6N3M4yYrvGmbZEpu8867
dWu95xj5hO8mvcJ9uQtYi1XHDQYIW9ZyFZjNLwhQBAiN15zLVydmb9PXxbuqaaE0Lc0+v49Go/yZ
TsF3V3S8cO6zDRuhtni6+kt2y12lhm6LAeLVTmaxSSTwlNWwtzQTCILgp0zbXV65z1bI9kerEjex
eWcsKt50qMPeXLyYszmz+eEPWvcD96/tanZep+p314bZMZbq0uXzPbfYnajgl0xGeJdYwZ910w3t
Qu+VZhtNW0RN7HD7OkYjN1/D2KyiuLNo2KJCqRA8UKnkZ1y8eZX9WnTJL1pLt8Cfv7oxvFqQYdbs
Z/qDk57OEuH0KacgHYlp5uIubULuLsXRxAI8hNZ7V5Rn2S9PSRC+mPXvsYcpBP+VQI6+jFn/MrFT
FQ0uh3zR1JMF/txESmKMtb4zS3a+ZbHNja3UQx+q9TdZzVW6gLw9bCazzzZO1+0AFCVZ+FT6M9nk
b1P7b7Jwk83699bahlaTltTDDoY2R6urLCU4CnXSqcMuFbhomSX1Da2apYUsL8Kv5K6fuEHUYUtR
uCLuDA+xrqmcble0sAk1zZ2+TwE109E8WnlyiM3gfdaj2Pb+YuNqMyy2TDfeWmaQHbkbElnUJ6M8
FvVYEM5SeE9zMOzDrM6hqDaVWZi3nDJT19Odzy0wlq2zl0U3ndy8PgaTbRxqx8y2w9Lm51A2xNHi
B4qm6mq06o67ZIOKXZl6W6WQGFldeYtRLgjk26zLS66EfdJABXKR7WnoU5X3xnpqHysFwF2TTdy4
NXp7OxSUB7zRl9SSBxkmoHsrwEhqLi/EaYORRQg07I1rl70l1bmzMyM9LyJfj674ms0kLyyPnELg
AYtv0/Ydk2+/L0HA7wxYD+TQNmbQvSzI4Ns+SYgPe/59DFYJbGEQ7lwqmqKgDvbNQu9cJ/5lt/mn
K6qb8EMYNkN2M8xWvJXrsssy51zk3lOcQEetHMriILAeUXXRm5KOuEZOrhcdaGMKv3yTmGco1clc
TdUsLt3aHAj8cpv5LbzYsTxZcahPts4PWdjPF9/gtgBiPsFB2xZbN3WDW9n+znzvNlpBcuexOXBr
VpemRH4PluUy4tocB/TvjtMGYQv+Ov2s7C2gN2/0X/Yo1/LO5TRmi6T1FuVO87sJu/e5t6atl9EG
nsMlObEMBrt9D+feu4QEPHbsD83ezDra31Y1n23EkjO3HhZkWwkCbF6wUSPsB28xn+K+PwkQvcda
wiIWYj6FApsyRF96Xl6HtaL1VtSbAFk/IhCQYl3tGC/I+cYu8MlcLEXD0AmzTaK+L04AdNXVqOwP
ILy0mF267MFwdcncX9s8E9tB0d0GRtSUy8cM2RiH13SBVeRFMAeKqB6hvYfDw4wKtu3pyTvTCEy1
/sh5F2FKnFo1TvvQbJyoS9qIZtGvIVA/Jtd4pW/B1mhXP83O+26ThNv7RJEYz9KOxmr+qGLVvja9
i87bUQ6Znn03tDz6XhZk57MKEQwTX8lGH9F6X8sYkWP0cO9pJjZbPnxUlCI8ZYAI4ReGD3S9632R
1k+6sOvd1FB6yIF2olg9V4b4halJb2paejdMcgpzeIF8UDNBoVbkPtz7cJiMvaySYmvM7XlU00ts
kBcsaKluRT5CCJDZtQviO0tbwa5yQfFWK6IPkHp7SJwW0mqBbOPn9TbWVY78wb6t99xkaj52Wu9n
xdmaW8OfhtbD2QrNh4pawoxrfOlsqpAIvZN02ixaPP9NQLmSZk5mvEjAc2VA9Ot6jKYptHZJij5V
xhAeyrTd5qleX97gvUV03/NF91c1XOPGpcLuRXAce3ito56Wg+mD9/aG0N+Ng/2DsKF5FvqDE/Jg
eu5ZOeGpF2b72qKrTJOFojPQ1FOJiVPWZqEiPKIumdWulv2mbI3imgd7sLm1t1zHorpOauijFpU+
4h6Z72ozM/bhIn8vGBRuJuZ8DwcQDV+2/GmRZ7rPNbEb+x75KX3M6LUfDOq6fd1uVZwHF03+1la+
cfxrHSSTobgAwA4eSAMHYQrqHB9uXuGjKxTJ3T58t7vspPGKn9IKcG9tpaycGaJvkNk+rZ4x8qfu
z9pFt6waQaLbOTGpL8812gjTqHHC8/sWl+LiZc628FpFjqNaZW/7VtC8jMYGz3CQmu2mbwkikycu
rlIW11B0JiWsnjfCymm+BvOhW+PVcZ1C3eBkG90cmP6Z25++NhNFbOuBsR/81c9+S4v2dxhk9349
3yW+le3kDDn9L3irl/YvojT2OM9AXWO7PsjEj7yw5Jtvm/3Iu3fu6O5FykcS5VZ0pRFvv7uybXeO
PKGBi6NVti5Jb5O9MuMNn2l4+8i2WY3W5VSUx7Tc5S9h95vWgXA35hZHZCpoDTr2eRKp/UpW6jjr
yj6VqZHse5ZclKfIepWdd5AVCn0A8ZA/rxuRRRZvst00kmn1mg1VeUBZOYpZ059mwMTH7GDJqSaQ
qKbMy93Utt5jAegnzH33NS67/lHBlK3z9AWTtomM3HAEMmTnDndOTknH79Kcbl078ido53Wu2YXM
JHsxKqASizfTDYFuGRkiznbAq9JrrIz7EVUTXS+diX4GT6vPqU9Vc/KrqnroVsuCRaC4NK+iQaDu
G/1LJIX9yxLwqPu+++PFxn60yGiPerFO5FjcqyWZg8DVxHs13A/ttdZFNviq6nRqr0XYI0WQ04XM
5X+1A02y2PiS/jzcEkv/oqQl1UlfzEv4Mos8Mu3GjQaTPrOfhvVD1fqfQ37w+nG5i4Ogf0E7jpw4
uDMCW10rI392gqE+KmKdm2YAJmH3lOdDCWELgsmj02k0tWwU3J1RlB0Ej125DMvJHtKtDIEAmdLv
t07ii62tyeAnDmSNUeftdvKH5BFiAu3/nUhIUedjSo3ey5mLhs3VtK5iJNriaVoSmuN+xv3AnzGI
VB4zGXR5X6wjEJzKfpfeAxgifeTLfw4asqe2NNCOxjUNUNBwqoptGWf2NaubR8YZzFc7xOKWJ+cu
joNosgSavyTfEAOLbzhiJNzlxi+aXVsiZasGaWQcNzaeDgzOgBVnX38BjC1PBXXEKPHWj0q2F3v8
Io3CrJ0xxO5To+FelYkB3wCHcm0d7iXaSUkiqZJmrOeH17EL402jw3K3KD+5xVlz75dOqo/pUOc7
wqTypFFGda0kjEm16uVOxX41RzQKXUv5J3vmZSnkhGhPs8ddXJeEAS7afnodzPlo04HZBTFlF7of
xB6n3lN+QRay2c7i4raMVoZAgFG6SKvvoeX1TFzYLXJAbfAIs1sa0WwazK03NQ0jGAJgfBlrsc9A
aKTWWS4a+HKsD2G6xkGQR0Ti7vtO/Arxdg5NR2m7OB7C2EwFHZR1pACy7svAgreGqwHX6rAJDRrh
QTWu9fNrxRUYSTvZh0XAbChYO93sFZeAnm9lNx+L1RzbsP8GdYuh6lykg//Yl02CqN49hKoPNw39
94wk1B7wnq8GpkpYMt3lA4YQ4etd1VQ7b/Zeu7x+1XNX3GsbC58H7WjD/tI/o1A9G9S5BQNU0kz/
KqzZerD7aVML+dzJLDmtSM9h0AA9cnPYLkyN5nZ8Nf8aLdDlLsGq7skZhb3NLKRZMS4q6qom57Xg
i8j74EEw8Ki0DbHLbPTLri4o8EOoZGnw6dKEob9lklW1P+fF/VRM/LjaekDoGrCC2aqhfLkziSVe
+LEP6btJlz4LVqcKFh1ZFdj7eWF3vDfp3k1h7GkVeyc3qYo3axHclVLxO2hz6zoFaY/Bkj6iQSX5
YJrj2zg6xW2cKb0rbX5DVLMjtfw0Fqs7M3fpDwnWlwIz+YugMNy0uGc3us94Rr5FGEk/Zwiczzzx
Gijcc4tnMrKSxToaSqaXZCkBOo4wS+qgMWnButbWqqXY4uyAXwYoiKhMhZjgcWGUrd53lKIbwyjr
rZ6CAJS5TRdvSO9C/BS0SGT5qOsQdPZ0dG1iKZlWfGkChIdg7RgDtJTFzUbE7dQHdEyr1KmYX5Gq
Kd9UcxjsQ3/aKbNtD5MaM5pEeY9z2wj9g/KHx8zP1K4HbrrrnCucoPgSTy5TkoxtZLmyEOwOVbMD
5uDumzhjFo1dyWuF9+/N82amfeDDkHp5pNbtn/Jlvs3CTMiz4ldI8UZ5swkedtDzq4U2DSQCPTNu
eAnneRhP2YD0AUeo5ZTfh1Mgb02VgEvRSMX+jCOlyOLiHtMusXQsgvt4tv17WuH9kb2pwkyUBvd/
/buEPMMZBedJVe147Z2PHl/rLUal0ypNTokJSvFAlq+MjAzThpsNNPss54AwdJ16mey6AVhF7r+N
jsguzE0jVuF/uSHaWXaw411bPShrz0vdRwNyZxm7j8UyPRe6dugneCBrbB8jcX9BQxyE0T24ovnD
D/DpkGd47nguZZj2R6C2Zy+BtjIX6UoY6bdclqdNUGC/HN1p2I+6UtFic9uw27syQ+2CE0a4z5bH
AF4e50H5FTCfZzta7UGH7lfvu8UvO5gO05in29BhiArsj/iE/eItL0dMWb16ttQqCOYugRfXfyL8
Nz3L8T5NOyxMxmtPmy6l/XX1TEtfawOum6uDhzILLPRufhEuL3ivpBfNOWTLHl/NDus25mGatR0+
cjUDkcDJx8w0c5/rWd/ZtMUPHas5CmpglxtMxmo7OHTZW4qMsxoc2nhViOOr1vJ5DtKYayExWpkW
z86EF3GIzRcEseDadXZ/1DWrwuzD8bpAFE2qIb8OotixCpExK93RjHVSQszrqKxpWtpziUzaeV9h
Ec7R5DBvDLI2hE1vfJ3Z344MdXI240RsMh69997C0xv2rjoSEEJyXf9Rq+x5AEDmKXP67NZjgBqv
uGqmq90tbFOq8YeHYskgSrvIZKXqz2VLHcNtij9hDsKLURXoxioDhDIAB2AMLm43s2p+JEuKz979
OXR+s/V9VoPTt51Ld5/DKGeGz4QSjXYUt1yEIBpYfhMeoH3xkyTjeJ1KLliLP9WHoWZoRi2N1Ukn
3gJHJI9M4uk5Ebv2lOb5vXDwj3eSE1h7+bnUzm9hLf25Lxd/28Yhr31iJHclo208kCwPQdWrrS37
zwQz2D4pdXMMCkvRXpidA/LZPkg8/8NMf3Lk0xHXjnvXOPSTZOtmRzlBOB5yQG/DCknJ+xJTp6Qb
6wAuuNFS/tnnyXwtmOZzVPZMiG8q7ye2xU9r1t6mbsPPqsLcMRfD8Dha8o1BPM5lbKBRlmxuEZMr
wotpeswQnDL2cZ/91PAMi4kb/NJK83fSaWzN8TLuTUlasAkZuWAIi8F6wXjMFD7lWYj6AZvzeMjT
BNXUMy96fCksTohi9umRNs5eMRfl7LS+vXe4X2yqXCOxttwQ4YuYR6iWIbOaJskdzUUXW+TDGATj
pViS9pBr67Q4Bk5yoM+xxWAIz0VjsEVr7Vmo2CKwGW7I3JvK+sVJGofeQ+h18zH0kx+e7baXwViR
NbFT0ygEVD7l84U8dxOJMssvXmDiw6J2whoCoJrRXWGeth9BgXQcGv1pisUpdQoM27X4jMcPn1dy
HyeCKC1i0i2BuTurAa9mMg1XQ017nM8SN0BWPobuXFzdPPjsbPokStrpvU8uLgK9zJkUGvF2GTv5
YdfFQ+OH9tFsJ5OWmMkSXChMqKW3hW0htDc4DlIR2Nuckod8AWmyVPr7bFZ8lbFzRYFObn7xR8/9
9DgHy7l3hmnHkejt3US+stkZR2IG6ZWRIElIf7gpzddaDPFJCpr+MgaR0CiMLUql39kYlztBKwgz
dl3vq2VBuhir3xQO4yehJHiDPD4uM9xlhV9P10xAYedd1ndFFRj8adMYiZRXvsZ7RfnJtBAbI9WV
ohuwLdz3Tahs/dko+0/fjT3FH03dcvSaU5UjSOWzVA/5eCqWKkP1LL2bm2qotQ06SjMMLhNlmpLx
O1O59lbjx3rgimJKd1O09nAiuQ8E12hfjHlpXwrpHaS/UmPLID5XccLEmDZ9mULlRlZnVR+NVX+K
0m9fhYL/5wczDDKLMXpJ+kCVrzdGgQzTDsHBdJt3Em/Fq4rxrYyQWCz+FtT3/nXkVdyOafmpyP+d
mCll7LQNPHxMVLN3ZTPjfe2Pbvujy2z1M5s+wW549NLs4JOq621oyupmdxOs7SU2DwS2MPnrgeht
rgVtILED+5U/I9UcSn8RTxXF5iRbQmSxEk965s+24Mksw0xjzbEwW2X/90usXMIRRn0JmR15qad7
kQvn6vVkiP0R/MzkwoHt6RbmAKCkJfqzL3p9GTqLm8gMlmnaElm52fkScgUwjHMZFMmp8jP8yWOC
P8umsrAZY9TaDXuylTwzYnbZdSvEUbrLfFQaqS7LQ+aMgJI+IFtOLD1+WYRz7MUIFg1PH0N8uoYR
O2axh87vRTTnrUuX0LOgIbenqMgOqIRYDXSW7T07tjD4WzmiwlheK3IHFyWbb2AO+BM5ZMOAAEeI
UNIo/zyOeESqzjGjfv1da8dvBuMq7uaEhVYCOc790TktLlfmZDF2MOq8R25PiE80/dBh6heAQwzM
pc9iF0xrpPYKCQQhURFe+baVDZTUCuP96DnJYSZbsceKdB7nFsXJp7QLyA5uRkannLOCb6EWmj6s
2QxPXl8xGrJqh4vJ63+FiyVq0oBN0F5RykbYcOh4o0rWq0r3xuuHvtzMxr23yCmi7uLcThpxH6iN
P4XxJ38/9U6tHuVSxh7nXTseCG/RRdafopsI70hf3XX9/OHb5vdQpECk2c3v00HmV7sdz7VixC6x
Xx52MD+5Yur3SdcQScQmI8veRrfjl2CZP7pBmWfP8OsTQc1mQ2seMFxDuy8Wa2iqamAQ2CkLgyFU
aDNB/mDmYwHWLsmPhTLcJ/DSXSQ7pg9nLamqPqyx4CVleIacukQ5/dEonnGxWbBb99pLXhtrrs6o
kdU5FWAynZnOAZM5LSrT5mswAfu3gW0fYiZu9GmfvsWFvm8L7zj4S/DU4JbYNzO6Gml/5C5zyXfr
hSgJ4P5atUI1irMXz4PMQdskmg0T97Meqg+r+QJZEHwmYXguByYoSzUAbKR/FSV+fm8DnrxjdA1X
MOGMl9G7tl7T3Pzc2MgAXx6rs9mGmnhRT4lyIoZwD67BwwKlk5upm3uKqHgXdJJ4ikjie2518dUg
p2bE+SF36HlM2tP3IIe/kd25wYbWo4or42Ym/QMA7m3r+8Z5cXNJriZjw+de1Hvxcj/aHv+5qy+G
FNMzeZPhmNd4tydW5rPInZAZHdXPIlvMbRLE8aVcq1hZM9hYKdJmdtnSCepUeaP66S5kxPZSM+Yq
xCORxrP48HObTpuw7f1Yus4PTogMHvoPgrDDAUhyf2j1kr84nb1jMqOHkzUvT3qM/cjJ3kdPTdu8
wsuyMM6MjqR/6qpyuOFWZo4ARmH+51FuuQp1tEbgqyWZj0g7m3j9pxa5IB7PSZgy2IghPJcCC9sq
5+ydDLJiXbmnwQSsluJWf6yzuiNa1S1nFdDJKagmdoMK5WuPHVdkfENj679YliwwxKbvefMVBgnJ
vtbgNhUy9WthQeuOQFBhlwcllu2UcpirFv81DWSAb0V1nsvGOnUFAxK6mrh3s7rxh7y/aJ/nYNb+
EqH2YQp02unMKF9MWG7mbQqRJkz/I4WyiIW+aVOfgLjrG9MRvyYmStD9kyY+Lfp32syTY7P0wWOd
8FhcrlqrsOJs/JC7j/avDAD/qOqTIdVVaBjw3podDMNnp+xfnVp/eXgAetN9Za7nVtAQb+LfkjNs
TVLW6KcobA+hpXdAQy65aD96y793HHPbUtowrZcw/uQx8cBp3ur6NejmH9MmTorPVg6v+K/eHMNj
gYbX2DsYMgWK5d6Xa4xu6biyx/OXqLuHNGGyHR5Wy7dQh9RT2aiNI+UzPEEWwXD/LyHhNf79t0w2
DBvHsj2YGmDM/gYU4sqc1AqQxs2v6YFMaY+7o6YRuvARxfSSDsX7UOXvSSYCAOcjrB0uBs1TFWev
mQOWwukZEjdb1Z1lzs9jYZD+sErgy9iWGDHGYJnrYhfVxt7ZRuju8qAyt4Y0CMISVhsKCJz5qmuU
/R5l+vtffrZ/Rt/dwAUfR0I/MMU/AJOBIWbIHaZ5s7XpR0DfL51T/TZN936o22c3kyiK+bQdMjqj
VALPc00rm97FVzVcsXA9GTWjoZHEnM0gtqJJb9PaewfdgxHbQSuO8z9T2L6ZI/Wb4RqXPrFfoAac
jNkj4p7mez+bCGOF+NEcGxO2jx3sv/+I3j8YZ9DNvEC4pkvC+5/MsVnmI0OjDc0xRCSi9ceeAKrL
EBwmD2/zBP9vnzjb4VsQENnr2XmTATneGEbpKVMulpulq6JyJpI3iORXNjrY3Ff6ngqbx8n2ztBB
HawdxYdbmXKzutvDFiBXDcAgnvt3nIP0ih33KfHuRzm+6bG5NnSOggCTaEJeKLWNo1Dyoiz7Z+tY
n1I+jXhXMqIGnuX9tsmUm0tA+BAvEhzlblPP+LViUjEo7cjtPs9vnxGxDqrY2EwghQ9+X//suRh2
FQ01gmG4+pG7N67B1+zprzDlIjytaNuiUdC5VvsLJf+/jlr7B4nLdkPYDxZXPaL1wv8bV2GJ7Wou
emWtxHTMkrimvGFJaTlSbWZh+WR1yQu9jR44IcWemkeAvPafLij2sdeWBwODprKBoP/3BfFPuCsf
awU3ea7v+ZA6/vax8qHx88WYrdtfixnCI6Ge+TXG7RQY1S1M5bPDYFUrrgruVyA4DUnstyse/+Vj
/H/fjrADCGngQFf8yX+SB8o5lZMhB+tWTfGTY4+UHuYqdGPYcHRhYQuavs2m9rZeg8trbh94y7LN
1C3fcdJcsoUC49/o3f8PCQMfg2Uic4KNcf6BbksR3m1lVnymsjhObelHpU+eii6nheFv3BUNY0oG
Jjv6ZYaP2Eh/eSigG/rYxFE9599oGOuT+M+dlylqJkx8zwIgBqDwP78irnWMspkM61ZkjKgZ0+TY
gjZxGdkEqv5+CDxeXnt4Z5YPnZHB+VkXE1RevsCU4ozj9IxPg0UusODEzqFKUwBRlXajynpKlo6h
jowr+O9P1f7nU/WQNkKYfY5jwQ7+2+JqW3j0PSbDW2DJXWv2tI+T4G3GJo1hJK2jUWU3ixKbzki4
CdLpj65iccQ6MxrIr37ly03IXlBjGzTN4op18/iXbZNuCvmBrv9uMlKXmGVH7d1XjqxJNue/zDgw
o/KNzC1NMNl8MbzjDyYNM6pi7vux/uH+CzmDZM8/no2H34TsM09mJWj87Qe1l9Y3EqZf3NT6ydai
wIyHs2hHRivbLU2hnBicX0dL0/9R+fjTTNTWYHjuDiYOWcYxKUkzQp0QSc24tm5IsIr+ZlpFF82r
TTWtXWKsNcAY/RjPAL3aMFkgwTzQ2XD2jtC/+iD9SHoMTAUzt2fWh+qybz1N1KwproHU79Do+aeY
/Xxrlye+NEZ7yKhB8GUX7In7L1ydDGabry50uyhPk7a+IdLS/XCwg1Kc7OyiYdUvza4eitdFF/A+
jBr0Yhpyaq3Y2IHWi8DRsWVwkhcNdDIXc/iC2EO/ggyA870wxiGq33LBuciYA6p1q+Wy3YSv8LmM
reNhnmGWWRq4gJdr3W39TL/S2G+ipJ6vJj7nCKdgfppODpPpdhQYzja3ux9eMv7sfnIMUxPy8+Xt
succPzFm8Y9l4YFWLgChzCCxbo7xFt4Ere0sLbcCuFBvVQREsoAmxfJYra1i5dGutYlXem0b0FLI
9E5a5nXM3iDw/BI+w4/HvGKVWuC3Wtd5tLL5PRvtXbfoH4RwTklmfSwruIQhpeNuHU00z7m1s3y1
DbJU7QEdUvjj2hP18l5X/QEGTrQMtJtcnJeMRaIRYfMi8Fm5xJzLsLgf13WAuszNVTOLAVN71PQa
pFnQAbSQ4vjXJ/8Lcxb3cJYELf7UMG71iOUwiGmLiGB4znR9nyf+TyxfVsQn36a5x5S69UfwMV3T
WngP1yOauXEFrYsKOGVm/pAM8/63reEf8FMbHBICPO6tEAXw7yBc8L7OnKpguTGrD8IE9lUGt44b
1/cfheuey0Wfy3HNsLc5SeKqe7LXOEXCY5A1J2Zi2qf/YexMliNXtuz6K2V3jlfoG7N6bxAIRMsI
9l1OYEySCcDROxztTEPNalYTmf5O0m9oIetKVu9JJtPg0m6QSTIYAbgfP2fvtZN59ciiSQxrW+MU
Xh+mFGeRxbCj0En6SOPgM7c0Ah2hUW5c/E/kw7noEf2UuTTHLT/FNxPXSxxS7rfh/3vx8/8P2qPl
OjhF1r/So9Jy/wGm09Ca9h1pjxfLxcvO3OFdW66wQIet36O6W8o0iu3uWOrFPev6zHNoXwJmcZU+
MVHQ5mcJqmpTGpFaB2KlUZHil9GHmtRVAvA9slOGw7CaFGVc7gZf3sWWQjtgeryPJPb15ScTB6Sl
RcbcFFJK1zhvhoNyEmg0/iLRP02zxxCGRYqOEBlPZnEaGvc272zuSZsXiLPZZmqwfOre9EUq5svv
i3pUscdcpczXaewJU77aatrwmC/0JFjx9kZRAb14792Udv34ZaEd73uqzUzKT9caqXA8irCRq91O
hmfP7SAvCDeLRu8rQZzKKFA81TEJ3pbTFduGPiheIxb6JLXupOUWKN6XO99vaDAFxp8X5j//XZhf
97d/4fFn3cyStoj6h4d/u37QTPxV/8v6Tf/7H/39t/ztkn3Kuqt/qX/8V3/3TfzkP3/z9kN9/N2D
qKJXwnzxW84P3zRj1O9fkHzX67/8//3iP33//ilPc/P91z8+vkqWrKxTMvtUf/z5pePXX//ghvE4
CPzzf/wNf375+lHynf/tX//zf/+v//Y//st/+r981/dHp/gRlvEXi7gozkUmnixrrSPZNdevmMZf
uNB1HSyvZxIhTOwMHgOV/vUP2+V7TOZ27I2M2CkC/vinrkZhwJf0v9B6JXrPsUF8mzR+//hfz+7u
34uef39TeD3+fPx3AYzgs/9hByYJg18fcH7TddM0fgfR/gfiVkYzP1kged5lPdQvrwe70MFeIbvy
LmYkyKopv5FShA5AC+UU73lBnwlpVIb4IUhCp6nOmqkhXU39GaA2EhZd/2kuaPmIhIYsU53w9p46
PXmRtA83s9lHRklmspusuUE1K5I6JWbM93aJ2jKM+cSbfM/TWkfG+jlFHryaoW9RUwAFqMiOtYju
3iAL15mcXHSzL0MkYJCgEhcCID+4TH6WJh3iBapNpRZmE1Oab6vu1KbuGDVqwOKU9z8Hv9u5uny0
kIds81Z7i+cA9QYAQ6xhIFcQQfha/9EVGZnJPbohPT2QFdpsbJ+uwayLdCsngArJyB0n6vYsC+MJ
kY6QqRPRY7lOfjPuIbxVHJ7sWwY/3la3KsjlgtVB89JQmxxQWV5Uo54CP149GhpVp9FkGMyMOwic
jy0xfk5P9gvMknX8k6LIXqg/GsIsCu2nECnVqvOsrFIdhDo1PbKHjsisjXKSTVeyUapacJKUkamm
at8YGMu75Wc/TWHXDGeb4VxYjuolUaO37dnTtuVCx13EcbvB4UH7iNxoxGwdIwBhX+S0PBsKsz9w
7o8p9pBrTO5wGItml6U6tvvFRC0bFNvLYg/5s5fGI1POeuvCg/H87iRt+5KAS38ZC/HlL2K/kDof
DgVDnsyqL6WsiYXKT9qop7xPaAODdql2jvmzg+q7Gawx37YSvYuhPruqepzQh6NuKbb8pbyiiZlt
TTsm1q4EmKRzNRWNYZ4NaH0h9oJdbdVfg9AGesQEE6P73o5uWod1h9KSdihjSqjCU1o3GNCBedkq
fWosERNrIN9Imb2UxojZat1EA0hGTmr9MDwNyJwsTm7STKecfvYGaCYctC6hICq8U+sa9536HtXa
e8HQJQ2aTIXpPfU9DhfbRanLuyxkj0i37XecnseNJVo9JDb7bW79U8GfMrid3Ht6mZxioj6zKYFs
Jp3jolA7+Xpz67KPRbFqbtBXXy2tBcsN4X/b2fQfUItuc+jV5AZhwAvApxqTf6i6mQmlAaYKn8O8
6oS9OTtpRkomau9HZuWYnFzlThho9BAfhRpDHCx62kEV2ccKFgTJRZSShnZ3EkxNhxwMkXdeXIsk
oYUKSXsvfcKVGmZeMJ1p9Hp2HNZaElOXpKCnOvdrSYc7KfvTLMAWUDs9zahhsUZFQ1B+2zrjFibO
WCBld7Fne+sPH7GMP/BSx2HWxJ+Clnzf9w8lYl2/q6xj++qDXKwafKqAkpXU3+OEe9jwO8gWqLzt
hQDqOZ24AyDD4lJfkJjKSCGcEZjrRiBQkRGnvIUBfQZ3aNeiyn9grv7Lx9+DHRs9X6FDQWLeMW3B
n2+LrCh2Vl/mmDW7ah8YEODibOuM2KeRobJozl55ymr7Caj3sOn0dtgBadlzEa1VKOnFs9U3oakR
aZ88aix8BEqkjIQM3DnSY8CcD/tZZFdbWi+6wkWquvt0Ab4XS3RBRU5wrE3nS1jBQ7kgLFmK5tYZ
/ZtyRqpfOjg6u655bru+340WoiD0pDOJgtSLhsWl6ydtf2RRoXdLHiFzBbsrysfBkAHrIH9NSiRk
HguN9wtVN0W4ldOlhMIYZq3NH60vX4ykH3u5vJfldOOZJZqnBpjfCKjISwegtXK+EJdJoWmgAEiS
t1jS14dB0+rZW6DXQ1Rj3O/gSFmZdu7MBtGNTH7KpUBxvxhPwwDopy9/2aa4TgLtvgeUnb7tl+FD
2ap6x9tU2CCLNKEeye5smHC9NL9qg07hAj7CNle4E8v2hjPYIZbzTWqn185WP3odJIi2qPfBlmhG
8xJCj9BZ62x8MdNwbHyM66ZnHzy7xsLLn+jPXDdBGjBxsh+zQf+qV4ZOemZ08K6tzLc8MPAet94v
z6AlEGhUzEI3z3JyQ1JrOLzh+aATUwBGYBKURFZVfQ5s8RtrFPcqSUbCVJ1fPfV2hH2MPJv2KhP8
yRCMf5VSx4nP28d1M313i/3giOahquJINBCphP7RfLg5wgoUFKDgTBQcVZ8gzF7uVGHfmPr8bQ/q
cXqxGyj2c8yc2mRGbzg9yRcueuyyKhieqg+b1j96MbygNvYV27ijFHkxCedyS4bN/Ri/+TFAKhsB
8aZIW2vjeUDFNetN5s3tXH8xUzVYzY291slrM+Z3tb1O+7hcLTvhvccEh3AP1oZOt30ot0MnPrrS
kdDI5LddRHmGo21qLwWc6J0nA3ziD0OiDXsTtY75ris2/z6Xn9JBblOMThRkaRLFehMxfb8YOsBB
KAuGncwY81xxLFVyE4/MKFpUV3trKG7TfqrB4KDnzAOCaYnsSbcl64JuWcdJFDKUqqzOhjH/YtBE
Qd9MDumy/tMyM8uri4IRTYNiAwwXwLRgQu5W19dFo2FtKdQTC1qCXCmOW8urajLcUjW+dpN9STq0
9b2lDYvA/4DFgOx9cT8Xr2eG4zT3VcBVo+LqZRQmi5LVpBQ25CvYSfUjT2bsmjQupDJdotHIXlgw
TVA81Wc9A/u0cNIUbWGHBqsMDYULTIjg6HgosHyk4ZsxwDVXa7XaTUlt7W2HVHIngSDXDu7FHQVM
irUE7CtcjhZ0PU8Qg6Ob8fbFa7k/rNzc8tTOSe2fYCVMHHPQmiV0oR0Df6PwnFeciuLGdhCt4TT3
I5KG7uZaxXijz5OT/gqSnKNauzHNsglrf/mMDRqVCKdvC8U+6KHHiXvFnGPyceRyto1aRQLU6EIg
zTsLwYRxMrr4FJDFs6II5DadwmRubtpCIqbpvZAg2W3ZGzhA/Jy8nXaAII9TTHIt00vHpiGP5vRi
LfIN/ABINRT/G5eOGC7tPbFj91XPdAbWZ+hQM6XZiGA1fV1q/6KXaLHJPtim6As7zbizR+9nDmVW
rKamyJCjuGVitEGx8A4j24/m6SZwxH2ht2eTfZLDFs3hWplnoM/bwe33Ba0Cggrpe7jDNjDypx5p
OFgE8aHBdOIyOuYt8cfBl841s8lLERywFTHoe7N97WNKuim09Bq+sz4ZEaTZ10bbI+ZKoyoHCWm2
3eMsz1mcXqArEe8lnZvYL97Mnh/mps4I/gpytMwfACW/Eu5wWRJku91altfiptEdHCQ6bB5suLbp
/6o8Exdw8d5MxWfm2j+DcTn2Qr8pDBgy8QRz07qf5wTYZYxLtmyMfT7gs7HS3j56RTiwv3Gr1feu
SD3Gz/mdEGuR3eW0x9hI6GLaRzczjmbr9eHcfGHBLY/NrL+Y6XLS/WRPDvJR5PNpNCSdGP6INFmp
XubTUJukiKJ5sLAI+EOX7kyRnTFNnabJYZGGOOIzDAb7o1+72ntm2zTPU/wct/V7RUtyw5KJgCep
MSXb7GXBLk7MZ6HT90V7/IbG6a6wkWnnaf+zfbFbgeSpKX5MugCPmnCYgOe30bkMAq/nvMINbS+8
H/6Opgl87hX0+6v3q2HDDHfPnZaFbnxdFmh3uh1JS/EC0EiWQnYbWx9vPbcOdrPhYUTZetqT4SUi
UsLG8qTxswIPtDp+V6xIrtnsszxDxYahoWisB+Y8yFPwEzo+3ZrO8oarri3g0bxQgzupjRqHNoTg
BF9oOzuG2JQT+Iefi2ygSQ2XGmDKvk4WxlgxWB8n/yqlUYaKdHquGPvb6NCqJhCkOHnlwtugkLlB
rk7EkGCFaUbE3wQ3bhylPw1lnW8pBHErWTu1ZlVWi2fTP3RRU/J2udMEKdNxzT0aE39BhF8VCgKx
b8Zh4GCp8WNx37KV3rjDsJEWisWMbPVNi7XvLUmbG1wghMgHV0255kMmao9IdlYQ+kKsHq2loxdt
Qen2NcF6/sg5iwObgNdk0zZ02Segu/cn0pBgJJvODYQV3KRZzxpZTK6L/k6fD1qmPzBQBweDYYA3
BZswcthNg4+G0qw9d53aN718qDOM9qxQr7HQxz0elQoiZ0vykMI5ucSBOCPA5m8gaJcMt0NrDT8M
3Lc7oyr2coRt1LZ5fgRKRmEDqK4rOvPsdvZySDo/53mPkZxhlBFkRQN6ZHy9Wkro/oVdMAnOXO1W
0WfcNJW61S38OhBuDpATjpiA0xU5MiSf7v2A847ac9JPrVY39KWY0HvAxIB1zkvUVkeSwruQ/poT
5nA6nQlfPHKvijhkkmqrt1j0c+TbNKzHJIXYWlq70hPxrtHpj2H4MSMjU68syzeN0f/y+sTdNeZy
D/vOPTZrypibgE0Z9H6XmfJxMLewGTREFZTa3eiERGxuKzVg6Mj9h2rWn2cLomoZ/6oJpmNMxLxG
d41zlegO8AtEw4ui7xCsh0GJ+3KoaIPOCp1yxbwCKJBOdFe1vNI3ZLQ54xsum3PVQuxUMWjBzoWY
YQ+QbSXsdb9Gmt+Id13DUSeaAOGyqEA7NMt+XgYyALhjMSjEW6076U7t7GXsHxQuj1Dk6rEEiGgQ
uU4I5lMc5PURVc056RRgRbgivs7ZqypIFDMkwFO2+wDSRH+ExEAPv98HCmsJ/P+7Nu1vPYnJTmk0
XzLcCRKZGZQ5yID1qazpKCsPcxLHEsYeAPqkzq9J6TUiM4oKU+YhqxY+nnz+sv0SdDIF9abhdyYj
EFamQJgT6M6r0bo1CyfDpw0RoneHq/D2ldXcKx3pcQqsuNT9Pbr/21nhXkaFG1lWzajBTjxgUfkL
ogJi5RqevWtFc2Z+4DEheYd7IamTtyLJ9kG8yr9QAg0ffRIPFKzJLaGuKI9SVhaRREzmERiWmKkB
kzVQotPYPTHffx9qp4ROb33l9Pd3lZPupUUPw/Np4Y6iMBG4sYf20A/RKRkbS1MKilh19CfWziZ/
FrX/gG1pm7qWHXVGtvIQD1gNhrBQkTmUe4weXYiKD1KKsXeo2hJzxLO4AvjH5Q1sJJgks4JSlOsj
Xnryk4BDnccRWQ1eskvdxYfJVmiK4vI91mdtQ2MoAxQAhQfC8R4NvooSbeYfZWoz5uZqkbnxW/Vs
l/WhzlE1x8l1cYN7A+MkU+n4Ku59J71Hqz+Gg6SLLJzzkLO3LZTIEt+6psuXsgtwgDrznWKfDapW
30wu+Q5ibDYCASfyHnT3ojSeC62rb/KZ0i3mYBoMAejkniFNnxuPFTDbsLO97iax8nc1IHXix2Jo
o7rFWcMcNNMh7nl5wO6WHi181/SSmRCkN7Zxy0NKmGZ+E51O99kHGe5Zdre1C6a1KQHABQHQTJ6I
0ZNZF8YeVg7NlhgS63CiI62NHX+g4qUtUpSEuIseiZJpmX4hXVs6UmDLqBaUjXJZGCrhZnFxzVCe
R0uCSV1zEEg1uAOWVl4lkzLEZJ67KUUe05cj1CXpzE2bM8wgUGHfER6zLR2ITY0foIcqixC6Cuar
Sp4llh+pWrbI8rKkIntrUfmXQjxCubo0adzu5AS0Nc0mjjcTcjSeobETQYbeOl6IQDGZw/ZaipMn
y7Jr5ncMiHLaCDki551KcUO+2xknNG0a/V03oO7Yzha9CL++i1O6/jXIArmyZtzU/VWVmR7Ra2qQ
VIFtsXa6PkZx293rsIGbGa+X4EdXc/pI4rgRyorMNc2LrLK7MQr/mKvmRMWdhkWfdAypy2ei6sJS
jKdxwR1Bw5QAjH6nWxeeehdmNWzACUBEUIAO4V6b8ODMm85oHxmLtWc9ta9ohHdQ6ryjILcWBRZL
pk+hfdQnqjpRlOYWkM/nvEZM2Z5D/yjZC8PLLpge9U3Kjh3FTRn1qFAOTWt9o+gDg22RfYcgdO/M
KzMicB8qQ9mhrIue+sjfk1QgEUFiWR/z6lGuYbCJwY0K0lnLquuYZZdiMgP6B2O6zQYs19Cyqi1S
kfdkpte4JrCqqagRoTcPHujPTepWioQK4wBz7pc31SrKCSnDBT0dHa6HTedwMnRz+k4wo8OkSYjt
W9Nk9R/kbj3aMTbkGcm2kE/+SJQsgMpzpi3fDEy/VC7MXdMhnjF7hYgcmv8CZHGTFGHilncm5v6w
4KxK97V/xNN523ei22ZthpO9H4DWpSw/lJPLFhuIDeWA3x6KoN91gI7XZiQu4iq3GdEKKqQUkqW7
3noj3vrULhbun+oaSOtkaWN9EBOpy6X7MZnpL9gs3H0UXhyXKnvXFvVOc12FH7V4kEt9zEotw2HU
XJu2/VH1xlnRJKc/TFlfus7ZdxDNzzbL44xicOi5XxTQNibv7Xe1UK54yjsj9jtMUuPqS13QMRbf
zHibc3x5JTUT76MzV1vFD9+Y3EasTuN7b9Qs3rC6wb6v4uQMymtpFjult4cRJOPZky/ZkL1YQNQj
px9ojZTU0Pij21MTdFd7zmlsivZz0Nk/NJuIVlQbPfku8tuvbBZmw1p2ReA92gOHAkdq4lwndFbd
uOW8BJ9Hxv2Fmy2OrKbDMTmID3/CfB43TnZjxNme9PkL2CFgCUqcR4Tdpxy5r8fMnEs0tR7ceVXm
xsYlwM5t90lzC2+tpcBf2+HUvdV80nCtGtJ9Gc3VxZQyaO/ncgllmzx7lUf2tNZjAc4j9IolT1i8
erUgYxeRLTVV8jyPZrvvOlpwOoVJ76dvuPjfKrf59FKf+tBG/NAPwWXQJ3kkjSOa2opQOD7bFUND
kBbxQ4u1cQZ3uow1ug3LvvZWT0fPNbJtzd6vxHxUsUBCQvisYDlibEOn0JwvMK0/xil70kQLJ8Gg
nSw0/dakYRtW4xhsqdFfByO/a10dK2+FW3eQwYdiLrqxpSx3mGPuTJCMrPnOdSxHJPFe76JPIP/W
smkllNIxf/OiE1FBUlyMd6sxKZHLgWabExywJN5IEfxKhq7a6XbV7rARfQqGpvj802MzlXe2I6d9
PMakILmzuHWd62yBQ1haThWOF3kDNDGWJWRENMgIukNn1KIkgxpIyg3UpoLPjZdShwTRDQZqXb1f
rcZO2NT0482uuVp1iapmbXAGNv2HQS0vQWbnOz1v0BeM01s7zF9FQ5SBOz6ZvQHsywRclqWkUepy
ryMIeTaDlzR4olXshQYiCCY6xyzg9UpqIGv5ZJ0ZPY5R79bNVseTtJuIk4M9hcBizF/Ekv3wyKi9
6GrYizHPWJoboj4c71wsdsjlQiHrttfYUBwRAcSG3PfzRhsceZPkbrateq6BlGpS1Bw0ut6+GeEN
097hrkw6uXVy19rNuqXtUp18QVTzRBKQozAatOrEALnSLYL3URrmQSIVCV3667QV2Xfdce4jAhX3
ib7oe0ZNLnd85u8yn1GIC0cnqoMRZLjT9mHn9taJ37TXDVzwY9I9mkjgd65W7JOJxrcUOaWfcie4
S90Qus34WCXpZ7zMXJJDeyu6Ros6MA2RQQd7C0dTP2B4Zx8z6y2KKPzrOsefBWHHVhJyskLkpnNO
2OpGlp5+qdVPgUF7XyTBxZ688mCNwEqE1TFdsNxvLBrTyVYfcsqKgzkzqsGbToc2M15y4Mv0+5to
Hp3p2GvVtz236KNKMiV73XwwSAvbQgrbVniLkT4PyV5xDrDzcdzbAr2ON8Y7Pe4uFQclFYCiSBPr
rccbQYeM819ZOtmd11tvXVp0ICz1iT1r3JRM7TaWj2ImFYcgYZrmNQ3zvhoJjwULzxKwtj3Ovzti
KymVmDhFvEg/AlccyARGDWOV7GCl9VIvVlQgVKJCiUqf3s5iUrJTaCRGq7bjoj2ndo2NXKMr42U8
P5Kzn9ZM6L3J8SLypPPk2KI7iWWK91OHXbL+0bhUY26jI2cpASB5xrNN0yrR+nMygJluOK1XC+iW
WH3P9fSQZcI6uNI4B4To8X4O4mAFKtJNng1YVDoGKm5OCxWpTy+ZwB/FuMDwdj41mGs9yTiDQpHS
vKNEpudaxBel9csh16xHjr8xQasK4UqWn5r0XENPD7uKnM+uCDjl9MTSOisZ1GcYddNnzaWenHv8
xp/1iAKR3KLn1k3LI6ymlcIaX39/WGAj75ccGE45p/FVGy2YX0b70GR6ej9ACsllZT11dAWfnJoB
ZS9AImLUJl0bjVy7TzM1PLu1LZ7azNrY617Ado/6zm50ug2Btnd4Q54BuussAdNF9x09mhauDJUF
VE61ekrGoLqmfRJlMTIjumVG5Tpv7uB5hD5JsWvT2n0rZPYj4Qx6B3C0vgf7//b70wpf285QHvEG
FUMToOHXYHAsEF48vRnFKT0WK3mcZ7TQhQ84JQ7sDyVxXxjOnaMW/VgNSXPNnba5euYoDMRywc2q
sSURzNl1anCeK2vwQy0dpoeeGyLSZTOvJ8h412WAnYemxpWR1sOp/vaMTF9jGlK6mVX9SU0czO1n
l9+ZdtFf4nF6qZnmHcxkSK6Y0ST5lYuz98rcvYXYHERtmawjOIx0vz+nQ0e8AknYFWBOn35/6IPb
JTfyR7/uT/VQpDeUIW7o5oX/KiZ6kp21fI/r7KbXMK82SlI5EINh5Pm8U0FHmmLcm7e/P/f7A/nr
A8e3CstYjd+RuMtpI6Za3vrdcAhy9vowsxsR5sEYH5QQJd3nCtE2ZLubYtGbU1mYEI4y7J2KHlk+
UdulGndzk1wczfOPnAO7Z3NMLCYb9MBGv34eEAxT+i0uhD8e5uUc2W7yc/S17hUezEsR2AWBF3N/
RpWbQxwq8+2kak5UU+cRmlQjQEuGem9RjV9MuN+X3//nan15sWrvKffpcBSFqW2ZFvc0UpgALbFe
7jyt65/LHtKRZrE9df5zk5TDSQYNaxSDDJjBiIfOM7BhuJrl8fenhOZEXIZ3Kd23u5iO3xad1FsW
TMlr8dC03CpzDMrTLwRJcKO4AjhaM0hikMLrw99fcNf/G/VXraTZO0MKvvz+kFJRXhicbox80U7L
amBJzelWEQCyKdTcgltt5WvcA1DXRQNZqav3Lc3+C7l7zYUReBUR4D6H9uindOP54NRs+pCK8Fxr
cXq0axLh5gIG4pR4TII7MCnLpAoceQH2ECZGfmZ/5B6xZiP+kkvO4HiT5Z3+4mWlcaTODcLfD4Ns
WnYJr8nu90OHzNTQWyNZW/es9EDdDkwxQ48f/alJRavOS5/G1L/zTLfduhU/nycFfa1geI4nuLzt
RN0zh876V8AAPxj4gaL2PPGQxxzuR80n2SODa+MK/DnF3A0/Sm2d6klbv6JW9G5KqzgmAL7ZNaz6
bS6F2pU9pBfmepcC4M2VktDD78qHeZ7HTTp6hDsRn1A4sCGZ25i0zhd8IIgUXtoaT55D99bgyo1K
FqxH8AP+bQvv7vcjB6PxY1rSv8WZbtMa4KHfaMbRFnsYwGY0Fg4pIV35a1wmn1G3od3GVvJt+VeE
RxhCVBE8WH5+P+EiPJLtMO8at/5JNmv5A6s8RQqWq740fLbLhBq00mFKLT9d0xAP9Pog5i/Vce7s
8t4kzy+bu+JmnGd58WnzwILt1BbVOCYahRckrVErt2A/8BPFBHWyd0Py77AW0JRrrfPv/7Ptko6P
EN1Ox8uF+iiY5suSZ0HUzHS2MLRuae6mV2TZX0KbaR3ZiCpXW347GduqTFN6dWZx3y6UplP5kCiB
qDgorxUoz7vYPWCi8u4CMQJNNPRTk9TNiRSh2xSV1am1+W4/Q4nv+Pl3AgDkqUcScnKDmClIPtRP
eYupk3eA0c4knUfU8kmkpaLfJY1mP7I73E2MMEPf8YbHZX1Juqk+ml5fndJhrm7kpGh2esbeVCxH
HnFujyzopJQW7GCdlS+XBO4TGiKWdFOqV7swWuI8DO+ubhP7BpER57RWKIDb2VkGVvwM2j7BwZLE
UCrgONiD/dL5Z0ORqWZMhhmKGIkNPBdhZAVzNvCMyuqHHbgCPzSlOZ4rSXNgmlIQ/SM97SxjvFD1
cEuCuN75eISvCcppxgeoeSsvQDFk68xgFbGYW5NB41RyzBm6XOKx6zpIgyncUdfggAZn5dpX89Yc
C/1GnVH0ljdpgUVWOSl8PZC9+6Tf5zqRFXmr9Oe6vZ8cQFiOl3+h83ioffkQdPrFxZz34lndY6Z7
5ifUhHdtDFK8eB44Z92lpEsJ0xgH59I3nv3nB88ZsBGMr1pH1M/vzxsAr4JuLi8Iiu2bmgktKHL9
iqHZjlIkuXtbD5hSNPJroGtwmikmHtXImV3LJwIZVerjW7H9o1OYh7k1nPelZ8jZ1kkDPNFHi4JT
iMnenYUV+tVPHJtYMkmnXE0wfC2DRMAJLiRybV7xeEOHhcazqLIDySC3639W1yR7qeEKsI5klKCu
SUlA6P2wnGmWxM3OaOwn3Nc7tRofNd1v+Cdcs61973b6R1KCFKBO36BIRYqeKWihvPjEwZN+YbWc
V0RwSXPSRGjGnVC66FtnJVp5Vf9dC452nFQBAivouGOyNQ3zk/2YhCqDE2kak6q0SFxvptbtZwg3
Yd2g76/BhYVgW7utJs8tIo627mlqmO8+zmEc8Gx2ZvuU1ulDXr17DGjc3n1fFzJfA/tuldO20MYx
KqxbRyIcDCr5UOI8w7dSYph0X6qqJ9QPtssi8cRynpmZFtMYzQYiP+yq+GEobj0c/wZrPIzc/Bo/
ZXX3qSpcT02NC6ly3nqvNw4U1aTnFXTGKnUsrW4Oq5ZmUzr6j1NiPkiKxk0nrXMjB4eZSXcclOmE
CTrEcGagP7XTFenNSwt9PErhbG5SXE22rc70QEKXQCamY/rOrhNmHhoUbEXnSK6jjBklya5zkP+Q
HLq0iLZ8jZy8pW2epYc00jLGG9Mg9CsJ5Hfvcxz3ELAhIg9r0HdIuDyQalP9xurBscGvf4o8vdMT
ptQm+33BKbFz/MM0qK2CuXBEEXbOEzooLPRAxuqdmQl/F7Y1aWk5wquQnvyuXfwJD6O8tw3CKKqp
fwDDvPM4VYbTiEtsoGnnt4vzumYkOoIKHPe03M34/YsU801WK6b5NIqkbRUR1EImXAjsoejRFAeI
BxUyOQCDC4ds1Y0OEK3hI+BhqxonMjQEAwZJSm2V3yPbQNv3kDc+4IuARlQ+mtRjPh6OZEmWCJvb
O6TVpzSffvG6clxDXDDp1othNbs5OC2wL2KfQaBhT+9MsNB9WuBhcHIyFbUiL2vPAbMFuj4DItbk
pxEsj4M2fGhN+0wDCbPcRCKFSwnGxkv+m0J0guPOG0q5qw16ZUjWHy3HO1icdWg4rHkffka3jzW+
KVnTJK8Z8gKQKMUrKX34XvWM5BS92xrkiGS9uSd1UTvmq1V6HgJyzuj1ziQde23xnbYEnfiW/UnK
ZBB0j72H1iirn9op+faqDjJxSjk6E3iPOHkI0yA5ZEl9n26NFGGTG8dfWp2/0zpCjwSTvQ2qO8PV
jLAvlwZCsbdJZ2pgLDKMKOUT4QoyYnjo7SdyjmqRDCgKQSMPTHmaXLurBtqNHro2MX4jU5Bboyvv
iPZ9WgKv3GGvUqd8/oGTq96miYO6sOUeXtvmhaPuGdANjH8IRa+58/nb5V4jlBFg5U+vS4kQi+1z
HY8fQy61jdmsxZwHGFrjTJdnzDUYPLiS7q1Vo5kU2IS0NXrOzCdt1/RlJAuyddWSQRxY9IhdjsjC
0exv/yd3Z7IcOZJu5ydCG0YHsCVjYjAY4DzkBpaVmYV5nrHXTpKZtL3PcM2kneya6W1u6zn0gWpd
saBEhCmW2rCLrC4gAoA73P//nO/Eo/oa1jISenw1plVq10Xu7wI/fXV7G7+mkm4jw/w+WTqRkzyq
sYtT2xqu1Er/BWH7V4kgTK4kElAG5Q/FpWhCrBnqKN5hSGPyNakP7a1PZR/QhEmyvQjuhv5prPI3
orKm9IZ+JeP5XVldF1BahgGiZRs5Na2nSvF/sDDYTIDIdjJtqGq/6lro0LbRmmuYoTGkQyrTFL+v
DehZrKsBuPZl9JQULC3LJpw4BpTR5FoDv6z8SAy9Xfl1XKBHLOUt9c3sKjJi7RDYis3yD8pmMjXI
EfdfsSvGbY6G8srWzXVD68Nl+klSTk8dZUKmy8qqTCwo9H25tUNRrljtUxjvEfUOpv5joNUq+gco
A8STgbC/ciVrB4pqXPtR9d7qbrhR5fi9DEAJCztjzkZtQMWHFr9Q9z7f+mrUdEpbifEOXRQUNlB6
5kH1l2l2PZJBV9olunSfuI3YYJCzN0gT7sb2npDfdFdXyRsrqBujagE8Fqs2jswVbr8/ExjT1wFz
03rAQmel8qNW1fk6Vcg+sAEi9BNMvGoCRBc04zZ6bBXXHYEi8kSY8CR3HZl+dEBia1OubiX6EwRy
CqwzXl6tR+h9V4TUvRSI41tas/Egtyt2mvSo8LIkavfqw1i4jmlO96nrYxurpCtJhuLaWMB7J6vV
yP+TtlYtb0Bv1teWpV+nTLLXQwQkhoISUGLk8Mlah4t/LxJK0hpjhAMYNPo9dL4+Id5ZKkHKRWyK
PM/cEn34RyF4LbbusIPISZFe5bxuZNIFAVQchvkvJRl/lpGS7z3ShKk56tTIUcWpmc6Lw8zX0lTD
LrwPTTW/JS+VkMUN+meY+NpAp14Q1CsMeSWDlCQvNHptVRB2JH2ipgm959JCiUuF+D7xWdSUyZR2
qObW3RjQzpFDHk9qFLRYavc7wC/+w0A1SZwCe6+Ve9Uo+Wtr7JXum+aV1qGX3F8NFJxNID2KkjAz
vOTttRH6r1FvquSJyNeIBMmW0cT3lsV2YbF+MvpuL2nUQAADvYYKWlUQP94e2Jnt9T+8nKe1NKSW
7t/woFRaS2fH2NE53QBGFptGlShS0RCxMAZGDejH0SiKG9htrGPalUGuKFtn27gaSKP0U3GbmN1A
BjBKQ7d4NMnXAXOhvFepvUt668FuNHvXGOVDP4bkOSVSuSopWhcmixLLv20l+iCdNukN2SsiCb8y
Y22XerbMNF7/6PKRoAdgUZkSg2RHTxOQjn7wqaQmJlEaScjnK9xHuh3DlAenXPWpwSfO5HXDsFv3
MkbHZhyB9CETQrP4aHc9M4RIWZoOB5bvUHuRR4AKhN7PztH12UIKBH59pV9LTbNr2dhio6so8niG
U7lpdId4Y89CFsFeTcaEpf50p3XYQPcaHZv1Gqk2BbbELVfSYDwpgwIo0ExoQkOkipilA/WhmuTo
dhavcfEMa9tPH+oB80hOoY4A7frRxQm9luX6MAH13CRD3/4ZyVTX0ibZWkWM58vnc0Ujgq94VH4C
FIMM6sc3EiQTvkBurlFa3XkEiO5UC2yljuKhDoPvMup8VBYoVTownGHNzfLeawluljdYBRkFHY1Y
f9vihN5ZpvszSLu7USPwVS4tVoADnanC9CCDdFy7qcRnYV/zeijJ3Fh1wtyD9NvrKa3qfMLj6gW+
mR44EjpEuA9jVT3llvVnLWC8CH1Ya+TGGlTArqo2s1mD1/t8QOTs1ei1mg/dJlskaTrtWPnSm22w
us5yRV/Lrfk95rVjedrTmLJBAGyOPC0zIeKFEqSy6RFPR940bXjzq1FIpAukTVNWDSeDdu+SwNrr
P6y0HbcU31mkWUH1DHnGf8zpL4etEl+nMoj8rGj9fZZ368xCnWOSQnJocv+HbZrpRlE7FGMYrd9K
hbJcEtHKAil4645ddSiz8kpNMfFIqU9CRYENZo1uAuJDa/jHCFDXUeRudpePd5+/fP6w5ERjDcz6
VnFrmWRQRLXk2BMIjGvau9Yk8asO/QTAWxU+6LG5HtmMI17U3X0tgcjIw5J1hV42+1wVOTqEdoDg
U3r3Ehk/qHtokBC8VAbwpCA7ELghC511T+lvY/BtgYH0v8bIdVSUSmcVAifQtw3SFwWe08C0PyTN
egt8+5vQpAFQfD04mDe/QQXAkJ8AXgaB0h7a6QcY/g/dL6hQ0+VG38U0EU2v2zTtxe3nr5//1I8q
YZfA2yn/QM5iHe9X+YEeyUGrAo1NHj9AFoH9muRv2D7RGObpiEfG532BXXRgQRI0a0uij6WrLXra
uD18/hgm2iBMtOZQo42QI/uhJAGOpIHuAVlv/Via1Z1usbS5tuJG7Fl9EJhXZbUTDe2V6WkyJXuT
qEUAb4oXUSTuwoZqQj3uQ0Mt9oZFHQ2c/UBujl3G/h+lCsVm7HRvY+ku8RxUFJlbFOO5tjSI2Jl8
8/lb36pwykvpT3rzlSMTZ3Mg4m0Tql3l+NMPT5Y+QgEXivWz0/mpeVuO+xLH1CZn27du+EyFm0u7
ihzouBzTNzvaBaJBi+kb7r5RDbFtA0ZpbGfmAeNnsC9z/6VUhwwdQQ+clk7Izdibd2RgJlRFMve6
YOF47KXmZ434cmf2CSm2EvWMorHoSqt07dw2oM0e+PWDLbptqQd3Hq+KXxY0dIW5wJCtn2Kgp8Id
f0fp8UREQu41FXwULWlXvPD1aypF8cFtLX8npeSLlD07CdXPb+Wmkp9kdCaa5UJdteljBrmqQhdp
rBvZAFeviGATtqxW7aRwFJ8SmklOTTs9qNikY1pYtbHnM1THplWeqiQDiZD6BrpyKmxXPaTIK7ZS
Ey20o/DQmqPjypGF1grKbIY/RTd88ZIkH0Mp5Ydu+vH5T7lpoh8r0keE6GjzKdgeorTvAWI0H1V8
18sievdpspN+K7y7WK/6N+SYk6bJyOLHOA6bR3ZS9hYZdVQ/MrUjDwvl9CXHgnIQao/asK9Znjd4
uME8K4SeUs7DQsU/mkDk2W3jDYjb9gVJBzboPkP7aeYfaa8bTGW8Zs1q4yN92IisoZ8vhvbIQ4y7
WaC54czN2tbTYFvT0pfzSn1la48IsHdHqIax8q1xPQw4nrkD1sJyjrmQLqlsErrpt7d1q1SbLu6l
JxYfDZNIL/3EWZ1IvMwLoUpr3RfDRjbYUZeVSTE+Dr9VXdutsD9RkQUbFwVufSN01WaXwif3SU+/
7b32XdKM/K7W5WLTFwTcme0Und5P4EhkA7dGXg637nAEzEsxtFLH1wwLBVayGIlaVCo3UFnpR8lG
D1PA36Bz61BZUsaUI/Fme03yolaU2TzSTPa4Nf/xI2WUiZRKX4Of/kFDNkIaIfEEwege4GxlZLLy
8hltGoo6VD3aB8TeKKqrbDKJHlhUkZMLOv9PXJ4aoiz5jwZz/avQhLKXVfaoYWSqr7RcEHpF/h1b
Jn1D3GR0qxhyetMb/eReYr6i0lw9DIRzrJqoMW8UJMArZsYVYFTvW0inbZX7/UNox9IunEaEja3j
JvTJhvfH/GCLGm2qW37kDTGz2DX6Z+rZaNyQvTad3G0AMJk7IG5/uiYOR0NP6CwPDRJsE8UFXrEt
TU3tGh2nhiVL2IBzWgDgI+JzRErh1m/yhygNusOAOGYKFVB5oQCnvQKPP667yqpuipIuRWcl8otu
KgIbRRRsmt486I0wbuRQNe7SboxHlrn8oyz3NSFV6buWinIT+egLkWduK89Njmj+5Yem9eQHgaQ1
xJjLKr7aaVycJ5A3O02M0buJ8uTGS2T0fWkSvceBW16DZVdvP/+tob4iw9NffbdR7qhk4xOf/qO4
dxXCb+hXfv5HQ+A/87bKH5Ta6h59nCSff2byN3Y26On156+uRJBlzt06fP56p4yF/yYVN1puCYdS
k1jTP2RxN/3aiLK68zQsLexind6KAyflmV8jCd6mKgodNSsRNilM2JCfEQvx5t4kLtKpVA3arWeU
9mPeS9TqDSM9IAwJmeoIeK55V2zQXTc0napkoxtVsecpRaud0RSOgviFBb+2zfPweyDZ4V0UDwhY
mvqh7tqtqfjlVuEF8240LJyJ4PreBOGGuOl7EknSVcObBYyOSA7CT4KtNvQfsuyiirR8tC5TXVXY
uDzSLHh2G5IIc2GJW9WW2N7qfbEdqkTbDnJUXUex8hRkRv0Rj5G8DjpVbBsbGnWj1CCXfR/1So3Y
HLU8TiSbALOOil8ZkzAQCjILUVI3xyJwm2NZZcNtrMobwAeYnXhvoi4GVhdYjX1fNzQJ5dYIbz7/
lkjJo5z78d5vuuFYPX0uT2LGnXDhn5hI/+7Kpjf2nuZaeBBzZOAS5mzSLsP7RnLBLtcGNeE6vM+z
YEd9HqAyoMabPIbgJQkCm+iwJhs61dLeiHBX25PWlHK9vs4KKPbkOq3CQh6fqqxrKHeR1WEBm9y2
Ie9HoyZ4pBj0aG3lLHDzDh2gcAVG1ulHK/dvRRIpN25nIkYgKIgn3aL0HfVHooc9ot/17raxiaxp
tdilTSWjZFcSFkNW06xjl807qSHlbd5q99ZApssQFu46g8f9vas2MGNx4zV+6eQRm8qAIOg7xUY0
h0qyuBs85ej39GY02zsiifug6Fu9U/q3fiE8o+5B6uN2VAWaDzcwcDn3CLbpGry1vqJueuRTGwnj
6C20W5oulRiv654GDSve+EXUCnUoFefG56+j4pJKWowfvYu+TwL498SKlHhNxI9a4D99/kU2UC8T
2DmsP391WXkp7l7HrUvyc5V81KLGt8bi54jbVgFbR/lACnBwZFYj/yBj5Bb1uvpWjyUiEkFEDTlK
xTrpO+la87BMqaJu7vqBTF43LfeTO0GYFWaWnNJsV99HhiY/NymF4GQsViP15itT5eu1sPcphwFo
733aBKlbgTIuiMPUAKeE0w+1G8SVb8FCtFTNowmTvncF+qDCwoZGc6+kIwwtMYMwZDeAJNWDTh38
SdYT/dkX8jN6/Br1J0WSTonLrWpKlDUKYT0yq0prasvRXcYS/UZIZbczgsg6eiwRV6KIgAqjMZrq
BukfUhDgQIChxMIBQa1XSD+Nrv6zs/TyTUnw2Gp1uZdL2T6wwzfhYYd0w8rwMFaF2GYR7bZN/g6m
Uby7mupg06aIX5TePuCdd0UH33+Pu4T+qwQIdtSR2A2BN2wqWEorU0O/oYQYFsk9fhnoyawrtY02
amZUTupFNRPhKA46wWMYPnemLMo76DmqRI4GthrCZMROEKJWE4Ha6OxGdeOnpbnscY0xLED/W9TB
6WFcW9gG74Rae3eNvQuycRgA4ZmEo/tSw5sUwmAvt7dNU8qbjmSZ2hP90VQoqRtNiJdvioEc2tpC
BNStbVWMD0nNRUHqwCNCo7vQ8WyMsNZ7V3Ufg6K/lWj2PCSlla3HSB/vGpa3WFq699zLH3W//JWj
Gb7tir1NZ/y51e/hbJa7YQCXbyu8WwtWuWQKVUT4ZMrB0trx2Nt8S8ODpTCMWXfbpcDAfN0y1hUN
XBIjcI3nhtG+uBh0VuPE1YkmURkP5zFmkK1qjSceXLR5ZWSBcqfyWmIX58a8J5Kw3QYKi6Caaj5k
PVh9bFCP6O8wSNlk7BkI8RRZ3bAgtGgfJe1BTFtWL91VMpN2LtlTF1K+Ru+gbRTFyGkcZfSEbKis
uB7xieflD5fiSdm1zcdQ+zSokq4kDCFRnRSGKLpc/h9py8oetvVBGYBrFHjbcFnmJFTJwzWr8faI
pqe9zSufVCK9PWZd8ApZAQ2/Zjx2VqE8D5SdnNr19l1sK/eWnij3Lene27qWaR8lIcQYnHFsqW2C
WaYf4ZBEB1uV+z1qqSu1iNKN8Emc8IpQemBzdF/5OnokvsQVnsXuHqfKSsmN4jnBp0n25vgyxlRK
IuKma3IUYKK2ypUt3H3S9yybqyC5C1OyNnWp0v5QxH0MPHUjWDfifmSw0MOh69Y66D7CNd49+xoz
qXdvaqN3b7Nn2Sa0HKkFsIvxh4gaVDk+Q81Z0Z2l8FP2LsA1Ed1hIjHoPPWE3+JS2Xpoz9YKRtxd
IqffvCHynyh7RHth3HlDbFKEic0bhA7tnaTuSy9PX/wwfohEFv4hvGlG0ie1eZXd5nJiPauTCY/F
xloEcrHKBk/dC5/tVpa7fyqKyLdhb3RPUsp4dF3T+snThQVMsQkBn1bfWL55g6vZTQgv/0pI2rc4
jt/yiv6TwXjwg3e667hxxApM8INsEylREhKkFgS/ZXGA2o4QedyXaFQK6l8UVAH3dxl4dLcEA6FH
zxFdWdWHtaSNBFNRaZvQzxOcLr/26c1heWMZVNb4EBA3El/sQysPj5LKv/qk2vwDsfMXcAw++f+v
4D4/MkpgJaggYrLSr5geHejeMtnnX//bP//9P/zHf/2Xf/kf/+U//f3f/de//+d///d/+u/z//x/
I370v5kK/FtZFWB0dAHI538hfkztbzisdRtqqMDJpU0cn38gfgz+lVA0HVO5KkMF4sNUWTMRfhTr
bwpoSSZ4Cn//L3CfCf2YkciWpRO7SFIV3dR1toszpl490nETlu3dF2UFs6fUpU3WoWz+cjl+gw76
K6Lw/xx94pN94QUppuGiMpG8e9fGgBGnNPzNEn4GJtZ4c/oUS19gBgDDiNgnbqtYTlQyQ5tN2ANw
wwV7+uh/BR/92xewuFtfv4BnqpEwclt3cpe+FhAVwh/DHT60Pz1dubnsHDPkpJ80VQ4mxXBQjv7p
iurFlaYdkfpKot7b6VMsXCRrAtZ+uQ9WWAq80ypgIcljHTUc0LGtTh966QpNf/9y6LHUusgINd2R
ZPnZcJmg5DZ/Iu7+TXHd/elzLH386fH6co6OXKDQbCXd6bU8Ua7TmjIL2cyWXZz5EgvPqTWd+MsJ
yggDRGGYOnUONropJUrCjHZjq/647AtMTOQvx09cOyc1leufRR5S+kyyaNWV/5h44aP9HtC1dHlm
Y1gGcZkLA8Nmx1KUnYT1Skf3HGZ0egp/M0FYsyFsSupg9UqsOsYgfvhKvEkq8hrRkJkhObS9jemp
2152lWZDuVZK0zTdVHUyv4Ma4xfvOUaZM/PEwi02ZyM5a0ZvAHLAwaVaxdLs67TCx2w/9ql3Bkq4
dIrZQJZFE3uwS1TH7tSd7wXPEf4VH//PRZfHnA3ifMjKOM2t5B5SUUd9A7mC6NNzM93CQ2TOxrGh
wVCpNSm+l2JDIctapl9eJGwJLvvwsyFsaEXbohfz772mUGDEZoiBc1m98Oiz8YugPTXMMvbuU+wR
JI6OIlbWRWdQ5Tz98RdmOXM2gPGO6dRo68JxlZDNnre3Ct5gcl8YWztKLjzJbBw3GRtnYfiFUzVE
GzQ9KmI6kx4yxMyOzr0vp6flN+PZnI1nhEcgYevccoJ03LPbmogDcFw9bd9Scu595fb0FVt6nmaD
mWUWqszcyh0a8BQ0o4DySeS+nD74wkibFlFf59NmpJqH3iV3ZIEI46qMyw+Yn4TS4rQ/98RqSyeZ
DedC61iskSbhIKDQU/rqYCRYmONYTtnBEfegD9/S5MNQsNTD+sjoFff9LxHy8vDhO/X+Rk6aY5ZS
THkGLaPoey0fsGTDc/M3eov2MUUF82LWGyt0b/mfTvjfJRoPYf8szMdOPbO+UKZb+5tb/omr//L2
sYtA5E3vZk5X+I9y67+3arwuRmkb9MSeu6Wx1xtAZR6BnawXbVqAkEMvu1GzWUXr+nbEw2M6XpaY
1+Zga1dj4Fe3Rpn4Z0bNwoMmZjOL5tJDdhG9Opbob1Kv+26BXzr96ZcOPf39y4XTOt8t8wJ5IGGM
/tbAB78lkzo8c1+Wnq/ZnJLhvy80pVcdVJZ3Ai+xkg2v0C3Xl3342WySkquqjrBnHGH6JbC5rrbf
SjcvLntZi9k8gt85LsqCqN4OeG4YNPeq4l54YWZTh6sHsAviwXQKC2Zg4vn9qz/5S6JijH5edHGM
2QQiJCsHGV5Zjke8i3vTBhhEfgLi0K3D6RMs3FxjNnnIZuuVheSmTq2OZNJEKoDJokXu2iBqu+wU
s/VAlwVtjj9cdUqfEDWvvGm77hC16sPpwy+88ozZ0G07DVCeVNhOqtbvQzl8ty1pH3X5nubFmW+w
ML6M2dCN0zQBQZ3ZDsZJ+PQK7jPIRt2Zoy/dgtnoTYZUx/fD0Vu53NlZuAt090nSzctecMZs+Lpo
Lq3aM0wnzdE1XAEFIPtMD6BOXXb9Z+NXq+0m8aLcxOtquHRu0RG6egeUSQTBPcKt6sxAXrpM84Gs
K62BkQTdP0pS8tpXchDdYpW+O/01lu7xbDArKeHrflzaTqkp0rc0qBVoFlp02c5wDiROVNpOqsb7
xYqKfaHiRFX9M/d34brosxFM2kACOi+xnLIcvINF44MVQNi+KZjb1hddG302giMf6UY6apYTWjLh
dHZjufKNwmq23lx2gtkYNrBxJx6INjbO+DfCGH+t34rdZQefLtyXt2OJmQulfUjIbkfx2iK5LXXP
7ToXnpqpFvb12CneFo0+u3CwkedXhD7A6mjt98s++GzkkvEQaUEtK05lEbHda/UkdAf6d9nRZ+N2
VNAdd3KrOHGMLhUX9SatvODMpLz0UM4Gq9YquaS6geqIjrJvbNbtda6Z6hWIr/T6ss8/G7Cp36tm
i3jC8SL0Ec2YSbhZqvT+9NEXvoA2e/GGXqNHpcHRNbd9RHPsXUFu3SlleWa6WXhrabNRK2NNhxdN
uaLI63sts46oYw6EGZH1ZIVnXiwLD6c2G7Zta+g2li2WhWmFotcda4uuTg7P7bJrNBu1VgRyW0uM
2Kk8qHe0B1TSidL0Pmh1cdny5HPP82Xsyt6ADTGLEyc2tduQLBMEbda13TZ/nv4KS5doNn6VIrIU
Wxex46XkbPqA0vFtAXI4fXR1etx/s6PRZiMYO6CPEteMnWK4yTVj4pBeWZDgwPahUw27FZsnQc4U
/yMbx6y5aVP52PNLPxxqpNlDL6060FhmhECXvm9SnSszTc/A7z7ZbPQroVJBsNNjJ9JkHOPROpKd
JorpSaIpxrFw+gIsjaLZNCCJ3DDdmrNkuJQyE8szaHPjzDt16eCzCUCx1CTxDCV2zLq4jTVrjbZ+
MybjmRG68GiosxlgClOtanMYp3fSSzNWcIx6Ea5OX5ilg8+Gf2RBOCwHNXZ6Hb8JZelha5JQdNnA
V2cDv4qtKNYQUhIrn7srFRXnzkwQ2J3+7AuPzmf4wpcxaTYCMTuoA6T3iKQtAa2zbO1vyOaI9sgR
U2UWNorT55qux28e06mj9PX9KiObUAtXZnHTivhakPgAz6RrIBar3c6SopCKUJ7s/EnAePqMS3dm
+vuXb9flSgtoxbTIfi26gxuN+otdGemvy44+mxBsK5PiGIE1mxWIIJJbP8thdeaTL4wHdTakG1iS
GOAoMMhdjaMpMoZb0yqSo9eh2Dr98WdBcf/WZ/qc6L5cHb9tomjs3MjJQ3+ddNUL1qqfktttmLQa
FPAEnEwt85BwaQR4RXPhZZsN9bHqFBHmjetgaQBiaCVuItboanJ/ffqLTYP6N8+ZMhvs6E+6RnOH
yFGbTj3mmi3fNipV2SwjZEUyKZmFQ0UOOCnzEXEdZ2awhUWAMj31X64mNBE3p9kZOnUj4SrTiw0e
QnCwWPkop54ZQgsPtDKbDCTA0Z2uNZEzeDmcwBqtXFsb/ZmHbunoszUAiD1itjPJdJCIJh+jkdGY
MiiddWduzNLxp4f9yyUqXVeNXF0JnaTG5NhgEbDL4+l7vnTo6e9fDh0VhVwgTo3An8WrBh5w71Zv
lx16NswTyS+8Dqiuo8eFhGlCvW6a5FytUpme+t89rLOB7o9Sr6P0ChkNr6wcpDG8H5lFeve+jvI7
4Di3cfPjbFl26TLN3uFqneFw0VwQzzKAa4tUsKusAG1/2ZWajeze7FuEJmnvKPIIyCMwUPKZOKFP
H31hWE9pRF9vcTCOaU8hNHR4yxr3MMnHq3FyRkVhC+itfErjWGzglJJwgIP/zCS58H6UZ6Pa8gCw
DTSyHSC8VzLity5CDaPegDu7QuVzZmAsVcvl2bgGYh0VnqUHDvaM4KAaTfcAcjD7A/dDsgY6BPC3
O+Jj205vmFJDERpI29OXdeGRkGeDHiJlHA+JhyCqh8WXK0F7jQayOXP9FmZFeTbkFZhqvjfKvTPC
ZyVAwr1C2bAtbJssw/r59DeYjvWbISTPxn7uk7zkSh7nQNC+VuH6XyvMxNcIS70zT/Z0u393itkc
4Oc8UaOiKE5u+M1N3nrueiwxKQ1hMm7oNRBNr7r9ymsy+bJKkDybF2wJFmhRyaMzEqGC8+tdUQvH
Hi6cL+X5RKCnSivnbe2U6lC/ui4AO6i/Z27I0tWazQN2LHAH4W53skapIFtKYmV7goSXNlS2SdcW
m9BIVRSwWfZy+hH4/UOs2LO5gVBuNRkME7+VNcnBiR84KFLnn9m4Lh19Ngn40B8lUy4qBDle45P9
YYmPJs9BJVz26Wejn2www61xFzqgEsgn002wHysN7ua54NvfjxCUYH+dOm1by71iqEAeFcYG18uV
AEIjBd7qss8/G+RgAImxpy/t9GAyriNsE6vCINPx9NF/PwWzg//rhw+jzgo9AExHW3oJxhvDiNeZ
8iS1j6RNnJkDfz9LKfZseMPIUzoP2u9xDJvmenTv7bxe9cJvrtLm5vS3+P2YUOaatwDhELbJlFsg
JwczVh8MvlHlo3qoM/umNXPyGF39TKb70gM7G9166lLB1DTpKBk+8WEI9tNz0qulQ8/GdqrZvdTx
Ijz6rbbvzeExLs316Uu0cOi57i3AvdZnVI+PUxUlYwNte+GZG7wwAKzZCJYs1YTNMUrHpEKgjvkw
a5NfuZJtLvvkswGMv6H1sR1yUSQ8Rb5vApJIsnOigIUBYM1Gb6xqgQA8LR2rYLxTw2w3jvIqDDLg
ct5H0PRnZrmFQWDNRrHR2DiHq0Y6KrlKkkNJEI8pwd9MoYXE4sx6YOkeT3//sk5vW3LHs0GXjpnU
vUiQeb3IO/PGXDr0bBCrXui2hEpIxwLlv6wbQMHSj9P3d+nxmb2MRVMp0AX41NCzoHk+K/VrBXf0
9MGXbu9ssLZ4DozWGrDrku6oSdBITcI2agT/N8jtz0yiSxdnNmxbC6Px6DK21Fp/aEuxskygvae/
wMKx5yo3BepQ01bTF/CKu77pEVmJPy879GzceqoGRMGupaMBIOnaGqVDGYevp4+9cFPn0jbDhnTS
phw708koHrv+PmWm1GXzzIy/cF/n4ra4H6S4q3geERg+js24J8j0BsbJfV2RxNKa9YWXfzZuhaHB
O5Gxe6OKxckZAgI+tzdYukSz0SrcEp5waNvHvh3UK8sI8QjFykdhFMHm9E1YenZmgzZKcO42Qcez
k/U7YWCQapQz42rp0LNBi7WYxD5ddo81CcklbqHUVs9UG5Zu7WzIqqOkVobNp57eVEP6M2YDwJok
T/ajEW8vuzKzEdtFHYYxt5WOQ0iO1vQSB21wTr27UHbAGvzXeZiAWkyOnWnzQuwJnlfAyxKmiNUr
aXeG0T94ZnMcDHBiZXemPrZwzeax4NAbO5DQYeFoafWcpe270mh4ji0y5AjPtP1sffq6LbzG5sIz
n9FVm8ZYOtC7gIdj3ln1DVZdL/HSu7o+80ZYWM6J6exf3mMVnhYb+nvp+Ka4tdX4V6UAvce/mPTV
1qqDx66rz3yhpVPNxrfBMkUBF5c7XSodA9KJRFBOkVoHr6p3tvCPoV6eeYUuXbvZeDcCgOuEeZAk
H+n3Xho/2Il1TL0JyR93Z86x9BzMRnwWuW4fqUPu2IaXrUYreVHEAH8s7rINcYu/GgAml82MYjYD
xCRYd4Ru8cgpffNALiPWTknOpHONn6WvMpsG8szsKfkWuaNDnXovh2MZk+DSdYa+lxp7PAghGLan
H+ulp2A2Hbj08Qa55bIBiEt2YA/lFReywcwKgm0IRQ0/LK+h0QK0O33GhflzLldLQOJ5I0YUp0q6
vloHUhmSKqGZdn7mKy2dYPZyD6wBd3Yp8QI2vLfAiMnMqroLFyXGdM++DNDADAuCPWBKKUZm7DFC
Koc8bd3709fmsz/2fxeElLlQzQwNSQNBxYC03/r0wY5AorLyMcndTcQfdE8K5QmprScZ9ISLb+wG
VmoSALB6MiL3Sm+/TytJwnyuIpxJqnET+9KzINXIlAm9IxBkf3bjuXSVZ9NHnkcG1QXPc4JRsZkz
YCaMSniusbowBIzZjKEKz5Vce2yd2uPhkF2nlKItmWyvwHjvjDJ8OX29Fyamue7NwyOQaGpYOZUa
3HaV8iiN3RMM1FviGL6dPsXSdZpNFl1aQ3JJysox5ELFoQzAOtbSPy47+GymqOEMk82YQAfymh+u
rN4rcXzh555NDE1DaQdtdeXo0AwfLHsY1txuc3X6gy/c37nWLataLoRktZS+KoLt5UQHXAkQBAso
1Ew3hNpcdK3+dvpsC/dgLn+DAxYP5dRAyGHEXiU6ufVk+fZnJrTpif/NmJ0r3xRFUmsVEoqDpPe5
1KOHhlQZsoR+nv7wC8+oPlsSSD6w467mhZml4dask9tpwPdWdaf4RNWcPoeydIVmo9koCl8obeAT
OuLY9sSHk9a++yNIbsJUW5E/AF0Bu7X0HkAldNNuVeNQEGe370vfcfpYX2bVOlHttgWg74R6c2+C
BsgDca/61ruoosu2TfpsfdAXDaGivWQfC3XYdGX/GHbJVg/CfR0j4bcuLWTps/FeB2MTNDn2Cj/g
WQOPA/7Fji+suOqzAd9rQwgHkNTLUVgHWL0PelutWuWy8r2izwZ96rVqnxKQ7vhlD3iSYAwotu6F
O6e5Xq5oMYMWhV06Uln8IP1mXCvxeG4fsDAK52I5TTdYZIoxRYxX3DcifSWT8oad8sPpEbLwhM51
chm3NVJC3vtyJ37lqeJhAeKlXFV5tc3Ms0XphXGozQa7YfeGcAcJZKWrybuO3FE4gZ53phS3dPTZ
KE8VYHElkViOSFvW+IRFtkmSbk9foaWDz8ZwGLcVSrw8dCKTLKRAsowruKbnhCtLR58N36TCDNdB
QHJkPbM2pd0CMc7bl9MffenZmY3ZJMssP83qgNdo4Uh1jlu2vbPk8czUs/TZZ4MWhIeFEE0OEADH
N32g/0/OrqNJclYJ/iJFSCAkuLYdq52d2Z01F8VaeZBF5te/7D3N4xtaETp2H0CYKooiK/Pb4jRr
hQGe7dsNk0VNF6j9QDH0oZ8hgwiu1Sy4Ib5/cMBBzFIQotfTYSnpEeoffQWieNQOVM3t5H1Fuvp4
ffpCyyXChMGRwgP4MNR4zQaxQ9nc5tOJxk9yJP9+6Eg2t3NzotlTr8A0NEZ4FrmRwG+DBBvqoGK/
VL9AvLon2aPTz3sPTHFD+JL0L7KHrnUT7mj2pywgB16AzK4/9/m3xf86jt/a+ONUfcvkCw+LA5pG
z7P3dcH1HL05AWisvOU49cF+xPVJANQ9F59mkh4BQju1bfxMCyjX0P5uicHoSk85aPWn5tRPxS7p
6g8YxAxZWk7uYufvpD/M5AEKD/uGpAftA/WVtrfFBFq529kBe2oRPjoQbAMQ4nM2/fvoNlnD6P6D
4bwTYRDjRiOqDGShPjYQaGbOMQZShR04h+aDv3zpXbqb1Q8nJai1O2HxlxLiWnMNsqFfY7/sVDzs
aLKWFLTsNhM1COG2wqGZyj6oBpyg3eBCnxnA4f2AKu2VcMoSGprQwY7WqKejbopSoOkeNCggE5qW
XcrpQwwVHS9ZA0fYhnL5/03MMQR9CLKIJgGLJ7hTe1q2OxZOt21YVysjsfVgeES3A1GF7pbkg/ax
FwqdvfApSS+y2q/XDc/iWIjhFIGaJVArxhAyQcubBGrhh1LU/uF667bPN7xio9LBWQCtiLTAdlpY
URxASJscIHew9mxjOVVNqGBYOWp2IPUbpWo6D0UWjcx5KIvxMQzI8foobF0Y/tFJuqVUuRIRxAhu
JFBDXqjv0qo61rp7vt6FZaJMYKBGsbGuu4xDoRF60jQFC1rg3Tgx0ds2kokB9P0MvHCzCqMA8oxD
N4ITbn6Ro1o5n2zff7HEN5ZQD13axBDOi4pqVFDF0fzyTAdfFq5kZCzng2dENYDRCF+Bnzxy9NxD
uG/5VcjlRnvhIeDDnez8n0mfxSudWYzi30H5djS+BEiyK4LIDyf+fci6IoXah4Kw8PXVtuW4/92h
3nSgaterxzT3o74RJ0BcfhQNv3cL8reC4qzEixigzjFYNNvjUIi/1zu17GLPtPS0y52xn2gE2MLn
LHNuw97Z43Xvpqv9leBQvH+N/QfnfTMsgtdf8OkFJCIQ2ryQxPf5squX+bZJ5Am0piCaCPkXPrbt
Nsv8B1p70yHIfHPYSDFGYyd+uWI+8wCS3DNvP2YNXTN/2942zH9ZithV/BJzjPwe7Fof4gBse3i1
ub4uluZN8GAjcgnNDG+M2OyKDyE4TCEkJ1PIspZJH3orM2XbciZccG44R4Lb7yMNdTxVLKd6js9x
r25TNdxX8QjG7PqlT1FVGY4v10dmMSMTOoh6TbdcGtpHFLy2OwqRQTG723aziQ1sirhH9QHpozJL
b6AL16C6gX2soKQOKaTTtu+/rNib3dXkmmrwT4FMsepvlsF5HuJhxd9bIhQTGAg5OTD6y6mPZqX2
rBff4dzOOSenkvhPgA1+uj4C294ybD6l3J9aUUInTILCrhJfQarxMcjUyvFuccomEjDrdD/F0AGM
NIiRdV7+JkF5EsV8k9bQiSW4SIhqZcJsIzEuQMKDyg/Ek7qop/7nQbW3bpmCzrlaSVVaPJdr2Dgk
dVpIksddVElvOvlQVMMhBuI9iKkGxzEd/uBIiO+nIIS8M5S5V/zl+wbimthA0AQEwA3zLroUu+xC
BhZHcPuHK6fM+2NyhRHyL0CGjyBn76I2xP3Na0FfCG3tgC27UMkHMUPlRoOLuwGVwPXdZhuOEQR4
XBd5FRYq8iCYupvqCVJVfbFGbGEbzuVce2ONPusWeJRcRc18EyP9Og/lQRQZ7ls31HvkkDdu55Wa
rPc3mysu/7/pClqsfcu8TEWZIuCT/xFideZw2+uVa6IGBwFN475H64VMIGDpFAqrMiUrTut9m3RN
wKBgxG/6fII2bk/Zb78rh9+Ej/NjpZPllxdKVDGBofpr10DSc2Wj2dad/P90gZI5HfRC5OWAJCiY
SRR0fxLQdq4xSdk6MIwf9MJQaWqojPoOGi5DF0nubsIjusIwfLzydZoFTEYtLlp/B1/LYedmbv9l
k0mYwEEyJbR0QBwV6bpYFPQ1J/nXc0O64hUtE2OCBz1IG6P+blQRK7V6dWookmqnIivv4ZatZNLk
0arpROolVcQSSJX57mmemscEhbG8Jec0hhw171c8oa0rw7iXpgyhIZqDrnv+Dp6q11w8wZns4uUj
T/keTKGbgi3IRv//Vl3AHeGUBfqB15i6DgJs6U7O7jZDMHnzJukOfjtmQwSKDaiD+RCKTNo1d25x
Stw4y/MgTEYiY0Q8ThH+gr759DS3XoRr0afre9XWgWHGPAF9B3FhChlKXnfEgZSR5zxeBDy2tW9Y
cdDzJMObmYy6NhM7Z4QqXR+43i1E3cMVJI9tCIY1N2UC4mR36SOottyxBfyaSTA2+y4rv20agwko
nF2nH0toQkaA0N06AmT0JSA2KNovVwzBMoJ/+dE3R48z5nOLRG8d1TGR30BgP0YZVMzvQpbJv9fH
YHEaJrqwpgsvMn9so1AuebhTSpLhMRidgH+93sHFaP+ba3RNeGFcgZ+5a5c2gtopVO5y6IW4Pcqj
oBpSO8eWQyJmm8GB8/X/DuoZ8o/AZYx1xFr1l7HuG9ic18CvtpW4TN+blVBDOvMQPMMRI/lp7rrP
SVPfZHG+stC2VTDMmVesGvKlQvM6/yR0e2YQRdo2/4YhM9BJ49W9wDGZO+FeT/pr4vDDFI+Q+ayL
m+ud2KbHsOY073UDjYkmmlv3AfrN0CltHluPr1XsWS6sbmjY8jIkS+rQpMGhn3S74sKGBJXK17FT
e6jxgdaMQD9lav6wMNlLkq+9hljWxYQfAp/Xg8jIqaPMT5J5VwTCT6A2iNvHysRZjjoTbbh0UxNn
TdVEVdgkB9eBQFwhmDoUtM6g3oi7RpKL8S4f3XStUP/926ZrAg/bXHPXB0oiItXkiS9uCpJaVOf2
jSsfS+hAea9KtcQpjzOjoXJWIlHLDjGBiAMJ1VxPpI5iJm7zvjyxyrtpp+71+ga0LZRh+6C10zSF
WGzkofqyvu0hrCB7FDe0GeSzt3VhuADIXY4xFBabKM8TTxwhd+jw86DgKlcuGhZPGRhOwFXKq6GQ
00DwvTuWU3X2OsjLiQTid2GVrZxZtoky3EHjkGrgBWmgseY4X4ZJ+REAjms5P1vrhh8ggSfZhWYy
SlRQvbgkHW/JordRormB4QSCEIAeKuDK6ByrHTQIjoGTq5XltWxQE0Y4QgE06weviXSu7qAV+0xk
cy5DZyWnYJkZk/Nu0c68kH5uonLOxSF0cbOAKukacamtdeOy7QZsgC7l1ERBDrUxkrDb0FErtxbb
xFy265ujD4RblY513OD+m5JDHIJEjF9oZOaYuOdNpmVy3ZGy9F3wMTZR2qDa4Twl0OK4Cyver6WG
bWO4zNubMQSAORUuDYsImYGoDqr7kkNivHV0vBJ72DowbLcKhZOP4ITBk4cbSaVeUKT0UjvjSrRs
W1/DainVkCWfyzbymTgOQXFfKvn7+tzbvtww2dABLznrVIOMc8ofOoic3XkxTx8pjTcGZsy028VT
SKfBc87u8php8eAM3TZ3ZuL+IOwIuuRBNFBtQ51f6Mfezgnz+eX63Fim3cT5teMwAZqdIPVDoZkH
PZd0D6HPFbuyNW7YbDykYAkokPmB9lWxr2aR7jNn1VdaltVE+aVs6lsAfdoIzzzzt1J2WM2mXeiv
flzkp+vTI2A974T2Fx2It1YlRU29rr6cJWXyALi33Ls9/+40YOmnUJZqpkMQq4+lu/GQN4nvuqSY
aIcKxqiAhq0XJN9Vqn9eH4ptMQz7hQIx1x147qOl6A5cqBPAkCshnm0lDNtNEpC6KdbWUdNkqL0I
Kdkz8J5G1bSseR/b1xs23IQcxBJTXQMI49x15XRu22XlZmIJUE0EH00rWQsXcz4tSLF63lgfxwqK
76D94QdCCIRJY4wjbIZ2Zb4sYZCJ6vMZpLOLEnaR1BQZUeygfh7ZLlH5oem3Fau4JrqvbIsM2l3w
emIqT2BhgEZ5nr2Mbr8vS+3tPE/ecmf8en1zWXaAifVDQtTPUkgpRyDx/40ajHwH4kDItwXuypRZ
1t9E+Y0qiSGRh9tRSuvxlIbqT5ojoX/9622NG1aOujqngbqyijoPNQBSk+akuloerrdum5tLr29O
5sWtymHs8ExA4+mIQ/SmlvnPrtTbMrr/IcNDUCeKSZdRpTMoIxMn2Iej36/crW0fb5p2DVVbFNgq
BHXsALmih5qpj45cQ+PbLMEw6yVVLPf5pflOnYag/J5n7oeSc28/5MXGCTLO5mbsm3goahWRDlJ4
on+opmYl/2bZOCaKjyo3dMYMjk/1XQEMofPEYzWeru8bW+MXf/Vm33TtCHFd6spIebI9Qh0bVTka
dSrbWjfO5gRatjUrkP2cuPyLIOBGQt90W9NGOF2xXJfTNNdRKBbv5MYUOEVeb8x5mtx1mTMGop8u
ry+DsxNlckk81w8ZbT9f//rLBLxz5BPDXOemGGmOKrJIQWav9dJIEAndy3FfKu95qoOVwlWLYZlA
NEByeccDnDqulr9aiNpJAOw59VfWwNa8Ybdd2oLdSyBTmNMZiobfC/baJmupeYvVmhi0NNNL4DB4
+6ELX7We7sEj8LkevZt666FMDKMtMmwiT+pLWqo/u3X5Sfj9HcREi11G9W0VDGcm19guLCtugtHi
ekwkFOTLqBkAAibhDdTG853I8l9g7nigQ77tmDExabwnBUlkIKNag09jl2c6xwM41EFXbgq2cRgm
LaYQVIVtWEZccYnTfvjp8PwDwKZ/REMjKNmueD3L3jKxaUioi1EIv4xk2Z0dP74dh/RBpHTF79mG
cen2jd+DHLOciXt5Vofid58oCOf1J1S4fKOivhMJOVy3c8smNjFpbZ+IPoGqDm6FXX6r43QAFKhN
b323eInrrYGrCUPLlTtMzRgr3FKy5SEb6xYFlnn/5/ogbFljE4KmkI2ukBpWEUSsHhnRzaHDQkxl
fts21Yumy3magptG0ZOAcuT1Tm0LZBza3ux4uEskdVRKfgMhtFdgraFKOj3X3nysRboyNts2M1wA
NFqLxCmyNBrD+UvH8jOueC89EK/XR2Fp3sShDVBs1Sg5qyMB7u9xod8Cv/rYec7KrcLWvHF6Z73O
fa+FA57L+CuICz+HCPNrQld8ia15w9a7goQhm8s64uXwOi7kR0KrPXX9lbDPEnuYcDOqOe1Vq+po
qNPn3FnuddesQXNtbV+G9Ma+aV2MRVVXdSTjRPwkE3U+jyzv/mxbVuP4Znqpsi7kyIHJy5slV148
nVg+BSi+K/KuerrejW0Qxm2asyHxHVdeHkaVu5NCQ25z3Mgz5JpAM1FnSZsFmP7ccZpdPZUoW6An
yVBeSDwIbjvHbaMwLFlDFgNCt0UdjYBG73Iop+/mC2j9eusWD2uCzMpcQs4mLGQ0D8HneA5PDDSU
qpKHWOANa0MfVJiQMqU0dG6yqcSLAnlVY7sbccxNFXDfC1sLld/1d+jDMOUw98ZBJQyUv17zNZXe
I5TjIhFn+ymYntOmXvEY724pdGOYtHZj5s39XEVTWBS7AnHuDmrxa4tha/2ySG+sbsnL0R9jt7ww
nX1PnOqnrOKVA9vWtGHQs08aEQ9YgzEAtSD1s+LMfUDIr6+wrfXL/28+PAt7qJ93YRIVCvq5lSfY
CdJca3kl29oadhyEjoaUkaqidmi9cwF5gnNTTfm5CH3n4C4MEO6AVivm9j65KJbYiModJYtU44kn
ymRYPAEeED9k5SyPNPH5YRgAIMPDWLhncmxPAC1WBxJUw0Oq5jXRjsuS/Odygw8wDH5Iw6p2aymj
pS/vdJolYKYP70rwCm1bLOPMhnR30McVbpXxUupz7c7u2efZsG0rmOiyOa4lAb17HvluS5E3q34m
bO39wTIzJrRsWUoCNoC0iGZnCaEmMOyStP8BDqqPm2bGBJcFPm37skKmIwQfzQ667+W+ileZp951
tVSYxHSgo3PolCKNXzcgKkM+6Efr1Leguap2kugtD3zoxLDzDvANQtJERqEuev+A/Hu2QOxuqL5u
m6L/WHoxzH7pVcBVZi9J3B9qYHZXto5tggw7L4YlKEbSVxEIZI+9zJ9msTwJEEvu3HkNs23rw7Bu
aLPIuQpJFUG0/JQKcWA5P0N79zHzli3XeiyBYb9BmF8ueH4VlUH1lKWKjOcuDZb5kwKHS/xl2zoY
Ruzr0RtcYO+ibOg9tksr7qmPYxiUa0nFy8H5jhcyUWWCJFmlG6eKeiTyBxJ/1XV5q2fnMNR5lPf5
fQ254pWFtxwfJsCsd5fAz30c3qXL6IUPbycWEWw7+f4DLdN94PSqA0ab6/TsEr886JL5K7GN7dMv
++zNyde0JIDSbo0UnSjGgyfy/KDnbo3M1eLwTCwZBHFoz3IkoDrhPqVJ+SGAps2uKenh+i569+mM
itCwZgnHMAehi5OVAOwTq73w9Kdu7k5NfZHslOepSB5c8DFc7842HMPAMTu4zVe4zrcVe62GBDVF
fr4Dx+JKdGZr3zBuqFq3TqAkHkpDVRyhYtDeVbWk+xaSkL+uD8G23oZxlxKsmb4KiqjqOT+0fXWn
5yxb2Uw2mzOMGjR5AK1NuorqHtgbx0F0rEo5PSa95DuN+GNfJg4WqfSdbZZnIsuyjCLOV3kFYruA
fRtTf75LnEXfXp8sy3hMWBlqCdrK7YMySvPyriXyC9Bdj66rv3kU+ch0/Fyla5Jetq6MwHwELmGS
cqwiZ1Zfk6W6hSzKLverh8CbXvxO7vHMdr4+KssWMDFk6eTrlseV85g6YoJQ0SBbcEKgTH7FKG1D
MY7wskLaAGpqVQTdxSMgk+excZ9i3R7T0rmnjB0Rf65gvWxDufz/xnvNdSuYG2OBiiT+KhLxIGS/
9mBnMUYTRwZBdYKMDS+jpWp/5Xlxm8Ttc44hbFsFw9a1xusskw2al1nu7JakEzsARuZNBSRUmOKp
AWYFr1KijNyQXIquRt/dYeLbZsXWbdNj2rqbu/kYYHrapvnVcBQj8stttVjjALO0bwLJJjlkMy2Q
APbD6iTmYLeA52onW//H9fm3BFImkkzMpFFqQfsB0S+19B9IPb02Pbm96PRt804mK13jLVOWZlkR
yUHgYc0tiwMft5VSUmGS0iG3qFC3nSHchG7h3hnqASIc7RpK0Db/l//fmBYH/WBbtTz/d5eH8zm5
gQaDRbYxE2FSyQ1enhYqSYoo5wok+NKLd3gMWzsXbF9vnNSN5sTxevggCCwfUggp7IIcl5YpWOXD
sLgeZtgvS9NmDCasrXChShJI9bVL2MoN1/b1xiGttRrrspmLqC68FFVCRbV3xmVCZEaylUPA1oVp
voJ4NMyRk3B6b3rqcR4c6zLQz8PkraG+LV2YoLIa8gBz5Y9YYdpNR7IofkzI2N12YN5bOWosi2Ai
y8gCMpvOk7hQF42v9yWpQ5AklBXIVa57icvx+84twiSRK4VKG4SreaRHthxCP5iPE5Ps4zSC5I2R
ttvLEjHHts6MWJyGYbLocEBsVsePgQuZwaTaN7K8Z1P5jJKGFc9nm7TLer2x7JrJoeOTzqLGqz8h
E/G37b2VEdiavvz/pulLhT3y7m0RpUOmQcKQErBbdmvVqrYNZRj1KDPlBBp7tq/FH03aY+aLu9Id
NrprkyMOYs4C2ji4xhFf3VOwPu8gMbP2MGvbSYZNu8gvkhqCkBHLkPCDUvEtMmP3QxGfFwj8DGF7
uL6JbEtgGDZkN5VuJtzeUTbyp8rjAUTCebYt3jJBZY1XNGETsgLobmT0lvFrLlaLRCyra2LJ5tQv
Z1L7BVCi3dEn/l1Mk2+6WHu4tsyLiR4Lh5D0TS0KgPvgI0YI4OEa7W6cdRM6xhhw6SLpcRow1J44
QrpHUaVr1Lm2qTEsNq66MCWaFBFeal55K1/CIv7aleHTpi1DDaudVZrzHJQcEQmybl/ETXboGTiq
trVuWC1AyzKYcxwDI+j9X+bFd79AlWyT9jcV1DiGBZMyRXqkAk6g1o9BxYePyaj6eePHG1br4aY6
dQMQ754rgHrvH5thXHt0sK2qYakS9SMoq8HENIP7FZUet4Fkn9zePV6fd0vzJm5s9JBorkCuGTWy
qHZ5B96bIP0RFOm2vJTJftaC67SHE84jJC3K+b5GmRW/h/8f18TELBZrkppx6kzAyEyIb/0gOVTt
zPagCl1z9rbpMQ7bSS21gJ4nXJkfBwcJlOyNFvFvt2v/bpv/S8dvzsKqESVEqqYi6vly6uIl2NHJ
feqQQdjWvmG1A6Sv6mxxYbVT6x19j9JjQZR/0BKKtNe7sK2AYbpB0jLGghR3pBI8RLtEZOwP0s95
v9/WvmG8jhQ0ANCriNrZ8xHt4H14EZt0dCji2f+ff9kxv/VbXI+CIvnoLfVLowa8DE83dZO9VKL8
eH0M76Nj0I9hxnrEM3rWdoh5er5fyvao2/CnbssTmLLTnee091U6/QwT0e4g1XFzvVfL7jXhZFrx
JYAiXRV1sesd/LSmhxbkGgCujWxlcS6G8E7oayLJRr3UJLvEcm7KELh39wA2HB2SPDUgCbs+ClsX
l1jpjYmEgy7BpUqx/qi1egaZNUSO3Cw5j2nKnmekdk7X+7HN1qX/N/0of85aP0euxStx1/Smdth3
wSCARiBhMq0cFbZODHtnwQwJCr9G8pO0r6nb/k3wzD4y8eX6GCy2aELJQsRHWZPhqgPW/OHQdEO2
h+ze1o83LD0v+YCTDYs9uc5yE7uDe9cPNd4yYrUmW25bbMPYaU9YPpc9EJBedsNF8I0XzodMBk+K
eWtHqm2SDJtPSJgmmJkiSnI/xfJWS/iNOzx9ub4GlszmPxfwZh+lblw2mrVV1CTDq+AuuN4Iye+7
rkTBg1w0ngKa8VyycU2v27KnTPwYm8d8yClw9+BJT57AdZx9BES7OBCxqjRhWRaTw6wFN3NZguML
eTzw/nXpIwuHA2jtIEirV8zcNgrDzPVSOGkA+FWEEHY85Myvbpkn0kNQr9Y/WBb+P1iyFgyVJTDV
UdyHah/KodrPOTSkrq+7bQCGaQsQkACwAf8BGadsX7H5h+6kBBvf8PV6B7bPv/z/ZmPJai4Fjxcs
Atf53gnAIogSlI3v0q5h3C7qfYoq6PMoTcJ+n42gpvXj+DWNM0ArPboSj1xW853zwsSTtUBr+zIf
kRAW8bEJ64NH2wdZLMVuqMQxbNZoMW1zZdj4PHt8JKGbRzRvYHuZX+9nN51Wjop/x9t7wzCO8xwC
h2HLAHBWQBdB5/I4knafec8yeE7BjuDUP3M9gfNB3E90vHGHT0vu7/v0S62Km2oa93nTn2d/ExqC
m8izsHWXlru4tHZ9Gd6JLCw/dKnoVsb6vulzE3M2Qz+v7ly8BfKEnwoQCnAy3bOiv0EN/WHLxuYm
3mwYVeDmNEfhUKxatm+CxmX7xW/pGvHX+7sOx8b/W062TIvrBMCFpTkSTeCphAxQlp9ZwL1J7jTR
/ckhepmP5UL7JN44LMMhpEug5qrAWZZ4wW2eeg+eqFbegN8/Y7jJZDaCfSVwvLaMhtgtQLyY9YeG
QoqHlF5zFH2Q7Mc2Tfb1QMV52xoZ7oHQrp2KDGs0ziIDb7Q73U8Lj1feUN83V/4fOFro52Gf18hl
Q8gFmm+JPPpaZZtSF9zEmlUNGCsa3BKjuatuK2DRYJmr7FC2TzdcgeYLOEtm5GO7YqY3PAmX3QRp
n+OmaTeBZulco4RCIVbJ1Xjre9PN4K7dbS0fbuLMklbnNa2Bc4n9+hAG8pTRTZhkyk2IGXPCMKcN
5qSlxe8OUPPKWw1CLf7IBJh5pETqslKYkSABN2h7p4LsHEz5Y76NgAifbxiuC1JNCCQVBRgesnSf
yFTvwXnT3wqgEz5tW9fLorw5y92+YhQYwiICH3fyurR4g92BuqlfDtvaN8w18GKq/SzOospxErnX
c9u5O5fFbroS7VhcKjcCdU6rMehYkUc8jR8US5+crnqoSXmGWvJpGdc8t22TGuc4qNFxskL1IsIl
rDoV8VDtUmgmr8zSZUH/e4xzbtiuHNzCxXXjEhAqZC787E6Exd9MTpue6LgJL0vraWBJGGZRCgwh
oer3mCRyh/eulbP5X+3OOwMwMWVZCghnGcI98Dnb+2wad3GNuKrT0SLi7xeU++CUXyAEepiX8KH2
yN4fvL8VKT9f32YWYzRhZyH0zkTZNgWIhhn/4RUQmT7wjNEP+TLwb3GghnzbCWFSm41QskrQZh4t
pB0gmtCLh6Duwy2VuZSbEDSdV6MjUpZFCeFptR/ATvl9KedVNXfLRjMhaMmE2o+FiTyauv5FyeRu
Lhjo5ejK59uWwbB2GdRq6gnJQPAXgv7dufcC/6nK6b731xK5thEY9k7qBHBCjkTxOBenSSNpNeX+
Lx6vMRHY2jcMneEpUIoBiGoHOiig5PKe1YQnhk6HK7cnC+Sdm7Rm+RKM4PZ3kIoWnn8kzPWiLhmW
32Ec6GM9OOkZxSDgf48bXu8DOpJ9TxqUls3lJmFbyk0cGhl0Vg11hivWEnxxSPzcknKbeZggNEln
3gcBrrbl5Kid0nQ4cQTqx+tmLt73kyaNWdk0oDhosDiyQ2pdkeZ3IrOfZXbB/LIv4xI8tLX7fS7L
1+v9WTbDf8Bno57n2EFo4rcspoeppjp/jZE4C46N7sZgpRvL4RJcun9zCI8ESThnmDFpsfq6FMCV
1E6yicIMi33p9E3jVUJZCurfDGQe4nPdzfOOMdJtSiNyE3YWzsIf8wqXddG4+WkEJnQvZPBrbII1
ZI/FpQSGvXOvrYGWQI3jxaV4Q/vRbcWu4OI5Ro3GxlEYNo8YZRo4c7JITRwcY7I9BTz50Lvux23b
yDjeh9EHtEohCFIZuwMJ+B/oWNywsFgJgSxTZILPGBHtkk9lFsVhnewb1v1GoeUHrtKfSRCuXPQs
W9QEoIUgwp+SQWQRg9TlDQtQdOfQ6vem+TGRZ2Aaw9sZBIqiYRnD80W99ECG2DsmuitO17uwzdHl
/zdW4DJvDMH8m0WovTlNtT7SnH6TAdhtY2/bzdQkNAsXaK7V85JEbPBPVPlnZ1k5Mmwfb5gwjUHZ
nuLxKVouKuqgAdtlJTuPiLLA+LCxD+PoRkVl1ZcZyB3AmrYcur4P98EwJbvMSZp9XLA1iWVLxsBE
ovFubJywjJ3H2QfX3lRcGEgoa04sENVzyFkPpUPgr5fF35Zm58ywbqCuWAcX4jyWLHgBseKTEs3z
9V1lswrDsItCEhn4k/OodZ4emkYOB5WplXSaZdVNRBpvBxGQBFsUZ8HXqktrAALVE/SUXmXNVzyT
ZQAmJI3WoLZtaOs8gnU43sUt8XZV562xjtpav9zZ3hhdGrrF1M7SeQwb3zuVsu+OCK66lWDTcjib
bGesHWjM9JRGVJJT1Wi967j+tDTjSrBhuVmaTGfFQoOiSds0Yml711LItBXqXPnOyyS814Gs5XBt
k3T5/80k+VVDE03GNCKjCz2jzh0OnPFpZZJsrRtmrapmqVwPg+hVXe4Ht60Pyfqrq61143D2l7bE
VRsLzJc5+1IAwnoA/3+8gs+zLbBhuHnbeG6ucwfCeBk7YCM91UU9H4bZXTFfm4UZ5puEPOyhsBM/
Fkn95MjhHjUgR8A38p12115jLLvIBKGlC4oQRZo6j4NXfIFy2wMf6xtVI6/Y82enbje9Z3ATjzYN
CwkmrdLICchNTcsvfjffJ7KadjKNu0PKs9dNLs9EpvE6yeUFyxGN47gcB0q7Gyk8dyWUsc3WZaXe
GIOgFWf+iNaT5mfPfs/ZT+I9ej0/9PHfbd9vxNqON2Rp6yEcRhj/4ANHk7G1IgPbzc6EptU6rLzA
c1IUv8XhEfdgcfRcQEsrpO7uCqftAUpxm6e2FHpPQ5kfgxD2OOimPW8bnGHtPU1oms5JGs112qHh
XJ/ohOTL9dYt5mKi1+YAyjgz0oQA2PA7LfvhkE7k0cvVfcL7w/U+LB6FGjbveFj9xudpxN0MT2W6
avdxDcLB661bPAo1DD6QSTkmjo/K+TLF5fS59oe9v6yxIli+3cSwiWEMp9HzEqg2y2qX9OQLTZuV
+NsSNpn4NRdwIOEUaHti+c3Ixm94jUayACCaPBxfe+bch7yXK9NkWWgTyzaMQVr4fEgiwIDK3QAv
dUBysjk4uW7vR9w2tm1XU6UT4tnOVPhtEoWzN+wZmDz2Pnc/X19r22oYhl4UQZmQQSYRaM2DnVN3
y37oyVpQadlJ5NLrG0cFuXYojE6Yor6Xn9x5+ELgzrXPVqJxW/OGISdKVI1fls5jF0Ow3ffq6l4k
qXjING9WMjW2Loyzm4NCb6xcnURSQDyXZpHO+gcUoqycrbYNaxiyQmBGapcjNK6Wv9JRTzT3fpeM
napl/JB67Ue6jIdtK21YNR7pmgDSJbDqxitv45yzGy9t2UrrlnkywWsQRSn+x9mVLMmtKtEvUoRG
JLaqoafCQ7d9PWwI+9rWjITQgPT175RX/bhNKULLqgUIyEwSOHlO4tbUYbopCBT5GuCxoXF5BN6s
vb89AFsX1zl8ZUzgQKBz5fkOGyBClk5VBmm+9knn+p/b7VvW4q8k8Kv2IVxJyVDX2bsg0sfSDR/4
OoGPNCheYinuKynusjnfSNosbmdSofmjt5S89inLCRS6yuk+8ehGWLI1fZ2+V8OogqwrWzygX0WS
v66Cx+cBvJ67KhwTE7HWFMk0V/lCWSw8cejwPn+cmjpLb6+AbYUNfwYQJ5R4nHXYleY/qeIvPKnP
pbvufEM1Sc8aaLn2bjc7DE8s8ecCp+cP0K52toDllg3BVNlcijlOVs/hrKXZeoC+DgoGkrE9uotc
IIy9VVZsW2DDkRMoSzVOh3x8IU3/EJRtgfOis0UQZmndhKeNa5wV9Qgva3qIZh1w2tLnltabNTOW
STKxabNeMrzdrJzl6KMqihde5E3q+e0j11u3oZb82BTUJCBfBhWskzAwOByw6iSFfPNdsIhzzvMP
QJZsia/YBnP9/5WvgRxJFHpcOItHeRZZeWzl+jUpEiYmsnVvaXEK1/DnVsiBlm5AGe/ii1eqsz/z
O+B1P+/yOVNhcxBO7jSkpFA2qrw+LYGpUQdJ8yJPxykIf93uxWZVhmdTOpd97nuUgeF1OLRx/ztp
5629x9a4sUcHuO/2xnhKGPdzQo5eHmiedqJr/7n98bYVMDZprw9V3gJIw6oKL068z/j92sjo7Hqq
3oirNos1fNrHEaHoB0JZV9N3NCtOtRQilSH/cN17ChV8vD2Ut6cqNsFnS1Ssy1SPnCnpQXaNizBb
TlCVb7ONgbw9V7GJPytpB7YLrilbByJBq1+5Z43XoVRnE9mVD8cm/iz2+ViH4Dlg2aife8f9uoTR
xrb8tj/HJvJsXqdqKVFEwvDud8/j8GcLzNTqKjDR7fO3mBruDFWWhmdTT1kBqdnAkyoFt1c6I15s
bKK2Jb7+/zomrWD1DLoWK5D3zaHv6ox1kbf1dm1bX8ORAfAQ1VSWCN/ulW0OxBltmdZFA0hoEEs1
byQxtm4Ml+bEg9RrF+DOKSir4GmSbkJw4dfx/DGsYi/auPezdWN4tnZqEOmPCYJf1X24ennqNN4H
Wa/P+9zNcGvs1E4cxljsDNlM6hXQsFBTv4W2sXz9f9Bmjef2a60oa0B3EIOpQY6ayXVLcPvtfDg2
EWcTCfw+BHIDKX1y3xVTqtvivnP0MaunQ6ES1Fb5G6est8MfLhT/32ZJ6atAeehK+cvjFYs75S4b
OnVoHH43Os6v28thG5GxXUtXlb1aggSF2HgC7OPkUS70PRH+kipvPBe5e7e6W4mUrbPrqr3yw7yQ
qp1ASc8SryPAx8YPNFjQvv8I8ZHzStU9Gbf6ss2f4fNhwBvd4qIW7tIcSh1/9dfs5WoZazm/y5td
KiNBbEprJn3hjXkvMX/XrCSF7inxU4iLxZ/2rY/h9U0IcQsyY30mt/7Fe3K43rGkiVdfKjn/jNry
TnZiYxexXENCB+T/14ejkMSt+yZhvi7eS3A1TlDjdbr8iLq1z14/HNey+YtSLGDuePbe6NeyxZgg
NqVXIItUhTmc2p8l90ka5djul/6MMp0Pt+fxuuz/xZnFJpCNUDqoDjhPlvSKgKJnvUPdnDrebtwy
ABPERqEjGbgAurJKkud19F8Am0MBFlHy2Efhy75OjIAQTr7WwGQkLAbO6zwATpsGS6HPui/8OyVc
f+PC0DZTRkQAqaXvq3C8GsGISwUp5fRrdUL57fYwbM0bMQAiq5CZzrqYEWAzUiH+0bTbePe0BH8T
o5aAjsnPnT5momy6dA7khyXzL7Lq9tlpbGz0BKVQAwj8Yjbn0SMI6J8cRC/Rxs+0URvZlm12DHcn
cQ7oe+knbAQz0PegHb0PBV+2IHCW+Bsb/k38kK66wgAKqj5WLr3rGv7H79rnK/LYbQHom/XOgRjb
/FpOfsc5uiIF8iCeN09Z2Xj7UiEThjYHYe7nUDVmMgrrDg9VEGhLATWIXpSM6n3UUrGJSKsL3FQs
fIxZBS6Ljyv3vEPtYIPc5QcmIi1Za0nXYLoGpKQBw55Ox6zLT7cbv8aEN6KdCT9bKzk2PCkJo0hJ
j1Hu3ZV++6sRwxlclCc1bdF0WjzOxJ+Vbd73JO4IS1zo0dcE9YEuqpspDmj7BnL1k1cZQ1TkUwWi
XXRQui/xICYguLKfy5If5ji4ayOUa9/uyOJ4Jh6tGqFqH44kYhXYHBmthvLZlaLdeGS1zZPh1pE7
+v5QtTFTTVkOaRip5ltB3fYXismGducQDO8eE1dpULlFLKyd7HjF4JzBkrvFs2ApAI9NPc2KD7lO
ZhmzKYufwqL8k4/JAeK5H1uPPMc6YGsVfCbj9Evq7tftRXkbtRmb+LRxav0MsO+IdRIia3xswzQv
1Hhc43A9dK4XPnnVjAfxLKxPop7zDaOzhEkTslb7eQ/N2xjeo8v4ZeyD5VgtqxpSnYzug8urX53y
9An1XcDC3x6pxUBMIBtKblc/StyIiWAdn/PBd37SKK/STCTBRhe2URn7epF5LowvJAxPBMMJ+Kl7
OjTvlzA+BxLFpCEfHuo63heh/wNpGzJvmdYhYpMAuaeODjhNvs/GfcUnscmqVqN6XnqotGauWsZT
5C/Bg4rm7nh7MSzpXGTs81W1DihSWiJGPmcLqGJmJwdgLmk+RnQfRXZsgtkmJyCyasKIofZhSKMk
Vud1kd6hSvDgf3sUlohmoteyXnT95MGkZt0MZ9/zvTOF0sKGNdkM1tjfi6kIfaekiJeO8wnV8yxb
/LuWu/s+3oSwjXStsypHOFakctMur2Xq1C7ZZ50meK2XQ95N7RqxTDnuMffD4IHOc3McAj5tdGGZ
fZNRLZK6XQqiI2BQcOnnKKkPXba4GxZqa93w5Zaj6ge01bDQWpQKQprAZRMeRluqVJb8wUSw1T6k
AbRbR0wCzXkV73KFI9IhGNn1gA6E5cbV6N/HvTcSFVOkcxFT36LoBh0F7sHL6+p+VeJzluUZQl/5
ycnqu6JbwAw8kjQk6i4CphRIurMXT09Tnz83oBMVmzS7FqMODcfP1ghPYSLyWa5z585x2uahTqYo
lY3SH297pa0L//8TmtivisHnvs+Wofvth+F7PrXvtdylcBvEoZEDlGognZesPnPDYv42x7X6optp
+nn7421mZzg9APXguIVcFdNZ5xwaYHvTaZZbFX8WozMBbxCLcr2ocUJGhnUAYj9+Htr8d9I3IuVu
/2+8bCHrLMMwIW9BvyaNO8uQBcU8pKBIfSRi3XfPYKLcHB+3j06UR2xwmvwM6tj6nvbVdL69ABbr
MfnXAEDjHojGkSZgEeoJF/HV/GcU4vvt5m0Tc+32VbY9RhHMh7QR467zuy/Lb5Ufvdxu2vbl1y5f
Nc1zMDD0Nb7cT9rP/gJhNQ88q5O38x7OlO4cVp6LLi98pkXoHfI8L54EFcHp9tfbJsbw2prnc1yG
nc+g5DSmVR8OaeXXv283/vet/Y0gaELXfC1Q51hwjwGzPR2TFu91RXVUKK0KB9QOSR9kdeS8Tu2X
ZYrPi66h3ldvZZ6WZMdEtk2TvwJr3YZ4eK4/9pDMhQbQr1aEKQUicF+yYOLbuhFHc/CmAfIX0jmF
LvN8IFFRpHMXbF0JWFbIhLlFydCBG2UKWawGcRf0YCYMEDk2dnOL9Zq4tlWirk7ROQQ2xfsVFPXF
idd/8fLyfNsCbM0b23lftAnFQ4jHQJw5f3N9rIIfF8l3ESZbQnO2+bl2/cr/ej8hPTIqnxWueySi
cg81fGRjeiw2ZGLa2mEuXJ6JgPWreBBkTMvewz0xSqIct973LmWKfKKip/WAuvWYC4gK7qKfctf5
vNKt5wLb/Bge7k9zyTM5AzOMk9FpGMV8l43DvuLG+D8kbZIWdAkxKQnEsdNGix9l2W1MjO3LjU25
BXYDxabSw81F9BtYv+em3arOtjRtItiEP8cdChl8XMyjOtsrnN/duFX0ZLF5k3ct6fsJLG6Lz4JZ
yGNRKHUEj11wV+Ry57OviV5DHW5WyioLGA3Eh1KS71M5fLntsbaZMTy2C8ADNA2zz1qlazz5SvAx
a3c8327d4k+e4awLqgl7mtQ+i5Ks+dw1WXxanGi8hKBiPuN5+c/tbmyDuP7/Kiasso6Xsh19YEX7
5EGowEu7ZPOQZWvdSKa1nFXdrB6C2lBDgmO58sUO5cYM2Ro33DUMlkCWUmJDxrXaiY5Td9ZE/N43
L0YSvbh9O2UuGldZC82ecHyY9PLPvrYNb827ooEK2wBvpUV44tRVaZTRnbeYJlIN53BQQIzX0/gU
RGmyRH/E1G6RzVus0oSpTQNtyFr6LltimTwMQfs9Suh4EossDm6x9ZZmiQsmUC1TWZHlXueySACs
VgTncAxPIq82LhZszV8H98rmc/AOdb6oXTb2SXXQju5Tp3Df9WV43LXAJjZt7n0pdcRXXLPlDUnn
dtFPw6j5p33NXx3i1fc3Q8iTcHYxPWMXliclFeTVALWjf/a1b3gtAMUTKP4yF1cjYOA6dnEZLfdF
R/S+Oo3Y5E+DFkUejJQvDJKuQDMMrizqu6wVvLm7PQLbChveK6FxmFearqwUoj75A/EPAULdfS7W
cecaG04sOg4gBrhu8dDoFLgeDAgcYPM4cJ3q/x4H8DL9/0ssJkqXWHsrK1DRhNhceoe2XcRRg6/m
PnFdfVhJ5KW9k8jjzLs6HfqKPI2j3+PSpIpR5xYFuD+5PZtXu3rrY663ya/szW2yMCv8eGXA2EIw
ZJjz6bFsGrGBcrE1f70LeNV8t06ySMpiZZWXlN79XKkwPBBQA2zhXm0dGP6e+X2uphrhpEapsPTD
7xJc1BtzYzm4ERO4lnkaxZEVnMVFxSFEnzQrwvh0BUe4dX7I3VClnaoe55i/ZBWqEUuQHDj7Tjzk
Pwxqjhd3qK5f2ZCTaTp2NNMuKKU6fzrdXvq3HYlQIxQABEsrtcDKHa+6gMHovg5RNeTvPFQRkzKN
LuuQF7RdWV2tfxrinwod/lFJtOsmhpicaSIkyZx5YmVTVP87BvkPqeOdVmv4/4Cqiz5Z1coaJYNH
aPBNYCkKtoSlLPNuYthqd61RXZ1j3jMqz9pv+3PpF+uLD9DzYdfSmji2kU+i66DMzsJJreewU915
rH0HeJ/l9+0eLH5nwteqQfqtlOiBy6E+VQ4AGRWKGTc8zzZFhle7TdVRGTYrBCWc4VzSPkzDXkyH
BpXWG1N0beqNwGdSqM1T0/qqrjRz/FEf9Vqf89iPDmM7Aj2xdQiyzdL1/1fhbwnyomnzRrNKq+qg
gsK7H/A4vJHr2Fo3HNh1+oa7ugYA0m+ZRKw66lDtIzUnJn1a7aNmQa3JzHwnzz4OM23v8KqydeFi
+3RjE3eEC9RLTRYme+38XAPBvxCltjJZW+uG/7ZREja+kywsyOLggEXuD1TKreoES+sm1Mwp67AV
npwYCkS9s9PUBNwO3pZd2lo3NmRgFDJ3bbVmZTghgcWz1ZPGa83ptttaHMukQ8ugje6LfIDJ1LJP
Tj1kJz8GgOJ/UySJ9rGlEpMJjSfBDBmFYmR1GKu0vdZYENlsQC1s83Md2SuXyoZctRq0WKwt/Q6k
2zpnCBVb1A621q//v2o9COea8EIOLJnb7AyxdH3vNXoLY2GbfcNh585bAHghikkSPFRivYB05Ogs
1cbUWEJabByaFVj9h7UNFVMV/zUX3adIhA9BqN5RsVUwaOvC8Nuw0fHEccZiY4lXlTz8OPcLajac
8zC7f26bqK0Lw3mdaUX1jz8o5nbTUxsv7wq/PHQDeajkZkH221gJYgLMFtGXEQoSMYypXs5KVuLk
k9x/mLwkvCSVjFK3LLxvpdtskXlYRvUfsNnk4dibY1TBmnhp1ZXwuxyIBlkPyQnEXs3Gzvn2Ixsx
YWc1HTq9DkHP/LZM7lFIGKVQspR3S0D69Lq5iWwLcGKxZhOEtpA2K1qoSjIItf+eOVJwNN2SYSMJ
s82Y4eiBqDzVxqFkiw5fOPeztFUKRbC0+t7G4nTb2Cz+bnKggRyeTp6Ay1RN16XF5FTna/DaaN02
Q4a/tyCs4o4zYTFwj+IM2VOdrUlKdbFVfmn7fMPjvWCp46TB58d+0r0LqIcDSLapm3I9kL6RIpna
m4GqHJ0Nc8+AH/pc1fNTK8r3KIG5K0h5BtD0PLYtRN2Gj/vWwnD8OKjblUK4nkFS6F9gW4AzjLud
m7YJNYtVPxI1EckA+XLukalmd2GDF8pdn24iygLHyzjxC8n80v2hlmxJNULxzsaNM7TucOd3vQxl
3cCLCyTMSZnGVSh/3P52i5Ga+ptLruMombVkgfJBJZVnpKrOPk2gJx8kJV838m2LMZmIMWjIh8ua
0I61CQy0X6h7iIGROBbOIFi19vTs18l6dLNYAbxGk+O+0RkbOup52yrBUYjpeWiOSxX+0SilCqCy
eLt9S5QysWTuPJYoiRw6tooudWZyjpfuV8DrS+bzjW3d4uQmlixuI19SEbboAqygWr7jTf7l9tfb
1t7YzhetF3CHVB1z5+QFiK9nsLD9LGS8Af+xfbnh0T1kLJeynjs2Z903nRQyDZ1wqxDZ8u0mhKwL
lAMxWd2x0Zn9U95VOiUAB5whh7uVyNq6MHLxKmr532yfrQ5xz42qP1RNFp20XL7tmn8TRVaBnHGs
Ha9FjXCQp1R1J691Uf4jd+5vJhVa1y2JHxVQZmyjgt4PQ9A8ZFHyad/XX6ftVbKMtEKBPipqGKXO
Wav16Iz1c+NmuwpViIkdA406dB/jVbCSJN9RKJWlci6eb3+6xW1NJFhFGg5sytKyMPE/RTV5KsLi
afSX4cDL6u52H5Yk09ThbAH5xbOJrlngQkC0FY37BQ9/4RHCHALFQ55IAcwd/6kXrzze7tFmr4Y7
Uz2Gbu2TmpEM9cfOnPupM/Ao1e6ytY/aBmW4dJ60Cxc+FQx35PdZoJ/jdf0WOdmnpZDnAXzIOEF9
vj0aS/Qw8WJ+6aMiPwlqpgrlnaDu7mE0y5aajGWuTJBYxn1dKlAnM0dWF7dFJVecPQRethG0LfNk
4sTWEtIT/YjmNc7chxjk2kypxj+jsho6LCSHzjiJyDve77xpN6FjoGVaAs5bXASFzqc+9ss0oM6+
i6bAcHQnBrWrJissuezycz4Myd3aFfHp9jrbVuK6/q/CiNuQ0cu8TDBAM6sU7yGPcSMfV+ghbyRQ
tg6MNDzCBboG0RC2IULUR0cp9SC5G12IKrcQxzZb9f9/DFfh0YwnRcsC2oMTnI7BQ6Hddd8+agLI
umxa52QoBWvW6SUbvH8GCJnfnnzbh5v+3Lorju5Vw7TfFGxpJ34qdaA3Zt5ScUpMZFhZDbrjWnUM
wixfCm+9jCr/l6/t+1BUP6rrWxBef0uJJ/4qAsni/M/tUVlW3ESLJUUQOwvgvbgJKdrHZVD05wRO
i/cKAKyNoVkmzoSMzSC8caeIo14W6K4vlEyw3RqplL+RWFoO8iYFmttnPjBpScvmFg/ZTpG/ZE3/
WPgV+CG9Sz3JLZ0My1boX+fwlfs5NdSi/QYdTRoY8Ljuz4vrHwHm/GfU/pYL2mbr+v+rTobCnSSd
g4ahvCtKowWgfxkH+8BdxMSOgUkfpGURbVlfcCfFTUeRQtns/rYt2ebHcO2qnzrl4zaNVQvv08GL
ljSHQCJKW8fuqMYp2pfumBiywY8DVTiyZquEGNBTXY1hdw7cRu61WMPVe8DfpqUTNatr9y4eppdu
4p93zZEJJJtV4ldBOwsmQQKaQuL2XR2tFCWb+fsh2Sojt9iQiShr58lVXYt8IPLFrA6O5+FNxZnL
4dPtQdjaN87ZzVhXqAFF9qTVPB3GalHAGQ/VcV/rV/N65QEwGxTrLH7NqqmTd205tPex2mTgtH27
4cRh4US0GZRgOWSvNWhDyuY8tbXXbEQjS0A1SdAi1brzKifBaDLQlAwqPAUAa957dfF73/wYm3SY
RV6NCsSGeW39kwSek/pR5u8L1iYL2hCK2VccjYuldR6iJaqOoTeUGwhN2+QYaTeMkerB7QTThehO
yCXrO/BL9peMi2Vj/i1ByJTsbGgMOSPlNSzqhgcPqDUd8p9K02Oomw3zt4zCxJYNdF4KB2dcNpHs
dzMuR2+d7pUjN3IYy35mostU2aleggeXcWc8otLk0hIUNkXjsejnf/lAPt42I9soDCf2hoxkme4a
QJXxyCXp/TWxAOnNxlJb/Mw1vHiUjlqzZW4YuKY7vBY3y1KltG73kTMQE102NRPv8fQqWAYG9qex
bqH5wsOdW71JfDYlYiV4HUCEK9XvwkeFaO99T0p5oFOzcWtvmyDDjeWEU9u4dAhzdBbH6JphCxFl
p9ura2vd2Iu1qFGYCMFClFX6yZGSLj5VIBbZ2IFttmP48VhQCX7KERuMhiznpCFEnv+g/fBj38cb
+2+WyXzIxFyztnlqFrDxNHgA2ogPb3tXZGLKCrG6ccu7irVFeHDy4JiX8TmfMgRoXNmH+yRjIpPq
bFzGEsmWVzIhc5XWstWpp4bz7fl5O8ZFJsmZ49NwrOK5ZG0HSp9IyUtd62O0OJ8zb904yb69xJHJ
dhavUFgaV69gY909RFF4B8rEuwE4hNtDeNs+IxMwhsuWolPxXLCmiMcu9Ukx1ccyCcUWutI2R9eO
X2URFPxtgi9jwbK6OYqmD1LRusVhnUJxXJd4CxVoMyfDi3OV1SSq1oI5qL++A7HBevJGiK/E2s0/
taNTPdIIjBb7Js1w6oiXS1booWAelHsOtVeQY4+X17t9rRtOPfA6AZ1xVjARLQ/AD/Unt4rDnY0b
Lr2oWXeqIRmL+PS+i8Z7rla5b1pMmJgHSC4P6yADznWiBwH6ikO3yC0Ys8URTIRYFU9ETCi5ZDyo
77Tj3Wu/wxXYlsS4xRFMeFg81mPsAzoJ7F/0mav+XROIr7cX1PblxhbMQS6EMwUo/uo5ue+X8CEO
pke/dv693byFByMygWFQEueTymTGJm/5XgmVriRLI/WjWz47MkiBqTiMORjo8e/tHm0DMny6C7Ts
eOs4F1TzHudGPQRRd8gWsZF42ZbC8GXfmV09JWi+1V2Zqjyf0tJxt8oLba0bzitLQHwhQgoPyIX7
Ipa5v+d9sZX22lo3nBdv52Nb+NS5RK74UISa8TE53Z51S4gzSckygeKPTPvOxYk86BAnip6bqvwU
OblOfTqrYzbyj7e7sozCBIz545w1Q5dnrAld/n6ImxaY0kJspKSWLcEkJ1ucePaWNspYEeOBzRP6
a9jFv0o5Hb2R7JIJjUzYWF7A5RqAzplHRNnicTsJXwaI+Kxpvq5y3+ZpwsaARZ4Sb5ydSzav43zM
sRPwYxLulNCMTAlNz4HEEOYIxpTFANUnDSjcxuzT7TW2OLHJTebpycu0Gp1LVWbnqxOrPPsQj+NG
Wm2xVpOaLOdtBIAKFlm17Zi60AhJqVN/HVd+cmMOPAB4RfaFIxNFFgaKDLgux74Tj/17KJLkd3Ox
OudoGsNdmXD0H54yPlIxDMq5CO2pNCmVBiJqi2bAthLGnpyHdCqcXDqXtcqfgnV4rKv+rnXlvgzS
hI5xOgRlM5X0slKCmjT+vpkh+Vou+6K1iRPLp7lwUNieARhLozRwmkde0H1k8JEJDnPnRZNJYFcO
3eUxiMmfhvZbuFVLGDLRYL6vVUFk7lwWlLKgouARknF5GsrhaUjERiC1LK1JRzaGPRSqsplfqqp5
qDJyF+XreUGt8G0ftsRpEwym8jgYpizATrmOeIRHodq9E7RbYDBb68Y+DK3NRuJSgl5kn/VHzWmf
yijfav3vLeh/wVrQWfz/k0FYw+R9EHUDmZmcIQ5yJFN1quk9H920b2U68Y9eUqVLt6Z0+p4E4yMN
syOP3/vJx6X6Qfi5AAntvok0tu2AdhK3OoJeEr58GXL+IQjI99tN20zA8O5wGAquIRN+KfN2eEwa
OoBMIR/uB5FvHXItlmxCxWqQDpKsQgDxotnFMRca9Dx87xBRey+A4ECppORTf9o1HhM51oW58mQQ
8EutxYMzOw9rqViitzAIlukyeccyGfBybSi/rHF9Vnl9SKLmGwoH/tz++rdBXZGJHetiFG5C6Ytf
BAHdTdkU4/2IfTxd5oieY+BCT7hQLA+NSNwD3gH3XTJFJpZM6a6PZEj4xZPuHQQzXmbk0Bu2a1v9
q/u+OmEXpAaFz9QnF7IunwKa9al2ANgO5y/l9a7v9rzZlsWIBXWTkLXgK7+ANuN5KpN3YnAv1byF
tXsbfADV3v8fA59wlVJTlVyGqgddwPRUavU+A53aVKJsOA+CE2Rtf94eiiWsmTRkSRu3rueM9MJL
zh/ycl2/zlOmN67kbKthuDtpJjU2Mof9QlREigxHsOpSNMFXrvVG1Ld0YeLI5hUI4MohyaVNxoc5
yZ9k0UTnTJDHGbqw+9zcZCSLXNwrVvmaXECpeco6uRzrzK2PXsK3CNss62BCybK2GJwcPP6XyQXB
QtnTIh109Hx7kW2HYhNHFq0DaLzcgV+SzP3q5a645A7/A1ml/uB2lB8BGpX3hQwFaj7C/nHI6BZO
x2LL/6Eqw+2KjjuXXyZ/+uz5H6L5BTKAqMcVHxzAgmTvbvikbQINx0fhe9jnBWLZMlB10DzvD0uA
C+bbM/iXK+WN/dlEnE1RqBIRKX7RYQEa8ed++cqn4siD+exMzhESPYc8ylFy0h01rhYaUDVG9V2l
zw1oIvuFufn3gICbc33K+Hheh2cFEuExP87hdLz9iZagZOLVULXjS9A4woIEUGpzAtp2fyX5PYhZ
tnDSfwEYb82CkRlEjSbgR0ASNIgSSod9Oq/64M+scu+yUKRzXJ1oznR8HXhBX4LgJyBfBx5Mh655
H8o87Vd6QJqZ+tJ9BDm2J2F7jTzWwUdnft8HybEV35S3Jdz3l0rkre814o/q4hHUUBGy/fbTIvGk
+u76mROpT6NEQcJc33sRBA7yL8uinuOe3OHSDmeZ7F0JJsbr99EtD/QRu9/4EhMNl5VecZWcp5cg
qR7wKTFvj+H6scamEYZfUCtxhnl42XqMmjiNnS0dd9/W79UvX+2HY677ammwYhU4pFGNA+yAt8pj
hfHV+hznXjqgdlKOPF2LE82Co9dXEOsjZ9WyQup3hYgODTZO/KSLc6q8Z7fauAn8+/r81pxcT8uv
vq3LoKrorB69zPXLsrQHr0eNC4JDu67HmrQpHKiszkJ4d1c3i4KzhNLmQjdOI5aAYSLuYqcXYzhf
E3oRNOkY0CrN43IrHNlMzwTdJZW3ClmuFDC1H+3yI3e9g1f94OqOBOch6i6yexYTTyfxe0hYnVfH
bkHuLw6wOkjRbVz8/IWYvTXFRlR0PJkFkMy5pvJ4KHG9FB9AwWci5utd4pfWKx7j6l3TgN2xH07N
CoZofe6jrxTk75j+hV9w2sDae9VX1BmkK/+l5RkFdsd1Su6uGc/ViMQK+bzwaiLbhmtbHSPFKpZA
aZTcxKDyau9pV6lDmeRb2HNb41dneWV4KilBZVlk5MKj4v24TGc/Gzc2CksUNrF+Oi9IS6KcXPTQ
zSlt4nfeqBhqVzbat326EdE6L/egx1CSS6X+AS7ifQW109v7h6VlE+vXKNDDxmVBLnUxTin1yYMb
ig+327ZkASagr6Gr7yVLRy7BcKeTOCV5fJCoHubfZTDh0tw57+vHiCiae41wPcx+NNDv7ijHI0ni
d3VdM9f1eUpm8oh68S693Zttxq4p6SszqhvoCvZLQy6kKB04UAxeuAHsEvtav1rYq9bHptaQ+omQ
c4JEvz4V1Sog+FL1Y7fPlExaOO6rBnQ4QXwpB+giORzPzDSBcO7tz7fk5Saob+4EGLK9hVy8bv5X
c5DP6e5LgA2uy/jGatvm33Bj0VJJPJ9GFycs5XkMw+SochIcbw/A4skmoK/Ky1Z5WRZd5BS+1Il4
ccGBBqDWxrnF1rzhyNCab/OK+BGOQ/TgOMO9x8NHqteNzdUyNyakzxnxnBw5Ib6+1cUxl5BOS6pk
X+FiZGL5KM1Ik6gCHz+R31NCszQM9mldRyYt3FpXnlwm4DKLsHPShMryf5xdV4+kSrP8QxepHBS8
0naaHrNmZs0LWnMWT+Ep+PU3+nuaU2dpJJ5m1VoVkFmZZTIyArdD3dpJbmFamjKmOeONygfMmcSK
6vYBPOhutAcf4oT+HdTEn8aKyLV7tAUXmzxxNzkiZ/Ry+6qpj4uIufFBuXh/ci659/b7u+TgRL2y
0xxDE8cZfTJ0uOeY8m0znxprb9jWA7G8kF3zSl3nZHimeXGK7DXJ6yWzGGGbJEx1zdSLa9s7+8nr
PxV4DA3XWjeWTGOcUdxk6p2ycvmVDKXtW2X5yLvU2WgaI2ph7YT0JWfXKun3rO0P4SyOoilWhl94
9/+A+Cq7au1qYtdhdg5zIx5icPPfnzELVv8PgE8kKNp4Mb/aFVrJU164u2KuisMMptzD/Ucsvb2x
+tYoiuadsNi1qKuHmbaX9aSw9PbGUqvSEZASSKJinnQBQNAfPTb7YoxP99/89oZ/2SabuD2KRdzT
w0Sv7TS9ZXYclEIcclqfRzc6WLlY2Y4vGej2+7uoJXZSVRWl01VUk9jphMS7jBG6shwufYQRthav
mCWcmFynUH0oAdEMp/QR9zx7e+4fSrVxh2syxLV1zXPRzzPCd5gDC7qi0Ktvon3lWGuFroW+E5sY
MWzneo77is1XOk27JKZ7N5YP/1Ptarps51jlS8Wqj03YnRwRfrItubJPXXKQEd5N05RJ5NbzNaZp
8hkKPRPzwwKEMfv78+zv4wsT5zfjelp49qSvU+p9QvPuqXa6lbn1d+8LE9sXsgLA1tEer6qtD6US
D1lYvnkkTHwrUmon+43LmjCBfsRDdQgY5vHqcbnv3BZbr8r5DezlGnXa34NdmCi/Tk5zBkJhWKkv
RjQNes9eNT3jHuDjfS8sjX/7/V0YzjlgZNAM1leg/QDVISq79lnVnnnM8vP9Ryw5+vb7u0eAOKL3
UNPXKHF0AsfmZtjrPF7jB1sa3Yx0YuWsmsh4dZTMXqkWduk70L7ahOQQJvMb+BlriN2047XzrPaB
gNsucGq+jfJPmMRv3tyLWNgVTAPReie1TjcNrPtWX3KsEb5QDFS5smF1bimI19XOTk30J5f9pj27
MDF9da5SaPzl+upE3vNErZeunXdFp9c2jAt+NVF9KevrBtJg+gra91tBF8IEk4PD6ybrmKC+gnjU
rTJ3uDpuuW+S5rnMQjBUpisYl6WXN5booeZeWBX9cI0J7lTRTYQWkKhvV7Yvf9+3CxPW55R924mK
NFdtt8eYkkfaa1Rjpuc4rjfVpoV7+7B3McuE7Qz5rNtr2nfRTlfkHMmE+VFIV6phSxYywnaoRafZ
ZDVXYaloJyL3g5XG8+G+d5cGN3bVtRQFRNhUe836/qdFRYQOZdyabRvcWI8tbyDo8MHgdTn8UKwr
fAtEo/fHXghaE8mXZ1VWIzW21zLDTXBaY8HqZqT+cq0K8PcqtzDxe7mY0PkURi2iSpKdSOXOacVH
GnovCVFXIYtjCiCHn1vbJMvFfyB9uiyiZsAXebNMjpQX1hntoGvESguOlrcNwLtpqjMFLhzodl1b
0r44gv6i7rByJf73azphQvhmFAAnjb7Va1gMe09X594We1K3J45g4wSdFc1ax8NCPJtoPlzNYZV3
i+ZKmvRaRvaxB/nRUPbfIFn35f7EWjLU7fd3hsLte5OBNaa5Mhk/WunwXIMu8v7QC3PWxPP1dhhX
wIDi7WMNXg4NfvnGEhDSzARZ2c0vvb0Rzzkk4usKat/XlNr5J1Yl+flWMNkW0CaET6eOyu3Iqq79
RD9GpT531vjtvm2WXtxchAn04nMVVVegL/pDErdgsUAcrLz4guVN/N48VzUqWaiftE38XUNn1KdE
f/ZUvBICC/PSBPDJ0PPKeUrU1ZMRcGrHptcHR4dni6zdQC3Yx0TxIddkKMnq8ipQ47hWNGsDQos1
Wt0l+9y+692kr8b51ng8VtfY9UJfVtMhr63vfFijvFl6+9tz342fxZkNAnVRXnOis0Mfz+IUySHb
aP3bU9+NHo45qP01q69j1fkJRweafZVTEsz1tqgydUTLQbAU5ZkSt64xekkmp2ids02daO1SfaHi
Jkwgn8w8qATTDk8AfUvuovcgPE6gm+6mr4PHfZFdbOuNtL/qkoGspjlRKI6o5FQl9g48Dr5LykPe
At+sH5p43GEGck58p492+E+iiPed/oF/WVEK9NxH2EWslWOXZo6xxjO7mFPuyPwqGwtvJwvfQQhU
UPhbCd2FE6qpUBpOc05nyyuugJ0cVR0ehaWPzK4f6Kx2IO3ddPMtTPzfjX+1TjpVoHLY83Pf2vs8
nL2V+bOQHky8nz0lHgu7rkDixw6rV85DOsrvkxN+c0m2luMWDGWi/pCa3Ur1Kb6gL/7hNH2ZrDmF
EFoS5A4HTQWQ+ysuWaBIxw733wE36AoqCLItr5Z+IsS+yIr5evzfZCvsN+Hpw1h+4I5ChXTwcdW8
0YxGFgEA0PVSnZXXKSpQ3qVp5Bwh65l2/9SajtUvsBOu9aAsaBgKU4yU9JBkqxOE/Owk/i1ggCqQ
sZ+BUJjX7g78VyN/Yzw9DYKeEhL56ZT6DaIzV5NP1oRFFqLLJJqLmUwnCmHIa2tZhzD1vtppsx/m
+Nf9RXdpeGO3UIhZ1zT1piArLnnNPzZ6PvBBrRXMl2akkRsS7g48zKwpaBv3kolCHZIe+G0np682
uhnQ3hbTbfdYtrF98CCZN/Q0nYOOHLMpv0Lr6dhNlj+RnzQS/2wylwka7EVYo06QzYFTDc6Jl9AI
gDhZfoyYyl7uP2JhoTQhg0ShxX+aijmAEkW90/mYn1op0pWFcmn0m6PeLZTOGFpY37spsKNKBGMO
drUpZv3KkWxpdCMr4KbddavCBqUPrvouXlZRP0/maX/fMgs51IQEpl6ICj2UMEAYNHyWZfjBU/Kp
oaBZFd620rwwyeckVMiq2I6coOvAVNm00H9II+hh3v+ChWgzwYBdkUBRwumnAA0NuP0clTi0yjlD
7WPbRZOJ5Wts8Ba2kvJgtOW3yoHCSDhd7bLbODeNcE5JX8Ug6+KBZTkHocmzMyRr7ZBLc8eIXzpH
ruOULguapq4P2p2zo4cFZMXyC4nIhNENvMUeApKgAZTO0LNY/2wSawfaq0Pbk7eG65+bHGyyy6Wl
E5ZcOSxIqnAC3cUYSNHW+5Sv3SQunLRNfjnXlTiy1C0L3A5tGypBq7bHT9yqf7CWnVOVP6bRtqZz
YQLdZki1hv0U6iBPZfdFOh55aQemv8S6AsFMOxUNO90324LvTcwbs+axiPOGYV6NP7Mov7R8fts2
9O2R7xJeNDYqnXOLBaoZG1/RkR/nlGzD2ghTntQbJpjN5SyoeQwKUlJDBpMVa/X0hYTHjcXZHXkG
2sVOB9God+Hk/mKz/t1bzYkIr18JjIWUZOLOymR25j6SLOjC8QLM/WM70l2XiJVN9dLwRlQXPZf2
HHosiLQ4gzjtMZmKx2hew3wsWMjEnnlTLUHb7jhB3nufxy48wgMH4aXgDHXXAEkLk9PEoA1FJSFx
MsqAxvwFbeKf7EmurJcL1jHJ5Cpe5k1aehrRXMrnmWgLaw5EYQCjsyeRr2zWl55yM967EHDoRIEx
E4guu/4G7tmPsd29Wi473o+wpeFvv78bXunMBcdv6ARzK5+rLul9dK3uRRmd74+/5GMjgi0IM1AO
RoQAZcMPA/dOzRx+ZbZzDot6267IxJzFUlmVUDMLMkUZIIzsT5xv44oQ/wNYvzMPpF6hd1JWOiDj
LWPHrdw32Kuu+HahQ0OYaDOSl5GThFg2wef8o3Nr7Q/18DnprXMdyZ12qnMCEciB8zP12LZDAzOC
Gry8wBhCzTKwwXRyFMoilyJ0Wwg96X7F6QuTyoShpRXjvFQaibUpP40t+U5s+5vM5ba7RhOHFuWQ
Y7DangW9HgLajedpnlfWsoXpasLQ6tl2Jm8aWACaYUCyR66e4q6QAP3oeEc05u39sFiykBHVXqcB
dKZwQjUB6xNmTgv5aEaPruTWyiOWPsWI7BoyvG3mlDoAvQ1Yi+3U2rvY4R9IU6l92brDyhq0kGFN
ljnaJgU4zuop6GIqfCApRr8k4KHfZij+7/wE/tSUqTjRQeGMaRA7rDlzyKPe6P7EShQu+cJYqDsh
u3yMFQ8IiZ/6cbhUmu290Pm47QuMbbfXEMUmxxoDeyDexYun4czsMg1oG66RMC19gRHSxQAtSKhZ
jgHaRu1L3rTxHrJV3kWKxt7f/4qFcpqJUaOeqADZSHng5KdiaHZOSA7STXcZ+ZV51k62J1xa3n/U
woT6D2ZtlOD1bgvcapRD74tBJujo9pqVQ9bS6MYZGoc4p24nfEgSQQiNyNraZZZbrLz7QtCZVHO8
trF9EfAE6Qe1b2VTo9O5bwJPeXqvSLe2dV3wuAldk8MY8xxHW+SPqDvmTirewOk+f+RT36zkjyVD
3X5/t/SRrsnRhWHTIOsnkfo1aDW/z8zRKzc+/8PD/hd9J4gR2V7N5rweJQ1Y+VTQ7DwCr8TyL5NS
h7zpdlHBDgV5G8r60KBtpXYZOCcqP0o8P5Nrh6SlbzRCP0cTX1uXggYTSqCfwNPr7YSTrG0eFj/R
CP2BibjhCYYP+Qeif5UFyCHExyKiu0F1Bzd+bCSOHdMucnMf3yon+9aAVW1kVBbEyAtNYldgwht1
EBc8/0hmNPuAW3l4GCUP6UqC/rsJuQluk1NPJFoKxqCwqulTCRDFP0UcF29bcgE38W0TBI2nrBFI
nvbw0UqtH9JLNm3fuQloq514tKsSK0s5ujs+iNNcDgFywtrK5SJO/ju/uYlnS71R1FBuGwLXUy82
KUq/6wHvJewZG74fPe8THz2Pm0rT3OSwsyUKcxqIhwB4EOYXtqP2aDu09k7V1JuWSW5Km1Ihqh5M
TkPQNTf+Fyf+OTblqXX5631XL9nLyAc8lyHvSDEGXpyfenGclQzwp3E636WK+9GaHNrSjDWC3mZh
pa2aDoHXg6lTZ024B+B6jVJlaXQj5lMiAQEkUR/YTpgFFWpEPRn1pqMO98yA1pD8ybH9CdKkVQ8u
RHq/CCz8a5iZBQQuN6Fuus3BGVVBNKplVvFEoRt3pTjl7rDBg5wbusNeqzrPfZSa0x2JxjLyZ9oV
gQWxtpWoXDCfCYazOmsKbQezwOrds55V5Ht8I4MDN7FwLcCTWVk6QzAkre2Dywgdrol6oOD+vT+H
/778c/f2+7s1s1J2Lq1kHIKE9QdekGdiodUyty+61yvMYUsGuu0I3j1iQAQW2Vj3gSd1figUyQFa
02uL/t/3FdxEwxW9ygsy9GNQEgkYopemJ97S/EHGehuMlbtGnEPsZHQkr0fkRdYerKKHoLlbhitZ
aiGLuEZwq3BIu67rh6Ag+VMluw8A+gYFT6C+wJ/SxHvwwmRNbXXJ20ao923vqRwiG0Ge0xFt1l4K
aUIhHzvtuHutO3fF5UtOMaIeqPsY7BxRG0DU/AltKH+qbDoX1Ptyf9IuzCgTKVfSKHXqDFGhpIyP
VaP63biubbg0+s1R7+ZrB7KfsAvRv2GJST2xqhzOWWfL87Z3N3bzngfYqcxn7INLBdJHHY/7udPp
YdvoRjjHWoWgO0Aun7gtYh+EvRD2pnW7lm9vb/mXLYIJh7vtPpywS4fAEepnUejCbxx6KqDq7YT0
d8SzX9u+4+abdz5wRcYcsJmMAY4ndNc29ri3Q/vPtsGNeCYKUEc6wgVeKhhUMUtnJ2zurGTUpelj
xDPNBmbVHtaDIWzLB88qSNDW4xrcbiGyTEDc2HMq2yEbsUE/MunMx2SG0k/ttj/u22ZpfCNyvczL
cCucILRArgNaNZAMRk9yJttmvwmLQ2D1ZZbC9AoC8IeWDWKXidDaZnoTFCfKBCx5hHeBdMd8NwyV
j2aTtca0Bb+aeLjC7jMLZGN9IFCPCtA8P+2tUI0bDWMEri1EnERd0gUpd8mxRRHglOT2WtjeUtdf
wtZktCujkuh6drug1mV5SMKh2DVz8iziMNmVQCf6TSud3WzxtQcu3BNzk+RuHjhO45LoIBnkzE/Y
A4JDOlHph7ih1slBb+U+tcruCuX1odnHKP7tm5GvKXMvzGITPid7VVaAHHcBS7tzw4eHulHPk9wG
vuQmdq6fCpHfFI0CRUGN3cj8PBXuxyZhz5ZdbZwQxlKdgIGe2CzGxgzXP0+otupvuh+q101hbmLc
0KHIqhndy4HIB7KDlI3e47fat1werhyzF3xg4tvYaENxjpEmKFADtUR30bb7wtNy05U6NxFuCcgG
GOlwnZ44Mz+mdMyPApCsw337LAS7CW0jLrAluUQVRXnl8KdvWfGrKb01Nr6l0Y1gd72uR3MCDvJo
Gu9/jW01P7CiXmtwuY3yl2A3aes8Ahpmt4GqdUSTXVo1P1PZfkqm9DsIIdfie+kLbr+/W59jwI8t
FBewwStrdOky/Rxb07aZb0LQFBTpx7jDElQD/KR8h5eD33eS/rzv2oUtjMlalzno06w8OQZdKaQP
rXQIReW28tucfZFSTGd7UCs3t0shYMRwmQIt24dtG9jTMbQ0VK/y9keTh2TbLsnEoMnYi4eix0Vz
YakvpeM91oltr4TvgodN6BmHAEnB3EkFfTK1fhvZD3XGVm5SF5ajf2PO2P/xYmJN5TgqGKqM+hxU
Soygjeb/4u7WQF3bCuRjtNtRx7v5Zg16sPRFtwnxbs6GJXRQMhBhBmUmoQCs0AZctOG0svdYmFYm
dZ1HvAIk9FOP8h7nPuq57qmcMnqQRUPO0rWKj3orYwM3oWl88gZFITIUTC0Nn/PEas6sE2Bpq7M1
gsolaxkRronoB8ujPS7Pmj7zbZ70P1FNqVeicGl4Yw8u7NYdi4K0wdCNLnAyFmQswqnc3Y/xhRRo
4tIcp7CGTM1NwDxvcnxLpU2Qhb114m6M+oYjnJVVaMnrRoRbyir72Y3GgCZZhQsnMY6neBj4bvZG
tbc8NX+pb0Xy+5+1ZDRjcw6FjwpOaemlVCPbxz3hu0oN3+8PvvApJmStQS9nreeBXph8gmz2Ppf8
+UaBxwfnu4uSzf2nLKREE7E25gIVURtPGTrthzL7DnZSZbt/7o++dB1o4tWchjvQC8PwlbgpKsS+
LuxTMvaoxgw+z7trfePJOcfR8IDryPsPXfCKiVsrp3kYlGS4nZ3HpPM5uN+DOpNr3KRLw98s+S5t
TUniRFI4dSDKqih2deMyDV60sF/x+0Ks8Ntz342fWawiusCtvyqiIy5Mf/eE+dACP+el+rDNQkaw
x0VDSxG1CMfCs+ajp1Pd78II5JfbAsNErsksL/oRbgigRfyc5t2bE67p1i+Zx4jwjOFarJzaIbCo
fsy0mnfl3HzlEVAKWfTpvn2WgsKM63qGsqvoUHgZ6cGeqmthezvgvLfdUJuotdEGW0TpodRi29YH
bDs/5HqtNr2QNEywWlHGIXroGtwHsfB3FXePSY78auuHSBdBmieH+wZaiAETuDZQFjk2NG+C0lOf
Wv0hicOVBL408s3t72Z/no8oALoxvRRe8RyFGnfg3ra8YCqehpTrvJwiegG7HqqlrX2enWKlRXvp
fG2SomVeO8cixOBpmGtIw8Wfxx5nuIr7njv6fZscLavCxZk+Znm0sp1dspURxg5tJgKxryzoic79
tna9Y8oKvb/v44VAM4FrcyRTTlVyG50cIE6wb4n3z5yQF5eF20Df3ESv8Z5YVSg9coF43CdPWK+y
z1b2tB4mzF9OXSZILVHOWIL+C3SxaRU+xRyXikVZ/yjLpN5PdZHsx7zUyK+pPOV9P608dcElJm4N
5cdSzTIkl7xNzyCS2IOc//W+P5aGvm3e30VGm7VOCp1Degmp87njedBDnnslXy8kPBO0llp6sh1Q
/154qn86nXdVRfk4NeGaXNCCM0z2NCusnKiMYJaiox9UUz2DAvGJFMMOwbLPCsj5ZfoUxUquzN2l
fYdJoYYU0pclwwd1Y/o4k+IlrJrIt4h3mnGxLEr7y5jLF1Fku3jWJybkthxjQtkaSLGndWiTixbW
j7ibTv3knbb534h2DypphZthaJGKBv2gFIK+06/7Yy/5n/17bqlGDNigCXLJ0EEw2/wjS6wvTlit
YAsWVqX/eend1M14BVUNl5PLINJjoxsk9ujcxslJheoRqscv277CWLaTkYG5rcFXVKBQteMocNMe
N6n2ylcsBKAJYGsGbklwnZOLN8d7EZMHla0xfCwcwE3AGqAdbMgpDFSSN/T99vHkq+k1VakfVjFk
8VbcvPQFN/+88wNEIawa231MoSZ7s6j7px7HH5tsb8LW2ASy4CaBcWLUEW7Q45i0uzFztm04TLRa
NPWxLaqmCLrBgtIlc+hhjtt0JV0s2eX2+zu7zGC0GPssZZeiIrEvIy/e5TTqV0ZfCC4TphbHbOQE
l9EXrw+/OSz7yHV3UlKv7CYXcqvJq9a79aj5gLnTqUdZPA3dJ0AgdnH4BSe5OPklMrmSgBai2CRX
K1TstcOI2ePUzkPl2ZfJ6y597v0ghH5y3XxbFJuQM8+qMuI5vQqY7Q3o77ayQ1eP3oFYdI0u8e/h
hjuHf/s7RzMKsQqKL8lPNxgqjeoAplNp4kMQR1f92gXB313PTPCZ685JqrI5Czxw1KM52P3mDu25
GvWm5YaZCLQ0YU5oRQWO1yE0ZUGo+oOnKOxsCWlmws/KFLAgd7DSgLU+Db8CsqXbb/eH/vveElS7
/3aAZAriNBpDj1V74Wjjt9GSVVsj6AxWJuvfQxrCJ/9+gu06aEmo+/nSgvl4T1uVPmSzy1eWgiW/
GmuxtlgW2tRLg6FPH1uW/5lBsO0TVBDu22fp7Y31uBNzJpMwLYOGFUXsT3mUt34EArq3beMbh+gc
vShjRto8qPLWOmccetzOEK2JByx511iHdZS1nt1mKkjT6jvQLa88tV/QRfWkpT5v+gATZpZbYFcs
dDmjaR2kYRMbiM8Scdg2uLHTnms14FhQzBcZzodapx9cEOetBNXfkygzAWS1W5AGWP4ycGn4mtsk
KDqrxAe4T01sfyZ5sSmLMhNHRlrXVdAMZBfwbMqfpcjai92kkvkkxW3oNjsZUQwdE2Q12uRBU4JI
ELpi+lhJb03QbyEGTCCZzi3S0EgiBgp1VUz9KYr267YXN8IX/UQtqAo9FdhQLwDRlpY71o4rWKul
9zZi1wWFsHBnXgJSIX6LMjuzhGwc2gjbBuonIdV9GYxzBZbFLB9PoNVZI2hdCFuTUE12dqo1TsVB
qVv13VM3oIzVo+7t555jQTYTUhfethAzEWM87kHPCTNdUI7b56Aa9yF3v1YqW8jO/+FR48lkixFs
vG4PxYoOXfCQ58jw9/7sWRr+FtrvdovpLCAVRBUqcQLZ0wePo0ihKVqjmpj4NbK0XJmmSw+6Oerd
gyRknfqyalUAyHp+dhsv3sehPX1LWbd28L+ltP/ekjATPxa2SZbWLUzlFL89cJmjnWAgRwWoZtQO
vujXyDsX0p6pk5p0w9B5EZ7Di/IBD2nKozN+dXLrMY5+33fLQtyZ3GoeNJzmyUKLlzNWL7Ydf3At
ey1rL3nCiGmV2RSgYisLUBY9s5juEod9nb2Ny70JIsukxXJA+uOgs8sBpP6pc4D4mTreN8xCXEtj
OS6YlmUFKQj08SftY6uHbu+AzdB37PlPGyZr94ULNjKhZIBJ2V4Ye8kN4/NNQiJJds6pmrdRSTIT
SxYSzYscfHBBVo1/RqyVMxXbdlsmkqwaoGZtJUkSwA8v0iKZLwu9dsW5YH1TILVIEyXCqk8COul/
1NA8uKw/YY14qkDFdd/BCzPfRJPFIqXSKkbrUqUJLj76hO5ppdfaEZb8envquywUdYU1RXOH0e3i
tSqbg+T9QeRrnb5L9jHW4iSPRRYpnL1jFkXPQ5UeEzv0u6qLr3yqVkJgyUJG/LbWlDuxO8RBNPC3
vqwBsGu6teVmaXBjVe5DbQspqigoWaz3Vhk/sqieV/aLS+YxghcUQyJyADK9WLL5yEZW7EgnWz8s
k108umtQjAUfm9iwko8OWuCdKJh1kuOaFNLSioWujwa7T5vmqAkPm7vKnTXC7NJ0CaB/dkjP4A/Z
1hHATHjYpIAv7WPqXkDzXzymc9ifLahF7O+/+4IPTLKzIp5EneL0eGmEHrCZsLmfVhDUlV0Ljb68
Pdx/zJITbr+/C7RSNTQbQW56oWPzVs32l5bOew2GrJWptDS+EchTJFsqncnFkVhDMM22Jt/D6div
szUOrr9fRTETKdY24JKCHrp7Ibl7dAe0YwJY9DXn1gxhxelzBiTZrnDg/lCt0bQtfZQR2W5H89ol
YORgonmoWfsK+Zpin9vzNuEsZhvR7YKXBqTvoXPpWsJPXT6DuoxzubKjX3p9I7zrilqZjolzSSGM
hkv9KTuivyH/PIAK9cv9abWQnv4DHJvnmpM4lxdl25H9NlC0OLw4WUG3dViyf6PH6P+B4ZSVVujY
FzGGX2tLfcJty8rKvGAeU92UWhKcO9hYXHTkRoBUNacZ6J1d5HhryKSlJ9xi/n3QuZ6Wstb2BR3c
+WGSYEv0+yEq38YEZ/L7Hlh6xu33d8/omJ3oRPf2pbSn7AKVGWy3rcY9T2EWbjSUEduKQKS1hFza
pQZVptjlTRz+6lDl5LuGAHq9LYOY/GVgu6ZiqDP7Urfc/cDaLn9JVGcf0rJpPty31dJsNeIZVU60
vc+1fRk919s37VA/17NUa8CUhfOOMKKZ0Dnr0hEiv9wdB/kJPeFu/+qgSqy6MPN+N9KBlHrJq+az
HaLl6PO2jzKivOyyMk/qcL6MVLt7BlU7XNiG84rv/wfu+MshzkSK8WZoEtCt4qNSq/dZ5V7cMvkZ
Zs1l4E7pi9DtduX0I8rnyCdZ+Ap4Yr0jKv0BafOnaYxC3+XtQRSdrzFI5LQQ105fZde9dY73JY7C
HyDYzfyo4Ooi46Y767pPfazjJVaRcG1yLXjeRKLFU5vWpVc5l1aHxfiQT1DxeBCNlNtEVNh/sGht
VIPlWNILuA/R6lXafX9MXRat4LaW3t/IJMAQ0CjpqYBriwIIWpVUiS9k3v68P4kWsohJktaQYXKG
rBYXXUBEVw1tGaRT1x5sQeKVRyx9wu33d4mKxvUUz10hLjiOUsi3js7ZAqvyShpcGt3Y6U/K4WTC
2nkpZ3S9+I2Cpm80uuz1vn0oEsHCBsTEnc3QZckT3LddSBO3pxmk04DbiF9wyIFkwj1iYv0hZHhQ
nsQOt63BVZxFb7niX2dafPCy7Gsr7Z8xDb9ZjU73Tlxf5tJ5SEIv39mg6PKGjjxBQ+fakLTbeT2N
dhUHRkxV8YsgyTcNlOkOoLF/UulEaEJBSEFEp/ITFEVpqv9pqL3P2gpqxeVXpadPDsU2sibiTVZQ
dlChfhxz4FSEhUzhvvVx+KFsqghI3Oq1bMF8latDmbev4H7+QCI3OdzGkVyeqpDskznbx7T/UE3V
D8uW1a6w5Y8C3BAZqS4uDs4ipCdg7M9123yOO3HppV37HumPTYKmHBXiziHeZ3Z1kk68K9EVjCa8
QAji+YWTcP/23rE9z0c+AgbeN1T6EQEvECgKrmMCgqMEqrQse+5755KgeSIL02vG7OewnoRveeUp
yfi1z20/TOfL4LiH0J4P7hg9xE5ziZvpohh5QJ/qG6pzft70T7fbp9QSr3pwfhRh+9SL5GkU1Qtu
hcPdHM0vJIvOSTnGOy8pfgFydbyZNy1pfhC1+wqh3tSfWZYebPRttYV+9hA9uyhh3wQ4dKd2PupM
BO4gvlUgRrbd8WPBhq9Aij52ri39MSJQOQ/nYa+K6sfN0kM6viS8xY45Tz63Qn0ieXMAqdpZgBIc
zKSD344ZtA/c8KhU/VwQ8pQ202/PdR/jTPSHoWG/hyp/4CAUzaX3NtQ1aLuSI0DiB2jO7yD9+9tN
oqOKLACJ8WMRWgGdK1Tf8tCP+iH25ykDC0zSfOIl2tLmmT5ZKX3Fdsjx0Zj5u45H5iuXfRtkXDwT
2V0pbSHcwtkr8VLrQCXOjlEPWtw0dpzjkPAPdZm80Ckp/p+jK1mSFFeCX4SZ2OHKkltlbVlbd11k
XT3VAq0IBAK+/nm9yxyme3JyEaEIdw/3JmJRelpUFLTYFV4aPoQ9pDnR8ASFVlLFhmAZbRxydsQN
0Nf54N1rzOVZjXq8dRPW7LHA9Ihg5CdrB3mRTotjAaC9dXSn+I3176LPs2MAN+VaJwFyhzZZEcU/
U+mKgyxko1d3WOeoyUL1wvi6VdwOUW2G+L9S8bbcyBPP6E1S853A4LouIj9VGwKwBW4IaECPgeDu
SLcgrmamT2T3ptoEeMXRkLt4WRDTpGoA2X2dlIH+xGj71o3IXghLetyC/B1L3x8RTPCPOVdH72f4
BiAkiQTz+yTt0RfIb482fuPY2mn2sXQ1zu11jqLP7cfRIhfXuOd1WE6tkDtpe6zj1LYkJwoHzWoQ
/dFCftbIBMlRWyauyqUY5VmQVlEYrk1aDN3j1IW3QdEvhqe3mjN3gW2cqBlnqgpddsF7+wUYQ9kq
8gRvUy3IOPvxneb6iTj3EO08atZ8+G8g/Qt2OmnV89hDANM/ijk2Ve+8wMvuWZVvEb1YvsqGTwTm
GIM4EiyUOGe/NrtvdZQWW71JJFuv0xadFSoloAD/7+fgLcX6AkX9jTJ/MTNDPePZKzYxg2afEXdg
83+adg6aFVLpKU2qtIgu2Gb8lVp6t6ryPQe4yal5C4xoYXXQoHTISqzD1AiIgYZUI2bI37Be9MOX
L//hr3/3qS9rYtkAOzU7fiCOKK8wT6pK5wjJkntRIsRyfpakuxvcWrSpSU8htrjg/ASxX8LVZwbX
/saJ4WiQ0lbFQXYYg/jgEcwa5xTVAksvXp2Q7Hne6CgrNsG6bd/GuRrArtdbB1UIMCpxGvf03ocb
kikyzi9dHEe1y+dL6UpYWRfw5QzrcdBTxZOhCXb9rHfzmavtBZEfJxKPAFQQXa4hhC+i2jJ0tYXL
4PPh6EkX6tdMu1OeuxvABYnE+7iOE8R/in5PT2Vkv8nk9grrGWvLfkp+7i8LIp+Ymhur2VoVbHH3
KRIuik7bx70v72Kk62Xp8iPeBMFVhvd0jcvGRslcaUH+RPH+uRQIopIeod26VHiCw1/YRV2PaCTF
CevkMEMsugRhyMujywaCylA+52t/P5X2kszktHLZIehubpm0t16KZyN5eVRTXtRZt8ta9cVRYh1z
DCQspnybhbC23PLHmAJhyuS01EUh/uTxZOpZSOQexHPaBMP+Xyhw6N22Xgqzn1Oe4fnX0PIjY2au
Rx1EzZx17iy2kd0URa5BqnAn9INvmaVtuGznAlbLT9kUN1O2JbdE7NUYwu2C7Qv/mClc4vtQI9Uc
PxzJ4wdW5m+wYHhAuiU7TDTkbczcXnNpw7Oh6V8fEF51kwA74tKlKlL33m87rYhdy2aIkXlgMgWe
bJl/ETtHVdehjm1iGOt43UEKJeI7CsTUILFwO8F1mp1lvGZ1yCdopQpxiiFHaRGlEjYTkpWbDYvM
xw1xIjUkZ4+FgzMuGgQ8ensdRfH9NrEmnaes3gCB89LaBhraL8goz3jyLoHfKrHk2V8yr0nr1U6f
lFu6Yzgs5hT5UD7oJbYfS7bYK9PWtNhNxGnlJKjESIY3SrKhKbK8R4buxvdKaIC+FWzOd/AGYihr
T3K4AUYU3kCGzw/wKmfVIhLULJX2aTPh5UUbDX5SWPnm7HHEJsBhcEimCHk86VoKtbx7PE8NHYtQ
okwoY9GO8671JbdvXZGjA0UkZRP3kYMZrTPtHHB1SRO7f/hN8kOEYaruOmgXWMKDrBKxQlkzgzCq
8muSfHPKsmrPddoMJt8QtkDEM+XT/KzKKNTtHDP9kuwI3dFD6Z4GuWBrEqH37r9kCvlHNmRiw+KI
3M5bP2O1h3QkoU3ZaeJxffb982rWo4tzd0Lyka7T0MOhlycCUoQwWVu5deM709BvpJL7Ex0i+h3A
Vv+7p3Bbw9phZx52u86m6vokb9jE9hjJanahlTA2237IRHf0aWyvZRHwdiq5q6ZgcS1i4tNDN+jw
4NCxXuBozdt8p/ReIO6nDTF+HOHwqv8kSxI8+jKZHspB8gfSpXGLDdG97fLwhuzZohpYF/9OZBE9
YZBDhshC0abiaXuWW+TLylsiXz360zqkc/fjnRi9yxHNx2hApKZFvLcZ3QssKEf+ulnef81lN9Vy
6f+Ey/A8MvMn6UP87h2MtjFUoGNbty+I+/1Byiw+Mi9eCizZVwAj5QdWaOSB7P1WD8UoGq6WjiF1
fQwfPZxdjskPJ4PyB4Am2TJQk5S9xLn1db/FnbiTkY5Zva05qfaFbAjbLh85M30Tyw098TpnB+Q0
J+cg7FS1dFv03kuXXTUMa+totN/xHp3niHZPY5Iit23KX+Zt+MqGtbyDuC6q0cxv6NLX7B+sylTF
0I4hscl3lcVWfcU9xaHTWDLEb0Xu480E1WB7e3B0ku9xuI6XEVvLd0MZRxjO7WMQJa4yyTafoe2J
Kkt96ZuY0RSPrzIXLIDLfx3dLZz5t+5gEQGA0In+jPdFq3Fb1HtMt/JJLrqoURiTGoaZ6ghDnPge
JizLhwxdyNo+h3Cumn9AcGQC5occ577eiz6rQCjwKp00rpiC9s1ER1ZjdQAPkZxmRFuUKLPR7D6n
EQt0iFVYYSzXqYblRn2KMv9bTPlae7NBsFXEOPt7kpyzbX3cti19TXC+4Co1cSx/G3kEr/A8CPdK
OucqskfsHWYZuJSY+MKJhIFPlMpLJIKHXO+0dUs+NgkTyBKJOpXAWMslECdN4SlOpq2WdOwvk05h
rWnSuLZ4k5BpTqTOyKrvZLpwTFzCNdLavNmcHJvUYo9ehkleC0SPwqkp4XUUo09f1yI7RWr5SrCz
fgzp+LRNtkPnZqJ2IPMrGq/lY+M8RRJPnh9cLh/mFL390I+8SZXULVx22bnIojfRxXfoSwfUnYHW
Ovf2j9LpF+GTgC0kVg3ZUPzGRwwelnHcjnZab5h/p6ojBDsbS/Rskkg8JEDQjk50/ttho7C1c/K5
7Lju2UL8a7HaockGWEwCJJFN3K3+Fu40bqIcfqnq5/CLuMurfXAx9lqypZ50tNZrMQL9wb1vrgVy
g2mjSF8+UOLWI+mmT6qlreSUiNqpIcFoFw62SjkcQNAYmjrAyYdkKOqamdrkO6fjcNx79NQrR2tm
R+UOOvD9KQwoPyhY9TaTKtNDsvIChTJKWqQhQtWxRV9BZuBtZLy7yn7sm7XLUnwz4nsGL11ZhDaJ
HU9uHs0vHGwgZgzHTl4IefZq8U0ypL9SrUY8bSFBzoPFSKgb/Ml0DbFrc4qYfGPUYJs7Cpc8P6bL
nn45jPXXYVvM85yByQ1LkR2iLg7Oaa9hCBd0XYsu7puoHyKkZHszm6Q7bz78y4MhbFWQuUbxJb2Y
dfqloSUBqR0+LDgLdwokUGWUEQf4M3CcpHysfLr/GbYibGiPoiRp3x8yDNBN5rFDFgHif5bp+BMf
SNMW9w2rFSUAQPwSHLHLm11TF5UV3YP9SeNKbETEl39cCPvIcWQfpgBultVAbXhFogZKdZp+qMkY
eJrGmMH1Gh/Ddfg1u8ndYbmou8pwnD9V7EdAdqa8BQ6v6bLxK/PG1rPJi4qgDle68OvvIqP0V0Zy
U1vIX1sfdzfTRarBxP9uhnWoVgNkwIhtk0/zJNmvsCuS+DAxeOprTBtUsb5yqVvCP52OewtXETTP
wdhGbkHBsOWqsn9BuY8KmEPhg7/4M94/m0H5carIOGXzKbGqJNd921D00yUt22HJssqxeP61BcN4
P2On5h4oMDpUzUV+jfg+P4bYTr6PJZYk23LOhkuIxKnHPIMd9kGWLkQ1Q1froOXD6m+Y1UuOVImY
LMG/YdHiYcb49bK6mYynMlgFPe6Eb3PlQ59Ua9yjf/Vux7CeJuOhH2f6iByBJKmKvMOsgBs2AHU2
LqQ1NCp+pym147UkMvqG4t0fwn5bv2S54rX8T1BnSCisb2Jl5qHax9gdZuE9uttZnh0+Kq2naEZo
TWiQKFkUWdOvHqAF9Fj1FBR4PMHStd22mwYzs0b9xiotcj0AwEcehhLA/o9rVwynfeP0EoyjumVZ
WFpUyQ4RYAjg9aqifTa+dWW2fSIfaoHp3kCAK5Ccj5C75+u9hVFrjXWvrB7mQKQNcX3QgYXn4gHP
cpgjRczB6dDQ/ZtgLjyFjKnfkPhjQyEvECJ0CqRzjdCFaxO0jrJZBiQnYjBZ5YNayuHCIk6KSmRJ
4O5YiczXJu2S8Zv05i+JJ3ZIyu3fhqiAcx+Y7VZ0Q7YcxnwK/pvzMULTtXEGaLvf179JmBWPFpri
sSqs6T/2rUiqeZ/lO8cUfq/5SEXle1xZ6152Z0dZX09+Sau+h8daAi69obC8vc8nb454tmCZJXKG
hS0CScyq6P2amRUuMtFcImYKrS8DeNMIhhGCkQ3zUx7MUb3iy6yxR5Q0DgZQXZPhR7rsWAZ/WsIY
1j257hod6bBGdMB8RDs34U3E5ugdMEU+LNg/85Kj0S4t/HYxAcoreBpAIoEwS+2YCD/LsZNnTiAL
UogVKeoAffLNLGV5K9JQH2XkzQG2/lDG9+VwTEwWVqTQ24/iX9wledh/CjGWNfwCMMh7KpfbJrei
AtHR32GKR1cBVr4NyxzRT9uw/ofw5vhWCrrcb5sOHkoAB/coFDFQo224yzQ19dAPy2lGPaxmCNuf
u2CSF0uK4DBvndCNH5mIH+HyCC8Pph7iqdv+I1GgW8eK6KhsuD6XJClOhYl+DVOn697z5Zit/XQR
8QK0gQGjGruhv6xR76/eUHlBJzQ9TzCibbIoYNXYLeYtMou8MRvr87RjMVF65Y5jGcSPmAh8Q/LR
fKoBTdAwzXByGeendANA1otkrOdJhX8VPAXrcMf1jrh2XRmsiz1kCl6UdEyCFjmOMxDbrqx+bAAP
dt/9YUlHXBkKseJSAqnrsz5ownDZ6x6dNlCffQQOkfetCHPf8n7+QHSseIz3cTpGbAoancX/TUuJ
myPwYGO6QKYH13fRVadlZivAsT9Hw0XXLur/+dWRCrteex2sQXceorUA8ofW5oFTRKqpjvlWp/Q3
Uch4S5YgrLJs449h4s0dogX+YmI1VZx1eUt+NomwT/EOx3bxGSKAC6QjMy+oF9Nz33fd0+Ki4ULz
PfiQmUu+izAPnxjMTcFFo/RF0+R/yV6iJKPHOYCLUZjvaPlQ7tI0YrUYRMvA1GSHXcgsE/+S8iJt
Y+9gu83W8ZPsXffB/BZc5ZZud1EBfLLbdFrZckSNAwdQqTn5NqPVRzJj6EFcDiIFChXBujMhR7sH
EWxDjf/C2AeQ2Toah1Uemu5k3Qiosk/oCaKe4DgRszQUjeahx9EHchm+Z/1a3m9z/KyGDkF4KRwV
HmcEoFcBZRojq5Q1WhhSkSjdUWVXZNZyutaQvyxnTOC21lH4a3IKOYpWfIidY4geVfcbDaar1TDb
Owuz1rsR4uQWZxNrvi6Z7ljQIdYpSDs8KMmO3sCTp6HMwsMuovmgWdfjBjcW9z8A+Wu07HOLaz59
2wJe4q5fozNDLuBBe7Lgr2De3iP1GierPbLQ8ibpg6mGeQ25EqMRHQj/wvVhitcUdyVPmjVx2c8p
TAGJoiEZYK1XLbMpK8LselAroOfM2RkxpdS3EeX9UwCTdF3xPeh+L8uMyyibu3aPWQmsSQ+A7mWW
HOBr7evMpIBRTD41IVOZApYYdZ/DILq/GEGQuZIvJasxLfp24RjHo7jDLaeRdRHZsEff2Hf/jTSY
n+IevMi0rfMBSt3uMV4g2kS7lN1AxBTfhOF4D/jFkB2WmgsS15Y/aACyo87leunzOJvAvOj1KyJq
eNnc6N+tjxmMMQZFzjnXYD08kO8Baz6vw+iTBvv2+aG0StyiGbFSqOJoeg0a9BM+UddSoFH3A9Pm
m4Bhqzb0NB86me0bL8LiyWcaIIhcF9nQJYW7ZcflaaY7+Z33Hh9rEVsINqGER1Kblb1GFOKgHuMZ
paMK2e7fAirFv4XDNCnpS/ciWAf5VjIikRM4X+VIHr0uk+vvY+T1fowdm9qpWP9/RU+cHn6kJ69l
6uS1B4180qyM0PONyN9CQha+iB1bFTZIdTM4z0STBkl58Q5XgctV/rFwsR1ZnNkjsTR+GlScnT0v
BEcsXtHdlaIHetHNIdVYGuOLbvo4DV/xNPvjWsSBbmzG5+2AqGrc8Fs6n35eELSEwjGhbryFokOl
8Cw8gmbon1Tamcs4K9XMiPqGLFGc+zJ2dz7b1wNU0+k3nyx5GEIEn/Ft9f9UAmVbb4LFQ0YN1uHc
hwFwtJlmybU041LnVvtzIkeJOWeSY1bHhclvJv+7hev2IGla1IVAkbXTDPd1oXmTqwiOB1Nyp2z5
GKtpAjmGRUENV27EJx1Xl9xNSDCTgXzp585VAgA3gOCHOKGvioqDM/klnxMDAHN8teVmKiBjuJQS
QMO4omaxsjpl7DNCQ44mc6/DIv0tcnLo8uQVhkO1XoKPEo85Oq/+7LPgkqALA8aP9T9wWVN+wM7E
ZR9m8jMZ1qrEzI36wQgoUbfQRvbzdZzofYbrFlHUrrGSJa0EHVAnFEYgc4jncGyYHd4loihhtotx
GoMI58vfMY5/jTLDgh4clgmpN+E+HLdnY8f7PBS1X/gB561J5Hqei+ClN9haikNx3COCxilsN455
tV8upQaHlhXnH6h4FfYrGLSvYjH+Dkp6mrRoR7tecq2e1r076MWeqeePUxJkdaQnEMfBL4her0ue
Xagabrzkj5EXFvAh5Lsr+QAg9o/26rFIgn9s3NBYdWiFxgkwPLQYtQ5dcZ5zf5/DhuMuM1Hc2nz+
o0ArTLOCD2y6PxaGntEYnxOU/tmrW7kH171krZrUu42Ly1zmL2rOSpwl+YcHoEeL+J0Gos5S+bDQ
jDVl3O1HANjYrkp1LfY0r6HBklWHCluFWXBvsHtbhSo7ElyuY5q8ecrOk2f/kkRXelxakoIIiwMQ
Oem4HvsyPfoxvyKYvjsa31+LovgT9e4rx5N4QoM+VohWeIhh4YNevlbWnW22b0CaM/SvMImANgQB
ol3sm5khsgBJCf8xG2mwr5g44c3CQZPsb8POhhNaOtpMHP/hNARXl+nnbugO5Vh8wT1ffY+7+pPj
H8dgNV95MTVLGn+OZrz+HIIJKy8FpP5uhyv3Yh4CC26o7M0/HScnVK2/wfqzjgGzdFOSFv/L1uEh
oh06KKw6FCBCioOBAqEr15Pmvgk7ftvmsvWRbpN0aOaQND/JvBrxg5EIG7FjrAnRM4GqgmmzBLGa
JHhOGdjmwNG72E+fXcwfppzFTzCm1qBo0fsRVE6JMWEuEWwM4y609MXfaQxPEl9CLzDI7t15nofG
9jHcPHhs2rAg5QEBNRskxHaAPFO9m4w9ZQIcl4cbAEZTT4/Gmd9Y4KP46tZXXGtIhbNIiyB5Otdk
0i/DMAXHNPJDQ4rNoYaH03l2koAOlzfkfGYtHu5zKGd6yJKpb8sYNxdLhxcA0X0t8gzxL3MaAcPB
OcIXpi94wuYqtyauab9tzbyQJ3y9PyvSxZ9tWZ/zaT2sJrqynqBdzwLQ90j+ZHFD4LxXmcWfeZeQ
dkopXELjF1Mk3/DTuoehSI9zOMD82sM3kp5ymndn/GAEtB7gQ9YDw2cRNdUyEXDhxqRHl7Inw4tL
FCcvE3NPRRohCnT9IHt4TfqimdDUAtLrZjg1ESCtqkj/QNVsmx23wRc+0bWP1vvVb22UD8dpdw8b
nYAJsSiog7H/TnJMN5n+Dif7p8fXB5A+VEfoqabaAIerhs4cS3CFfTZ8LZreCC0ykGDRvV6mx3DL
upPy9t+wlVHDVwPGVREU0/FGivE8qeyKh9bVA3AvBuCjHO4zMXfXYjXPXMwACmbtzuECz719okeg
sfY4BzPcJXCIATi87zH8zVR4FxKkAcB7fascKNMNbfxo3bdeYS+5hX9kHLVEFbgMQ6brZQJhNxQl
Cn1P7jptWiWm6xIy8erXZWo86pT/kZzm9iXDMaZMfrmCJBBQR/dCZ+iF/A1KlEMYBc9JIu9KbX/P
g7wvNDsjzyM7RmMB6J2KoUF+E4JwkuHSzfoKIx/1uOdIAI+LGltFQ7MEEakWTs4rRfgMrpweIKKv
KLjIKh2HOk7V1LIBTRWAX71hy0OCclWQ+SKQe9vcUcz6Vx/Rr8wAEhyRF5ZamHEBGMZCE1KpdRI3
vdreO1AYwKHadA1nMEYYSv2IOkRQPe7oPLyJfUcnb0hTaMkrX/inAbHH87TeK0LPPp6eQNji/t8L
lFV8YdJA0W9Wv7Qgex8Lpl7cIJ+skS+d3zt4W7msWqMOQypX38YtW4P+8S6fpqTNehVWq1Uvu1BB
5WEUeEQDmj/JPAGZN+l2ReZmlUhwQBwitaofurFGZbujrm9BvcGaK4uW3yM2zE4gg2Fu3LVqgewC
U3flXSrrvt9fwn4HpcGeEff625MtqJH7fChUeM9Kf4bn2gkCRzg+TMfu563KMvxER4NWon/ZerQD
YwZIbw2SKy+jQyoWe/Ebg7ihB/UnUtycfE+fi8E2Ix1+qySHex9+LQsNUs1SLupRsieVJ+48luNj
viPQFjKb2sjsR8lOYPiGyonP8vNVT3dxvj1bJj+QzDRXMEJ4g/NtgIeVgoQNkEttYYZbA+JX52gR
BYLBiuw+77Q7kTLeq7WMGMwQua4LBv+jDY72afm9BPSATci0RS7tez8vr8FgDpruYdUHC1oLufwX
dPmvvARcOpoekLBKgS9hbbidk61E42//Eiz31vg13mW2FoBHQPD6NfuP5qxmwh1iCZ4mKVtMWffM
js9Br9BVK/NKS9w2YS7+5jkU0GWZmGqfA4y7/bXc0UWhNZa1UPpvWG43y1Ag9PY1lMnzHAafYoGO
IS5uxYak2IRvD53qR5ACDrQ5fDLRtpsThIRHx9jaYCMWe1Vy/1d27geeO0M3ecyW+aFbtrwuo/mc
45lIJew1B8L3Wnb+v0DCq06L+DNRStc5X9anbLX/AhUw+G+a8uTjMagWtIBcq2cgPGMFVPhncfgt
W4aHBAeflt62vCDwFgjcx7qBMkpc/DYLPCISZ6iiS0hOJS75JiT5804CMO/kBaT4sRz4u+DYvBRd
9xDlBGNzlv5J0ZiJMbohZOyrFOGbRN2Kl+ItW5cXScYLSikuvwJ43JIMB4Q9/+d6ct+Z5RbTFEga
ZESjzx8jC/AcmSyYhAyaXGHRWA2Bftskif5YlyIlaYuithztW1aGP0NzmL84Nf4s69uoLjbFnsjM
tmZHZGgj4ebztRGMw4IwCMU0A1EPkPhlhyasXcuCnFVX8Eu6pocC7qVVoOOxDoMsanwnEGfkJG0n
mz/FcQAlXDCAZ7PJh4Jo8D4G9lhlgIsxHQjg5OigCvTic7OseCElMqQ64V2HcHlKEDmNea6rusXn
tyREQCHugggubqBKXkUB5dqeZ+MzJihoYtO0bITV8e+9gyql7P3we4Uw+BW6FhEDr0O4fQk5h6i6
YR/+g7BMfQDYom0Oj7WWZeZV0OL3jndX7yTxj4AoRLNOdriICJV66hVUWXbGerdhkAlsBFISj4u4
D9dbCPDnSQf4EIbyt1QtD4stgqdsROdmcHxBiUw1hOj0gNzA4rSwsGuRByMbiIvyi8CNkxyWBAlh
EqreGtKW4EYY4EYklJR4ZkpTkcUPB+AqQy0BTiCVHsF36GCzF6bseJnhN3PMxny7jFr5G7LrdY3G
Z6uR4OBfkZG1X3Nu9ne0uI8DA2AQqxklvQQhD3OC4Ggw5b1mQcKerBZPpSTvxlp2tQiuAc/kxCPM
owqsyMw5yDePsHTFBgxbY/Ll3XozKuHHJUdXF9pkrrG1KRD5Rztoo8N/cT9qsBELEBMywBO2Qx+Q
pwT6jkV+EW+ve797zGAL8C0ZDGeDjv0+pQhZ4JjLTzrLgdxY6aDAQbw52KTgGMJZHTUpuFEL4gvY
xtXS5BmLnP+N67Y+j31pD93iyDPZZ8wfEBq0Ok71gRNwVSpFTwSjBPY0QsV97jtNPwvP9WtINBRl
qWFHqSd7Mg6hocRhXwdt09z2E3T38FdMjsWewWeKhzNkXOCHNDf2KGH0XaU5yNZ+4lDyhG65aZ3s
IH8mB2IkSfkT01kkKuX3+QBLKQJQsrT4cTlZf9F4d/hmwP5jg9e2sCZfPnGNJLjG5HuqYBouN0yW
GKteKCLkKr5yi9Ubxa+gpB6sjsidhV/iVU8TfiQbw2gPmHRwHyhKL5ImvsG6JQD3vAsPISKDDpPe
4pMouzcj3X/M2bDpBwgB7B4tUNHQ8QCwVlTSCYdZxvaYotB8uhKKsyXHuESn6G+Ri7jC0tBrQhxQ
hzTip6mwaQOlPz3TiU2Al4EqlmUkm1WHQwP5mriJJRgrrXdbh9ssajuDpQRRvd2LfFJPQwzSim9Q
Rsiu/AkYwtcyxUtfbwr8oFnlzVAGldc6bKeQRvySRHOCiwgwXrVCR9TVU++gpBrHMYC1NR2hvnH4
F+do0uUzNpYfPaXbI/85y7tVD5jQITZcQ1DbiX8P/PhWhj3ShvckO2ddeSf4cOZ61+qMo7J+FRHH
ux/gSftpmE0/Se+GssnzNdlqm4IKr8Dlp1NrLDg7mIgCRIOn71DpLCHQeGNfO2+ggYFKINiI5AAd
N4O3rzPo76GwzHijUoV9K8jiIIP1JXXyCNQsTWs8Wzx9DP7H0XktSYokUfSLMEOL1yRJXVlZWrxg
pRoIAg2B+Po5zMvujk13b3UmRLhfP/c6vlA4AmdeCU4/9h7skvsfaKL/yV2oJD4wNohsuSO6HmJ9
6bqNtI2BbdPlkCS4SDPX3yxSpmlYty6fwdy22WfjDE3HwDbvrSOTDfNkUelMUWDrA6sD6qJBuDYF
o3dhT54FlkV6AG1iQCAycZTGu7Uo+TlIqxtgKdLeYxbb2dMhY8Ph6zR166VPtKo4oH6a2sV3bHg/
fovU+PtX9GuGTLxvRptOqFonYJOYzccSBfjykwfTmKj58iwHOOhZV091pVmDffByDy2DU4LRJF8Z
7aFju7l1RGpKHmZD1261X7UU923r1lEnlTy5Vo5FTjFYePH4MKcL2wWkv/F9nt/NQPNdbLS0HPTt
YFlGegd95F+dku0Dm2HQk8c2DYzz6OSo/848V1kYC0e+J1KWrzqEjbsx6r7i1051Xd9MvH7fjjZw
axr4OpGk4mK2aUsgxsK8HAQLzE1fC7gUfVAIq9G6kzagG4dakrYBIsLMCiqyPlJcZN7o1lxZ+dyE
Vj2C3DHuoMu0XcVMymiSe93uW+jI0S1epGd0N+JOITXHTLRvYkLrPqWaBk/X6XHOfqtySS20WD6k
rdONzt+cJ0u9DVpz/i0rhlCbMjWap25uPXA+u2S7lyrpyGi/uaiNvhR6WKcWkm82KT/dEldU2BQy
5BOELmoIh7tueuJC8Y0SZbtj95F4kmOe2dACaTLzGu9SU+OWFZaT0k4TQPlaLEaLViXErJ000wQS
supUS0MXD2URVoPtFughriTOqVBAE3YAEWfZyP13rZtavCyNjoQN4Gx028E2+TwA1alv7X72uwN2
fJHsWor3ZjO6g03ivfRW00hrMjryA41mQCjhGNugGIEaqtHb6M64GwMjGNCcmJNFg+8joscOzUPo
sHFyjFov6UToiFF9NKqwPntQ+OC0mpKa0Ob5/p6Z06bUpEIPHm2nMF/LQYpflE/gumwOmFVk8M0U
df7KpVb6SHdklWOJVCKFfShjaRdbeljIHTvri+eZqC6L2Z8yBlqfVupMhCbmIW619HtKUafbrEvm
WEyULssPK3iFFXmD670j8Tp9xFZ7nh57FO7eY5yzRh/o7EdCThiXHU9p9lL4voURwhfqKajw0kGE
InAzPPW1fc747r5iUa0ICU325q3k5vtaDGGnYdrwFUW+1PKAY692rnU7DfORppaPr5QrJB5Pgzh1
/N0JCRHtIBkHGxAcIDPLc2ci0O9nsq+Y7erNVIQi6A6EJ+jyYHiNyfjWWDiYCMwvPwSrqdKtwQi2
OaQ9ma8b1x4HL3Ss2ngqzNgkualRjPQ5rS1/O0ydC55jd7gGUBcYOuW2QigOhrn8MbGrw65blUVh
Mlr5N3Jt+pWj+0KIof6b26KAp4TltNrkFHfD6ISo2y2WPGkPuILith8ukEKNgSVrcJ6HrqzsTbC2
brsWsqe9ZwZZg5h61B+bQNW+Q5qsppcMeuygoOnAoGFXGme3kXbovA5AAbLTpBdtlPWWmYOQ6pYR
9lo6rfiupSNr8Sc8Vv7gm5slGzjeKWHi+1g1HC6mW9TPsWt1R8OvmIiNfLZfQVvO1ybX6q8lcEQb
zrM9maEccoelCYlCXPJnRjDIEjGIrVbZxrKpcqspt1btEOlZA6inG2XVZXKLC91wr47RmqAr0tWS
h7jsAVrw/Nt7tECIlkS36uCsZgPMsakJ5rk5qog3wurhQIeBD4DIG7u9Kx3v1M8FqOYqYAbAS2tZ
lSIvtud0Gb+8Rf7mA7dFv1L7REQxmbXcG1w7xIOQP5U2P2mCmkplHGl+YzKVUssnnfGNaz6cVHAZ
srLcMjnbSVYuR2UB5tMtdzSiFyZPx8Uwz4zm97buumhl4tcr9buxN45FMh6wBO1jxr+QhwY9aP7t
a2QMBNI+TJ3J69J/AdLDSxSQFxOTd8+cR0agPRgYufuOyO7qTD03BJaOVvlBeXvzg9HcBSOvRJ7b
3q4DP4L4BHbOrwyVn/XOijTEEMPpr9VgXV0qDkZ4DR0PkN3Es5TgydGt5mShGIQMxbqdGt2zzrEZ
MmS8tlkMr5P2YMoFWa91Vj1BeFzb3nge02Ev0rHfMlCjp539/oClad6Y3XKy0vSjF96HXsqr35QH
X6uupTa7G777D1SiQ2xIOooYeS0eXrhRxBYmYAr9Id+29bClqYOmnthsnJF3ZWZsR4eyPRndrI7Y
9iBYu0PvAyv79XHMg2f0fdTLINjZvTikbfVosPM89HQW/3IeYVVKHhflVZskyNswNem0c4HW2gxa
ZFlLQeGWUVJw6VhO/2DF6tQlnhW1Q/1XWMaRJ/wvcdSbchsI6AxQpDFjhtHJhYLg1eSzHXrjn+kw
5CgA0+r8WEKC2rP+uj6OsC99xGf5NHr8kA3RjqHFyGWbtBBBCdR4mxtPq0OlzYN3i75y14vqO+Px
AL/Id/PAr12G5igBsZOWad24yN2YEr5Txdlvas97eynusFlCcGkvaTb/kBN68vkGaXkDTlpqsU3q
uWccGFdFS8pG2uIgPP3f3M3FRihjP9HShXOjtdtRW7kw/dmBakssnXl3P1wXUNVa+tZmsbtP4TF5
YoXjzsshoOmaTvY0UhLzgLqICfVgfY+Gi1ZYFy+ALW9gx9W+0bSnvsM3sfqmwk7QLjA5B9Xr1SXO
oBPNShtCNxvfBiFumfTRdQ1IJrNVh2ZkH0CFYOF7K4SbRBbc5irpTIbpMM933OKg4wPy4fcMlFiR
q/yP+ho4AuS7+2ATHRWICQUzzc4ha53HZZKn2Pdupee8BqzYarlvGPHX91JLG4rR5Un6xYNvOWdb
wfDErD+AJx9PfGuvac/Q3ZjFuSug03EAzFn/kQzOvPG81Wfm1I/rA0GN+Nwb9EfJ0O3dXBuYd8ao
cfXQAcrnz1WZVLvY7s79wAsolTdtEGUjytR0UxjWPu6nJ5d5w5GT4pn0kHuZk/owp+Um19S/9WMB
NUfT5XqPaKDZL6x2TKqvqFhPtp4+mqN694gkqBj8VHP10Q7Nne1LElq4JkANtppa/jGzOOaW/TDW
/RClMj+Nw6jvs1Jha0SRmhmBdUb+WfbmX68JfnBsk6lMDsZg3XI7+CYgYsvIFUIp+7AW43Wwx0uL
Rr6ta3VHWMW75UAsO2LXy+4nheBcP9Y4S46T9LUQliuFdu4/lFU8ekzXNsD4GwbvIG8+rWtX/JMO
4wpzTF70VQQ1UnV18nTnutPZHaix4nLnZerHVDFFmZYkUVMgQiti7Vhc1h9F7x6HaV5nLdd5FTio
P56HMrvPRLfVabQja40BXpbkbpjKLDLt5ZogpHYdHsqk/SgxBLKy+y1Ty0PuiIKbYFUFYIhz86Bl
4pE9smIlzKJhSg9p4Z0pldfEDJ0V4mPwOwjtzDLBO5CxNkJiOmIOYLaL0/s7kDFN6jx1fyy4rQ+G
SOQxSKdiq6vAimyLC4zC9wWsN7Rrca786cVfJwcVUZuE0qVm9+Wl4l+TmpHdmNH6AwUotdLRDuC6
y8Y2Kypc5yqlR6Z5cZia4E5jXubMIIqGLD900J16TJ8K5d7VjRu1TvJUGcVzPAHi+dnRNsYd4eSX
IF/LVhHcWKOwy4SDx1vmhwm3k6oUai4Gh43pNh8iF+A24mKu6bg1rTPnxqtfmSiBRFHjTzrNlfFn
x7xITr3rcv3ilNVWVSnEUH9EmqOaS+jTm+4rkwqTgJNsirnet/wNnRnx3KRmZzX0kR+S7TBGdRgs
dZmD4KFuwDaDgF1ZffuPIdhjzTWAs/pFtoxbu961EW6drVfxWNIT0a2VlzT1ikgiDGzAD+2wS5DA
3CB+w961nXBUsv2WfqaP8dHwPvTtCQ9StvOXktwnszkRAYyiKx2iEpMAs47BUp/qFtM7pVr2jv/i
AirE4G3yb+48G1sEW+LMGFQXCZ4ITx1FMEVaPt6SfLpltQNj1J9E4F7gEtFKkuRfXTAC4Bt/Mefg
J3HM3dJQJ+CAqGrnLqslxzcuytqG/EFKLPETzH71wC6V12F2/ghafhI+ZX3B17++f2Nh7W3eHE+N
p6JhB5FJv7Emq2n1nuWp53jssPz1DTKmK2XEn1NsCgVEaqbOfWbwt3Wqsdji/WkPfS7eiZWfiM9m
VpZ09hh1U7U3CLDYWY6NL0o1TzSzB0NrOa28EukUbj4eH2Rc7A01HFj0DBw4XNu5vOKo+ZCDf5yq
5imYuYkHC305GN47N/insZYiwrT6KO346DvlneFzSsQBkqg2pw8UZSFlViRr9USTvrVtrdqyGFk8
tQ1Tkgqv5Ur4rydGnezJYN17TR6t/0zY/DUxivgzTd3qkPDAua5PwF225wi6TEbNZKR6ESPVJ5+U
7zBrT9v7qtKPg+U/2SYOe8/az5m9tfz5Jp3h3qk5c1DRRtE/0Pq8B33x3bEJIbO7u6bFueoRJD/1
7a4a50fBY6bxtAT+2lfxbVJy/U55eug0nEh2XhCN44rpBJz4p8AoMKPt65Eof79pxKdhTi81cuW2
wS4BXkylVHnJvTbFzzXFSi3dIKzyMtsZQbFFPpYfJWSW5cx/nl4EoZelf1XqX3jeLwMayDUpbf88
26b4nFi3ZHjqsW/VjZw2HMt6/drI+nUSWhyVKR5nRXQV1XMRzGf0V7Sy+pK7NS5IP7/AakSix57S
I2umAos97ILmU1n53szbW2h7vSj2BYbcYhCI2OVWG2saMxWgCU3UAMU+LeG4+abkUOwmO7mw/4s3
hEyoLnuoqIswgaX7QNl4pyfvVNvNHGp9t8+nMbIzYClauuugkyrnEvKUqH86FRjN55huNE1CfeVY
L6YPu6iLyGq8LupJNMB34/2A5N0V0v+WsbdPg+VgtHmoqmZnMifb0PdwFk/A6P22XynvhZ6mSPXP
xWnnXWowky+sm0UPEvvGx9ITY99pu0LrHxdhbcUgqEp0+1jGxoNwOZBkLH4zhThRaA9BsdCjVOk9
I9iD6oeTWTsfHt9t2FlOaHvJTsvcaP3VdcKUtxLXFIQMDFEw6I23Y1/AWMyRW+TRqAo2GCRelOJj
HIt2i4YDmUiFKNV0N0DpD3ZB3Kt6aexWIADGtxlZq+zf/UR+xnN/o4gXK/Wwdxh3QFIhMa4Z4WL8
81mGMnK4O/N40cGJwF/78iQmP4Ddc/a6pj82XKYA/vfz0uxcv0A/8/DIl+VjZyRvOrgVluHWgYTm
WfTClnD/9c1bWm2nVTzc2Ie3Isn3gYG82Xf1Hq/HQxw0oTNlIcB7ZPU+SLT/gLD9uWTak0eHpuh1
+Ukie44xvSM0VCrfQfRFVksogf66pGaYMcREvtD3ldAAu8vDuNa9Aeeu1Uuwm+ARK0boTZCNjrLs
yMnyu1nWMBENRCHStJnzD9XyLuJmm/vNfiYfYmlwNy3ER7Y1ryf+kd+A51BSAReDIWEcUZ5L6H/M
Y3navjFA1EI6dsDOmg4LRE6lKzkVaLdgas6qKsPRoUGpvOW10PB9lfbVpzJ3s26Pf/5p0pNdbDZ8
z0vwF2vaszCBJkCQ7BKZz52e+rzaW860RZXeatKMRkPft54fNbrYdqxAmgaoVirwbaKyAxkel87U
wyaJL5qorm3d7ZMYZTarTlTY18YqgHWC0/rQQuIgwqsHm2qybvu9lRHH2kxR15szU/9kr7rxZRbq
AOnfQH4N4TTLM57glSXA6zwCiVrRlGaH1qmfAzzd8+KeuL23gUvzgwMJg0J6nEwbs6pfMhLmjXem
x8Yww4TvyOkrToE08gDJa+TH0RuyzcjRkHGrNzXyo1N1bjhKPMdCY6llvXcmX99MVr1db5xpsLay
655afdn7sfnsLOIZFUjsLMNCfyYyBS0qO82OvgUwD/DPlddAKrIFOvNtNb/Gk/ecUN4QbbRvF+aa
GWckF5gRQXoReGDRKqwGq340QlQbsQnGibCu+d5Q8Tlrx+e4T+4QD8ZQT/MPV4qPjjm459a3ynFf
q7ybMPgpI+TRVhtzHI6ml5w9BokOdxHzvEueDPfcS2+1DK6idaMxLXeB4b0jUV8W3Twho37rRX4Y
nXZZadr9QiEbt9afL2JUzKG7z1K1i6FPu8HvIjCEJmwLDOVow6zdBUeET18Pz6bjkRwVtjFk0BIj
c2yu1YgM1z9wMkXNq0gpiyT3QkWxckd9OJbFJQ4UIHyAnjCg4NlbQZUZ1pM4mr1EfbRhbnXvmi11
VDYObCTvs8nradLwGK6Epn5uOWE3FFRDGEy3VTDwAuzgxfKYsJPPTx/WjwJn7QiYoN2bKtnhChkA
RvAbOP1nFRPqhrnA0TnnTa/67ZzqmDWsOm3cnWe5lMLLxjfUc+wz9rBqBhkGdmu7P3RoOoQuQLwl
EZ6hVw47TxjPc4/HyeyPfqOfg8rFkGa5W92MD+jha44v3sIudXtqQK7DOd752gIf5V5menZ2LDAH
z8lUGi/MGA7kVgxgWuOHa8UvTVDt8T0Q6yD2Zqa+oAXgWtpQy5N9kVcbI3O/K3NNWvpZqwlHOHhP
/PTkc9TxYN6c4oY8z6C4b4FU+gNjYzRNDi/+/ZpAV6y/iX+mtNc2Gq5GB8Bk/eDjebnVtu9vRnjO
ehUo9XHaennxr/baaOoWAEDpbk3tNYOcv2Sq+FEFiStT4EVah+W1f5tRUgtbiVPiWDklq3ugfUpC
a3mw+VD8Km2jLh/hf6oRoyuSoLCB7KsgNDpN37Qif2lmDO3aawVGhO7jARgi/gAXPkIz7/J6+iq8
lC4evGSTOAGihfDuUotHsqxOvdWcsfxtGjt5sPlL8cCfyhaESwUtSpGMcp5i+MA/VoOdHJQrG1hF
tfZ7O/BalXodOUl5Xjia+KzvdZki7soviuNXEhUD2FjzS6cgamWk4V2pEw1XsH7m+t2nvMp1AHNZ
Fyw4tUZkcjgsviy7YtMSkfK5MdzSVuy6xYl8zY7Wt83Se/Jj2kvplvdBUn7qLe6p9TeKXhtpcn/5
YL5jx7ssvPBa0N2T7sHUz4wSMiQSp6U+rCP8FqGp/LMGp5KM5rku5SlbvngQ1h7rY737ytQ9tKX+
qMvqyTPtTcYcfg2/0CUKTGMS76W2WbMQQtkKHo1JvE61OjYrsJ6C/IIKnLBw96GoZ058tLHVcy99
WDX3/yt0PUHlVDehh7BWFFybbPeY6FnDdsyKTabXX5NszrKwiD9i6EoCeEO8TPmdl96/wseYLBgA
ATe7GxWnDJOhdeF9Fp3sYquenLMF77wvqxl42IXKm/BGcK9aT3o137Wyg0bxCyuSjV6+au74SBHT
bfEj7UYHfYtdVIIp6dLtO2AYbK/zwVy0flv1Ne00KXezMujrNR1ScwEhYQqJSOXaRyMJvlZg2xFT
fZD1VO5RiV5b0X1AsO0hgymA9I0/JKGe0eQU7ARVuEqsAuCsYO4RlsG8hodAlnVgVVnW3HWsJA4b
i7iScSIfRQ73NgXNOKqnPusQdSbKjSV4nsvmJTfRvLvqgAnxx4rHXeE4O2bYBDixQUMN6XeRLrtW
UmJK/aLwNoZkG2PSyMY7BwLWN7XHAtNTOJX288TBP9PMN7Kie2PIg5Go5PmuDr6O0lwYzkbMdKqB
1rQ//PnE2XBwULBjoQjy6RjgEproHzaCwgZ/ySPBm18TBisKG+vKAF3bZIpgojn9VRa6s5F9K1m+
zV5PmIPZHTKjfSgItSXA5dmwCGgfk+QAtUxZWKLDmKa8VHMHZN0u9w7E4bK4T6btPEx4TDZ67YNR
9NSF2L/gd3kAMZrylvXyLPz6La8051hqw3tT4GzvR1odjA4Xg3MCQ5O4tNQw/jLsJ63aab3/PMnh
sRHF1RzM99JLXmLsZQzwXOJ4cuy0jRJ/wp0+TZ7GwEn/NOVGa5/C9Y0akG7p1e+rbqHow2ltejfk
4QwbRA+mREWGYJyXnbfpbJ9+djC/C3wL0qzPo5VBuHOHWrBHZTpcIAv3he9+dK7EJ1kBtQ42Nn2T
lkbU/Dc/9FgfmpqEXua2pBKZ68m/PKGUqi2i4ZsezN3O65idsw1QNaZxVy04hq0Wc56bxMw2Z1CZ
qisvgxLDMa5ksFlPprqES7a6Z9dFlsmT0ts4eLa30I4x/5fxPb0HdGlOqaVRdhG2CwKk61sUFBEt
nnYXc/Oy/nDrLmkdCWeBOeNj6d3OBqGZxNnWoNX0HDzMDhZxbgYAtdkdsYnq9gcdAsKTlv3qUp7x
np8TkX3qk79j1H4x2NrN1dgcMt8GrUze7AHqNtB8nM65eY8Neo9NLGDM5b2zqfxoyQVaJpto8Of7
skPjxnAS9O6zPRXkpGk/Oi8YY9qDpdSLw4kycdQnk4VBz1iiosqiodUbcPT66JnFqR7xvafkC6FI
7ln6dvP66gli+7W20eRxp9zFSf/nZ/lpnpBV+RUvlrQuJlkvJXUMfVBCfkvAFCeezjZ6wOwtyLfk
9ygiBkQqkUwDb7v0lh2OSb9dVUZn9m9xq1PT91UbgYb9uq2iZC2BUOGeb95SPou+/3IWRwHq4CRQ
LQJPNfzRc+5JlIh6YRzWMqT34m+elih1nPOkaaE5jcQ0rs9V4ARfwud+KpKnAj3DDORRuvkxqOLT
aOK1I20N0vhkDO4xl9Z1bnD6Yn8n+YQpxWwlJO7KUAz1c7uMRHB5F0LLktDN/YFKcuxCzStuRdrA
+Ir+Gf8yIuhY7pNaaMCyPWwRrCPtvfhZmz+39h57JJdUTs/uyJ/P+QQh8OcJEEkXKJPhPp0yKT28
4CeygyBxAvc5qZlILtadY4/ncrbvp9p7MEx53/nD85gE7zGB9DRj7SVrKJ3Wj9dcWRZFvZ36xZUs
zuP605NXkWwyk4CrNRgK3dAamm3HFM2k6E2hugy+0Wpanvq0vhoDyXJENcX0I5Of7Zg1FdEyBkcq
vYcqqz70wL9LDBhDrdX/Ly6JgAizvrkv/eaw9kczVbrN7NuJ62e9Bi516uIaW/OB5K/T6FUXu0Ho
pBrvAvPCO19eTQvBrq2XdK+3sOOdwdsck+YW2fZQM9Vp8q3RtuW9Dxt9aDNFaI/T9xFopnk/JUOy
r3SRXqZYeI8miUqwucbyKloqZAxj+lFNeLp3vqElPyQQYKxjSXO+babRf0txnvCwJEN5LScOm2mu
j85QkaakZp2opmDtdqqrA+SsauPd5YTfuMq5DpZJstpKVJrTX1qB9NRcCqsMwOYVCERqk4WMFN56
pt8mJ5ieTH+BPyMjd79uH5/iQPPuMO8zEQOY2YoYs9IwDU9E3a6FnvVlx/HTWBAeVjUpB5Wc7ZPM
+uxfE4ywH5QM4TpOc3U9BmVnNrKMdA9smHfHwwT1wdQm/QbAVWeLzNRNSfO/2MW5Ccggyrpkr80k
ag002eu/Sbr+nb8wA3Hpn2Qe/yB2vAejfahQWom7q7VNNVIYFXFyF+hkHlTyQ4wZRjm/jjcmOUtq
qL8Czz5nHc8wvhCg1HR+baZe7WZt/uwneSAJ78xQ4t6DZU9t/0/59YesxnsS+/5WqZuNZa/45akU
a2IKVPcC35EcqO4oOnvmoemUvmHKfwUcJNnOLmCVcwLPxu4n5qKzOkYuidP9YIhkMohcVxpP+PCP
Y+tesQlBprU7TPcXCKHh/yudXKLnNIvvxop81jYbp0tg1wdvJKsOeuYhCaaLjiab18OnPkxfHFX+
zu2yG9DBJYaESq3VHDBvq2a+YzBYsgbH+DaVeHR6D4BjNjuyeLwIrOAh1vRhj5D6MS7WmRwSTIw4
gLadNWZb8oyifuGix9H46RTirgerCJWVMegbghsk/UMiHCb2Y16SkahObjpDJZA0sBWa+phiTG3C
D37LKR6Z7TcrAk7RFnjtk+yDkndBGiCBNNa11xEm2Dd4aDm2Ny4MemRXWQEcUqN4uM3wSGFm7DW/
f7AdKoHYIKeSyAO+UYtQD2U7t1npDASoeAFNT7WUb5OWkCS4JMFReLK9VBXGHWs2V3s6GzzZO/cv
rrvPbjH9h1EUd7hc/ZM7rw0d7G/YNV1G8lXFCJOR8oal4xPlzdjRfnrHtrUJ1aiLpyJvvxXYGkTr
FVLxDmlf4nIFqbMX5ocpqPQ2WYr6qI358GPqi753l8TfD6Vu/A5JWwSbNIbo1M0JKcNvGTVIkNiq
CYpb5hb6Piir96oi3Q7Bl6qXhaqbijzXTWHlxYbbiHyeONkqNpnsvdx8Neh+X/WZx1DDgpK6xvNg
9H8Foi5nXplcqw4DSFVqL5ay9H9eMhc/FiQBpAlx7uSlzVXYUpkePH2iAPLdx3TiuBwHmwiP1JiP
ihCiDf8OJ5fWkf2Txw9WIQj2mfJnk1kYJWM5bh1GXemsmNnMFvKwxnc1LMVwydBongfXn3Z+6foX
XWJ8Tqy5ofx1Tost6Z6GnlhRn+ntXd74D40yiHUQUNxmJTEtO1lMNGVpxMBUzV2WUygvg01S3lLF
V16WnOHz/FTO1OpJO/0i8zA7GavgCX84s6k2wPaQj5X7R+D7a6/aG4bHWw38QL6ThIdQJEnpE6OO
oM9e4iYhJaSn1uh6u4gC4skJO0JBIA943PdZ6dFRBk+ZDozeeSq5q1T1KTvrn+X7xLQONai9zpK9
wqubJ0sMHxOQhmsnh8FYCk4PCnq68nOuFnMzVtn9WGG5VyPmcjyzxa63E/K03I5ZRu624ThNZk1a
GL+jMjpossQ5ogrfxsSxQajLZ0uaSxgUtPbYj2pw/jS/YwxvnbvRtN4DD/ooNesP8BQ7Sqbp183J
b8uoP/KZ6dw0l/nHPMwvpjncPI8YKbfN6/e2ENWlseC1qyBhxFYyx8ybswkqf0RJu5m9L/ZxbZ1V
WnUxZzk+jWaAyzFKJ4diBdpwzFmSgbs0J73sAby15jJ4wmHK5HxNdFVXRxdXzQe31hK5r8HZNlg4
//VD82eobk+6R020mbyZMqP9M8iRnX4XjgZ6kZHWk5Qx7qWNw1QuGcRTIrv7rjVvk+QScQZUDSyO
VRi45aeV0ubaff+QNj0xbuVfn+h/wJt+hIJDLpyj/Rbt8qBJcVdLUkPW/1FkJbUg5RxJQg/UPTDB
noVdgoPaddYMA7PjzXDLlQMiXY164zMoesTFmC/Dk/2yJemmOVtp5mx9fFaNmA99As1FwiJelLin
+DtUSbXXp9YrQCuCx4yFq0c0pnTVZGXoBb7xFfiL9tBBsJ282U+9LQmVSx82EycV/TTIHSkz7VaH
BD8XGkaemYU9oQ9ZcS5LyXRgst0ei6liT0OGv6hzNetiJeTi7pcxqR/GRshP2eoGEzcATqbBuqfn
/HkzlqvA0PDDM/Eq33XNlSdhVtMfcVu4dXsUfY/ml6y0R1urm2eL3c/+0gBDt4GR38auVg0nf0CM
rNnrONvigWmam7mn1vL0V6VmBRSPk56veRpOwN7lvp9j/ZxbfnavkoQ8lN5ZHvvsN+ZvI2F+pPnl
KK3/caaWeY5vJiVcwKA3Hf4EEwjYcXWT9tTgP/xcPkIRZqDFSo0k+RHI8yZXIyh+JaIFrygh9EzG
qJwjqkAeJWbD41sQ28O9XmXlFQ/7i6M67Nq5kvBnpZbsFCuclggOfnyrkN5KiPxQyYDzhewp999U
6/41nXoMjTBf/j+diKkqJL9SbgTHCCnA2ci6JtkPJIXEekLmDaKIVgDMum1Qf6kGfc5I6Ko9wppu
PYQBhJijv1WzNiXoejb722IlX3TRMqpJnTlmZjpCveG+jIlTyNzurZ4z/ZhO2CGrRS017nA9OAgp
zCPpCergEA6PpGsawElGHGwxN/ongqAnQlta/ZKoGa9bn3p/w9iZKw492x73nmb+c7vmP47OYzty
HAuiX8RzSIJ2m94rlfLa8JRUNbSgB2i+fi57Naa7Z0opJvgQL+IGx3OaVyTbBi51PRDq3E7HB3tX
wgU14d9pIvBl4IBirUWA4ZEUyBGTESITuK7/jMeR2TSwEgdgJ3G2tktmRnmrwpjuV6GNMcr8B0WR
DAYbPxfNqubNJMgCnB0UwIzLOuHOofP7p5yle1XpeldKzCH1ME8nDQp1xacaPuY5wtjKuXwg3O5/
D/UYPalwqI4S7WsdRR2vd6Hq8WQPc3wySdX9OEOMUiDK8TCb0l/7syYOnQbRY8q89EridT7Z5MHO
opxSYHP9lKxzO0Glxlb5SWwX7LZl/+1rfJqbljaiQxFGioCCD085MwwMY1MeLWi07pOcInqg4Ba5
7n3as8N6yK8JT9GVwGDEFSuonJ0v8VxqYuko5qGcrq7wgBP5DO4n4RAmf56LCVh/UqsGKq9wfvTc
GcdqasJHUWi948Og7CfvPfcYqAmTTFRZ6cl12UfS0G62IMHlUOA7zYvsjzbKiWgSUMD1ONTJdnK1
yRLKQAII7VnhS8CStkvwvt1cX/J+SBEk31LuktAxTZCbgZP3P4FuuM5L02fGGScfnVSXhnyvo8QI
Voxa9CRMma2fAqXT6KgkbiScZfibWphGROKxyh77Mi3Gm2rSyIVS6Y0JuVEnZMlUYjVNjWBxILmL
1b+dIjRNVIeMGNZsWFShcDpyoc8CVDHakrVXZ2z/R0HsuCBByjZcX9zZQSjLgR+ujTn0tlETzuNt
Rtt4RNh217Y5mVgq4rTaqdQf673Jkbmp4w7BOeJoqnWtH66rvXcZGOWjDIz8NRTIMhgpyn05aufb
bAqxqrMs27fUI91cUM/bWKNJlS67XRGPzC08lN7nAGrvVc6w7PQcwYrRjf+nwv4cr0rV1S5Ijln0
+54XIzAFK8g2mWjarRtwQ43qrImefLeTF20mcEY6ihfXXuNPazwPSwVCmJFZIVnfYx3jQBtndJsq
cOsPW3jyteDiQ9i+JHqmLXIgRAMuoxGauBThxrTNVG5tRdqCBJ8HIkXTCY2NHRaYqX4h1gT/KtMp
n4HZQvMQ2rmKkDRf0ah8xbpLbGs/MNc6rZqV11jNXiSR+U4oZdrzYS78Dwb8VmKQWUfQ3VfkSpET
Mr/jUAr/tVEIyBQ9daWMNr/2LXnPp4rb673yPD1tsxA0mIagvhOx693tms5BZpDiObSgppNg1i8V
Dj/2wT5Z16TCxrEjs1KkWx8b5R5mlvUdc/Zc45J0oudWLUoq9KJvBw/RRrDGPw0O1PTORMNP0GcZ
ouvgbvg6u9pdYBCFt+TZclPvuc011CSikXsxYNJAb4J4wVDQHvPUcF6SkcJQszOLncN+6b0u8hTX
e6rkvkpRdhzDaC8Gkbp8FZak5gay8f883wj/p1QF2YT0VHip3AoCPwHojfZpXKLtnXMXttrdgn+D
DjgmNL9O4Dm7vNj0TiH++so0HmQZwLlnntqkJlKph9LhH4K4JinturLheSQS58xcbVzFsLHDcW1v
gOhhYG4acUhGzJuNCSfFaYho2ggKO5t07yaZLXgFZq33gx8XvykvpR0VtKg4cK7Wnl+BK/MJPhgE
SQGNlq0RbjqbzRbxFbFpAlxkUZKzQ7EdhI1lBeONlQLrMrgtWb6k+xShqu5m5yfqEHj1dJ+SqT7k
GmfGIcgg6gGlZ41oabgJ8xAR4/SGqtuDURu2VRqnT1Ha2v9AcBAkzVLnEZhz/AwaoCGSWRd7d/AN
lGM19gc9tcDrIm7PuDqWBnpKfOb+R4g+l7uGS7GDu1H5J3yI5WX2O1Tf2oOKnjVs4ZqpP/VuytVN
sIxLXednyof+CJWLcdxl2UjljHtwnJ79cA1QNc/mYm8MUE89lpj3YiL3tubFvuQVx/ClqcLvDE/u
4jkxXzI0FVAY5cyOQY/uJu0M79ZkBPn5JQN6UbO9EVnk45PV/xwVFidtWOYFP675mU0+KEiuoMx9
ZcatYJUS5t5RytlsbFeGmzRe9v1D7L1NkadenWF+E9LMr60x9Gy5/GLbuVmAUgR8dJO0QfcaZgH7
nqBSyQZK4PBUjgbRHeu8zCrIosNnH7KktQcsDBa3kawFVEePwGQsABziWaP5KNN3YQbbFvJ9WNbQ
wCMQf85vU7XcuAKce/R6M0kvG+4seXeMDEFSYHLPeNZ4ccWVufNmRXzfV1xnyw36I9Ge2Gk2PFc7
rJKs/kLB/xWasdOpT5vlPo8qfMYu/5PF47ei7WFyB2vlzubKYEpIyUAGIJQA87rrWYDfUp650Ul7
T+L04rJ5wh7NO+aF/AjYNGvN921t+/4hzJuTb3TPfRvxccEgmQxug+0u75qfOozv9BuSxevIkgXr
oq9+U0Haqk6+IyegdEHPm4R8BkcVl6eIGgMPGAoZzU3H3VRWcKSL0X6ZOlbj0WgRUYtf2LQd5jws
eTPSRdGMx4reCGUlGN7nrUlxRcxDWbjU+k47Hadnc5zOlIrvMkDr5BDvbXAdU6oT9E8J33oek7tl
Nbhw2oupPpT84IpyLtJwk6XsQKV/mgWmwkwixQPpw7KLENyoabESD6/GOHHRqBp7N2UdSRaorau5
ddtj6wbOE5eCAhByrIL1VIn6Ms4Ug+Rs2zRDJJ5YFSfB01w2CDOxdIpdbBvWrrPMeYMWBayt862/
rutU98xiqjWrZSwlOLrSMWSFvuyzc9EV9DrAbyUGDM8C/BU56TZtpjvouuwQuEFHvCeLHrVnNtzK
UqxNeQ3GQqgJqyjf7FXd1d2ndGls6Jl2j7bsp2sxVP0fz0EuLkQ+P8+eUUGddh1KAEyklckwm1vs
yvqiKVd6HkFX4WrrUWr6EoO28Kr8Des7IC1vnt8Sp1L4rsbmKdZetidYF+0Mw2gOPRCMVVFCJGwX
AkTtChs7bJn9S2XR79Bdp3XQUe6V9TDdIzHwChMkT2ecDw6kWOWv2Kl9m77mkAXYne+MbsbpoaPO
POWUfWwBvYkdtVRLd4CojkGtegKRrbUHD2sg2pFGShxYegnY97MXABfyfOme2riMTaLk4Moz1w8P
SVHIXSkQvdUQ1g938Ea+HVnsfkM2oC/EloXzjc5ubcCRxSxkQdzNjvOvHlx9AFQSrNG/CXtID79N
WA68t/tqM8CghHrie4gqI5FAvKrYMP1k12Uxi8mKTdzeBb+6YqyCVOKU/crw1Ze20Z0MEm/bIK1I
foMzYcTnyYLTaVhrdr/JTskMkCSNpqusRAMtDDXAnCDTVkVtfgxECyOj8GIGmzQdZ0zrI2GGPp7n
rTD97khQ2r9SU+V9ZkoWf0qe/53s2YKmGLrfhwBxi594/owgfpOBrgag1ulUb/Vs/FRtkXNydL8W
tIFNRk4b9ruNG6ro7rIMrG3dYogNK6vZ1gY7ZaGsH1TCbo1LuNvOwpfHoPAwqLS1twkwu96A4WYH
ZzSpFTFTk7izLD+IXInnvh7QRjllj30hwEQbbK9kmERnk9fiH5WZzbqYsCzgTAaSHmRujRcYSHCM
52bVuZ15jhxGPSMtsE9Ndf1c6cJ+b3teF3aE3U6k5l+zrsuHC3eNapjCp9JDJ+vKc0ykdlO/skXo
jiaLYuoDuHxqN692tukY3BsAK/lxjQEydNVOTYPemMTsLoIc4yZWhAw1b5IzWX/seD3RSssC1dIk
znDlaS7YzuRUWhBBGk6dSOQvxDx5H7Ro1vYYewwubrTPEzU+5jQHhDLEyWasSqyUAv+UDOpyPTpM
ZiJpy21U+YRmzdZ8qcY6I56vGn0mYYnRjC7XNcw8vVcdZUG9csRWx+xsbWVN/AX26/PkzXc7z42/
YVd0+yFt+ktHL8yOHaV5i7IC/za3gzOAAxw6LtuDUIXqxn3OebUxAG+TpMXRWPDLaC0dfxuyLN/H
PtY3QI7Wo6p5K/hCEKe1iU/c+kk7G/K2xqOMmmDjiATXXggij4wJqQ+3Zbypjeko0HI3VjOPp6lI
K1Cu2HN03H/mYd+4EH3ZvKQBhkN+k5GztfJcE6kzdLXKJ5Hf7L6X1yLqyuWUrPZtnS4uFKtdhxHF
OTIYmPOINVUPwa/1OkyJ+teaLs86NnD57pnIv73uAcRgu1iTJLFBbM5tC7fKtN/YcItdrMQfwRB3
6gH7non5kwwygBMYJeRDEGjFtjRqwkguSZw0DRgd5KFqIq4p+H0ZK0lJbCPd7lCUCBS/xv2482L7
nAfTn8njxxIBg2zp/GaBenf4oKJKrR1ANZAEtzO7bYq99k0k4f64++Xfh0HKl9E7pN531fo0h9Zf
CC9IvNhNpsZ8w++xkVG47qrrWOltDXgAG7+fp2BxGlJlGsVvuhqzhF4QbgjbIMKI84g+BCZgNfHq
8wJ0+mLki6Gfln8VE57gFJ90Zgu1B1SKM1XIkxmnb7oprkWM4cq2za+YmiAVOZeUN0wFGWhu0Uhd
nL2GuS26cZPDuV3For3UHNkq1C+QPHYiLHE6x4c5KV4m/oE8VyfLYXqtunBYdQTOmzTFHeAiEBjt
HT/bPMKmGlxMQdEZRskagWXNOH1LDfvLtDnz8fp6WUsUhWwsky4HJ0VkzW/eCGQ6+otGc5tZxS4C
cbkxzOqFtQora2gOyoFGdG2EWtvptemDPWhEVL/wJRIKe3N+tFMY+R0+GrDhXUcxX0Wab3mEUoKt
lkx/DAiVmxC3eBzNv6mG2R866xHaMYoB5g2VExObN5YLZWsGndh378N892A0sd/8MCQvB3nLrGFr
OdG7rdnEzPnBcMxDY8YnIw0PzUiOgoJrXhb6hZIefeRfXV99FvyOJX/aSGO1z1NAeMtzFzP7Za4J
6ygkFeSfnWnaMQZgWP3to5/a/qjmcQMeFz/V4o/O/udFdyxLFzyFFHuYwCPxpPi2veIpKlygvu3Q
nGcTXW0BrwI6JNYECwwqxip0+CHijOiE3s4ENJfHMDX9lzEbd7l4FHA7U57wwOqOwZT9CaQJS5uZ
deBA/JiqP0bcrkbrM0ehNPnl0jJz8SgaAFeIeTZG7OHscY343LPunbSEAsvJjTtNpHfNszGW4sL/
k89f7Y15FTa4mQdNftemSgFf6IAp2w+3oKS3HrgHL8muAXly1BJIyG5kohyqJZZY70KFSSKrurdA
FS+84raV0tuGhM4cV7dQN3gsGh6OJXkf5DcSVQzr+ZrNf599RYa1mZrJBOHJVWKAN9bfhyF9TwZF
M4P4S1DxCNXjI6gzm3PG5On3NyYeogoLOF/YIRAHv1DPi/8tGTCo0kZfFdUuM8a9FQs8ArTPjGJB
JhnrIQm+8qH5rhrjVVhTvx2U9748kQiPJDz5WydhPQlguDDW96GXnUwVuMcGM1RbTC/Kf+mSDxOK
xCoht2w1/Ye1NHCOcN1inGNPulkQLJ18ox6XkoCU2s14YQ4SQgw3s4fNbvBhy081Zy1RmdHEmkqC
w9+NfI2JxU/ndCDDSrMKA1oYPUM1Nc5OZ9PQI8KnDopQ4GQ8UllGabTz1uXxbdK4d3gL7MpMYrqV
t3p5PhsjunAPszalwxk7ipHQGCGkNnOPoaLgumuwr7rcV5YHwZ69p2IeP6kAPDiLoacQgBiMvlms
QsUC9MD5Q2xzeRqybNi7GioSqM9iVtfG9fHSjGxGaxzvm6pK8F+2krWRVNW3akP7mfF5OiS2VxIv
TLuLGWvJ9MbVzAq5VcQe1PAweumZk+oZeX6Bl8LZIAGD2VwMNW9Yx3pPqJ6hj1QZ07awY6B5wM0p
BsS+X3nqDQzPBZr3yZ5jWKLtXk3ASLQ4Yd9iRAt6FLdipOmPFDWCMLIjtxweeP0k0+IDehqY+bQr
dzLjHJSJwfzcPIcTmXsJBGIjCMusPfbG+zp2r223zO0J3gQ+8ddYkRegoou5pV+nVfWbWCP9EQiA
PHt6CHd8NgSTtdr7Pd5AW3rP9Chzr4OQTYUMJvskzk5Ef16oMVhR+PdSxXRR0QaAG+OfZeCfT5v8
ynuFwKJ9aT2g24BCbBYUHu5KbsqUH6A9Bz0WvNljY8AFVbmZsfZIllOtM36xkf/xfGoTIxAYNN9V
/TpY3o4VrsUVFTX/FN9+4SLThcYSl7JwYIdbY2w4KPRujAfsRNpDP0neIRAY61FmPNDtV4TmDwLo
VE2YMxUQvZbzQOX+mcKDfe4kl9iMnlB2Hlw0kc4Cu9qoPL7Go7cLmu5jzvjE9NRjhRmqbcOJUZll
tiXS/AtD5MK+YjPzK2ypOkHfORVjh/Zpny1GaehDnyJn7JDmeQgp4aM9DC2MKBE9EDhty/TqDfoj
nE3alHrBI0RhYCZxrRtIi5lie7CgXtwR/gCn2mhRRDB2XbzugvDFBobcZvRohmEXbytODTgeIW/0
eqTFyUKYnuKX5YcAyb84mobfSZhnruY8igVEA0bb8chtERxAFextrZ4jPV4kf/yypTAJt/QmDoaX
tDceoGXSjRNNcBsG5lgjtlfSAYxnkOsMK/z5pYu+wpkXA3XmkkzivkRBCyNaJ1oMGTQUgZvPiNGu
u9khEa9flY+KWnL4aA1EK/Se3Jw9E9BBvtmVBjIXc+uo29e6Bts6x8Zr0GAoc3FK6HigjiXXv6nH
pt+0wi09elSneBBrI9lcUUZBi04Yapso3TuG9UxF4FuycK943e2TGnOwtJo1FMueTZS6CmzsnsmF
qGmH3QjqSxjGp6MmrOe9vy94hSbcbVqNjmELPNVNTIijy+8mWozkhMvoM6d9c4+CSvFo9cbq6OCo
8jcI1NnnHq6tcBn1OAK4v4u12/k5vkfnzFMr6for7xI3x3qYh+YatIO91Q0p9862WpRBMW2DxWsY
hPGnNqbbVAaspeZ/tc2FcJxneWtwDTrMhzmpSFoP7znh1qBoCXfx+qi97A/NCt23wu19jqvpq6Vc
9Y7C7pOatG62198z2XonRzThl0yH6NUuHTBNYYx1M8a3AyicnyhiQHLsBBpAhDtXBT1ex+QeTWC7
FZu5wCH4YmANYrlsqRSDahg8pphKrpkgz9YPlLVqKB+DnsyNPIEC3l5d6TU7Ni4VAHf+CUpZT4WT
gXJyKJ8UDV/M+VxYgKgbnGqrMCHVJB3WoSVhmyBYiHeMb4jHjY0vEETi8vZgm4chBvCOtvt1NA+g
kQMJXMO0b5o12TbiN0Jn5xpDzZYLYbKiCZXVhleKnZOH/8Ny6a9jR5SsBKYL+sRbPJv0Gc0lP5FL
JgRyxGdFeqDtxXsLAiGNO4XDXP6N0uGHAym5u4n98JrwnSrYBzr0wfNssZtD4Ng6ES9JZIEGsDZN
KJ4LyCysNA5OE4Irxb07YSrs48hYFZQa7UHAG9fSViM5LDzXFqEAnk7dpHfUDbVpxxKfBMsGGyQ+
NSxIxGG8n/nYRYiHPsOttXbd4Bv//Gvgds9y8j4W8TemoVFCiSeaDcMzk/lVIp436XxK+bO5YnjV
qTZXkEAoYzHThT9h3SdnQX+F/UeZhzFiG1aqfuCFl6GLijzbgx1ChS/hJGiyNAFG+LJKTyISzOLJ
G5qCRy52Mre9GfgwlMqHPbnAKAz4FL2pWHAAXuIXK1/gjpcwrUZW0xXf1jY5RKNzrLuUa0Mwbc3e
Kbdo3s+p1TzjRw6OoR6AvTRgS4Cg8DtKf9M5+i5D97sJcIs3zXWoy7sz6kvs4fBzdHGIZ+vFD2z1
R6TOKyS97eIjdYO6P6IUcisIblpOj6Glzdai3k5Mxk8bdfo5FEG8GYz8Vufts1/4IPcNbk20r2TG
c1aYwyplBxvmBfdP2iz3M9h/xxhuuWvWh85mzZX+9zdNNHa6cdYeObq5EqQHT6dYkxUGLTF31UY2
QXYY1QLjLtiT1vG4pcoB8Uh1LEhH4k90BSv17idpByDRB7tevltD+IERaztV0VvVYBnkXH/3hLxj
Azh1SXxU2XjFt36e5vDGpuCPqPhyKO3sZjl9YGz5MZE3dmznb4h6G6LdLruqDBoOprwgt7Y5iNvZ
cU8Jt9oOb21aMsSgiLPWXTuhgLrGrTSl28VdpA1LWK9tx7zVUI4azpsyd8Ol73pPDL/cTF5G/xk9
R7Yb4x8z2cXEs/9KiPF/vmCWF9GaJ+7kF5jwodDdjczjKmxACxxZZ6HCJyAHTHarXpeziXc+aXk6
mSPb7TnId2HCXTpUVzS6a5gnx8Ceud5jAI7VBH3MoQ0q1n9RZSAtpC+Ok58xlnwnRJc2VVt+NiP8
J24BUlawUOyGbZ4AV8srAgzG/8yK/qtVWHjTejTx7tcuWHlP+uYhnnoKEubePfTO0mjvWVBvKJDC
fFWUCAoa7b4I2TVVlbGzyV/sWEdiLGKEvVVGaQI4iSDTedGiSwlzwv3ALjgdzAZMbGlzVW742Ets
Q0fvv2tq5gcs4Fhffdo5ANwY5ByOjHBQz9jA5I0te0xkqpXtzvfi7qBzPyMLBYNvPUSp+dO6FdEx
lRjenbd7+VmWuY/5AlecopQcM80CaKoqapAzx+3WYx46O8KRgFSpcRn5vfBaqGcH5nwUqTWebFyT
IkffcuFye5avinWCy2Wbh2ZyS7rRQvnr7UeTtsY+USlMcW/0j64GIC8n5sNEB/5piHocQ5VZXEz4
PweOG7GNvBCvk56rPd4OucXI6l7m0oBR4giGpWHZRBiA+ml79XdzmQBgd9q22/A/X1PfG5BgdO30
TFXOsKHDA3miG11CH0n1WfcNZx/IbWZpZZzcbKJsuadNY6lq3rttDO7ZDwANeUp67CxnvTc81r0A
zHEcspneJWUy36ueb54yYhyhoWs894IzCemm5Xmy+m0IS20rGzZj2kJDZwuRbG2hKeYUHNRiAC1i
ZYVHvMxpQL202dPQ6L822AKersw7eLEROZsOwuWLtxAUGqgHKwPlbqumQp9rxw4u0hgwXhRB+TTO
5XKMO4gayRzUQM5Bra64pmSfo9cFe86afj9l4bxVWDZh57PpszLepX4bFfvYDP+5vI+WxG7J19KH
zYEffIIfkvxx2E2s6lZczEgAQGOXxbepYgkxRtt8WXf1IRdg9yhRzAyOOwiSVxl0vz03IjwB4f9E
XMNf9dqDF3pf/ZCd+iE/pYJmc0TRnUBHC2ULlTPp7rgmtu6ASxd+BXWPFpGayE4/Zds7qzLqtgGI
xtyw745q/s52S8aZRMNqWMKJdbSEZCDu8RiTGQHsZ5ruOQebg303patdfQm8wkuga9Oms3Mytc9M
p9TbpNSIA5m2GiO5VP7ScVOz6uKzwLK6KSZS/Usgo4Lbi/v+BF9807rOx9hk68GaX1K7gjiQ7G0K
LRrFttZtX6E7/1Mu3qik4QraL1OJjC/eFF5yukKt2rgO2SIjyouwomNXVz9JNzR4J+VpSrP7mKGK
tt4DVtPToKyvbh4fSnvE+7mU5hQr9ak3rNzO+LMEU/wpfbFRgxJRPeWz8+TXLl6Z/Ksnmdcbwd7p
mpuNZteAnaErKrlMEJd4NxIXTEGAJ82z64lbrS2y63b+2eUsjgBAwTC8oAW+mnCB/cH2V3aR7Gd3
OA05DAFzrlguGu0xbsXDLu2dP+fX5T+7KfdJG/R9PsQoSdM1DihOwV39U6huF/vDU2iaV69ueQzq
r2ZhnPRyfA+kvlRhFy71RyaQ9TLcsw1BE+vJSKr5hM/thKmEZbP+JimyKwt5xGJzazxzL7Ab70Ih
WT/LJ2zdTzbyloepCK8Y/Jwqzp6d1Lt3zXy3/gu+DDfKO9tzl6mQi65xYRwlW9ygw/3H8kgbbEQt
Nn6n8F5nl94PvnjsnughZOeEny5q+pd4yv1vxBd2UUleXAd8WoEC6xY13pdVWUe7nMBDWUwrKxJS
watHLIc/HITtWXq3jvUcjSMxnLeM955VVv99tArDoGMXwEZgRg0UUSYpM44cJjZj/gykoIfbJhi7
Ga179q5I5lbBKjZ2wmcbBY2iVnrG/YzOcBiwrlESISVU68kRu4vBiBLT2oPhUp3xHSAA9cM3JJMX
UJm0ensRx/FiZKlNsbOYP6DEb4aUarCwkJ+68td2oPcFRJGFnhWQvXXrnwG/HMxniLlxv16U5rwL
7Iu2Taj+dOUuwkIbm/nadaZx34+gKQjBpiib2pm2JVTKlrmG8CaVGki5QMihvp5YMXyFowGniiRy
nW95wewyAfw6wk4TiZNFZzt79VNvUD4yOWKlEHkKVl/nJra2rU4+qJNeT2AOeCfwSlDc+qylVfxN
1XNAaJvdrOXm/0ae5oiDuLfAkBUSaaYSr9ICTyun8rDEIeToYd1Plt6TJoXTMNAMJDXjA1MUFwFj
mTbN8suW2d1lVUwAk+2Vi7GwzVmTRb68VgnZoLk/afg2TNUz0NwCooZwCBlF9aUlNjOP6a9byfOi
kcyTfSUs8vzfIhlc7lZ0/pMZ0scdE0sJdZvuMV3v5oh3Z4Oq2drzxozwevcpN3+kIbcGcQAwZh1Z
hBMcO3oJi2nr1vNTKzUczmKEhriYlOdbJeINrsLvGe+LKMiqSwIDmkGhkO+lLk7LnyuJEvA/74jX
V14hm6DI3yLM+vEIucsJmOJA+fPfZy6zgencc7kU/qL0B+E+kP0t1+UttgPuvIAjjOxoVsttddry
Rts2DnFWBKv/uDRWvulNn0md7lwMPpF5ya0e+o4R5xR2tJuMKEQjQnpy2f1mSbqx5whjZHCIc//g
clWKsYLT77r40b3nQJunJg+ea9faESjC7WoLYhFO/1zbVNdn1rmjQHTuk2MR2ezc6DIEvDw84WmB
FVEEa0dyS0zC6SPLRmReNzj7OMBWU+28l+R+VpMkNimmtUV8e3lCyRusFX/+AWShWZG04cmOhnlb
xO8VLzptu1ubry0XXQzB8r1wiJPmuGGstoAYH+w9K3AOQZ+AAXRaTAkEXxLGL7MWR6BQ9wQQ7NAF
Xxo3EPfbVwqilsp7jmRK5EfvA4Txkyfrv1DwCBbzuC9fFWl7JNdpyI7I2dDCpGU1P5npco4F8062
hvxLqs3g7yUHlqX4YGuEeW+kWRJuZ870IJxN0yP70V+CNCPDv63ZsWVP/5U0SqLieWvy+Edpgvpl
tx+trBqEbe2izQbiWTndw2rFuSVziGyCt73N2eDPl7CtnV3KQ9H21SuS2c4JmZTminCHg10IINp6
6NOPwCGN5Wv3hGMKDDdOCi4aNbeI4S1yuKsyLzocPcBY+vbIJm5nDuUHJggAXhklyEOU/Rn9lMep
p+eMhSSHO079pkhfYCQcJNWuwMWCtyhpLhZlIrkvPSjx/R9facLMUN23wor5KcfyXxdOLv07Q7Ip
RU46nGD6bgiH56ZEYWE8Wl6xfIubP9D3Lrac3nLTuwcusi16cAHznM/ctaq3sI8uwyy/lGuOqyUD
PMYJLSHOU4hA1QfWo+s8OuVD71j35UJlGultx05m6Dsgm0fVdn8rhFGDt+eKsuqXaimeNIKbzPx9
NfMmrQv72W36p7BOPkc02IOHbf6OQuHi8YWuGQoi5D6y58iJJxsWDnK6GcOMVyPyBWoyTrCy+hP7
2b5oWDRCv8UMTn4SRbgqrWPYAFMPyvCtx7S98vylG6kz62c7SKNbbJCR5NY/XnXNBaqX7sbGQDRg
e+GJKxkr/WjDELFmYX2onBgnCpYOjYQBDCMdnYO/jIFDW8a4LX12bLQxXdDG7X0xJMmD3c/MuB+4
+ROoKhc1GfBS6Yvpk4stjR1JHw8v9mAjw2oJ7aSuM+gdcHjZuRoDTYJudzXb+avxcKyOYy6gDPAO
o5LqyEMBxKj+ZMi32X7Yxm4c0GANNmxBmO8Tf/pSTY0Ndhhe2W+8GX4Sg36Bhqq57tWDz3UxNvAB
ebeCxtSV0Zc/tuNvtCkQIbonHaZsUslYCK7VyDi3tG6udUdTgqduIeLKijHwYCv9jAO3WisiDH47
lJsWSwUjyd+8I7PKhIcT6tFLeTJA/RMvSryX3jH4qKU9iceMp+CMdWtaaFPOWx1DCG/RXw6Kn/Wf
U7mstVQWsmrHTYnf38V0xT0zgx4t3T1p9fI7oBLhw5NMLEjzpLc+KqkJ0nQJQmZB1SnBG+9vE8eP
EtYAyMkfDxKY9Nj0puMdg9FClBqv9IO+E+99UDr6aCEExBFtg1YVPHmdZdEJoLjWA3N9Qpu07mqi
iSitFncbHtxm0AHfrAnbBv9jePOPajYOVHQi4dGz3WTdzmqh/QtcNXg12HKFFfpEdwjm4dowgBvc
srgGau6sLHfpJecVVGpoFaI/Oowqnd3+Esug1KY+xEZ+Gbjuc8G/BAtBpMITJXvmm1hBlRkwYV2G
Ju/YtjArkREaD25kRY+IMBN3C7p9vOpc2bO/n+psF2gMeUUoso1N92BSu6dedsmvM9Mnb0/Ni03j
dNoucgh6cs/lZVOxY8VQH1S/nCHvbDwwF1liPk8tVp+pLPQOaHBkMSnVp7SbgC6V/2fpPLbbRpYw
/EQ4BzlsmUmRFBUpeYMjSzZyBhrh6e9XnrvyjC2RCN3VFf6AQGKbHysnCCAylDWY2VbL3kV4gjkY
iEnFutDTBJ0UyGvoEoOathHlJtFLFN4z5P/oKW6tef60nepMeDsE+H+jyXX0lvSm8mSXDsMjzKmN
F5vqhGx2g7or+kFJ7mxT/OY3qKJoK1oSMcc98xKqepOSgyziYEyMe51pvnURPac0B6DNeIUZTGdH
sLoVOIxLMl1Gu8pe4zJlduWq7wWQz4F+lHSMq0c97I9m3/5EXfLiN2QlwGJ2OSD/jG8O7PaovOKJ
ge5xLkATjCrrfvn46JE7oko3MtpV5gZGw2NnizVcQlfOP1d2+jFo1cUZE56nuwtz68MpupdZ9H9C
Qj2SB5tsnB7tSDsg5/CALN3e69RDN2UHmr2vfQRSDzWnHG01UcgeOwGNJiTMFXFa2nRV+kZ1DtfL
Xy8F8hw97ncGSXlRi+8AszQ1IBbUn5eq2rYuDbqsfcNVZWOk3l/DcoB+L2etg2uVZEzT0qwEi4GR
BWxGbEZwyyhijDE6TntLZxHYGwXsvLJEf6e04btC5QQh6/xpjH4U91kMl4A5rSDujRSsvjAcaw+T
quaWcIWmC77XA6s7TTRVy3ZceQgRLyaytAnCqkGARnw4jN9NUz+Ck3I3CwTkthv3WD2QEklrq06j
reuTw44jT0Ub98gr3wUnM83dtbb7Yt24/XaywQTFMMRX1mQeWuw2Mi076AutzEYgDMtBmTAYHdEw
iRp4EyWCczXj3C7RmHFY9rlhUYpm9sbXUQML4Ekw2V/PaH4XjPOsMXpgkrY3RA4+hy21h8GBd0ON
wAUiyhiwSIRwW8CqZJ6gYLpH1LHxRPMmf5tiRAjDcmUNCp+ixP8LtIccfY5h1jbLWVm0YFurYa6d
G7eJmilduhGaLJIimaMdY6+VB299ND0qLAa3Fw/b0UbJCNH41EG1wFxIlsKP2RyvlgPHSK7J5VaX
Gl5+rKGfZN5YxcMKkBZiRkUAcbPokEOge66F7euCKefejEK0cKKOOVXBY4umvw2cxrZ19u2AQx0U
PZSoD+CKt7Ee/IZDdCdwg6NTnJY1gKjaR+AjUm+WZzx67fRWM7lypumjyji6yuDuQzxDK/4lb6kh
R5sc1mygTHVpszzHE1I289gD61ma4VtHBPuzKKzglCsz2hlz8OWV3XcF8o+CiJCmhuy42NUDHj48
jHQHmxYerPdocGeZudxmpPNSTacnq77lblKmoWW3wCUvL3kTHysv4yhaoluitxMa9cODvMoZtFa5
/DMHZ/Wal7pY9gGbMdA9aELdM8KBzLi0XabLsMwKca2Ljkso1kiabiO52t9RrP9AUOxMGwhfimI6
RIPz0GLHZBbJ1rG198hK97IhxgBADlEPNMLFLZcPVH7ZRYO5D6YAvItxnWVtsepyUHA+eUbRVfdJ
qoum8jkzcP7UkuXAIA5krb9pe3RUXxokYJMC0ObFh/g/Vhg6lNYvBNUeTGXfyuE4sHWKI3hOgChY
xLbJGoL+ujFeppFLTY6yiG0DcLY+XytGGPbftH7p0uQhowOaUodmSLL4Yc2KAtHFd4cW8hmOSfIB
2BYWI1/ONZSQ4NQ1CQ8CbPfJyOBXMjL3ruD21yUosoy2S8KmcXsiHDNYB8ACqTRhLnviMtuSIS00
vH5naMXR7uZt3XxmAMdHAAae8T66987+5vuMut7NI61hrpVtS7caxQeQMPRe3DMuBFs7xTwYLAS/
4SCp7aWoydCd9qxkrRwdDIRaJ3qBvt0LF+yG1w6hCbgsNZ1IBwdB7FHcaM3tcKEw8gYqt179RNU9
Q4aPPyp0fPjFZTIAQcKLc1HU9Z7n8odLzwFqMbtGxcYXDM7aMabVws3OFMY+HdGm3A1e9wfZeBP+
Y3k0IEDJAh+wArSi6BJL1ecdyzLdWwgnJw3+mc4tDmjdJ982zDEYZATrajiWxDH5RE2DpNW6X1F4
CKC/TuYxiTwqphgQFIWt8cJTmGCcxzhhqezikSTy2xGrtiBC8w88UVQ0Ybd/jOW0aYcaZ9I/C+MS
v/BWM1Jr7vgZMOOdZgLSfy+MRaMX9l5eysCRxZIEcvu8kJU07hc2nT4PojhKEOIXGnJ/DTUwefVR
+laayx/+1mzMq8U0YLCzwwJmzRTeFvbp/nnsfkR1ykXIxuG8d6nRZrSGfQsjSWnFzid5MrKYgvpu
ACBDwFO+h93A6i2Q0AZ/sFKeuZoydBZmZmtMMXgKeIbt/WqG6fAyTt9xiSJu6W5Yg5p6bgtaJ7IA
8dPRd2kFQaTfNVAw8BrZcLuhaYN6LGghv1nOmwMuzW2/fJTWDNIPpX2kEUNC89AsbyPalKDojjFK
In2FuIx59pAvtnPSK0zx/n+hatql8W9W/UyARv9CCwJRaaEhQMXkIh+BZp3lvjMGlt+wB4sZBehO
jFBQqDxxzYuXvtp+eIBxhXjF0dGShwVPdRICOY+a2NobwH/5UoGtQvHBIwN7pSh+4cva3qf1hOga
o1h+t+/AkpJ/mzHMAqPa2O1XyqyINc31yVunrQVbtzgaBApm7+cW9gnOYwfNm05lg8liR0khuJwB
ARxz/h24iApHkOCDH/ZUX86/OhrhWXrn0WZLd2iMdGMMs1xhNOnHzHiOWRueX28Zimxlq/YqONn5
Pe2urE6uAnWzCxcg200W7/iMy9MDf8G4fV2zvSbCga/HtPFeKyRi+Y0E1SQ13sl2qUb9bTy4KxYW
D84k3y2RAqgw4VhumLXAg67n1eK+gsFRC0bEHsJsoLIXe8cuzwmXxIbG/pYvVwI+Ek0NvncqfzoU
ekAJILCrP+SoWrZm95jzQBgX33kbYGi2FsQzFnny1YNGqTwkvozHoHjh2mMoORiYbhc3PHpJ2V3R
kdkzp25WPBdKdZp7vftYpdkXvnqMlSIqTHw83sGpHWcwdBKNYfSdqD85j5fP2XIPPMrM0s+l1JcF
jekQTXIrCj8YmLTJcK3B8MbasnEK58i74GnNiXGKgDuGxOtkyDe0gKHDDxTO79z8zKMd/Q98aVYT
xSljrB3Q6s0cPrV4sCoVHyJOEp2m4oiu7TyRA7Llyvobyb0V/sHbwOQE4b1BH7YR1ux5VkN2GaxP
eQuqL06+ic0ziVvSxbe4wmeu1JjVcHN6/SDBvW8BUICH7hsdlV1rrznm0Z7Kx2i2JDBqQ//O6B8I
XULDGrJUlG0Hp9qwSJCt2JrOEdtHnDiKL978P2mz4TgmvQfCGI1DdpEi4Mevpu68uvwNl+rV4qhX
fHATCdfDzwQtcqagWD23Q+XIfZioj2LguyM1UYXhptfvMnSKkynbJsE9SjCfHjAiWuhugCTY04mm
WRaidYnQaoS8oqSysh8qxIRYqI1Z3ZSPaChgKjlWYOKu7X7HiZMFoBRdIIAm09t+VzO5qjk+JvXC
OOCcdPlK6+5YEkmcKI6u72w90ggrvioUNFoQqqUViHXRA/8qCwZ/+RX6RuzQje2+5yTwvcCLIXXm
afWtMedpaUB7xrBnbQDf8YuXGaIIgSyOjT2qfZsw9Eh9mw2WXBtLC76XyMa/ioZNSXaQ5MXBaOon
+YFqaFZEXFfP9hkw7vAxg8nmQ3KlfDwyST4MLUKdRnWxqQw4OSfoy3JOcKUGxYOPXocSwDU+UuPA
ZCFzl7/oMj0keYkMoavtiNVFYryZYX93Kv0BufLXyszuszU/86iM0FhPbfgpW2OYSabZahNTrqhs
HgfDfUV7ad3Xj0PDlmJaK3kMT7bQwY7w28iwMMUid9VTsvz+BX30K0f74kFB0RhDIoramEcajqjO
Fut8EQ/qP1hZYZHHrFU7Y4dwSDigJxf631X5y1alZzWfGoV0XGvsmuGo18aTLJIBdSvQlEjocWp3
K2xcDjwCOaNHKi2tfpKdszQfNJ6QD0A/WYFBSDPnYOBcVNFTzDPzqIXLxoR9YQ/4T/vEl3meT8PS
/rXBQq/jtv3G1OvQ5v6z0TtXs5sfokDboJ+O2SoqKN7YfTGGumZT/bsOEUSucDZtTP2GpJ6imoCp
RFY64adupzCzw3nkR1D8UskMyso5myZGpDgwnbQ5+9CD6KiHzqlS5lvmmo9x6DkrK0NixS6Oozs/
oPd9XPrqGBTJHc/EPR4+Bxj/twSZjjLIvunY8q4M66MouwcEwvdtGB4tIgA9s32M2McK1tN68rNH
wy64KVrBToD0SyloOxZHZyPv58zT71Fn59j2LlILnhrx3rMX1nJo7lDJ27TGcPKaaEIPCYULjsN8
agyqJ8wrx0CbVl5c/xRe8eBo7etUYA3k283vkUeRJvrW6vHWTrrHpiloN6iLPqVqrZn9nkbmUcc1
3W2MfSRsSdg+z1kJLrGc/cNSGC85Ks2SXI5g4Bj0HKAw7y3WbzHAqKVAdsvx6rRfGi7RiXljb+vm
JdTfWuImW1bCcUzQglTeh0zN343mQ2fXVDp94p3VNxcPEBEuTGA0iaoXowJPdiFVlpymUz96tmw5
BBVLyyfOM/Ag+rwBo9nrmBXY3/RwViWAx5ImR9Nf/PAn7u+cfJx/smNmBkk6MvB99oQ1KWM4caCD
HBL8spjYi9efN8XPBM6C1JQITGeO2cC1sL5qVGPyNoax9dhlT3LGsODl6NCq4dcSv2Z8MZ9KJJal
FtM9BaG0W9RHlC1S5Uh3sOOonMZPqDMMvRhKpsM6Mtz9iB2AMX1wofJ0CIWeh4I+qnmSWXPhWv/a
0eFpQOlUHzaU7BQ0eI5EL/Dr9dIxxzeP5Bi4FJDZ63r+4LSkksX7hKCMZZM7xsvFJbOY6CoQnSsT
mlvTMYHRDxJtMRrbGP17CUJmdn4I2o3HZbJJ5ckkODHTKD1rDB14b3Sk6ChxzpLQ8cmKE1WmHgvI
f20BwavDSgEWQOJgmyf5/hHiopqIrMG9pEwyLVASfAaXETL8MbunIOuRd3hns26CaNnz/EqsNvq/
WEsBApPySvkfDsl9WKDxgtmPpJl5h6Q3gbVwf8uxRsHA4uFHgRqvyiKCBsRDacJNZN54JxyhYKah
enDyP3rUG0kao+Tz/d9nS94mv7cAma4m8PCURqb7ztPkp4P8e4gBJ5F6DbwlRHTX6fDNwrBSJpLm
scgwqnWZMV5ZAhDZZW9J9DfNA+39B15Mb9xlmNRQQDYJpxZ34iORN2gfmZPt/OJmFH8DMnM+M45f
FmbyQAJWdMnwdTUOJquyQNmWVeCrhWByVpxbIUk45PP9kF7YElTNjY6+kEkjMX5lm6Qdsv6oAoOl
PTC/2viono6YgY0ZPOUSCgXaGQqiSnrT6GJzjZIW0u48JHl/kqy0KNPrNKZbL/ypdETQcI4A6hSN
9WXATpY1cMC98tr0IuGPFys4A46KannOUhabezf1CFbdPG0kTFhwVWRctolj58BNGi4zUDbAkHQn
8YEH2PxAzRtmV6lfkEBcozW1zZxHzw0+pTicCvQLtFicwSERvI7endkT4grFHRvJfF9U1rr3/51/
sq90NHh1X1vFHojfcgZdzbWlc/ouEQP0/zr1ftuDf6XIZXwNd6V+TAkChSx1AsKUf0Wo2LdRccrk
UGyLO2I/4PGYxbES0wulR9Cbl8A1dyl3qzUhnBlSpjFcs+KDPgDWhzSFMcI5yVZTeEji36O8a/9d
LJ0RyWftRN5aSsLYL7dlMqyCzIWzVbwYdNnQpbkxXgfMRXDKtk3z7xkEPP4QkUTDJws5tkwCVlLw
mxQzcDGWwn4aBvdJjgmjny5eHh8AEZxi7oQGg+SzjuchNMLAmtxRDLud6cFGkhNE3nVKQcwn5o4W
2MbjqtLmyBtlHxK0pKgmskh4D1W4lv8dyWkyCopgOE3IrnIV/DS6Zhv5tmxy19Qe3CPE63/rEGm8
TR/U24T0JaH3IIFfou6Qdcd/YsL6rrK/jbJbLxxjMV4CRJlC//9KlqXHgmKRB62+JSzzpmVDT+Gm
ocy1+ZN9GiPvawKE6JiCKMu5Br20jAKegvxQTed6IUjwV+yNhYSNsxwlBKCxZK8dnUA36w+hepYa
wGcnIsFxI1fie3jfVQKOsHiR4FuyRlrjnrG7EraPLPZMfyT28KBkofLTrmUCkxBKyGc//HHoqsjm
1U0MjrDqqBKRPtjVtLik5JRMneaoPELCoRv+sBZndbfUm5xsLWLhMUk0gS2ED88FJR1zZxL1f22R
/HMeSTJEAd54kU4h5rSoebxX0QhdBA29vH1bmGX1tNhBIEsrwKA2ljPQRzeDS5blm8qYG9ATl04w
46p5c1gn8JambduC8E6Si7ylNvcO8mdeZpvMgbnxYUAElOaKvF9OfCo02hztF7LN66BGdZCGhwtE
cjhKkyMn0um4BUgQtJyjVVk7UPLbWP1aXA/BNfheFBEcC8nwihoySBDvMI24cyM4m9LAkzOv5lAH
wUqlkCNR8OT6/T7nTcgD4UYa+3MwoUsQo4PsGmcf8l9SoaBPTop7lUcSus8Th7QcGNysHN0zKS5r
4t/grnTWrDy3fKHGt9zL5PFPwx+mRHuj6q4GmZCWxbIsOWNlNcjltuTmk5kwB023vCciqTbSTGOz
KhLjtOeD0OxC7lYCB922CKC/dbHZTWwqGpQe6p/h/NQhVM99sB6q+GtBS2e09Y3BSUkqwAwFGPiO
Qj3LdnL5rMAyzq+281Z4wYr3WNKma1KAw3L2tdlWOjTy/mSNykkgTTYagfykNPFkEbOyIZlsaTb+
O5EErsu7cimfh1h7kF4hl2JRkqoq39CPYiJBTmqtTc1CG5/9wlmQmNg83IP4nY/+fwI2BKV0ojo8
hhxeGAk6WK9DAmLSA4xNdiP5BFW8zceEKMx06V0OA6YNYHNubYXME5HKzEvIVN8+rmYZxzRnqo8a
piQZWFsdeG4OxR21S8+2kW5TTctsONqKuB3tRVQBmf9bYLoM/eCwkVqztHAclQaVHKzE2TPHDU3S
rMN7pdjWLvgrPl3OVXgqKwbrUDuQRub5y/lkhcb8KrGRFwiH2NjgMI13T259+jmZjhs2+J0X+cUy
pwVkf1m+dmhOIO8SADxVW90y10E03KzRfPQ72PyCs3Z8To2gq3yEW8jHIYFU2D6s0iGBRQrqyq/B
R/UeUhI+7BQnR9EpTOJXRUnh5eVtDDIFmNJPX2bXnd99U5WYI3rVFTfR7uC2zSPJIU2gpH8aiojQ
m5AuNPMOBeptmhWXuaWtImQJ5PWYSjkvRZ4cRxA7K1UymZEEThbU5HSnBYlHIom7aJ8uVXBn9m9Z
7fEgxDTO3Nd0h1RbkPkAgkvGmQYG4pahOW48G681XKaqiMZgvDzneglnAf0fJ+pv0pgfmR8Yk7Yn
uN0GZMhc1V1kt0nhCP7+r0ERIkPG/35+Phlp9qhr4ysEJgSMhvY9CIJP5cNocunyx+23FFqaET64
aXICmE8jwdpPfXaOGu+tRBdjrTtXvTPOKOUfJ7qak4sBw9QcHZoOYA+vkVd91vZ4D7r4FKVqI6m/
FC05iZbvdbd2Rg+hn7QTQhN7+cu5NnALco2XOKEZ1LrdLWb2ItGIdPjBJTy72G0/M3x+0nR6LIQF
oHgIq8ZVA3RlSleGjnxFlrXFes4RiYcOAxUwThAnprLhG1xE0xbQtbj17CefMWA5TmjFR87r2DSP
fYB57ZI/Ibt2ktdajQvYUltUBtWlNoorY5srntzYCKmjpaZkH0Y6LIiGZNaxhQ3ppPaFI2ja9G5r
PmVF8aiqDkGKgqJ5zpT/lGlG/R2hgQ3LXqPLSU8O6cOMQjam254j5YbCN6pSuaFtxxgRKy2vIA/a
712SvozkHjoAKqgy8DeTCZNNmhSQGa5FR+ImTcepLQE90GyZKeB63zzUOe6cGW9SzsrKM8EphfXz
vzLNmGStrMMOaSdyrGc59AYV0CRTVDhgM6BTjzPCrXYZGSyzudtWGbSWhmLSdPVli4PRk6WpOz6p
4KdzFOMMEjH0lKC0t8WZi1OHsbfpeETgOYYGV+E8R4Qmgreugdgz8mCLVDViUlSn6fzbBrjPqAwj
LqQynno7Sl5mSDFzrZ27AlShQeP2ZgXhNtCq/TzE7q1mXLnWi8YBhe4GGAv5DBkxaVQjnuvV6C4M
YfSr7qtnNQ5vMs5XpfM0dBCqJzSBSWqZ4WE3g2TuS2sOQj4ZFqyLTJQxQ5/lQbIyWv1PkJgFVATw
7dYdhTaCKB7W6FxKzBx8hJC7YhOAXQuhBcmhJO3GsXwaqbKTecSBVojyw2tF1o0WL3QZ4JgKHIVF
KmwOH3SqOfd50OorAQjLPBsqKjOMEga2decHDLPdU9MlDl5siJuzajSauKBEt+RvxHrDQHdUDNks
BLuqrZzR5DckI9uY1FDBliEhslMZ+MByBQ20dFhHEJDbcgJ3bm5Mp36jqC8b1KAmXXvXh2lTBd9y
YXr0XpP1cZKO8at0AxASwYyi+6Oo48rSgXQWY8cHlmnuUlaIdaw4QPF+BmnS4dIIARPkaI/3HSlw
7t8GYD8I1lLAVSs9dllFO0bN4J+Q6EQJMluK51Kk5EvOEPlon2XZY4rDbcoICArQqWEeFXZ3D8UR
mwJZGo3SE+MnJE+ymRXIF2Ayfp54GTXCCfLP5CHk2P3wVvEMPbSachVDvomxxujWTTnTSeA1hPiz
0Y+ruOWY7luXkpGWP2P4ZCIT0DDVXbdU85yBmRDPQAbJrNglW20z7ZlEwNU1FO+eZqi8bVpjY9ji
iBasHNo/JCjKvcsnkzsowKOYaXG6YutSAQSjlJI/pTtf46kow11S2Bi7hCl+pSGpkWbJP0bDqxwo
svT0Hh+4V7IHObdTOZNh+ykd/luZHYoQHL5nHGgYnBzUYzy3fwAb+87hPjXRhQ/tmcXJ2sj8eYdG
ITN6nNzT+R2h4Q1fKDflFsiqkIlK+RQPBRm+9CNehLM9hbfRmb4iBzAs4lEJC61z5j1Tx8zWb7bO
Oek1OxtsNnpJ+4EDOqdHwWdMdDCsHvZCQfMtEGXu6Q8Oxp95bVyGNnvTAvVOJTTleOVgjMda5jMD
uKEDmhl00ul3DlvugtcNXnGN0uG7ydKWMkEuWU/VHvwJyEGOXOX1WJBTg/V3D1X9iBO1RrkCcsk9
ZKBB8i5bVhrPZT79WwA0RwLABDxamua2qt4k3Sm8j0kPLxBdznlVH9EE2cjzd7RuW2SI0/Mg6aRs
5UkFdXmM4GhKXdZBkiygbDkKPXoNvvYLhNtVUP11UQNc9U7+uJCcu0xMHVqYSFAYCNJnC4Dg+BUW
EbgUX/0iYZPvShDqW1eYGdh8iYcQgVQGbNmIRdo03gEe5UEmEBHHXAtbNxxAO0L0lBSgQkoE1tVa
J/JiUehuRDu+DDRYA+W5LU4qqM5ArK9TnP2rJwFNbDuWaEuzM/LOYAVIbSf6Yi2415nXJ9tM1puM
2BLOZ5mESgBq0Gsehg7LeRp/TmPvfRP+az58Z970Ik9EQpZEOh14jUGeTJssM7w96bz8uqq7Uxf2
ZxpLsifdOmND2zsZdtf1nTFF4JVvrUK5KY1fvHIBJIKHeKs6+RxZKF3yu520CxFzqWd2ylPmdXSX
6cjmW6/iuTHp5c1G9Alq+hURC5R/1cz0kRl14BbAlJBl9jBppgnCbS/lD5oJnF/vivUb0iyT4Vxm
ICaAxzHclnKn84+SV+f+iK4KHbXUgnqA1gnjioCoQ9BsQwSAY2jmXeE9zhzOSYNcQNmcchQBXSOn
pQXvmOxINgMbj7KJoIsbExkf7aDY615AJosYONoQ8wr0G53lnwXvcrc6IS0Bvh8eEOGp0sMjG0Me
MJpF2BOjaFzXySFF8K4gUleWdxgN53eZI5fbEJ1gWhM+0xbs1uL+NA2mACre08Ta+ezwuaoQ82tf
UtPdovMOsCdonC0e4YzvrV9N7OBFoR1qv/2lue2LMSLVBcapnp13zVz+igxPbKh3b4y3BrErrc2n
BuN3FChw1ojnDBFdazg6IX7SzUbaqaU77OZcB7pbw1zLYdkY1U7P9CfDXig0nDODFlzQ62NOgDZJ
tTor+aBc8kJ9q+nGIW16ZM4k0MzRXs5cuDL7Bhk8AvrBU/Z3rFNpsAorogPjuX/HmwC0pk6zdz7P
eFvHwdFnJwdpMoFzQ9yLMzgRv0vf3Y12c9Jc1JGljJFAKVNpOZplKzSkVV01YsRiHZoZrP7IB5fu
L0+kv6Yg/ZGVUynUZMaq8bCwHFf+6LwAM0i01Hrqol90bLcdGii0FQ4Wgn/nJBw/B788hxHI8gbV
mq4dLkXnr+UldWV6IKBINiJNGczddqwbjC4lKFAURpCs3Nx+wCdjL+drhVkp4HXty6hLerJlTXs4
APFm0NHT6AR3QfbmlnCDOXSkYmUdgalBIByckeVv9AjkKP/d2s2uY4vR1YQol6zlzERP7VNm6pJi
ysBC9q6iHYHyxK7kv+vgO7VNBJHwWVRP0sbjpTteiD0fE1QWa+JYj3ITfXrxUDitG+uq1Vc74+NB
GtBbSGOz30yu85RoJfKh1ZPB1MI11LQZpVEO9pCWYQgcTO7UMNVDMcN9M62j7pEp2khhpj4DeYsD
cYRqyJMAQsx+tKNficIpcrasHYE/mUtgFR9yWXMGi4UCIet1oC+1QJpK6rQeDTFEilctfW2JHrQT
JYeWcBbyJkK3waeDuOgsZ8YuM81nyVWcgakwDRkxl/CTL6VQWCzDDOUVPXh1TZAGUenv6mH4i/Eq
wrotTr6GC94Ye4ICui6aTjWdWIb5W6V725q1mFUJ5TTkwF9TldrPA+iWnp4SdF+g1At2T6gG8vLy
lOk9jpJxNJ/slOtFfsXWh8tscgDV+KHsS0GvVoMhjOMI57mw+8hqDKAdz9jHWXf1APJMIDa8bj7n
uDouZOSc4KfRyaHQuEw/3cSGogaWkWiIh8COo849WUn+U/rBsEVBv0c6ArZlBxAkGOy9OyTFS6x7
KN+CBc+ZBz+Ys2aAAAF/qA0vSButdQX1pB8QOG+T/qfh2OF8eNbt/E+TTeCCcULoLCi1Vv3SWvZd
K/JrqDs8KKDmeD4bww7+acbrKZMnu+sOQ4c1UtDerQRzkLa1MHBb9I2L/iNSwxjhhHYEAsMIHi1k
0eVIbSk49k059DebeDeHTrZekIdeNRPWjLD5qkjhXxo8GtQuOoe4LdgMswouJuvaJY47tjolAYQh
33x1yvpM14oTJKRVqaejQVhe3FVeB2pTWcCGtaU7lkb3gfD5UU5yS1ePJCkPkTvt6SGtO7t4+gfu
Rd52idwHRt6IjC2k2MOwIe7hvzWA0Z5x+bCtvbIKIizaKyzGQT1rxvBZwmx0RrrNRbLzyZsxmHpg
te4Mj9kl4k5hUB6cYfgETwjbZHlQfvLXjmkXwmli99Bz5ioqW7wi5pQ0rDd/AXEGjgCS3xmBHch6
qXSfXkjziQsDBMMS9F76p6rGF4u0Bh7LRt5AjNqzNUVfTQEA12me0tgGYTXe1Rx4oOFgmZpcku+w
CGIDwiDzNFVHCzQeDGNhDkNOPy+d9zV75sOQ5bfM5OnR61iRR/wMAQSsvH5BlvhTSoA2NaigFpQU
2fuJ+M943kk2Z4A/ph2W72RMiD1R96eYLihsBOps+rf0jdx+YdltKy18iaz4ZuFP1LSonstkq8er
Gx+aY8F3R2QMkbK+swmIctESIhE1ZnbXbgYHx7VGEubcPAR2hShMu6z1ZtwtZLthPm4nvd6D/Edu
jEHGAjYF3vZdSpY4pRR1kkME0cplIflsq1aj1CuXN7/xNuhphqvEz79T8DRhHf6UyIRVSNkaZLST
al+bJrppSHbTTCffIfb0/5KZhZTCid+dBOiPPt28OiHL33XdSOu438JDfypo+ZuY3bc4tIfdhiYf
PHI6LO3WdGFO53/QJsf8R99kASIyWUnXoFOrEEgjKmS8UYRwNPDWAoCAX4PYXro2jY9SNWebUY7X
6+CRg/kyTiV0KuPYJx6iEHGFyGNlXc1m/MPi480jmubNkPvoa0TbOItvHkPKoWmYsgAuoJpB/z1c
uZpi2EPtg875VucV28r6CwSbHWzDeJkZ/1Wuta9cPC8T3kw0CuHKR8olQEBjTsJPI9OgRpifXjMe
kFteo7Jwa+BxuApFjCAksxwAr3akta0/0HeNHQqA+WPBzEl5Q7BvZOpFkwC9/j+UuAnCxM2dZvEm
xGiIxx6qedNNtJNI/12OTBPYhusdRPGakRgaay4gk+4hRLCidf1VQ7UVOvuRWUoBjli+l/vFOXpj
6O5qGn6Jg9na1tt75GKNGIA+kp/1wmvCNrL0/pEcANLww8TfNhxj6KRuhjZGmaZBq9kvYPEDEc79
w2SH28h7M6aJ5uDwU1Cih43+nKfus4poV+I6GjfWtmlN1OqirwA1GCwbwlU90DahjU7LN1VI1KCz
v56xLvQ8tGAie2VD7kg4zBJYlpnl4FxCeVy56AjPGKtk2Tae0Tqv6KyzJinOWroA4ZhhVkxrmiqo
pYJt23M29PtBcz6woQSoceJJapP9Fx4zmGN1TqNh32ntafTo/8sMiEMHEAV/SDHCH4p2PTmQb/ko
QvhrtFeQDIzQjVq2i4CEnXSDFBzSRtkmQDxO8hTiY0OjALlRsipOMh4kRw0yOFhEkVTFdTnQlUNS
geLEZA4k21RhZi/JQdUl6JDlg3fJakWj3EcLySnPEC14kMZr3aOySClhm+S54Y+BcLCWOh81CbgO
KKm0x55gPu/MeXqgvb1z3RRXzg4tB3LvabwFdXfzWwbXbehvDM7fHuF8pE+MR0NkSIapoxOdby0m
djWtkLzozz2yn71GSdvOzbEJusPoo0U3GrT+AKUymeea/Z8EeJehJ088KpkoFPX8uSjt0KEjyrE7
rwNcYdO0vfnQ1lc8OCwPPhcmC80nTydK0aq24H4B+iTDY1K7sznreHQksa8Vhe40oVRR6k2+bjyM
DprizZyTs4QoeLrPCTEuTN1VtkRnOQz8yT7beXxKbesEfmyft1a2V1gsDJoPW5GN1k/BYaZ9hmTn
wRpyMFgcqang5HR/4oykIGm9px5QAHJeNwMUmaNNzymT9Wwwvp1u2QbdePU4nHuf1DBpjiFdhahN
matTSPnDeebBuFGL6gVk4zTpz6ELLgL8rIEoTUr2Mw3VVpvGgg0PRrQ5orMPgQWBmOHoTSOCZWSu
5fDgOOFG5ZjiDRGWMsapsc13TtOPgBPX991zN3jHxnuJTWSGctoUIJVOfsopWsekm6H+YZmwsoL8
zEveuybOAXDDNs3cXnTq2t5wmJuNeGUB+6fJxOMkdqZgQ9jUSRn8mmjqsExHwzjrPPS+QCiMjADF
uzVtga+iblaSbksSoQ/G0YK0hQwVJ4z2exqAqUDewdoD1Fk8rcAenPBZ2M8imRu9d9O8VwvkipqN
qqvi3qG5C39ik7OuFIix3oATwFRz6LtdgfWZ13SfdYXGkgk4ByA5b60wtuj0S2Puu0AstlPqa8l/
WfBlJQo4ofrMFusp8q2PqP8fR+e1HSkORdEv0lpkwWvlZJddzn5htRMZBIj49bOZp5nu6XFXQNLV
vefskz6zcEyuDKVL4Ouk8he8o+nGU2+Ox03PcqxnPHdrx0x2AxUH3wOtAIAstDbpvMkoO/cTWCko
ZVgYZDi+8aXxuMPe2Bq8i+VeEHB9wJt75g/QuHPZmkM6omXobY3Ghk/g3JXR9GjSN3moeGPT5KPD
ku9ZNZ2rTnXfcY3kgNS1vUO3cmmxCNtNKIuBxHMUbmYvri4BV/t1MeD88F7ht1BWoco1zHdliAYP
C9gZpgTLhUe41ZOgumZ2H6mvXk/lzrNdUCeyJA5TTE84eDjZxi+zMytyFrPPGglojDig43LY9D/L
sgLZv8vY75D2T07gLcSsjzqrDzX7R+cs/QWrGG+E6hH1rPTCvOUJc+buVwzmxrfl3qnluWELKVjg
qwKJA6Ee7HmWrvT/hS3JeLj9R++a1eKXmJwvW5b/0iH/Hrn2WY2zztDPzDYdkiCHoMhXKDu4D5EA
IULTj8vUGEp6drlDjRZPx4JK7qbsdro1vbWVg+nspii9CkhUkJdHHMfWNujtyxKQnskvsg//WYAw
Nzm37w2x4MaBlD196H1MIhZq/88+MZNPy+nS4zynAkakx6hBEvnN8zaI+Zo5nLj6f7EuEgYfl5Q/
oCWMZoISI0hkSMkGiBXdsLC+UpKXXfbu5dk3sugIspK+MCGtlryLPNx34UMowFuCUamC5kONkNVr
r+y3Y/gIsQ+pNsMOGJlvQLG/jbY+l1Kd63p4HH0KGpNb+har9rcD8bsZmY2Z9sBbAQcgBKJT33GH
HflMXwlyasjEl7gP4itV1x5f1bfbuOm+60owA3SuQ9mVaxjWZ4xFR0Bz9Bh4FFpEqrtIlFu2nZEe
WXMkg4YkKe3zzIJPWGnEjhaapmjMOePMyzDlRwLJHq2B48kdGkn94izQVJbwUvFIx4ciJ8r7tO9I
pcjzz1oC9TbmW6chKZSSDkNXpoowvPF+VP5JzVbPoMqw17lbPmcBPEQPO+mtLjiRjdZ7HjGi5JZ+
Kl33K+lVvwvDkFlCArda35bPHOfHknnZdMRAiXfS9ih+QmDwJMgQP2OUCMIt6mbs61HUmBvRtnLj
5SVnNdRcSB/ortnAGlt/jp5CksCe6w3Ijn2mDDmmX13WuwIvGhIRoBeG+mq8Grw1K3Wsc/T9CvY5
zbLP0hkfMvC08cD4r+1Z6KFeDo5E7GfaVfcuDHxU4Fh9WX/WOCKSnwa6asFL6AfjOox9EDeNCI4R
6PRt3Q8JkBzaR1PQPViuf5rz7M50OhqQcDUTRsWYqoLt4AOUBmahpovq2D7BoL+ImMVqkLc7akwS
2iUvw/ffVT4/JnmyGbvsQ1bpzRpQEZf1b+TrjSqqS+nAvJtG78B3kNLSB38KGf4MO3OTjUv9ZcHY
xOPFlC9embKPX4Mp5SVGzDr49qqaW2K186DHozhCsRICseIWHr0asttzDiD9Ti9u7e1SjHgujfRu
nE5+FtDdmE9eU+wNO/vMB7D7hpsfMLduYUTsqtR9g9bORH3On7OyJFmtfIStv58T/19o6MNcTd+R
ME+Fm23VaOKBQqzn+C/JhH2HcqlWRrUe/KjdhVP5NEtaaW4d/eaJhN0oTIQTVfsaWhgUK+/MrMc6
OG6Hmb/yOPA1tfWcWFTCQ9vcMZh7yt0R+5XbPUxkEiAM5uE0ifar/YFNXmW7qpl/gnHRkDGKgZvp
pBvuvudUtMyFYWZarc3uNUEMbGkXZ+547azuLQ4VjqX8Oa+r8kTDkgssLZvBwMqH5rrf2OGIdafe
hS5xbTQcsRbSMV5H2jl2yx9i2LxRDteDUdHByswMzlVVfXRjWoLlNQ5LXNbJQJH7KflIAtnieiP/
g9QwFh/AXqftnwShCBK+1krCrfWM6QVv/dUy3Qeyubm+8YHsIrtjoBwNv3ICv2g3fDiYCPd2yAWo
tb3PfHbu5pRntMkYkYJ6Okck5t33qJBQO7NDy3G+JBO7WmKKczPYT5PMvmVpIvqOEJeNDTDaHtMa
SGbskH3WH9LQM3cBRo3vqNXo7x2zJV59pv/qj/KPCduzRdLtkeu14uLJxtyHARifimYWQTQbcg+N
lS7lsIl78Nbu+D7p0tw3lcOQmhWLBx8Rt28rzaPpH1vIakmiHpA7pju3nJY4dYeAZeyj5jxhxyKx
jSi1SmK1FEwLYard6Z6YzYYYnUzL3zwN/2RnHX2n/TFyRpicejJM6F9kUf/YA3UUZMqsDJyeSdTH
WzIgb7o09i7a+40uUFtmaD7xzHMq4uzpaBMOVZCeyN1ILsqgWI4IJ9zEMvjLAHi5NRXohJcetgpe
UgJxH0xV33uG++S0CR9chYkx9zya45UTH9qJBaNsEoC5FLKDhoFx0HHFyCIkB1uPcN8Ua5lsVpT8
URiepV+8ygjMWeMC0B38m6qtH8v3goc5SOz7Nu+WmYe+r5X94I5ztaN39VDBYF5FAd13dp/Qpi3Z
ycgj9stH2Q2XDKe/IkNI/ozx8LwIELCqlOs+cqjWJ8jd8yj/d0p6yoQiPhuvYTnjJaE45+7NJIda
N2pVuUB/162egtUsICXnhvWgqqVaSYph5UjnYbTjj3Ts9mHQTuu21DdFqMzZzXsObl8NKx1MECFb
H09HfROB8ytk82h79rVyuXZVgH1Wth7bFXXCxR68w5wixBtVtB9VhVjcnuD1+wGcFenuNYeFAjL5
vyoKCKnQYl/r6QJh7uJpQEmlxlXsDGsiTo4zQkjHh9bWsDVjOV23bQKwpoIsRJgeA/pm+Jr8fheH
EePP5FRiyHZcmG1m6myIOrwGsbHr+/xjmTIKat7cdVraX+PGr7wHaXB1MmXrfstYPGeFwfEAgMtg
0OIEAc8P5N8yJEvc/TXS8TcTdN4SwqJi+QTH5UZLRW2FTNN7xGBwUWtumw62wjYjMqTYo7c52i6b
U6gJ2a7WU5Dkp7FyWSkY449+T7FvV2xpPBrxOzEkFTckZtuB3ZsHCseQu332kTi0/KRMj4zGV9Lu
n4JCncMZR3tmk+xZ6Pch9GhcWoTM5zr6l5NN2hU2iWzVjSOCl9UX54Epwqpssyt8RG57uXkOBFm5
QfBdJuCvEzpAYiltWtB0RSFouAfzh2GDjsQLsWglmak2C44CUYpnvRV+RWpyv0EQxsmnzmZRnnVV
PjSWi+HRFxoodmCeclXemYyuHTJwtz5hN5Sh7aWxGfh4zJHtJn2YLaKyeUSxENd/xTDekaz4bIKo
zFPBFDei+PNzkT6biUWDomCVVmcaJ76myWATRtGi8EDfRFmqz2G2mEKrRyaRgNRG7sTDpVHun4x6
yclSPyV2OZP0w6bbwVufGvdM4cLxhsy3IuJzJX2MkRkxV0pm29zkjmAa5CrUTQbMyuFuATTEQKkJ
T1prwHhGHn3SezhzUP1VtuaSXJxiUT8uPz0n0cIbvPvIaU9JTPll02VyRgPhR3HMAFaH84QfhFF0
KZpHR01P9fJ+lv9V25nQCz2akAcLVazgyKgt93lMIHowcXlk53nFVIauZ8BxOh7yyt24UXCyMvYn
jfBIpcyO2vZvSYHcWqTrNNG3QuSTcQatRlk/4NRDyzXk+yQia2zZRUiIXVVF/DK0xbWU1r8qa0gz
b7YjdnySenJcXv03hAJ0FcF87LPpslhLlnffev5JFuLNJQzz/6815VytItmtsc5yYJiU6W65EdZE
N6m908K92JV/Nw8AvEpv2NjKVT/MO60XL9EAN/LR3QNPUydaV6gUU40voE77Xdrb/qVLewhdU8EM
M2xHI6fNTPzcJgm1tc88UNbgEsDxmZIrlgn5raWjTrCrTxRxmv2V+PfJaaudS1eSAW46DcykUXwa
M32szAycTWA2UCbSnrGgNSO8jh1CA2wAuF2sX6I+CGE80oVsjOG3GPzsNCYOzolSi61VZv3anM1m
Awqp/4qy0oeflA/i5CNk8lc5xop90Q8kd1pORfsBlZdBqvFjkMr0lsgESgko4P4kh1K+qJYG6RA2
2LNjFU5o9zsVHUBVVjvbY8qQO3Fy4lKGMXrozQcxMZQGr8j9u/GmF6twrUObsI8iBNDPFiOZqqFS
NQpNy44491hd3fAXQBJGquZE3ETnsFaB5tvmSgC1HNu7wTqOY7wVaUowzaLxw6HhriohnivnQ4/V
e1l8LP8Beulx+S95HAMmEt5LFYCsQ1DElHLBKeRlsbggwVP/U0z4EwDBGb+shtfaeXcVqW99+OUv
s/8SEaezGdGxlKcgbX4jAsZNvj2s5MsuEtunoDkvHprlVwo1ho3mzkMNFoRIJr1dUb5oaB2tCHbI
oQReu1Ld4ZkZqITn+JhBaSlDc4drahpeRjBKnv4jKJa7yXsH7kaiGx9oGDjmzbQQEHtPYyf2efzn
mSQR258uqgHLbHGYHf263nptSDcEbVNj4Vmp6VnQ7x/k8/ICeXNm3nzFZXNGdKLJAEkR+cY5+DE/
XFXOO5p2kxdf0AzzCRdHnZJoaC0tFXBFugR/C4lma/Ikn4acxN0WC7uRfxho6/h2Ms6SIo6fi45O
tI9eIHyceIuw0HjkWeN4DG0wRcVnADkW8xC4sgwd7CLBwlT+YZskCZYniw+RD076zo2faTUAYyeQ
sj6MMbve8wf6wdxnU7Bo4JYXxT86Bzpzd2JTwq15tDJv+QGGWnxlLuOQ5iTb6sGismwyhIbghrdt
zW/0XyMxOsvHV5JwUBe/KMetif4lIzBypzgbIWQout6LGGF48xelVbz0kPlC+Yr4NQY0SkMK5/kL
T+SBy8V68cMsXivq8vu4vKVeeeO2doQRykmjTn2tj5PuDxgOvsYkPoyls+NbbcXFCp6rEZhAeara
El8QY1fvWcegvO7nAWO63PEKebPLiUOo1860mfYAsbLoV4DTQXqt5RqW71rxIWOAm+xivSwU1/rx
B+eJT6Tk0KVRtI6N7jrYP34p0MnU28GAtFyejOGhYPDBn+O0Jk5BcUPsMCHScHcyC3VoUO17GRhM
x482LbSKv6ZKNDf2x0AAh6J6J9EtfXIEfPcqYeBybTmpLNqSPEYsuqRBhh8CkOL+a3yUmJ2E+Vv4
D25WrEM6N71pAlcp60OvdYHbCO9r6dXD2o9ofAYqwav3afEel8VtdM7GJPqYdNUVEKZ1U/wu784k
Sq5GSJ6D9Dzpttjp4LMr1MbCke8QylAV2V6RudWRD8DDwvfjN+I+Ml6Wn7n8A2KC03p7MpbBDqO+
ZUwQd3yJ5rK62hKegvlbU1Itr2PZXED6fbA/6OUV18p6mWN4p7V8NEYm7vMTRlbToe+LQsBX07Hl
/8yaar/8NXzPy+bCH6KrnUzNnsYpma7N8ljzbRAGCXvMOKQ2DBnNGbi847YCgKveehXupR1f+BFz
GeIZJEqlee1USNNntzywvjkjDDxhM6L3/rush8SMR8BX4W2JxzvMMPvbDCMA3MxKbJPM4Y6movdF
eBZnxt6AqWeMFU4dni27V/txVr9mOr8mSfc1xUiBbfJloCi7n4KUTnCmh7abt6LMr8kkgz3OYYec
SivAT4KXJvbAeZMeadTBuVS1d2Iotl0QNC7xGUY1v1J6sKo7fiyaFMJ60eeHNDe7+iUpDHRApGf4
NjOE0npvQzxdGU2/0EBNag9oxPU54aRHWwF/wP6ZRnSGyj/GKct+sr5Su3vIgF4XWYoDgumj2V0J
zFjZVkebG87XZMLFVH+9i95FDA1wNYzFo/S4YRbhuTH1hqD33YCGxJPdP2Qu8bnzUg6ezMOqwMdP
8ClXiP1op8zK3OqFCplpez3T9yDPS9cFF97u4rbcR5I53ZqxhIhWa3c/9z4D5nxjY24tasM8iQpK
hRi/HDDxHE2vMdGNoS6RNcFWCsh4Is4gXpsjlmaolScSvU8GoZMzvVLDhpI0QSsTwJEVi0nNl06L
Z85jWC+UmUN/VFN0GJpo2yk8kfV4MQWDetEeVE++ciDHvTMreR6oY9rEMR5LRidTKjifUOKF9WMr
4p9OU/osB2lFwxkR2imP2Y6yjhkJo4vUm89zleznMT9JPT/ZM1ApN3xYQtdL8L61SCCJ0Mjz0ZiL
Gfwuu7vDBzPQWzqYrQlNC8AfntXyw+VFz3BNAjdYJ1N3nudsOxlwEH3dPNmOS/ukm/7hKfm2Yp/x
j15DBD6ObnNt3OxeRuaL6putwaSYUYKFhYmTwi+f/aB/dor+nCJhNwSjCkxNqzY0HiNzOPZ8lSAJ
12VC+K8B5slo01/bLM8yqgmwRPVYheWwq8WHhiiKzsl9q2t2ASM3Ovw9Hf86K2oymtoO2buAyOkL
g6fNdgPXX48A6WAijbJjztCHHIGg+55T4L9j4D5ywfobZLq49IKG61d6ruM3LwyRtTb5Leyao866
+9ZMDk1jbYzOPvK1Y8fBrTSGZ9E3Fy0R1mH9PIQZHYMBYwTf2i5Si5w8fZVmfJ5F5GMbTspL0Kkc
RBwJWc3yLIuiqA+B5X5px7+LImI0khaZZMqE0J6oDLXG5iNc7i4FX6PlDo+VRpHnVge+rhe49SBv
x2bTSrXHMrDqqVrrCOVVPTTnMmMPj0q6wzjJDdQr5pbCY+vYKdcN7YIW0c/mMBLrM/wp23gWULKc
2dyjY9HrmNSdBjLqOjcn7NBTcZ7H4YoXGjqdyOP3YKqAOOh9OC3ijRrKHQaQAXmbTUSv+yrt9tEm
FvakYMzK3qsPGXFF2P8holiw6Bnr+bD17OKdhvVOJ+rbGUKwpiz6kMEAyMqG3JHCRfBToPIlO9hN
LIS48Z3P0CtLLYX9GIddjWSPsB+6Alg30pCMEnvyb27SNnukZjy7HunzyMMyvJVzfDV9KsfJhd7U
b+tgvHlKPeQ8KWb31rXVezZOh8gFFkmdBpvGP6bD8CyRyuKZuPapyxWFztbsbTo1wi0HfAxbaOT3
te2eAms4NVly6btFru+TbY801Rv8g+v2m86kNWsn4hSaDumcojoVgbWfPPt7cjsQlWn6xd0YNWfX
X6fI/Qk8Ipj6AcCdb9k8Jlb44BXOW6cZ3AMX3DLCOLSVe8uscZ/E/pMTD+cxZDxmGM9xE+5I1r4D
O0jngF6iQvXXWwz1l2coKurfwSQyus43hoZ1bIWoUGHRNahTowmHS3XUTX2xvekx8OTd7HSPOg5e
A1rEeRWcenbtIUlfBOISg2qHsF/qJhNVbIz9bgZs6NXdK8qzU0132+uiNYEczN7s88wWuXYy29/x
/YiVSUYHvhUCpNwOjfuY/RWFomMh4i/GDJ9SWd1BcU3tbaAS/CifgEw2TuTTYpNG5oWIXwYlGb2f
Tn3jttH3MmauQzDXS7Co/sEvVs8JAPuVYYCssTMHgJDighiq4diI9lw1KA6npGZS4coW9/mSAKXD
b3cKKQOZrePQwYNcL8kls8z7u2lM1SZsij+zHn7GRF2wjpKwMvawdT1/ogj7P0Nh61j28OO4jrvh
y44wpc7uUykFKlenYf5s65a0zYY2Xz3NO5qdHmDHvt72NdrjepAMcVIyWg0h9bYjYH0Ll2C+Rrlg
otipmAq/69/yXIlzpDhD2jY4ahWe27be+6ol8czdlSGbK1LI91KDmdF0yWwWOtkSB4JhTnjBzir3
EBwM6T512BMsp673Acw+0DiC8I7CRc+ZeM85EwYty4+owU5ZOubjrDLcihbEYseBS0OD1rTBzVkl
rOHJ55ofZ8GtySpURVUFd7StrolVOojvZpxV+ec8dawsP7T2ZlvV2yjzbgSlAe4wmpWo0n8WNAQQ
Th2Uo6lpaY00zLIBotuWhiy8tN9HfS4K52q1xk8BMyDyi7sohXbMkGBYK01GUMO4wmgoPorpXIfN
GcMj8jd0a81+IMd92+gO82voXVjZaOkIPar0eyCDW4WkQmfFFf3A3VxmTMfbOkZY5YufuR3fJYsQ
u+7WyytiSDtMLjWRp7JYeOTtu6N8l+F4+8A9fOE/3NEpeBQNgd5siXg8HrTAGD/PHzS/71sDYlFF
mtF6HiyskHG7s3jFegLxSkLDSXSYS21IYjKSZPbifUAD8l1IzgofORUP+z8VO//inolurrrHhgy8
pB9+W1PcV7rueHydiEY8aEWfYSUjgjLHBUk0kgfgL9PNfVDT4bEhpHTGBv/3dsG1e3OxjvCdhlp+
khR+qi0GXnHo8yhCYgfNuic6/jxBeVuuP46vXtO8hU9CoFDf01vOsx2NonY/DkqgfIDS6An7KNqa
UAiKD4oJig/casrxtwUDoCQrGHvRzDSzF5syk/Sxewre+Y3k54+hDT+kVxSHbq4Yro5MtHPaYZ70
OViC13Asv1OElUHZ0+FIn0fRcoeWh1xDC68EcUN0N5TtkjhMRg0TH3lrFnpVlzuXcOjyvc1eDZ9D
fIKU7nZ2Qt9hsmjxAjR+rjN7Jz3awm6REc7b7LuByFU7OGbGtPGn7rmRI+OD8habxDgULdntc5O+
5ILtcoCqAfafRS3JCG0rZPEewBQH0WLvk3ZpW56zZ3R0E4beuWkf7UNqPnRb00YL49bWzdIP6A+R
Pd8lcfVAksEz+RIPSd5eZZjdLIJsuwqjyUwTVEwdf78BWcjnuyNHEq7gcLJd3IpL5ADg9i3Aburg
YsZl2aHVRSNIp6xPxwv4zs+Az6B18o9qbq+WkX8bUKBBGsPXM2NOZmikgnHZwICRKYfA7+XK5mgQ
N/wlsfSyEAcU82Zzb/EijZhc2UVDIuNbxHJvWSo2O45y20NGjRoaJtaNBA+gk1WHJYI0CcybdMZT
EgU7wYT1aHBPxz/6otmcPMJ1+oycs9ElRNEMkD47h86d/xzExzy69KUdD9nfgpiw83OZxD+ui5+h
crMJeZhNQw/flbbYNfuebrbr46EhzgJBKOIhXo8xRXeFlx2NmJY/qCSTx9w80JmmXz8yHSLPY9W2
IRahAV+KDMGH5kRwYn54HQWmn2rYTxVLggU2JQ0WNOspF5RAcwfwyZzluihSmnx2Tz5UNTD/RABQ
W2vOhk1hAt/1I32QonO2joeUG00YgTutt5gj5RuXBYY6g3cacDOWQ87IJ8dPScl7EP344Rua0as0
EJgPdzrWW8b/O9MhQbxvGcMidsqM165AZpMs+XOz+6EzXaKVQzIlyAee0ocI9ne01JFBKsaN4yfP
ceFfsWc8Fk7FO/IdKJ8jN+OppLMOtlCvAyovZ66T9RQZnI2iNjayBgBfgds+xMUC8rWRjXAaei6x
saL2woNhjvkX1yX8Y6Rwsus6AnBHhGPSMI9ta+8K1itIQ2KnQbJ1WLXjZLoIu7kWpfFUTzRK5vA4
xvIQy/yAUuAJjSc3DptkYJJZdy23KiT07dYFdOxX/k7XqDLbgUTeuL/Lovk55o3aXXxWzaJDwYwW
O7Q4JrSls/nC07hOmmLT2S0ZiePwVswsElIg0tY+BHa3Nakoujm6Ag6vn3rUDFiFYCAvXK4owo3S
AiNI6+qsFneWHebbqWFC5mb2Qy7MY+KGyIzkcUzDlR1MO2UYgkmhgxkUjwplP6OsNEn204S5P63s
EUdPer88nFXmkfpDK2pCsZnmiBSXf5kQixt8iYjDzvbA6KWI/J3dtP6m7edD3U33qHA1qV9Oj2yk
OTOT+PFl8pEXSG/KURxSqjgctjadeFp6UZK1hNz6kD8akWyjCD1plLYM7KGbbs0hT7nkqyeDHdEh
LSHN6pH+/oJfVtp2tkEkmVeUdE6MYp74PMenNJmegiRiBD28NKX/bM/9eYQ7ySFlny3q4Fo4vx5p
9MCZqPVSs161mvtYG7MvBe6/3ES40lnGfe6YW0kbH/L6KkC71Rb4XzXHmepvTMxhvwYXP/DRAZm7
pDf3Y0gumlfVMDg9MSA5j/KzHARDrIbJSTF7XBqL9rUtDQCyPpLwMaw+U+LwhjF97LnQLNk8V9sh
N5j8EGD/dSx/aeT9xUujx+dvzcroR3SYFlv7GrAWU39+MfzKui9TOvwMNspFekGic44CMGPUqGL5
l0z0VKvFuupWrwwdgD9KTQcIABu86t1sFDuZNw+V5zKBgiTB9Qjdjdff4GO/QfYnusZ4dVrWbw3i
uBip9OboZqvx5FSptcnCzP1QHnVZ1Mx3loOOsbLi86jzV01i2zrq2QJqH1e8WZfBMZRKnecsoL3G
FGTVSuLGzHEJsxAr2gqAyi2JbbUq/iiFbzbVHV4B3lxQMqjFm7akkeHJLyO3OCuieVieI6AKE1sV
saw9eeJp64J3M9gYZsZiXcekobOIQY0hjwsqFhDI7AxcDq656L0TV7BPzx5MwBcmXeaxZtPUCpUt
TCRvtl9q7ileNO497ewjFMO4pdg356Ditm8fU0VnQrvZOeN7zOvonbEk3UM107kdWthBnAY2W+a2
TZt3ZyRal30oh0ZaJHuvmRqycDUWa1MCuZ0x0+TBYfDSg0rlq4YTHuZ05y2w/Jt+QU1b0fhiWTMZ
LGbUDLec3ZKbfr8NkQi7fU84owndu0p++Spu2IDss+EYR4Q1SB4ARN9UlVOZNNExMsMQ7BuJq6rO
jMOQ+b9dYEpGZzO9cCKDUdt6x6g0r43fnrRCYRoqQlaDvjkHPQreNMtn8mcQqlrD0aQBFtYJ3d1w
+Cv8IdhnrPM5yKD8ebfQYlSCPIHpSot+RorF7ssFGaD/mYyio2tIQkXQ46BAgjpFqGXY6SefSyWJ
pB1KV+PE8b7rItRuIp7WWQwjuneSb4kib9XiLB4XYkWTBfQ8BSgeMDk5GVWr3GsfvNzY03HBmeca
fw35nFbq4vjzXtB4HZmR+zxdXPCzxGYANOcnEZAMFM7J1QS1wZ9Fi0ZMrMvWSouiPHY9ji2rYOVo
/y2Mi4cpzHfof85WFO+SrLrMEo1mMTtwhhskmJ3dP7sxMvawMb0Nk+sciBXbheQz+SvEpDimuDEn
i126KfSxcwlo723ynyvzPsoTougNTh/kszlVxN5jJnpsDIWBuhnvDCeCgbVcG9PYfSZUd19ZwbWO
8vuOPACYIzQAeg+0WMlgbC9YKJu66H0yqVoyAz2yodvEPeZJ/TB2zl+B+Dyu720iGZHF0NRwuPtz
HAbImfsu3BDksV6SuhKlnlQVcGouzk0/IbXYDD7c7l0XzGXdgTko1vDoRVCTNA1wgVHuCQs6J7O9
LtKRlnL0gmpyM/jN25gW52L00/3QEN7Y/RY9B8eyjVu/E5WcFzHYUBbLpawuHf1SycBiLtJVksCh
qIPmnxsah8bItkFQHMhnBwZiduQ4FTbUAiLCS0mHVyDNEsjeQFdRIxPiA3bEvMMcVK/yit+uyiVx
wZv+6gq1fVuk9zNdqiATn74L4XTBffN0bK1iGbSF1yiKHqjUn0pBv4G2MX5cM38xGWiSuvTYLM+R
jRmaTMIsq9Ykmn7VWM1faZW+mDELXnowWSzzG6vVucMONrtL656CJfIBiSDxExrxMeoWD0kCkSQe
rK5mov1vo8aGpQ84sAMz7DBq8Od2A0LlsXbavZLFxYvmvxxrGVNNwSDCp54m5szP3Fd2cFln24GJ
cDDF98tnGavgMsbRdtIvdUTmFtpKIGOP+UxOSxc/lPMEbsWEvrfUJ3lhAgkYmBqgJcU82T8Ekxp3
bVz9ZWHBKiR2t2MqSjBUl347i0CTXTJsgMCkH0hTz1XkbCWF/nKpN2OxsU3GVESukCy+NxbtPw7N
KKehjWav1uduEm+oRLaywXRcIyuySbgUM12bvj0RcbrDaPgKV+RgGiHKBLyNuDQrDegTzSs0ded+
eSCnEqM4NVkhjP0wBL+ZapkD01GI7VsRoHpIQPHz0cRxsG+1hZ4YR1GGXXCY5HlMxx0r7KfsI45/
bjYF4cGeNAjPQ3C3AvWAbokHpS9MLGGLQ5tuZSta5giT8xSL+Cb8GjxPHfTc2E2GrJUEehQatEwC
pg3xVKNRBR6FymzTYUFjce8nu/wsDfYuT4kr6pbXDu7Cppia5AKxO8GgX+9nGaDQ8ed5ExXmbVLl
/QDedSDbxAV+aeE5XNMYhVZgwfNBgGXmCUBdKdgQUeCtHXLTN0S2uofeIe29MVEQopz8NKfwThsx
re+qNB5jwCpIq8gMKYH/U7lfQdeSJWGU4caRzUsJFsuAKaxfeprQkleLJQv30nDXZsE6rIbkAwkD
klWUCjHqiJVredz92bDdZWvQoOqU8zSWyJ5HCRW4fPMIayBumfsNcA3kQAzNN3TgGYfZDFOq6JoZ
z2NILsU4bMl8e0jpO7FMsGtk1zhCylXRPLTyL9WS957jrTfy9JCm1b98Mm8RCggk88zBlyZ4I5e2
xfAUFQzu2BxfnKaD7ikvypvotSFkYC9Kp2DHB7bPrN+GUl7b5TvuBPrMJA3z4w91YF3m8Rsy4Ko0
ngOhASP9zUm7mZzwpSbIhYv2vZmEFCcNDcrolU1kj5cB+757Z/sQZOlCMf6IV9XUkEIvtwUj2Ywn
srG5yocXGyP/cvXyFZBB9CKOPyxmhtdhdM9VCbUx6odd2D5Bi4LSG8X3ZVw/oIhk7l+hSsYIMvb2
c9AETO+dw/KJoJw75awyF+qnO8+7lqOP8QOXSr7OIUF3M4LViZFxrS302OtUeQslnK4B3YxdLsUr
Ls1rhw6K+zm+5v84OpPtOJEoiH4R50BCkrCtuVQlqTTL3nAk2U5mSGb4+r70qhfdbktVkEO8iBvy
GqXWyk5gZbIUPyqSAoKU4uN2WxwS5e82af84ARHP2gKJCOb5LoTycQmCivml9o8moq9d0IiLGb0I
rAPa+L2J7buopS5hoFS5at6I1CIgBCfASFCJ5ZOa/KssQTsWS1Ic3aX5ndm+eVsMbd++TeaME3QO
nAWtWSTgXEwrdix6p1Iwv28aNWzZzX+AGP9umFiTiHUfMymoTaFBr031BRP6o1fm76bz241IZ9T2
rjf7Wlr3KbFFAxwKNRfxelLR1upc9L+IZVK36ZH9dFfl9aHzffsoIhZZUnJu39QHGdUcWvnC/Mqt
wZY3vwLtfIFJ3U86pOgofEqjMSCSPm/afDjKcjziEN/CuWFgR6JODG8umZYEiF6b1je3xxhicU2O
rgHdtCp27spyOrfwDnkUmFSNXGaz5Z6p+tbQctvy/8hxmrZi+EQlPtY1zThC6dc4n+4lt4CgpRdn
TbtH1zKKTv26UVk4/4x1idV4NgQYeSRTuG9emH2J5cM2WNwGwc2qOuAk2mjKLWKD2Kh/ay/7U07p
PwIPG8qeKZitsnUhrD+CfH376OgkGZU+Nphh/aSFJWPfZQUDhsH78pMVFhkbMmk5MUPIqMW+qiNC
2C0hBbbc/ZLnj609M66nhLxFze8zKBTQcZwzxY0TXT+DwmAHxMZOv1oBStLizD+X8YXswaWV+kdL
69AbXOQZAaxupJK67DhWz9eunh7ryD5LcrAGAsE2Zw7P4nvljkXXQCf3GeffqchvDgtQ3GfvI2/H
JlDpgx7EF+VY0aZjOSwaeGXpjIeedqGMj6b57gFtrfkKLjpcenPPLtZqlFfWe77k0MSwQsAV9mzb
WNtOAyAayV/XDPK2PvpIsk+EaugBx5NBodm2rJ03l3KdZdbotOAHmIU7iT3uXZVQW9K0+94Vb07h
npalZ82iQsQuad8ozfxVi4U2v+FJ4tVbdWCkv3k78CBs/HVYiRj6nHbpv5ovbUd82NkEQf6qW/J4
gD3QAPhZlGypTWP+s+mZLJvG/TcWPEBViVkUUfc1lVjah5XeNxiurjgVfSpBYnXBX06uHSGc805g
elwJZDsY2ORbi2noPDhfGSHYlU+qc/OvCyhpZYAlOxeANcUpqifBGxymJbxLmDpPTJYjP2GaEtZv
DvlIKJCesj87y9/3WvxzvfifpN7wDJXyqiaS65VBkV0XeADzxMvHnQn6+5QaFKuZToR5af4Z22OZ
N3eU2Is9iLreXvu85HehSGmU+J5V7KHJ8z45PUfk0YB6wbi8fhmz88S8j7kH6PsU3FO4cHBh9JvS
EBAs8k+SQypcrxPc1I4Ars703fG2ih9ljb/COjg2a+190QCl42Bn0l9D2u0zxjOdjvYi8h6mfH53
ZLjDun23qqYhqSK777hSRHzAnU3PFHf/0gvZLzNOAC2viHUM0xDWS8kirD187EaG96bQT4vw30C1
HeMOZW/yyg9iKXxpcsm5hZYfM/k/5N8rU/FLxNExgHdMhhmECi3hdoEddew52CTdpxq9/CD6Euca
u9Q45rhsUtvaiVh+zWYGBhWNMJmzx2AuHyPmvWNHy6fNuxIUdvtaBTkHF+Gf0n48MreUDEXxabn0
35jZfjXU7uZ8oQflEb/D27qnQTAEwsd/18M3gRmLlhY1bwl/eQdxuVDdeIzbajl6SBokRFq+zHHk
KATDbzbX1BOYS+Tysx4bkbseAjaucKoBO7dPWDlu1CT+SCvcBknxIyzzyGXRbfMfijo+PBnsq7h4
M6aPDmYa27MV97fUxLd5ZsJiRvoXSwjoVngXtLQktxNQcW7pn4Mk1ZSCjBqb1c05PZKoOClibhvZ
W9+UA3HZkmgii8ENODDph8zRld5OdO0LpB/aVsR0Mrn+NfrgMpOamhbrrwjNye3rs9MUEvzjEsEh
TA7RSp9o62GtP6fTFfYVzByKOruy/kpMlm+6eWbX7L+dKHhqmYdsopIe2gx+KY4n2qMM5meV61c6
ArrtRGTS6hCgnaHDjBpZzz5Dm/X4iJjq/SJavI8cw2IWwCYucaiXo/4lVwJUFkyk0WPwn9bFsdsH
7U4v62sfe+kvE8lbFHj70U/YRUjTyRBQSmZCZKVvKwN6mJDobaLyl+3PX2PCHcFNnhyyVTiUGCY7
1EuflANgcUavEKH7Gzb7z9oGu75eTUxv2MjlwcmO60VqvcBUXIkPbSR/WXTMVC7JzDjgFeU+dRxD
XssmokMDw8BDNCoQeuwdkLHnN92y7FAmG2CZgRbb1BcXYzaJruRGyOYSsu+6RYdcyAOGgS0AVU8V
p4PdH1/dxhswYfLPzEZwk0PGpaQ+B13wL5pRc3oeDklLXS+d+ygpXye7+WUV/tHrCx5ryY4ZTEc7
mqiO695zNz8zrG62vlu61wn7HxRhcuQzhAOu9uj7TQFasO5xRwaZtcv89tkp+zfuR88NJD67AGSS
rAZ8XhOfSUb2v2ic7IeyAHnjWRPcPwZsDY8w9dMBRilDLXtj3VkyuFBZ159s09xyX+ePPsJ/7GKV
pKRyKzTBCUiABGJFs8lga611w/EAzqON3Sv5YwWMqCdsTF/rdl0mC4Jpim7qJBsekKFfq5ziy7Dk
XXCC8Ij19QjE9VI7zpc9qQfbrlDrOnSUxiUDPJkXn09Vk7ZejTsehVfdB5d+Funegb+W4ilF37sJ
SntwsYCojauvSJUXv4u5v1fVc4dEGCwaBn3H1ol3KhZ/eyX+rkfPxosehIUbMGoguzn6zq6GP04L
yr9CrB89TZGZOYmiUmcra3h68j+qo546zolcFoJXptnBhPpxjfsrTGwFo2O8gZb5I7ziy4nA9fM2
YrBBnbdcBoLcKsfRx4IRbjrFRrMu6nis/kEmJBEMcRRahnhbj1ZT4d/L1UIE2oukjNxXxt+piKt8
RcKid9P7IgwPeq7PiPnjhjIcmhozkL3p7DBVF+IOnRA48lovRpE39ryN72K9nAwn+a5jQiiy7nWQ
mBe94c2O2kd6eU/rA9yHAmmUo6QcWaQoIXWFNLs05DVphxl8hB3sgrb9HPvmR7v5n7EniGD7UKrs
/hquPiBrSpJr7nZXAIwky+iNQSDFAMe9Nx44r1dC/nFszsepSb4BUfGjNcFH4TPUtmeDWyUAB84H
N6CjMODXAA1RRiqW0q1Lx+zGmxemKuGL4xcvqg+wNWv/qbex4w7tBDsJk2eIBX7rsRCXI23I1XxT
wA9jmWPmi+/cOb+wHsP+dqNnD/7dVnpdxQoWvvQoYgUFJLvISo9+u+A4SR/CarwtMVfpSOiP3hup
VGGmBMKkecdR+0qE6bGop0s64KXxvRnpGi9y47HARfPZaozGg4tFLI85r3ix9d5CDdokfvcbXz4Y
/NHDQDoexdqw0gXXmlNGBBVhPTdaDHerlBxs3v3iWcGFQ0Egs4AlgwdT2j2RNPeGfv6RhcQAZ9lQ
Fx1lj9OgqHfHbphbLxlGWK+0AUI4lJn227lwnwYsUDp2pn3ZKqgeNn+sGkg30YrOiK/GnTcyIVjj
ke4+40a/S5R4wwYSQV/jRBsNYX+heLI/BWK+OKH8nuFljj4Sb0/oquHlnHqci2n3JjMGmmOXAULV
0xPi+Ec1UKXh5LjEprxlwC+8YxlVnwawU+wjbQRw/qH5bMGZb+cxZkzBnA5F494d1Ve4VI9YugAX
Kfd1/a1aHKabTBr8zxFtFi5DtfS+C0LUw3z1ddwpPofNiP1z443zaY6dMxaXepMYcBpL/YjtPaBB
LdwlS3ZrnfhhtcYJFT+0LUo0BwViNhdtOxRXyTk/NUAmcBBwai9XXzA/0sU0zasNYIilk/oE6hxK
vj/HFj+8V+d8sm7riKKFk2EwEoQzo0sLYmiTcjDu0uAm1n1g+B2W07PdL4/+PIeQ/KAgpOW7TcgY
msWjU4f30xxTQcHiUIpspcaS3ub8wBgqfGGPPxENp6E9/62wftnJeEB4vRFBxfyTXO0pgAdDQReD
k4leg1WWWy+2iCGXvi1uJWJjyRq9rtVRQ3hPjN/joO88PGfEq/bz6myc8x83SPdDuOzirLxZivxe
AYUfKfF3GOcYDrR6y1IkcLN+JST4XsxC5EdlCBQRBJrQWCe91GdXtgfFkaJQ9nnsCqB5BeFJlkrB
zlULyepX38pavsou+Oxr829dI3skwVVlZcR77TAxuU1HMwUjN+WCaIm5EYdaPARh/DQZeRprTPl6
whsl1LMto+9orF6aVn/bwmX6zvPkVuGp8EZvq8IiAx4B2mFoBvqxhoDxAfyg1BRgk8QDjy+CE+l4
d6BjqyNoQRrj5iPzM5MFq7ieEsbatEymu/5QFcW5tjk8pT0wANNG9+u100uiaq+NfbV7RuBrB5Vw
AlxK5GXJNbPLZJQ4JXAGIAg82co85TkXRe1ceNdYUBK9S1wYna0rDsQYibGgE8Sl/9eboISu/yZI
s0NkBX+XhGu01OM5NMFjzDdcTewV2GVe/C64K6L4vSZcX/Yuri9oIZN9j6RxN3vZWeRM5UgQ2Ey4
0DJO67/zmFgNM7YRXx/Dkehxu5xL/MPK7d8CL3yfWDA4Y78OFQfhnCNhZLivhtb7sGoSQ/Wtly+r
JPKjNEMY81j36WPKdGPJ/B96sflz96IKI1pviIVr+3n250OCRAasg98G831oT5SdkbfECUJoOmZr
B2pXMnfT43BdOChlMSMHzDAtj8eCHOmUJN6QsOzQ51TdXNqkejKNepD+ArjXPa/9sOvriBByzHr3
Ie9tYJnrpij5tbIHvEFgTAvnCjX3mlHjBZY83de8UHjHCd71qfswjPlLRfJwA3iUus/OvJQiul9v
QsE0HIxPQYEtd4x0fpfgwiZWBrao9zJSG7tmojlm5hbQtBsn0QfsENo8oudODU8B/wOQ5C9Tsybd
YHluzPogxbEmSUpLQBQmDzFIlvU2UjbTz1JO3x3nXrU+5k3/hiBNiwKAmLqrOFin15qTEyLEj5c6
JK5UcfT9/DOpmcvE7qUdR7rB5G3osMqZ/tZAicG5u7coTxjINlZ5vw9Sc7EUv2McVgdDUQ1eK3/P
NIhApB3cRXMTYsRtnjOXvdDm2uA7kAIk9dOw5QdM9EtDKTjC1Ffbue+IaMjsLPbz2L04xFZBcSTP
FVIVayoPRQnwoq6f8e2BirVAZyPX2OqyHqDLxr6bu+natLQkCAOshHjsZoaun7fTa5KPX22KbdyX
Tnknk+D/Y8XfmaSicukWyXhbpBivPQlIzgl8FpVzb9fcxMfezHd17nCz5ecK2Xq1BzTOEdfZGi92
17+HZjwGCTRTdgC6UviuZSbPJT/0+iC7nX7Ol5S9cvkzuPkhFBo7j+k/1h824fWTvV2g4jIqIKFL
asA9BXX0ZQzRqgh7YVAW3DWgJW7IfR3+z13qLicO7elPN9EPkzY/vePuc6/9EA491lbTVveJzmIu
J+V4LkL/e24NssBIYbHsLyMWNWMN95w379qGA4xcqncMFcd2xamV3SNrHKmIkbQ6Gi+U5aG+D2Xy
IC2D5aYFPmsRWtqDppg4qHUj553kB9sX21f3EEr1uSQWmJym2i5K/+0zxXStA/Kk5lMnuE6tt9+k
tLalG9wJT5xEzFTUVAdhppc2CVmkJ+6U8+qacKzw2ppg7/bkz5ZacOGlepu5W3MrC0KDJX4bqauX
ZYrv2r76rEz/WTattZniHsif4wqG0V350C1xBmLbY7zY66fEqV4YwKEhjJ++tG9ZgAsQMv19PBWP
SadeewAsXNIFzgvepUGal7bUa9NZ+y8PvWMakI+LcG+GnlLHEjBuSm/mziYbe4g6+8mmkFYsOI4x
3CDjW9WtlZxvAM5hJ68K6PbdiWadZLd4HjfiQgY74SOK1nk6kR4FIedECTnkiU4D2G3j4h77tjxx
NqVwkMNMUz8OeKWocGnv54wuvcneEWQC5Of+FnN+jV0QLV6Nz2DqUI4U6sYSjK94HeWTW7uC0U/N
+bdb7hIcyUTf9EX4DEiNJR4jXKE5/M0+ZFysccQvTpJvwQJ/K6ybfR99Eg/FN8JEpvLK+8GWV8nW
MzGoDcKM73J5lC1jw7qieHLgLIZnDt5+/NywILSLeqXM9KwazPszKy3zQ0oYvbvBFkemz78jfGPU
ZxztkW00GzmmUqyH/crtdvRMXvus2w8LbuaQNaQHmgWNAJwQkLUSv4oNct0GH+B5RGlHuysObs26
VC7NY7dwkwmm5J8x1msdZFfj2iXqFkYAZg+RPdEomQMcFDCnSIaNpQfTiCP6xDuD7a5xNqmK4bdY
4mijWYwFMwhNaQJ9hzEuxayjSTomIsCiyVpcLKT35q/SwztnpauZgx9p4zgQmeB8Wa24jbzN1Cy8
BU6s7xOrURsl+gcN34kIk+wPClqQTAXUY3rAGQTknvcs2ZW0jMg55O/KV3/KkOsxR9ohS2vYHnw7
9aQA24+3Ku0fpSwxCTTzxRXm0Pcz5cp4/WS8TztNV1sFs8MdWlKbLvNOa4njKwnvh3xewVg9o8vE
4HkL/z+FjC4LVu2Jl6rJXtQ4ovVLFDbPkAjpi4XWSuio/y+gbmFfR9f+MCMOPW9i3RpaWV7Q6u6t
TP+IjktxohHvhA2wPUFjy0Pn0AqqepqROGkGcGvrxwS19Gym1SMQ31gMxp3vtlyx4g87KR99L75r
CvcbLwNGip6AsGdrfTeapjsSJd3ZoUIzh576kFJQTn90B1QJUiLp46Lzj7qkNhPFvdqXoMJuk+0G
Dx7hAQQwXFjHKm9XIEZcHIaS6wUhnBeXZa+V4s3r7C8GJwRJMqfeuy6LBnPUlyQXASlOhyH9BC8V
I9Opq+DNL2AYQrS3ioR7E+5jQXUttP+9ieu3pPEf86q5kYWUvH/4ROe0u/MK/7nlNxjsmjV0Pvm8
KhnlEL3Ce0QTUTDD2NBi705iN4Y5oqF9XieHnSeOOA7uQ5LXepweodc9ARNeHa0V8QRiIgWl5Zro
ceoAIaWEqMKZi6fC1YSQsBOSj4CHhDGOyvPyvWfL3VUIC76lDnYod1ZiXjit/CAKfiMs8uaXa0wu
R/Cep/DDJkS79QFIA+0HB9n0waGwkm9tl2txRMVwWn9h+r/EgFgIW/r3Y+rtazK5RYe2EXfuxcXO
XkTp1ctyQn7Te2Cqs+RGTISVehCbWUJDu47LCzHY6mdx6oKxRfgdmuojcsW9Py6fBX9B4TnZnp5V
qucCcL6c1uIpvPfQDSfGTm3m3aCIHevIA3Nt4U6arzjVmM1j/qw6GNtKmIb4OedRaCMVr16dBxz7
PSGZ+EwXhmTbJO9f+X0uxZI/D3n7To/rnWpmim9Yi0On+IHizU7s37mNvtRDc4MmAsg2KM4pE5cn
5eGWaeZQckSHeyf4ve22DlH+GRcSzCp4D7IjFvNT45eXuV+4wrY1IjWSJwKhd2DP/nQxVmaF9b4s
wEenaW2MKpPpEi7Zp+iibu8O8UscJOfWn54i33vq3fkS9SSwrBAltDJUIE4WVRehjeEkGB9KmZ3r
fqBMdKT2eqrIutlCaPjaIW6h1SU4g1kiaG1R4Igbaf3Sy13umficpv7V9fpDnZRPbUAeXQz2n2iZ
TmEtf7sh0+i64x6P4eElmdIPQWVuIxig1WP3KscQGbTwvkbbPltUo7uT+utU/YPVqZ/RLo6ZbK5z
1VH9wjSfAcHNgIvaemDe7oM6sDmONY+ScT8PLo1ARRYTIdb2eWrVQZSNOFTDzJS8mPLriB96MP6L
TvvrYriFzlVxv/IztazPS1Wc/CyBMuumuxVdaqXixbcos3AGn3Jx1m8dScRfTNK4/15F0f2QJ6q3
seP/VCFGhgqoCOCegx/Jx5pmrVChPsWuD7sn+vHy8W8luHW04fhWcOQKC1sdYcyk+zzkHpykyZ9a
jSzxw7NfU8uS4WDsIRHhuA5O3eBdy5jTcumtGEL9NVYxyWOGS9XwhLT3p3Yja5uZ+qucsFs69Ahp
X2dvzVhzQ2NCSC0mn5TUaGq12I+FymCnIKrLYdU9g+oj8fyzlAyfAk+fsJRH64TyeeRDNGI4eW5/
14SRtaNqCeuIC2iybj7Jhr0NpFJA/dUQ7ezlJCAtrKnJnbHJFG5DABdlx7YZdulHmXv3eZu4IBJq
qEJWeZF83AQhL37jk0mbg+9w6Y5uDdFJz1xUY0CbjdM8SQ6reHIyrOQti5kOP6ok0C+JqP/0kbxX
Y/e7q71HUaA4FQCaDlU////BSI2zpJuTz6UzPx25JksN5zEcflN2eHba+YGNYMdycsz4BLsiB9CA
z/2hgprkAXz+dEt1K8acPGLRAwYTP1FC11wwXqqEEVNhHr0CSmotHxbp/XEsGLtR0l38tSa2qP5g
/yflVFenvuAITaPXxXEU07OqedcundgUPR0EwZGpVD++WAAoGfk7tBGtYSIdxoriDmCkN3f9T0Kc
lnP2tyW8Qx4WeKEZ43GfN+P7Eq7O/2a6w0+6dabhLVXdecGUHhcVfpJp26RUnGDp4ARUsJQOahn3
Yk5fQBq6mwalFc0UqTTGXa5CtZaAB9u5AcFk83IPyOV19TSN/fP6HwDbesXLRQ0BjkvGkbuSxTUK
zL5P/VM89C9LqO9UGO+ZyUS7uINcmsYOZ6iEDj9sVwxtjPXhZjOoVwjTWAa8eB14kqvAN3fUOLe8
soXGJDGAE7BEMxv0K3sFmERPK/xaCU5rbIWuc/D8svL2JrDsjEK8uY72lpxh9KcOtWkyd5KjJgll
fdCYkMpfWJCKAqNuVmTgaOBmW96exTOpXp1OddEjUUHurUMUq5LyuDzVNVKQHaaPvbJX3QAfehJf
QDqu114qbPWfDOuMy+cZpdKCITf69UtbJV5xVVhYcEnqZDE2Lxh9byTzm5ruMUbqiji3l7VhzMbm
KSYcQ9ZNO7I7yFgs/CbDQ7OIbGfTGpeTDddVfR+NIqx2TctFdmdZBf4To8jp7qJhSvs7k/h28mVE
nasVyyEZHGR67sLnKOdD/NNrH4oy6Y41thxFpUVlfFbr1TwUlog2uzwf0+5BzwH+VS/hvsbo3UvV
NQom8wZr1/N+vNjJ5Je043q+iEhGZPfroVS0AGkYf9SsuauV0bTZtHWwamLnHSeRgTbJRlI0I/PL
V6q9JHuHM2Bg0mOo1B0AfGVRjOfbwSkVenBQ8JtCzzNw2p7fLk3sCfMA/PDpVDoVTzTX8aB9iiLj
Rr+CsoH2hRrUY6itGVI3dOlifcPPwySSJ4SqmBz5oalZmcqsJJtaWoNhPwW9k21gVNDKnpUWXKq9
8hEG/1ZxGU4733c95zDomhN2SOTRe+kILJeI221I2K/JwZweZycJ6DOudIlIicUh+xm0VeBpCEWP
ARGohDLhQ5ZZfER+HtsWKjJsMRhkrQyQPvOue1N2K8eHpram8MqENOHRHkzmLFsZ8FuuaNzOin61
uuXJ+JoDhqdmawzN9T8JB5DNyJsYN1qZdN8lXQubJuC7GGpSFq3FEpLl+dq1W2QW2edZgli41Tkp
sp8aCj3jZD07qxcqlPbiEJ7zdcmOMOGH6bIVJljYf0UUYePY6mx92I4qAFQGF4kxJWmEqZ006ApL
8lcm4NcbOgW2s4XEyNitGH3rR7iDI68NJpB6fIF3qeZ6nSy7hGQ9QbH729KXUhCKmJU9fA496/tH
13o+wag2syhZbTUfEFG3yR4tscsdjxqerWk52xFgEdVi86um5OItnpqqFq/+7HTt8xIMYTNhKfSn
9oEsrKXf7ArIzYl3eAKGrCHSRDgmmThOcle4fNTguAqHAzxHqFgtauOOzYJLk4xWyQIdVEBRRrpg
TB3+TggiL4Ss4zF6JCFeNu9dUTl4Djqnmc2z0qEIvryubzpOkpTBYfNZbCdd6W6xXbW/0wbZ4Xta
+paqBcHOOR6kKHsxM1rGfvajibQF705cF+knB3pnvGFdN1F0x0GdTKmOVctwbOxEbvFHJgys7aaX
kQ6hxXUe880pyZoyPKgktIeXWbqCqzOr1ew1+yiIigmfBnp5TOUD7owM4Tehafzcj5BLe64shug8
CjJ/vAeeaLcZXLVGRxVz/qkMh7c+mrzuKSvRzlxOW/Qg0uTXTcILSdZUHk2LiTWQXduk8VKgt3cD
slhG66OdCTrXXAFUZIdzI16TmKw1GsKwxP837HIMy2DOTBYXxAFbJrzvWB3d8WkUs1y5ypjpAhRz
x3LRhqFrldZnMDl9dIxosV+/8bF0p+wutfhdaD+pqwFSFUvIyqQBsdVa8tapUNf44XDXQqoTbdt+
xDY4N5K7YDHVT6F9eySooKVLf5a20zY5cKdj5acdtxyButhmjpAvwgKcB6aQwWlGamhSN3Gsc5s7
xET2QW9glEPSQzU6oVfEbbtOszuD2JgGCru1nAnEdrHntT9dNkblrbMHhaNM2N6EhbaQpKbDLYtO
V77WqZzLZ+qustmcq7Y2iM/zSpmaPbtFhtFhWT6WKDiABSfTK//SEaIl5BsETkDoKQo9hqsbp/UX
v6FsIfA6uJ6VDTUS/16KEGJ5PfzTQ+Nl8XovdZK1l5o7Yk3OwW2EHxVEqUFaUibDIH529p6D2K5Y
D1JQ8UAOh+7ICI/Zu+8OUcQ82EIpXpXodFJP5K1sqCpTHmvaBE2XzcOx5XrK9rjYldfJDbxwlzOu
YVtZJ4+pIk2+cRphSZCXddwGxa7Tjm3j9DIzfJdTTTWunA/ZHClZP4xK51yuh0JKXW+n3p5rszM4
G8b5aCVj2P+diDQo9HriZen8Yk8TTpyLO/jAqG9WXDW5uUSu0lVzaHMEoPussYnnHFuaqeQ/2GK2
dC54yMYE0HRgSa+4N44MJMUwE8CiQyeKJHD2i+OXJfJ8DHFmbcYVOtfmZkw0wwE/hMTLygHfmg/P
H4fk2KPJcThYOn5mjoA1d6k+cGEKQThN7W8LoLF6IJg+Bc+TVeN0BZ/DEYLJiTX2kXt0pBdzoxbY
a4fkaaAth3duWeOjg0N8tBh05OKuS1VrZf1RsLZrRMAwDTi8Q7jCWrth5B2nBAgwLs/VbhBtE/+L
vVHHCCBtUiNnFZrQFTJaaQqhtgRYtdWjwAxJywSuqVyGQk07AebbM/3M9K3t8xKnZyXsesx3vrGq
UuJ3zHnEM4v2Fcj2w0j7Ki6KArZtyIHAOxYVpT4JFaLGrh+ATiXJHm55yyWBrlmg4WnouNPX1MVN
/53BEV3bUnzOX/AAkqUDka/mOG0/C1Xp5S9pqGjtXWrjyQqOGAMYqwONIiRZM4omH/nPFkFbntU4
E1XeuT7Uj4oVrKytj6kqaZBBLckrGPRhTewqtMBWO4e8JYd9N+hFNoQvLLjOi9Fa/jghJTl7MA4B
wC6PvpDJDzQUB57vukxuiS0L+4O0wkwIkon9Ip5jUbqzOrdRCjGDoJrTN1QLTwSvp6NFXrE+Nn1X
US/Pga9jKZZDpapHbJVx9JuFBIQPRYp5G367zAcJDak5+dt01tAR8OQVl8vFZ/rRBH+IIUSMxCCy
0jWD0ziPYFzlKqzj96Tue2BKpe8HI12KvrZH/BiWl7Yxcd25Jbhm+rxJnkwUJ8t35xsvWI6EjhxP
EfJySJPvYCzHjClEVLveIz71JB/2nOAqLKkgzQW1s3E89igELaBG6sHriChDL1uM0Q0iV3eyNdMv
6xxNRYWdIx5MF/1LMAwosRlYDIG/oZC5MZp4EI2H2vSdm5x1U0s1nDgPuJa99SCXd/dlwhRl1xkY
SPmZcGyrbgIa7/DL2EbRZ5sleny3bJh0NAmLcYiLvdsqhWM+NEPwFpVATH+niafZkUjPaep/60KB
FkIWryo2brA9ffATjo7OMBqGSKqcvaChMjMmHcRKRjuq8ZCXi+j/KJBfpap4lMQsq4+0cTrHQ79Y
dd9tMjuK0jXF8SIGj7VkvcXRg1SIDrf8g+EzlsI5YIHAMWZRExaOjAm52/S2Pb1M8EJZ/euojNIX
ip4mVTO0nvsWE64jjar2lZLF8Ifjlk4+Cyctl++eqBCGvkqFPGcobdptryC848iltjO1lA27LcAX
dZ7ziILONKBTk8ExQhfNw4JysPmXRa5Q+MAkGZYj/y+p1AW4Urg/2JFlWfQ3h9ucwkBnx5744sgq
in9RA+QKJjkv+oSlWtsR8bWeICODSQazHYatke8kc48cOL3hbzrgCRoQtfmkfi2uaQ8uplHQ59Q8
Or8kM4uGO5kJQ6YoE4l1791yFDe+rRPJDAN1DDIF5k9PxDBg9QqzmqhqDpcBEmxf1UX0wHdt8nxL
w3fEsMqf5qL8m6I2Ap/gKIFGNAjbxfq7JJOoEVXm0OFuOWHL5K2Y+SzxTJIIDhJ6fhuxFHdzsQTd
XeAC5bp5cE7IIekCE9BDbM1gZUZ3sYmkp9zS5+4/ks6ruVUljaK/iCpiA69KKFqSs/1COV1yaDL8
+ll95mFqpqbuPceWoPsLe69Nd1fVjjwYKOvhP9omxRm+V80czGMvZK086pPNYBwcTFFC2om7slBe
IjFjkzDzjsdmwycxii/ul4hQYX0u7P6SL8LGbhSWmfqWUzuckwGAUwodDdUC3UgLXi4Hg5eEUf0n
Wi3EXtsbKnXPLsoqYkOGRw4/UuLNyoKYJH4lV3XSlrlBQUYZI04TaB2ZnsyMJxLxusUmFP91iXrq
O/Jg/5CFZMdCfvPxjgNeBmao2TGOogWkjY2vEi4Cm/Mu7HlKTTqDHb8NrwGvPCG4YsuPpmcPucxq
y9tXAw7TFw/bOQZO2XmG9TlnQqcma93UgOA5pWbM3KUcOdyNGtvsOm3D+RrB1Ilb0GkNgm7CGVEq
kXwfEwnneT6Dj33RgD6XKw8lhMozN0Emv4w0mgt9OyQ7v4I5NUeaQ6oDoWaMX1oEw/O5rMjmghHR
hogiUX+XZXcHFOKRE2Ew5+cJZ04a+SdbpGkczK3tzX+15yraA29a6u+zpE491MfRlGbVUYS60C+i
bYA8rZktjimQMTa7Rbgq2mLQfrFc6xyAVZzahOfQrVSgV0IiInBspyka5dVQxaOFzNrir8fkAH3x
AfQ5JaCI6VFvaTSE5T1mUDV94YxXrU04Cp2oRDeplpnSnsRR75tAiaG7s/+oJXGrxVzkm6hJ0Cau
+CKydGJXlZf+72AWPVYplipmAbd4YMxzq7lKLFdNV/rorx5lYr9PA+iJGWv6MM4f6E5D7yVzls5F
kVDrohB87JEUVxJ/J/djLpN2BuJCld/YH5yYIZwBejJL9Ayfiqj1ATj6LEUcawBNu3IJbJx+MpHR
nl4I5Flq5Lyz649/nD2EpEERTKOffAwTCirPCTO3fiLsIbZ/h9CWOQka2kBD7kWerl/91vUGDTKk
F5HXXup23ehM9ZHgwz/KnEFpUkC/KPs22H/GPAuqIJciqgdR0OnW0lJsaC2XJ0oxkrBXrpPrKQM9
R0xFvO6MueDOjl1dIlTL9WiUTyk9a8bHuWM/Rg6I5xOFHiIujiwG3i+N2Scj8HQHSP67ZrPgHzGD
552Mgkoz8upqh2la35smn2UQ63ELjaUa4FFRodkVKOyZ3f+lqJsWK8mE/Bk3X4Y3Uf5ILtv0ATt2
rVMFVtKYb7YpUpYHTPXahrRN0jZQyOSoVgh7NWs7urM5Ec5/WtT1iUuOk0dfhb6rHEe5rQxbTPUm
6nCAMNhqtYKscNbVrLs3es1NgQNyzBFzF32ux6cuis0YA2+MW5PMv/FZZHS0azSUWRlAViR/ZVnc
3l9PSUWdycSpTs6W71rWwSlj/KkECmn9OiUdg+KAMQqE/4lRDT6APPnNG6iUNeEMFnHKZX4xzMI6
zqyFLxjh4WGLjHrcykR+phoUN5ng3TfCJlZfq1Mx7ewacXHtDiz14hIvu7Kmprz1BQzWOqJFwCuD
K096OQ4SXG4ALzo7n3aJMZElKJ35atulpQaCDAdbG2qLLsL20Kp7fRMz6LjKOiahwjUnvobu2IX4
COiYlk1WVUTg1nZnkaLMoXKIcjP/L3aSeGf5sGKbsOsexBjyttEGyJ+WmX0w0Nh/5S1LbViyLisi
Ewt6vtWl5z/k/yxcZSHugzCmYyEL8d2O9L1VxFaB9iTeALVBX94n+rkBGHrxjKr5MjEWMPnJhyHk
ZTBx87ELZmY8MrXw4woQapO0HyPTreeFad4WbFB+oCmVEN37tNsgLczvNuI1mJr4d4IizV+qZg53
jjN1BwvMNaylAhUri/Zr3NJ4EgkU75EDsfXVsbeRk62fbQ4XBlq5taOwnrZJunSXOm0x3M4ee61Y
tq9AraybLVHvhIORrhFQ4UwatJoEWruBWQXrRc2E/7SlKIJ5GSZEogUxCe4UaY/8azbzAhWCkF3i
DNGBbr8nBaoVd4QXhMru0PpgMHGHe4RJmEN6ll2Fr9tn0cTBQaTrohI5I6ROIPZZHWP/tP45Lnuq
0MoxNyBUt3bl0ltW2M4+UBOf4iXGTuVOn7HjPQ4NrUZs08eCCnaTU2IV+xAcIotVnHbVcwX4QMmt
B725YBr+qHKCvHKvPKh9aC9zgoQdeISQ3iZK8JD4ziTM9iFjwz4FPYIHA2gFXy9rkqysry4R0L0h
6CW9joZ+PicRC0ptgCfekIQIJCCc74mDIwwUqxfzO9RtYA+LKvkYHYUL0D9D/Bpywc/HchjQYG8L
LHDapujni41FZUnIKeYORtIb0KI86jOsh8bXAme2AfuMmzSU/zUl5sCQ1A0iP3DXZcuznfiBSm43
U4LCbBLxHCY2XTwiEqYTibNzF5vbLqv3nOpPBvsVeCDEKHVst8etq5lb8thU1PV4MfTqljXTJuMl
mfW/ZPmKCwRmYD/Il97ERrk1ZfZSsv9CxTyTdWzCtbT2jl8GId8sA7pdZf5GIXpMQ9+YFVv3HHRk
jZZx+eA83hRJ8+D2KCMkUO+KxBRl8NINb09TStvr9jMOdnx09duoSmCC2DG9IACYmput41tCirdx
u3w/g6QH/qQgcab1BEWK+MMlfdMID6YBW3P5BiQbBI3Byl4qcVD9XZmfY+xs08Y7ZGQ06SYxUNOi
81L60+/gusW6a50LD+MlESOBqObZ0IkeWpaAc/BsTf7J1IwHpdGMcm4S6DAnt8M/Y5J83nn4pMpF
vJF5+9G0JCuDlQhnnPvWWzUne3vqgg5udNGnAWpXKg3n2QLDX43mqxGVL5y/oIQlwSvzO0bvQ+jr
28FyUT7yKDMSQ2WGvFmDAQVrYIR7ZUTjemH21dvme9Vnz4XvPat/UMlzvcKF5mNhhM828WTvmSgz
+fkifmNTF19kc+414McFlJGI3SI6ftDHyVZY+qr2ESy4/eOSfaWaeYRLGdTF9MtAcQ/B795XL4un
b7tiPMVlcghZOROuHXrORoTzaWIbNQnr3VdqTaN0V0NEoJUvqPAHjdF986HP/gVr6ykx6p+mHhH5
OSrc4ixqfhnBPzzFJsl2MZupZV8upHSSM53rBTk/MO5GvjNj/BUo/2tih/KC4hHVqpVhpe7It3BI
/MQgjbM92RdOgehx+qrmnANvWDdyClB83RI8pxZQBp7Gmiweo3kf1KfOAQQiDnR+xbzAYCWchccu
IQoxS19LZAdOO10Z8j3quvPgF962ldrWmYnkRsDIzGXdpXWglv4WoA5d9FdkZF+Ew5Dc5wY179qE
vC9mqpaXnGiFe054qRSCAVY5elb/4jEltq1vBQayLX+D9nnjNynby+YhwnybWBVkfiSO5a8+Ljs/
c+4GNHiReMheu83Ap5ZW38S6n6IefwWbBiZ7Z9Hk6waWkHTnY5QmQUyihZJqQmW8MIdc9UILLAfk
XQXHHO1anXiBOjAmjm+Z/We1LY5im0MFbTrPCoMJNhIye25MeXHI0NF0Z88ga6OOZkmiNvPNueuv
M9xUKxE7fTAARpcb3tRjJat/z1cCI4Rt1rv63XvkcApoAoCSbGnORk4HMxTrpkqeDVDl+sQ5ibnQ
UM5X3lL1maeTPFOLw3P1D27iPNJ3HyyOBfoFJJLzpTSEIjJu0NnTKxlbZC0b/D4H5rz7JtI+x8jf
pDVmJc4+8ObPoZNiPdHXPXm8hlkfDboln4UTSKv+G9XgyUuMtwW7KD+kIjXxZc/05dWB83Kbkx+E
Ne/I571ztYxAXlDqnhOwx0Ne74Jzm9g7sGIt6I34qsAFP4rJQmdg7CM3Am2Lp4E/r+OQI7Pv5Ogm
oEPCRtkdqu9kBhmhvl7JAtZUCOOU3YT9w1b3ILzvBQuLxOpSM/LnT3gWyXC3+/hJ6t65jGDcs5Kn
fFgN3shqOQwWjdNmYusKhAXn0UEf/Y36396QHnUOklbUO9znLVOLKbbWmU37j5rCm+AQ4V1DOII2
oVxb2it8ggdXeoE609SZldUepCuUrFzhFAP87f6b647bhm4j8xZFgPkowm6TIxfMeT/NHuwkx4e6
rbTqW9UPWQd9ayybY2RYe4nXUn3WlgXKMYVcOJrVo+E2GFBSPTCYba56Gye05FKLJGIZM6lRa47O
c5GzqOnFZWjnnbtAjJZpj6fWsDdDEnL7zXW8l13/kvLLePm8dQq+LU179MhQX6wisH3zUoDHdoDb
m+4DQ6JNSW2RQMN2PHSuaHd78BpaWgQGocCq7iiKZM34EpCnGYxzeSpbZ61euFmbsTfGzOjSOKIh
mYXLhN1/sGsrUAqCMmsv3hjirsL3za08DfNhHKojOsxXzfwOqZvbxuBCxZpUMcjBLiiG+ahgBNWI
31fmLDo5rS0emmYqyGRHSsXfTYXMIYwwdMz9L4cAhNXAF0s+zIWVD6uZi6Bg9eNhVwv7pG6XLunV
eh+/E2P+Dl06esBSE/d5ttEjJQd7tt+rJrrn+EkXuolkKI6LS42CUeCkI3VPG8Tm6q+OwuidZefe
QJnJOCr9yHU/ULfKhFnATNtzV6mTXG6d+FPL04vJS65o3ExNN8pvpH439dyTlRd46RMbnp3g4Syd
/ll9wuxaLpa9XKn3g7bUPtOODNsCRn7rVY9x5D8q07B6dFkhrVpyEAyfXD633qnTtOKEh0394ALN
UL9ZvHjJWuYsoKRxyAncsLPpE3kQr0vHpcYsZgSYVYA2NTiSSv0VE9mV1N9d1mJsRMOuQ3nUSojP
1vzUdTOOofIiawiJYWbsMuwqeo/FAIsda45+mwP3sVpyxIlIU767yUEoShXpgM8Z3WHbIsFyc/9Q
ecMdqM9ujIji8OB11s5GokJUFW1oi70e05NjXjIWuVH+ISfGwajX5yUlJLnKjzMfvyaYCFMujEzi
EESQRozRiUwCL4l9eG/d2RsZFKvvJe4GukM+dfXHGShr5gFzrxP7x6IenlqPaA7KKM0BVBlW3zWF
btO69yRJntTpoC5Nx/JvDZ9ajeiDKcytHaxNNw5Hn4pjYO3BDBABh3ckepkCKnsBrn0gMhma+rJx
ems3mSFIPxhQhBhMk3kqFNcECT3r/92ML96hoUOiytHXbBO+7zrMj3wLt1RB9c1fdQWDgtgrByJx
mP9q7VmWZznAUeDEZZO1yieYi6rcxvQWcq0vRfdhcz01fXLpC+RJPFJQBmFLKlJEFrhFD+o+PaRF
dtKQ30sqNsf6Jo8doqd4aBAxpXl1qcuPvgsxVbj0vSTsEIu+K+LlQ3rhbubc9It2qzPKUeWOOjfr
VGG3gRFwrZM3ByEDnfvgPQwZZbJvreUyB36sPTVZehFLQiARSVqNmwLJI+AbC1TOuRRO1mnmCpvw
BSojhRulRxKdjpY3HpNRDXIi9peMf1EdPOSqviOaUJU/tt+d1JesDItJNgUQ0tYRs1x1UOaFvDfJ
+B4u/hal/pErh+xJ82uAYNB7w0MVWgd1L3d5/oY4QFEf2JI8qboE6sd/DTPUfqTQnFvojuWLTt1v
a6+5x2cSQ1x3bFjAw6s6yGoQLkPH7oE/EUyV+oJF55/VycKq9Mho5k9Hy4b2YKfuUuxCxJ2QZE2H
g0TzXMTD1yDMMXDBoPR5/qEpYgxPKbvVg2oxvKLaTVmHzNhFLAjs2ContrfIYmg4ibvfNRlGFYBO
RDsSiAKTrYrA3tUsQ8AB0ad7YXmsK/yvunXpKAlYJ8LmTn7twaCCaplELgFnQUQRCbdp5/bWsemV
Oh6pN/i8uzr8+4p0Vf5btZZ9tJwqtJQQgP+9LglhzyBTT+q1Zjt8YKeJZsjEmNjYTyHXe9PNhOn4
W1Wxz8CRDE4Z9b4zlboZuIBXrc+tZhWYf8J2F8luN+CAZHa56VvvPHiXhm5K+SSjhpE2+WpCIqnP
sm8PyqbtVoEB7dNwSZCYHnLhPE2LOEje30InPGQpdt5gbWPh7FTDZ8/T2qRLK7rs1LBF8ujtWBke
pgEjEqY9u0T0nJfMn6Odn8irBpxA3Wgd8OKeX9gtHlQZmPKcpij2BBVj3tO1Eta64Vpe1xz5Rpb8
xzJzpy5e9bS4KSRDvtUOXaN6RpP21Sm6beHQYsYunHJro/48kz5C0CVJiTuTdxQl+jmbwgtibd7v
cu+7A0Myey+wD7KAO7tkIvn5s4T6pB4FFh1v6rjIePtd/V6pYVvY7SCvq+pnaIadZhi4nIleQexF
yEznXWqSWSrZ/hBNSlHjBAkQm7hfTrwxQcs8VCLsdkNGJxwf1AS7Mp4eFPygpOTKtXyvOw6acmur
/jnCdzcRen5doB4sruqV4C/RO/NoFpJSHDgCLxfe6WsWa9DJ07Vg6VxijVVBsSBWSAyrNB4cwV22
vFB/G/l4g4RMi1durDpljxhvBMFvzM6IFVYgGcWjipWQw57cF3WuFYm/51nmQfBC47Mtx1vRORcn
RfFSXVSZq65RFqPYccFXqk+a6nCBCYfpiQHMqcpmfgvX4pkM52/sLEcvxsNU8FnycKhfl3v84Ize
A6M6gJkmAYfqm87/RgYvucGJ3TxW5bjVFuOs+3ejTAIqQh4/QofAOP4rUtpJkFP7Y1Hya82DOjv7
TjwuRrpVVb/GkVjzBNbN+NrQRRAUtid1M4hN/5mwF35qk3eTq5APWZ3LJo0HARaqqRHt/KGaTK2Y
n9QfpV46VRmFlCwlszVVTlEBZgmQM+maLCTaB5qUXZOOLFdDFht5dCwY+TRecWVdimnK3ejZF8L3
IxdTQtOrufYJgcdFtUe+ScyuKDaWgr0iJF4W48+mi0dh/GNr7ZpPxc/LvTpejaW5kLfD0eg3By7o
Y8JdC/WeJWwTeGQDFa3+bmOJ9jkFfXAtMTvmlcM4zQE4VZc++6PF/BH+8piiw3EbFh/VJTa1Wwwf
MXHkY8Fly3LooL4H1qGfWeiQrBMfJzP9cGFo5EgEWSAHIVWicobz1IkLp9B2jop3NXOgeY4N/6Sn
4VkdCOoI1l2H2WN9c8KUTBSOPKmqjnDZMUnI4QuqAQPLiACnyx600yGN5neLkDZWRlfWoY+qAatz
ela+F4qEnWlKBlPZ1fZL5E0evcK0Gov5rTPRgzPSmIrlGhfDN0m9QTci0ovd4mT7FXWYcywt7SS5
b30pN/GSvKlqCsEK6J2u+Ncdo4tVnbvArrCqkiHoq+JOHPAj/7/g82Ia7Q/DeeRn6vn70O48Wr7c
eUxEeCZAC+6zHKoh9gBAecAUlvAnVVZwXtC2oSil4G6KLGN/7BR3l/2IdAz9HDv+HqkNi674oifR
pe/Kb+ZReyH/P6YIOSSVeUvNBNvF+xN0FLXeUUXnVwr1P3MKj4bHQjyhxPfb9lbX0oBr7h6zZrkV
5mBs1Hlbef2PESUXlClHC05B6LtPouqPbYheCXxqkDKDYLa4sQrtqkaLqgDMh2LP1gaUxsRYLQzh
P5syeiCE+8cLWd0jweVQbV9lzC6na1lL6pN1VZMao3U2qpzCBEsiisVVWOwXo0J3hxHY8i3MBBIc
eXoKmWWuGKFvZw6PuTKJF8s+WQAdPa9/ZLW08nTrLn2NW739V7D10IUbN3pVZ6GpN29+hS+bydNI
ExjDn1EFSGw51z6sf1UbPnJfsqq5mV3/AOWOpDXe8yKvtgS1bNCHHtuMpb+nlRarpO5NlcdWbl4R
LJ45PC7TmP6WWnyFiHHmrwuYFH2wvNwIRghAhX5dui/bHD9LJyb0Vrf/m9P27vEel5bZ7TF/klVI
ZCz+lnOnF2/liE/Tcfcym6+OnLlNSN32HZ7DMP/3oSHOOxm1c/DJKdWTk+O69zYVJy0bXhBjXtjI
fo2gcv/13COGMULIuC5UMfDvoobjSZz8Te/qEwCleUfC0wskwVeBXnDdm8sjU8ZNpllY37KT0RCJ
yWTepIfukBaq8YdlxSRw5vuBhlahWzNK7r4D6q6pIRQ3VZyOP0ZHXpya53H+gznIfGZ5tYNyfNZP
foSzxkUOs7IcB+dt+JjU+Fk76p9UInLVgNcWzs4wom1bI1nx+HeQ4N7adn4mwIynhkLVnar0rvn4
byBeXJpe4Uoc+yfR7H3bh/gmfW2FZfBcleU5nNL3cYBY1LFTsD3+2Com28k6UeIfsPj8O0wENnn1
EgqZvKiOKh/Nx4inpZDkUbCnvnX9+AzMVyDubx/UTAn7FDMCWlPVGyFlZa+iP4KD420pFubrXAGO
gNDncS/XfflHA/GtNUQkVeXnMKd7yHhQcyXLSx+gHlb00yisc8Nh1putu6qxfQLRrIOoG/400b4k
fncOhfXgMAoaPX8309O5uXXHSReg/9yqJ6dygTTbrXux9NndjpXxW4nsnibNpvMLk6TT5WoxRhzj
iM2c3KneBhL7R+IMxH/TuNp29lVO/cZl1DkOPj2hfYytGvFjAcTEgGtNNWKjNjRU6Lhh4niECgKj
injyOXmbhGmQo12+yRSpEAKEb7Rbp7bl6/WylHygoXj3cu2Ep+Z1jEj6EhpkJqcdAxWkAIHIegzR
CBlN8jKh5VtFI1MSUkRw4fRdupYxXsiiakN6RZ9oYCP9W/z8LS/Hj8IRaqYBVLZluwz8OKE7sv88
m9A+bSI4J6l+SwddO4qGF0EmCgoYPEnoO1YJkgEcbtgiyvbczizb0LeBXpTVxyxapNLFayUahEQj
S8xSN5GKSnLYljgnFtNjO6/OeFf4L8Jp0r1MFszSqINYeQhddc6O/+fWOENiD2NNO39Z9FSIkx22
G/rWHZadOduPrtG+q3mYKoptRLRU9MPZBvGqlcMGudtxJqHM9bNg4jJj5cywiHZYjZgnWXK08Vi4
REob9gGiNZznjj/VRWyTmwDRyugNVm8QOfq8SZzivenzVzGQjks6ATZ4hCuigYzC+Uk4RcB/3tPY
D5oGcGXGlaixU4iAfXlYWrDAsEvP0B6yDPZaoN4MiOjD+NlJ4CyeK8MKZtd79gcmzz4eV6OAq+Ka
dwsuOZrMPRk5TC4LPvaWvqWMsbXlkABdQubypcMT1R/RiIQbs5QI3rKOliEOiDInJ4iEGzb8xTPi
mcDgqmCYwN8bbzyWb31JGVWl59mtbyZ5Ox0BAtngQEPC3bwwYKeHqSxWeyF3sZmf1XWfjOOVKBJ3
hQL9MPAv+JZVbrUKPTnj4gLr2E7dq1EIwyjt/HGnyiw1EcNLcUC/cI40LZgqJoqTX4B2jQ+jN/BW
ZHs9n/YWpbX6G3n6iLZysltLOV1pM1Y+/9gz4wij8ie3xCWyp73tDK92b31NBSR9v0AgTAnS+9El
wsms/KzxKlrwahc6PbZwOeHV0gmMF0ng+4LksnBE6qY4TAP2lnXrsG1VRnWenjeSY25zOsSbStSB
+heNwvxIwWUdSt07+pAnmMSn14iKO/QoWz0BhYDhVCpobRhlk4Uo10OtbIacRtBt5NprjeYMyfi1
b/w+KAGV4faOT8RR5Csyjd4TIyy4ANnMtnj4mCUADJe7tO1LxGBpfTbmJtojopSPNAZpUCQxVVof
X3qrPrZ68h/nklAT5PbRS8S2HYxhH+eFezTs9rUD9gw9RDu6OUFspps8lFHyZwziadE1sA94uxVJ
kbibjzKsc4iF8jxoJvj31iVtkTf5wvRxF7vyQWvju0KENF7+Aed/n8jxMQeZQSjgVdrhV2XSERNK
heI51F8zz3qec4L/+smlDTNIAVHvYWpWwGKWPfGYiHJcqEGY99eTDuGUeuaZOHVCEGhv9W65j45/
o5BgImzbv4tUTv++fGyS/q+Nx6BfgBEnjmdtcn8Zb2qX3ETMsx2mCD1fCab9ZhBffJ8feQ9sNgPs
RcNLRrv2RWO880RLKiKl/86ew5tc4nOayDuH0sGo21vPpkvNb132QbGelwGRAQ+aubASNHOCxdMr
dyog2QnKbMcE0TDvc9f94FQAVGL96TI+tykYRSux2PJa+QaVHoobj6MmXsw9kedcH6xuSNZ4YuwG
TJEcpAyr8eSBsWRAsdeIn57b+Yh9Y61aMvWkDMO8C6OG8oXEWiPHsT7TKMyx/lRrYAYcuj21FkHf
U64ILLoXrMZxV7zMEQZtLvt0ZJdYZLnctwpc35fo88wx2hVDfMnMbFs0/UdZ5j/8ZE+NoAwhg+TB
dHRQv92m7eR/aUoSEpMDY8oO8K6v2WCROFVTZ2QGUr25dK1AamiSteqgz9MjPn70+vyqDrm9oTw6
/Pek0ooaM8AmQys67KeFMRsvsT2Ca4tnDbxodnbLmPKk+6lH1rltEhtKO4OIAMIby7yy825hqV8a
q3spetYSyPXfNYdaeGJNbnBn46YIhhIno93tSx9Z1dzjZ0AYZl0NYcSA5KODR9EymiDTWs8nErU/
pKrGUD9a3EbMz1Q+Aoy2fUji0VpGmRrw+Y8EO+7iCiiHS3dRpIR3ZQVglzHl3MOBsS1j+87ZyirS
VXFcGATgGbUJKQetThNbul/IIvHV+N8Zo6A5FuFqKtXTMAJqFcNEnIad1wfB72yuda+QhxDR1ivy
CILmx/ho2hl+bf09mdNfLbMZamTG35DmSM80h1wTOZurpGbCrBXcZuoNz8z4ZpnW3qwZUxjexCRO
zwivAPsaMyg3rMc6FV/dJL9ZwL4nA1NwdJfXJHLFCvuucx6MkgmjmiwRMEjmjXytGpwjhtdzGNjo
CTrgYkJ2n4tpxSukQUeNSMPSjO8k8T4ypAgxtiQOEBZN0oSnf+oCJWyuYB2SM0Wr6yLo5nzntM7A
TnV8EVBO1pmTynUo4AEbLtZt1EC/pe29t1TSYV9cWHB+IJvDai/kAyXwvYFxyDRB6xSTCHGYqmGX
Zv6MDLGoOfV9oNOMB4pNR4zjZuj7h87sr2Y1QITDdYor7ZlP+WAm8mXKXSY6AyFlvs60mAFjrhtv
douIuGOd4bswQNEYupRD5VvqNk906oHAATsw6w6TkL2Alr82ZvIYa+mhT/zHma3WHGvbVqP/azSb
sx2GKVs9KDE1LrDUdg42GcoRJ0Qp9ae8Q2sWDu49750LiNtb6TdHTYsPLFMvCzFLSvrxAKn5FecS
wJ+wuoRgNckOE2vzX0pasjV7JlGI797T1tmju34oSxdWWPW1cP73Qv8YHY/Jn37mIv1zRP+csFVY
JRgMBlPM7CvEQ5gnwZSyZnYlBA7WZWkOMKxqX5rG/u/fs+blctuZlQsWXL9NlnX0B1YLqGCHtRha
Qg3TEONf+Zn26bHItXPlGsgQFnwdfV4wgYirLZz1ckVrey2ICUH5PD0bpKav9DH6lRPRrlaXr7Gc
8Svr2qvIynSTz9ZXQpTzxWNQCPthH2Hdn8oKvQiG9KBx+2E3YO+uIhSzwjSJVyzLU1t5/5Ulg7si
G3SmvjqOLfiYFQoWPx2fx9qagt6wXos8/61NkM6d45Y82B7brybe4gMTfOouWuPJA+k/9O+sAs6Z
ax7mOb1R9MQ3ZL097uD+wwin326qd0ark/1cHjhWj9oIdgm5CkC1euKCKlvymkYXxSaBpNNrDyFj
FReG/V27U34t4wjz9LjwZnsa5EMPFcCNmADvGDtgDhcFehdZzgjSGzPii/KGkK5FOjvSGZqvsZ6t
/1LYMacmkflzDlniLPFzZRsbRB3K5JBjujV6vlInY+tBHE26PJdkzW27PiKMBNLQT5OoNMk6ceYP
L6tqpDDobxwCOCDdR+TfeA4yMDcMnzj3R5UEoV05EMcPonVYYPM2v9uWXR1nuUTPmgs+wJQaiP0Y
LiYUnJRVqARPjVLXr167qulWRj9o73MrnIAEwShw+ElWsS8OfBkPrV/ALBVoTdDp4zOE+cAumwrP
Xuaf2B/Z5xswWN+YpAaOn3zqMvybvAlkEy0ZRuptjOfSMPpTxCmNvfG1YrmQju0V4qjkNE9nbs8G
DkbC+nHcd3hxoR3shMyupa3r+0i0X1jZf1JG5BhSbyQBvzL7+/S06U6ZsB8M7Uvzzee+wE5Xt55z
MpeueCww5D3w0yVPQzs8EuIFnjEnuiAHGOYLfOu1MbzwghT7hooB+wClKQMjovFCkxwLPwFxySTW
pz5f6TasVyiTd9/CS17VlhXwP1jkZf5XR0zxJh/7N5RnCKLE8uDZzUfKk9IN2dvMtAz/26s54PU1
i0B6ZZA74tPzOBOFQlMxjgdkhMYzZ9HAxnpYUHFzIZDRK0yiAtg2e858dlM6TUvo26lOHyYTXlY9
4h9KB+/aOUQjkxqUxbSz0inEsTR1OmxRQpQR5TlKGkmaqqvmd5aE2cpoNgJFnZCgjLzn1+h9bnT3
NuaS4AL7oocRNjt0KRBRjJVo9UeeE0z1mbN1F5o+SFJMQFP6Ltdyg4SNRJgux6YVT0ldngddbjxQ
XrHHcaQ3wxOoxYBT6ZA79XMhys956h792Pzo8EHBLTGOXttemFXeifc+hHxWowfQZCjy6eaQ/UQV
XdqriZn53huNjcPGi5mJEwAeYVfZ4CvRC+3S+dV7iWqjw0AQkg68SORTtcOPg1e+0zyi1PjH4emv
XUCeVm6d3Sp8BXO7r5OEMyWfr3kmXtwovvZ8SCuAHAs0GgLIMHQjT9ae9d55FjHgU9qcF2fQvZ3Q
JIHW/Au1/1zJHmhMLdmSzzuvs1gMMeLI8svU6leM3IFReWcWmkz/Pf2/VGj7CWUYIkkeYZR3DH+p
iRlD1r1z8vPQxywRb7EKXj2t+is1ezmnTtlvso5xiNcdAA0EjjsAc8OVzS5E4sELm3dXs9/tefzx
O5btRgk4u1Hc944RvadvUqijGKtV4lr1rJfx3pyXPSSgu4EQfE0c0m3poJqwcipXKKCpDj1Zw3t0
sBkWyX22US7GUcvsdb5o0oHrqTW/uUDOOBb7XGAiZPKGwkkPP+xmDJjZvnOUXmNtQLgW8sFp5pMG
KHsm3a4iJRGg/Gm2WcGrLbNtpDrNYHrguWE70oWshVAeliM8DotRKnjGnH0HUjLBFKo02TASkJ1G
L8nEpjfpmzMo8P+RdmbLcStJmn6VsnM9qAYQWNu66iIXLpnJRaQoSryBURSFfd9xN+/RDzJzNS8z
Y/Ma84F1uisTTCWaGmuzajtHR/CMCI8ID/ff//+qtgaarSvaYcuUMoxfPMHiNCyTzvqmqsZ9hrTl
guaB25HeJ+tlenHjdWvRRWBmJHl7A/kP+5xMwYMfwwMGoBvpAIl6lsXE+iFMp6n1RCc0mhhZ+Q3C
kG0YNp8T3wdZ6m2tXP1udeXXRDY/48KPTUwZS3NMkLMSJ0Nv3vxjQlWWIBmSkbvkc9G35gXNeubK
VOB97bTiySkToABBKwPYyyio0CrJwSg99oWQ0AyAbsdyIOP84y//8vd/e+n+1X1Nb9Oohwr5L0kd
36Z+UpV/+0P/4y/IsY3/9vLH3/6QVNrvNI1gVOHfvzzf0cPJf6T8t8pt5SFG0X6jF1eekV3ZFF/z
Snn+va/Lh18PtFwJXQLqDYT5PzzIfYlPqFQ0WfryWwZU+9CAlKc9zUyFuulyOMmGeuMbkG+l0e70
57Xjs6Nah58XkhsGRhSom8YfxMbtLMipZHtY/t7XzcOvk683SEHkKrPDWxNGCnACQEl/7+PG4ccH
mwxq22cqBbbgW2ZUd3VqbH/v06Mv7fmMX2oQ0USIdNo0IV14qUguBA3869NfH0d/xCPVcS32vi4p
MXzhYQETeAQdS0MWQw7LdWcY4JUdqq20f5029KvFFYeGXMmRnaAI1Y1b1jdxq10FRfqbM6QefhrS
yVrtMk/daBGBdelIl1KE6NTp3z2u4LEJmmxZA1KrQFUtZZPGzvdMrdceWRVyUhcmfTIzNn41N5ON
G0ocRLYw6w2cvhEExgi9ctmd/v2/OHKUyZ4VAqoZlaaikQL/FQEWsRr6CJZ3zv3z0xbGLx2ZIWWy
bRuZmk5Sp8om8qwroQyXmdbuhOlQakjJ3HkX451As+blaXO/8Fhlso+pvZA58PUxKQhZfg9/LUmO
QspB8ceIOnn3p838Yk2UyY4uFJpk5cDMNkJOdXkFc24C1DMazNXvfX+yrTVTpzaVFtnGUMKfUQLx
H6KMM79dGT3/2JKMg9rb1V1YW2R5EL/Wg25rxRWYtxKhgHaX5NEyVwOwb805N+smksA3O1Rr4pBr
9vdGNt3puSCfb4b9BpzQDWTkMGln5czIfrX444D3BmaHVWpowu9BGUNAUiSroqInLArXOep9+u3v
DWCy5eWGDIYQbr8x2e/IehT+WWUhiH3667/akJPNbsKYlqul1G1Mt/fPK134y0YM4rK3q3rGt35h
Qp7u+So3yVbW7abmUKSFG8KRXn2gUTmcWeJfGZhseVZ4yLmaG54+FclZNFdLGLnN6vr0FP1i78mT
LW4JJywrpWyQjgPh29kdin4DEjOnv/6rHz/Z2X6jwLqi5fz4SnKvzEpPz/zey8+LkvD990yMpvfc
NLSCKtdFWW+CDL7TqlEuDAo8cRZuTn//VxM02d+B3cVFWyj1xtB7Gh+bSIIvDmbP019/O0qPHB/y
ZAcX0JYhRTNUGy+m7OucjbCnIAYX3a7SZFjTjwkyDkBXeJaZwVKqhiX+QO8eDL0+QGB1JYPhPP1b
fjXSyYa36LVE3caI4aCT74QMpbiWzoTLv/r0ZJtLbmmFjVvkG+pg3ZrHJnJmop/b5r+4FeXJNocI
Wncag1byynHAb/sUN10X4jVaDuFSArGYtk+SQHFeDS17ZuGOj4g00KHboRw2qHpYZxuEX81FqsNv
a7Xw9P7OUij2ZNNbigkS2OROd5PBWmgVoMM4ie3l6a//wukUe7Lpk1JrAgVekY2CmG/aP1u8jWri
LR6al5b3SS2rG8e7SvthlfvQepiX8GasYnDjpZtdlEK71KiKnv4tx08IxZ6cEDXEl3HdcDcHQ34V
WtFl4yh32cife/r72nHnQEXlcKEsVZZFH+jpZmxvlaE4Teq+WkJeWFg3dq9nSKRoBgQMJODdEP1m
qATg9hwi6AIu4fCBnTtpQvImqLy9qtDg0JCT/zQAeZHytN1IT5yz0HIEtUC/toPP1cCtc9m3Q1c+
IEQgk9mEciuGBN6mqEpRVs1srPRJY8N4rg9Bd06zt5afA8/XQap24jsEVL5xm2YZJfMuS7Nz2A59
CkYtBMQNXSyyaiKMB9saGqKV141Z28ilkS5EPQOc9SO4QN8HFN0i8OiiE0E/nbsc5DqpnrpEDYD/
DkOrOXQAexCQIbjc581znEO/gcBbAkrrbeb/5eAFXr69yF/SrC9816sm//j36+fGT36m/zb+pf/8
jw7/yt8/p8AT4ul/cvA3+OyfZlfP1fPBP1Ch86v+U/1a9HevMCpV/5EiGP/L/+of/uX17Suf++z1
b388/4hhUxzFrvyX6o8//2jMKSiqbeFF/5mEGC38+cfXzzF/8//8z//1v//Hv//ff//vR/7W63NZ
8QnF/KtQYIiRFVtFk2IMG9rXtz+R7b9CMWTZti4M+PctjsqERLX3tz9U/a+6Ygj+0NBtwwCW9Mdf
yrR++yP5ryrOJ2xDCMXkg8of/zH+23/cMv9Ykf9KysS0NLIlGmeMwXZUha1N7qRgsCgNKqLZIsj2
DGkvXjvcIln7oWfSezPj0bp3czfUz+GT8ehqLsnTDzu5uNGG172J/3No+9mf8ST757X6pw1blQ3b
sgQcJZPdL9M1NgCu6rZmdgUdLi3Fy6F+qLWHUXrstKnxU4em4AxHaFuTLUs3oPE9HE4oxuZ+NufW
JA4JYZeDtwOcXDxzaI+zcsrM5JZuBOQQgVyrW7lvtn4nr8krfChcHieNkVDsU1RL4IHTmFCCPY2a
lKNuPVDRalFcKRo4/KaYWf+jIyEDq5EYxmOtybUNDUkeFm4rtvA1LZJgw7E1syTvV38cyD8tTJcE
ApqiHSR1C9N/uAzQeaGx7zuMFDAv6JdN7jycdoGjI1LZtcCmNdNWJhsHuoC0lC3UfYUzgH/GAT5J
odElM3fZeCdOXcAcFVlNy8bd9IkZOzQ1Pa1NZSsndLXS1qOZ9RW5Vzpv1IvTIzo2g5xFkLsaoEFN
MQlEVJSWoavzxBbNH3qismVmfcpz2u3gok6ovZ+2dmwL7VubBFXcYUkG9aS6TSxA0R0DS5GQ8N31
/5cZbeJ4IsnhEYSzdCss8SSKdks71ZfSdme20bFl2huNNvE+PYEl0tAttlGSoUWygSpoLbJtI/08
PRzlmNvtG5ocCaiyBFIt8Ae7cJd9nq+LLkcCm1oPekWp051Df09jZ3UR1jbSyo9VQPc7+kY0o5yf
/ilzv2TimWh5lFRWDM7AHpTSWF/KnRnnnzMx/vneraFXEHcSbSlbR7UgrqjpIHfaMvp0eiAznji9
Nzq1cBU91Thl4UmlzQD4Hy2J0szuOmYFKRZL0XSZLJQxWbjYKuhtBW2x7UX4LAtEKIT/2Pjh48cH
YxuarUANZnFsTDZx6ko8WzVV3Wo8IWH9XjetsxLUO0+bOXJWCEIPLlqDGMTWJ/4eujJMaZVrbhvt
pW9qoAS3nXqjBANsGd6MrSNeQGBiMmmw7glZm3hBVDhOA8mVsU0guxbyMxQvpwdzZGmIpjRDZ9oI
hqzJnCUw75PvstVtVoZLqbxukVmLk4+fdwdGJuedbGa+UROCbd1oY9rfPAG5k6bOHENvaefJdYEV
C08lMEFldOJlZlFqHs9usUWo4a694t3hv0JnQ4n6VrmDW2FX3puX0g5JuuTM/S7NmD/mFfTx6aph
6fi6OjlskemCf0/o2haoOCT7dzFULhptqChGuF474xZHV822ZXi3NIJ0Y7JqULv4mghUc2uBN4Ae
bMybVM2Maxw514W9Z2SyaoOcJK6p0AbSVt/d9iZUeF1l5iKay4kemTkud8BsCKiYY1R5eNKhQmHL
deRbW6u605MrL/6qKl+oLDdwVpx29iMjYvujZqtZtsH/m6xR5IIp0smO7mDoBtnw3LRfINlZGFAh
nDZ0ZNsyGKGiv6QI05InR4SdmKxb0mKoGe491zgzzHymoqmMP3bi7nC2Cd0aQxYerZOjIQmCrBEJ
FwRTh4rmi2bLkBgViGl8RYTunF6ZzdiFqUXFzenBHVuvfcOjc+7dTBZYRsfriWcH6KpdylYhyhAS
4m1Vvk2MYmYqj66ZYcq8bWRbYUYPramyiBOAiFBRwsKnxtQZ9OysGxWkLGhHT49sztY48r2RoYWS
Z5oGi7Zrl8skz6Gif4rabwEETacNHfWPvUFNXN53oswGDS62kHzelV5w3ujV42kTR44ITSWQtVWd
80GexugdOAiYghVt66Levc0K1LIsE6i9C6P57WlTR6dtz9TEE9nRhSlFttg6CswV7UZoT1HymoKk
PW3n6KzZxBA8caGdnWIFUgQeBtKfPKRkca1xYLi6/Vsr808bYnJEaBoJgTqXtW2PBnAl3YIbOj2I
o+uyZ2ByNCiJpHh+abJ7MkArgi7UvF76WbU+bebomuyZUQ9dOTe4p4TcaFvPeijsJ8sF1x7BB1qf
n7YzsyZiEgkbNnBJPeZqbyE3XBRwJim+PeNf40UzPekEHkyHJaHQu4Cr40atgIgaW6uB/tH1b3k+
vVq0iMp+fAn78CU0bJB9mTMn7JzZyRQasLKqaUxoNPTKYz7k/aKGbquSZDgcoxXsjNsglZGug4vg
9JwecxGh2RpubimqMj3ZPV8B8tm15raAPButweUQ2Z8gprs4beaYi+ybGX/G3mlHVzqduhn3uy96
vHF40mQtXBbCO+saZcYdj84lzWmQ+5oKd9XkwAsFz8+81/Vt40Y3vexdh4Nz1Sn2Z9QN164UAfsB
zur6CF/+xiD3DE+CGBr/KIwagdhWI35WR4tSp4FPSi5ozJlZtqPzafHy4AmKvOk0z1OBM4wdjUNd
bh4U9Q7d66Xbfu3QEfyNIXG5mcQwfPOtArC3boVOAkOrHXpxqw72U4THdD9c0ie4khrtQ9XAtxQZ
hG6aQkJWU2Qgloc+IjnCz02ah7c09S6G6ieNoTOjOebsmlB45MDlRq/k5DyU07RHx6k0t/DIrl1V
EGPCq5jNZS2PBS37ZtTJQOgWlkrQJNusVuBduOlQ8+6HWw5I0cgzYcSxIY2ZJJKxSEcb00d1XPEO
VfPK2ykSTHvaohbfG3/mTDzmbCyJDlKLdBUp38Px8DxVhRSV3s7rt+XwtXbJhiAA1dLe+nFvQ8/F
0mzDtOhjncREjh11TZSgC2+lGg5Gkw3wYM8pFmjUnLZ0dNr2LE3OCBXhEMdqic59N6E5/hFEIGh/
ecbfxq9MLxNLV2gcJmUqrCki0AyBHNKSFsDpQZ2PTrYEpggkTruHgn7v2cfNkUHxtBGWbpEsIFs6
ruPeZpUySTZ7TYQ7n0aErLivoyeVFuIPz5yujN4NYYGps08PjfTZYMRKUYU7u9pEdUsH/pc0mIlb
3jucJeuWZcrUEU0MTQYSFmVHBVOK0cq8hpel1hwYtW4Lcl8fHQt2bJLL1IyYMWMMOPYmLKAVHBEV
7FjKp4KmC6fZuLNV2COPJ0s2VNumikTlx1LGZduzUhsRIgy5n+z0oEFVMvLd/FaOvXDbhhoLFSKj
vOm6tHmo/C56DnLwtYGKevDMwr13xsOfMZlUZM8Guk2GZDfQ31L0X/r8ofAfZf4hpfO5mcVPHVlE
rg2NjmhKH4qhT4bdQ/5Nz4Ie7pwSimtPXaFTtjTiYSYoPGYGKyZ3IPlaa5q16nQ/GaAQiXduSYuB
hUhL7qxgPVkLdFs+7C4qozH00S3JMovDhTRNtI1rR4l3ggZPGKlVCSHEn6dtvMEND88M68DIxCeR
2vEiLVPh6z8XN8ZG2dXn+ZV5p630K/sq3/m34U17MeaWjJnRjR+eGBZIzBimqQmdsGliuBF6nUtJ
He4U8zWUA+R/lJmlOm5hPA81BJG1N7jf3kZoQ4VOZBkLaMkvVTtfdkU34+RHvAGKIjjJCP7GJ+kk
BAuF3TldNhJvojym00BphPBC60X4aJbOjK2jw/mnLW1yzSOrSwNIi62sl1Y5nU30sNEaedofjg2I
sFxo1PO4gMfS9f7hIWS3ad3IorvfQeIG/izOp46OFy1/PG1ovFuny8/tYWGDbNK7uyrMBjjVRueW
oQiw0CeX14nMwTTUa9TtZ5476jg3E2u6pmsyOQNSqJo1cbYUToTMCO1453wqr+uHdAlDFfy2BZ3/
tAq+6hDvnCVffGWBMnrULTVSJNoiuMq/K2zyuR/z/sFgkZLWVVMmBULcOYlvSrupIgehqF2zUlbK
QlpAFrlAr3RVr5F0Wrprd50vg5W0tFbNsl5BR3arriA8WsDWvXDW1oxfHVkJHX5bhYybqukAEA6X
vITcuUajLN7ZxnngI/1NW1PZ37c9jb6ZN2Ps2O20b21auLNrbsahc2n8oi2fcxZ41zWcWTaiUR0C
sIXzGdYkapMzYPcjfq2TSYRak8BS1acPmIDITncJviCZepGa61FWWo8uXbWa2T+gNN57mkmvCvQQ
Jqlye7JLB62XjcDA08omDdaWq3vXnqpkn+kQz1EGj7obyU3SL/KQ6XA1VOW1LsL6eih7MXO+vqWM
pj5vmuTRCdCogk5nulbUIS/RYNkVZ+0SaYMl+mWLcgmJxZJOvKW0jpfNolm8vKDBctavggUco8ti
iYjeIlvNOdl4+05+jM1Tla7aEXpjTs/iARE120L2bwedOPCNHyqSBPXH1xhxVcGhwgHG5prsqxzO
s6p3QmwMEgJB9HZBvPGSwJT14aML4WdZJVY0KVBO8Z46MmZ6pVqo4VrNGhHWdazf6ka0KiAyqit1
xtqxHXNgbnJ2gV8z3DJn6prwiRm88NALQHpvhbAOguWfelU5y2QoSUp7xoOOrhlNo1xrmmGSVDs8
GOo8KGy97ZJdXe2UiE55PHlmyY6cPYxtBE8B8OHsGbft3hVdIberdzomoEJe2Wq0rsqfQ1KtYh3F
XOnu9LodKbLDnME5Z9GKT0Awzbe3PT0QPgJ2O0VFlkAxzhW5BHAXbbVCWtTQn1ZRti1HPrTmKyoz
gIRTmKVGmtCPv2r4JSNwgNcGHjvdDn1WD4Uj9Uwt+RTAks1D13+eGe2Rk8imFmTqBFkKCdHJ8vWQ
Btct8om7kMZOXTbWTgnNmKTuPIX8gJavYslaK233qfAQKtFmKinvnYeLDVIhHfAOpbzpZuwyoJTo
Oca73vU2diKdyVbyGT6bGcz7+3N9NKMBwVMUnXhyctzS6+WFZSzHO1RRz0QTr/yMzvj6q6nOpYve
u+qhJXHoqrbbZ21FexOMddZI0X7ht/piUGHgddxlWD6eXr1j00d5TaXGxpUlT/ee1GZSXcXcVxFc
QVoPA3larlrIvH/DjMYCUc/jQTOFiQW+m5KN5ZE2qkElECfpqgpDrD5z678PXcd67j/NTFxR8XQj
dQFY73ok11a17ibnVWxJM3mjd1Vyg9K0Dm6BiNxgQFOPt7SuGFXwtE3iS/4jgnnFWaUNF4bqVztX
HQIyfQYaxZDbQG/rAK5B9KmAiSf96kN+f55lqvEgMpvDAQXk+HzQKu+zNLTdg2kJD0ZdqHU+Nv1v
P5gbcSx2cgiak9CLFtgSeVbJ2HBR07/bGijFKY28KqA2njn8pg41MTUNgDqtDzrwggb9nDSPe17a
n9lSPdxJoik+6LuYogytGrzBOd8oKx3ulFpBGdMrnAC4QLkYUE9w06fKNVan526680crFqB9Kqfk
CFVz3K97V0ehGEEW6aQ1kMa6tFFdW8g6WDrXhVhUoOI1s1OOmuPZT35fI7n2hsPfMyfkzJHAYEkb
PSw/F60uVp0irvtAeZEAXM8YU6dn99vgIHwF6sOxpuiTwWV1PwClzI2RRqj8BHCpWitDWp5Hvgqt
mmUXHOQKVLK1XkD0DsEELMo+VF6KzstF0cq1CdPsSpdkllp17E3nwhXaGMEoWN37686FPMBQTbp4
al96+PjCvEVHcECR6JqGR4wJmQzk37axrf2gGfCizPplENZ3MV0Ip00dcWrQAQRif5qahEYd/PgG
ek3+dvCKL21oXCB7cCnCudt6msoaV+MtSKGLQzVZ/kNXMzIly5A0CbbAra+7wDkLauvazt0r2+k/
V7p7BmfkTGB0zN2IVd5AKsAtpqnCYfAzSIYy+EP9MNq09AZc90NiLfXmqUV4+XeWzGJsCuljm2v0
cIB+FFoW6qHBFr64hagRKS1gXzduMmSvTq/Y9CZ4m8o9S5MVGyzJaxT6HLZVlqLckEPdXyJyeXHa
ynu/4BXAZuUc4tqRp1VGiX9dJIZItyFkCe2VXH3Vg7nL5v0WxQYlW9Ab1ohUmYyk6tDLGGAn3CZf
vVu62H/wfzf2g/ZVsVb66+nxvJ81IdtCp19AQN3yLn2BZq8Va06ZbntEse81Wj++wZgwVz5473Oj
FbBynDgySuqTW9p0IGlvVD/bdhks5GetAt20se7qbCYaeEMR7j8GuZ0PDE2uPSm2O8uOsnTb2VCf
LlNsrqTKLJYtuPbbVnFMtGH7KPlZm238IJTQREVdH+RLGWY5ktW1eiG0Ho7FIES9AdaLUglQGzSk
cNeaIUIE5GWvjUFE57oV2Qs9j4CuJXVxofQRpIkZjN6Da6jnDXf92kN59CLpbcjY1TJXFj7l3BVx
xDd/JLgcHA3pI0hbllZROjvTicrHvEIDdgEtJgxBKPCat0lpGJcx8tUrR87Sz67ZSt9RhITSBXV0
mG4k5yoMu/aiiDz/Jmyt4p5k55zPH1k9Ko1QunJYaLzXJpMqe31aNrYZbsvgMS2u6WWl0PSqOnMQ
0SO+uG9nGkjIoZdqWezyaJLVh1huPkFyOtNVcGT7EkBoJlBHgwabaWNeGoisoAUr3ap99QBxH6Qc
ZsTh6/+Gx+8Zov5zeO7JWl0UCmKLAMv8VecnV24w7JJe3872xb+/QsSBpckVQpY4TnU7gG6MmxGK
18650AQVuhx51V3fSdo2dXL4/JEQ/GCZewyF1bENSOee1HQxTvZe4GIH3sD1MYySIAF48cS8jiLt
/PT5dHTB9myMvrlnQ+p4C6WIzmzLIlDvmyFuUKQt20sbhN7M4XHEzbnsOQwZCUmeKSeMHcUIDytZ
tA0CtbxqOAtXuVvlyziEg9x2JLH6+ND27amHQ/PNPFcrt4m2Kqz6Rq/c8dTeqfrTaSvj5pyciKo+
giswRefJW1ZxbwK9xiw7KajYVI113/m1t1JlgL5xDvWc/ZD45pWU9t9LV8xclMfcct/uZHRkIGxP
kwtmU0JcpyTzYiCDkQY6yX/0ahfQTxqLuDC/f3y4BgUTOjdJxQCdOZxU04S81h60aJv/rGHCCqH7
XlAYFA+ptYBN9bSxY865b2xyrbWNXLkuStNbUh/Z8NKIb7L56eMmyJLpBk1jMjn9yR5z8rJPPbOI
t03T3LbolzeI1ttS+3DazJGjl3DXpN2QxkPARpNtBuS1cTrYyMGa15/rpt7mzkercuNpQeUYdIdC
vEHUe7gy2WApQa3k3CKF9DS4MjS7QOtOD+PIFiYxRIDB+wBj0xtEM4dMJJGExlMLza2gylBcdQTt
qjJ8/OwT1BNIWhAKWhSFJ6MR8VAGChOWIf0i2QoCWMb96cGMEzLZudo4Csh8eT5DQHhoAnSR3EGM
mW4H7aHOHxxHWwsbAEZ82QUzR9EbXuiUrYknC4HaWcJG3baSZlx6fYXUt/AcqBhkda235cjMWsCq
r6bQBXd5/rPK8uEpoRFmoXRRuXZRgzkXjox+TS2Ky1R1oJqPPPnW6k20R6oESk9oPK8MwGpbkQfR
c6q7EkeCI+20LAMfX1vGOuFxQnVjQG66j/ybMrLhEYb4+FxPzPQpN1rzoTKl4jsAKwjmzVRCOUCB
kHKAULspkAGuczu9UCHZnpmfN9zvu/kRPNZ4MVtEDpPr3FHVkAX30m3xVdn1V+qDBLDrLvgyFAvt
MXoNXrWPwnbZLmMzDjh4ENyc4JMV8VRRGHKgJdtMRN8gzNoG8jATDB3Z9CQBGI5BfhMYwOSI1j0B
tKvFwfLI+CqU4FtZWevTPnx04qyx5VHQk0xZY3KwhFbZKG1lJtugVc/h5d6YOWLhUXLfCHrMtBzq
oLgMb5wigqIyeTIqeLqjGlJumKlnDodxS07X0AYkI2vEfSR2J8NtnSrNApkZtXIF2WV1ocAK6WXD
jJm377yzA1KY3Ko59ltPfCUhezUELaFfhtKZt6r8BQ+rb229QMG4hqH5qn5U705P85GV1EeYr20o
hGKgmg6PitqGVb304nSL3hlyE9V97egfThsIiuoU7on3QFZMbwhNSkEYWR30fe29hHQ59KU1nA+2
KGf22pHAgdPbVnQ2GgnMaeTctF7qkt9Jt1pdx7BzCIQoKghWsvYbvSmb1DXhfJzLVh+dwD2j0yA6
7kgrZuzvXonRLfwhjJlH/ZGb6WBUE+eL6rwCrlAhJWo/R0gvakawlu3vwjNnotijIyFrRT8f4Bee
bIeuoITOEFutlWylSL5QYZLv8zn0+pGNBPRltAHW4H35V5GDaOjdJtl2eMwucqp6yxOE9KAMO/Jp
xz5mSh3rTBr1bvGuUGiWsVXKIUqMDYo0lfGEdNnSRNr6tJVjcyYQnqV6T88gh+HhnAVWOpDQDEjq
GMkqzryzSm5mBnLUBB2DAELxaY71QxO9aQaQ4nEoKGmwgqxhgbrD6UEc2zdkZoCoyWRy7Gm9KqVf
VAeYntL3Lb5DD3np980Z3H4vspHc5BJitHn2wUocdxSzNRYZ+R+ZaPtwUKpmZ46DIN3W79un1uyf
67SG0jacC+uOeQFlVVUFpD3iaSebp6dJv1ET0ke8YZdFUy3VgAa+LFudnsF39fBxPJT7yPgL7itt
eiGqgxgouTGeHL5rZ4F25ACtfgS78sJ6hLIdbt3TFo8NjCuJ21EmKcYBcTiBUuw0oYewwRaAYb1U
taxcq4WanWVZNIfxOmLKGF9FgGlH3N8UPaJ2US3qalwrGGIH7cbXXnP/24eHgw2apwzSlxxnk5iF
CD/pXbDpKOjka1kqN1AJfZEQ6zptZuQyYGImdyxYfgWmE3ogqXBNPKKFbqh2wkDeZAOyQXQo2udK
5aJErTnrQbLRmeqaK1+Ge12x0xu0WFBMjrV1b4lHow0vfKf7NDj9J4pnu1z1vyqDdWc41ktbi/uw
0zdOE98Gg05AJK+6yPk22MWF7JfnXtB9A663tNx2nXWiPqtycaVEhMdJQ6Mn4HIfkRP5sy9J0lKt
leIs8Af0B5O2uDAS0E+WETznsov2Ty1TJCyqT9WYKGydW7CnSM1q9ULXEKcYMnVbIPHaNDqQAuWL
Ig0/k6C9QbL91UpIQaZuu4yVMFr6RRvDkI+MvKPdoEa8qf3i1u5daeF1ETQMSf/Vgi6arizrAlJe
NKEQTFhKcfGjrgSKo/AGQVCFDpTXwPnedqjBe9GwpMizFhL0Q67+3Br9D9OQimXqDY+oJ8MyVOdX
Su59Q0+rXvRFfG+L7B650S+wbX3qCEVQrE5uPY5vhIj0B8VC2MBF7Gwoyn6JRiU6J+Cho+TWysWl
bXlfeDWSY1G7l9hHIsGNijX08zbldjTP84HidBS5sGFnNGSFo0gQMm5uKY0aUU27ZCohmC90hhWq
8SJGDRGNqH5lZvGPKJY/U9OtEbsF5xqV6W0ICnEUakgXPNukRcXreynbHjrCZlFCZi97Z7GdS2cN
DPVL1rg5C3Pd+wyq+iYrg/JK8utrgzrehRr05aKRnfzMz5NwpIBSVrVBqaiWK/ilAX54mductx0a
NGEm2Rtl0JTlAKv8hRpq5UKvUwjm/RZ4AczyV50WG9+dXGnuast7UWVYwrGyy+LGee70VvnZmnWM
pGgVXtqR0FkMq1sXQwRDt3zbhhaKp6a105x6OK/Q7mOIaEElifdVGoJy3bfGteLa35KivazcCqlL
r/nk5806RzaltnPrOfEsY6U5rb7OM7u/NgH7exGrUrSjUBv016pRLDvoos6gh0rQurevSzGqW1RD
tAqgmYBEQvvObeAt8jzYGalc0y2cVehEudkiN9JqpVcucVz3LUnlF0knKalK6AlQW0VFPUjTL1nS
fZIG47VBQHzhGsTLQLuipYcej5J510bYw+qtXxVZDI6wjB6GUP+iyj1SJHV4VUVttQjr8rLy7Se5
1K1LPapXee3wU7OdXlef5EErr70hrFeG1OQLeuBqqLtDlzQf8ikQSyZMU1ysvcEZJcPh2jPd8osh
rPq8cVJl1cTC2sCmEiJGbuSrLnEeira+8PT6Xm9hyldLjU7OUH+AUVS6twtSTr2klmcqIm0rBXVz
lNLiTrs0G2dYGS7cXXSxlVte1o+0ZGpLXdFfIFskV9ubSD3I3joy+ofWktAzGdk7e7W9S+I8ujBd
1Tj35Aat6BDY6aDeO0lyl9Xo8rCT+y6/5rhHuFCYC7doLmmpRcm4jB+yJG8u64F8nOqo/SpRe29V
esUjXPZfEC1+bDWNDu/QhJFcYvWKAlXDwZR/QM3tLeTMouzgGV97t9WXiScxg7H+Ta818ONl4C4i
u91YoXpXJNa5p5UXA1Tqam4udROJaWLJSz9u/UVc69eZHi6p8C8r5OQArN4ntnlDCfzR9hF2YZa/
wJVmr7syRWgvVyB+k8vrsMtNZIc89LIRdFjkQ7NpExfpbVvuUUJHPzsXg/Td7QeXDKeEeIEIpWUj
t5Cc2GV6MxSIsDitjH67pbgrrfV/NLHSIpkEGScUmtpKqWIUSty11aq3VutDXa5FKnLe5vcKFYJF
QcLhHDX64NU10+GijHtEG2uRLxS3RnTASIq1BLhsiZZCt7YDJV65idTf0I02cvl3+oVUBD9dQ46u
pdyBPlHq4X3RMuW8IpeylAITUWutOnfVtL5uC7u8Egj3XKDwdNZIUL33A+pi8Mpl99DzNcu8M4JN
bWS3MI0vU0euV12VX1tBEJ0nNaSADkxGg3rmd7px6cbStla1fu2MAh96vKsa48YWAHLDWrsOKFJF
kv4j9xR4/prooXWdO7cJ0WSWkB6hiLUVSnqj+s6PrC6MVVoPP4IGBaHOab/nWU3WJUuCdWwji2jl
g73M20osjc7bFLmKfp5TMdtqf2NKQ0OLSCZgnpeqTYMK4ToMkjMi4wiInOEh95Z4a10JrkWW7aD6
vyzqWmeHJg+ZqL7IgYLsu3Nr+KK6SZoyGaPAeJcHlrxIu4YkX1WIRW3aw45cffmix3Vx2ztw2J2l
QZTd2dDggNUfvo8y1I2GLIJwHOAdrnQO/B6lgkKXd6WKIrKdn2c+UpnFKEvhGBFaScJdG4NtrhBR
RVa4i6sL7s2LJNR+Jq7xgPzhRWk0rwZ0OrD4xi/hYL+EsXVtyPVr1GX9tR4Jzx1zY/T8h+Dr0xLa
5ES5HxT7eyHBbx9FL6XTII9rKdItXYnusincJ8POox952rXnFjfGZZRW2q4chH/r2N4VGvfnWQFW
3+iCc6mKx65X4zy1tGXRoSyg6CGY7gjafFSZw8TbIpSzFp581eZ3ZZY+g81KkIuSXg2YPf4fReex
3TqSBNEvwjnwZguAoJEoSpR92uDItFBwhYI3X9+XizE981otUUBVZmRk3ABSAajf5WdbYD2rtLu6
BpzgRoDaxTlubI9yMuN+Xgjg9V47P9iren5dx+rc10U4zPljny/gJLY3pZr01PsDJZGq12PmFbdr
vI6HuW33/qAtYc4+vWl7L1VeJumNeoBkf4OTkujdvpZLfYR6+tXaYJldue8wqbWdkTiNDgap5ReQ
P1VWs+Ox/2jrgXZKMlRYnlYreJkIb5uctyDvXzq7c8Ngg51TVAUwhzTjVpo2PPlGARJqjH2nfbfK
+Yqt/47NKuoEUNPZKg3On/TQNDhga3KaH6pNQofrxzlJDZQcTxr1JZs6J4sqZ+ufPAwAnbhha6tP
UVBhmrW2husN81AJHDxZ7u7dSVsTANA1t0HFkHYCzJduIbAQyBENlBBZcB6AJCOVUZCMtEz+56YW
rPu9497qJ07Bstb5rQAJLUFeg+8B8ikL774tqyQNNmbc5aBHmSuM0Pcnjj3XT3cA0KpodOWHnUK2
6KvunzfKlIcZia0f0uvkW8dc9z5baf+UFmNKoG5UTxLgiuuQe9Xyt8RdWZV37SLXXW7hSnLhuJ06
oY+nLEjPynViSygQBINPwLRnRAtZmo9sfy3HoNh6Pq7q4G4Z5SC7Ex/GvPXc9oEK5dDwxqyTiIZl
SZwNwwEsqP4gnZUH1jVrVUdmLuykJTHqfa7MkTdbGcaRozyIKJsnMDxEzOsppBuWYmo7niYI3FY3
vMPuGWIBWa6SwX3rivLQcAHut1Rm0W1KFrvdjDJnGNVwWv16TbyZ7Aqppmu2VtqFM788+S0sFXIW
uT8HjVVU1WMBrc05mjtIOd6A82yGxR3Os3PMBciYzG47ckQGPv/GHuJOGB8pwLHQrvXsmM6wr6d+
JInTE9UJYLsRdnS7+3ZynRfHq1lBLYIVFYWSgsvUJ0t9NQC9Eo5Dmbn4dVzbJK6Az5S/Yz2+Tbp2
7efp5M5YiJstAzeZpf2najVC69fAjga3fyzU0j1oTqle+84Ek7U6ehU5mXcxBs6wmdgA2Bv6dF4K
Oz/WxdS+Y45wH5defQ5KZZGW3RZm2HFy8xKwyGytV8Ohdk3ZBcbjOGlvJpmbO+WtSOFdKaAuzmfc
Ek6U5QZkPD0rHwD9dkd9tNcHk02pg9u5NttYEFm1sdNObaZPd6ZNBY9Xm0tygXflj013mldLUjwD
8+6Qxo+BxaeCrDJHQbMeJ/1WTrIXl8iSlgJIYhGBK62ucpmBb7nzQqO++kE8pO3jGvD9rK67AkKr
u4R/URTjIXucRXqtPDVEnRAgVwKM4v1g8UayjjXc2zWwya6ZUWv9etzlPjaffC3v1qm1IaIt4qFQ
AZ9mUaaHboFE6IMOiOZA/QOgSq+VU5PMHgijnPKIvwygpXb8miS+yEgUxRvlLPYTNUN5HYEx90Yp
w8pLp9t/tdZfvZ3gMJmT/1JPhIabrnIjG+xvuPbOf7eIigZacH0FOw3ITJTdjW7c3k0uqLK16NuI
Auu9zRwbMUaWib6kCvRV/ZIzTzpOlvoKVNuGncm3RXyf3A260xwmjED89KPN2bgZ99YIoZ6Q94rX
rfdgDCOCBJVm7Oah8A52gcvbBgcXbs2oKCiY+ZAQ2y9WvnPK7DPbID92Xj+qOJt8MC+9552IFTBA
kNrdK/88jRz8LljtHVxJ60cUQOWaxlePluz7aM2sJSrJ+d31uZMnAMZ/l0U0ScF4cqfX61tQNo9+
068w/jZ7Pze+sRs1+80e3WnHFowXlYu1EpfgH+fabqLcDZ5FU7yr26xqFp62y0f7pcv1y+R5/Azt
AoPZH//WXFtAD1K4p7b8CVY95+owPghhG+jvXCcaivp2dEwv4BnHsOjz9TKTZREiU4hrLm7/4Gpw
42CER9734xLW9lgkRkb2s8FsIxS6/mb2ThOlpajO42aaXwWL4nfsH3dbaKxLea68VbFm6prLoZbo
kWzZAiJqan7TZibhEoL9NjLd5hDNQE5pLYs3m7J3aI4wwsdAQStrgUIX3rCzbwV1V0829eWqUTQX
7R4uagpxvFR8ttVzncFE9dY1JwN4k7ugylsI3Dwv7LSf3WHqI4eiA8jilB83HVD6XL6nlvNQmerX
FdYQytLR9utsenFDC87eU1/HvCvy6JWkKPJmV/LJygdIzN002sclCLxos0rzfl2BCvpWjR9grOS3
lg3eXl9zgX97/aCqSwBDnsrckyd7IE/SbE6Nl3dhGcSFZ7z3gXc38/yKQX5L0GZy0gkQE/XVm403
SH37RmKkBCbZCOegBmCjvgezeJq2M9u873Qve9lqL1rB0aJ060Dd8Z0p71zJ9S5zq29L3Uq67cnV
VZR6wLkItjHz/wa7/WIFb8l3jH/aD+bchROS5OL+0Ki4TEndVn/PcwhtmteTj03LvE0sIPZtt2OV
VEYFp6VJL6eBwYmGsnuUznSnPPGspel+zNt7vc9fBGGx5B9oe82HXO5U3ZtpFUuUwdSqgu6pW7QH
AObNPQTKv5El7KspMqgLc/DSz3wCmnZpwJ6FxWTnUe8GB8xij12lbZEBzTU0lDfvLXO486XLNCdH
Dxg/pNMndVW+d1Z7HnLrxPO3Uiny/hZZAIX2hvl2zIUE+uLgigbOYyCKC047K+43MSYu6QCJqNb0
iQxaK0yt0jhvmnO2euIt0de7vV959LPB3dh2Z9Ij2Itc6OM0GACUzOkFQq3153Wru2vLJtuPFUBV
u4VcnhtPYpgeA2vbRpor0imtsVlPWZ6+Bb3+aFstCV5YCcN+81e4eg2YQqcSO5m3FrEL2k8LJFLX
jYR/3i5TlDie6UXFZH2p1fodZftjkUAYKVx4e2/TROikTTyoOjY86z/HaSqKJUB1ZpWy6yJyPapm
AZJNzbvWrF+N0nxuprxIZmFskaUPd/R7iRSOFWUmZupmhB62EBL+KEdr5eqxBOxDx1U/hvTy0B0n
SZ95UxNKvJ43yHdzg2h27aXO1O+WqempykHO6Zr9nA3ZtbN9IGadE3WGN94Xjf9W2rxCUhZ/pirf
rJZ7KHOyfWXZNff7+iSWpozYnxO7kV9KCEjD+bTUoEGevU3hwtEdxcHu8uYMycw8kpHnRb5ajr3F
Au3S/3TpsOu7vNxPmjj3ufe6eeVXt7kc0nPdRARVS1oVr4tZjKKFsOv/LM2Dxp2P0w1Fnqr73hLA
r5hYoK4YzT4AHdzM0gUB787qILXSeDTpTDEIuCY3u2Oc2tTPY1qXGnkSihoB0+sD4eZdqLv5NwmT
L7ZNo4V31eQg41Md9fQwjqSSuB2f7tYbKbMiP6p7l6fMyNa9JupEufCg1WC/mlpRHccAbl3QfEmH
mLlBzXHtk+8O5yyPpDn+B0jQpXXoPtrWuM6CzlV0Ff+LycDfnWYvrvoZ2cBet3u3tMYQLnmi/PKf
WutDsK1HWXNuWLO85DMb4pm3/bqre7I6onQs0f3rq6KN+WJvCqzCpzFUO1HrFJYkxyeB0xyBex0h
YEqEwkJRVzTLlmwDWOe0Vsd0a+a3qmsPAQgAIFG+xX2f+0eCaxsdJvKWXXgRp5h9luHFlnyzcjP/
ba3HU2RM7m6G7Ojl0kzGbX2vspHLZhNljFRV/avU0D5NGmA/rTqzWueGrUeqzDBLK2yG9V/qy2ej
aHZVb3fXZhy5YghBiYxpRKgE/bs6T9mcfTHGocccHschv0ySRe+xzdeEmfjPUFUPKbQP5LsTR9J3
KwrWRSzqacuBv7nqEaRSlkb1EWp5hVINGBQ9sXRjxxwD9jtlFTspEp6R0Y6NCgZ4vcxyD6zUCWvG
eOHAkjYLCbxFk24Zie2u5zFd3huB/O4qmYy1d7SA064aYCSzP8xUp4vt3ncmX7kofgxaH30qn26J
efCskrLOHhcJxrJzAJVVEb+Re8Najg7F++sI6DXidm9C2Rjpg9lvL8M6DXe2u5R/rAUHiJdKnoJa
HTaZU3qqxtx3TfacZX5Dw4290OhJ7umZXaRN2h/0zWfP06Bb6CJcncVBG/N6bzflsrPQfpOMfev/
Rm2hjdBM2qaiyNp9yvtSxdLYarbuaIusldyh2xFFPrvk+Wt8bf6oqEn2CpP+cebXRJyPb00DB1Kq
XX1tNGKNVjixu6kcE9KAn9rVsKJarSavX1Ouh6pge8iyluHFI0jzMDZmhg+JKZntYbgJDdwB8WLL
MwMPyKhitoyj1VPT5CAQn8dtHGGNTQiIWvMwjf6rx2tdLjpTPE+/D4JZXNYy9V8Rdl2wWDTP5UVI
tw1p1Z6YI6SPvpOJvTaa9+DLP23ELM2pzwPx7a9i0v2dLKt37l55Wmr7RK57tForD//4M2HciboR
MAtxcUg5MnPCIR0+DR108timDpps8UPayYPnq0/sgyIUmgcArDjL1IpHVZDh0/3X2H5CW/JAUtXZ
yYA4bE2whhQmC1qpfW/xYYduQCJXTV0oK/TG1BuifF4+06Z6XEZaUUf/pMB/nGf7AW0q7kFQki43
8SiDZIu8EVJDl/r8H5p1JzZ9n5VzdQ385Xux+EOOLPk5Apu7eGqz07AGQaLLmUd9cpsX6QQHs++O
Q90eNn16K9urL8pEwKwndu1S08Etzo9e/Gf58k93+7smMHZZBwDCL5jSES/BHINarmBJI3MPOLzc
uACzbqbirsA3ObLhHk1rUccNxzrV3qda7NdplvfwRXdlTkPNBmw0bS6jLUfb2cHw0NVuqBSxR5Zz
cApEd8rpZNC2XRbQP9XjwcqNM8UFANMstrLXNV8ehbsWsTFCsmz8cqAr3q5GkSfOcJOMtF0wdLvc
Ne6Wjs4Ppnroznjhae/nkDSfO6ZIVEEq7jhQs8VIcLARspDK13Fy3nWHOqEu7gZxq7zM7Orqw3Oj
mZchFYmP1NM1aXJT9hTtscpUUqIe2Rx+uqcf2Wo7u5V4y7e7DQ00aGSywRmdKoesQz8ulwXqsHMn
tPXZMsY4G/t9XX/crJDUT2KiRMx3DeYfARpX//WK5VVvp/tJMiKp1siaKk511AVn+Rs5x3ixj1ne
f5jFVTT4RdYvV1CIQ4trjOzPZ+7o8zCUNJkAlHiIn8biv8Z79VZvt3rbvxnQNYa+V+zFZ20JngZj
OpRcztCiHow+S4qqupPSRcL8CGQQrV3hMgJc83jyteCOaEKxNxxW+XBJz3tegOzFySoRGdu0wBj2
1Z0wnfaV/YcmdHSN/KfABZ89iv6udYe3Bhz0XpQq26uJJXYmn7Tvv27X80cg9gqnioWm3eW+mczz
yijCm18RF0RYawt/rD3OKe/UxoJlYNHjwGvPb/95zClMWxYoC815LBgPSLO+TtMvf+orlVTJQfB4
wyNN2ngsHT8qLFJZahkXRAI12xBVtUzWyYcAbLwNbpHUFprA0DBBkTtOzp3FAjEzr6i1UiYZpML1
8lM3WGqk9bMR+MdGgHKpk5J2Ev0a5Kp4dqw5VlaawGiHl9r86yrQh4ohnbzM3D9Gpo769meOKwPj
LGrVU65999Oijg4ksw05uhqpJ5dJMcX1ghvBVYbcC0vIssCP6yO837qbCs3nuStVLNPtlbI/ojA6
rFp9zLihTJUlQ6OTLfbNccF34zIT7J6oiHYuPyGxLuyigHlv6U00GdpmcRhq6JXetK+McpebzV7I
OpkD5yLb7tQpkz3H4m4E9LRpODWzKBf/xhZRFhaOtBHsCm5ct45cvZzjwO9wr5eh5gXRnNWg5ElD
Rymbmx1g4K+N0fjOVdMdddvFnYchXPLl2aa0DBuB6b1eiz0LsHGeplHN4dA61Rljy75Y5TUVFGbB
wjSG0UvTR0twS3T0Hvy1I2X0PyeAtOV0e9dsLrzq/LrSo5dbkWUS16l9arm/a9MyppU94SO45Ku2
m4zgQH129SUXvhlwKBfHQRHogPPkjHNl5ym2blZ+mnENczlFdiD+rQYu8qqPrXY+QM++1m76PAf/
OXzHrt+h+1BxrQYm2OxY6x8914i/1g+jbz6xWpQUorg30mblrhu/++2rNJ3EVm0Xrs6t66nDXlPs
DxdHQ5lJTQ+32Es85u65c6wEI1foLPbe6bwv+OwUY1HgqwMraDclHLD7dHaMNla+RmXlwxaSf6wH
XebKjjkai1D18IYptp0cpLK7vNcTvQy7REe2VciWmijtnEQFxSFv19/UJfLB644+g0iqFP+YBv/0
7O9GcQ7e1qKJZNEk9PJxsxpR6rtRb8o5TPNXawb+OP4UHhdTcKlq62cMaiZhxl1nZC9V703xhqtB
BQCTlttok7+mbu9yagFUG1nVocy3vd9Xh1ZDvrKn2KfQdesH0nF3RTvsb0eIYf4a23Wu3MRuh0PP
Grnp2agm216zPm1vCllhOyqz4zB3wsLars3k8UvZ4rrTYr+Y74tqvBeNe6Z3PBga6VP8mPrwO2hl
jH5uhVTy836xf0l1+iaDxfvwjY6A4aallRra88oKIwJGxb+lzUwBoWF9FBlH99y3jEaDdN/KmdiH
ddaSPNCzPXp/ETYlvHuprLgaGnpz7WHzPJtNGXWoHFPEY1nTAhYY1TGr1yFmknkfBOWn6YgPs/FP
eWEjJmJ306T4T+/7XS694+L677e7Vl97/nD9kBpyN3luXIngIOoyLtepQu1kKjanjDYL3UtMXVyF
Od/sJAOuBMO7S+sR7WM8e7N465z8ieYAUHVgYclmNz1kmRPrJSj5qCVjIzRa9y/vjYOoyufWtL8x
sr0F1vqq2FBlvO8/91m6qzyQ8lPzn+Uxr3b9NuBON5NOyL3yHBveCdd1M+cvcvJi00Razbc0eKlI
gzr4WvE0s6HHfJPOrdBKykTOLWv6EtmSoKh9tAIV1hL2Xsu7IJReeh6xt0S+PogYdluOjtCWu6XF
WdMjM4asOqRc8tS+fjB9dy4DVG32E629tf+DwzDIXv4V2pKFVu/JaOwZ3ZRV5e9SIvejwEvLUHbj
+6w3J/ZlRbgsfh4qrnfOQH/CI8gX7ooLW0HPq/CSvDbuiZ490j/SeQ7345hfeSoLtuGR5POq6hnJ
pB+mtn16rHpz0RtHR2vQmbnQFHy6eOp1BpqLFjmdpH1qd+ymXwwXgbgtBt73ISlMLUldsefouaqb
oclekGs0zIrO4jNKTy/SU/t8Ee9u14H6nPMP6DagA63ivVvWv2bm6uAwptHIvP+yOT2vkv23xmj+
5Z637DfsVEmxqWxXBtV8V9M5RN7Ebaaq6p0lBd7B+p+9iiQtcX00NuAaqTVf6e3jLgfv2bOyfb81
sdFQhorqi03Mi85UOCoDGMAAtuuk0id5GL3yoXdWphsLwRN+sKIk9LqbzEQoPG3G8IGz9DBn+oe+
aS9Q2BOWmZPV4TJrsbWGVcowBzKvS3+X0V+snDRN5b+ZTQY9fkLB7/XsYySr6RteWrfzANIOeu1F
hiRB0teLh7lsP3XcOmghYO0JqmBMWqrnfFJHX3JHzoZ8nLLxocrrszPkx2KBh+DTXxt94vbuocn0
c97nTZRl2RWMIF0dYwaKDE1Gi9IYBujltnOX5ryoYr803MLd9C4bp4q2lYdHGKO5m3L9b3QaM1y0
9mRnVjKYW0zGNUdBuqIXEmmUWIwM9gsGzD1rfOYhCGARS2BL5mguTEYYh1OKovEha/pkw3mEf8fM
3wSDcfTEfJKx6fbPg86d4rfzf+UQJI1qaOlheYdbbqbvpc1tXjjFp5k6v53tfhdjeqf19XnLLCvM
J/9ns/zDYqqHupxPbu49Bin7LgwsUZ5JBD1ovkPnvuyLoMzDUuj37Q3K4/T23+YECaPU/xxRPFbd
fOZwfhOl97J4wY+7Nb9LFVxTTfHEBul1Xbh5xj7DEIE0WfRoHrb1uDGJo9UiumvrGbF1zC1VMf5X
BjyZdp8fHKv+g0Jgx/W2DSEj+73j4p4p5uaYjZV7XZAl9q3Wa1FtOl3Up0haS67Xd3NREHkyyKdW
tQc5LEhZ3bXwtZ2Q83kZlkPBF6WiOC+Bv8U+91PC4P+YCfHPUuOzquXBN8u/udfv9ZE9fXJqWZ95
oIw8BZl/3yrzi1J3ino7tbkjg2+z4Ihy9Ow3TYtXZ5B7gwujX0mqGhYQ5QuTeVsFxtnu7WJf4BOP
pzHrD3bb/nS3Y7tpP0cKHQsZlbDfz0lwztV6+jF45D/Tns4c29J7UuVgvGCeH3Ztw+0s6il2gbkE
JUoynnNnW/nCtknJjT3AGLjH1bKb12Yieaa9jadTRpDDX2uWeWwNtqKVY3xg0o2RTYlRq1uWHU05
N9WUXgsz/dXKTR0Zxb/lNCc0I92L1TbljtWeY1E73EAY71D4L8EC6MAv7MM0eg7lnWZRT6bcrHTN
2kT1rY3jszW3z11WmAxN+5lzuYxsDZ19MOuotT3utKXfIviCf/NIEk/v6V9Flf2uDbKwJ4cTY8Fo
sv1dk+snfyW+cPJR/2vnpLjvRJ324TLrh9ak4HZR8TbWJEjmRblZNG/HZhwDz+BIwsTOs9Fvth4N
zyxiJPp7MeqHbVu5EAeMbga1uH/t+vwP9O45cOoJJRVbQ0NCK9PIkrfR1R4y6eP29FIjWcBIAlPq
700rw8VUXhbFwHjxmOhPfFOst/5i9RC80D1jsjJ9HDzqEYIef3D3P8z+Wt3P81Ye/aL9yrb+Z0l9
QhMzn85kfSSS5EVP5b09Y8TstaoNc9DlodxIESnK9bXMyO2uSER1KDT5sQ+V7BJjKH7VhpLAkt59
GSj/u0bNs7choGdwLrVJDFiPCJ46/sYt4y4PG4aAXSmwSNyyKvrUO9vzvB8q/6zSlm5aDpd+Do7l
YlTxosjBq5Yvk2tDdLKMl7r+J4Psi/irjy2Yuq95aPFxZrcHKRjMlMgo12TLFg335sJSfE/l4u0M
9PzImK2MkxsdswzefANBqPb48VfTf2VAtd4NNIr/+aZSx76f+Fg219+t2Pxi3632Q68/k0hRRL60
7nPPOE6bjuqpjYkpnTLurK4KjVGXsdc735XSU/Tf+slffYJXGPMTtktp21uxP+onhB6GC7eAk9vH
lCN6eyazgqrRsL/Y5duopUem6chupcOZ73u0YejypTldJyXTXe9SfWTbozsMD1s+7OvA/8w796wa
fd3NwXxnlh2mlgCHyxqccwcsgG/g0ZjVhcihQ63MM9kDZTiY87cDJGe8KSJrS1dliYseDALvc0c7
K0X20jo2BrRaxDLDgSMCE+0BnfwwbK7E5kiTrA/FP7wL7EiaxEUH9lDshm24K02JUUV2KDAedVKJ
ZYVdnF9iNssQXxUCkVO5L41H1dlLz05cRxN7NxuZjmxsAoqsOxm9cdc2vP6KuaI2Z7tKjsdZ9uiN
Xc9CtSJ4JkcYgnxBFcWlbiwMFsutxptBi7Y2H5qevmVFTiHY8jgQfaCFFj4X8jvJ0hzt4Ftv/CoR
HWMfs+3ae9zNZtJszPHybXAfcSBQWoi+i0kb4c1xaB8tBJ1tObedfmkR2FaIqvFQW/Wp81X3vkxG
e5Hc/Oxxan/1iEtqnjWwTu4/Lx1vmsuyt+bhKr1iCMdhe5W+ugcC8OJ34l3nJHQ0NowBJuICNEp6
TiwwouIEzan9u49VGx69xQ5ndN5Zx0x164KMMjaXb7+ow9IirjmwaaYH7z8349ficv2X3Skt/ZNV
LwSy+sN735d7w+cMsrL8pLdNvHIoV1Ydr57+0OkCQWDk5shmfhU2vbiJI8rpSUdjsD1xK4ajysvY
X4LvrTf3xozPKe8WHnh3OxnpSC556cQBZ2/ANKGS2z2R1lGO446y5TjV3XFzBTd0vVspVEODUlSb
5UmsNUQHn/bfiRvanRXqtEeZU9rtIVMc1tjNC9CARqsdTbt5ylqWWV3tZjQ6GG2/18tmN0uJDvRF
axdllOOMqHelCiKLccBNbqlhG2mLv/PX7Og1eCm67sIQM2ZUQNAes4JoYbE9BIHwOAQrsoSWPuSD
+daj+uLRoMf7KnmXnWw6cxkdRukdjH75x1m2MoDceKfHs9ZJM7ScOR55OFhi6mNbGImOEpB2DwC+
vajRmGluef5aV/VnXRddOG/8ctlgnW536eZnX7jonprM/u0DkVilwlw4v/gEgUosQkHhnjxHxXmx
hn1hvshqdUJ2Av4ZoyXRF5sO2u5y6LFIU7Z9D67zjW0y6i110Sz9RLrqz7D5CZkSZ0YNx261DIyZ
q5M4imPAKiUW2qp2PiYX62kudDz1ZRHnjo/ozQik9pvEDrA45y7wn9n3Dmm3JCrroyL/K4f5QDxY
qNeUX41E8fbx6KQqMplbMHJ6dMZsV9sr4zpx7QLvOw2yXa76RM/NnQrOAEZ3fNMXeH63CzLUWgQY
24tav+PZsEIDDnG2/GW9PEmMKjO6VdkWCVF3NO3lzLPSP+WmQq/705zpdlqV4BBxuvB1UxGcKl//
Zwycsiaja+bcj0OKp9Y5Qiusw7b+LropqjRrJ1Wbk0g+P4EJOqhUXIuGk7O8ItxfUrNeY3+zD3P3
MxblX9pjdRABC9bcs479XPjV+lQKO32RLHsf9SJg+FIodzfMN6u52iz3hbWM9Vxqxvze5lr30K6B
iDUmNBJz3rrstMmqDqXNDBn9N9gzZhBHSnTMan0f51iXusCPFs94rIx1J9b8TpuwP9ibikQF3bSu
l2erTo8bTuuHlREOXq6bq2euPj2Ckg9zXbqRhWXEM3usGqPjhK1RftStZpPhp8R9uaxBwqbBhawa
gmEyXOY6pqE6pTUs+r1mCp0Ko7DiepLHvPCZN8t9ZRdXwu52JmaUCxe5yJFB9fbB8kbrmBZ9eQha
Y/0STY54WcaYjBhZLOjgP56YzRPWAu1lcKRztdk6bCLisaaDlmXqsOi9OBosvL3gVdbvjMmpjy6m
Pgp8bAi7eso5BIbAhjJXZ96Ly+jxvU6b+mw0S8HptTKP1Eu57hVOodCsC+M6bXOdiNQuj9rki3vN
9lEve2LZzElZp4IbORlGgcO3q/S9nvvaZbMz+0UGHNou5W3oiCmNWKIfdlNZubvNQbNj4KIH99Jn
Esw2SJk+K2N1HkbPxnSaEb+6rEP2YEjlHv26rxO3DqyjZg7kWDRtcGlXpmPb1M6RpVw3clnQxaYy
1bybmxfrQcngUNfYTxfk/WD+DZQdNWT+NSQjPmEOKh6quscwMfkZXVrhXlx+qmchjfFVZ73pkNpK
/NmN4R/8rlUO5kPdu7cNPf1v3jr7wZx1xhtN1zZbiLe8mMOg50xgGaq779bNe0v1euFV2PAuBg1Z
srZRPpLWbMZjX6UHMhSs/0k7s924cW0NP5EASiIp6bZGV5Xn2I6dGyFO3JrnWU9/PjVwcJKKYSN9
sIHeV910SRS51r/+Yev29AYleXjfZDPWT46k43S9Lgv3ruZJza2fPdPSpV+MOXGf/Agh26qEO3hB
pT1D3e6NKzuZu0M/gtgwUnTHOz/KMgLU4njcgXXkcPMi+yaZ8+aY4AV2aRfsMj1DUnWG1tuYYxjd
16ZXPQ3UHLta1NZdqg1aPTsBzBqnkUthiNvmpkBSs2ncpN5nC1rqT7kC4x3C8rVqan05NbBEQOkt
zVRwiE9e2FvrcYzCnXAy6pdEqfSn0acp6PpQWDFRqGQlg+IkxYsOGcCuwjDxHqkx56vW0u1Lgsij
XpX8x7ZTMBI5ZenMPYWCuUWhxvEtMlW/sZgxP3U1j7Noi8hYZaUbv1GVxLQjAzNw2BZ3nuzc78Xk
+Nw8Pedm6Kh7U3f5S0O96LBsB0RZloxQDObS96ofpr2C4ABKnNnxBhdtgUdfV9r4TTH1W89JON60
ZQ4HJLbqLbx9dxdB8lrZvOGXbJorPoewvImcSnIkiPng2tI/1t7ocIpF1cNQqWxbt5W7jQrBWLO1
oh9tGJr/hJ3XnYbKNkA50/Kmdot0qwdml6Wfh98N1TgVHB97vOA0UG9p1CvKdQkRs826AxuQgRlH
nryDjeLsMwTV3wCAhmNjiupmnJ3icSiK+LrDfO4FMmOyDkkEJYdHgyZ0KjNp7zs97ZlpYXtoKghh
O6BZmz2ONPhCRSXNPXXmkvxL6bwje7z6SUhIv/WRCT4kbaKf6jme32z0A2CYXh9TnIbsH0RNjGCE
Ia7Kyo+PYQI3kKOEC6MmK2BedakNKa3x5nEV0ppIhhGif86QR1EFi8x8GDklQ/o6lHclpsJ7q++y
r4PZg1VnSXTftMhcegLjd1GXz2s3qTjX56nAfHzuC5Mi2i1fSx8/7m2WkRsBXKxPOBSImblCYjWr
JG7lweJ2fXRbM7jI5xQCHzc2UXrGVyYv3zC4LuG/ud3NZPlgCXFjzJC3LfM6xan3xIeYrQc7w07f
aj0Bn2Hy1zggmD/CrGHUVE/lbp44CdYepHD+dcTW1A2RW24mMXGKMOrwX1Ar+LDmda5O3SzEveeV
4bRGOlx8hYACE6wa3ZNXpuLgzKG9iKPsLzqEGp5yCX81Gqk27RQykc7LmRrPq7fsCW8/2breKzH7
N/Bl9QtThwHidTJeT7aBrMIgIiyLQtOGGTqlj1bc5rt4AjqGz0s9adij+qZqSkGLRCpaW4zzrhRW
ivsQ7/961djNktJWMdmNWsQDqLqCh37sYEWGGM6sZyu3HjKDrDPDqaprUML+0NeF3ArbThlwDSlB
5vl8SHt3+G73VnJVB5QgMLmaa+7H7Nq2fed7jXz3S2+mw12STowuZBhwqWaF3vadfsuL3Hr01QT1
v58S8y6ao24HmVjthB7kOk0rua0LlbyFMrR/Dhm7EeoeTm9xmyAZa8fE2iF/rTdoYghi9VNo1UVR
7zjDgnVmOO2b1VfRPqg88b0SsXHV+oU+ppNdHH0GXhdK9gKf6ym57CK/fS6HHGa943RwfRyIRn4j
XT5HMzyg7JOHxiTCJITwaAE9j8bBcfzo1PQ+EIMf+a8ZQ3cGU07F3dZ1WNlCvIrnDQh4TDqsBHW3
rVhumU45VBTYZcHeqHcRZKlsZXtpdc2r7H5MdtV8d1H+kSc7tvMqG+Bat2Zq70oDwapjkZsx6x9m
iZh43cXWQgVso+Ab7CW5xm2FANrIi8qdnCb+ws53v6bdBOemT4KVSe93FAUzEJnl/tqG/HA5t/24
dkfXeBxTs7uX3QRjNwz6a/p/5zkrxupLzLNYGmiYXfiONLRs9RD+nOckecnTMoO801l3pYOWae5q
zuXRUdeJssQyHEra63Iw1SMKC/O7Nc7JXWqge5BW+JrMsv6ue9+7BH/pDpVKOjI+M0k7A/gUh4W6
gTACualqMrZoDjHajqb6WzI786oNnfA2qKv2JR+s/irDr5VuIlZ3QOvRNkWfvLbnhWDu8z4OpcuJ
m5ravsb5oWCX46Zk5Mxe2LJApiizNgaxSRcFjmKvtjuicYpjXL6YfiY9rUDOyKb30630sWv1KoCy
hYh9mYVdshtxDzjUbd3dlGA81io3fe4WXKF2adbbL8kwJDs8EhaGASiMzJ12UwkR7OAZfxl9Xd73
sZXtghjKmKUII8OyhgkMCAAEK+DfEI7It8hr/Gc+2OlhLtzmWtJ07kQ89NtQuuMzjo0UiPiPzJcQ
5cyLucqyy24unY3MOjjPTmDthYqaA1Jmf9+2Xn9Jc6WYRCr3PhjC8eQwXttkeV0ecEH31k48O+YK
glv0yMlm7pVT2F85iJJppQo66tXYqj7amFEbwSnLBfkc6Hf3GQlhR5v3K7YiRSxe52V5J5C5bpxU
L2A7+Txrq0jSy5bkul05Ne1zjHYKXDDSu8bO81vZcv5EfRrNtPs1OoagpfqAax3vh5xrazMOQ3Bv
0QMdIpX73xqvGaG8sEOv/dxoblQnwnzloYwdIXqGqM9ao1SHsI6bF956eC2nOr1GzjPma681mjtf
qSFZJ1CsyAMcLOsYFaoixVKZJwpNMMlSp2of5aK+GnlS2xb66MJziAECNH03g/sovW6SMn3Aky79
QmYoIHJuBCmECO+bih3AdSvvrrxBl9Q/KBDA04sA87g2B2VuOvMY6mbYKdmOsLKj3L8Me8++jnyB
vkGqKkpAgyOo8hX2JNcyF94+TRI4GRYTIK6MuEsZWIYy2iQ6Kh/SRbJXA2FCoM6H/KkNO/klbSwX
xqNn3zkJboACP6GtspLun9TQ7YosTWAmhJSVsRYqA9zzG6t8xcFL723lJM+hW5h3zWRQKZtW2a1F
ZYtvHMlgbSTp5iEDHb6LwANi52SeK2aMatr4kZU+R+joTRh66XTR+ZZx09cpo1mzB3BZe5ldfUWL
Rh5yNnTpG53JsEk74OotE4wIKKCek3uDH09TkxoS+w+RPTS5Tu7myMc437S6o1e13hV4cHPrUeDf
Om6Nlsjxyhz2HhLdvVVOzo1V9aNa053VR3ir1poLkGa4Lbw3s0BSXKsETpI9je4L1jzyn8IQ+Q7F
m3Ewh5BJLShbs2sCz/5q+5Co4ipuLg3tDBcSkcWh8XWy4YMtbtDpVi+pI+VFHcr61upndekww9wH
vhZHJ7WDK11KjVYmwbNzxS4ufphZpUkiZLR0VdStKrd9Nrg0g5HNVdP7B1JyOr0iYt7+To/d0SvU
DdM825rGL2VYRg92MAjcx2r4hnZk3JZGMdzZc999cWFfU4VEfvOC90T7HWVcjALemfZhE/TVejZi
sXInw6H/E4oRTo6WqO0XC0xrwg9jFRcKWGzxodpVVG/GxtZtuAUsjGEoSXHh2HVBK1NFJtk9Rnxf
BpXc191sRnvR9gAfeWy+ZeyCFE5lnV3m0LSnzdT03Suxn8MXkv5aWGEZ6lnTUI9+2geXoc/4ZmCi
cJrLVmNFiFE16j9G11YXXqJ/QOzX2UUAAtA5lykU6UcvipjqGDbYWmOZwwOk3fpQgobu8Z+Ld9CM
7VNRo90YPbu7nhxrNZVWsUGn+VAWydVIethCIIYThvPtquHNXVh8wAsibG8tXNn31EMSaR+8RVLZ
GrSQzNioyDUAtgbTnmK5N8Gjd1EElB5aDC4HwlWQ5dQ/DaA7+BrJz6Fp20MSZgP6pvmakW22t2JE
Fe6ooBg2zEFHn+8Lqf3FWKruIprdZ3Jo3wKuZkBfNMxF1z5ac//dbyDwFmH/JBVSiUE1QBqGsQT0
xJhUhO1D7LoPQeoFa2HU0VM5wIuaBhncKDl9Nc3gaTZKep7QyLe6M1GR+MGPLmRsqX0HZm8n461S
tPhmByHPLn1cHpQdn6ygSTfgXCfumJ+tMh/0oO/Q09yRKuHxE5H8YL3e40qWMiyjOlkZDeSowZsh
+lqA2iQkFlyr2l8HMUxXLpI7Y5BMx3rottVorsSETCMO+4u4wQ5YFUVxsMwAI5m8rTfYWgAtWyj+
7BkAyPBR2omoBsXxULvHZWsANkIFqH3vyqUtWAez9Qa1equYCK+DXG21y2SJQHgQbCfY5i4GeFMb
x0fHKYwTh/Vbh10KraN+kEFAHdH0VIF2tIllx0Hstc+RlR+BEO0NZcntaMuvxixp04uOkzcvMSYI
v7gA/Rs/R/KVW8O8yyumezACByye8B1Ro9h4DhPVliEaz2NCgOTfuWF9m0i3XSuMSvZ9OwJ80BxB
ORhPDQ++k+lzlpJu4QwlNcIA57v3cgt+WffNnrrnqs4fJT3kss3AVpP6n1gm1zBmhxUYYLwFV3iB
XfMaJ+VT3slkhTEGuykyrbWq8pe+LhduPTzp3Mb4iJoeT2awsmVeXcJos+zSgaNmhlde4iQ3BVzB
x5LTyy+n+ijy5ID+zUJJXwdYlcR3cg7+SZ3EWWOKCIEJdSEy9sJBreyb6qkK+ns+LsZDbnntyOLQ
e+WE8zPCTq+25b4J3NuBmq9w4L5XgXXJNBSN/xyBfeUOqMdiSAL/w6vN8dKYqng7MeKdW1wE7bx9
jHDSuOmc9KWH2LUuJpHufYGoIWnaftcgGkPgmJropqsUEUr9XCbVHaeiOCIYvQsrJM4Gk4jNTNYE
+A9++dwW1c4Juu6gjcl9wAS53kzYv7MJvWgz2+rVNITY8Ln7m4Ksw+skh16QtfijJEEQHZhyTWvL
r+s1qeXRRVjW/Q7DSn8bh1OyjzU8y7Yx4z3oZXITAZw6SwTp8njnwBSbvGGpci7e8G1MkMRgQssD
A6vrzZ9t7SV7mc0UaoTGd0yWNw7GFkZlXZmq2Mog3Xbacjg2xos2aQ59DqOLWBbG2W155yKFqNrJ
pZnI0JxacGtk7ZyMjmkdJNW1VDBq5ubKiTBzEnZ3Eadhgw41u0it9IS4eee14yUzVi5bOX6rOvlM
c3gB+n4V5jPcIi6jVTL2L7qD6gntrUTelrdvstcmw6xu0+bTSxInJy/XYj2YWC+0Cg2J6RhMQzBa
QgrGt7aTzXwbLHWgbK116UC00d3W7mtm7c4OydoXlalsl9fWcx1Rzsj55AzuE0k+mywbblwzu3Lw
bV11nbHNpfyBWP2hidW14sLz2V59Y6CLdNIfrddsPaZL61H59YWq+6M/y5cwJjo6S1/CGiovqcd0
5Qvz8MJP8MgfnqOi5093n+Mi+tJVw2PvTd9np7uuXdDlpCGpqI+vMKS5cPTAdVsfAyP4VvWvBhB/
SxlgRsWlQz8g8nnLXIo3wKgJp4OIJj2Nt3CX4V3CO4MGqId86xrQKaATwL46Fv5wUdTlKjDajZO7
u7FJjhG2RbM37eq8w7rHXqVZuLbjmnHQm2Pkdy0QETUm3NjnWXmcaKgakH4H3a605GaGrI1zCkQR
UIXS2KZd2cAgtp6dDrucpskNmr8vMwSDdESjOVQwgL37IETkneP0o+1TFVmXc9B8rThK/Hp6Ucq8
FhWDbTmOt91Y3KJTOmgF5YPpUKrah6pshvXkDhflWO7q8qcQ6p5CknqrSPYYpqxwi2L00658YX1f
VExKXHkePKPA2/IGSth2VJFuxlCHO3FcqKYo5BVgXcrpOEcH2TNpIU2wFM46qOW28Iv96KbHKkN5
hDEjFiszEUzZNqBQYha3xp5oa3XpowG3FkQVSr9aWGImKt7A+Ipo2dyWMGBi48ken33JdWZC2+vd
bVoMYjWmfX2Va+OmJdScNOV0FWTBddk312blHjMTrgKg7ZW0xQNYzKtOjFuGXpibZ8HO9VwG0QgR
28RhuL5obw24RCuriuOtWNi3obFEpxMAMckfkUgBrExgODJd0ana+84JXnwTX6psshhT1yVE7qS/
cpX9YBb2FzEFJ1+B8juxfzHbgMhzA8xL/OxzDz9xQibUtlRoUbOBrLcLs3FDOs1dx31uN3zJIXH3
5USZhVr0wS/d6DKkB1wLp422TPjbHS1FvBEd6sQ+KR51ZT7IsXkxAPracHq0Jt94BMw7VAPyK+kG
8thL7W7yLm+eKjwCepTSDUSKtRsZN2XufSm0eVuQ1cVVmRpPvi6qK9cBqq286YtrmM8DQJ+v9Y/C
UheIiw4T0y5PIEfz5vSxFfmBkKB1XZtvTOWjvfZ8tUvwqrq1Z9u8J90A+5EBmNvMklu/7hYRApT0
MHUwLdEetk+VPzjsE74Da96ORvm9LqZXh34Wx7QI94rslXAOcYk32kaUxaNsI3VpdFLdqimxsVGY
Y+MfdGhZup6Suffg8hnpC4Ujbng6Xue9/u6aIxCRKPeDSWJVpIynrDH36aCZ+GfdVzmGdLta/ejA
n7dCGekOmvtbKBqJzlgD8Lo9otgqvxoyj/1jQiu0RXY/quhHGhTW2mlz66IrvSeuhvQCPUbzI+uy
e4kOkkZKvQZTB+XDadbcuVuVdt1G2lQlURF/GQnRI08BnyLEB1vG4BoEytrNkLAF2aprgNRHUvXg
tNsdOgS2LWdTM20RgN4mNL8U0cZF0plfNfJ4i+vcs/sra1HmyHmH0/A3owrvUtQTmzpr5Z7MIMI1
Ax5H21iPDaKlC7uJtoZj/QPbJl8XAjuTXm9oyC+GAgmhOcMnYCyxGjPz2DU9ugIo4enU3qHtevKr
5KDm8JRXiwRYbypNh9x6xUHm9jGBxswqWBvpVR9BjzGca4G0w6a4aGFv1TP4Afpr4IO4uWCWesyq
Yt/L3Nv3E6eNY8gdRmbo7GpoWpgpUDFh83zir0ioRzEtyIz2BEiDFFbM07YYErIbHXxKLMGlXNNz
AB0gCQEpEmbz6AAWGQGPkhPzXrVEJMcIbmlrVrgRQaGF6CSM3F2NsQHsoU8O11+gv8cquesFWBn2
CS9QdsCw+ochCu+i2CM4rrquxubV84rHeEiLTZbYp5z+uRDJRYzTnpmWJVy27s5O9En17gmm06V0
aPld/dMyqT1DizqxSR2KsJB+WuCDYum3qLPctSjGjZlHp6KYnvG+A6Gpqu2Uy7s4YLlWU5w51hY2
w4GREcN/w70K4dA1Kv0nRyTRVOKrazbXPUr3Wo5H3eRgHwyDDbmfB7Qf0/gWNH1Jv+WQ04G02IPu
FI/+ukyWAYZr7sH14EZRGek4upC+/bXUHTNV2JCQ/0lpYh+N/DiZyuWALONtYUImLmyCdJzcuJ8H
tTRhI3w1SLoF9FFZxuuGUQ13gj5EEL5AvvjoqxcK7p3TVE/T8sDCubgMpX3UssJgABYg064Luyr3
tVlfkltPG5eNlBqCtBY3OYh+cXYD98gmjhMsOxD61BjvmZjxQGx+C4yJ+WcNMTFAw+fQBWusLLsU
a0aetj/UjFeL+1hT01tjtg7zbgM99YB8YIPN37pVegvrcVPU8Y1WUqzz0T8M3gRg2K/DMbmYB9ya
MoEIMENkgCyLl3wTu2zopNoF4GNqhPomoMwNkIimQp1GaCAyQciG82KZ51+NdgDwAs7ce05/2+DY
1vbigNHoRuNnvPLDkuLB3c4eg748WZeE7oVVc6iW2QdZvRZW37oyvqZT8VNbyAMjv75lyvsCrP8w
ttOFPdFvWxWoQ1eKaBvbyZU1ilPRdHeY4LywO9a2N3d4LeH7UKFbXQmB8CvGThwjORDKeIGOhlCi
c6cnMe1y51fd84hz+lYLmeBl2dzRUM77DDEuso5SYQ4AYdVHG2XNqD1qhidzVaJpgt4uQTdgtYy4
SSZ3yaD4lfFda3UQ8ooUSXhMGYDJR9uGF+Ai14zVnpq4eHR1/9Wa6p+eINl9CmGvsqXow3xNSevC
hSlMAcCu1y7yuMnH6mdGqDaoK1iZaLd6Gw4xDjsWLhx0EHcVyAjOAO7jiH1gFk3fwNQXaEIe/a47
grVcAsTy/pa4PvMYNclzk1d3dho8OsL/IkL0bVVqtLtynp/j1KCMpTYtkx9xZZanwDNudNZ6zC/U
d51bHi1MPBxlCGciYI88mH0pqLnDlBvfrDhSnegTr9h37FQ9S9pMwYVDBO55ICCqFz/v2wqtaQ3I
a4Zh+ag1vvN9CTnyY7vTd5di7ozdkKuFrc5MYge7rJiP5fJo9ii8LJm7hyYm2cLqZHj4eKl/k3vP
fFU9ixmtJo4OVYa28V39JS0kw+hqHCKGS7i7ZkcPH8N8LRkp2nC8OqjXtgoGaERgGBFOFHsb6str
FnhgJklncE2X+jt0VJ+0Lziuyjcgq2k93vrKR/zsFXN4QfhYDAW3Fgj4DRyjhDHpny7t02XT4ZUC
e3uO7pGSGRsfav2uLrhbN6Uks46ecLIeCtEHCy3Rw2/PhYmXQBXPDQgzbS9f48YQRxitNCVJ0FDL
Cnz+OB2Q4Ow+flLLQ//oQS1+z788KIYuo6rwzT967nereRob7ALnh7q7+PtleA0WTFzHBIU787k1
hM762cCR1kNmsu74J3hr7gwb27TdnV0kzZePF3zHp9rj1TuLUbDpeO6ZhS+mWxqCKBpqtAvMBw05
nLBhmz4xk39vSyPsI0HD09oiNv33p2fkrU64QdSxD6NjA/1uXYnhtU24OD/+Oe+9Jle6jMN4eCbc
jN8XyjBqk346O8d5wHSKtsOHO7ZmOohIs5s+i7h/x4Lb+3W1s6+niCGreirRR1pdcZFXwDluD7ky
cOq98BrgzixzdnlefP34V7730n5d9+xxAlfGTFVZd4IOA3tObPyCwcHHi/z5ziAkuCQAaJTStjrP
cBPMaJO6ZpHaRNQ2UEBmarhAN/bZUzQXu/Xfvy1pMugkYFwJ4VnnuwNRlAP8Z8pjMcXRJfP99p7J
0MKKXVwpMVncpG4XbWjQB/IbOgFP0Ig/+b7/fJX8Ddo0Cbbif1qdvUro3LnPLaSPYnKPzFA3vf04
IfS1VnUi91762dOVf4b+SQa3rmPzXbjCPQ8WHF2adIAv55hSP70EdtVthhTlza4SEzenNWUNbD5c
/pSbCiCySJwEFbJFQYjFZ6+K8iBji82GE38J6ifnb27d1/cp2N8a7ly4zeokvCqcLqIeT9FdVNh0
pmXorfqU/wJDWxfuuy52ytbxYW5r54rzVX5Pg8nd0uUGp76O3euxk8Etvu9vlHokEWV5gT5I9FBC
+YvTPnTXbtWGh9AYs09eyXsbkKOJcQBxAMt9+Pu3bLdVjLN3m5wixvhTYQO1OvAUiv+wz10hIHpq
DiZTnIUBEGMGaTwLwhMf1dpZQv6ogDRKiL//nJY3TRFhCW2qs8SJJBqh/U5tdLKMLzTDcGFfIvfh
/7fG2elXUSpopwD/9acbP0TriI3vNPzzHxYhgFkLy5N45p8tIlvIYHTrycnHu2tG6bQhF+XC8HAX
/euFLDQXHOVCkvjsnH2SEzKQgjFfdKrt4IvV+KvYkXe1iC4/XubPw1T+tszZYToLO1OW4PdolR2N
HttiepmPl/jzVpKWTbITcV4Ii7hsf9/JFDu+maSEotry3l485kQDtwA1OWShv17Jlgy3FVCIdCzn
bJdZNaR4MQDbpU63b6Bp8XLkM7y+aA/l4rM39M6jI5SZVJDliuBLPft0hE4nEsBm41i4jMyIenIP
FOafHZV/ev/ziyzFfIGjmcTSs1XotqJG2H5wmhbtivnqJW9j+yrpoYD2Pnl+7/2iX9c6e34ygBZS
Gjo4EXpZbGHVNusiC/46NoEfZLsuNZtGX3Ge3lOPhucLqqWjlWWEgacVCO7o+8GKNsv75Ae9s/W4
u/lQcT2w3D++1hm4xy1nn4aqfEqUs8tMpA82Kr/O2/791lOaOaAy2YJUeb9v8lb2iQ5I8znByNjh
P3Hpevortoe7ecGmPl7rnavBpj2yJCkxzDzOM40TjtgkpDg+KWMAMmcsY96YqB4+XuWdjUdRTLPn
CcI6aL1//0WG6YGRMUI8quiyqG+zoFjHxVMkICgze/wPa3FKcAfRh5nu2dMbiVacEeebR1FGm0W8
uYx/nJnxb4PT3fj08Wrv7Iqly/AczRhJ2t7Z0VqjNZrzhNUsgjsW9YqGml3RRQXi9e9XUjZbgowb
j+CYs6MPd2uPFBy6NEMxKDDDXW542xTxWM7T/Hipd75dfMYsTZI7e0Pos0do9SpSuNqYCM58wPXs
Enfy/d8v4eBYCdFWcSedV4mRGdcB3gvmsVeyzpFktDEq4XZ8+HiZd7Y3v4IQbUXDRArA2eshZ93W
SNFgEzYxSZDZkBwxbQGTtt3krzsz+dtSZ3t86jHVhS6vjsiizeu8co27qC8w5Yyt8a/Tg35f6qye
SwZYzrbdMENBWyYt+Fi1e28Z5Sdf7TsPz0X6blpcFgT/Osve/6VTT2DFcwx1yUnYwSZ1jHvcFfZB
3m7/7h15wuY8pZslQUjZljrb2DMCoGL0kvKk9fM8LpAoXFPH/cs9/e8qCEmAghzLg9r9+4/Jwwpv
ksYgv1hlN2M3wa8pPoEczp8XSyBUYaLGUfAv4vT7ElNUeHY6++2pD++LGE1VvzC6u0/Ot/dWUdQl
WirX5dGd7TPbDHSR9lZ3wsYPrY29GqsnbX+yw86PteWngK9bgvcPrHUePoidlkwn6XYnW6GM9vzG
34yoOFE9QlDt5uj64y3wb5bur43rv+tpKijq+uUyX370L1tNw0c0rLrsTp0S5s8x6PSLbfreo5M0
2KcGuQWvyrMs1a9F10jm0kMR1Qed9zmuFapTf7nzlz/HpRgjtZIx7R/31ZIUWA8aXa+NR/ca4SGW
F2l7Z5j9Xx6Dy0IYuC//NEldPT9pi8mF8uia7alt1TVT0Tvqpk+WeO9V8mFRmZP/pTjNf3+0s5vX
KfrP9uQs3R/+viL8USw2h2P04+O3+M7OlGKBvqiEuKTss5XqfOS4mJ3+pJsfOr3vmTTUX/7DErbp
WHxgy5l+tvkFKn8xpxj/VtONgdZ2+CqzvwSNeSW0SUvNz0GBOOFsickoatdyq/4004eg8MbR2Q8x
6+1Q3HxyJr37wH5Z6mzXh35U42bJp4xvLzjwbZr6CznwkwNj+YPPvi0pCMMFixF80/bZ+WqqrvGJ
uezILxv7VZMoXIKw2v60h3nv14CdWnSYmsPpPOeyTVJ/slKrP6muvytr/P6c8utkmc9/vwVM/vML
xoQQ5/y6IHk1LSvL7E8eouLy0rW3VfrJ6XcOYS1bAFwBDBd8gSrlbAt0YWEY5D3zS9zqNk6aeYVO
FoGzPz1kQfraIbJfRnK3f//DqCO1ZXLo6j8GI3WVh/hrGf0p8nr4jBAwsC7L883Hq7xzHCiuJzJr
OdeoJs9ruyYvZJMRH2Agp2gwixeB2Ib9a198dlG9t9Jy6gibb3X5v98PHkHycFIl1XDSRb0fordw
xHiuVlur/eTB/QF78r7+Pd/+d6Wz98V5EGspe+zAY2XBZve3pKP8YFqz5tBFn1rGL1VQXzqN+VQX
n2XqLYXD2eeFkZDt8cYgsKrzfkMWRdM2TjSeghJlmWpQKkx57u84KoOtLJNFYG2PN5lZeXsMQYNP
io73njLhldQdS//2x9gBs4o2rAy+umIssZ7B26lb5C+HYvj58cZ55/NWrEBNTqqo9M5/pz1bOIBr
l49CYvWEC8cz8ZiHYs4/+fiWl3X+PPn2/m1GXfePKMkxzjRk1mpCTonhbD2gvwmKKPrkUHz31/CV
cYvwLSCt/H1zot9Is3nU/JqiXNx2MjAk3Abz1v4P70f9stDZGZ+SY4I2MCKuIxTiS+G29iVOe3qj
O5FcTq0N2+/j9/Tu8wMWWZR8XPf20ov/Ukol1VhG5OUNp9jqn6SXf6+i/JNh57sP75cllvPzlyWK
AmqRFLhTNh7xXjPSXCcjMBLj/r+vKBib/N9vOSvaI5zNTL8sppPr49Zk74axxuDukwLpndP+10XO
UTGZ5DG5CMN4MuBhoJAL7ykPrK09CXOdVmmyxjM6/EH4VLL9L2/q30htG7d37+zXpVCfCoXd1KnC
7aWYINz0FWrpjxd573xYRnjkdrOIPAfl6zSx1CDHHndaMztUcAigeXHBEPbCnLkjUfLj9d7bGxp0
wtGepBQ4LwJhGiHeyugcAmqa3irWpnrIi+//ZRGPYYYLFGKe90A4veBuP5fDCY1/Sy0IkFSQEgp3
NXA++X7fvVxoBCgEXW2D0J6VTzmnewmncDilhY6u51j3RxXPr2NQltgjpQVTdEcelNe9zrnXkRsW
zZ+A3u89Ugf8whJAaBTwyyv+5XOTbd97YuJ6a93uMsMhpHbah3n+bBb63k6hrVT0/Hxyrjw7Ej2n
BiyR3CQT7BWIV1uvfAoHfJL6zcdv770PDgNnS3Gf2At49vvvUb0dMymq+OAiZK8AqA4A3SQFJp19
9d1mAruu0Gzgc0V0x8dLv3c4unwM0Gv5C/64LWtPyMIuqOwGn9Nq5VXcM/asnU8mIcsZe36HgZe4
fHfWgjecPcocCVEeRZzBQ4Y54D9iGtDlPGEhCbvS/OQDf2d3aAHthJ3JvcxM5PenuSh4StdM8J20
kc2Jeo9JANdm9ckp+c7uoLzhcyNTmFNELH/GL5uQCoiRmIjZHc50pAcjP7fxtnM9u6gprOePX9N7
iyEPtqjaFiTXPVuMOPlYh8Tc4HmElsgj6mMfd7axHXz89P1wiD6pIN9dD5NHDwx3GSmeva+0Llwy
JYb+lFT1Mw4oh6nzdv7/cHYeSZJj2XreyrOaox+0oL3ugWt3uIeOSDGBRWZlQmvgQsw45oAboBnX
wE2RXAY/BJtdEUg3d1a1dadZtGfG9avPPeL/dMfVo+zKClQms3e2NkA941sBSDhF/WYGuC10it1q
5CIIL6GPZA0n9sNtW0ffC/JeKXK+UxNzRIFM24xO/QnxipPlS2KKM1xZpedWzvtvMgvRjF6c5L6G
adJpzq0VgQOsIIgF5RXH6JnNQIcdHAITgJwV9HHljJ0Mw05ueXFYpatW9bPk9ycqzB+IST5C5xmv
jPDZySSQxouX0IY5f+/inSt1xdPxEaDk6001VtSoQC5ZlqZ1pamzI/iuqWmu320KKlPHhvqT1iUZ
fq9UzTZXACTFV1qZzsNfVsy7VmarMxsiR4tE17mInY1ftY60SgpSy31bVe029/uW/MnKSfeww+NX
oXn1y5/fjTxuplgURqWlznfjmEuOP61YRZ6E0oPmPsq158AbDs2gXGnrnCeQKeM9x39Nk1zSj0Oq
tAZKkAiE4D0gFb+pPNh/Ur42yRy2Qu9kjd1OmTRl/Mp082x4xB905bo9t17ff4Pp+no3qYKKa1kh
Wc71bUpNQZmHL5OsfewQOnj4CyOL35KKj8kFOL8nJM2gUEzmyi2r4HPUQCuqwNTktQnugCjm5cbO
Lda3hmxgjVPM72O/DAhlRtGxL1Kiv1n3Eg+P6p9OzuApbpLQgOtUn674+WaHptxbIIo4Se0CsZlD
RTK2qjdXunJuit63Mju5soSk3qLhGnfqzyidNTLVtehU9V/KxLjS1NlRe9eh2aiFZlcEscqoafbz
lEXvPGbiz794TewRy7Cx8bhIZ0seEvUgWsENHrfh0bKRKZa875fn/twRYnOVYnJZJuyM2RZ2MHYq
3eeoN7TcOJVM08ZpIU1TqyLvpdbMV21KkKeTVFK4E1X/C4P4vvnpyH63pcAOyUICBOdKOeAGhJuK
ZB969nBKQGt9udzVc2vDRmSRPBGs2F/21Ije06jaqQCX9t0yb8PsmwyPS3otAW1ebunc0njf0mxQ
a511ngPhdHOjRT4adbkaalZtry83c+4F8mZ4ER+T2bZzawjcu6o1RT24OuSHHLx4GX5GAQtUNcUG
OHNVHuEFMlx9cGXVnOsgjyx8rbLKu2AenaiGVpVKJ+3cGp2zXdcV/TIsqm4dA7TaXO7kuVlzeM6R
psZe4J36cYXklgYW14l46WscHIWH6EVitBa6siblMQMi9MmoXRnYs92zTf6jkyNMNO1jm2HpUHVW
4rnrIJ+3MSr4bfdoh7xbL/ft3OZzeKeSsWZM5K/ZEUKcAevOTAc3JmKf6eWz41skW3TGxqxQdHeU
Y+Ubtwoq89vLDU/bamY4QKSQScWjcB3n//TF3m27LqLovA94uqI+hOBpoGDh8WCNuuBrMV5zmp8Z
zfeNWbMZtFD8E0bXdi657Cmyr1kKWirW9oiKDFcG9GxTOBdwldvkgs0PzLRUSJAnJQvYU3Xs23HX
DQaKGeaV4TvbDFNmTWFWjajWx+GL5SiweqkRbg8dlsKyw4DGVHR14M7OEtncioV/wSFt9mMz8ABM
zbOj3tUkBFN5MySnQBq9U1TL0srvwL5dXhVnnt8WF/S/2pu6/W5VFMNI0ainct1o9srMQbeALt3D
TnlCGfCmDSv0seXfL7d57gzDhYFxQA6GQWLybA/4el2aXqzw5u/jUN+SKYhAtqcUdxkSDDt5qs9I
Uj06Tm4YAH8oCa2yimLry1/j3IxOmcnkVsmOQqb+x65H0qANdarKrmX8TIxb2XxAJ/JyE9Nszffc
tCrxTKG0q8kz00TEohEZSBRXQmZxpVEVuDLjLLmyNM8cKRbGAsE2hyoaHv8fO2JoyG0E2MJuOOSE
bwrz945S+9SsAWjH32Sj/NyL3EBsLX683L2zE6kSIcVRhEuRhK6PLWsqkgSGGUD686iiaxGsWw6q
RQVVV5JEpiJubiRpvC47I1tXsGW/qpl9LW56bgUTg588Huju/hIiqOvBp0jF7ghpT5UqUdAvJKT/
F20d1kjHZ0+kRaHgqsRXXgbnRl2bkqLoOjSled9R0lHHnGXpdjE5453zaYjab04NWN3L489+Hm+q
Fr0AKiavrNtzRwTeEPKYphtSnvsMNL8UlZFx4EXk9S+oNTiK0Hn09GTlGMP68gyfbQunu8LY4sSd
n+NtbzV95dTCFUnv8iYBfSLEfWqFa0oOrrgGzg0okSuuRp7q5AzMbuAa/hScE5Zxp0cHqW42wPmo
qxNPppN/qgcVrQnzJ9CZK3bNuT2KF4tUHb7yVJPxcQ0nfQ6dtu8KF0l8TiFiZt41r9wZe4YyjD+a
mG9QR8jouJBuFKtPtpUvOqNc1MV90EHWRV348pSdO9ZIvHd4SWI92fL0Zd6d6DFGkqJXfenK1FMG
8ndNQdcx/QuRBKbqj1Zmk4XL3UFsbGolflSKfZMD+IheDam80ptzuxs/Ef0g3V2x9Fk7WmMjHodO
I+5ux95EcKy3phSXdwgRpQ9xpUN+SMSXpqCy9vIwnlsWJDxOHk5SxFiRH4eRRuqeYGHlYjItAmOj
oUlyuQUSIfgd8+vhfRvT5++mKpGlmHTEpHbzptrYCD7uY9N2jajBhRRuE7uUKGgudlGrq6uuMO7q
hkSaSt1Rh++WgpJZ00GR11f2nSlOda6vwl68lBApUrKspaL8lAKzQqYLTX9HLSlITjYQJO5zO9i0
eX1XCfK3vAbRq75c+Zm8sXrgYGbvppRL61QhhM1RxGP0Xbb87hsVbUu9th4FZJJ+QGU2ryi8T0b/
S9PghKrM4TaxNH1lyv3OQyZKa4fHJE5/V0PzJ9ejsWkNcaP47V3SRE+gOhB6rHpn2Q4+t3vfNVtR
6RmkoH4nYlRhKU2imHx4rXT9rgaGtIja/jSakI79CTypkFVbQAJpowIVM18cyTMBb9gPbq7TVcX3
2gWVLktU/ja6sNaknj6JptgnZboiLQ85gPKusqKHoWsIgeVb00IySkbgYiyDfRQ3aEN1Mtpi4SEf
SY+KahSDC+BLSOCPVPrH2WPVhbd9XD4IHwy2g9aWEQ/rNg52ml3tnC7v1kaKuxEsQV0l98hZPFL9
cuPkIcLRovWWuZ+7dRmPD1JTpk9WrMavQZUmSL8j567GKsQ9SfMPw5gTCkkfvIwaGmH4X8qIQt1C
4fiNM+noBSoC71CA/dH62TsvYSU3W6vMkYbA0VJanv8CdgIF6FKvvptoxizAuN1iYjKgKeXsRnpE
ZdVNenndadVxFBFqOwmqPN1ADXoxif778NxUv/wWV81ngXi/gspd1iL9EmqiRJXvZ6T1nwyrOamE
aBDbq4Ir9s2ZE+2twEcj4YCAlDY7oX0LPUM1xV9cW6gAlvGyQpFzotpe3o9ndvyHZmandNmVdZJ7
DihGxf8c6Onew4K90saZO46aNJ6tKg4+VL5nXdEKUXd2EtYuZQz7RkjmgprqTZwV9/hdYJX09euA
VvbSiKv95d6dHcR3Lc96l6PGFaE4MJ1nFjnpu0i5lbxg/RcaIaOI0OTkrjVnpzUB0ByQilKBFJRW
XeofYjW890T99XIz5+xOMEDE7sgPJbA8z/yzAZdZHWmZrkGZFNq+IMXlhfY1eQWDCAgtiVaXGzy7
NN61N7sMUgIxkSj6ysXx8LMw7Tuts/7S0P3RpdldAIbAGZKqrt0UsUHDvzMBRNbjtUyXMzfOh4Gb
GQc8JUOta0YGzlSQGUBEFbu59Oqt3qvpKkTe8sflkZtGZnbF2eQbToVMuPB/KVEGhlAPXgwpuQ+1
H1ombQBC7Kk22Fxu5uwEOZPNg4uDl9DsIZJEvSS8UKuRI5R2iaO4Dfbj5SbOGHH29EokcKVr7NzZ
W44Uwa6rZLmG1Jp87S3zERcHd2B2U1nauvD1a++ac11635760Tgws6BFVFWlS+22BxmF5v6Vw+iM
bfUWdSQBEDew+bbL3pkfAm6skvtB4drjveU8G9KTNH6Th7vY6Bet+nx5+M6tPMaIWgUTHwqPxY/d
kWsDyAoSze4UoVLkx9Cg4JiaWodr9nJLZyfKoNBrcnCTfTwtyXfdwpAc9EH4hdtZqOMYoHebL9TS
rlvle2mrVxo7360/Gps+f9dY5XQkhxfYwZXGa7N4AJqDkudtEF6brHMbiQpX/a2egFT0abm8a8iQ
Wy6OyeAua20hW1y8VrHEcLg8due6g1+ZS5YILbU+s+5kvTbGynTV6pIDXRE66Cl2rP4mFomM2Kwa
6K+XGzzfrT8anB1Io9aqdZBalevXkzFZrhwsQau8lupxbqmTfkrNGfUErPfZ6HlNiOikNJZuHO1V
Jqo1j2haLELSPgLdXPmDdeW6PXfRT0XvnEm8Hzj5Pk5XI6wUFnBdEQ6AM71Qs7S9qRWv/gbPpH+0
0rS8T/UkdJEFyk9Uf6O19+cHlhgt3uypavCXQLuBQIjRtEbtNlBT47ZYZsXNBNi+3Mq5vUbCKWWV
+JVJ4pld+F6QBZGR6bU7CEQDIwjOtQla/Mbzb9T25+W2zi0VzimiztTxkSg/ayszUaBSCtG6UWqh
l0ouG+B6q6iPWpPXV/L+zx2+hC4xLcgB4SSZ2WnlWEkoV1OCUqVBh16+72wzv9V+XO7Rud3Gw5ZY
ConeVCHNelTIBhEbxWjcWroroxebYIM66TXBsrvc0LnV+L6h6fN3h4cZiCJWR791vSqTtqOGTmud
VNj3StrDjeZlJ7IAnm6vezctMmffLjd/bpX80Tz5HR+bD1Fh11EPaVwqT0s0bdFYshXjJ2Ksb2gk
tNZyoDSX2zyzWoiyUOCA/sX0hp+dZHqlh5bwBypd9KOZIlUoQN9csUPPtsEaYepMYgJzjxUL0siR
9m/cVtZXvvMQGj+M+OVyP94O9o8WFPV2PBg48g0WyS8+ZARD0PyuVXd8VL/23837Gnm8I36q4V67
HT/7braBLLa1lpBuD9Z9fwiPzrP0ozlo25Bs6WN/KI/92l9G6+ikXDnlfl3A1J3xkFGmBUwwYnas
omFpWjgdVVfznwdWEaqmK4Rod2rQby4Pw1v2w2wYKFPgXTG5Bh1jnh2hd0K0etqobvLZeFQP4hju
0l27DTZiZ91wjDeHcD9snK2z7W+abXLKP/VfLn+FX2ebHGqUHqb6BVxR9mxF9Y1vBqU8qm7r5bxD
IWBAVwOA0lwzZs81hJE0eZXJ8iQ/8eN2cTqpr9OkU1yn1JZ9tBkilIij3/98b943Mjt7BgDDKGyy
rFATXwdquKzBeTf6p7/QijJp0FCeQ6Bp1korACUbZaO4Bey2PnYoz+n33aBcOa5/PWB03psGRXoU
XBKkntnmyFmarYnX35XTn6PsQLqS8KzeVtq2QXnrcpd+vRpoi+2OQDiXEalsH2cn0rRGkN82tZWn
q6BGR8dPr5X/nNlYHxqZGf+tKDP4xYbqpgW888lEiMwbRUlOPiyCv9IfSlWIextTlvbH/owpPp6E
1FW3joKvmdbuC6tcX27i3PSQZzSl3xEqwgr72ETfoBCto7zvDmDotGbcofe3qJ3XETXMIPrzljKZ
tuRGTHPDS8OarblS1zqIdpwUXRCgUqwc7FFd2GO8utypc+uAeZ5qs1h6ylvu2rs71RBW1Qs/0VxL
6zee5rn1UFw5cc6tgvdNzFYBZeoIldUsa8QbrSrZGOF9SeXe1fr7M/NjTb41/kcYkXn6OD9Gpo52
GXGyGZAPq6L7kSn5Gkn9XW6JFyszXy6P3JnzjQuZxzRvDEK4cwGIuoqH0KgqFflS7ZaFvlV95dSi
3v0XmsGOmJKcJiW+2cK2nXRMx2g64aga8rJveCkWFf7Vy62cWQYWbg1i9Tw5ed/O5ojMo7ATCqst
wBcvspfsWmLu2cmh9kkl0kgYYu7risi2tDOE8dwhjAIoM+UTOfFbKw+eJxZe6WhXjJrJFpxdtBzU
yrSoEZazrenzd+u6gSCiI/PO+eYZiMk3AISoq80XdvLFw23ddM9Z6V/ZS2f7+Eeb83KyXORdU7at
ipcILuwBCaSFj8I32fkr9Nn/woyRfoNtiEE11cJ87KCTUqxRkNlK2n+S7zRS3XaxpSVXunRukb9v
Zbb6xobcuslsdC37G4O8CFVk9KNrPuvpLJtP1vtWpm/xbrKyOOU9GeqqqyZrqxD+plTADpoTWsci
4zKE62J2VzIUz/eMyNhUQIQ7YrZA0PEaSsmmZ6LPV9koLbUepWG7/HR5Y53v2r+ambv06kGjhrgz
FNcKanHr6IlYo/wKytq273s0PhC/j7pdXJf1lZSYM6eupSBIOvlBSMOZH09DoxRWgD3ummq/BN6+
VFCCNTLQKGl+ZZGcaYowPtn/VGOT7zbPXcpHJY4CX+YOScRi0mFq8SJliBz00sPl0ZyW22yhEEaV
LcqjphqUt0KEdwtlkC002YtGdxtZaGg5QyFPiz8f59Y/NDJb80ofc3bwHHOdqTvgyUqxyvTPcZIB
2dG3f6VH3PJUhUy1WLNLy5Yo2EzUiCSsPjePgAqsJaJa18SK3grV5wOncVQwOZZKtGHWTOmVuQaq
ynS9ry/hA0yyl+6Ei/QYPyUPxU2/9Tcr4+5yz37ZYJSzs/zIKZmEhNA3+LipC6NPek9FgF+Y+s/a
JPHJtwh3dga0sMst/bLHaMnC5nNoxZzkxj62JAZptEFUGgfU7aQl0PmTHKefq0LfBOCK1npZ3hdx
Hlxp9Ze1yLUyveWg/mgIBCqz/oWa3UUitNJjmSFx0H0ZsuJKC7+O4KQk5OC9wVuEz3Q2aZhMxDBb
KWVZPPS1W8bPSXRlkn7ZupQ18uyVEfedVLnmYkKW2o55jI8NIjmwJNF4943cbwAEFwDlo2sHxduY
fFiGpM9Pr06q2knW+0WFKTJDDSBWmx3BNG5tJV9UZf1ptKCvV2QNaA8iVg/QiyKwMl4R3edRubm8
VH6dNJynU0oiKZBURc2v6Eqn+FWJh+xoWgaudczIPclJ1pWz99fIHiIElL+aFnfjVIw9Wxuth1AA
gY/s6Nfaxql0XN3DZvCNNQrxwFYOIqqWWV0t8+bKE/LX+ZwaZrtBOsHLos6sAkTTITBkenpM4KY0
1RcYhcuiD5cRALTLI/kWKfo4lx+bmh2TkhfBQ4RXfuz9pj5mIwmBSp0PG2Kn5rpWqv4E51A6tYAo
t0iKAdfxO+3Q+rBAlpQYDfdlqFc3HjsaWSHbKLZmXTaE6QnQL6ZymoPK+8deaN4wEFoOky9S6MMb
RQkd8gRY7EcVXNk3vwqjXWxoP1IN3hKkRH8dBPa+KaC/Xu7wr7sRFR+8fgjAotJJMuTHU8YB7emA
08uOFbJygGpXUYXWd9Ou35r59+/9f/J/5Hf/dwTrf/wHP3/Pi6EKkQCb/fiPm1cRZj/z/5j+0b/+
0j8+/si/+efvXL02rx9+WGdN2Az37Q/wCj/qNmneWqP16W/+/374bz/efsvTUPz4+2+vv8MrXoU1
dL3vzW///Gj/+99/410yPbX//X0L//z45jXlX/7P//Hf//d/+a//67/95zP/6sdr3fArVOVvU9ql
yeNGnSpg+H3dj7dPFPNvaN6h18yBgVv+t3/LwAUGf/9NM/5GhTTKEDgtSUx9k1qrQcVNH8l/Q62H
gAVPDBw2BM5++3/f7cPY/zEX/5a16V0eZk3Nd5k/IyjX5Pk2vb9phAjI7M0fDJKEOqfS3aBwTjJQ
qH32RWUvfOGQjKI8p4PWrP18AH86UpUnBU2zT5TiNJY9fBMNcq4dtKvBGF3giMqSrPnfG1m7C7sx
W70b1X9+8/ff9JcsLJYmwsRs+kn7kATy2WURpr0Zeyhp3URW0S2Q77MWBZkga1Jud43qV5znxo2a
lvE6TPVhWRn2EQn2+1FKn8Fp9qvUgGZaqBSHljn5B34K5CGr2o2k+JsQ9UESIewUIraubXgRj4s6
R9/fU719lPTN1oucvYKDFfZiudV8EnR8qd6Mvk39oFVH5NNYGtwtO1/0shOtQx5tSydLTYqHs09k
qpRH+NsEUl3yR4CaD7pJEhIKbVkg1oDj5FXv3Q0tUM7KKrdjd7JLzdsJlN6FzFdrNHncDQstGVzu
y29FYyvLFkmHNUyyvIcLB554ZQ9ZuSQLL1wl0o/Lg/82uO/PQgw3RHX4c0oIZ8XOzvtYCc3SCZXq
hgLqjV3KP3m2KSsAqyu/LMCBBCVygJQhrSLLyJ9CkjuA3+4zK1E28QkIp7npSnETUbJ/Eqm0KWsZ
r7BlC5LDdopVBqs+5jIuPeMukUT1HW1nNCB9SzyaqTPsMsDw+jggDckVnqqwdkB8eKKMN2ldjzfQ
M68sNtXQ56chCw0lNeS9bG5T1LGnt/A7SzykxK917JLUtU5JllXqOYs0K+xDUPjDcwn8ZGlG1Ew0
tonIQBh+Rm7xlBLIeOh7sHRjqbIGhpVeJeoLODn/WGIRLMYUpFFl5chOGj4VrpsqkajiAhUK9cGN
w1OBGswavlC6hht7b9WJvUXkX911hgHNsgWEuw28fp03sbMxU1CueqtWK6cSwcrJQosqo0KsrJqk
vMaXg408ZCtJqWXAYIl3MqgYG+SNaNL4qej9XR+Q4Fr5UbPSvpZJusNKS5dxqR6VJt7DW4SOGJJA
qBmvnGCP/giYeRi6A9B2MJEDJThe9D3v/ZdUCqGLtHiPB5FvAEBlO7V4CYPcPoBPq4Gc1iEJatiP
ExJu+KZbj6xafAdoFihDdigAoS7EQu7gTWr58FOqxg3Yn2yZDMkmaOttaibbEY25wjtENsgequL6
JR5diH6ivQEoCY0NEdhVLw5s/XqBWEa1sMosJ21rkr1J3Tr0trYVb21woKlkf6XCaOJ3jyYJkSQt
VmSDw0BcG7zzllSLAP4dofLF+oNv5M8gaYNlV6ZfSRUjdzDx1rFQ9Zd2oF1KZsol+HKxtPqg2dd+
HC19IOoT4rACoQi+QgrY0qAayQ3JzXJH/rnpgr+sSe8ypIVVyZTMo1Y3HUv1vUARwyZL5nP6NRjT
akcZNnFvh4IPQ6fUPGqLx3BUWStp6GNJ1uE+HbvwFIgUcKURdsuO/Jp9CkZ72WaJv218pwP51ME2
zIuXRLXzXRYK/8lsXxNesrtkHOWlE9veWu6KYxwqO0/Ofne81VDKcAScpy6uEb4ZQmvdGKO0tuN4
kdVT1qYsD7fqOKRMVf09Qv5/iSYhW9NXh51NPR8mYbDK0uwIGM5BDwCKLGS6xFWAWLRxNrAw7Y2U
aPEmU2sKEvoqAxjOCih7QCxKr34ZnH4nBWBNcEo3x0hX2jVlN2KTOkm76AYqHiF7W0tISt1TgJdo
24p1owsIXHhrN7ol4OW1kX0wYgtKE9lUYT2cjIFUk6ILwM9XiTi14U0cOtYJUZ/wWEpQVIMYRr1V
lvsSE6woLON5TD57dsPJPkAmTcNYXXdZ7UCm0pMFgrWLcsijddA54bZLvY032NqzV0qc9n5xHPO6
mhhz4rmHQ9e1bbVppYZ5tchRRRP9tpkopJbWvhhqVe2NmryKEgHFx7hchE1C6qoVnXoUYZY+7NpV
ZOflUUsdZxUJT/zoMq7nHKnFUzn9kQhrh/sYglyeF9vCxzFiVoZ1z4WYAq+ElFClfbtMbNS2siFO
oOVqJUVtOniVvom/VJggy0IXo6tEKUXj/riKdlbp6CeCQ909LM9qM8o1rhY/2Ppm0ZxqI1Lu/Lho
JgoYjMcWcEGbGS4rPfrUeTiPpQBOVmTL8adqTL4nkqpxiIALjuw++tIYD3ht669Gb/rbtmnV7VD3
Ogo+iur6gm9q+tkLbD99N4rBIF5kage+aL2OAzPdJ4i857L0iXLshTNAwYMXvBq7zllhDhQLOfa9
FThgAHaVecrS0N6YEXpRvpf4dx3blt80bsO8dFadUh7z0Yp3ZP5XeJGXjVlaLpjXCPrbKTKzQ54n
0nq0FIhoteFmY3IkRu4/tiEaRxQ9IvtgPBe1OS7rWPNWsmTwtlOKG/gNP520B1UrmFAjt7+zTLQj
rNtkBUXIezaHlt+QmtpOo+J2Y8bGpyBX8+957N+GEJX3U5Xl1m7G55ig69FR831bj+ktUNtYyk6V
RDV4J5cHp0rbfdTLG81o0+9J7MBABHJ48IvJXh5P+eiZizfAe66XLcsClJPeINxqB9bKR81lMyoK
oavQ2PRW6qChCL1Q9OTOeYPhfe59a4O3wIUjm92Okr8LmknJHy5gTa7xXaTJANQ1IlJyHKd7J23A
MEaUu+YCkJwWtPtyqL0tqIV7GUTvs6+NTwaVt7xzAG1HRL1WOVU6lJgV7Q7YOMBOowSyW2IdlZ4n
obSUPIO0bG9Vr49eKi8/REg2NLmq3PhKGDxTyfQjirt82fqSvaK6B9W/LmQeE6vevf2oRJQ2yuWN
x4OuKOxkkaWeBKsvbW7E9EesvKa+r98mMXS8tmgIsIWjfFcYyz5XlBrrUu4Potf6IxDL9kESIL9y
oOee3pjcanYM3Uoe2JattuASSm5Q2Fskfkn0xM4eTMAUx0Brv1Rl+ZywQ76X27AugH6Hykudywiy
NLa16vJ205ZOf5L1qHD1vvmUO3aywtRLXYIL/SoI6MZQabetFNyibcj0hK1xMkKnXSqpDESS0q1j
FhT2yld6ccyHQlsKkh4DP2xedbP4bLTRuOzDnrMkicvHOvShccqStTP3pAiEj9Cxg0dTdNW6jBRl
HRtp+FiYobm2fXtcqXl9jJQuPqrCF3dF2Pf00Vc3IgT+HOTgkksruldRC3npZQm6bPyI/u5WF3Z7
n6bRIZEkjClMQOSPBenVQX3wdcv1RDU+FWXsRrExbECOyQuODGkNL0xeqmnsr2UskZWn7RHnQ0bC
WzUOEoiamaNnVun5TZ9k7E4QTYHprUUYyXuoA98yq8iWshkeFNbQNqC6DmguyLeuUIGN6R6SRc4e
gvmPhsJLcO5+v8gTcy94Ht80rTY+9Hp5KON24hyOn1Ibmi3lpDvJaJsnJ5U/OSBI7qT2Z19rzb3j
NPFySNIeO0pSH6oyBbWpCGi4DkeNqMTCiuLvVtXcUISuLDpF594XHLqK/bNXxkOf1uPGbKxXc7S/
mj1IsiHZU2fhrwDD30NHdZbBUB4stZE2TpDkW1BRww4AmL10yqxcK6HubwKt0khuvJ20y+5Lyxzv
bfURXWBlWw0CkJaxrcLibggq/5TLHXEB6DP3ffs5Mzx/LWCpLPre2jUDDjORWyeTh1SRevIdAdTH
BibcVhoJklhyq+1sbeAvph6UW0h8YQ1urdTycRnh396Irv5cmp15QJUTQdZGhfHZyCcfZjEVf4NY
xSVIbhspS1Ul0Y8cu3SlOnmCxQGoD0dEsdYdMhlH0azTSE+3ftgdNCuP7ru2cDMt9/beUIEbx6NS
6zpBt1Fe+V7uYUBK/spIAmU11jHpPpId70y2dENI/Tauh29Crp1FkFOsblC7uwId72zLIDEXhbCG
ZT3I8bpKqp6CJS/eWb4XbUVe3eiBAjQvUJyF0qkpMT0zO1o5qdh1wfbEypNFcwvLFeBlvCjbMbkv
I9JP0iYdd23aWtsR4YGFkujPZc5AtDjMn8p+MXoig79Y5M+UpSzJNdEf8JZmz1WsHHUC/ndvnw1S
/S1tTP309hlegx6NHDBVPlVHIaTwfdxQpZLLBjxBIzi0XvHZsjtkQlvJOmVK2B4DYf6OkDZbK/KO
hVfvG3BjLylCyZ2eD+uYssQN6szKfafbt5w5430rJUjIS/p9CCXbbGo0VePgk594N443LqJ8rB5C
6NQPRs5VO6D5dEim/88vbf1u5CHtjb3s+mHGQMYhlVKtlW7lxPypkjW6tRJT30eScaeDCqfI4uhn
4w9L5M2t1efdcyR7i4qsyE+eGZWHup9ImmmxTAuS7bEzui2AZcpLdA0OYx8e+6iQ3NpnCkPFx6Ku
E2hNuXpCZy78VNfKyDQY2Qr1vGI14F/fxJ5VbfwmV1Yx6NatTQOyMxj7Lor8tcm6aoOhWmdBrSwg
iIebKKhheNdy8eTY6UMW+V9aL5a2jqQo2zAJi2WRjeVd3wM/Not6M9TyKq76W3kAN6QVjrbWteRY
ZHJ3H1f5vrM7Hi2y5b6dt6oMetUvhbODNGksFRE0W8hDyoOhj+E6rCSxtlpIvWZ8j5xQt3a6VluR
ZWCsbOEt1a5pD2nQg8dVpJ9pXncbyM5Qp4PAOzpdvCopfV2PdoV7QwmMPfVkvyeWp934o16uM7/w
lk5bQkAIiOFyLT5R/xi4OSaJTdVS45lbkYLNDsIROkJPAFNXpD3IXn1ZJJCMY1S/l03ZRIs+bvJ1
6hDVnJ4OArJj34o9wHixdKLwaZTgtY92TYFqKA51nkUboeuxa3PQ7dSMkhoN+qwH5pkddedZkcPt
Bj2DF1K9hoEOOU9BUCzs/OBGyOZtkhTyNgIVvAtUWIm2CQqyH3nj4uJsV+SHYaIq6oOJlbmI5ebV
a7J8HelRjCYFzwJYWjed1jZrdOSWKUId67A2U7csF5bRS6uxaWzeeUl51xDZHuSdYRQk8Gmszsg5
OmU8YHgtowzkcOEZ6DLK3bBSJYkKQSN5DPxUphSx0VeD7YhtFBn6ng6XS+6xcV0J4xEWpvk5Se1g
CWz4kaeTBcbT4FGcGcsglapTNdjQTkPpKVAI9CCn6QbC1o4hdWx6pQoyTLpntdbUXRDhAte1BwrR
Xmozb3lxel/lLrMPmbnGBSZOsaWusFSzSdl5nY12e1A72dkAjyYQV1P+3AC+w2FwZ1r1oR8IYElk
unb4gLaSX79UaZi4Pdrqz9KDgEYryJ94qPU8eaiEk+yE/yXrewyI6lOU4xHHwgr28tB8VfvSeTI7
7wtmg3GKMwGMsyLRKxnwV1hs0W0SpOaJ3Kk7ObbsO9xfCeRFWMCxd6+ZQe56Sf/aRoG8rHIHerI1
4CkZvQH6ZBqi/pq267IA81zpjfWET11ZobTXbtXKtJ40r8u3CGuZq96wfkppoGz+D3NfkiO5rmW5
In2ooRpOTTLJejPvw31CRCuqJSWRFKW11CZyVguq2kceReZH4idQgwJqUBNDvHjveXiYm8h7T2tr
V55CuOmWyLv7tKHHenSawkQsfMFNLXZdEJmri5McrkG/Ovl++Rl2cE5Gq4RrcYE8yafrobTLN0nZ
MwIT5FlTtB9HFh98So04qQon8uAmR7QCT3ldJsG9hOF1b0PMHslQFRQX2QF7M0rejdTLzkU5aq+G
7aTZ1pJQtnvgPBhrARgAU8Nlb9GzKzH8nxq5mkPjjR8QuRZD3bjvlTYovosVpiDU7O39svupdbW8
UT3nM0MnGRUMQlOmChSJsuMAovIat+V+lF549II6ObfxrfOmGZNvzQo+ewoCuRqVtaz8kVjjpUOo
17to+XpY+YrHvFYcNuKGn2cT6BSHzph1NQMialqyoROfowEsSeGO2iuniS+1cL6qUYdHdNV81J2X
zq79oANr0oEZjU3dls+8RHM2Sfh5EJwfhhWnZ9RIdLZWEkX3nUTfMwquT+jZAteO5wXeFJGX8wIA
eEWsMRpsZ9CT0Tuy8fOhLtVjacXTCFCugH0duE6fQHIbT1+DgZ0Fh0B1j1um9jFqipXXLRfWqWnZ
kRZN0VI438W2KiVw9u1g5YkuCJclqQssaYJoqEoqe62wEh29ZC2P6BD+HYIOwjTYCKgdWJC6MVWA
krAqBQsF2FfN7TUYVzeHpMDdTXPToV0EEcwc7ugKpGue6Hi4JmrG3OjDyIufoX8WTvAbhHlZ8D4U
eD5q3GrAHY5diJhjNhCaNegI/2ABKoaHqMs60ouLZXH5KhLnqnz6s6NEX9aRmGcr+XPXG3GuDa0e
DiDWlDW2P7I+bRAU9F4xwZ9sZe5cBc4BCgi9X4ZB7pUJ0eirbH8PukqjYmhBfbXpXxqvF3Dx4bBD
kmrRYfG6htSiftgdd+gZAXJFV7kT83A0rWR7YAMqhRhJ7NYQFN3cS3cnhgWbeRuOhZpHeH7YeoRs
S+98XsO/jXLxenaWNBkrBpC8/YO6bPhmY/Gnt928W8xJymi9QIIlsNUs4hx3bol1E5Msvsr7oGmJ
itVt41fyLkTyhEzIKMdgB9CavFCTL9HSZmVEUK+NVHNJlXdTfjDu22jCLryeyYhUARQ99/upi4Dm
6TgLF93snS3nDeEGWPUgStmPk3llep2+8wHjHY16gAAGKTpJ2FzF4v6xifMNPVPyQpn9Gq3v3ku4
0UhXqiJCcPF5COtjLSOzn6RI9uPc1N+BgrSenj9lgKlmGPC0wziBK6sh3zzV3brAZ5eQUVAYAnug
v1j9Q02ppxv7RdG86VV0KYZQTBmSq9Wrjtzuum1QS0LQyd4RBDn+8wXtFZB+OJYjPnv75aDEa+mt
07EMUPbYLd9QC/8tKEH5sJEcjGVuFvncT5NgZiiA/wlaMy4WlDEeESWoUXmOWj98ja2wCUItCMJe
G2OdApp7/+xNf9akHq/1SsIb7G1xVrkeYFu3Ta5uaJLrOutfiwcQTfW8zUIZzddZiZMwA3tELLgv
butlLQCx3EbuH0VQiV153lWOlYXdW5ftbkYA822FxhTpHuiKDvupvEnT/1BO0OIdqcNTo7zq6tbV
sh/QpPbaarAVoSoJ+kEc8bzW743nlz9rwdFJ37fs7qL07LRiN8yxobuvU6JKAOvhR+zo4Dittr+y
VYcXhVtFOMO1Ls1pbrV+YuXY5SVi23KP9U+NnZp3lgCWrEPDDm1Vdi9zp67KrTOKB+JB0cOdJWsE
bboj5ks72d9mtCdqgvGMkafH41D5GJrWR+iUaDI3wnnG3IfEABDEGJGj3ClhnZ+3WADQ/hpiEJiu
0YAypWyqwjcsT21alk6WOEScKmjEXqIVn/WqcV+xTeLqip8XLGl3CyHE1dF6r4O2f5b9kiddX544
/jFXio63CW9At4w8XVx/uK6YdjNf41yyHs2NP7o3Rt2XdmmwNXyIEJuu8Wp+tUvZPaOND44+xLwo
/w02fHHi7VQCD5hZGleK3kxdnWh1ceBeuote5rMqkQJHAIiIofqKBtVgLe2mex/3v6kLxIh4kFlL
fMsvQ68Lp5c75i4/69phCPI0wSX2/mC3sY8F7oRLGOoXE3D5YQPY7DnTw1fgNF+mVM4RSZED1oHW
uw3J8AUL/npcQayD9Ee95ybyMuX0lCBt9QczqIvHBQVQSoncw6cqXpbT3xdjMhJwdhYcxrEyvMYx
Ny8uoxBBVH59jqq4eak4/+l3AYDwGm28COvYHvu1fFk5j/bIiev2ZlRYH6iD0AQzHIDp8YuboCGs
ihV28CDk+2gYcH96VXxLRiqKmliQrV3DvxgSPQDF0QPubpkCGkwOawX2MnK190S2F2Qa+9AshHHa
Lz4CYRrAf5Nv1xN2whWxUfjVf738/T1/nE9z0p+aOrLIGwcygyzFj4izj2Fc4pzaEBBXKMoHUV6K
IPblXUbdCSiyn1fLMp6cev1AfVx7AsTrbd3N7ZiZkSaXgCIVdHHQHabLJWvCd7cqTbGWIbrR+WxP
oOLtSTvrHmEUUYGrB3ieE3+LB60KCzf5dd1esLX0OPi03NPaLW+RiM++17anqWnvQ1OSwnAXwRt8
bFDqhF+tM1aIZX4sbE1uUUfAq6olOJAEMJqt/TqrMmmxZyIY6g7R9rVBJ+sDfrnjEOFnvvaYYFbi
spxKt09Z3dNsok6H4tdppxN4PgRCJLIaw1sw0z4VDXHS1qMyUxqC9qbqkNRQKvUE9Mw2OBAlwHoG
3MvtodSNCFIIgahjWOhpPnveS+zQ6ZosHeipiLTFEsdAhh3vZTKYlBw9L3kX36tZT8ehdDG5O2Fa
1suSrp3zCgLvuYf0ODONJNgPgUBi+2fZnxmnZdoZDH4bDhaLJ6Lb/eQyWFQ5AhqGlunUjxvYiRO0
laOqp7Ls3CpYThRCO8G/UGTsVQUOmY2MwWqRAOLEHFQX9SIQgsYrYPPd09xK/YrFstrBAt5jiHPW
e4mPeabLYfgUOr6OQ2KzSVjnXjZp0Ar/Lazr5yCck5OAlDRXvH6DV4Nf6u3FxLTDcQ+AdUX770uN
jo7HRMIcT9VYYKAH3e228qZLiGLUWqP1CQf8OeRjcGal8PG+r2vuh0Y/ehN/xyaidxF0cjfjNUMe
Mp+kkPGQRxeFmHHd1s/U8FrVUfzTJIDAOergd0ITVlRAep+92LkiCeKnahKnQNAIOZfW3hsEZz3k
2Pl3uZLnRULrE2tvzmOMcHdd+WuB3ajbUWnEleGhuY56SzdGoNrO9TAAib60b+tqwPo25WlsuQV7
zncJB1q0QN79cG1j07Cr/YOo43KPLu9nr+ndb3JRTRFXkZdzO7i7Slr/PGJj2enQHd6wXyADishg
b0erUjH0B0Sv/ihDM94EqZMUAjY05M6zmyG0pUegYf0ZR3BqNrg/DpXwscE6W4SHRYougmm4H9nT
vNRTTlTF0HdMswWxtKco0j+nqY+K2G1PMQCM3eqorK6q7tesdsjt6c5UBzVw/jXYwe7tHmVU3h0H
9hjCVwRyJV6d+eQjsRz46OKOT20Sf/WA5cHOQKpRCfGLr2tVhAp4Fk6SNTMKI3ELXDoXU/8DrOFF
zlF9DerZzZuI/O5KumRzFQNN74YonR3nHbVgc8aIf0XUzHRqmffD6XyG9ib3UiOnZTeOqGR0lhra
vIs2CSJ1uhm6bOyr2Rh3yRnhwnfmzEHqKNtBhIBiYV2RnHoVjDGqG4sQx3ePKOlWW/8qF3jllQqa
zNMLgQwO5s1ED9BUgdZDbOEWFNzak6ozwNDuHjr3na/96spKueQT6dB8P4hPyePmArfmr6Z0qz2A
i04nHiDH+UkNyy/ZYsEYZrNmomwvsel/NqCIp4jqW/s1N4m5sLmvU+I36YRrIrMugiRBuuN5hvpi
yx5qEk/nxGmbA+bQ9lCFHhKqJ/KE75meYGTMBjxBZym4n2OVAswXTLnoNdk1gL32LuBDnOkKCHB7
E6M7H4ZN0VGbQoBWyR2dV40jD+RTgcxMaaJQol0tEBvMeJYTdRuTUafEccojKw8K43zWSuLcYihN
l7K8ra5tX5lyoKtRYKYB556jIQqy1RIHaIuLIVDiz+g0g7ag7KcPB4DPEiXvAw/qw7Kqb8NCVjDD
gOpWWDECl31bLFEQXXq0mMf+O5AZDnLfYkGj8dHWTYlAbgmUjIvpUfF1voY9//Aw4e46w4MDBz6L
NCvCriONMk8lVQZ8KrizijwwzYBCbEDFVnSTVBuHRxdjMSLiXb0qHsQHqdmu8VVyl1TKZ1lOYFZV
U+dt2D65vIKOxEepjBmS8q0Mk686WsNDm5DuSjDg+MATboCtqkcPr/O+iWYLQHA1x7FMwJGsCG2a
VNgACNASEhOXvrh66NPYtcArkeyCACVw/KUss0Q3WGjhHjtgzKqOzjDvW7qsd5X0qdY1+UbrG4MT
vQimSO5HRaYJDHf4ZyC+s8cOcFkSoZ7IUq+PCtQfulAuI+XyAp/BbQFefpwCXl5WLh8cAoS49JoX
h3rhY17rRzm9crPaF8OWrHO7pEha332t/WkvxK4qZfwM9/OwLzlIxRL79oCUle/GBWkdwrF+aXjH
Uws4FEopHMnC90FCtdD0emRc9rzz29QMZn6PY3rUjC/QstnxEimoK8oRjASf/fhZIRoXUUheYTQW
jcAQ74DJ7PtCFT10Q7+hCpjXw9qaJ9g7911D68vfF2Mmka1JMqSem+AjZySuszpKew/3mYKqBsuP
Vk/ITuwPHq3YDpnaU+HwCYAePvcmhJwkkBBLeLX181qv3Y1pnCL+ktwcEh5DafAcoVYuk60EajtV
Nx+Jfs+lAyQyZGtX4N4AUFR39LCCva+8eLx5oug4B2wZt7sBC9tuQHrLWTX+rxEpJFmHE+OmOwvy
Wv3gECLhPCL1O+PdV7v25KUD74guAy5vFMUkG7TS7ny1sKKbGic3HR+yzoLUBxFzVcCQXn2MMujR
Hr/iEHKS2unmo4p4vavbGoe4Z2HDx31wVtvL339cq4OtRnpiwVjvMIuCXer0eCSbqqgqczJPQda3
wZzDBo4sWEgO3b5DtMQKSispMa+fohXoyyyaN0m8da/VZLDvVOMOmBXKLARSHI0OwT55XUEqbG2d
KXcuRKxFjD0/krE4JxBbWGfp0FSr3Yz7dEqjDt+038Le7jn9J3joPeYTYPc9cuttX/po6sUOo/t4
j3zeKoullpkXN39GDIFNVO+Chp5RqrW9W9oDYsxC+Hq2RLAyvPWTr+6VCNJKCZl1CqIDSL+hVMHP
nuqVQEQmRGr50hSyn3ZTWdtDM07ybn25ZFWlgrxb0eVsYv3dkiX6jWZmYJBi/IkCoNOopwMR/Kg7
0zxFIyMp6bo3jou1QALjGSn4wZusxO9KtjlSfsZXiYHAEvDi6wguglOkfDpIbLpAEZ9c/v6KJCa5
JGk/l/QcyiEad85K2JluLyzxkjRKZJj3a/cOTK5+Vm1Lbonx00oDtTexJ365ziNYwd8wjSTDBSfX
HkQn6ve4r04lKHHrg0f2g1WdFmj2zrP2+aGrYTaJKR9ObVDaM3fmY+BQwIhYVXcwwCIvinTkdWph
2kTZtZc63acIS3X3uHEPc4SRitVxezcDphik7979mnC8yQ45EjG7D0ovwpT+tZIxpvGF9kXvdjnb
xDhR1UdZUlbyNsywUuP3Hp3xV6hSoulp6/DO/RgPj0CeoEO78Mpdg2hUu2zHAWi8znYfFPmJU+P2
WdIQ9or5q3A9K54mXfsv4GjRTjPW98Tii44TI0XDkSgXe8qF7nGEq8coW3QDMhEDMkPFajFA7Wk/
gIBBBFMaQvGR4V4ILvX24q3sIZx2OISuv144k+5lYeAydBTs4Zh84ut20SGsfR+ZI7eGFmOrmxQS
n/U6TGHzOhi1rcjyNqOggZTL+I584l0AT9O3oZ+wyU0Q0zUO3mhTC/UG7fH3ysb81iJ1KquhTgGo
hpy6mv/2rViLsBP8gCKPl8VwLJxV+y1getrFHFl83Sp+ltHi3iJdXjBHqMJFGWzaLS3Zt437UODR
t9MCXc6dR3ZIT2QYpELMsVL/8kwUZQy5ULO3pmPlYlOHXtDV40+MdzdqG5wlE25M0h4JdbCMN0iQ
7TW/c2tz7DO7xZfi0WnM/WjeWK4iSB6zoT82zLSwskvHxceP5jJAx5BrY82utSPmjrlfQf3HULTZ
gB8c55OqashhQoAir5wHqN0mjtZa/PfOxo7oANLdDhoVCFOCvHQTqN1oxsDVQuw5rzl6X6AykBjP
Sh+1gp166oZhfqwOWuc5QBfhYAnXYM/SwF0ahAb408F24CjrqkR+utt2J2eo3kBwAobRrsqm2SeZ
O/xU0oGyNyDiE8SVgTjM+RLTZA6e11Tv3ooPtg2/DQ2GDcsO0DIJyJh9lXuCqty0qB9XQE4To9KA
dR6kqnr/94jy5xGByk2cAdB+WoMg3IGBavAhxWEHeQcuNuP+cqbaA3NlXonf1zvPlheX626nkIwa
KyXzIJ534GpXqBl/G3y+0yjG3biUOo/QCQVv8XJyNrHj0IzOSZTywCq687e0rH6GoIXiqGS8fRC/
1DjaZ5Jqw3I9JzeckdhK4asqABToJi5x3JbH1lVd2mPWKoA7EshCbKHdxB5a6Lpn2oYgtfsxLZOX
CiEAxyWp8sjEceoA/9njwsochK8ebQcCF8yQF3XYV3WLbb4bu4xVW6ikoXzX+m28r8BSpm0LMWrV
nPBXE/smqYAbcYFyY+PnUCuecYTgCkmgiWskhwaeoczRwxGmoxaccue/LYjBy//KxEzi2xM6d0sc
w+6411Nkd4OphjPC3t9nV9YQtnCS4QrlezTNPiVyfm5IMyIrz2n2yvPx5MbyNEJP3vftfI1r1AoI
AtQ7IjxPBAabYRtP4bu0vcjMTHBXlvD2Be6pW5dvmFnHIzOF79vDYp56N6mBvHogFQTGqzaZSCYQ
Ngd8f5Y5kWAmgkTET1C5SlR11MiEsCdWOuTAutx1yzCF8Grem5I/L9VFMEgBSuUtf7NjdmWnL1DC
eDB1I1bagNGAoAkzbi32MLYckgkOgnmY9nOjxV6PgB+w0VrXcdIxUUlqyrLcwULlYM5kPAv7Ncwl
agXw91HdEwq1bzFLcCX6w23Lei8t5EVdZ2CsGqLniHLg+NG6QMmHIxd4HruvgJFS/IwpVmGoWbGx
3oJJkl1bB07eVK49wn7w0xlKiOZ6fmJtAHMuBhBcSEuoDhQs6L1HAk5u17JMm5q198h6DY5SjN1Y
lKCjmpPyOkBvnTsjIN9KP+aNBf+rxf9/4Z/5FzfNtfo5ikn8Uf9qq/n/0mUTwFYL58n/2WXzv//t
3/7X//wf/81l85//1z9dNv4/YIdB4HYC30yEevr/ctmQfyQwNAFCRgAEqD38m/4/fTbJP4iL2Gw4
OAOEYYabNeefPhvyjy0/hsZo0Yhgzfm/MNnAU4Ov8y++Xng3EQmHEPsQfkREEP0325oQYMc9nfAb
pBE8nfr43Q4e5Fd9Uh5nGYDt3igt2BrWy0C2xxuriLH1vQWSDGPtZUVSJ2QoKsxR/X6EaOLPrNHs
wQNRHiUH5uWw5SBjtfMHD8pCFj5PfYUsvQXeskFsmbhodRzlVGUVGyRmDNj0ag06I9HqkxOcOzUG
jU/POntEBYGcr7rf0MG2GYK+/6hqxJ2qZYJjufrZCYDgkw7MpiI8OpELeY3kH9YLN2qGj+lCQQus
vv2B5+ozBliS0o6xEwmg8cXLfoFkYl/FAXwDy5jWEXQ7FhWhODv3Ycu+mxC2Sc9bDpyPcLlUkMfE
6PHcqUTlE3B/WEbGateTygGHxyHv13Feo5MwHZG3nDYmfJUYSpvXqH9CDp7eabj4LhCr8OsM0rLd
2Mt64zGd0PQvHNSmv3GcyCTu79PGe9qNAUVWDkIJN1Z03ujRjSetN8YUAC+C4cCgblxqta3k7cav
emP93HfN/OybylzsVP4qfX6DrIu/st6KSxX0GUAdmIpgafzQDPptpGoFhyXW69HbON5yY3v1xvv2
IIC9jQm2Gye86dHSBClgoJ45yZO6EsVA2Tc3MR0optgFTAWG2d24ZrKxzj3p4xwgp97JpSbpSKXI
aDsvh7iafnMal0fUPShcipO9upiatgWLbTz3vDHe8cZ9/4dgGHQ46CBalBNZrsCb1+u0MeaoG0Oo
Gzh0urHpyHnbeCQQ7BvTHg64boLSiwoLGh7FnuphQcxLEPR2Y+rrjbN3DNh7MEoin0F0pB6ofb1x
/GJj+yGmCopwUwDITQuAN3ALaubnctMJTJtiQG7agWRTERjICSrIClrpfSyBHx5BlHyHxjaGIAzC
3KAGZ0l785n0OOR95N1i94L4xGzqhXXTMUybomHZtA0ENArUB+F6T1o0yHp04j8ErQE4RrCW1CMr
GA/mWxff/E05MW0aimQTU2yqCsAW7Gh6U9i6JxA8evxo4TFmwixvvid+1nqCUYutmNAj180GYd33
sIcfpdQfCTxOB4rJ/jRD6hFumo9pU3+YTQfiEJAK3aYN6TaVCFgEHAqbcGRyoSHhgdMd2hgJ5LTm
hxnUzD4Ax3vvGJlyCJIT1IMsZ7YpU+JNo2I2tYqKMGu0nL8Q5n6jm6IFAbaneNO40MVXu66tP2uP
VaekgQuwCxq46CeY2up6jF4C5F4XbFT0iGnXv2/hAZuqpkQHek5X9sfGMoIGnwCWcLrklVJHF9TO
oIA2UU40JuveQLbj/hXwqE3LM26qHpxPZA/8BjneZP2OiBs8TyuoZjuE9InKJwx79NGF5CEh1rsG
ydoWyAUZs8BfggIYRos1DFKiqORfAITo61TPXwm0d0fED+Mzjnc5HhYIwz8hsmsPUAu3z3pTMWnI
mdizw4YVqmLsqQFlD7nR/G3z2wV9V6zY83JKG7gM4te29d40/rYNREdFiY3uCsy2zJq6QinKBJZ9
CHQClxdeVtF5WUQkzwD5DY8VcmeAGh3ohTh272H91sM0eRbVMJ6o31B4dDrgKkSdjRzFaVyDqbCK
Xyq8Qxl08EtBUVCLkHOQvRJQdGoUOgrGFi5IB2M/LXsMbeEUwYEUA7JoCdk3WquiikawysqbL0s0
fyFSJwAw1qXCmBa+G58C9QDx1ARiLwYneh69aHpsvLbfsX0JOcOdSVRYNi7lV4GeLMzlh6jpsmDx
dz2/eECErz1dzxOpX2KPzLn15AL0NnlD7+BUGO+3smBoRgPzdByGKidEfofTp70Y6FaASsAjAEPQ
79bp4VYfgRBVK6w3hJO3eGi9TUwRPvEmxODpgqgTyjzJ9SOA62Q3sdqAw8TyE6GOc5rxUV2glMS3
FkMSGYevjZ7pWTL37E8kSVeQGDsmDchXp1pTZWaM0jF9DYRlhW9xTy4Ml0gCHWgGHJKeJj2YFKIn
jIUoY/pGnbVwNFLVnQqI+Np7KQ+/AAEjKFHovYefxEOScscSUj5BJgzgdYkv6Jl81xTnZLIgKJzX
HSC8hFRpC2VOHidYMjScYKe/fwq4rlczDBQaUXi8YoHPA2D0Zzg8/BNLhi3WHhJnj36Xy+AVYdSB
QB2TvJ8d9z0iJtwlgPVvpMLyEYBWsGDQcLtH5AXq5XTEVwsqv7kH3lSdavzB8GPG99W41Q48YlnM
SoYZlSE74yn/gQB7jNh18xuMrHvXSCHBmxPBEOS2ReVWZ2Km8r5Agd/B33UNjTrybcwGgcMLBrPq
TpJpLAQFtDiCQA/pZG/BiLc3xmMPtDlw0omOSSZ4w7ECBh4woknvoedsj43PoXJ1YFULSnnqkviT
ozxlF8++vpem/p1gjDrTqIvAh0ByAw8XAirg7PVZk/XS0P0C2/KZ4cGQQMZvQ9M8EjNy8IUrIJUh
DPBU1tGRxRY6UFBL2TIm3akl7g/dIMuodlb/pTN4but5xW2y6iuZ6x+mls7ecyL//vezMq1Abvxl
nMCLNXBkmM5eWuDVaCQAwdEs9lYuAD2897GqlmeYJUEoOy44UiZTEgLNQfz6bvLgPEjcRO1i5h50
yG7jMgRHfO73nel2SVhNNwMJIsa+Z1+hT601fMjFIN5AuvrXIGjfA+Re3JXwb6z3y0M7rH9qqceH
mHs40jB+HByvgkAdKRUn1q/FxBqs8EHw6fN+xaSJHhrIdVXu0P49sNM7vv74Qvmsnsw4T6+OQx4z
k4UCNvBJVrOmEOe22RxDGOgkbfPQGpRGyd6SYa1fEHSAFm2c9wda1y4uNP0EZrtHUBnqOFwxeRmB
+/MyQSwGU9hGANqlGIPubQJ1u6sDoCSSej9oDIZ9xlK4B9TXXQI+gPaC9ucW+OXvsdNR4Qs4r2lU
x8e/73Rcr82etkmAldFXr/4gj39/RmtQqRSNR5+yiiCuC5uneqqxFOr1uWOpDCUEkROXeaijtJQW
NyRk82qOvRfl8GRv+QAY1k4Yvyyq11bgRpXyxiJiYI/iZPKztobKuBZd3pTw/gHSMXs6hOUBFhS4
P8WBvQ3AVC7z1pWN85ntpyphKYhbA2M63pNhJXCVCK52GB2jVFE6Xlcn2AsXgC1CZ1hhXFhUlnou
1FqNe96jFiJYxRFFnWrf4p050nlo886fKT4bkKHgoISl0umAPPcL0EKYtXEhSEAxipDd5ilIYnlD
qt9QaIf1eRsIGCPCP41upquqzVcox/oAv5o+WyEcfJLF73C05VWW2A6cHhJEqDV0uqzoMuyJ+m4S
oN1u92ORHjvMbvh96TyYzprxw7ibhbJ23yYcbBmJLMmbBoajAJl1j1K6L9KYvYCSyYb1/Gh08Jmg
aeNWzfNXG/+kaPR780sw1rC6RwcJ5jJzowuAANi5QExetB2u0EUP+5iH9YnX/ZwSTLIompZdFpvR
3TfjWN2WKjpUPKJXgVsu5Ou7ZDN08ao/xhj/3ykPXgWoSvTQz68lAMPMmamHtd6GgGqQxbwodhom
wvcmSMqcwdadzgatVVWMEb8i8oI6y8PQbs+J5beI8fEuaiSH2c2UC0d5n3dL9Oz44lvtah9T0tmV
cXmGG/A1xP21w51YXwdQ4R/OJJ7NgPcVgJxb9CsLADsBN4uAV8xgCR9wF/8N9nZAsOcNpEg4IHty
IfgsVu1z6LWfoYH+DYZoxFLR2EvDBJYcSCCqvJTNO0bX6qlm/DvU1PORemWw6+v4B5nn9nVECx8H
UPcNIsVPgiUs4wg2yqJ4jU5yhahvhuj6EEGVD5Mq9PtRWfe7qHbo1UZrIaUTFjOn6KCZy2zxiMxg
F/kuYdp+HmMmMiAiMM5imnMyNwSKE/cTggpI9Jskc1MgaQC35cDt0ax02cey6vDe/4nH0s1htPJ2
I2v0JcY1OfZ4P+26CBRnMnjxWHi0xr/FMayfwBkB6Cv5OXhcnciyQAwqlZcJ4b1oa+QeQek8w3qL
v1tog2wyaw10W1bZ1t2KsHbI2Lv4I4iJePw7eWeyHLe2Zucnwg1sNBvANDORfcMmSZGaIChKQt83
G8Dc9sQRjvCs5jXy0EP7ecpRj+EPvHXtc29V1A2PPcmgeI4kikwA+1//Wt8afwXW3so42mhSskzV
I8O3WmbdwiRB3pHaHKM03weEmXtjQJVMmvbZ8aaR3btxcQuBpDnX093mKLzU+7hb3oYpXz4ThOGu
3HpKHnOaER6nfHxvsB1tigCPSu7o1ZrOh/GCZ+HGs8a66R16qconrPox+ycsipMfdGX/2A5utS0g
CLEl1PpHIyuKfVUBjqk7J1mbEzmv3m3aG8+Td1E6P+LWsnaGQBBley63YLjmdYabap2w9kA8yMO9
ITkRSVE9d5Y2bSrZPBeleC0yKz+VppqJS0T2Rs0y3ceV/YCInwKJbXKfXvTnKeqbx6kw35vAnE6O
EZ16NYa3Uurnxqz2KZbUq2dIySNnZO3hTEiwUzRshNIXOmK6a6X56IiqOmlahd2KB8yhEua7owf9
vjfK2Ldd7aHrmkuhZe4BdWc8541ZsP8pu23qeAHCfOdoZ9FUa/w206VPEm9Pkj3YxMp7nIuQy39U
asMdON2XEa4VZXVPsaVHzxPv47AyhiOFqp+TDgkgSlX/NPUae73cSndeldzDupygK0I0Qt0gM1j1
GmHqHCFiSOYNLSuTn4Vme66jJaA/pr6rLKomDPdnwkqBd2aps+LT21PLhnlti5jzgrTzNatmtZFh
t05clydhyX4TJfhaF7YDaXtyj7FIjnOu+SaHmA8t+DDto/nUW4042w71ZKZgB09io3jkcfoad1F0
JU17SrhdPbuJINY7RPhRXXJ0hE6q9SAL5oxyKC4iIL83CN5CXa89ksUP6AzoPEy92dVVjYO53Qsx
SFKhNG7CtvI+Cqt/iBz2jSSGwo2Y9HuTgWodQv13O08C3x/DKSkpQI1aPK2nYjDuOfdCTjpedeeE
xwmG1NXaKDk8uRWEiCiz79gw1W7JhwfkXe+oH/2hR1llA35NxvBU1eTk3TK6tU2JSS0XzrkLzbUY
Pfs1wfOkK1FcWeXifVgv2sdJTZTONilDcFEakC/c4Lkx6PmVRTfddO8hk2N31knlrE2rlj6zc7gl
Kk64SPEbLdXXG96NnV8IK93ETVX51R6NJzuH1oNZG8kjx5WJwCtrKy/Spm2B32tdxbX20Lr5R5ly
9OmbwbzMYfmsGQa/j3pZ1GNjZdeF5oeNGrZFrQcXt8cpJbQsZlwu36OZI5FV9NeBGCxJdygZkUcC
sYsNuUuKQ5VH02NQnFvdVTfdNX58hfs0W293hLcSn7O24iI5CLE81viWTnXcsYm1QySJIdqaqUNu
bBr1SzTpn5PK4q1hbBsVFm+RbJ+jDNkj17VdZbQMHtPIWrqS5iqtY/FJ35i9k2MzXPI6CyFuDYWD
7dE1fJE3xY24a78xIQe/MJj9lC37bemkVzulZ4CSRcZt7op6xHYoS4ztVHuXJEM3gHylcxFMGjf+
xFyHWOZWjeVAE3X6h9GiRs7pmpNnaa+GpS5kJN9mETiXyk0iv3Smbh32XuvzgHG3jUjNG6ce53uQ
pdY1ncP2pjmiuRmFSM9Mc34Ulz/dKBy2rcIqKuRIsv/rpTYcYuRvLmY8tt6dbZ2CxQ8/iuyb11oH
N3Fa4pVO4nekO3Zgj+4lU9DRMayfITU2r0acR+Q9AnA/mjWDI+DExl0tiLy3ri4EXBPTOy9BqnlR
zyi6xKKy0FYmOhf6sOjf6mF+I4D7DRZ2dJtN+Ti2gjh8UN8LjwyZ00gXK6xqV+PAvXMwpLaOGJ0T
Tz13hm7elS656nqsbKFKlQ+tyHsekETDj6SvGBQzr9+OrY43sf9VYj72a+zgLGDJC0CL166aoRkw
G1LmOG3cy4zUuAhGm/hO+xCy1l3HngyPg8EIil8+uZmNW585u4hp48YVaWXKkR8LDH477MIWXsnw
YVaG+xCGKaYFgdBMbNb2hTpJNVf7rkkwo6eRt2UiemhsWGeQ+f3Ri6miC6N1Hs73uK6jSzfb4Qpy
QLtcuQd00+k4t7+duKeO2VWHWZvoy9CbajeARMiwXxTDq6XciLdOmO5FmOjwYOplMWhfAAyamxL1
cVWQIffhmkXbupk1HB08hSIPVcDN82IdDhb+dheLaGvIadXhDY0O2uS0GPTQOMu4d/y6Ge/MycNe
I55w5p6+Vsy9F+XyBrTrS13bqyG1w4s1czSfkAxXmNDb82Tah9jFdNV0ol0bHBl3aVJ7vpUFxl6U
sn1Je8v3YmvdVUZ0Q9VuHg+lnhabeQ6dE7VWMzHpKN8nC7MfceRmLS+MSC2/I6/4DucWdaaZd5AD
ca1sTtKdRQ6j17PuiV3ikmnDJNYZSN+RNlxDSL5+1btypSJbGdiVIxNDA2M8a0j9MAzJR+9MxVZr
zYBkLP8EmtJ3XzMZ5tr5FDcuLQWVa2bfhFvtYV2RS4+cM2dx9HtN3FK3uNulVC9x0X6Ylllv5BhU
/KSb6t6Vv8P4I6T4YWk/zx4DmWO20Wz3yZiNXe1wFk1k+Jh68jPMXBoCYhMPe6udxDRO285kxVrz
9uoiclbSEskWa+W9lG7rJxV5PRYPN5AUxKe7uD0OunczBhGhTw5qPaXhT1OUPVt5PcOh75Y4xJ2r
aZriXMDrAG5CqskLLrLKuiN7A+8ZWDpKbXy2YmZR7EK8A8Pu0HlTuW84JG15v5NLUlXB3IfZ0gBL
wwbYLrfWFA+XIXNWTU+doUvYNnDNK/rnpzMFBliy+OYZVbDJpBOdGs2w1444gi8DhlDI+CI1w930
WPr5s6e3qPyFVJEePMdpjmzCx3pI9rnryn0wRC2umTLcZpQyb2MVtZeEaKFhtsd0Mfh7BcnbtsTO
r2W+xk3gHA5S25cUtTbTUza8lnmabr02CTEkON2tSwK1N+PqPRCjc2Qr5RxdM34tGu5jX396uPwV
PIYLERE8my0scZrMfKMOrGtNLGRb52CAgF89N1WZL1mtcTt1Dd1lSr6PhaQ5vSqygyj1b3qOfdlw
LHNlBNwcPSeFNwTgR3nsPFzV3f78wk4GT60/zKW3BzYEoJnoF7tjjd7Ntj3nEWb3qJ9iNgIDrl9+
1DerK1aDUV2mtPIO+hxG/jxjnQTZlGwa1kDjYtHsM0JiIwSczHGhSpAJbULzNmhBS6N2ubYcOyek
sUKjHw9mq10ANxsXW8bzhpLjFJOBIY+drsljUWhglcZqZ9QGOWG21Ke0ttHpOxIeygt6NgbUf3BS
Rddp7oYn9QcWoisaMflhednvwhhXTYvx0cbHcBCVfc4HS74XpWScf+L5Gn/MtGboCzMyYxgpiH8s
8m9ktUf2UQc7D6GlNAU6RxaERz2vPtWEDcGYSPyZst3iNsDV0E7lkyjznqSbshlz2m1sJ+Em7lWF
S8tKLyjk37xOJeeZvVrhDde6fQkTaT/HQ3dPm+B7YjacULue0qmgesT+ZtxkPk6rmKpNzr2zjsPW
mn0rGQasVcI9t8Sjm5Eb2lDMB6+6sNqfnihlZpaPJ/ZEZFcwQL7lDnJ9OBZQF1p9bTP7nLTxB2sL
rIfutHQqgK8xmnw4kILMZFe8BCWGZU/rwjUTyI+4sBdBImaZ2v0QrsXlGCThDm4Z0S2tMH0zwhRY
IZX5VRzeYNPoAPkM92gU9lM8Fa8KNP2ubfAniSSPtq0EJs0sVWMsk4fYwXchU+nu8NLtReroz1No
vFb98KO3wuYSxOMLN5+Eic8KSdrtyUSZROKL8hgmpbUaBapV7IzqGxZKX3er7N512atlkQHVIwgt
MieuF4cuOw0gUMsHfasF/AnAn7xSn+AtROaPtk/hik244TWigqugJ0UfzVLbORrrsNGZktPXJTcK
Ze4YDB5b02KA616MNBB4J7jhUg+VbnDI72c7yC+g479lM8m8sUzb1Z8vV8U4OZc6PnuJzC/051l7
1q3ye1YgXBDqBuAT3ubA6n/Mmfnuiaz3NUs2R0tvej8K5gQb7kMUxR00RC18THptLQGgREHjPXjO
vegIeemzeAorz9qaQLowx1IunxSwQEaReIv5g34lQ8k9VBQqT6J+TbdvfhtBNVrOeHLayj4YHpa5
hM6guXCeUAHjfTXart91JRI3G1w8oxBFcka6jb2gqzhCVL4tkK3x3g+PUigW2oAOWIyQuwPgwJKn
DXS27Vr+IM0JNY7F8wmM0sZtGyaCFG4W2LkXPUOs7txKfCoXsx5NjNFO2Yq5TlM/zD7u8JJnt0gj
9yVGcQjMylyptjY41Y3FtoldBDGeDzs3dX9lwVytgS5mmygz3ZM0IYx01XBAnsp3Jjeftiv649fL
nKh/+cjUHDtbZQpzjGPjcJ4sEOh9yf0urM38XtBqvk0nrVx5XCBbMRPD4phRP6qWVFiGS/I1iQHI
ZIsUtbxMyyZ0aJXceLHOYFQbGNVKGJ6DGZcXBQ1hCG1OoH2QvXFGrjZlW2mHriNyS2AqYLIVMK+F
Xl3MyG0Bo+S/CvUSxUn+iVuhyabwZ+L0+ZogdPEgrbZepaoxtw1mwqPpxXiZlo+KJDP23jCuwYVH
pI+SmOt/+ag2ofhF0NDXXUHd3Ncnv17wdBuY8dhuf31vHBaELLOXb9OfP0yTItqCavlggqzPU6NV
f3hJ6CpHek10az8O0+nrvxqeeM6CQh0nw8ivGamulQEci+wNxIAGrBF+Rc97qyIDraQhHyLtavaT
wMm2rETENx47JwBsDmdKfbok0XSbS8t6I+9cbdyi064VQvIBjUzskHE7V1CHpMQ2qI3h+qU6Mk9V
10YLg20Ej4AVa3MBfOf6sRLpY+RVM4Ab73XWaONoBYdnDXDlwUIAedaZSkepJecCMMoLbyHS6rlo
MLjH96qs1aWfFLkkEprnWQclx24yP7YZN9Bh5Exoo6yvstIm6GQF9c5wg+5RGAWgQULRRhFQGTdO
T2NkZLfedvpnLdnT1Nc+lED1uNW52spTo3mJfIV+/6My2whKXludEp5ptnusIl3AFgnGzdcQ4Slq
480uP0bqM2xVe86cmjE8Iugwy7w9x8vnwEx0PrAPnf3jqM5fL0Md8TcFQbDpASdDhEItjKhgOoVG
CiygY/dEfw1P1T4bzoXsCeMjOyTWnPhVwfteATbIVSo570mM3lMJCRaI3tEOLe/FyiZYkGOWEdDM
AZlGs3HNlWdcC0+prejmn/jW0nVue/FTAy+AwIbHVMLGE1Io9WgcPR/hoBhYUhXJhqS+2YBJnohE
X5NGzy5Bq/Eg76BdJnZLBlJzVjEos2c88N22KwkZ9f1kn9jGEFLH5wBFJAFfGAQPnhrEA2pog9il
XJ/jp3qpFGjHqEcDzwyr8vU+CNZRWwBDBMSmCFTYYt3AeoQ+WxPuSt3k21j41pCRRNL64j47+lsU
deK7RQh2pde29a0LnXiN8hRLFX7j1lGshN64Hxrv49jwgpexyY9Fr/EexzVwCOf60lJ+zduu9D60
OdnxxtZ/a5Z5GLGM21Z6o/v30TEKinCSFlvlGLs+FxFvlnLq7W22eBqzgOgU0OmtiaPpezhPgGw3
buRavwZgTY1lax9dU2esw7S3AvzjgSid92xqpIRGYzAPAf5N4JgmISppl4+D/CYSMZAjaY+zPlsH
UoPT2W7CaDtPDmvAwjU3KEjVzenVDl8QG6nlJRgc7dBbGfNdnkMyTAzIGo1goCaHfBhkup0zRRtz
N7RPkpzXxnFtBSOtxKRYaePdid86O3sgbJidyqG3Vo2eEq7Ry/kFh/ZmKCtuiwpqwGh+WmpOb4TM
01vPmzOcsyc94enRxar4pEsWXcn5jBrayPvBlgdN1AeO/GodUF/O0h4pky/uFfZavGUnx42bTQXh
60eoEYJ4BNMrItOWPcD8YBr4OfoQtmyPlVm2ZryqmiY9QAhb0Ku4IlXnGagw4TPNfyS9l4x/Gypn
1ywzDeQO5qylotfD5VvqBcyIfDM5BjeN+pGGL4uB+lpClFl1ZlFvtCi5t+BueQyBI9HNiKx6Xa9L
gYhYOkBUNWde6/1LptUkkR26oPmnZhtvSqJNZIlgNXSC1Axgv1bhzDVeTdiLhOfKBPS0cZmbuWIt
a/xK6u9Br3kcq1nNWXHH3Su1jrqcP3r4EnccYemmBCOwqLAbEGe7CgQJdtHuyUw776rXSNa43sGx
ZgfnGTZ+TzkP4eo4ZtdG+BDpWLKjTntYoFUjMhIfrd8KMtRsm2bwktTMe1GAW6FzvvNGOLvj+AYj
lYhxwuLWY0vFDT0JQvY3ISE5rRXmumo+NZI84cqzq6MQ1TeuZHmZe/RpvSZIEs64kamEf1G6ueFc
t8C4yKmAodrTqf4712NtZ2acZbtE2Zve1g6Zl2cQXaMzIbnXRhCiqst4z2I03KYY0fbCzo82s+hU
z8V30EFCkfcsB74D5gD5B/d9w+F5xREWi1vSdxs32LBV2dkRruzI1X9ZGjBZ1rSnenQn3+6nu3La
BCYLT2FbNcO6Ikyyxc3+M2L5u3Oa6ptRsVkaZZ3zz89OAMiOgcUmxw5bZzXpFWLlxIFuGFxQIN0t
ITBfRVQlKXeftBIoa59qvualrPiz5QjoBnjz9JDszfIVK6rKCaIIolG31JCfyZKNJ/1pr/SYnZLM
ehZWMcgsNi8YfudBHvDAtFaI+NU52zLrlmwqCzLuCbCCjPEhEQzmGUa5GfJRlBqgLCK9X9n5IBee
4S5rnXcRuQlc/7d5LLEqjk56HMfpPrIhfQhQe6TdFEsSJMFxZ6Bp1Jigyf0dgki9EuhDRtKz34GJ
Im4vEyXba0iGSerhYoJMp5Xr1FOT33mbRuS1P42glMoMYc3V5Tv5KuLj3kgoSK8386/IjX9Zw0BY
sZiHc1dVx7oMyX1XDjwhLbdZQnCvQUSCaWWzwx0dFgey80fNHveaGspV2i+nbX5uK1WUwXYGRbKQ
GiS/K00uJUm2uF6wzK3AyjG7JAGmT6T3GCg5N5WoCPeFoGtVG+zlUfKJWdLaK4SvPfbqaT1aeBln
Ia21Jwhzx9Nt4qe32CLMi8CsnTnZzjFr99hwtlg1wjaOXQoBK/RgFOiRT2gq2eshVtOu5uJQswHd
OnVTX68Zda1+gj6kF9A83/QGedsqLecSj5mPN9tFY64PAKeHtYl08RrbyOvQLa0Hziu3IIL5wYl2
pSW4dMYIcMiSz+ffr2UbfW4e8jDLzjCFqQSJy8dJ6PNxqoeHr/O0MTqPgEXZ74Wtfqq5IldlMowP
SG8mUIAde+Fka+Tj8G5mHhpvOT+jh/YX0x7CJZM/vHdwydb5WDcgk7gXDqCjaIXmrI89sjo4UZbt
Ctf7XpTVIuS0qPe4Lq/TjJm3UOW0i2OpHWONHSRmmH0Yt9lpiE35pDPhAm0F32pKDR8u7tTacF9d
N3zNIjO/yPFM2wjEu3kUwDgDdtgYSbZfv+R2tshUVnQMO5ikyhgfhfm8GPE+eN6yURglqT1EzNJA
su1DM75k0Ie7Lg3Omau889C3jwmez23VjO8pmuQTOnb9RGhlXhchxgGYMl4bPinPzj6K2EBZDPUG
CuCw4uxc3yqR1TfOYh9tVxYHvULsXTFke6fRUd/iQNOfymKwtkOQUzmt2J2Z2oFaeuOmFjl7qJqT
4qZ9CpPavBnSWOP+5vTryPCKB1ssu61vWu9hw/v6XLb8By0pWRx7x1woe5WQyWGIAmIu21Vpx+ZH
pTVyxdxkkBgnwKJJN8UuNHAjmmZvDeLdOMZFX30jGXvtODxuzQr3j2vwz4yin32I+ap2K/pb84iq
rUTY0N96HNNBdK8KpoUuNGqfw3RyV6UOv3SgNEAP9H4zBK3xMZi/IeSOn4mFTzt2M4LFqnlGiGXU
83g4rOLevKA1VBCM9N+LJ2YrsUdvate+WTw9H8qgOmZ1Ol7Q3ABxzi3NAcX4kwkfxs4C2qkN5iPZ
SmczJJRUmpKNqt7+Zh9ogIeC18NT4G4WXbmfSu7Xc2fEuMrxTxP2ZWwZNGdXyU+9dYNHjkkG20vY
HqT9rH0TEFLqhrdsetOM1NppOiyhijeAs2xT3C/Q0NeHASvV0/99GTFNOiCKuoVVBGqwQ1uHX6Qv
JCOiz0S/YBu1OKkW1lG5UI+shX+ULSQkPKHXeGEjJSmUpApcUrlwk1LRq/fFjbwQldAzGJ4qKEuy
iQ/StuXJimxSuU32vV6YTC5wJmOhNClwTQXYpm7hN9HxpTj0wHQKgTthGWo/anBPmoT75JpMCcHC
grIWKlSz8KEaQFFcxIVvLuwousvtulS4EyHtEL0S1wzQlGZDnBolmVR32DrWc7kQqcaFTVUAqaqA
VWH+cf9On4v4V6GDJQ0hDNegvsDG5/U33R6TnTnxSEj/lgAJ3qnWeenoBtpLzXOPCKPtCkxeTs41
rs/aQHql7go/aTvs0+HjJGMcFI3W/Z06sH/ri3I8mtYtU0qL9qDli/5Dr0JvcKOda8DnpKGD4zAz
uUi8xmtHNtFGNxHgcbwcJY7/yxgVnF4xzazIWmjrgB7STTV5F9TO+e+U/Xz1Bv2x4ALQIP0WSCyO
LVnKfhVg/OHLqtj9K0ar9lZpPEHz2duxWzA2TWWADwumBQe8ToRn3cqlJmD8OWMCNUJ5kv3gcKe8
6yaCnhMavytd+xXICIBY493tznvTh+Ls0hOG58v+8YcMzL/RibJ0UPz1F21xzl7qYGwqQT2qYP7q
e8n+0ymoqC9uhI+uocrl9stuaQgt9qtyCmkEkOXf+U796yiLbTk8xXV8RDYvf/sDpHKqBAxlV7fJ
qfNdKdAOXEF0sx/b0+BEaxbQW5Fm0fcpI3KsUtbFM/HsCqiozrLrrRl/4lYpTwCruELzsxLh6M/9
GPG4FC1MYKl/Rr3dHnJDP4YCcbhmUofeNXP+y5eVoNXvQoNYRJSR2YpK1kfLAoSjjJa85NUAQrDZ
VkgGT+4orfPX2mrsbG7/wfA7bezhGM/5XRSjt9ZdRJt//2fyVSj71z+Ur+YvadDOSerA+psfSkxR
JUrJ1Nxk8CzmiLNSqIv93OyoioqerDIeDlnemw/p8KC9/52/e4kR/dXfDQwKCZfeQEMXNiiCv35D
SBShsO4zeW3qhcntPLRASTkzqP7mQWhb8104115FD19jHAu+a/iavYsD7DzSseN/fTX/XwfVLEMn
C/bvBdX+43/45//6D//0X/7xn//Tf/tf//1//tN//h9/7IX6l9/+l8Sa/BOlfR6bBZ0fGrfovyTW
POdPQnpc0bQ9Sy7u/5NXs80/mfjQKOlyBf2QQqfO6S95NYcoG+U8/Dmu9BBb5P9LZG15zyxvlj+8
mRyPZjdXWCZ3a48md31pyPnDLbFlNlEGnpAzlRfpwzyN3oPTasnaK8OfXsaVmGPCvGfo0ZdYlq/z
LMUD8WO/z7XxIbJzZ8spsyZxyS+/XjK2uNeUEewL0IZtLwWoBNsYbeuiscfkjELeeRwEjJLlc2YW
JgwtpOW7cCyvkoLtK1exC0bpPuZDd+ll/aEZg37S4+BtHBLYEjnsvlU3fNMaJNTKUSAYDIVOM4fV
qS7dV2XP5kHHt6FHHpmHZJRPk6HpZKHpUm4kZqFhmLK9xRC5w1pn+702ut8Q6i2mfqlvUOnidWmk
7r2g1WlNASlzdmw54CBdrGq97W3boXHudgvhBPtPg92QX2r0AJ7CXio2gPzPJgSQW1S4XHqYR6gR
3+h5AaapH4arFmXs3ZaPojgLdlY2/nZn+M1UuEJdGCTw9DADx5xPWCvKGHOklobTVobiu+5k9p/d
g4t9UyVoiWbIuriU5OfQpsXGyQ25NsOUY1ZXtlscce7GUNqpqG25a/LOZHXsmuJixUZ1Jny7QrZh
pHaoM7JFGLxm1rzBTpl9dyp0y1iOeBTbEkohR6LQthCG8rR5TOcsIXgz+IpwIOyx5hndrnnuBp0c
DlzE3ZRctJqsk25U9VErCdIimfoy05pNgdX5vZlgxKVWrd9a0+kfWTG+MxM07yHARp89X36I4rQ8
l2ylafERGPzwv+7iBgVGASFa1wbpNobZgiqsvv3Rd+e66dWnu0htCtTojRnZPAHQLjCEDCx9Ms5F
XqtgVNZE/mX9s4+ZvAfOlD5G0WhTiXn2WzN0rsVg2xfdffjKZDg5onfvTpwu+3IhS1CRVufvkpUR
nutqbKjkqNHSRbUUjhGTQoj/XQI73GHec9YkDdvnr5euBbwUNU/j0v/kzZD0hkzdJqi8hPzgM8Bs
AQqLhb22UYAj3A0kvw65LnYcr7NTP9VQmge6V3AcULPVhIt1GWOkx45X4BMg4lXcAyHTB33QrVc5
3QYOKy9dnXULjPF7o9rwMBlD5Kfz0L+ZxDFWRt8bl4Er+iWxu7XV2jXRb0G9VOdhBaj1cJfZw/xs
A3ObrV9tbrEybfNoF+ly+qQEh40DGALokyRScQFCRh1S9i2mdtYqWR6DX30WvsRZ7/xMSt3HsIiT
YGaJri+qrdDH61Q3Ca20VbWKXRhwuQIvPCQWJVBapR2nsUr9ictmRe1EykRqp+ei7i1MoKI4LC5K
qPdOunXaRtC/gXWxhyfROW7xjqdtWENkzc9l2iTrGda53+AlPpIUCE9fH3nI0it4BJVvdg15FjMj
c2pP7iEz4iOXebmTpbrqrQ0SP/MzkL5nYDlb2QOZsgx1yptR7SnQuVd9iFGqdMWq81y0qOE7IgJ9
9/MTZyvGwnhiUkOXSaOW5gsIe6sorN8CUmagLrUKQA9rtNjxdiabuU2VEo8fQVqehh67a09C3sDB
NBNuRqzLig2MS9/u9BiYK63SuhEO7DWBpIa1vU/JO6yqCKMgoShNJN+cPBnegzqt/ECNv7VolOtZ
BuquOc60dWpKg4x6UneV659dgq1cEVrdwZMr7zUpUKurxTF3LP0oLSK8rKQ/qgAlNWyJCZY2Dhv0
H+vZDEYiHpzizyBIsZeU9KSxiUJxoxNssDLzyRF315miixaV1pqu2+xTKwEXxUeTftiPSVd3h1Qg
keFg3PZOGRxjG7e5gk33VmnMqlpOJQSVIzspHftpRDc85cr4CbYTtEaj0RsE3vHGtri62YyZK25D
Yvf1OTIg0wqfQ7B1UYSupansQ+NhGcJF0uNBmis8n9GuM53x6MKFXomuIyPCVbcoa2BT4/cpqD/1
bjQeAKq7D4YT/jAKGb2P03cDpMFmnhLt1GkzFjEg7Kus1oFlOQ6HW+Ruc9DtbT1LeBJt0dwg6kEB
XzLFpgtLIMrytUFBAQyNDqxvHrVbTH8M3U2unlnHE8PNMJIvv+q9hq45F+KDF4gLgDYurHhK9mwE
SopgKMgpJ8TIuWiP/K/Qgm2V3pFb0vsUrPNs5N/EafaQ1h0RJvCdOwlGjNGr4XHShUgMy0cdLVU0
oZgOIWtQhVJ4fhsP84obaMbzm5cik5gTJs8gzl1VYNFrQrvs2o/2GKijiyNj76nltIAVINTtK6tM
DHVRjrMaI/2hJNNzT7KIOlS0PF8f+3QDsE0/l151qEcBmKbJ8dRVoXwqiH06rUPDxqI7sf6miaHp
CBvF0trQPVDvvUB7nqA04Wbo5b2urVfR0ks4q6a+IMyL9dRjqjQHe3zqQg3sJS4G9omTPziM+zGM
r7thVweqdiMkddw6sE+s8xAG5nmGv7ormvxFDI486k3qHHFqwPqzi845fn0y1EN80qNJHnEU1q1K
UBYkj9KvXzmixuC/fN7uSF7Aklppadn6EuThMzM9C1KbcINHqUFFqOa7Fw3f8V65P0x0Z0VGd03N
5bytkKCu7aAlV5z26VXZ4qMF67PcuHlSsEMyhmF+zNvk5FSBe9OS4iEMIu2qMjXfRVvn64zfczD1
ZL47pcMMXkpjU7qhPBqV9mIUdYt4b9msigf7mOvTN9YX3zVhWVtlYsGJxOxu+aNL37LpzYsIAu3a
quZR107TI2Vr0yPrsWuHgHROAZcUtn5srLQ7Vto2M2z9klvJko7jZcBstQs083OsbPM0acthLeVn
Hg0/CmOi/KzLH8xcWdCd0KuoK6LuSK9nXyzSlrXQpIdq/p4SZt03cT74onAofpjm4sjcyM5Vq8HZ
wjzf2DqNTqg76p7oiv0HXSgnOjTUXfL/+UWsjdv/zdR5LMcNbEn0ixABU3Db9p5t2DTaIERRAgre
FdzXzwHfm5jZINiUREndMNdknrQmGiQXl+hCVXZ9KENkfmy4yqWGenfv6LZ1FXVTLF3LZgMcFM1S
lQoADO7IXW3DLKyI4zl4KF7gyDj9t+mW7OgYV/XjV4gNfGEbTXdL25okBqZzWR+9hr3RcM+S5Xqc
upLdHxoSYfftATT/u0zL/C30M+bfAcP4spu54bCV91ngIANDn3CwnMS4swreExxxIduOESUAoVcn
VMWqB5q5rciKfJ0SKRcTule6UU+eM48IHhcH0saK4pvV1yRNRNSIlT6Gl843xcEzQA6QYGM/IoOb
n8YyVFd8YoNfvZptOCN+2l9D3pursayaN9ODwsCw8o3JdLDLOr86jkgQN54rUe/ZQOKdqtbO3Knz
nazZVZZ2BarbGZ9114pdkfO35bbZkNUGmdZQ8S/SZODJ+bl2K3s/vnFhiPyKO82nAvPPMvBq6iTP
OCRaYh7AFpkH2w12CoXWwVNqOk7tuUjDiT+lfcCs8s69Tpgn5lHEumw5HtSfd3Ca4cnXmnGn15CJ
JNc78AEX7WPc2RcFRRwffKNemEKadzSRL8FgWGcrYz2hNZV9df3oHzEI/n5uya9SN5J10CEq9Es2
yB0AsgXRSOGuKwoEgTP+QZ+oy9moeJt4JvmnDMYXcV2RXWKyGWAk92Y5kuRAyp1NxOm6UiIpqJIN
a5v38iDaJrtEADouCgPwaRiiVY/DL+pEyQykKEgtsJKXKoruvL3EVrAjPwz+oNE7COQc0WCfQ0Re
S635QDKWHEY+P6bN0cTlHw9f7Fh4BCTGt2swWNGd1ruzBva2mcdnqodWdeMnIiIvLXOdDOWwYW9S
XkeeA3Crx0vS6yXdnlHsC2BJi7IiIALpMnAG1FOP1hfDqe2Kj6ZJfmvjZN25H6Xsjhmr5gPJabbj
13uv1Y4oKREyk7i4gGIe/Rp0sZxM1/6thp0d1DWbFo08RnxaBk9Jl79+2aGKPE22kR5Kc8D8Xcrz
zyEKmcU7CYyPGvd9GTghjAHHX2YlblHO/nuLLHtTyQjurL2aUliOJOj0b+znFh6u+S+SN9qcpAW7
0/xdnkbFW5cgSpi8cNxZvuhXteZbO7IEspUcyvKWZbCTChm1Z/R39qoAGHbTuUuy5f0aY3e81tw3
10YZkRTatAzrk64/RVLX4OYWLMRkEe/drGR5aYT+PstGd1nowNdzM9Y3NelwJ5eURUdgpogS8jz9
ifFYIxmvZVr1meo4k1BYxL8jhEKUO1sLD/Whl1N6pcBKr56IzT00yD9RW5UrGNE8y03qZEyCORUz
zAglaR1w/eCG9HXiNsfK/WjC8FmWoYCL6dTbvPWqlRGNH2ZqGng8/k2E/T0qcmCvaKZ1C2QSBTyo
SeApnf3H8zoaBmJMfg5OM02rxPG7ZcwY/pYrS8KiyjjZW8Dycg5/lXHxwlIIDWpT7VILdnAMGuzN
StP3Lo/RBev1F1NRYowoNQiikbdUL36TnC4O8TTqq5ZJe1l38X5SkF4goANi0w1nWcPYXaD9ZMnD
2PyR2epvizjuJfOmv6D1LWS3IOSBen+ZJfYCLOBbjE3DDiZ+CEpjaSWjyQ8ma54mLkGxN96zlhV0
oUpQ5SmjgVESSJHV8NCkL6qV6Ucf1cyxK2akVdGh6TLtEXvgXqdvvrs2K8DMQOZNkOcyHt+DXtnL
2NVIzTITZ0HWmIOnn+urbOuVXhbx1uzhizedA2dHKHMZahQKJid3bBubMNHepFYFiyLAC2+NsLz8
dcKzUlkRGNWqz9djy75LEX5GXGe1gub6yhY4XRZ/TeE5Gxmxv9O06l4SLLGstBEHR6ZDp0GPW+Kg
zhGNtkn+OcV/YodQcN9rsM3Pa7SfXRqUMGyMTQw6Z8blRkHzHse9cciDboTgESR4Z7xvk1XNUvVO
tpXUO3fS/kBaV8XemIgw9dW6bNkZLYws6Jj0o/6TlGg7I+3yWxd3ydXxHkR5tigawu/ErJMzfRQJ
mQJdQCRaG0VeDyRUTdmqYwnzlNDzuKSsu92Ey0wO5osmhr8O2q5fTg29Pc+n4sLeK7waFfbCcTx5
oC5eDa0uOZdn7S9mEuDs99jp9GvnQBQZzfA8+aZctuUoVo6mB1c8tT7oDZbkAE0S+PLHn0Nk22+j
a8FxCrCa2R6RPVVof6fdUN51xzDZJdH+kmw4FEb5PcSBttBx/m6yln+Z0v0CvQppayS06lwiPYMT
FZzytjd+26XFUtyM9Ce7HYjSTbNNkIM/USyRdYfa4ttlQp5iSL2jf5rRzmzng4LiDJFGcCEFayni
XiBv5lCG9ZuwbPIGkOaQFr+Z3Ml4+TmMGktMp6OyngKdUxTJ8hfooFXpRgh/ELXtKcuMu+hwzOn4
lYBLU4rY8/cwZ7UBc6qyNF6ClEo07/r8BUfr8ucV1ToXTmBZ659zBy9gCl1/VmFltXwJoWqAK7E3
onEgCLr+dB6Vru2iYbLn8Onf05T1X4XFpZV6rX4T5bVimLmDTTftyl7rr6Wer8lbZofj+xWkdOVe
3Cm+AXoSJyNtDEYEhDHDEz39HII5KjsJMO9o3F9oCQ960OovKNbOqCPiC96VYYHGlJtYQBq2k6l4
l2ajvezQr15iW50rgsKvKsb0ihwS+HlXpdeO1DikhiyPrazbBXU+fAhrEOvYc5otci7gMH1xzEIR
7hF8m2CKzGgfM0U8VJ7EG5Qll8gftjYW5GNf2R92pMPKSf3bmNbiVjVwG8MSJyKSiFUVp/49qlr9
WTlQoifZ3AMV6s+JAYo+qgXzUZR/Me5IIwj/ao2f7y2/MpdtoE83aOtnNEVEOs1AHWTdzmswMb00
YMJneoIPch6cRNWrIBQBTw6RHn6auvu4J5ND2oP7WndZtQnHgXurHKJ12XeEMfZ5tyvD/PfgqG0e
DcFNpNJ7zrvTqqScYk1t3jUN4fb4cNLGJ+EbPeJAo0Hr9OLXjnPB1wrDK0fK5WVnRrnZeSrKGtCO
1bQL3R7rU21YN+bU7GprUZ1/DojDgI/P/tUM5e5+RChFom3/l7p9QNfjfDVOjOC+8t1tPMvicWQn
t9wW4cVugSe1vh4uG6AI12LYsZW60C4Pv6xCvBpGgoA6AopuD4NPc6i5V4Rd5OUiwByb8HcUJQ84
ZPUrpnp/78Y6RknLivZuQ+yJz+0zwLf+kpQ6Duga+1c/MXZGTflNCwH2LJ6ILIoNuMd8cIP9J2/9
4qb3JtlcgXMPa6fZm7QtSemRuDB4yUui+ICkT9dBw5d8y3iEw7PUp3j8owYLTnzRUbmWgoLpq9H9
Lzdiytg0Rrcd8xYLbBogm7KAM+jojdflIOI9U8KOaJw5bUuX7rs9Nzf6BN59tncqnkN5PMQnx8uo
srARbbTYoIWGgUGuF/dTWCDHVkj3wYZsPwArWOWopFa9i2e0SaDbs0YNaNfK4Fwp7cm6w9iMuEpR
J/h1ujIH7gNh5LTDglhye40Zz1v4uagvjFVwMpt5uiRmHkUxg89FMxLw18oivTGBM8EucKvDIjTd
OpXXizSz3WNiALGwIgGaEoDFLiFRaFkMtYZSi4Nu9CstjkyK/wEPsJ07yZbwi2/GOs6bV4eb0EAm
S144zyXo93shenEZW/Wqm+mdzEPvn40yvOp7+9vtGPAQd3XqanpYjccZ9mmvKXaN5v82OkLSRi/S
1qRmDsMiml1U2HDwUA/Jo2/b4aTmQ666e4WeeVMNbsPcztTeKOXHa+NLawkem4wvrc3CSx2NGqUE
mQMBowXCjCnW2XQkm6GOvoXVMoaZrVY/hyDMf3Vmh3yLVHvmNaPXrtKxqR5igpCGMfRcJABYXCM5
57QmmaarD1m26w49yZU4owrXdztzxYun0NjS2y4EqRo2Mk4gDxq0XuIxpoNYNQazOtF0L3XY5Suz
1oaDGWrpJkwruSaDHECqw2BcUgA/jZwAzVzTnj1qpXWYx+guEV4LG7RyrOZkifo5Vk11Y3/rrA2o
wrTyqUJykmFMTM367OApZp2QNjuH0yEWvMsl2seFmVTNLnOkife29tdGkjBFLfPhkUbwNBhXqkmc
ohYnD+KI9C4Mr2aipf5qPVKJyq4+elqGPQ58stBHF8nnHOw4xdzILbLFqSH8EjGF/TUN6QBOTJFd
KH2mQGTizdXjD7o5D6ovh7dub5r1Pw8T8d6SsbiirD/ZXGjHoA1xKNNjQ/QdFOZjKPVG7S/7iipV
MZ4+JcEUHGrCc6GD6XDXpXi4SYlyj+F4CMY7t7tkleY9drG+KnZxkJl7V3n9YfCy17Gy+0VRBwQ9
0bEvBcPOowdc7CWTPQkNZbA1OlUvqjn8B1v3/z+0bsrTPRgEn6ZTPPWYpPfGqT9nAe7Wbula3apo
PmPAT3hBx1e8tP7JtHB4/Pw2/Fx8KJ0VQxhGFuFY8OHmP16UntjE9tT+56f1wNd7WIxPRHrZydPo
TKuhVbCvAO61LtdPUQUf/ow3KVHgL01DTkedgIeyTMX7WLdqVRPNhITMpYDWkmZnTE4BjFG5zMZq
e9+CSVkVJbIAHOrlb67aT2Fa45fZFGRwGPFSbxp7xRtQHNiH016X5raYi3CB/P+Y+lV7xraarF0t
XcgodrdJ1jdXoXegRvDXwr40h3Mix7ewJXrPh3L5qkimUSMhzkPCeRqwgXwxS+TRkeuQZBnVH43D
yjFtSBNC4WyCPLj0ZWVvXLu3LraRhVwxrbnRiyo++bJ6+ERSgSd0xovumr+mtrIWDpQomIsNVJ8O
NXAZ0bIpk8fcMIrsu2AMgG4mORKMYi8oo/OLJc09fGhuIgTICCdwPq3SqLD6zFNts7tZruUffw7D
SBWfZFymsXGunfa/B9nbuLuV+P6/77cp5TUze1vScyJcN45jr6fP0SPyIZV9s7dzEr0gz2vLKntY
fRT8BTXxz3KUBM6GdTBOxyV0Re9BsZzc47BY9IZJimomxT7sfHUv7K6/Dh7e2bLs7kaTGXtXi+VG
lJM6OfNhiAtr1SnyKjszwDPi0QeOQ6PRKbvDpfHcA/4Z+zBoWm4iXud7XT82hzSqyL3mlelcuPDI
fKa8/CpYDiG8dj6jboSRBSvM8lGMVf0sNdZq7HlxaH/Zw2McJRwUd6y3A7MXxhy6vasVZO9epSy6
Qxym+Azdg2ILBS3FBlWk7JPIvDWd6XhGqG+dCq+4RE6ePn3KjFWsCQItNO0PoQ7mhmRnUt9oZRfz
xmAJQiJkZNK/ZAk9qN1PvNOVMtb9yNXWMoF9TQd6nUGQ1Wk1xpsavdXUpOoRZdXeTqTLGhcnwMJr
gTConjGwIhPLxge/sEPqT3caE4JvAVMJzYlf/u8QmeQQwvVYlwrLj5zqizn1Dyz+WNCl9TFpRfR0
XCNYl4KBMfe6b9Rr+T5XynhRoMXYyFAukJ5J5VS2m9Sjni0GkCepC34K4Hp0NYOI4DLLzZ/MWUB6
YcH/DWLtMuXkj2InXWRVQAabsEGNl4c2qJpXmHL1MavsZAX/0v/UdPlXZ8FJW9HKnWWIvwVjQHxm
ffflCHen8JO+e2gUOEcni3g1RhlTDsEeCnXyCURiGyJGWxC3lR8tUq/j3oNN6Q/JJUgxqYXC+e26
ME50gu+gjAQk6FaYiic02mIGAUgK0H1kZEsCUwqiktkAmr1/6LrkrBm2z92K7Bg/Z6LTGaH9GIOf
jHZngGmef7rmYMK1O45t17yC/S2eMsxhgyj79vNqcORNkZkOyjzX42soAN5Q2UMw0ty151bWLRsT
+Zywgdr4256FYwwnKV0SFOI53FI1QBZGES+UPWZ/C9hIAadpxbNr78IZrnX1MmTjziT14U0R5+ZZ
vfjnwZZwGbTeCj1OH0h4uYlEath7lps+GBSxF3TIfIjMWw2E5mLP70LoQHJoAJxFkgWWx04/MRqI
r2m3DR3GzeQKcJ8iWuboN2CMkEDyoQJUOESNv69LD8m4qsZF5ujGL8JBsEEbbP0Tut5N4BNMDWIj
WJFJ3z1gbxBS5tn5+2S7jwoelAYO/YNGyl80tbSfwiUm2pWjjtl/cLfcL6NHYztLkzHO1YR1JKXe
XjwN7QRWuGMgTW3fN3X3bvf7vHKrD3Q6He7tENvJ/JI98t4rrXtPouZnDDqGCFqSCMvMMdd9mqCI
6DsLKx78EaSspEg5Sbv1jY7tjbI/J2qbG1o4FgMmhJA2KJGKMvVYlmIsj57jlkfWleXR0rWHDJEw
hLVoVonlBPdKn8BqyGOcujD2XbfdgCIRjKU4xHl9dBi9o+0v8kPpT5vOUMHZbiH1+ugbFimUrbro
m48C7Rz+07hZaWlePSEjLnuDEUwfCtathCOT5Gal+3gKv6y27C/yhwwx2AGsFvr4eVl4VSPSFFKG
AgR6Zo1Sxk53hODwhIc7Sq7hlSC76EoYUrVRiH0wWFAqjcV73RXNlvyZajlYRfRQIVwxgs7+aG3j
Hv354Po6Rss83vbFRMQMroddF9smPlOWReTlpsy+wur581K3PkNkC0tuuoyEyFfY2K5jL3lIeEDt
yboOXLT7jmF4pKN74ZlGJudh8tY4C613uLqHIFtbQRJ8lFZ1Iv0zIV5GiTMCp27Lo4cawSDKSowa
eJ75RISNC2dlywD8RNgd4dstgxmiYftNnDn5OZoPoDx72RWvY0aCvCUdisUcS5zM9vDFMF4lVY1b
xxEXFqHsmIveo7vD+eHgsuUqpsE0K2ABPweXoMAiHOpLbY7tXhZCLkgnHK6Dk7nnZHKIiiFzS7Qh
8WnMyp9wcF64uLTvXOZ7Osj+xWEZvsSheKlzS/8VBS6Z8rIO9jx0QcjE37XRDq/objW6DIiLlunl
b0EJL88qXGvO9Xq1U2yMeIiqd5dkbpAWfrxrzfTz5wO0ZUyNPmI1/HkZAPVdBAUxTKMJkkFM5RNx
CsbQAOwQik3sitG7VXjMmBh5/SlgmJGd8kWcjUZYYRBfnN5QoAHwSELn5ApKT7GGpiGpNVJWyIfl
DdavP4dyinZVzT3151XIg2ABW4e05kD4e7tM7hHLvEs8H2w/qM5pBmEkRdRkBuFVnw+uNYVXGkby
Zkqkn2Xp7uJ4it7b2dSvcnr+xEmj91h0tIUGjzpGf4tKpJSPtHBfgj2VBWHz11SgmgS75XkUjIsq
armKM/EmAo91tVG8V6lMdlrlJdvOL5KTD0eAcyaZ0Di746G3A+BKWpPpa01R/4foO+q4KS+VOzTn
vick0cEERI4kcUQ0/StZ+iTb1ZZ3ccP+TxsCx5xwhGPGPpBxgnyj/qKVdV6pBco76+VlUzfNqnb0
6ohpqVgHXq+TWx72JytxuCC6OnvXfe9RGyL8GxOt1Jn1qTCL/Fl02GET5s2PnB+/sVrAXZrS0osZ
o18g/hIxuE7PDe7VHGP74ioCakK3ZEzEjGSrQkOR4jRZhyKa/A01FAkhWUmqbRGLZ5GyovGQawBS
Gei0rRf2lf3RZalA0ZoUawMxz3qC1nOnZbOWeOz+taZgUdt6+vHnELnZ+2SG4W4cQv3M749Xma++
9JgZMNBfW6n2GiBgxzlatvuE5SnnZjjezXhfF5Zz1KssY6beYtOjiEVqMSULLixGrb2lb1y4aURg
xKxgmPn5icjXXe9A5/L88WYpto5BTSQTgZ+mN+Ai0dL0WtfermuI2os9+62YALk7JvbmRpkEBgq9
2QxuVSP6buerzbq2emNdJz0xFyJLi30VB+VjSupnGRsE5wAV3Ekg+Pe+q6HpaeLTqnNolryKiBfa
p5yjK3dsgg8GXauZUpRprfutM8+0WE6cqioAAOy75nXKCR2y9FtUwdeNC9/eIWbb2Y0BrECEB25v
S7exnKvm/R76jEVhQ80pALeQbgwXuUmMeK9w9SwSG2lUWnGa+SUEO63nLaclKBcU2xZXqd295jNT
ZXDJ5KiclvdONDmDetwobd9/NQw5KkUWaoFuvuR+FBeYoQRhy2OoQwcP9fYQheK3dJS9mHPjTh7y
qiS4hFoffXfC+JNEuv2BQBTKex9JUOL8jwYkKTwZTBCRus0VOD94iwS9RGdeYJSwxAyU+dIqDKWN
4+zLII1OYBsZjrvm1orS9pK1XXv5+So1XQYLUt9JncvQTHZtlyApsG11ivBDHI1Kc9ZB/MhZ7J6h
MPlnT8v/WCFLFp+l99GYH3QqN/USz5DJjiJwxFbv82RvS9Kl0YNp18zqSMZyBW1Anx1BncpFzOmz
z8IkYCGgghekodrCAYhLeikjBF96f9s6i3dlO4Bmwci06VwMeVM+VBSs2Alh/Binn0YK+BtLJc3E
YDMh5CwFlCueuvFei1j1lA4nP/AcSrcV+rzkmhJuva5TFKRxq5UrYStQSwKbM+vMv0ZMktXMgvgP
Fd9tW/4/ykKjaJR3WVfVHskSafN+Wd5/DppixmiZfr21ErKkpKH1+4iG7yodD5g2QJ8V5jFtTYRa
iLSHLAPcWrNLBvU+Oz7IUZG3sazQXzissB9ZaO5M7o9LPJgjkVFT/+YZ1alNhbb3HS1b1Jkrzw49
y7opMh0irpMf/KaO2HMW1kGLYD5IEp/Yv4dn7KpvVAfjvlZ5xUNwkhdRCgFMlt0Hhn73XYTpzhTl
+KBDvFH1k0ikJd4xM+0NaXiYnRUabBryAAgoV3X0bfoJNGaCXpd6DVc1F2ny2nm5u8qhVr2MI+Kh
INd8YBVi2FA/mDDZXPaErkW5OSmsWv508by8XvsimT58g1I8KL57xhy/WZV2KMPRVlBNOWgQ11FU
9dtQiG83Ra415MZwQId8j+o5uCidw6nZzlJn4Cxinb5vLH9m1gTVrON0tyyJgxVniQaiOGV84Lnj
EbjGf78yoyZcMz6H0z7/Qk8oyRogGwIKfSYCKp9o2iQzrloS33CG2m+pa/jHJGoJd9ea7lBgisHi
RGa4EfTWGk2uwXOHFFpuqO8lYjDiSMfutyvWKhrSq69aax3FoXzr/FvUEuHgZMkdTQd9spGhOrZ1
8sstVM5UpzECItEfE27171Yyt0ledRstbJRa7wbbOkuMfU/kg8MAdc4+FR50zgy92igAcrRdvu5j
Mpb9zpNbr0umE/Ag0qQoph9YrFdlZVY7kgHFOlBYgZ0kSoAFo/nUyjZjrY7JPvVyiw+mdPeyrrMX
rOk7QDfxtXKcnRqJaBdBG1+lguPkoHyd3fv+xiodm2GDNp6dLiOpwYTwZjTi0j7AKo0X1vzpIdey
e5GiejM6m1usQrYWe8rHAcT3Iu7NK+RscGpNfQMyeTzWXH6wtCZFaRLS7qZKrop+lkGRfPba+COP
U0Se94JNxDrsjPbK1IQ9LLhIdD5oaSFzfKap8eCh0zAbaK1t5YlqS/42pY3jOUc6FGQqeSFfXfQE
BFfInR/ZF0MPZtXSOHzCJZXbtEiYL0mgdZYdFSuhjGsn4407TMNvR+k8EaXxgUio3qq5kq5Ve0uZ
7cSaD9m4jH+Prmlto0Smz7hgjy25ydt2U0HabiBn6z1ALgkzuoCqxBMDPYS07fxUEde4iGzSLwtT
dlssk7QwehtuuA+zvsS5CY0Z8qdrFN2Z+nJbpFjzRh4h9PA9W2CrXgUu43Xwq87LQHrAsjBTSCDz
S1fu7coP39cJ87ePFm8pDcEczjq/BIou50YBqez80iiasz32/b2q9PJGktnj59t5ZcLKbAWjIjJf
PlhnsKpwEwZm7E7fjPLt59tISQ345zaz5flnFQxgVl0ZcF+a/5Aft7u4RoIQDlaz60vQqHLcqHkT
1wJVvTXWhIu+K1jq+qiFc6SJU5x/IKpod0Zs2ufiZ5T/86WtHHvfDe5JJImkNWKCzAxYf9b1gCu7
8Zq9n1hI5WiXFmgT9ZWM2Y6gwCAewlA1kQX4+tWE6i8tO0aYWFNWRpPgd4tZ1Nsjcchu55+bUfkb
R2TBirm2zyJm+GeVlbvrer3fsAmf1o6v8UExFKhUmzPhqck3b1n6EPRMfGu8DaDq7bnayWZF4rNj
LHOzNILSi8wPf0G9W5mB4614ELv7qbC6VaUZDXzjtGVuZEBs8ZkxzR78Y+SNYkOs8ZlVPmjkxDXf
DJMLz7Uc49AFrfmGp/SLJD5r2zrtv8TgodEThEoHmZqbBFDfuhAknHddNs2Vob9iB0kyvesFJ/aK
1U5U1a8ut4wbvGrvWAzlSSX5cPg5RF43HKwG5LNtOdkzwR5Sp030klH53EchN7g2CFQMgYh4ON/2
mShpHhWEvnqI9TfABO1K+Ze018fj1HftUXeJk+SH+ruRM2uphM4eVdjA68LuAwbPdBQFUyRXmP4m
lUG7DxXwH/aBh8TR+5U5TfGvzvCfTVaohbCQm49kNK/JEfJ32HnzdNC++6hVSLQH7aE65jO1iLoj
S0j3hFygA10x6xebkA8z4PkgU+OXPwSktbiklxllY74pUWwCkcutCe5zjSqs30j4Cei1xu7iFsoj
bC0LNx1x6zqNb43qmjORkNyBf3lARNGhg1L/lLTnCy9BgAyv5GAHApvvz5e5yvUlYp1Z16TkIk2d
4OTXef5k1u4tmuiu1Kc06PsQv8JntslwwfphcM8UzfA+RE54lqBGwUw4yUebIoFWnyl7tguq6xHF
dakTolTe0zL2t2Afq1M4H36+yuCegy18Fi6/B/7aypStB6ou0/Ff6B4wFw/HkpyxqtIYAayHqb1o
5xTMrjMekkLsouutfdA1SqHetKyLN2PKoykHBda8UCFZ7IyieOMh82IZ4VEq4b4fcFetYFzYx8mG
4qAa/WGbEbrXGgpekMtfPMiincNN88TbyzwZAcHK83PsHXOzK4dTGVsPK6rkhz0apEbr3rde7NxY
EG9YO38rIc+e028bhGg3v5PG0TEnAWSDZ+SkBcXGGTLt0qSltes19Y2ZXbtUfgHfuhuy4zgA13Am
ex/R67MmgaleldEzV4M8JH7h8lQA7JfFkbsdkQMemPxJ7jU7PLHFextO+zootZ0ZuGvfQVJtWWW/
aaYDjl73CODiJXF6oicm7TM0+wbAEIc4IDWMVfXJAl/z0tbav74z87XLE+I1L/R9A0H1+vOqq4xq
4YoA2SnPzg1mHy61Oo2+Bi1caIaX/RKUl61WHVh/TAfeNLXUKbo3GmykhiHm2gktHfIi+samaAFE
oAZ3Z4CI5ZmNWFZuA8K1VnerdfsbGW0LHv4UMP1HMKOlKl2Q8RV1/z0YndYddDdcgcpQyFw9hPYR
VO8qn9KVxNHWoOmUHrEMOIpQKVkvP4csMEFdlSceu0u3DUPyUr0EOQA61nxwjrWfO5Bf+QqL2v++
hPiznD9xtJLG58+WsJlXhRBLfLTeCoTbWPyau+cXfvJ0ojL9NSXaOxOC4HOgniXeKXfOhqxPPyUK
7aqFcoW6NrPZ2Y9y25gsXWwWqNoiJ8/yzHS7ARlldlsXNf7dcVJ1j/KhXSY47ksYSTur7axn1+pn
Se7Ybz/MYOk5nrow9q0vASPc5c8viAIzblZCq0m8U5+77slP1CMZ43pbJ23LzNBsjz9fZXlX0djU
+OhDt+KGhLqYIIJ020ss9QsVke8aFn26nRi63qzc+kbI7hyIGTcuJFxuZG21j7gFADJ1tbWn9Nfu
YPbDvtNf/bh01mWWciu2UuS7IfKloczCl6q9Dm1jHEYmNaVmfjSD+mswBtu6xICSfbBgv4/TzbC0
JXEGhNAF67TU5tVeKo9lttECMjIIvzT6xly6nt6vawm018o/HWYoRB1lJ3KzyMCRM4Ersa8tqipb
Y1JSYoh5UX6wQdcHjC9l+AFMSY49eKw63yJEiRHa5Bc5FXPcLZwkhoLXaIb59ZZkwVCLXxqsF857
OHPhKDcQ6WbgsdylOSz10F6o2vjbQPXhn0FO9QFGV7HtnWpXzpSwYLTLddj3RHhgBTELcouruFmE
5bzYSMjlQ5TNf7ho11pA7pULgseODJTcfQW8s9F3bitObpgOrL+geAru4kH3aQAJQWC8QGIultHA
X64jax5IQBAIOxPEFBLi5NrDzweVFE8h2NJ7kcgJQe0QLCYZbUULpqrTPGsbg4Dkphx1W/7bC3RF
wOqqFDBqFYEkAee7QRjpr3QsGmD1zOcwMb80xE+2ghWusm4yGQeildEIJKVaIzmIQRj6pSxFp0um
JEsSR93NYNr3gV/TshE56NWNXAu/Te49qYJBNSS3iZ9x67oie3Fxc6ESt0lynPTy00/cbh9Z8V9S
LP5o6ICfTsQw1QGz2CCSJzZD/A9L59XcqLJG0V9EFaFJryhLlmxZjvNCOZJTExr49Xfhc19U4zlz
ZmwJ6C/svfZNOSSaaaz6gZ59RHPhPJkLA66nNro1MSQ7Jy/lXYvy+iQmM96xH8qATrfDXZQLf4Xn
IkGX0g6PM57WEaH4Qfchz5rLi+Hk/qZxyJmH8qRfS+ZbTJUIN9RbncDup67ugdlk8ytGX/2gox0o
AXwxjikRmWvF3d+vWgGotJNGeOwEnjrP0qqt0UGtme3efdbVaqij7nmAj39uIOACfFXaBlx2ttex
FrCA8be1u2DSs5IhL+ZPyJZGdPF6Bt6A/eA51+m+sud/vc40bHAt6yFUWbF1zfrihz4x2GWUfkak
1NemMqDTEWErZiiggsKZPmK8YWzfwRUz/3XstDZO4yGbz117JwxDHQG1vEcR1CbOUG/jldk2Trx6
Q9RVdK9ii0JwLNoTUtqW6VZBnUSD84C2SOy5mpONYpuIWvGjApf15km5IjVUHha87E6Oot3VM+g1
QCeQChrh7oqWtL2Uq/5QavKn75xwBddWfyduBFplicROSSXvGAjcqs45x52p3f5evFxdCAESl7+v
QH9a6ymyPCDI8wXEQ/mg1ctiqzTrLedw8mK1zCOJVFlI/xDnnbqVuH+ROP79Vyei4xxnepp6fOXG
yF9pI38YCoaX3NOz18I54cAtXvp6Vg/cAreiSPLXOi8Yv3nQ3obO1fa2waUcFpiR/15i07VWccV6
fVSSEOKaZ56RqC+NmwYeXdY/kA9fnkoVSUTNDFZZ7hIkBglTczOClMEUt2D9PaR7WcXuZKBiRfmO
8bZKSvdo2Wb9OmUWsYLWk7SaEkyqTpo1FL83tbF5N8Mpt/5JLf7IJ6PeNbHbHAsUp/uOCVeSkRoT
jvOH24XDHZuPBVzg3DJSZZ5SNgzNghsFg38OyYlaM/szDv6A6DZvVXOZe6s4QtWTO9Zd3drVbLlx
FcV/YVvDNUVYthm5jK4MlzeZRn/fKcC0TIrCd4C8ZuaO/yqS7XccInKTJ8NDhtkMgdMQX8kRmQM2
3O4n46TTDGP+VZapxlhOxoeisxV1Igj+5Q9EuBkU0/b7tJZHZ0qtg2VW/OS6Ev8IHF4nsZCvyJvC
fcUoc5uzwH7N+xgdXAEgH7gVmg+L8OeBQRT4/LeOGfWK4gdWqtOFL2bxCxqUdrd/+jOe46a7FH48
3FPUxus51NRmzMPqXElQfd1s9RvHTSHzDR4GBdXQejVR/qkIOQtEg8BuoLpDYYAIOffTV7/QXmQS
vdkEgOEWJzPd58MfLOelRltFnd/jGCkdjK/g2u1erlqvY34B2QtZw0tkPOqEKqOshFpoYSlcjZzr
hRF+sp26t6vuMTSdJBgrQjB7PHGOXR6E7gLujWgbxnr4KY37uFqQ3GUDkoj1ueN+SzbUbiivRYog
dM5stOe/E8gvADY3ab0qF/OkCVKPvzcxVmW2mdGFB1al9tEY4Viu+VjnBKUkUyiZXers27QEHnCq
G2SzWr4j2PwyTf4lG9nPMACsaN9im5xTtwBr3JHZTmKbPb6Zg6xwRLGImjEV26JDXOfKLeMB0FAV
StSRrUKmPusY0UbjUOZnMfokTw6fdt30KEo7FtzT/OMDQw/mmfAlEb5qJfuAqA22tur7FTkzKIv7
iqgp9rmVx3xkUsa+zfSfcjKeJDFUW4KzHwqydFaePZyX360Bdq+N3Pho4Nsv/5VVDvBAc3xiXz8f
mrh+RBKx05ImXYd2oq3yhYnnM5SLPkp9fuq4LohbF3Zg5/QBcn7yR3vNAoKvTUprI34o5CB4bwfy
7Ait8ouk3EQclytnhhFN+kHaIu4euo6xC0MIS7tvG8TaCUCeQLfK29Bdvdmb1tPIkJw2v11VcfSh
BH9pY5L9UgNgM1xqHhGPD2YHzSBG/bkiBQxse/ijpuRgjKG2CfWyB49o7F3IVNR3DPeN0jrF2T+G
lCRFZtZXBO7SFvdO3kAsmHXO0tQ9l5G9M2wGysI3fis4l73fMHBwAVB3BlmeMoOWyaIdAdYoV9aA
UMLg9lrjyVwjx9cDvBjp2iinC10Sf6roeDhM9rFPbtqfOiRtzgbe8J3jK6LVdHJSwahOwVxRqtQD
/0xB6vLRhypvTPM1YjhJOm1Srzyj7tGPdL8SLCuStwRWmlvAMDfju8Y1yeqtWZyz/GC0XX3rcPQO
DFXfa1zeu0GwgxqtbZwRVEG0ewIJQO1NXePdy0CHK5n+CI2/I3Kr7sRTBQtXyzGXtm28J+RpVSOc
DF1Z3pFZJtcEb2PGMq2jtNlYMbOO1hFJUVE9cQnEKX8A2lxAXuamNWbuaHaYPkizYCJmIOVGD7Qv
MSCltdo331W7GQdf4MQivBZzwsZOC48eoYpgntNk11CUA46A+2N5MIC9xI/XgvUQrQ/hTvo2ngYs
dAnDCtmL3znCxFzYp9AyC37qeSd0NmUts6qVGTEDM4v5paj4RYIhbo+KJg/cyHny0KfuNDffzOPw
rtL6ktkD/IZEjSsG1wdlt8d1aQ7ZanYdts6ULoiNr7Js5LprZuYW4j4rfX+fVvmJLfVI+uWuh2K1
8pVf7mJmJ3jEVHkAVfRJKAbRaDSDgUc+K3ugEthfxdlj9MgqJ9KB150uHr38VYv9TSlzQL8ushFL
0jAoHTFmhhpnrtInztQ7T4TOSklcPFmsQkCqJDt78xYqwWtV6wd6ghc8h7/sU18gFzeLP/Cr66tf
rbHqlarhNIiet6wHTIiE86qT3qUz1A+glLo+21hz3KJXsDceilTMu1oQW3DwABo/kVz9Rib5b09i
Tg1N0XSIstZFY96N2XBtqKLjDNeVl91FTXobm4K9GTlqBlhSztfXceJC6okuzRsoBH63nyfxTuOy
a4ukXiumLCyFy4cusQimHZOVL/SXSvG7pmK65L4aagYN2yZ3/dzdSRasmyHioLDdPaj+IihixE2J
TZuYyfEeCwF6EqN4Gluem6n+WY3dBwTm+9AqjbVmjsfSBVIAQyRniafTBGs/Lo1QpaAyOkdyiAlQ
d6vHeqCZSb3mpyAKIB0n5giW+T3XiDa09FS4HX21EyYB7RLJRin+QfRVPAjCT05Ic1VMnr72Y4bx
pqA7NTaQ+EjFqurAHQQU3B5nhJX5YCVnyDK48SzX+yVTqwr+uH7DBIczZrips6D05tBmS9kmq9K2
zlFa/0KS+tNwa2u3bl4b9P5MG5a7rjc+Ew/Lu/fSYJ4GczK3a7so0CT0qOCR1j8uJbMnrGbblOjE
CFNmbIfqPk2+EPu8Vpb8LWWYXDpZfs42EIWkpeDGwrNNB++LHp9v3burKQ3bAZJfS8rMaDM9ybNB
nmF6n5PpA0DZCuvTozP3GtIVbeX7bWCY1bgb0+Vp20bruFAfId5SwCnM170sP9g+DMSeAiZadB7l
/EuG3HtFoGcMU2dlcEnJl6xRpEzEe8wbt9GrL5rdvCZTkdzL/K2LfVbTJBeRl+cRfasAJZRfSRx+
KoDDhe+zsfSNZluaFEOt27QBFi5in+fqs87Kh3Yqbz2lFw2JO9zF2zjur9QeS+jchqFsWVc91FP2
y/BSR6t4GCXz6YlAwKpK9J3XEGloeUa/gfAHx+GijPixSjBX+a62pe3+7Zz6jOZyNyVpw4idYYdf
qLWXstjJq2qVi87bLCclk8snfzC/LZg3qPRRDzQyI2U5ar/mrH0O3ehfV3bQPsZ+N1oaU5Hc8La2
iL1FcGDsnfF9yFe4cvRL37hPCuBmCpXlAFCnIfaveaeoi8lVxmvvGXgzJskeg1x7FKK1/gzmQL5a
xHI1lX0aE714TENxLtgS0Ol4PXYSnbiuaQ7QvpsPSTP7AXtx66ClaOXq0mR7BvshctQraQaB60Kf
AQ/w6MXdg1aod18j8vbvpdaLT3I9mu1ANYQTHReMLN30MITywzQMrHP6AOSnmux7CIltK6bvxu43
kHSfnHHQ71ore20BXpx1H32hRfj3vc3VBGzHDPDpRhBseJn84kbyhH83A2kEwQsNvM0QMoe6rpHm
KONTh0IyKNuiw4Ea5TtS6utHC5SvmMO1iVSyRZ1D+DkHM+yra9sq+5mQuX08pNOVwVV4HXV6Ub/u
9wvaq2cjVKDPyIFgJa7allgugB8lIAhILE2fLHhEzM0HrHBj+OSb+VeZW+W35jOMb+69RNbXcqLC
yUxEG9lM0k6Z+C0bkVKSk7IgCP1IPfkEZZGZpol/penem0QPKrIwUUhTsTL0YBgVnZfmNJhFWlwn
W29WDmNqMoXa4SVdlu2I2irMaPiSJsRZgSlCFBzezHttpfDCK2Is/Grwd6UHabtrFqOWN9xTwLXc
00A16bzOJlNMR2udNell3sWah569TLd3DFGtDL3ynnPbNA/VlFKNufaDEmV+m7neg7IZCpbzufaA
koLQYqeO3m3/XcbLorhP0IfXUbixABHeGe7oH0WmAxx0s/kqtRlTa+Vo71pVXHx/cH5jIMtdbUWX
Jpq7tTXrnwZiun+OCwGxxnZChhI9jWRj8mJ2EEcg/JpP+vJM0kKXrG2d9pLbGvt2qsaNI0gCKsld
3ybJC+tvh7gBF+l95kB9Tg1GZVYWH/zJWzAQdXNRqCr+e+Eh0FyGaTAJRSDKqB/LHx4DKVVTE16V
GottA86Lrr/wT7Nsb/1Y4wczx/Qs3WjT1NVhKJCs2AJulB83gA+8eIthpoDG2TUs6yyb2SxAgdgV
WHnRTYL9H/aEz82XviOvRE0ujFGv+0Y92m9axuCsWlGTFstL1alnG90njkqzeUD6A7Zjzo2vcmY9
VGbpe2/cDB3nSa5y7agzNtzhhuazqbBimpo/biPpW68OWxo06sI4//dlgBGKxJGpAPSNnAHryOTf
vIamaZzqcziJ+7hIwwdGfQ1xriZPjmFKoBIwxzcwI59M/OqnyMlNQu5QN2Dsae48lUJAbgDAVpN8
KR0/AspitLdp3saoNUO8K+cceNE945bbJBO+06jV/wu90pbQK+YcT77OW9+nEt3YvIQRTsXVScLi
OrQZtiRurCBFKkNFjtFNJd4cTFOLkH2BGBR9XT/MUfeuEKIfFKfGtIBz//JyYBQB+a6yR1GnZJH9
Tbq6vIkvadIltNWLbzyMSFp3R5Mo5ma82pqj7/F8oQ0pkiJZWVhtNcvq1lwDSCsRztzQv3YYsOYX
Qsrt08R3xLfLu5FoSVC1PFtBgqmroIW8xpYW9Hlib/yhrC51+5kCZOH0DJ2nOtJvoZ1yjLN/thQm
80FKeBnYQv6+8ipm8TLBM9q2EAtAZUR3meivWqujd1leyphEMksm27Bu/v9bI06lXeVNKG6W2yDB
t8EeW//0F5YzeBTRuNVLlI3Q42zHuyuWJIoh9cWm49vhr1f3vgd3QpZaexuq7zhWv5rv30jTJDQZ
ZfzOJ1LnzhLxdEh1zN8k20Ald1h4Ro2Zn/LIvJqsYh/MGT3R8vAhroPsnzkdOfUI/6o9HBQiUii0
a+Jz7GdvTPJNYdvT499Ll4dHKH/lRan2JEYj2riz9B91vE+BpY/RY+i1cFmIP3/yqt5eZkPvtofd
yijjdck89jqMJdGTSauwO/ZUUgJmppel9bURztOkt3dNyETIF5V6LnFY9gig7/++kmJ+NzSWIZ0a
s/Okxwh+JLdeF0p0BWXzUFdyH+sMudx4+kVqkSci+vVym80DgtYgdjwszKUXHgU+6QP7w03TRfHP
DGaVMzi7m1TDSAVTITe9iPbtZEX/cK3h2uiOmb1MzJ0suohoiC7d1NoHGMeXv9/Syuhday1IX4gC
KdM4zIsaiWNua1TtJiLxLr6j3NCvOpDZg1Mhax685U9NZXpMxqp4srAZcEh4K9kDEbaIwNupxtdR
opXJRz7+6GFpBMqunFMvNbFmbltustiKH+rYd+8d+CvdJmLXu2fmlh6H6dFqtW+r9ZwD4i/18Pfi
alQ9TluBxseXR39Q27vas8N7Rfzkve5OFwQm2dEgI7cpUpfCPoxOXpW+9FpcQHoayI9yCoexIaub
zMjtbVq1/dnp2tVkht6ltHOmhHz2G8VzDxIJPaQ7eY9zCRUH/SP2r34qV65RlyD2I2vj6FF5wL+H
90jzxgNyqB7tNxpTI6vTI2MI8xRKSGsOY69nA88SNNb6uWG747f+jZTF+eIiH+NUSkTQ5KSt/aHz
vRDuJSWRQXwpz3h97hz8KsC6XFPW57RXuy6Po4doaPOD52fThtXDB85avura/ByNvba3CHNGHhgk
ZjndN7U/3Y9tA+mVzCtmNVcEAMavcNNXmU7uNkqibFfXkIxmX4Q31qFizT5CPoQwULb8NS+5CPWH
mXUCceTazRE6K6hYq7cFTCTm3DaRBtigGeoYIx3uQOqKSsKHkQtyS9Qcl7Lh+zvT6cGX6553+Xsx
Fro9u4ZTnHLME4OpXRj+HlwWGas0Toznxp0+zJLrlhw6wolt4txVT7PQoEyy2jZct6HH/evZmCPg
kNS0ZpNDzoiiTrV9so0t713wf9U8AVzlrxUjG+xvwDjGyKgekghjTT2uZWzn/5hlnoUAguHpoXlK
qvYkOfiDCjr9m6+Ft3h061/FWG/0s+6rKQTCwekJn0n6rE+NwWRT9+4Lve53XuWTjOBqxLJNMXsH
h0QVGtf2uZvGnxGl2E+c5CRsZAOR2DPfXdnWewvUOarMqH9ru7oJinDULyOK4SfQ5tueXDCltctT
Iu5uBokbhoP/oarMjIW8KqiJ2+n978vB7thrhzZCrnHEJVdYYMEMfatr83RJW/k8ktAQKPns5GN8
07ghNwm2q/WSioamTFNX1nNBZMwGyBzt4sUifXLHLmJziWkp6gdifSNbfrq+2gLG/BAQ7Z+As/Z4
khr3lhgeyLayT09jVDUbhmJR0GtUAHZkAxBwjL0o6T5LNinXxKq2ZZtWq6FKklOzCOAaOvAACZrc
/4ni/l50srbWZtnBo2z0Q1NTUIP9IX88JVDH9tKaCGHvzPoGrJf1O4TcUqb/Kevc3rkZ+ryJ/B/M
IDBmssjrAevM76xTvT2jhlHU2i5p0Xj1RBKrxHApwtHo1nWyLywJJNlX8DwS3LXgrzdjY7+1qiN5
1M1xYTfOcaLuasrxg4VpSA56Avhe0cxnJM3jTmchMyTNuvMuYdXpDDqQo6us/cBCHa2oyAaiXE9d
XAxYlzczU7JVP5rzVif2BA0rI99m/Oo6hpPABBJr0QHnRB1zY9OgYq0Vc88yVEUrApCjo2Mtufb2
KUkotKCb8bQhxKkmHnecDmw6sjvYAogju1ukmxDsllUPId9EiF6zlEDbEgOvWdyT1nbzJ+cs0Sbt
ssnZZEJGO5heZpDX8Ztej+3GJlplJKBsTjhuMKB94ZbN170l7zRJGofquBstA712Ht7FbffV2UW6
E0756xvI5UroO0EsCBL2+krbTHyqK8AlBaKYBPCrPIw5a1bwRMZ59HK0qzRor4Rw8S/oAyNho8UU
aAp3Y/fRoVJRdo9HiXWnKle+I62gTDvqORtPT56YK4wmm9Bgj25kuDd9I3Gwh/dqU/QMXNigpTUE
OrI1rF3Fcpn5KjsuzyeDBNLaTZFBAlsBGlOFd9QtyQGiJzX1gZlRCkpiJm8rIvlNDu2lcdJp7Vcm
ZWxMaLAQ7F4aJjJnaFr01OcpLx8UGIsdaliEcIuLM2+n3ejUFgo0hH2tByf22Nkx8TcTzzKbZWRA
yZxkxc9sznLT5P4/S5tV4A9MQ3Wm1uveZCZoaQ1wdYvFgOikTjh191haw9HEeh3IXL94ozrIWU1b
Ys4+9Dx5GRvzuWV4ePGt9tqPWntnpjI6pLzb9VCz6mBnw4I98/agXqwOvUbh/Ri0zeybvL35gCdU
beolCrpihT/G/SGngd70PBeu+UKLSQWUKf8c5epQAIQnxpb8konkrzL+6QlVoD1In2fg+8da1AYy
jJoEToeJQckvQtNY+VGcBNbICC/LqggXhlkfU/fUGlWz7sup2Ju4o81Fvl7lLBrGisf+oDRrnRbz
RcFyoO5+rIvE2oeV6lYEvRxCpnUrYqHmYAxDtcok2H521uxzDe1mCs9AWpeV2zxNf+tKINJ3D5E+
0u78Ii6IHkTBak1fGFVQNXxfBXWhKClU9hGGU7phm/rm2Y5fBwhLhlMYav2p6L91XdF8dEwtohE+
MlHP2GvYZnOlJ8/NJLdgkrpl1F5sPFrVVMdRWlaZfSqc/KOmqPemQkOG0ruPfky+t6lYNwqgSiTM
Em6Hmr4zSR7REJiB6dxJC/VPvwghDYpEpbFKp6j40WaT6Tll5srlfTtgbnlu4+ahx7dgjao6A5cs
1loCno1EetLXw/hFNP3HhJJ421oWsEoQzP6sr2i1TeZ+xUYsBDdPIlXtTWdDcYVOL9UeHc3+kk5e
bXXmIrPp3xlI1YBwLOldsnvR8undWtBfskFGITfs9FGmADidjMhdjaHIjqFpX6LcSlYG6VKrqoMF
KKOrTlYlgvdlhHHXk2Z9qAa+T0Z1bAZU+6g5LQ8AKT5FyZwk6dt72Hc7Q6QsY/Dgz7P5VGEMJqWh
/JYVMThFQXZvLNlslddmyYkewvtGmx6hiBZBw+kCbSET8JR7b531F0QbL11ZDWurQFcoMV+uWn3J
gEKNNRD/Mg/IayxRnlHtgRoPS/8BrelX3XjbtoGy4bVMjZ+NuJwD11DxoVPOkyNn1m0DGgsmB7s+
wQs70K1QAmP+lzzuAglxY0In1pJxtpZ8YGu7ZaCMRit954ZArIrvlEGBs5udZc74SmiHe+zmQ6pR
zSDuL6OKCdEMEiA1UFOyiMi6odiq3iU7Pj7qdpdtSEYE7uU7NvrDirIVAp+TyKtAjsz86DSkEkM5
LNwAw+weGexTOcKxEzTVWw9rotlR8E8NDxEM/X4vvnIzHAjxeB5L6+LygED7RoJmPeRXUBKkh516
U32jBf9pUvXlsnVCfc6qLpoCBLQZs/fyThXvSXPVLAz3JBLjCQLZUkWvXGyMwWNaKUwzez3XfvNY
H1ehmt6GzDnrNvPsVvkA0XKC40gNnwYPQK5l/6Ig9bY9KOsMVxfHNyxaPIuMAxpWVM4reRy8Veot
jcmrnuZD12avfu9/43Q6exViXoddMzU6NFkqugKNTqY22jJyLsxd37sf3gSjorYGaGCXQisyzobh
J0tMVodm9N0T71Q4/RSwe3EWc6zirtG6R0+q7IFTFaYOwTpy3BJlbx0ErlxRM94fTB55htUB3Aa+
N7mFz63Ms6I1pyubba63RQVmW++TSaT5Qi+qGeuvbIe9l1kar8IDJeOU0UaYJXVxVRd72Ngk3XP2
0T+n1wkUIHTDgoeK0d7Ng8a1GQnonTysGt1mmmuCJgTeUdbLHqvM0SMUmr9ru+RJ5Nx5E7lXvRsP
h8HIiZhiCNT1T0VoT5jflj41arBTNVTZEuOoe8FjfRf7oNHrcdihyV/g3gRI1b/DnEQbL9VZnJfY
p0LUWSie41tIVrWRm8c+R2pj1yn7TiOD9RMzGGnmu3LMmtWQcEYiOuc5lSmcM2ay7xd5bt+l6FsL
6t6Q0EClGLdWKDWSlGdgIow7MCm4RYCLBVVj82wrY7iDXUdOn462YuKU07MxXxk0RJnNudyE4a/o
xznQzeGg2Cd3PYFfmNKMYMAW2LvY61vzp2bMBfID6F5fsBSj/V4srOAalzclkQ+Vb36AHbSCyScp
jFkgWcfGQy+MV6PRP0JjKgMLz2fZJxrAS34M5AR7tsZPwudT0Trn3xD1LHG937bNP/9+ZJqRB2JN
z2yskJAl5Qd7HRSsunzzbWxQpvVokYXC6gPLiD0Igf64fyvs6JZX+bku4tfW6c8pfR0icsRMQn5g
tXqxXa1bP2shksG06/nk7ZCPoNPgs2GMlrKCHsyq28SrE8Spz4ATBYEr4yEwfJYCY7jpM2KEuAcw
wA2iXlN+7GMnHNZZxE9iOwxqbX8TSoLoUTTAdsYDSfIwdKVlPWIQyEhgOjMGMtZaHDU4eyAbZZx4
W6cgEZdnoLuqrQyrq49RdqDDxpS/EnjYAJKUyByGk1Hp4FBT97ujs0QeRlBrpA33kcGlYdKcriIy
N3BBLkRGU/W7vEvWLA2zba7ksIEKd2Wiaj8reSUL6KNl4bLOJta0Ln5Sx0atuPTsLbpRpJYOto8W
dqIlF229sjnv3bmjrPd/bN3Y577ZcS55lKvmoREFYvloejfN4TFpS7YpBacqqtX1TN4EdTRzwxLf
0CaeRkx2zRGlN7jxumnuGoGMoiJZsdWrLdlHVOf6S48sfwdZQA/6Skc3M9AVRHV+bkb1zTPl0nYY
mvQIyYjLcpJ/icgkL3psReYj5+kASagxOroRUZtixAc9db+9Pl2bvHj1NaJSGdSJZPADZCPGsQZB
msh27QJtO1sCGtKc0zi6BNQqdoep7n9VNUqYpCw+bc/4lUDEZtB0ir3Dxpr2DfkEax0K8KpyvscM
1o/yQh4dqljPmXglxoHnHNqwBtByq6FVUagSatgeLCSA2kKAm0lANxr2bIKMMXqBua2BJspUbTo5
Fms/LWlMwUelIWtMmLXVPipsHWRnuCbp25yGLdHhiyvxrJcVcFbT3AlFuEMiqGTSZkBHSlSJwKvF
7SqO8R5DS3iKyGJuGOluzcZ41ob6e8AMU0oPIFmGZwN2/OR21QrQGS2KjVEBOsoZxudu3DCIXGIl
5lcBtlzEHKZejIqgl/Smk0LA7V1TzX6uNURgbHzYKLzz8X4b0brSq5dMGbRv+j1xiZ+VhpITT1sG
cSAcwr0zyCOzqasVLwHnzdoR3aFjO+qN1U2UPoKYHAtXjyMcLe0CyPrtK+80Y0w7a07zZc8OEaHz
fAJykibOr+mEkB7dV7g1r0b1bGbZ17hIzDNMUa0s2CjVrws+oS8RZI+nEdk73cpbuJGq5Wk7nauJ
hzMYvrgOVxUftg9HdIZ4Rz7uXiV14IXzE3rXm1uMH1acHEJ+xhbougugaSi0Kzs+PmIJLRB06b5C
NcKJnYb2y5j2B+ZUr1E8pjzlTxUYsQCScJrk240uU1DxLgbfnLza9sVY2CyoWrtuTgMssRAewl0X
OzsDyq9fTC+SAXOpjfdJGpJJRxStrN7SWXxgcwRWWP6WSPYn9O+7uaStyaN4QBBwLqaIwDy8t7Dt
hqdQabjWK3xdKvnxUofM63S+s212n5KSSmDvXKkGGWJ3K5o0Yx9+GyfA4eUkOGlRra+7dtLY41pk
4sYbQ6uukTWeqWl5yLqsI4VHUmBCfnxNLjoz8V1o5Rg+l8CIqWF0mrofLZi/DSVaGxCs8Jgrawz6
2vzGE8ITIo4PeYKtwSn8fzFafZlg5S+aaoNEHrkOiufNVMiXKvvngI55pZODrZTCf5jMh3SEdNAl
KJ2aiT66RLGD5QLtc04onx02CAIj+qUFaW8nchPpfrEd5PSuR0BKOvI0wyTDtu/r/+bZMuBR8/NA
NIXLZIBkbifBMTcY25ncZaKl2d9VBl2c4SbA2PD5gUJFQ48le40u89fOsh2DG4/PO2Txb80Zu1PX
Xnkahm09dK8TLIa9i9pec42JHXyQlikvOFFFRYAATuxT6qDp1aaVIXVrNUTihuac7Byr+M5hq52E
BmgC3IK/dyJh7HCjQYvUpFi1ncuJM1nHmSHvnvDP/ugwcxq8uxkWfkgY6DZUzoM3OAgJGNPzDPiX
TY3cVjHfWzwCY2uVIH6Rt5IZwyklshZHng5a4SJMsBVdniAaYgXZWYDEqD3qkUONJE5aF5Pg7RKV
JgedCJTrPFQsN4LeufMFhQt0JzDsUP1ppuczEnkONfkkXDLrIgp80+Oc9YlsWTkHMYlnmaVgtQSf
cAZBh6KPeF/JKGEkEQQ93AhFLNs5IGIz4CmB0TTHNIUvW7FdE82JWOf3Lqpr5CcJP22zy+uRQCCX
Cpgw15eqxfKvkqZA0zd+e7KAIoXaya+0bwT0q9on5dUZtc98lOQekxXdw6gK/MpzgrTvXqYsPKmm
cJkPe1TPCTWEbeApdZAhbNltvYT+8FxMTEq53xGARxGjMSqLwp0xmVk5mDwiqEYMGEEnhuOgVxmB
1vJzzpEo8OCF7S/icutn9hXbe4MSzH6uBKFFfWy/ZB46GS/vFqeV/YqW/UYSEvRI0EENLvNkdNee
Tqbt7N82RDH0OytyfjJie4iVuw0jlm4X9Cp8yfKISBL8dtP2a2qWe7OlGMn66a7Vv2Yzfa5MtCxu
rloEiwmH+5w/sdm5DFkSBrGufU1lgcOpuOj2BElgi46DY0XH3zea3ReFOsdXbHx6dftU58bWcbQz
dqNHQFU8hcBDrPQBxI7ZYzKE/2iO+lPThT+irK4mzmpX6m9IP74KxzqmRNGBHjLudfMuzPNhHdtL
Sw95dJUTcB2XmloQo1BTW2zdpX4o7Ob9fzydx3LkyJZEvwhmQAARAWxTa0FVZG1gJbqgtcbXzwFn
bDZpze73rFiZiYgr3I/LtvtvTqMSaWrD9oZYh5OL83njE0EqU/uiYPqvk7I4mQlHc5HVtxDbP1q8
hqnDWOJZ78cVVDBnE7N9LXtABKJ3RnI/oNFSwdwaok+GUTqPzEV1TjiZvR0qAPRt+xabCplKFZ6I
7kXUlaBTqJcVulvU5a2kNUMZzklASwJn5NGBwH5GnBPXClkCqAWOsk46xyQoxAtKzRiBjb0PFoM4
uTjjU1OArMMRWgEyWGPPYvhl7jL3UJFDW+HCPzXLS+5NWNu8DGXTbDSIuBo0cgGUKYKveJQW6pXV
c6ktiYfGiJITossmR19SwpBzRjigKwDtlyyd3bNlLYG+ydwA2dEVDRK/U8qpDoCNd2TKL9+b1QAN
DihP/w7di0NOUT2CPbiS77iePLX2GzbDAffkZq46ZIj4IzZGTnWWsBj1hHlLSDW4+fj/3wPnR9rj
383dXLFFtZNDPjN27yrr5A3Qn6fSKA+dHDGCWJW4u9iMxhmrv6PvLEzk68COifXnfAjLtD70jPGf
Y/VjDod2H1bbQsPM6xu0rpb9xZ3r/uzCPqFsvNd2YfJHzel1Cot/hYSSWPUeQnCpr8Jhx8sUQ9iX
KRtjdP3KP2eSpxoc1KrumIq1cfJuWOoa2znGh8Cejh616D7WDQCkwCNY3tO/Jh3/rOb6t9nM7skt
4eLYrndo9J+uMsyfUZ13u1h5HZJMqItE0q5S2dwyiEFrAoXhsXr2XWlsfdyMwa1oXffg4OM8FpkP
CsUw8ZYxtGam0yc/DXrgVaHS+pbCMTHleM9hA63SYDR/snsJ1iY7zpvv9C5g7Z5UGBcHiApCdM0m
Ll/0/QSrZrYHDrMonommnC1MuYlxi3yMXcUbw1F2zgkmEEXzSh4IugeV/swIjebSHpmrzBnu9JL3
HsfNmvywaj+nZr03szLftctKKvADwnARf66ShDQBPKo7EZgDbuJZbVNlxkfyKM0fdJzrpsPw3Pqy
PY5B9VKaZs0beimk5xzaTJyGDO7btOlmWptSgCsakaf1fIOok+ez1tzq2ph+IaAnMLYCrJF1E5SU
tSvc8K6Wz9Fr44vJTo+z3HU3NlNzMMeD9VD24oKd4pdWxc2lsXCg1HohaFdNcWebq+gV3Og9s1kj
+MnPEgHNLyezrpludqGNdsFUM+s/Ff+3YJSzcvqXV+1Xo/6Q0my8TaL4CYIaBrLwnaOx6KJdF3GD
adfyQYaAtwOEH10ipbpThapynQ1FshY1H1+NYRtPiDo2fDlHbYe3kT6e/Jh4v2AXWN108WUodfS/
L6RkHos4M+BR5r+RUg3QrWPKb+EemECXm5Z8iVU9m+O2ZSaxZrvwEuhu3BBLwTjNjkfe+Lk56yG8
NcJ88xkgnkzC6jiWeVFJSbRUfApb6ubWC8f7WDfDvUvs4e7mSbMbmjinoudHz2BuI4Ny2ghDESbk
ZFj1K3pethH5SgDYD+bpUOx6syr3IRF2q0KmKwZW1Qshy6dqnLwje6vHUKT5GcKzC9LSfLZ2T0s8
2bg5S28HcEysm7InB1vP/rCdAlmu03nALuS7H4lTonITuQsHlvsNkDnxI1K2h17QGIVmN9zcoCX0
lDG17YL+RJR9TvdWM6cfPlRk5s/ypxYAmQqeUITHxluiUcD6aGGbYQ4vbefwYFjp2WRABpdesJMe
yR9y9aMiR13k9TNC2nowOma+Qi2mNRXNx7xvin2By68xOeY6a3ROaVwTd1PPuCpCYtjnbn6fNU6w
ppk/KovJt4vp0LXnUxwB+nKLdlwPTr02XIE7W3fTrpauj4moOLIZndapINvScFlqkY6DLeCttdk3
qbTdeV0VnMqiwiQEqZ3PQhHR2Aj4FWALNmNeEZ8G/fJqArvRkoUTx7z3WZAiMHRmQPMzBwxzzZND
dAWLB/hDud3sa5IaZIiNiVm2uoTT8CN0ouluRHLfFln7LBM0JWlQ3IFQcNBMv6PFoT2mhrogn522
oqmDNUE0jDVtEpWHMYIhCnk6QAXKrxKQSdDOl2qR6hjR7Ow7wAcx26ET0RGkkLTDRRpddsUPGx/i
RTIdeUjTJwGGpRuxETFSk0+9ypBzPaWb/g5mo6UYDonhBifNkdOsh9FJz1kqC+ISfFDBopTwt3Ps
nsN46Jb/SAxwQcdF/sQ0lki1Am6TxoPdbrCGHjD3YsGzmMrfLCgJN2fyumOn+l/lInJwgWNvkOyO
pB4jSER++2bFQ3qcUgTA4+ITzrRstoV0jE3uDO+isvW5tmf5ZMmfE4zD90tm7OOqwWu++D4yvDPC
o1M5/Q6U3bQZXL67rZkDVMpCsSp1/j6akAY098a+byjT5sWN2Oj4XdSj3rEiLrYuch1p+yVDuUfZ
dliKOlCerZWLXZ8Fn20xdVR3+UBKGVCwmQENuDj96BdS55TLnE2t0R7y0MBGlQBJhKHE441W40Ck
D4vx3GPUzmgBKc4oth4Ziq2b/kmaUV0k2/XDlOLGbUjl68zWuLhYOYGKmK+jsC6hW+4ZGssf3kTD
mY+MQ7PQcS6GwOg5oOJ3euuLECdYQfweyWylN8Pi/kDKzgoi69m82/KIDy1Ds7nIvZK1a5JNMi9i
1oRbtEt+JKXSj7rDJOV7HH4K2sOV9X24NSrMfC6pOrFNCTcTZgv8xWBhqElny/E7EskC8yHLxboe
on+Rx5y7ij/hmZEiROfS5UYEBEVSfjZfYcJaPc+RGbmyu3MZ3OaYfRjrmqudpPlFLQWaaLFFNx57
5oBParBnTK29zSaQIBpL+A+sxr9Yvmm0nIjSWzbERe67G6u9Dp7iWWG+v5oZNUZDBh7dla9e3G/K
IhrO5uBnG7CFp4Ac+oe70DAdNGXclFaF+6SraRmih9en2T2u5NopAG34uc8e2Phn227KEQFUo6qz
83fEDHNney8HOPfQ56jFgVnP9T9DAr9plW2AjvvM5lKcqsS0jrP/hxgPTOv08P/7UjhibY41OlN3
2M24fT/98UJ0ruILFwX7uEelpyFPGnH2mo+F9/Tzrrxil6bkT3qGhMb8p3fsNZr554DE5A7WNL0w
FWOWXP/EZdz8iSHxrGuhir3JzhHVQ02gE6p+JJ8Y8+16BFzU5J+GTSnPs826NUeQ2EZGDiPLg0IQ
FZvQNfMnlJZxo8Ko2U4+NpMsaYCM9kH/EERwjnBTL8DW4rPhp6/2WK6KuZlvXmcmD7+AArD8FET4
OxoZCWKxwr8yn6pjTFt8twQ5SaysaOfNcVijaE7D2rw3gXPKxrHax1juV1GhH1lYIeQaF1+l+1MF
2r17hbOpmOTe+sbAXBj7x36IDro2MKzXJD3luHNWgbsU2wwztvYofsAerTcla0GwfFKTH5X+Qc2a
HshVITGuIiPYs7unkAimAEumR69iFeQMk9qj5NQ4GQ3BYml6ZbpcPRmY3oLGugW1g/jHq8U6MfWm
g3ey0jWiD859vVGVd3JtzUTVQf5dtmAf2+oGg5tmoS5OSe5e0iDptjTSe9iwxQX37cFt+7ciZKnY
LgRuaxy8lY3KrFc0AAZrlTO4X7gthA4c6MyxyA9/vY4NcpuNnDcA0zd9nIg1gtUCgd8qmpybDakY
TGHP3GGZutc+KsIIEf++MFHgaPpNc0H7YW7/r9DwqWxFj1fmyx9Tp/a2R3scoRVDY/s39OW/2hhe
ihy/Jd3JW250cEZsSiGEENjt4t3EuO0EOtZaybgpd2Hg3+RYRreOjEYlCnw2THU3FCGg3UnkoC+P
mKcV9LYqY6g0ZLjB07HbzHO/tiWiQGYTjA6L9LN0a7IWPZalSZFss76+LzSyfU2kasN7yaCs2KR8
uHgKKvJxjAUrNzSMeNP2UtRBdkgASZ/KwTwmGPg+dN2yf0MaXHTJ3vRryB/xMn8At0Lg2/zlkHOH
oXHmVnGi/NqUkumUYjIGILgrRhvYkf7I3Zk6sszp80zrGseQkzWKeZOO4CuNw3LFUI7OPUiMveoy
si81/rsJpDaVyhbqXrIzZd6tMPVfPdPaBLFchkcsSGjN0drxl3WjcOsYxohXX9EldmOwxjfkMmKW
Ky8gv4o9DedxmB9EkxNJ2BiXPrTuExZd/J3ETw2AULyQR5EQ2lJFr31Gn+jEetV+V3AJRzJqtGjV
ue35e3VvotPb5BmeFCduMS+jb7XEDkrfY0rpCEXGVey2ldrMQjv48GQHtWzZQiOI52aW8R5MJetn
exq2VuHvYt19WpRiBCyy5ldLVpXpjmeR1fdwAaNBiWI9LaqTNRf/qczojnamLgWhzxsQbt65TB4G
1Sbr3U9VZ+4TNtCfPiRjB2v6euyQQtnEZ7mWgOZbze5xki3MhyBriT3B5CrBg7BTmw9W/26X6ADR
Xa0MKqWNyn163CWTzpH4k+d6ac/staWzO+qC6p0YXdxiQbnu2CmsE/ZP22ao1lye83GU4qPOCDwb
pbyLvDEOjm/9NXufeECn/5SV87tso/6UYSKJtducSHFKVqjQs6Pdqg2PMx1ZSv5AJP9j16MOhL8+
+SqMV8K1tA48IsvjeMXg/b01xEcqkNUCbTwRDMpF7bJPsujtd1Zxy8FxEN6r2QvZn5rsYf6430bK
n5H7yN1oYDk4kEpUG+RJHFQQW1jauesgKG0G2YgvTbQGnCrsDtP5gNYWaxuB7Wy632zppeeY+avW
qEbzGCVh0JU9IYnkhnYVvz3zYk678TT2nyYX5ZYS1sHZ7bAlACa+LYzxQ8kBWtgn11fxbGoKGOIa
YIzjRhV7MMDTznLQsgydfSBWmfc7YIKzfKctL76HSCA4Bfnbx4nPDlU0vwXJOMj10o8oyKcTBFTY
rArjc+aVaPYML9lMeflPmKFcQgq2qSX/YGk0HhNlXOAwg2KK1am3kGTebWMP5SFQ3DAsrQJPDIxn
+3BTUY2w67bzXc+svY9NvW8hx0FGMD/8oAkOMiOCNOv3YkhBs7hk2JtIx7cBGGvYwY46IIH5z6TM
ovPHT88cyAyMkJVPY2wgkJ6kqu8oBO89QzeO5kvp+GRqSX9DdA/ymjknYrvJo51ynXHjRy0cF/KC
I1SlM/Z3NS4sIvJBiV6vvV1dyns+MMlWcZ9z1viQpKt1C6eIbUS0hQWxsR1qALKW9T7tCfrIIusw
glYQIu2w7AybaWZmPw9xvYsRwQHEjDdzV4SETNEdiZHM+bT7FYDF3mtcTatqFMbFbssXUyFZql2u
FnfUDCSmqb7O9vhIRBuchtIE/p2H/YadOZIsRv1VLS552J5aytlrpwrWK276NSUNO/2MY8BfcBFG
z2q+IAeRMg8yScWQsnGkvKA+LW1zYl5Mqzhg8NkMovuEuLuSnI8rA8kaS7kYbxrSE5f6Z8uQzeSN
iA5OSHgg6uSLd3Uzqmdb7tOIrzbchKH2Tnr5cJmRMpBOfPcUxMa0bSD4rjyly7OuMQnFKfTKbpAc
m9oiUA/kBO2FEeyl4KOrErnTs/HRssRbgs9nWVgrh90ROyAsjz9lAY9CiyIEUa364xTan6MilwG3
8cnIUOvGAtO6XUGZiCyQrXhXZw/rCgYi5uN+oi8zSRcrjC/3StB2gNY00bf5+5K1vGUhX57x2RXU
WUVnGew4Fb65pps2sY9jkFvghyFkux/n/tSVdn4tZckQpXlGs4xuoj4UVtjdQ3Aq+ApBMBER7QZk
rSCLO3ZORVFtB2KP4/u1UGxuMCMwMHV4q4eQhPnFJ8DWaky5+CNmEec+RM0p5ZK0hfizYp+2CztU
PXOZ/BKG6+5UZf0eBSReL7VGxJwO8pLOuaVhyT4laeITGyyIJYpBI/ipcWe1ZrWVTIdRhJhHuyzw
yabFr9oDYMsaiT1AHJ19OsCzrYZu3YrB5DIP+XBU9srWMTorwV9tQkiVKX71IDlHwvf3BMa9+DPL
wKmjcvmeHqFWK082XsIM+Qqn7cCguGxgR6XOsQNNhxOaJVNtTz8d8xbnMKUQw4OT8Nt9GifNOTYQ
UELyPvlkwKxr7H/gOB0+sZEicQJNsB7SZj8WIy16kW2mpflPW2lRqakcqwBMBOzxR5TT/Vn6gQl0
kQSKb9/VHLI6zP2Zi2vJBylSzouioIUp/Tm4CgG003I6VEpme9BlsiVSCEhRrJKd4U1f0fegYHlx
wrOX1IxrBt2f+QDLDvcgRPE9O89/7BSbUw/HZS3KEoYNzFURO/M2ouXfdN67JtdzD0Q6hb9pPsh6
WM9Rp8BGTRg3Uz7sfU70BrvgrXDs8DKk/j+sTzzJ1CUlD9s6bjmPEK+oU2BtNBC4swA6urENk2SG
chj2bqt/VarK7xp9rtbx2rdUdcVNvo0YFhw7nb8MAyAmYHSL5d/54zuGc7SV2+Bapjoi+tP8k3nv
/Vi/DqxH31qH2UffyKfwxvYI1DdcC/aWgLImAqdHMmtqcnPhkddXaU4Fk+LU2mbFCtH9L+VJCmgp
/6PUqQ9tE21EBes7899HRJLg5zHdm34oLw2DmrUajCcz2frg5/bTaKdp547dgQvPuyTtdEEcCt4z
so392JdcGS4KBtESn1VIYDUWMRR2EK0a1NJghuPfHjOadSg7Ugh8Nmjk4HAV+b+rbPhoTAkGqRge
XvJRmBkwYtvIdlM34e/W0tiEuXfA2sTOqc3kAX1G6mPbUWApdKqoEAbWUfXMVxXvC+pngR3CpOfw
0iQhpoqiMYhHlIDtZyCi5IoamxoQk2KlDPvaJVxH7G0bfEzQQgrkAQaLWnxH1wGHz5kEFoiKZOlY
CHhCxyarJfwX8l5EHRjkwCQ4sGjs5qOvndca2y/GsXtq4H9z7HJPpuneLMP8wiexN1AOvxmBFGuO
dWrOII/hY8QoLGF26q4LL/QlJRsSpN4qTdKTEvmbZnp1YMKVoNYUuxEP/is14gY0d78tBlBCuBqw
wHYMiOlNkJlW3Q/TbKZHheV9bJcEPzt6R9BDyFeLSZkv/sU3XWPtiHpLQDTMIVXpLdwM3jPfi88t
y/MVJTudVZ+Fp3bZMrT6EhpWRXRlfsbMzvSOO+WClVC6oXeLhfug4UxOOfdtUCVXPej5Whc+3vQM
6uhQp9kJitafUDVPXaEbGUtjvLq4lQ5UovhwKsphgpb8A6h7SCStuHy/yJzhKtGOwXawm2yDIEMx
+Uv6s2NjocdG1K1K2VfXgLSphs56zx2/w0QzAycXh6bRG1lk0XHKa/5/Fh3tlAI/4dcN9+q1k/4P
xLjjT8NXPjM/tHsG42x6L5j8brosOaeIYKOCYO/Jj8+19uRN1dDgxurFzT2F1dKEBD+mF6X9/hqi
aFw7DmavtvfFSjVYbg3gCvTnrUusQvGiKvMrs2V1dXPR7M2lgMauguZBcOAsc3h+EZ/1sgXBfCHy
4iP5HQSBe/r+yW886zRXVkxGx77x++pWlPThzImHbeG/a4KLtjmF0caKjPmqhOay7GsiZeDPVoW7
bCaYaeniMhb/UM/pcxZFya4e2+FNyx4ydGlPDzPM0L/R53IuZg8RdzDtCdLzorIKlk9iF6c/wCoV
e9y20x5xBiVGU/Ibtnb5mZBZZnHekinSMcC0hh+xNUYvPESvPRiWAataIyrB2Qtmg2O9QElVe+e+
QvU/e+3fVoS3SnrtCw7jeWdkJLeldbomAWj8xLVp9dH4lZQNrprcX89zaF+Tzk2ObJRfI41A1Mrz
7GeKX26FqZ3piudOBLKYOAonagzKFVx5KRLtBSijU2wi7C0oFTkICyprYlXQH2bumW47g32Wl9uo
7WGyVPqjswLuYlr7VQ3olMEjDejSFmUzFl3FU7QOEDjDXYAbwPwh6lpzq2vS583JHc4lb+Yqz6Li
jHl+nQ+4Hqh21e9+Kyjx5zxxzkRTjlvbmEDzpBj8yNCAl8Xykq9ykxv3BFLAHaf4WTCHKGVm7qA1
YwalUUHsR+6kQ/MRNSsfxdxKYNj+0lb3MXjRaS7JAOiRXCZOMO2YyEM6Id/thAjOPGHdws/VqhTV
oDltFAEfEJXtd9JmhhMS1P97YZN2Sp0SJmPBhTeNZIskZocqJTfh4mJfCMz50SV8LRU8XdJR9ZQR
t4do2hpwO8Qj+w3456BwRiZZvveaouSz42BjVKZGl2nHyGVS/CONbs8JM3JkNBbMH4rcA7nxuC3w
+6+ihEbDLjPz3Brho+8WTnjJ0pY0w/MwMB9Ny2Drxcs7LBtrQ8A7zUPsPxPDfClDqBwQ3sksT/Q2
6WmHcqLQrNCOjqSD0R+R18wwcVZZdUDPiqZBq2UAB6DVZSi26yfz7+hlR5zrHfOHmvDrNoTG7NwE
6Xe7rksAiTiZ+UwGnvqOvmuGasxcoD3J7NOJhvm/UIPDTIKAK6Pk2+1odtLmeOHooPnRzO3DXC7J
j8lvIjP7h6YDu1gcwI40x1PShIQjImgpl0HL0HfGCS2DMyKFoZJwFyI+a5N+wF/ITngFRQnjfbUQ
Qki0Wn//yHgaqgCVxqqp3bu59EzciuVlTgRiVQfcgNF7p+8X26w3o7TDE/L84pIuGIiKrNLTVLNt
brLgaFfBUTpI8zrDirYROJqgdV+q3MsfmR8rQqj13cM1esWAd5xw0+WBqD64lud1AouCXM8x2Sj0
XeUU9z+yPDpZwD2ww2fqBabdh1NX6Rf38vvALlYtwRii8LGxhaYHqETSlCWKbzRZvWEXYFcPymvJ
shl3O72Ma1nL/J0XS2Unr558CMo5nx+TAbf/C3yeRWKjqOma4FqYld74nh1u2JGzI1BVwrVrsP01
ZQlyQ7LKSIYvoYv8HFlDftBj7K18q5yeMs7OHdAjdzwFQQ26WBqXwMimoxlx3IZ9/lrlU/SkUn4X
rK+vpHDtQjDpP+BYJecmMR7cNCiBcA692Spky4GS4i1H57Suve5XFqTzS2MRnd6lFL/coVtWt+U+
szD4R6WaT2iqnK3nh6xjUDpfgni+B16jQKYl5q6D4Lxp6plhUvbXjyLjSfxVhlidDMoBeN9KRQST
W2iA6ZEggE4DzW04F+gnrVemhB4sQ1bsYtKwlcp7Ji0yvqZgr3rvK1NqWpcW0XSNEY6kvWN58AhT
qgrL2uuM+EidIFCT9DFbylpjrWzEgVYVyoMJZ+wxUPQjEGkilO8GASu2f5rYd0TNIH6i9uE2zFpo
xlL8zgO8coACwR3x0phZtcVVgMiNjcsVUGBwQwDHImbCbJnZ6tPVKn2XXYjpLcT6JfLsSgHJMLCf
v0ZgaWeNzHaF34Y8uaYNblBYu0NNwjkaamOh7E3xvZ/ItCr8UNxkjH6SfmhL4EC3cepBXiyvPEDq
3dUacaIois9ZMTHFl8yTC792YH6zCgwEL/iorfWYxeYeTVCEXpvNR7ZFmAyyvJlZlbvIyLDZ0k+F
pB+RPrKLZw4FlghngCcbA+DIYfb0V1+wVAnLLlsPrFSwMHvzviE6hkQCXdw4b2rk9AZbvrDj5vUa
8ngbJIW97EOkJOkEw6plmlDZCNbInpim3NnlYVNiFJw2ZMoCssdIwFnRP7ucRN1FryHbmno3b/Vb
Y8Jaapi6Bog9hIlwcJgxDWHhw4gTbkSboiRHcvuJ9mmTNM8gkt46amP3Ytj6DYEFltwRwrOu7XHn
MRfU1Sw/PVa+WFZtBkcbKCeMqrrq5pjBl1+y2zZb0zvJFvlbpk18mRonj3bhEuRlRZsU4IKdgm3J
bmkTmPmLyszhKytw62VOsudei3bsTj+Ex+UZgdVYONLdPqjehl7eoJE427opfndl416/X8a5TpCo
MWLwlyTeDnufE9e/FaSscR4sVupx/pwaJ3smfuSspwgh4Pe/a/JB7kaabkwBlAZYXuJLxl8KgIh8
M+qd8jVzoKHt932CiRJvifm0Jpitjg89yp9zTK3dXy/UTDRTu7z7cY+sYuYhEVJfDWQye0wNI9Ax
8wPcB7BMnbPACzQAl44OL2mz44Baamoi71xIJl3oKdZJ0RoES4ag2nGV6Dh2vgaKBBVOhKiJ+m0m
a5IQIyqbyfdOXVgacMBhyOJy3bd9M16n7yQ0n2Bsa+jxMwZM7+riXwK0ADMwwQpR3UGNsYHWyazm
aDLjchfHJmuypnpwfNBHTPC3yxaK0yi9HW2qXGPwKQ6tN76H5MlfHLvwX1Q6EQs40qy1juu9IMr7
g3lFIzTz/3U52HC19De0218kL/Fb2gH811jBRKDDo629hGb7lTWW85jRLQyU9nlph/c2nj44yCTD
E3cZNTjxx1AHxIEHTM9xuxyzvj12Cb1zaZksZvo4PCE7QOkrUBvFNZOrNHG7a+hFfyYkB29tJapn
mrm775/K+EjQrvfCTbqOtMtkpMofkDz5X7Qf2My7XRcEw+n7pUf4cvIEUUSor/ontXa+SSf8acAZ
z42QR5R4GF8rSEbfLzbbGoS2Y4XEXWKWKBRLjm7yqj36xa3FRfDR2jZPONDRSyhJFg0QjO9MB5mC
rhNkOyVaEOrshKsaJMdO2eguChX/wOpSXwLSIkeNwCpdeLxOYnUHE7p2BYyb4V+J2J1iGVZ7iUHb
OvSGoH6uRHkUQfhasHTkSepSfGzBtVb+tAsH+NlFebVcG/s0jJnrHEw5cTJdvGbR1ON2n34ChVIX
9ulwAIjZwCk+YWRn/1RGkPujnFFJkbjRxRNTdGGgePHiZQ7h1WqX2KSkmhj/8row99ak/ZWDE6Yj
JHfRsdVngdyWTaJdbHM3BENoQRosJmZAJS/WqAmSlz4Fw2BXmNdCsdE6ZYNhZfYek+QRuITau2r4
MAvbQykG9rojtZg0eLQbyzMy8CzD3knBpEi4MmXpEjDayo0kGuZNzp2mvJFvgTvGbxnaHZhm2cMj
0eNP1cN/S6v3NENLKutKXf3eVFeRB+r6/SPut10hyLaCiFUgp3LtVbB4RP2Eqo46sLgKNSAQS/kP
vWeKW58lySbHtGyxsw4TTKNBaWBtEf0Zg2N/VhXth2HYv/H3VVk5nGNHywxlIf84gRtldZ7gwLPL
xQbT3zwZPsPIpjcjWBXPXXL5fgEFk1wq20wuaqq8A2/ccd5HA8zPFI0yBL1lr8q48jfhDtOBb0V3
z4wq4heLUWOz719Av4SJmsgy+8Xg1vOdoWcIT1EUPAI7wVUZJn1GBEjPt65AytRG+Sk/I253zkke
RCenIY2nZ8669VC0QEpkSBy7Jf62IMV83outnq7uOIkTZB+sZ84NZKG5xObKO9iFiyAs5K56ZNZ+
ypzTKKe3pM58uJLsJrkmO4bYSJdYtVzKFl2L5MjAEyqKPXAnyQo3Jj4gNOj/esbJdYonL9M9VHgU
TtiCGv27TmV/L9yq+igrFBaYrIu2sw5kcm5a26r2kTW+hpDkCS8rHiofu2vQDsx1/W5cBuFyJHyM
f4lHBgSYA2kgYZBx9bqBx7qDx5lzpCpnTgCE8FJbiQnYqY13IbXQ9RuNVNuDulTBy2gKfRoJMmIW
y7YiGUgOa7uQfRWbVtSAhXNtlxfh9Rr6eLw4LNku5iMs3zRCJylK2kywHPKJglM92TpjtvB80um+
f1Q+yOEgKnZBp+8xh+kFBLZ+lovsCgsDOmTuRiDD2BrDp8V2CKp/W2+tOT4hPb9RBeRXISsXzUUr
93Iu4bK1wn1WRgeqJ9QzMUyJuzUIJ8QMR0ywVdjPlBrsNWhPgQj56Pl7RFEXQX5JoxfGHSHTBOqr
Vj6//w1+3/zcF87vcOr+G3LCs62k3aSLi0yb3S97GC6xNOV+bMv5aXoVssIx6HcFmRXwR0IeQreu
HylVlpcP+UmHMr7MYXwxkrYhYzZqHt//NDnFMhsQBNI1lkE+7nCrE3t6MScWqjof/JMV9c4NpcTR
5XE9T1issRP2+rVdXuqZoC0xFlTghLwhRLtbBqW3VMUaqGy8VwQ698tgr67L7ghc1jV4eITFTJck
VHvnqQb94qIVxMG576uZiVTOJqhBYP8WwEo0pGe/YIWpLjJmEKvc6jmRPvLotKl3dp3AUnH7lzpF
TsUR4K0F2QTrSXo+p2fwtH0w3aWLXzJlA7HF0mxcMBmiZZpR4Rrl+HDGH7VWza/UI1JoYK/e5Aio
x95uSZpvELKFfvCnW+Y5AUjXLEwpNfJ/qJAkvws6qSzEU5a741G1LF8A5JR/Y8AEsjfL90CV+yhH
8mVbMxVOBiwP3EigA/Of5aa/ZrcMoKmRUe0pEBQejHcWY3/LxO92fsAIxyvsDUJEiJx+doq7jq2b
8lEzYN9Y+jScEt8vXtH/3z99/whWjUEZmA4C2RyEPN5wm6zxjLaexL44qS71DO/W+f9/guWI7b0j
D6c1GThDAa0PltuAdiiKYa2lVJi7CKZmymS+TJrUsVmKvyh9h7OzvMDPSHauH/2uHfYxedidFLOS
U2URTdiUPhGQM/6Ucq6aTeb/zPMku2gGDwfYrK9Jx1I20lbOdnqBwLCiCsSrO5aCoIDy4dbbxPEY
PIecX17mZhuIPxHZGoTUZ8t/8C1Ywm4yOsz6JWGyJbSJdGQYFLELYHj3P4ydy3bj2JZdfyVHtI1b
AA6AA9Soext8k+BToqRQdDCUCgXe7zd6/gC33fFX2N9k+zc8wUxXVtVww9nAEEgplCIJnH32Xmuu
r6QM2c943sqUqrUYIMivszELTj5gTMpeNmedEYJ8jrXx6IlPG7TVdnDGn0MIqAuv57Dq4ByBiIDs
iciiKA+Pg8DeWIVJ7wqvQraW8P4hcjmLXrH3zWgm58lkMatafVp51WCfwt6b0UTZD3L3bLCaoDk9
kqXCSQ4r7ps2k11SK41cnipnlKdUk9cmL1DhzA/99fgfp+0962tzw5Q2xDQc9L7bWObPMKBtSxs8
XKGFeCKopF/QeCxuowO3agAj9zh7HNoat4QaXqt5Lk0yhLXWINOqJTgxBacwu/IsOXSMOBE4D+ot
nQ92GilbiMnhMrVkj6ZYrQr24AkpNuRZI5qDIFnGFR6YiI6znX5mBgnDvhTDXYwpIG97CndVFQPH
qfI9mligRgXDdttK+rtj9TaFFJyycuzvPSit54S55vwUApxgIdEEbmRTHtXEp2nKgGZRqIWzKhN2
vFHf4zCUyjnG7FV3WnzQhWCDw+37lhUj/VzRU0sVWGa6guldroL7waJXsx30v+TLZAzvSpLiY/bq
iwIFkjZxau0IxjW3PbIl15pJilsFztPGr2cCyJMO9eU8AtS+EH6pnIUtwCfnDfIZbxVavVs2abLr
k5ESATAyrNCWrK8Wug+frdnTwqj+TOQ56jvB0g/by94pzS9jTCpGeemwkkp/1tOxP6CpGM5Rvg+T
pMfFEKvEfXS129EP2Q9OVR4IlJoOPQZnBts6QLKwDs5ZivwiL7WnxirrW9rb0VqhRHehpb8q0tCh
uQMCTSzUq0YTtm/IIGE/9fandMbQhRjzrKLqX4D9IevIuaP23tdDmfwuSqAQVf0SdL+0zsj25tyj
6OduRUmk5C610p+FVyunJoTtBhxvF8DcXnaqSUcoMw6T7JxTDr6Ayw09ypKZZkTaSX1HxOOQDjhM
sBLmi8WAkXwguXjLVpoqht09aZ99vu+ZOlROvlc9wIm+ipySKtO00VWRRUiYXiio1/XdH79nfuTx
8PD4tfOp7PqTTJJX+JVotebfpMwRHX8dwqROsYPQWqRp6Y6FE569BtyHI5C+G1YOESqXBRVZEC9U
NnHHYTJA2VPPRsuo9wmIDtlCpiFS+sbMKXoyFdYcSiFt7aPHzhej10HoH9R1pub5jijIA25ePDPs
FlcainE6A6BuxHiIJweTI/qfbVaXT9QG3kFoFT5Og8miXUhgRTYD52F+opflRut4Ca0+bkms0Fv3
8dXjgHaJuJmI8Q0yet8taqEc+vkrL3CtQGbbsazvQloOHwAFyXvQUpln+s5OC5Z/shUPJnkKpCAS
RT23w7uhtCWuMr58tMdHpYrcbOfhPHCHqnyjU5hvLXvYWObY7WZLWVPDYpwKIAD8jOEV645AFVcf
rQOAQ7GH7QCXzbIwVfYVfTg1k8lp9gnWRZm7ZjUkJ1P0V9sESQHd/E4SCTFMhvFh+9G4xaja4rZS
0xtkO5QGVvwczv2WIiJcWu21cp02Wn3ynGnYNxoN4baqT1aJEm9GXFj4wcwyfhETIWbAdHcdk/1t
pKL96AJj3NUw2KEAD25WFoOLkHzOMAI0q3kse2WMdZuKh93f4zyX9vdwrDQIGjzhQGjTm3jcAYP6
1Sb4t2HtfQZI4VFV4L5FhlJsOnqYtO2NHb0ShSa7XmNMzunq4EDlJuyRpJEl29zDBxp3be6OOu4U
AH1ssB/nj68APt2nBkPalAaZC0KdZm5eZm7czglphZ3LA5zhx9YEnkrqPt6qkNbeAe3C4+Tx8OMb
0oEQOyzpP3DpJm4YqInrRT3Y9MeXjwcfhzoClpq16C2LKd6gTU13MGcpDKnotZWIkS3b5MYM3Gsz
OLqeuKPTx3yc1oe8S2vaMEinQp9W5jTgH4gqI145GXw1Sww/9daLrkUdfkd1A0zr96qriPlMePHV
oFdcu3Bwm8+HsWqtjZZKVDUE34r5gKEBi7WJGqydR51QmmZJZb9AMzIc1G60XZ2GUMUcyTQOlvc5
sbdmjWp3ivPHS+zheSGhzLuhhIxPsRNmu7wkY9uJS95TFEZdTMJBoToz6BcaIA50diMDmlOVbpXQ
e4liBia0IfoRiSgzCN3o1U2qQFxjY9afQoFOd6RwWiRB0xyDvB1B9d4a+qqMKWNjbYyt6iIfUV22
nNy8j4oqcIdE+hH+hsrWegrdJBbI3TWEy4LF9S2q83YFCyBmXTWSN9tTfmI0YF2an8SO3LHkveIK
T69FG73mDUAKPSqCA4AAG1EoP1KOcp4opYc4aqx9mOF6daL85kDSR+AB1jNtUtSSitNe8FwCru/o
4huW8mGacMcyppEg2zL/CT7OcSQ/7C2le+omM6kJUPImUgFMZxoaQD9RuUOi/n6PM1ZSGt5PKVMe
GhnmjybqIjcGgH5jOj9hl0F8l+CAULThaE5O9ALLtiTEJYr+OOVG1c412bB/PCvyzl4FSVpubaeP
SIKX2qaUY7N+nJZYHWb7nmToJZY+RvLnjsx5wDE65Eu29q9VDirEqFtlo/hsPPXIUlDdIcaIbMYQ
YT5VTww+qqe+5R/p0u6XgZRtmUZO8pIhEIeMBAPycQoioJ5xLfKs25HDddZA3rT8/CWve+/YDwTy
VLoeXPqcGMzCHmF+BDL8tEdu5NJzvrdxDSQx5eYb50K5qk1EzP38Hb1m7jozdGs/Ci+8nP0ThdMu
MN4NYrFVL8qu2LKI/dI9ql5gZ+tOS7szoEpzq2oepIEmDw71WGR732qnI7eikL5o3l9w6ueAj23s
Wibp0HHlvPthZHwfTI84Mcys28dpaequk5ZggC24Q4EclW3L7G9X8ml6Au+o4QptxLUPE2cxeRR3
xgT/SfofKCS87yrCbv7prQ5PEBenU1wUh6VSs7XXxBwS1kPq7KI/J0yFbaGHe/KT8LQNr1MajQuS
ayhV0Awsg2b+o4c2xC9VfGJA1n5aMcwdy7Pe4XV5jMjzdTKp43vECCijPfh7YzG095tTbnQBPphJ
+tdARa9YDL9SJa6RjDbBPZASgrPDDanNreCuN3m4FrF2ibQieW5b/YZUYDj1vM6HtpI+edNmdCrU
scFa0iti1zAvbAJ7DTqABi/gHuXssNI5c/NZ4jSGfTDeiZkZT8UwvntOPd6hWnvPBDc/TgpLdY6m
poy8Qg5z/EpV9IM6x7FbdRnB0JwgGkyTeQBfzsHy4RoIUZqHx6E02t+5HQUbOtvcu/sUeU/AWrYw
OomHViITiPsmwW5fYdscJbXH1JKWYM2O6lDL3UA2BgPNPDqMU+Mc/CD29/T+4iN+QUA9qHQkqXeH
Sutsl8lrthVj7V/DwtdXdmiZd114hDFpRbHRPGXayTiYK10b07JeKC+F0H7v26Q825IwylTapCZ2
yFo8m8i/cUQ98zh0IyMgwahpiaYCldjk2BtnblboTGHPik9irKJXV3tuYjwejwOVCYfMgu1fjzE1
LjaGJGG9SRLH1aRwGKO3jvs4DUbvrutDsE0B7BdouJrWNefSKZhLJ0ezTKrh2nlj1w1FHLFtpK/U
ajK/MBnN9BzPvquxrRASritumvbtEag9ncmoXJEAb/7ImMnhrtOxUoc7ofiFO9RWfZrmg930f341
1dEbxOFs93i8BsKL99F7xa5qu4WlyH9zUIHdsfuGvAfpr1EXf5xngNAXAfIZ6Kwd8KMBCaAQGdNd
ggNoilQVvAHz04i58kqFQaLEJ7TDQKFvLeMj81TnGWJY9WLodBvSNNtAzZv951b61Gqi3MVBgryZ
XQLikBzMsRW4uERCtwpY9rO6ANc3000KzfFfpDJF66CL67NZl+ZmhPHfGh3q0owbVhs19C75MbZQ
MjjHDiz9Ik3FhfkoMhGyAW6kbY8rDFj1cwfIdxE45oaVGQk61u+tV9M28oV5V5XAJ9EyqQ8VzdyF
Ekx36cQdenazuXTzoa1aNoVCLVaP09S/Jii1YBeM9VtmqHs9HsUT01z/2ecTCvu7fkunqXUTabD8
zacaHYt1ami/ezpzc8uf9NeG+LkcwsrvfWLIhUHu8FX4BMWMxXPjvdmVaT5ZsRneowybh1XrH5Wn
l5sEoOAbwuWtMmv+9TBNtn6KUtHqQbJQq0R3Ves08Kyhf9A8mA5pGZZzu0zFmC+r97D9Ttvc+RHb
EvENlDSgAarYUHkW24jM3CMl8/yHtS6BV/axGxFF0t/o39DBoulQWCXCWSkh/PzPr7y0m4EF+tlv
TCDQ+fQOIKJH3cAZNAWoIBrjyrBIuBuVaPrRQFyMMZcgxqbs3nQICGjtdXIaXDVX+rc6mzbAdMn7
pL5dDjNyQqVFtbNMh2hMyAQ2Hmhk7f1hCgu4S/V4mgY4bKWNoBTHo7IfW7wuhDDd6NQ0GNSC94eB
tIQxTvkwXjW7PVEBJTfHiOrX+Tq/YYY2LkJtBKSQyem3SRaJRZTazuVx8MvgVXOw02lKXz6Havye
0MP86PWEqMnu3cfLsUljh1nmfMCxQkONbg0iVe9apijT6zBF0WH15U6UTUVQcGsuBucX7rPqUrFD
udRGSXZaCLVumrH9lD47jI3xbhjbeRzGfY0ciHkUEzdoOf/tl55XbKbK1xaZU6vL1kjzE9OhnuDZ
mLkYXB5lZDCF/mBfpk71PEWOOLD0MjkJnbWGFIP2pN0faiAcb1IGu0K0JTuFNF57jJDR87KvYfkS
T0PqUNwS6baTOaBQ2s0+XnVZ9mdBqfXO3ujFMJX+tHRk0wEFgSPd9DhvPLupzhkt6WVbqWS2CHw+
MezZRa829sbv+nIFqCM8jYr5e9L5ziLt/OL8ODhlujEZVOz+Wo8eixTbtng/RsFW8oPv8Qh0N+v5
HykTp7tabfJSaVp4y+n6bGwzQZoA0P86kfwdhYVx16nhlzV+o6Mj8YhjPy6PbdIWEHpawVxZrxDQ
1CQj5dE2qiklWq8qnsNMqPMqt6qBJrjo4BTXKXx4KuIpNskJfhy41jSavJsxZQxFc4VL1zM12iYN
aSFa9iEbxXh+KC5qVkUxRsb1cZaY8Y9IowmE6qrCw853Ad86joGVvpdFY26Uciq3PqOpzkAshBZU
HNA/HFsBujGsOnWvSdi3imJAzuKAWe8MBl+79VXtLOGUI4zCQQFXadqkhIpNuZIcbUUSdoJE1pTI
/iZDyHXhTGS5+EqOGlK8yR6CTIHKa0PuLb5Dm2yGJFgXxvxS87YerSE0V/DG4g+c+rhLRPXJH1jQ
3Q37CwIWdrKCVrrdSfOdK3mVtHn1WaOU4YJwWhe8p3nsaJrPMP36LYCkgTar137XJ3kouajwy/yQ
Q0k7sY+cXTCK6rX1/FNKBB0AidzGL+AbZ03i8jStpvhoaucdzZ/P/MCK3Qw4C7OMkPEqVMRGzfFI
zCij2Cd7JPKGe6XY0BwpYVasSjQ2g1Yqx5Bovn2GglvW5GHDDXwcc5XI3QT7QO/I8tgrBSTt1PE1
vIy48iNbPZVV0rioGsTVQ6ZxjQfvKSXmxJVpll2jZNNgCIXtfUJtZj/1nW49A9PHWJYzm3icwuQe
9/VkKsz2+VYtI2C31QZ7a2eRfYEX/p0bSPpm+IVBk46GbDGfcmPJ2e5SyzmYGR0LG73BsOzSZju1
naKrPh+kUHbKgK1MEdDjQXZ7e29kF7oEaHjUyjyj1TYWG70jJEckDeXifCibyDl2oXwjk5ZhlImC
LmnorXVA8TVkhZCN6AaisdaemKZtdVtXztRkNhhE/XUIGFB0mlQ3OMbjVw9a8ipNxmBH/Rq/YtrF
NMZ2bN8RkvBaVbqzgEi5UQr0/aXsxBviyKU92v6Lg4bvqmjjj8fDbDyyHWPIEkqsI96IbcqXo59p
7uPZ0kmgPY7WHVwQ1qr+LbH8S8yG9jo4jbw+vlLsD0OG0+XxyGB1TNQieVancRsIo6LDzvRt8gfz
UpoAd01jOAYeTpuUXLhFVdxaW1UIYIekBI5+LXm/jg9EwuMQp9ukokkisL+4Sm/o/+bQ1dmr0I1g
S4+zYy5LM+Fxj+MCzIl2LwsYHPaL2vDBywPQthDWlwLBzgHDDXO+RHxZ+vCltZQ+XHr1UteiBusL
xmff9oot9RiDyViht+U7v0K7gm40lp8Rq/UCaVJzJ0hUXdNYSucJZ32gDdutg1JsK8v3bgk7SBYQ
T/20rR9UmfWX35DDqgeldi/pBzhe7lw1BW2YbNRnp1OiZ8IaXBtp+XWI5W5gZScZBpFxa2KiYMlh
fje00++zTN3uQ0hzMM/X+uRFoCeD8FKz2RZd+1xzJd21hqDLmGCOhRMa1R7uHME+WLe5xUPzgZIG
fhsn0oFP2MdUjeqJBsOb4wh8/l516qemeTbjvVeV5kkBG3wufGYvNrLpRqFaGuvvqLuKd0YF9g4d
P7ldWlq8M59+U4NRvwFg6C7cJ2eneSD3OIt7KikCtHKmblvg1Tn6bZiyoAnomsynPuOVTA2ye2yb
zq1CmSVt6KPo556Hif0Ee9TvgRr5r1R17Ow0Rp722Puvwu9W8JnJ8rLqdm2rdv1D16NdCnAKYW3X
EDDRX1HUMMNAWnciXVs52E1M/gezxqesqUgE184azcY7ovPpKjP+KWeoD7DBIM7nmjwFGdngRFv3
+85JzYVtZNK15oOp09Uwc8M56zUpVX4TfI5pjjYMdwk09GQGPA7Xx0HwOpz0PN0R1EVsiIrMywga
rORFgRRP6cefXaS0l1AZfnSmgGhm2traRn0LWUZobo1TzIWwo7t/nfJitfgiKEhGqzgV9tXJrOYI
aEXzisqN0QFdTLtvLo+vsJvTl9gMuqwvMFgUgq8Iy3GMkWXZXqu9GM9JUtUYBiZx6q3hFvQR3md9
VJ7CxjJwE3U/J91T8CaCMfPYtKEue2pbbWL87NRkb2nY4nOzAXwM9qCPZHiIYiQxwai4qp0n+8oJ
9QNbsIqCIev2QZEubExF20YBsR3p8jlOZPx7UlN1mSKKtsImQA2tY31oiKvfEOSdvCpN/WJCgPxJ
RuJT1LXGa4wKDHDlhC1AeuXaynrlucZkcZJm/xIaKHiWRtfvhlQqF2N+MjRP3377p3/8yz99Dv/s
f+XXHDUp1JR//AvnYFxJ0vKD5j+c/uP80YXZr/zxQ//6Tf/+R/5xCj9pS+W/mv/4XfNv+tcf4l/+
8zevPpqPf3eyRoXSjLf2qxqfvmpkeo9fwP/j/J3/v0/+9vX4V+5j8fX3bx8/SSJmXNtU4Wfz7c+n
9j///k2DESMeL8Mfr8L8G/58+vyR8pP/67//j//5X/7r//5v//n/8VNfH3XDP6FZf7O49yKmdAws
V7r+7bf+649n1L8JoeJT0W2uR+ha334De9AEf/8mrL8JqUM00W3h4P8y5LffaIg+ntL+JiwhYCSr
pqWZujC+/d+//9+9R3+9Z79lbXolVb2p//5NZ1H89lvxx5s5/4XSRnan2oJZMuQlqesOf2/x+fEU
Zj7fr/2nUteUMleL7JRF6ZdiNBLdcPHGODsF5DzoF51U6kVu2OZ7hup4qUbi5CiVvsZ6YV19xQqv
0+jaxJehcR2sfTVvBETWy4NlWKdhUN3Wz+PvaNLYQiPEASxlRd+bKP1ZpypZP2yOdgX/26uqjGZG
H4ErWRLWFz/HJeGxS+mUKc7gY5oqlOC+3EQZu9eSziIaL+xRCozfMSFyDdfwLZkP37HOPdPxMneT
1Qf2JpvKz6Gc+j1F8K4VXXcCSpHeRE3+tqGZP2w7Lg9FJbe9ElqbIRXasoBqeZsG7Opj0Oxg34+H
smv/PDRxCtUt9xmnlD20KTukzV8zUw+mwV8JqAtLWiPoBMd4n1skhxF0joaamS0qRFQR4biaY4u2
cau7ujUiojSLjAJY/vlVOdobaADjwchNdNktMUc6xf6pA4fsVvm47OkfuTJgzIu1sgQob3TbyE9v
9JC8DwNYkYTTP/ZdtIr1alrKfiTh0ibSA79L/aRpzosHw+vdjjRvNWon2FUdLpy8uaEn5NZr5h7L
MY65Ucv21YgMpAys6oZZf0+rtvhuksy6ZlNeHAzj5xRp6Z7l1Lg1A5huYCULr28+sG8o+6Yqv4Iu
tC+58OVBn4DetaT7/cRmvTKTznrxPBKroR33XX8BlWRcCpWUw9gE4KvM3TKGMuukFJuwxDHGiBJW
RFFq7uPg2Ug7Awc2RsaGb9dVRXQO+9HfVJi+bgEpEKupdvSD10W0nxS84pHMuie07h3aOMeDZOSP
W9CF5H/XdreSWeJ/NyDam9pa4Hs9ixB6sd6MSNfiqiLsjhGMIM0CdPtw4w51swP6vE4xvcSpM30Q
NEsXZS3GHB4EjtcSWkFvCd5TvM6uM7UQH32iJibeddT5rxlF405PE+dcZJKaN82Cgwa4EAAb87LM
Uo6Pg+HHmG/nA5sdUmViNnyaml1FphsnWin2kUi/heng+g0tMk80pxJIjQk6oAQiWyLrGFWZ3b0P
BjgAAJpar93hCianEeD7Newmxnlzhy+LGCuJTCDoD/RLoX0y1CUyjTISqwBo4V0YmjSNyWxCE622
KBTgt9u1Ms3r5ZmrVdtiEzn60kiv1NZkZ+Yi2Sl+mXzP6nY75eNwi5LA4OYRHzqJaZEMrUMJTHOJ
I5MAGmtYBkngfKCr2wciNwE7kCMpNMdeBpVVk3IxtffE6pNLN4FhrBL/qbMJ8PDgVIPMGhlvpsUb
nnwfIE8QrtrB739IabwIRGbkk4sCHha5TrZp83ph+6vimLFEId6jiJi2BuDdOwSsNXeTBeQy3GlM
hvamHTGBxnU+puh/kjoDaJVGz6IlSC6ihdTU0WUmnezxpK2oCJVjwp14C97A2SQxDIjUSetLmSO1
THvQPU1oFruKdtsBBdlHWFrOmZheDw/i8+PDMEJhF3RpX+mofRi5Xn/W1uhaFi3GccLB42ltsyvB
pK8TYeTvgZbd/QEQ8EiC+NqUSnvWcYH/cUCeMACrqos/njBMAyqjZV7UfI4RDaiqw8YOd7liAa0u
kmk7xOlnZBOubY068HD0foQb8iaq/b1LM+vuh19tY8ffiWdYqZmjXB38qmnTNVjVwRSzoCF0mfwj
ec/lOemQstPxozPt2PbBklazZ0YolkQ+OmdPGfCIhYp1TksdmlgFEgErwuGvQx4k1mHIMkK823ub
F9FnQo82BtvqYz1Q176F6HokkHShOVZ7reMI1h+k1h2mye5qmF17rYIqXE2jLraan3mvZdndaY1k
lMGm8xp82dyIXisrj3eYpMZlS1e4yzqxZyyJfipq6clluTYsDJLs3ZasjVUskuAHH+WfAszUjZtP
d8ZbVPDRWQ7tUAIE44pKLYpeOmWom3wEEaaxqRMVv4lov7fpGJzRWaRPpirFVldLcy+SXAcJUkbv
QdVmZNlk7cVBNoCDxYs3ElYZYovY+pxg4KSA5HZmRry2BMN0GRCD0jS0DvmYr4eqtd7aFKKwNFtv
1driMxXx4FqJpmyR6N5V1FZP9Pm0JUA5fcsVk7j2AGVejSLExADQsdMQWJUFF6K827ugLL2kNdD1
sdkjyCy+Wic/lbIutrmlJvthyC8it5pfCt2XIjeJbcCpJ/PYWeVjUpDoyYGBRUJU1ADUafoBI6E9
TDg1CfyJIhCfDjSXMEFwUhmdcw61qjnGLEpBG7z3ibqPLIJ8zaGZWU4qvrQSvoRSfw/QDB+G0qhX
WmPaS5KN07WiThnVhsVwkr9zm+QYVFppgRYNgeIXcDrPlpahgU/5bbRlMqKxtOw8BAa9+0LvTq2+
STLyQ0WZRJTbg471EeevrlnVcxEHjF78jGmF1chNoYN5VgNV4QqXxQqQQfrcViJ9nmxsGz0C26gI
XXUiApyZEpHrXz2CgEU5Nl9xqZSnrIOHOdnpHuVRtLIqjaII+fezJU0JSg2DFulgzTbXaGb2dVIe
TL/989C01kEZI3KUZPTS+TEbdMRJOzw9+caoLa7DtnibEViHaXKWzF/m/YAdi9Wg4B2ZFABZDFaQ
Npqh+JA196Rx4A9FXZJpvbkwY/sQkUQyqL1/nuYD7RwsRbIo3qSva7vHY17RRUcB8yKISkGvgyW5
Z6dFMIXO3kLhoOxzVFcuHu3S9dvc2FiBqj5pTENt5oSuRtSYCd05x8kfWx80IMqLrHoSZRkIBL5a
ufwFXFKOmXx4tf9kQSW75/6Xn8CFRN1SPiXzoawwIJeMsfsWzZjdO8e2ib1jivC9w2XPHjdSMLUy
HBgshztLEq2r3DE+dPFc9zpbu6Z9d6QRHOaqfTlNg8bGCkreCAyT5ChO+xjgkRyOaSDSk2P7r5Vu
v/pybF8REuxVLZArzfdge4TCemLkxxAzQj+jiG4Jg1455H0+bqcJ5PM0510y5eq3eQ5yNLedH1ng
oXOQcQHjE8e/WlIO1oHuckMljWtA6kbqTLKEv9C9czvzl14r2lNX59OzgTSMWqR7p3MRbQyD1n6G
RyXqiI1SYuJ3M011hToNcLmcm6FHGRuh4ToB3D9gfL55dKQXmZ8kGA2ba2bHKQVZXIJJJ4pnUnCJ
DaQSL9rCf0mFg48FU0850nCmlChex64mUDGq9yMhmycLH11P++LEzZFq+IdadvWObUTg2maNzs0J
knWPoG5htqk8qToxYqPpRbuS5qk/5voNIumy60JxyCwAlJ062QeFcORtMJ27pgJCi94Kq0kzXkzv
8GjuJaEgQAt71tKoA3pamm3sjDj/jCAdS5P5kp/5O6Ws+k1Vof70x09azybg+Jk0kKp0fK1xRbBC
dKrSgg+LmSIbJSFqUzVMa2201wiHKfzAao47xubtGu+FXFcO7fHIobmIOJubvsmuXsEnnfssHkQ1
jNlEKkbXyX1oh1/qV5mZ5arGCqDw3iIItd6zBK/xwH/LUsM7WUOo9HD1GFlcLKtwTUnrnFoPOCZA
s3zpEciA9y//1RbTuEjr8dVwMCnlxhQebQai8WBFmzAg/JCymtnSlF8bQ70r2AVmxkrFmvQdyUG8
SWv53ocWf3tnzfEEVDsDJY+o2wNdBDS9WrE3dD4f/khslpLUyBFQzDQFevVaDS86zjffsPZdgEgA
dFK4NhNuRFMI0gHRtjl3HOUprp3PAqnbJfG3feuvsbLJpW4kxUr34mkdoPpdSC4wNzFKZa0wIl1a
jrPjSsVa0J67rLn4XWcv7XYkrNImaIDe/kKHRbSpw+mQDZnbsNs4tz6JCp2o3nyjarfcb342s92m
IRBhqenYOnI5RVtNg4I/hdM6wqLud1m/1FTxlQTkgpBuvyURhmCRZlW2nUL/R2mYkiNm4v/YD+hj
DbUfoN0iRyfIfyQELKDsO+Dz6XdWG6CplV24UwgPo3vz2nvhMSZTAwGlsq+jHgxQYlKjqKGCkVv/
ZaHo3flQTXWbdErYjithdy+9aqRbtabYVKizUBpxcRRB/YZq/RCBHfWR33zKECgfezV2ch51gMAq
5CD7QvdHp7221s4wfLdt8xg18kfAkoDQbiYINKA+YmfQcaJVa0giyQZzWwQpZZwDGSZnB9u+I9iT
tCjh1O1O3FR2kugaAWkm+jMqd+eci+qJWYF5U/OM8mEmIeFOob0ar1rdnu5xPnwktZw1lvUq18i/
UVrFIaf1Ryemr4x1iKKG9lMdAfuagmFpFq+iLNLtpKcHyarbmDgocC37sAFkssoleD9m7BTowYtR
A2elSn3Jgx7vLLuFpaopNyP05RpzEG4X27/jYy1XBkJkRJ9nRgC8f8oVQnmK2HWV43ahouu5PGNH
w3jaLEGL9ehocrkNwjlXjV0aS7n3ZIhJP/p2Jhay5d6QQNFjzEtfFS8HN90SqEdJjkTrB1ilkw7b
ktGSyTFo+JDHm+Q6E30ZuJOah7g7xtcIueki1Uxwq1hSlzIr9m1IZ0QrCbsKauNzvp+R0ZJ9xirp
TEYfPSFhAP7ixRezn+JLPYjPSfbWeuqrF+KSVrLTppdOq8N9T4bMwpjsxEUweO3679KsRu7tDaLl
MB2eRwG11kpl/US3VK5YvDc64I098nliO3upUm6YeBqh7a9bJWLEqMHq0ueDEMOWT0CPakN5seLQ
3jtWnLMBEhRwWZC+lOYnm3n92cdovbV6glBTw3ghaKM5IZCk6wmr8MiftS7NqX7JorA8eauMC2xN
FxyAP8EKr17TEiGrj28oXsm2ij9NaQ4vOMpuWRd6h7DSivVYz/y5cTrgwZjWfohHRcZ+dumsMr0U
nfbLlrW6HTuQwm3kNbfQzlxrvq94EcKVNiHyLBWEsvECNIibIibMQ14ze/YPmQ3VJyHxfuFQ5pzn
jdA54HIUylfMWHBiaiVFYz3ZsRcch9DA/iiNY0UfeRlN1bQa9ej/sHcmyY1r7bUdEf5ADZwuwLoQ
SUlU1UFIKSXqujgApuJ443gj8jzegn4/O+wIN9x34zJSuimlRII4X7H32t2+cTWisBAEDzWlaqwv
EgjgPpCn9mEEdzqLrOCMwh9X0JScQ7P4obemks6Awy9WS3ehaDM97la8IdM1s1ntKc0VZScaROhk
N2tPv5+j0+/ytP7nB4zaNIXcsTaShyDsuntNfeKrXVzvvUEPtMvvQ5faMGHCIcNYVemXCLSi6LsF
XwuG7vdhWszcTR+2Wztp2PE2injkCvymNgN7wpUY8OvEyTMe/CRd1yUcpsAKCLcaNTjACwe+iVrm
KRYUx9p6Ba5crec0j15y9lIbN22zze+HBISco7D5jKw5etdyQjfbGGs6cpJVxRD65JryM2yc4RBi
xku1yLd7xzq70hiObl3h3Syjx4bAJ8cu5icsabyIkVC8qCZDdDRT9q7EwvmIgOJz33IqkQ7ZgODT
XyPDSEg1htuthDmxuE1L3iEEzauG1JEUX23DLQxXsqSyapP5qrJU3ETtgDMEJe7T78OypUFMXl8T
bSLeUSZPLMWc4+9DZmrOMQW4tDKdjhJtyFEyztFGJkAjPRgW5RaQ92UM2/FB7fTxAUHv+BDNBqAw
c97OeWeRuKWGd6jrnlntXMhSW+yG7B0i5RDpot+lKWogDR3vc5/0y+VyanU5vgfNnrkurECdqcDY
P0ah86HYWbPBVO4cO2gk0snlGnF17csOjPHvg9UgkUprkW8dfNAU6fHR1I2YFWfbvkTBdJTlggc3
SPMBZsKsI4gRSdjWIwlRV0xC2Y9tO9sZfC1X2LtCwBv+rqI+GNCY7suGKWK8u4n0Nt1pHeYxAz/S
pptgBPX69KE2+wKk5dHph/jMKmjX/JoMjNZ1Trw9SAwDUsSBW21lToSRHkCzVdLwKTFxRqJAFKth
shhJhpgGU+JYu5hisUSrusUILXFVtfF6yFaJzXiNafXItls8WgM8i0l1yXuoy+gmVA17YceJhzi+
viDHPKc4Uv3EyPOnMW48TpUJlEuQLZul8kreTu53o7iodSOeTQqd1p4bbW0zO/dCSDlLe2jCxA3E
lXt94alSvkJx73AaMIguIc5LMZd3lVSGlCXjI9+iuIdNt0HDuXYMQJU6UY8koJE90jDUWalJFsO0
hy3QzIxu1brYjipdlSVcDfb4T5iI/iQdZrVlyKL9909xLOhLkNOYMcug0FSCrWKohHsvnCBFpduz
ZNWvZ+K4nti0Gsc5cn7icEiZM/XRTsAe8IaFOuSAkT/8/kklK+/QG4q9bytBkEWYerCX8t0QMkKa
Yu7YGWrIg1R/7G5GtMf760FRnJdK2mKf6iZSpEgAIOWNKYtRO6oNr0ddY1exQvOYD8OlaWw0GeU3
d2tt8dk3z4NasP4nRGzVqsV4KkEjoOvhNqjUz7hEYeGR/gLm+KCVbrzK2+gPiJkXnh2GPTjXdnGD
oBfnG4oqF/Fk2aLANnvlUttZT+04Jqh9SdeUJkROJ8NUNP4tKwAcCVNvz2obhDkt0GTZvGVB3a4T
7d2OjB8sg8muNROMBUxZUKzotC07GjfAThDSpxmDlNsV24HVKdeORTEmTwOTSGhfGnloNcdhXpLR
KGYMMC5hhMCab4kYziJyU59ADc82qMhyYecbUsLQt6TmRyII6pDKeJoXqK5m3qy43knRvSW2N6uG
S7oQpo8kR3mHGg91jXVQaqfbDpUst3EV7Zb/cLd+pDoQcPhPTDG2ahNt+A8wboBrtu/JfMLNMnla
0qdeSQuVDY1ytdIk8euJEyXFX4MCfTXFggDt4SGJ1C/A4F7cgRROa2LAbBeEEeTsCeP7c8vtxgsF
CMqeHNt4HL9FYHpzqolN17UfSp3/DW10V3ZfvJSivzmiOlV1iisrBz8A53tl9j68xmDDrIqhJn8b
WSvlKjGAqABJJsOF4mws0fw15DeiPOnrwdx4EXAQX1Hj+KqXMBDreuH84p7vIk3Dzjh/kh4aBKbE
CKWTtyhQdmh0E1C3yTwqGd1IM2BR0i+ilOW3q52MYBoul0Djr9esXMuoV9d1WNyq0TgZSJCsspme
WMQ0R6woDHvlFPlNQ4tn8COsTbbqXrHg7xikXaOomk8Rm+wV8dg1ZJxdRMvwJglf1WykAiinsDAn
vNl7YFhbV77LsiwBnXg1bHzaJ+iGQfqbTUJvmo6VuU6m90g33YOsgoMLVM/TYivfzcVMH4TCJZ+0
lBhBA/FFNkBQs9a5akAsH36GGtBpjeYmjeivceFknmlCtnMbKRZHG962gWCWjqhdhjC7kSSiA1y7
eFMM5NELqb6hZX+zlMQ9axpQ5twGVqKzP1zT+smVbdT1Lgy3UPa7l9Z2P4JZQzIy4NYJ+MkYcnYM
T523yGI2S/5P6BkdQcXcIRDFKCaevfTZxUnmEfWqaj3jmS596CSb7CRQ5ZbMjTPe6wa+ZHVXZvUh
yIx2l9TaB9OvcN2plTyNB0x8/a4YmD8yVpcXi3IRjMLKxOvh4xuxGM1DEY5Nxq+GPjDCM/Hbxygs
kwoZeBZNf8AvlM89opCVpQ8DVI0IfVZkNqsJNQD6faCA1QjFfW7llT6huY5gHGzNsNgmLvK5VWMz
byDtNXnKAne+InP2Cwdf3kRI/HOOjHtTV5O7jkXebU0ceVlF1JI1aX/7zOgOgcphYLrRBB9CkANj
wnBHYrqekRgjFiWhIrGugdXoN/gh0bNpN6WPTJCJHRkMTKrHRzL7mptV3iclRjvPEb9S2rC5m1r9
GI5OcRkHDJL6NLaLoptU6DCjLByJWqXn2FMr/9Ubl2iKvlBPTaqCCwjnM15DfSVSc1onaZeu1NLS
VrIw8L7oBc47wWS97bBmpK2iXk2Wor4wtfJP3ryKCmqTVjUoOJD0e0Ig7nDc6jFkU+5bs6Y/j5nK
97E6KKxlfdJttT8jQAa6jAc3NwP51AObwK+8HoScCVfFtNrz8+x60uD+KcGVRvXQOVzYsjTLdZoG
2c7VMOQmpcGiCOnEkOK6SMcfAohIQrSD9NFtGuw4iUKGp6PhrtKbBxW5xwOkj2Tr7KWOB44Fn7r6
XREYMa0H+1fEZW3LCJwQlx7ZDvbk4hlqZXcoDXnASjX7uN2zF0pVbn1R6L6FNYJ60WhsH4lpBU+4
cO/ic84qbtdwl0EaT2RYn42o1ZXHGkKV93tt0mNoe7NsX2UfT3dHO4f2PD73ywcjHJwpirQnvbUz
v29ZTo5TEJ8JeiJwyVTTe8qcz5NWzTKxYe1nWzBKytnM99ABgGqwylyLiPAG1DTEzaHpAkvkiKND
LqgwcN+MoRsfHVLh9qRqAtB3KnOnKEQ+mCps0qEeDQ6NMX/joIZfZHeeAZeQNK1kPNFKpP6Yq+Qx
j4zVicsKcxxjmGtIsRsP84TqJtKVd5u+/TibDcvTKuzwV84v0oXnpdnKUTY1pYSIODfM6slBNZSA
Mz2ViJH8mV71Txf+pEaQnCYQIPjD/DrOgzeeMHvfBYmLkSFokU6332lXo8kbQjAnuvOoNDLyWVCP
m0JPyCxSY6ihmnXQIyR2ecAhCCCh3BntBGXAVOpDUI4rOQcRwSIz2WZjwi+RgUdg4c1cjJion9bc
W1oe/1U69W8dSOUOyh1ZVYesKk+b8KgFUOJR5q+l6/B+Xh4ifZqOLHShZtIhRlGXv1QlEXxuaO1C
nVHvFMb5ITRz5OG4b24RWBwfIRASrFTf98z/j0wpCDPAgOIXOHBvU0wkuQRYvVZd+w37u7wvN3xP
zermmxjGSPkLRDd/Z/i0pPKEONkFjZVgkG4F9hm5JPgzZOsAnR670pJv1GXmoaMhRIiuD/t+Kgpf
sRvlIes5TFhvJL6BRV1pa+taZ4rJ2Li/KhN4jjAxypszcxHbXUAqRoFgBM72RU9ynnugP/EhB/7N
Xu5DzDOhWzmGm9oldbFYbPo05vlVYjaEvDnHvlE3GLZYIVgLcKVuM3c1ENLtMwNkz6x2LRVDXjBT
5Er3CPF5AIDZ46K8RrPCICtUjVs0EpClWvrZeor6PESAGZEenxeEkXd6Qq55G52KDOlnReOZa02+
qUSY73NYBesGRtZWnb/GvnN6fyCYGRcPeVXIyBgaKARph075GqPDZrV91Se3JRtzk8TDreupw/M4
WWqcHoV9BTmsdrEElIQIzyxHPkuFqSM/7Q8d1PvAz/9SKdhmi2g2wTpa+jaYHVL+oEgANCYSR8sf
9dEgbsF2NFL9VO7kjkh2RRBcO1jN6wIN4IJP7jcTkuBDppEjoRtoSOGhmpkNpaQGTLeQF571UDa4
8TNyk+oMaSMhHJdQzy9tP41fuTuQVBzNe+uXsDHCFF61rXFn9UBjTgw5u496rQ6qe4CuggJzqh6m
ck6ewqygMmW7gNruV9ZeVnq67VOs0aq6xENk5IxomNcftU58um4GpPa3k26GBIGAjTmkVO8Bfom9
HoWwqrSGLyqV9uqa2Y7UzupnNg8jOdc1N7+x88oJDbJGGbADO9nshaBS1Y1Go/XNmueyBCZG9C+I
pW+1ju4g+K4Fd6GdphvtrVxEPVT3vurE50LmyrUN6+OklV+yQtJjmY76liwSTiMlKWdeDN3wgOQq
RgJ4ZngVbgXXC75iPhSDpe4iWrOmxH/sRYt7uYmpGrWFnycwN/s2EaqGMndbFh3zUxDrZGDns/6t
sF+0kkn5BMdKGKKFCV7LYNItemcrowJ0HaKbdAwz0Nit9okcmHSbKSqmzjr5TAfIEaaFQ/r3QQc1
p1jY+m8ycbXH0GiMxziwFZqzA7eb2a+4g9+a5SFy80V2M3tlr78k6vA4cMYpfgLY7ugoFjbVUtX5
PUOxCrkCboLxj2kqTyEo8k3a29Daldi8BED3/vkgIusyWKOykL/VNdowNL/sT05iiYs20kGcWoq5
gfSLonnXhlDZ0TEYqxiA/EZbutQg5MVyTh0W8xWFEDaCCu09fhj7FugLKExMT3S4ZPRU20Ej+2Fy
wDGkQ4tVqUnJiSiL/lyhkaDJyT6LxawfptjFiyD/0mwbq/MCyPp9kCVJQ5aar8VUMIQdyTfIlpks
ZLlql9oM6t2Y9YMivoYUXUYKdZF63/lDOecyCk/xxppDdzVZBkFD7fQbCs/WHxsTjm6D/xu15jFT
K+0YqXAX2VIchsApTtQIH9MU2Htn7jtehuDel21H7uNW02Wy7aoxOZN1VvpkUlQ7eK0ZuX8TKOEk
00//K880EE8imkSl+t/IM//1X/7lX//v//kv8sx/+6p/k2eq7j8sQ7UdBx2mqTEK+v/yTOH8w7BM
lc9arnAxqFj/Ic80/2GolLOINk1Wbprr/rs8U7f/oVom8kxTqIZlm6b1P5FnmmA5/os8UzNVugiT
R0PXLdfW/rM8Mzdg1bnRWHE0RydWGCRwEaqGw9AJYeqo2SFvv2KDkKem69N7lk39GaVao+wHrTgP
vQFlHXrTGsTV+EK8cudFs7o1HcJNGd4ZXmsQRw+FkwDnPDwCCtD9xMrjp98H5uPbtkQ3YD+KJY42
YbTMnAX+Lw6D5y5Wu62Gb5jDCBSEDDpW4J31PMaMxDoje7dm+m+IcuSPySp7Xz6P4Z6pjBPfVInA
0Gm4PSpMGPzArE5JCFG9WUbyeRbhHOu7cN0wOd8apRvu48qx2NhjK6+GmnRsxuFrEJX5BQs2pqEA
evaQHjXjajPnvNaD4/cM1/PG0V7DToH6gBktkQ4iEavAPJe2vm1RESPcN7cGhPzV7A45zRVwBFHS
tlTagHCA2orsouBHpWPbovUqdrljvuIO6iAGmxMI0knbcPYQmpTDgyMWC92UxDLCJPs013FGLrzr
s/kpVlVsthdrRq0X0EI96qSGb50iBC5Ocn1Tgj038cIA32nSh1kvL70ttY2G+W5XEVpFIU02ohIo
f/S2HTf6Qo4QQfEZIebeoN8rd25Aay2TcfBMa3aOsYomf9Yz+/T7YBfDW02G8K0T3HsoRRLibCoH
nWrGvXhjFHBiQz0glcvQzLXRSHdtqx1nRFlt2ryVO9WNye8Mk0vQaMXOHvpym8z5X60z/laDqjxa
2MXpAzMkS2Mv35NlgQfUi4DZem+Y9VfbTvq6NEj4bUbCeZYH5hK7GMDjvo6nY9bPj6zbkcEtD7PM
VxoIecfIP+fRqgmqCG2e8pgdRWzfzAFZFhuQdJ8NUDN8MapnQT8JzEPpSCkuyVns5vxSwyQ7Zwqq
Gj3A9TVNJAwWIPLk5PRewM6yShq5Daly71YlyeEsA+Ybjo1LnRpGMlmrSZYrccuP2FfmsTF2Lnqb
Cy7RwUONQm4zcxAv1PZtFroviuyoKWf1Xqq2+1KzsjzEAPD93/9J5BqvJyta7PxPSIsedYMcljZ/
Mm3L2OnBUBEASZRi1dqbIpPVMWeKe6ihXLa4XXy3XoSLqP+LlaPoP1WPFJU49OIU6YNNnBM5QSoH
+qa3ZHJFcEuuTKPvkTRR3E6if89rpnbKMmQY7e6a9hE9ddmk5wnZxs0d0Gf0YIhXVRcNDxUcfKVT
rO9Cd3/4pefX1mUxG9hk+qR1bmwIEc5PeTUArm9Ggm7wDa4YxMYrN03J15xFfg3DQa4JQcDaA18b
KXmh32gpuE/o9tYpdWcTuJJMsmrKAZ9Xs1d1NuT/DGwRskXtYmpBd8LFu0Q+63uk1uNqtHtj5/SF
vi29bMyHI6SL5EBuqOIYaL/okYIoGx7IIDHJbMosKrda3roWatacjgRrJBHMk4j0FsPdS9PR16Fe
DvuxyJ6y0Wn+oiHGT9Rk304fS6qL0EsnJXmWprogGdg0Kj3yEExrXxL+zEfH6kLmxvRGqLTcwkDx
BID7NZuX4l033CfXhKaRwdXPTbU+p3G/bQtjXoUCuyZQn/6auWPrW5khtsRFpxtgEeplgLIJajzH
JYd6Z56Jqs4jIdaBWztvLW5ZLIwYmLJk2OcgzVQnVT8ZU0XQcjo0FBU4XTl2Z8z/1cXJnu0KuEne
6Q9t3PZPiG2HTc0AYZUVZv9khAZloYU4CazVymhpq6GdMzuJjIsmSE0Kk+5mVG68r7qiOTWwgbad
Du45LB4bhi+bChor6uj4IYVxdyodmMgJFejGiHu5mhuj3yDAGJYJc381LIQWIkPX0Hfd17BsE8bl
IV1WCr8Pv5/7/ZNAgkKN7Ax+W3N0+8HYkQuPCnyjFCQuJhDPVgiXxcUyJVtSUcWvkCzzQ8HJZ7da
fCAHPgMnMqrKerRiht3UqY9a8BhhNLyx4qK0nbAwWA6waDRlZ6ZV8WMQcTCk0rjwPeM7bDJQzmmu
kp/UPE2g45YAbmZxbq4dQzPU7wawJq+u8/moDrZ+B8aoeZxgMb3BMSAUmYF2C6BhgL/NrWgyygJm
CWgbQwWpzhOhHTI6SVdRCHgJZf2i8Qr4aA60W9KakxdaY3xxE96YqVMo54xMivOoVPVOMWTCYKYm
GaQh/dFh+7Gpxx5Q/hRDfW7oMBoQQs70gVVL+oNUx7ttLjm0yMjRRoTD1lVUzRsL09mogwhvWcCM
ASLUkmlqX1t9zX5ufKNVQvUwWMmbwSiI89i177oC3TSB7hzyVBQzAFCdBfiFa/iSlomvDEmJ7kzh
XVB+1spcfHKcR4xGEgMwLsQkGnGVW5kpdqbAjlQWcryGBTJu00L4xiLjPLgMJJzGfCsAAHIRKeF+
rGSEGKAkh1KExr21kMqnjLSkzS4Goqr6WgdDxmXRtDsRIxV0YLkP0yyI1CvrixaT/pHA/h64/C9p
BV7z90FBITSC8jr8fj5o6+FBn86MQ11mejEMnOVPkprsMIDUp2yRD+o4yFvUF1eEX+5mRlbqF+qc
nsgT82CoMYmagDEmmfOdAjGj8xPpOW42Oc3CIRwMUhHFjAxriKNtVRrESFoj2EzD2sWqtsXejzl8
SfBJR5iPrY4UMaR53OU9gyC9s7u7ZvRPDSCUL5vbJgswDA2sV809nOJ2g+5RvFg897ahIdVvcPAh
8QJ22uoK2N2V6AztuTNEtyGpPdois6x3E/r2LR9iood+5VX63D/MNThvBDDNolXiiQzHS7WcCDyf
AKWyyFnb4JKu6dtg6uxGVcU+xJbCQs5Gl+7De0/OdQdM1apjd1P/7RlvPWqGPT+WimVspe2SpGLg
z/VR439nQci6J+2fzSk2jiO/F6Mj2nuWJM3Vji9D64bcjFgP5KE2vXbMbredCW8wZmD06+hzFm/f
r8EvHl7SKcCimZFiOKQAwW3sIis6Y8kU2mjfkpQoHzihPprieB21pAvnCHiR2NaH34808ifARZBK
k0BcDdVcXOs+0Z+cikWHxH+8Gfqa1LC43ecRKKwUqdQuNsebW7RPY1YStKeSc9GaJpCNTUSV8Ra0
xoZqaj4aiMrPjTkq20Qfv7uJ57GoyS6TSuPoHCTwONMSXreVjcN1DBAO1Ai6yibswTUbzqvmfJHB
0yPkMxYKfPRlAidnx4r/BmxleuzK0vAmxX5B4iwOAODRebRJj0Ry8W1U+jvblumxd2ZAuU0W+LVF
MC0WXl8VIBVEhcvTgCp36IUCnq5SAMlUZncyKDyOgjHoxo2+M1mot15GlDQEer2NlvLWza7xE5oY
3PNx3IupJrZhsrKHX6RoUw7rnMyTTSeUFx2BvS+sjunTQvapVbbr8NBK321Ve+U6Yb2dO2zetszv
XMBXYwxPDEWSFRsyuKpAtDCJMp3IIykxk9YPkW6QklIau3au37UYT69uo+KyaACg9VTF22QWlRd6
E8T+Gw33Z8dE4ZR3Kq4mBzphpDvsOxn35opjnaqv1lRx4i5ynCZG1KunBppzMTyk4UBl4xL4qdrD
Az6uC37/8cE1IyiVPc//KPp1KbXhCdjXp2VY06k20n5LNgku6tnCp+IWF31AZW8EZrQ3ZAo3HWVw
rBH1o5ddmzOzAjrXM/mA8F6sWSvaO5ES/KmZDQQcM6/OM03UGZqpn+iO+tCFjnvtKy7QAswAYdjQ
PNiNRkosbpoNj08rcANMWrXL0Ng+NDUTuRg6EhEnDBDT+BNFWIOxK6tXZK8JRrtxf/59wImEW7l1
go3G2Bt2VNkcOhK90tF4nfI4fUw7J6MBZMHaJfIOQhhtTd3aWzXq6yX4elU3g/kUoRg6BpbyYQ2j
tjMytzholXlpdFW9K7InNaDgsk/qttw23MhvmBSfyZ2NMTtFBiU8Rw84xve6aYtdKrOEwhaKtIjH
tRIBJS0qxNqVZh2BG2qbQV3SV634TcUI9SNG4CNJMR3b0Q39Oh/UR9Lz1CzHWya7Hm1WuO34R99l
SCptRGAstzuLu18BZmQyCRkCGqbvVS0NLlPb6hszlTsuxOaic/c62un4aCYl6OU2uXdWGG9NsOtw
wxN/tGZ2ITBZ4tn1MqUjbk8OH7BzLwNj6SnIfXJdbuTKvBAy3XpTDlnV6UhBbwi0tbgBoy+X3jCF
wZpIBpTLdgRkMs5P3fzSAKAji9Ygr1mVmwIZnroYxaJ7Xom3FDwXSzHqmqZFaT12b3MTd2zomntT
mC+YC099yHEQk+FeOTGZHW15A8w/s9+asDD03pgNTCMNqKw8K3gidKPiCBGIoGuWEDDAQUFMFKGI
UCmM9XL+5IjYEyjHYk9wGOXl/JPAHk6r7jmPaPUtja+oZY1mxtjkbskvYhtfYzlfMTG8UhceDRx0
q6guNzrmHktrvmeiasrRG83+fVIimlLBGt7NmkPZtJ2vRCQ+J5i70f6Mf4Qrn8pgRPCiTJ9gvjUP
TRHv9dR+oZDbpY0yED1JIij0+nVspdspQpdSz5RO3RLRKBlt17VCYHgaS37xR5jAf4Y6JdyC+JkJ
s6AXXexwN5Pk61nV8M098Jqr4RO5jl9DjQajj9J8o9n91yiHP1GkXJyQTNcg+3bnKvbrEf/qFGmb
Xkn/5snwwPd2COgutpkE18ROlDF+6AVJB7bWYlPPSh93fbzUZf27FSWD1yuIkNskeIcTrfhyuKlC
UsuyoeD5p8nMkOibAPgAgrG2O5oGyjIyFg2PFns7GwYSkPmiK8GrnVDJleXwPugSuyHePDxURb9k
AoXGgx2IO8Uf5BP72A/ZHw4Z7p+uxjMa/iga4OKpmr7rjtV7sWXqwZSh5dgYR5iCOa5eYhSOUVT+
IeXLShFbOFBIJySDbVGjSq2GtfttVlzMoBBMXxfNexA2h3jQTtCEs22hRbeZ2POY48VV0uc6ct/J
UFzLmYM+jfdZHD40mQkl1/7UuuTY59Ym1yeewg7RdpRlP2LOkQe5uITwzqwkYkIPJOGevuXNVcqW
yTSwNzNaw2UDBJJkj3OR+2OVvycY4ih5RLKKXECgSaWu2WO+R+NJjPNzaxQ/WtO/VwOT+FF3iZ9k
hDtBVo/KwmMfcMkqplSo+keiyFGChD+IcZR1pdqvc41oKQnA7fcY1hHIa7OjU3VQ6DfBxzi7E36D
xs8Vrn3oop6eVulOH85hy2syqAjXBJn3WeWP+gyMZyrewXgz3UjgIBR9sE9hsXsh2UN4rvcNynrP
kWUDKzp8ENmY+o0yv1AE0SY79avr8PdmF0IDy1jfHrLMn9BL6Z3B4Ch5yAnqWBtJSxspfjpRPxcT
zyAd6V+nQfKpwECxnezUduKDb8iYy/InxcS1SWa3P1fWocirCMgsYQW19VXDLlz16vhaqk6NHuwp
GLUDE3VLwtDMbWLFEVGTLkPtgRLwxxDhqxq56LiZnIHzm+lPy4mpVu8TnaXSxkv0jf3nYOCLZIIb
eeWoFt7yY8rxVgjtJ6yTl3lUPst2+mnE+P5a57xr8nFCkdTKV6GIG0INGAp/R97TLKnzTysRKyJF
DoqIToOMX1S3+G5Ezm5YO+hDDNFLeSPFdpwY7cgattSQo6qfDf09bfu/aqG8KIL8Kr3+yhLENFVM
0WrX86sym48MbmqSdA5hM6+NqNtUOUUfYERlJnie+6Nn2Um4cc3qb2Sf4bh1HjrKkPrMfka5xK2d
YMOk/QgNmI9WP9/Ri7/IyfU6J39sLPp6CCF5/6ZbOq5mWMAqmTk7XXAFqDDUxoFYkUTh9Quzfi/0
FMNp2fKk6XnqQTRZvmMvje+oLupdpY4lhozCy2fe07MQqk859mhqqGpqjbEh1KqemIBVZ6ZkVc/5
44gyEw8TsjjBhdhiL1xJksA8bmiERSK9SbMV6UIUN273E6XRX0SwL5ldrkoBfiFHQhMkKOO6VN+4
av4lEGyuMCDdHZnzD+CCWdGJ3CM1D7xSAw9i0zDweyVej9xkBW8g8zUDfb+eRVtKng8jjY4O80gg
WtrZKMyTHpsPpM1c7ImFWlKsla651nP0lkp7qyG9HnvOAIWFzDpy5x2fQb+ihqe27x6ge+WruheZ
n8XWvFLBT3k4iF9Ips4t/S6hywVK9FYVNjYqWBuiSKDI1c+DDUKnV9aNVloM+qrXvhDvljLvzdR8
ZtZmbTJVa6CcBx92Af5jcurYr/D7zOym0IH+KZB7hLkDzdp2/cTEyaPWRORmTvCE74qoruktTeev
yES8BYcHrdpcPI0J5uypVTty5FdThIwxEFT+lfuO43mzmIjtuNDOc0QflHHGts+T5j4NaS+8oraf
3Kl96COOvaj/o3fqpxO6217EJGyFGRGiebtDdsH9AsWQJjtI9Fn+EvbBZozVAUdX99UNDBCqct7H
7kRKVPRSlnDP+7y+L3RDPY/uXWmavoBH6UmqQR0xjyy4zJSJsNGWySs75E9jFM9D3zS7oSPLtHLA
1FlpAUfT4u1WdOW6mvuN7NwZiyZ+zlzPtiAmiAPCFBLCN/CIp0LMlgZfJa8xmnys/CY9WmgX3M35
qeNb6PDkU+IQlBYnx2ywXojYKDrTWc9laa3CgrV+7ZY3EABIaQuQssHAVxDjfO+omPbW2GxhzlJ4
WSj9clhXpQnWLdVSzwxj55TpVGbVHGMWoowkz/Lv1GpfrFhPgVP+JeQ78ZjV8zSqf+SUfaDVTYnB
05/bcHoN4bQTU3FyC8hD4adqC44jpX8Oyd72ikjrSJpJWS5L+5vE0jlon1jbXrUQK6Crtqxup8hL
DGqvCBs3cjHzu2goOQyJGJC7cRlu00Z+j53zaGEEQCf0wPZhWS52TxC2/uB6ugM1g24JLRsTaSrw
lSWF/HKIJm/y1jyWf2kSaVeqdcvIpbCcmdUpPMXZugts7RsxQCamzFHt9pA1zVeeo3DP6+5mFgxl
A9NfbKyhojyTNXjRmuEbCsWR6RVlv/MoKvEHNXjlMd6gDgprzkX11bKHGRV0f00Qu3lof75rjQQ5
ETqkXVlX8kJ5f/T9ewan01uyZQ2l7/22rH90slQockgGhhjoQW+mTKgeDHZbBCXRZ2cR752i0V7P
cdhvbKK5rFh8UFKg1IqZUBd6cEyn5SUmWbHUP8BwXpT/R9SZLLeNtEv0iRBRmIEt55mUqHmDkNw2
5kJhLuDp76H+xd0g2q222xLJqm/IPOmYW1mb32p23izMBks4nXcKwtfExyVPMtcSrVLxak6RWs2j
jPZBL++iLDJmEP6xNfq/TGfex9H5EyjTY/+E+bow66NUZDQOczegAmQ/VJrRBktYZMkdTtQ3o6m+
TCf4Ftn4txw2tuVIgOXpB0wqch5D/z0rGDcbsCXLb07t55CZ5N4k+JqcIn7U1HaGU7+NsieUM0bZ
Th7ysvWqJ8NtvmdACMh65jOglR/ieg6h8hQRSO28snFShZD5CSPqBCpb9DnlEP6R9jKwe9DJrfnG
aP0lojTcWNIQ+y5AvZXpJb7sEvIHTPiRP3ygEQUWIl+FVn8chm1DlqPC1kzLSUL0FiMqP0KJYA4Q
q+Yje/baP4OMXpV/omV5CR3rL/uKq8nHLZGkzveekoCE+cBN4cgULrtqRftoO2n28JD9NL67Ze6+
QQe/l5jk4PwC8uOn0xn+prCKBxtYg0fW9TKKQjI2bBQalfiB54iTE9JVLYjgDjiWwih+NkNzWAx9
fyQb4xLy3iL62/txxuRoMmxdDFnmXSQyf8Y2abCI8/FQxRYOythCTZzTe3q7KiUhj4DTACG0UUBO
jn2UypGBCg1jaZrv3I5JNrREcl2gYlM64WPDmndrCsxRU/sT9TUXeN2QYdigQ5CBzXfVHoMkeR+6
7GMaU3Mj5l1Mpp5fDq95rl8jpgx+Wz/FZnvOBDtIWnq+i4vplu8lGbDrHFge/NRu0U543KK5Ktlz
9Wssy49xTPsJhO0eFe3GU86n1om3sSc3A1rI4d+1ApZ4Q2XvFgYy5Ow5bYVYp4y/NywQuZ0nqNjF
T943GclLk+L94hHOzl9psnM6IT8+lWUCcgKF96aF275sVYzqAgVFkCfjrn2URQ6HAE0pKjDJXahr
EAe2ty3ZYyyqCGsBiWf/cngR96DQ6I7EJxQSpHD5sBs0qYEVclNYLQ09S/jPM1NwVzL+MfzZJHHl
7MVarZqM/yZ4jqF8MrYnFSwTJBsVxi3pHGL0hrk8BDbXb0cK+HIcQdSFyq+2bWucaq8arpPL7Hnq
LoOf8Af0b8Wo37Hp/pfYnmIMLMBHszamnVwEtsIf4HX/1QphJ68bJbQDIZBQQ2+qzsh1fxLm5gvT
xkTnWdNREyC4tyN9BIL0jY7t4fb1FhVdqRa07YQQNSzAnbtKsm+nZCg7R9HWDav71Ncc/xCL8kRd
krr8aV29h1mHgZEvqAjmbNh7xAmGw1W3wUcNxrTwb2rKLrATXmA1LAEnbV1a8k1V1DfoNwvFqmJl
4o0A7O0+R5LplJ13xn5U1teUJ/MiDBD0BuNPiyp2za4mA+TAqKOQwz9ybl5G7BuDNXDRtvJkVFdg
5X8hTrwmmT6z+qDxpYwU6hno4ecQhW9N1B15tzUnsDjvAxNQ3ap7DGt/3TmYK1UdHZuJJq32+uhN
uAjnQ7Mj38hyxuvsVF+zuNlom/5jXwhAMd6FMuX/S1JZ1V/Lsoy/ef8vM+GsZweFHjyUca/rEUXs
P9Ozczit1TXN+uoKtGE/yJgPuchepgkiyWC53oJEl26LmcNm6S4bJvyPJHfs6c18N6myl6zYJR9t
b5fIjK46DwCUT83bbFArS3zbGUrQTWhaOIYaPNZZU9yF7Sbvle4+CRjKV4ZivFT2JIVhSWD7maSv
bpesCmu6UEv+yWqkTlPcLBRs5ZXV1R4rHzyRjinvo+rGDQHKZMFnb5bPrkhi7llGNpZfTOCFNoJr
ZCluyiJlFU2PY+AkY5514IMTrbyUK8KbjIOk3KOrrzD4o2smWJyDRP1roGaBEqB68Uc6AGwTnJ4x
a/pBOKt4aOc10WB1WTEoKKb3hlPjaSz0M6cbkN8qbe91fC9FRNioNki2sgF+COMr8u09o4B9O9mf
fUsL3Wf0WfYo3tLA3rrt2nCEv3RhjO0R+JZHugriclkAhE3wlZPIzEo/oFZeMQvl71NGzjoxLbzk
oBoasqIWk9V/+/YfK/b/JZ1sF2kYfHYE7EY6aNngrJ2gxzxRaVqONv/CS6oPXlr/9UKqaUdGBLDl
QAH1Zw1VgMlugPd6RmjvcU8yr9/JqX32X3yaqYILIWoRcxeoYaqpPNE+JOdpNpND5G4YCHPtAe/f
xr19gczOYijmZYxww59kIK6embkHT7rnpjV4Nwl8Hh5XRVR5twRw2VJXQBrsOoDmCD+WwMRiY0Mu
3cZZ7jAXrja2UXJw+hXqOFg+TCLPyDetLdNwNO4+3QDlUTBYwVK69pWz9bNti2Wspfos2r2XTa9q
dMx/zohJ14j/QXrhfTT7xUYxN167+cyyJiRcBhfa2u3QoQSqTZmMke3ctxRJFv3jXmRwFzOqShJQ
9LqPBmfRmiBfEvnaqY6fDwsJVEXBAifN0pX6vyY3X0B9U9JPyZ0t7JYtx8kR5i3QvPlJhbIWPV55
nVKXSWP8r7P8VTmTHzUyMPXQ9y1LoKZMFkjKGhbNiPJImwWoeIg6y0742Z7wdKTKiXgWbs3mKqk3
cka/R8YhP76FCO0PoqV+/MTgLVWpdaoMpmxJjYyXc7wHfLYtg/e0Rc2S228e+2zolzdnsGssLnb9
ZEH4IU56nH4C/J8k+aFE0X50QhOykr4drsdgNPgo28toAArsq5/Rbt9TEV+tJAu3NVQ45GaHNkn/
OmF/j9T0B0SMRV2SXvCpfeGXeQ58RgZlxwAkotVUiVusiOZmJ1hwMwZ8/rHazOg7rypuX2Qz7vs5
cV4jEhhWsIo89l4JZiLor29lzX6FqseDtbRw5/IHORmE+RHuWi82lMpLG/CzN8T1ysonAG7z0Cwb
xRB/EJc5tn76qtHL0IQcINpHCWDOV0QRcJfFEy44SjBf/hOZz2J88t5VLa5BqdeDmYb7mVRv3WY0
/WFw9/3qo+/Se4nJq0sk63wxo18zvnOLUVbnkurqjWdfDc8tFWjMAqlyEMvEHA3hYLFqaNjsdDMf
5yRysOIYzbeFBZiu6DEhwG1W86I9ysXCghIU5f98CxF8ZrDMtioOLzMt//pgU7EulziAsY4TY9mJ
+lOo5quHbWSWWEEi95mUzU3QWi+0nXKVg4HnL8OOjwRIyhtjESU4O1rozDTGGVwpfhejTpY0r2Wa
Ut0VNiIA24FSAGutaLxhBV3l6mABGBIPETPhGbvwkaaSOWB+Jq8DPNeqXeR23qIJZbidh/wZS+Yi
6kluQD//MhpIb0IfM7LB0ZyWyC5y7z1UL4FjXlWNUMgRHIghWxCO9s4ekFExk+Fmcgt1L9JHATWN
5BKYEFAstTOT/lTKnOXRCGos9b9zj5FxPbq36VITcbIJZhYRBdl/1fiwnHj/QHJ/ABFAZ1Zh9mNE
cR+Jvmmq+mdObL0qAg5MW/xkvf+M9/s2KeMf0reHwArvKx6PPdzuVa2rZ2HQh8k0+I6YVtIs2yte
WS8z/LXdE4Q3oQPwZPk2iBlYk4iWuLpORV3ypzK5dWzrXQz5hUuFDWi4Von4g+rprRLtT0cmdh92
3xFxpetQFG/pw40QOvHrqD9IagK+FLXvwcTHjFbwntMdSAOzmBsy3Q7h7q6nWJg7zxpTjJfuvcC3
1TOpWaSR4mdjP+YJgt5DN7cRJYRnFYsJSX5iNVekTKTVc7LCgRmZfFJwmSOvEy05f7LfbxtFtB1M
HYIPwwKWF4aMhzaGodwU9JvyRw39R53U1q7DzlpMsj24DrSKNBX1c0JKB6JxSPjWyE2YgjCo8M4u
+F5zEPCgW0TUZSvckuHILLuQYBodb2kJ/1W4OEhAez5HhXjyLX83YK94jF8+0nFg7kd4Q/fHyIkb
azmMgbHAzBiaaJWzSlqPEkPgzCtZTwfN4Yry+4/v2kzd3OrT9Aa1Nik5ywzOgKj4KxYlHnMvMvew
fBB0kpUTRWgB+qhbDmHWLuVDF5lQHzAr3YZtso8StJnO9EYCJWSQuDhlLWU7YA8U5Nd8nv+Emj1Y
ATfZ6C1kerQfS2l2yyyZLl6b/W2jHv8+s5keCCTr8QW+cGtlhaugtGJEac1Fh+UPHgouTnz3aAX3
DTERQJ6oAz0DxZfI3C+C4JLXxqlPwM1QKRZTxoXVk20emHm/cmFj3JBHJadYtqe4TIxlGNXo3sx+
ZYJtWtMqDju3V/ktwEJiBE32hnWGdZkqvbU1yrUo4/5Vg7Rb5o7u9y6hutAlzBNNUnIif2hpGAWT
AunvkrA0T3Vi/4f3cFjZJoy1jCi79eC0sI9SZb6izp2zYr4mNjAUCfCGPRHD86LDPz4VdrH14m68
lbmH5TojlCFkvZtbRgXdUCR86DAnAUHvXprR3EtHV5/5Yw0a8znZgrCvPoVv7LQf6muV6ussXLmf
mnnehqPZsPvDJd8NEcOYLOU1GPFyhG/+hAOpdSf1VZrBNW2BGtBdbjnH7X9lMr2nZqr2Zug+iEfU
qiYz3lIQKWz4Cu5raDZsW0KY2MQtjI+2mv2Xe3EhPTRmEkKDD8gspuc4hna2RlDSse1s8MLnMj/0
iB0ovHW291rEuUNuYSCY8VMVpLFnqTksLaiBC0OH8ZvpdaSJWKZB/uB8kY2o8O55zQK3vH7le3RX
bBA7ViaGufVdaKcziZ3f8Es3QzrOR4dubdmPY3N1SuT5XvlNFdGchqz4D41LlelkT79Y7TqLxeTU
EcyM19Iawhc7boKTzikPO0o3nHy8f8RsDOck8pf2DEvDZbtxruaJIa6Iu50sHUB3lm2Awx/9U0LC
wTgJ99xhdTpHfvSdBTnyWAdYaWE35i7T8HZY+G/A51RntxfWlY1cU84CHTemDkvQNQ5Zty61x2av
6Pzj7z8ZEzmvtgvT5P8j8ogkgl02R2+tKNEljP640qYel2lPakHGx6JtSYWPiC9ZRBOS4Eza4zlr
glWBwPEFiDHBAhQTpxG+yGuDDc2N1kbqui9zaDgvXTcc+az5lyg4xw8nXOrgzpDgbRZN65uXsssu
erC8u4o9fYi9sFuSfGDdaJ3zZc7u7nvkWjVHUtk8SN2NcNik+YGHKWwm/0p6Utx0387wYEaxxj4k
L+DgAjpAmyH945ejF/aHwJdP2qvmqxj1C7Fc5ZskkPRsP3b/JMrVt0r3Fi+penbgF21br3uO+BHb
jfKfG1pO7BzRLn1QDxz23OSSPbUzKIEeezTih1lfIDj8HR6XNzYitSwtJz3PaEnPtoLJxo4iJXaO
bqt4PNoE5ZlQCjJc0lztxH5h5+c9QKr1EhfeF26r+iPrQQnFeXWgwXafYoGARvgJMZy9kTzrGthL
iwMP1XdzG4Da0IqGn9ncXtLAHDdiFHKJK1i/qBCAg5RZtwOTYp+MHsqWVRsVy/Hw5Mx9jOBNM/MI
OUb8UKJL9jtxsEu5H3QQoeybtlMjzTsj5FtUhoguEKfdQoTbcaGvAZRfAuUX1ZiSrzs7rAvIBz45
HheHjqP4JyKwA0iIRoPfm/sgCKaTY2dHDcL9phOcCMXE+vNhpY5mkp9yCBJL3DbddTaETbEcOJvZ
cJI3KzPuYDwW7CXtZyPPHRouTUczRvFnPrHFj9Hbn4Rtnvy5Uufeb4BUOiYT5tY0bnXcxk9tAutp
9s0jL9OLAjOwx7hrXYLH4/efZNP9mbqQTu9ZVXG4T+IoeQv6MVxMXiMg3jGU6/3hiHaCB0GZjQxr
aGz5aVRJepdMfdYZkvS11SPpDUgmAAqQmWfuXscuHIDTOmMi0geHDvzexhGYGLEfTBtym6aDTazM
/x7GFMcrYgNRTHm+Ov4+UBPiV3s8mBpXW2KmSY2ouzVJOPpvVntP5hg73wifeDsXnfwwQWEu02pE
WzIOYI4mUZ1+HyKNqtPYwFMeOzvZTI792K+32ZKtzsekrHQLgYY5JRzhOwV8tpibskGi7oFj8Yfp
4FsILz2ES1t/KLJjGszJFxlOakfXpDZklegXCYqiK7L87BsDsNjYwOLOyrLwuuDYopxY8fODBMH/
fy+AgmUam4Zf9Syric1mKzFxeeYGkQPef6q/OAO8FP0w5VIjN+y0uggpqZevU25Ad52bhr+dKN7O
SUdmVxpUZxT0yfPsrussWcZ2vBXYR06Q0OwnnMX2k6w+8mAYb4lj2guV6PA4BmjFMKfHVw+52T0k
wJGEu3Hj1qzlJJCeFUQxtaw6ILoGk6i1Lwg2ZaSqT4QjkJWq3YnCS+KZthsI322AO5W18y37Ae5a
n/Gq1OcsTqCtifgfSr4Lg7XsiiN8eIkUjtIk2zJJapHz+ApZmhO/9YwPGYTgti64yVCQkxXp1M6P
Cx3E6fCOpzI9zeFEkoFO3zp3HM+WVX4x1WEo9GtioF9GvUHA3xKpFKpBL6vfmJPsysl6Jw+ruBqZ
kG8NKaZisq2nOkyrlXCzYRMbcbMVPVRfUgycq4893JF9Aw+blOGxMZgERW2VrAetmkWcjPpgO/DN
M8YHBG0MX0kbBQfn4emLvTQmw1am7YKfZIlEGBADqCTvEDwYgmBavMPvL3XufwVjRq089Oouu7Ba
tQ6bg99fVmjjAZKGx5gUu7lB+1mbLnFobIBXOQq3HYsqYqDjQwHQDWGePGFOb1/dadHIbqcwLv7U
BvIYbU3pW118DaPTLpAUzq8+ukxI7t67E+lt5A+30SWxFX1l9oSFPHvSumYFN3k1Cmlynyw0lU8Y
71ug1FOy/f13DGXKNdJu1vde/9VpzEHsXnpY4CSagUt81GfxuSjz5IaOlK2eW7WXKifjOgNBvMuS
Lv8Iy36r7XWh+hqbQPICaXrLWhoSJ3fUYrJ9cjLQhm/CHp4OEkXGn8N8zkJjmYBW2qDE7tf52Bp3
0802CPrye+Tj9a/FpIBjVNOmBBi87GaHm6dAXQ4dY3qpDJLCEyNnGNQEzOwQQ25awSLEG7uTxBFM
oqK31TpYd+VcX8OYG5HSQ6xbRDiYEWjSTQ+FmF2Y78WUFqSY4hyuq+bWDeaOhjj8G3noH0Zb7hKT
WPsYAek1pQ7j8AcfOhQIhNMHhbDZMGWtXn1vVq8+xmYAyK9WE2216ZqsYhCbJ4AOvqSP0c3tTHR5
zgQeNPWD/30BIZ2kogusW4OWZmeX7S2dnHgXWWV7DNvwA8G2sZLCUecsQloRGGP83vbiwf/mVnbc
h/nG5jPZEHfVZ+5L2tKMRKQHYlPpEfyHPBrkmkdp9fuC5monfahbJDb1K9VU5aavK+8kW0L+Miv/
Nua4fmoNj+0DkcKJ2cpzETjl/x6/v6z6kjVzaXSb3y9Mv2Q4u/jpUwAziMqzpZrt5uqB6k7dh3m4
KY1XJZuU9RNUVzN8nwIlKdU8eiywSTjOphvnd7NKq+i9NsnK7cZcrhpX6yVkp+xr8tIV79J1wY4o
6rV1oHAJV4YvkCeZor501nDK3MHfOZEEm2nFBMTMyjhEj8eYWWty8YCGMha4JjimSaaNCKq1yOke
8odfgYvjzvbHusOQW+Il6p7IDF4ReUJSVof8r4L9lnXGxdB1v+1dK0MEJF9btmKXWM/lWtFGQmBV
30wMTFUb1xbD7HWA285MWp8tcLcJ2rljVebjM3cf6TdtRr7mOD4Hlsq3oVuka1IuMaurCeP/OJxx
bwKVKZ3hE/oV6zrLgo8gAXJXnoIjirCvGXYjQ54t2GfjtWkrGHU2TPSR7/6Uk2CxMawAyaDrfyL5
m8+Oxf3HRp+zY2yXDUazs21004F25tqynzwmNQdUF/T2VteheMqhxe3nAV/fmA3Bazqw+TNhErLP
LXouyNhcp7r8OxAF84JL0dtClGYhVoUXonKNHe6o9th6oY+TLzA2Xd9jubb9PYdofKpnBHLBw/go
kQDxYdqbVrNK6PcEg1Jm2cKCEcd2HBm/ezMCiMVpiZOZPVRzVmP4kvRmxxHqgiyKMmQJcZUR7ubq
tbZWiK/ctWvJ/vb7COyErI2huE/e1N8YKzQ7CUUQDslgbTUbJWPkKMVpVbadvudRdMAMxDeIl+5Q
Fl3HzXBq6glMfmtgAYftvse8hpEserMfLpxFHN+LXsJwdLto2QEkuBaNxT0IHMgdvuKUTKzfh02a
yEEJNS8NgF5bTwO+6/3/IixGi9+HPfHq+Kr3YVSV9gFThrfAC5OdoA836wrmGhP2IbkMcZBQrOL3
i6tg6XZl+exbVoFOPNxhsGUcOhjmwcwz+xy65SlWlv9EMlgiy+ZQBkhbU+gL3xmLRssd9oU/8lsf
0vEOX54xuwAtW+g4k+k121ARD2/N9c/klSjxRtY0EXb2w+w61oaAUGtb1DmqGBvXmSsrm1ftBRmH
BrkMp7h1SGIJpYv8ryMyvXhEqZNhB7COtol2z3NW7ZxZn2YTfo4+t7j02RT4afltVMNIHAGLb236
5WdqNdgzOleuSjLZd/CpWdzBqH9+CMMZEMtga07dfEM86DH9Mrx1pIZmTb1un2qu6CVyJwRoHtgz
S/HSGWW9mavRPcUDsk3R2EcP2RpYh5nqjqUfKZSovVZ1bUqEQ7iv6kc8VuCrt47kkWuknGetzOrs
D6rDpJGLc6kssRcefk1cmjmCbtfc56iQQIYOED58tKpu9NS6zXimXmEx2iX7qk3TxSMYZmf6RCe3
JREzM7vphVbiG7mHXgGWLXfSiz86kTk7KjkwxFYLj56FSUpxbCJfOc+qjK9Z1lnL1LZfcWgwCYMz
j3TRqBmKV+PRbrEVGJIB6S/pQiq1mtypPCYN1Ts+CvYgdt2fu2IvG4pVP4jvpDOPe5LL0I/aCRl/
QQwEKhIhZq7ghnFypLhxpm0JZ72I5ohtfgjYVTxpoyovw+NByDXbrzBCRlpaLVD/ETwFjeJj6Y2h
y/L9XZYa7T0MIB1XEywosjril7IZLm60ZG46PJlmp+BVGFv1CCL5fQwDhVEva39joJTFpgQRPoDH
RMhWXpXsC3q9LgOk9qlun4WAks/B6dreOfdDVqFxseum2nyC+f9VFURPG0yBU5F842kItwOakRIJ
05nfG4NKegZI5qycBGNubfTTzs4pGW2mu3XSfJaxk1/GzBx2M2o2aIiDuzDaofoYA5ZrJm4FanKr
PRAnFmxBPfOeav1/NmGvN5nWhI16sPVkwyQ/ty9ZzhsXAwr0i1KcK9dyMdwJ8cBWE0XtSbQklRie
MUYzC6gQpuePlRcKziIMs39NxcbJyTK1wSzHLTnkIW1Qam5VS61g+RpDACmQbF1WOg5Dlimteh79
WMFMxaAcddO0QjdE8+8zpkHMVSNz0O0HNuH/FHUP0EM81fl8BwfSv/kGMijy1tn1wFZO3HJ+Ddvq
v2AilKhDe71kbYvWu0fE5XSA39z8oNCYH5jsGIcZKsDWgteilQXr07DCYxMb4+n34aCFOJWBurOG
93vRH9CCoZIzp/wvzS8CJ49damZ7EaUcD6MWP1Dh3SLxLoaCZJ6At9+zqG1JJPTam2a4ctZB9VVZ
2d6pa/86S9O/NgEuL8skUE/jA8Y6MaglV3q8pINVp/6BW+9Qa8cl11Kbx/roVWm5yAqj34RpnK40
aq412DCJBbtQNwUsEfTFqpP8FuIbnSCcmNUw9RkQuEIMRPPuRrN3qfPSeZKotKN6mD/jMHqZYrPf
93b52aTgDuHJRCc3MGPAsu4Fo4mz7tggQ2NR3rbTRkM16VVrGjgSQ7X3hUxrtob+Pps+93Y6fiD/
J/VZOQIJ5NJqwb7GEOyXxNOANxxEuA2k1Ng4suC5Tlu4ftCafLuyMFzCF+zw8mytMi6fM5exbsQt
yrkObjzOHdyn2ySBJBXCT90xx2yvhCs91LPovXMvOEUtedjW5ETYyKby4FIKIIH9rwnC+erWUQmc
pd2SIBJdypTFUW9YyQoeWUyZlm9/i1N3rJka6DZaU6uDjPA0O5+0KdYWhsaN0Tw+4YRtMTqoqive
XOyybJZYaOTk5Thje+xqRgbNwCozrut+E/fFtKtT1jJJrO6iVdN+loYG1+Bu68xBEVz21VvfXa3S
w4A05qcmTbzr70MT77CdAq5fr5OVv4D8/xXkNQEEaJq6xEoaJvo5M3r01W7vMIYD8BdHBptOKT4s
tho2dKpwgNqmBrJXgtE0r67VftGlvPZU+R8DM6Wt6zhgvMsnnD3E/ILaPOedjhHFMzUIevfw+1Dw
EyubGtRAj7BvAjXf0wpCWTIxqBFkaKVdwdC0tJC5J/oJg4J3tKPyBfU2PKJSwGIr1dacCxiMSFFB
SZGeCOZ30wDfWSPE7z+KEvVm5efe3p6dzy62rQuCkmaZhP2b0pY86Sh9LwF4bLq4unZ8TJi8sfOv
ttryotsUuCPHlowhhPpqP6TZvG8R2Z3y36gGwUpJpbF8r1PU2RCdq64Rn/iKmSnH2Cpo/3Cs255x
DUUPw7HQKKaowxnIO9MBZ0x7dSpswiqcrky0foIA+0vTPGy9zh9+4PKmolvbURflj/cXjTsbMzt4
GVDhwP3d0zsLXF4Q9rme7WNSeWs5yBA+ZpjsPCDftyRr1jYFEIja1kV8A4JCInHZIb4bKd0u+IDl
sRKdj/Q6+ls+jjHdtAhscU3/TkXrBHmLMZIt1kQ2LsCywAk0sAQtlDERpCbqk190nyLs5xVUunAX
TL1/Y2q8c6P2kdIVYzq3yf5djqZd4jhlUNUX3nZ8NEeWXeld48hj1vbNdeqo21WFyk51FJn+JMxb
U7t3aP/lLUfRwGXYPGMLPv9+sh1uJE64FOvdADLd6PrnQnfjDt8DDnSDdAhyyBYcnt3KhnO6iR55
nC6G07WCObttY/ltAxHZ+o10kZj2YjeZ3RHLfHKpfWbERnaf6uTElBivf1/vhlkBR+o1EYaxvyFD
BQdaR/Jd1U1I9Gvic5KqyG9l8EOhkLD98zJmamJinNxuG1s2B9PBeq5gMgPVbLyzaoKnPGaiZfio
B4KelBxNgPuHT/WB55s2NA1PxqxuUJtWk9mMlyiuqic3zkEnbkuoq+fY5v2Kr28ViJDmRABFNB47
uoDMi2OHn/gQmN+6nD9KtzLPInJifnb3WQTWWTyU4QROXKJR74xw7HZYGakTMyPfYR9zlhnz2U0D
xXsVdxCpHB5Hdn+CW0BGQGjz5eyl+rlEkwUcrWGhYg+PKsxneVypGHVYKndRUu6rJsBQYc1uupJe
po5zZLb7odavYxIxY0DYkIzRa9lN/RmsD+apOt2q0HWfehvdsMLnn5Oj42aqO6Zpsw/cut1ZhtFS
+/EednuWfZm6ymD0oHqvNd6rc+Rl50RZ3Zn968UNoBaTEdwjnMQjCVC4eekLcuRFdQYnbtzyGudf
O/QMx5u/TYOAU9j/1WOXHBgpxa+u4z0XkVPe1BzWNybDoDqYHrituAws4Z+zIGFvGR5aYeODattv
OSDP6XtryxauWYd5Kg8Ztp4qLtnwdtp7Yg++s6VUh/9/EEEeICHw02VRFDvOmfKPZwtzIcx6WY/e
hGY2rk6Fa4a7pIyfyiJ+2JpHHK6x0bzI4g11Z3v0yJ/fArn/QC8THDPa3CMRQz7BqiNYY7j4WeV9
iGkI9sTl5UxAqpcytfUdRSKbtImcPScqa8KmmCQ6ie53CmrtBDnkPcmzN6830nVWaWOXhda0m1iW
8XYJMOGW9Q7KSYjfwGQVFevgJFnmN6XZ3bwKxTwMwPY/ie1ZtEH/XQNsW0VSK747318+fPUXHy/z
/x6Z5flbzOLIIkiPtbI5/OxURujXGPsn6oFPv7T0IVWlvbBj+C8x9LKikcGDDYSkcyjktSan8yKz
lZEz2Pr9Ny2EaXMK3QMpL3oZWGayC9wpveuKV/HBWEIC6ZC9kyfnqGSLJ+pC4hSf9FeG7hX6Tde9
jWWVXUtffYrHr/osMI5OZViL3y/C/lBoa7yECCq+WjkT9mrM4zNxUGScmunL5DO8MOzqW45hfjG9
EVvkwAhw8PzwnHmuxdp3YOktIfYrh/Pb96qz4Yw0/GGj7+PjA0uJvUqtLt5gkguZDUw2xxw2Z/K5
wUmaCNbnUNSHyQr8h4zFPcGpDm9VhAY/7rr6Yy6tFQv7b2Xm/ofAkbksIRXdsxpZxFjMr82jZYWU
cnaCMrxnoTZP2QHCQHZoZxEtunIYXiaWcrfenfaQTZH/iym/hHh/14Rc9QcBjPEJEGBFQ90zQu84
HEKEoI377WcCYG1XlwerM8Z7LvLP+pH7FM0Tmo05TG7EVCLYqkH0GrX35pMW9Zxb/VuflNPz0OWK
j/SIUuX/2DtzHMm1PzvvRT7/uOTlaMgJkjFmZOQ8lENkTeTlPE+7kClLa5DdQC9HQO9CH7MbaqkN
AfJlvMDLrPeqsiJI3t9wznfiFIj0oKsjJSa1zqJbfs0ccJF6MMS5G+ZtgoaW7S/1Ub38YTceRwvm
/UETwQyd29UW8USOwozGE5Okzmjfl/aG9YhxxaWp9pOzEF1IVYhHW2vwD3mC46Mp+qNt4+bPKTrv
NBETjTekN8JY1M3kjjLFuHD6ORUZ2TUjkwZbY2zSQ1MP/YiH+2VIus/U6NQxNZTcJzWUkEWWyBog
0Vy/XwaQlLMk7lT2SvPbYQRyOhPAUzXjz3nVs1cD0T2Kf2R6CBffhx4zxqzjJmc17FzrBNLs7Grl
oUUxcK2helxyMidN6KwTZJMHBGLRS+qgVCHhLL+LqdHCEXMMSxMpD1ovRibK3vwmrOu8dL9bSuCv
jFig3faAfYQBRB5MtzynS6bdFzMGNnphxEq9nu1nK3VfnYT9uOrTN2srP8Q8PCnP6i6Nm/3+/upf
v2VxP5Oxuwc02Z9JBvLxcm+ceYhm+QDavETOknqvXTpmOwnQR9aGua0A5nMnWTB1GYpPF7nNZUlK
D6WBDgY6SZ+7XMuPsyDw1kniJWAQTcpTsmQP5gQURFcj3qKC0VNaFMtRmzoDH3WenUzTwmXWj/29
sP8q2qp3xQiL0I+V6DarmT8X55ySU3hB8gFHEPBFuDoJPwEClSv5u/0uHUemh2ve0QtRWl6/fwXP
1Sl39eQlAlRB+F3mIeNw3lxnLZ41uBB+tLoYDiFM/nuLuNCvFk6h7qGhE5+rN78RnVYgVlT9ry9J
nYXoj7MXTZsk7Iw8xrEM/Fa6rzpM/RBfuBG0dXVYpyyl+twK7ZXQDYRCPM0Gk8x4p+E8yYb1xnRS
v+ijJM4gKZvDUEyfG+zqlG7edhNh+adgqDllQzjDjA4m0sNXdGmleU1HC+0nNjKDQBsiq2jeIlF1
l1jnxW27CflvAqUWsK30G8McztX2os+RTb/rDc6BPMBjHWf9hd0Ye2DpahqGYiIGqiF++H7xSPcK
ZiqIECvFCaAB11OW3TBvwegBWongw7OQifDupfNbm6FjYkiFVCzjHjRX7ddSmcZ9Ar0bMNLU277V
DE7AvpUsKn1UIQWtd+0KvTtURvvVRhRn3y9pZWGCzgVmPVk+mEXP1UtI9XEQ0WOkhvSlN+InHioY
pQ31ajKT87lmxpd+yUhIwrJ9MFfGfx5BwUdQgM3eXkv1xaYG1QKjRK3Rb0Pai0BIBnRVT18xzofC
Nqyra+sP+J2a59jAldlJ9CZTPk2PKX+Dng3KDfWvcyxgNrOoQplOwGoG3MAo9o7NzJtJCx8I/D/m
Nyq7kCzAva9lSJw4w4IUWNJJCPlz1PXl1hSpOHRVhEEz6V1G0BmH/ZxkvM+wXtY0O6LYNM8iD9lt
sn3loX9tSme4VuxVmHnSNc4MHu/H7SWlUSkTxDRx+o6ma8W/Gn2qumWmaKUaZXIsjnCZsiBqBvIH
c/uWVMbA3aQNl9pyfpbV0gSj1ydPaQ0SoLVz6s2C8LSIDJAH4lACj2lkMECe3y8jwZQItWfWBYsX
QlZ3jjbjCEjs+CMh8BiBKciDrkrzflVJdUM/64Xu5rkg4ZGDaEjfm2TKWQLU+ZG83uJIZXmnnEG7
UKH431NsSHYs2GjLI4J9dIheH3ahIQy1++Ec6zwxc+B2FMdzdURhUgUtv1fARIhiBrPhni1efo/T
ejpNpOPGBXYKmjnaDM81ShS7mnnfitIjGw65FjUiylisKWNVpG/4Sp/aLERHar0PLMZCREV/DWJ1
cLT2xYGDvXsxiaHD5WF2v6uBRYNR6Z+lrPogwd7r5l4dkhEzXNm9jkfNgdZh95bNGqS2QwRI6gWK
KeR7yEZp2RP0Q9IjAQKND4V/OkamwUBGG8yjKZkdqJF1brXULjGsZXTr0wa5SEdmVpM9Lx1cJ6DX
97oHp6VBORwIo4MVacFvjLCMf7+s3ngwBfEptXz08srD8rMsR2jS4VJH695yJH+o0qt3z9LCqd4w
EkVqnHGN9T7ykuymD6NziSIjDRVehddR8wKz9y7oPJfPPDahVGBmY8ixLCdWn4xzGK8cJ919pR3X
HyvzuF1MFGbLl1XinevZ60EHQP8xQg9H5zrRnGfD51Cp9iKgcFEFYEtc7TreDy75GWppwC4JTkpn
vmrkGDyaYt6jdlbIRxNoJpRxeJN+TiZFcIXr3Win5mrYM9Q1q3qctnBCmbVvxuRgc9Hm/oTPZg1r
YjL3KGw2TVzCYIKhKg62ZT2Oo6OfuOTrXQ0iIu2wVM1VpgGIbv5qsTjV6Xwy4sZ4brQNrNW2lMdc
R0fH4J2sBLUkNc5Ce6IaruAZo2Cc9MSA6OapKNA04Qr9JUfNPC1dJZ8s0zoa6J0wBRSKR/HcvFfE
kHgR4Bw1n79fWrlbMfQNvHV/59x4yZhln/grQ0HfUHVNfUSeT5W2fQForcHAL7KAwKyfsli8Fw5Y
MsNPbKIhlcQmWysGDcgqgn4G2r9ULEnYB0+XetazBxHtSQyOzlEzs1qAvr9T430xGvlTZzV/iDiS
AQ7D5mYX7MRno7hfiKvHR7Mb5Kpuylu7G+vk16RfeQzAmSRxuE3hac0nF3nBHRYgZBm3lt/4wn/X
PiWR613nrCLvwtiD4SjvnG1iAoHnRzlLoD3TpD1GaL0v1aT9WltPPyDQpvFTWkLsT5NdtGqFf2UQ
j8ygOGwTx7sxY7yKiRnHNLovavTUQz4uEpdz14bLLA3Yl7W9t3UIOAxF5O37e9//RkGJ5lZ2CH/k
hJ2W8hP9F9Joe9Stt8mcCrB7VXaZInoXDReXz3iOXCltIU0GKfQ76qMMNy44GRe2dlZUHptC4maU
YZQH2aHem1doJRNkf5lR0bM/FgeXdPI7RCgwHnv3dRGrjra8sM7p5IHeSBxk/HjXwkjH2je6jKmH
8zxlR4ImphdvHBdSruxjqyzvRiqOcTBKMmT0xax+DshzOsu+d3vGpbqHytJ0gTtkWDXDKrHXB9Hz
fMnSUXBD5Q78c038WJnIUbQfTFQJRx2s3tUqaIuHCjRBqfoHWVfRJ9lM+RbozgqsyENRkuLC1ik/
GrUor72G5qRj4YSh6qRri/eMLA3UoZFs2gaGI2tx1RK8MqiTRRC3tX414+JriBv2HbX5yyuiPzUp
5i8Yc+xDlbMZsTMN843e9fRhKQl5mvZDTlgaZOyySiKfO44rCF6J91a3YnnEDAjjIokbgApFeYs8
g3MV9OM0XytdqmNltxjHJlSHUN7ojAeX/PiBkaRsxPA2OgWhsZXQAjUmuIe9EsmtR8RmWxM9GYn1
0eIZciFB8WxsHtEF2U42LzhexskOwD81vDWli2kP/iGqrStTOIQLfRykRh7MUaL9KPFRoueed9kw
9CfD1JjkKrBi6MN8S1vyt0g3tpJBdOH/Z13r0rGd/xvr+l/+6b/8yz//1//x3//bf8Bd/9v/+G+4
a2n+w8GEZFiOqxsQrac/Xf+f/5Nu6P8wbDjXHi8GCknjf7GuLfkPy/Ic6eqWp8Pw/d9Y16b8B1Y8
XYDgdMBdG9L8f2Fd25Yl/gPrmoB4IEWGDlvbphSV8v9kXYPtXweVD81T2sbyjFYhQiQHKq4UWG1a
w4juv1+Q7OAVmXg4m0RmONkDN9S7Eamf88ZqYnpFGpL3JBpaSW9yYHUxKzGIJEGNjUc+0utAcR3u
tULaN9tUpyR3W5bbMRrM3EKVLYn3nLh22YoQGEFKIFt5DCFlE/lLmd6sfGB0iAmu9b4MNWHFV5e0
aN8SA7gIcmbmIwoTaWKhco+4mVhg4nBK8j94USG2GkSBG7JZmEQsH/XIIgfe9uvCcGRpAQ2T8pju
R3GHmTgPOKb/FCtLMtFrmyuhlPsl995xJ2xpGcTXQp4NiOqdDjP4Sd9JLGzVcfOij0RKZkt5WL2f
tD/x07goJDNOd+R8LejxciPQpQQNjmiRULEn4bgUSyBbMK5VryyyDRqJMgCLvoRRNvzCixg/pID+
g7Uf0USNgJC5YgKjw97pKTI1UGPs2RsxB4eEgvEETMvgiNrPOoMsUlIO3P7XNykHPB6fbYFkKgO1
cKjwp2z9WBMMzI440azrom0UIJB3FkThzMbModu2fNC7TD4opExk7Cjv8P2l2DTEHXLRPTCaxf/3
7xldMd1py3T5/lYxOjhphno5YKZvwHSvHyhSrXMkp+jBmFrkORZH2feX4JmjB7ImRnjD0RTO25ff
38OXSsM7KNzN2/e+fyHzBLGheveBFsO60eLDV1UzO/yf+PUEY1l4B4vOipEO2q3oiD0YDbv8GTxZ
9bXaCLIFWFw4hXqgdER11mrKk4MXjC2Tc2047s6gtQJPV2S/pFymzmbUdkkjK/FAHTvaE9RI4hTl
xfiQLvcr6ytQyB+RjSEphkTBmt84a25Pfl8Tc3W6u9JoX5oB/nmZM13w+vauLtZT1KKds3NzAjF4
gqI5+iaYt5RjeVEc0F7HBI7j7MCaDYet9OZdm77CYo72FhN5X4nqldXKEsQ11riuzr4stlQ7VI0N
3cqvZtTu5iFiQJ78dDAKA7GafkfriHaJbOfur9N5BExuP64bfbortaGM7gajYw6plAXQxb1SBi1h
nNmQs4zHMalGv2xbO3Ca+UVAodhVGrlDhaPB+7T6J9mov6vg8kmU7p6y+jdA4ABApX5S42AH0dD8
LbnId+SM7lWWvLRjjMpyap7mBKMIqJdh15AZB25I4z1fkDPZ0VshZXYaRHHoRrweqy29HViNMhip
8jaHzYLEW4y+zBGWCUJU/d7oCxbv6ofmme1OaFuY4wAVRfCu2K4x72wbI4OdtERA2sUEiXN+mzcr
zKy/rdOMFdnzzl46BEyX3BDzHm3ujkHEdrm+rOmU+oBExM4BGrtxDx6lBQJ9IFFxhytr5OeGJInc
5DZGfBYNpQJeyIFrMF0BmHlF/WnZRUAHBfqKR6zflFEXoNgIGCch5ydI0NEQ5/cMtJOJpXF3hoPh
QkBmPpzGzSld6Wta5ZJxxv4XqEtBXDJ75wuzuAY0vvaCNZ0lAQauVpDuEo/R0zDD1shq8v9c0lyN
ub6be3OmqzJeEevsJjX9iPMM6TRRqZAREbusergm3XJdBNTskSZColqdC1AtGraZ3cb3wdyah0m7
fWimCzNz1vGpE0mz9s2ejU998jTSi8C/Eauq9bA7UlI7U4i3gZqZ5XrWJoGkyragfiFY5WAhXoR8
Tn2futCEiZ6ncDLkflwKuNbD6PHg7Bj1eEgahFk5DD6n59bQJn914fjXPO72Rc9apnTm8keZkFuJ
freqhmSfMnd4qmYiFI0q6Q7fX8JlKdnmOyo0ZW6wtV+RjDXyyoURcXtLNGpARkiIJ2h+r3AtTakt
zwJZ7JmsK7zSnMw+yOuBRM/N5WOPhnOhQ2VSYazEtljkcrHcdoJqXon0dVHgl9l079QiZmLorifH
KK82NeWx1HjDRtu7Glq1k2RigGFHp1JDKjxH+nRAr6HIPLUKPmIE3aj7oqc1/VXazM5K+LOHufPa
J7KUyFhS9muilcalM50nUmctP0lj8xJDKn7WVmh3xPFZ5fKwpNHy8P1vSnMnQBXEmRXzQC5gwhBd
YY2boy+3hBdSCwar0xjtLm00zqGl7DttZt7Q6Pmx8Oqf9TBvSdvufQGJNMin4a9qDim0tlh/Zzj0
G808NA6ve0zH6SXZaLmOicvNeQawjsnOGX5ZkfmjTj1GnwIcjfe25tbBhJMDc+xaku4JgkHtWl2/
T5KFNdR4ameXeWAnbzNEmtYVOXK+IeLiy58HKn6Os4YiO361ibEEdZSERFVnKgNUYOE7k1V9nBmb
wIyEOIDKCAXjDFdNyyDT5+s7a2yGBGkPCrYdP3s5bJDUYT94EBDxte+2H6uqv+CZ3RTRM245K99a
wFo4KGNKwlDRKgC0T79Wla+Bq+VPqQy8kRk48N4sbJ1b3+r3yCQhCXmoXYCDz+nXssDajCtd81ld
wk7qWc+L3+uUfIppMf2oNc51jpDf2uPAYnkRt8iTtI+s7X6x1ecZHNs39IaBw+l9UNy/u4hTp95Y
o/puZXHg/Bp7qNMptwPP6kZBo8leilq52NYdJ6hr5tt4ci96GhFGAmWv7Jo/pSruiR2f9IiHt/k8
a/Oz20pr55ru42RBxFqx7kLUDGyrOxt2zoIyJcnD7WO2KMZtSaaK8JHnjgR0sF5DiAmuYEhm/Cmq
ZJcUDed0BcujJRXDiHPsBXP9mrfjXYYTxrdapAXuSL7GuPAhkhTV+zUaWQ9gRuVU1262WcF0k+Pb
HbqpVK+eaM586o0XkZCYQYPvjxvfshnfNbWckwqmhZmgsHUz7U/RNEdLc8fdjA+FRpUCo7TFMdXt
B3RAJfhUVludTP6kTEZdRKq7tD16qQVYf2AgOyXZOdI66Q8VfdpHYWD5oFy6A1jrl0aW+ARY/ILT
YwUwl0468QR+jF4CCjt59dUmv5g8QJPoYgdHe6uM7OdstnASBEeW081i162lF+SY7vuKSyf3VBbO
HPuV+8NpRlSPGNxZFzo/Y+Z7OdKHoN1OtoX/qbHFY2J459jQSGB2rYc8xS1sVqzn5/FtrMzQSIxX
xr5wSdDp8EB11UH0BCU3wNFR2hGRrjArM/CXoamjrR+k+TPRwAEhwsIBPSWvWmocmGKUOxP1ij+s
EsUNDwrZFgusJevNBCakiT5AGv9Hw40OWjM3T/qg/orYhLGqWJHoUwV0jk+sdsjstWKuBlbCPzUW
IoGliqte5zjCeIajdMekVusf47AwOkz6jU0xoeoyPyoeJj7WZ+xcOihtd0J43Wo9iYS55je4xgnJ
yv3RzqJwStaAzBjIBjpx3smMYnjsZQyhDPihZ+8zEFRW0/5xMqTUQ470sh7fUiLFUMKQI+Dhmsyp
AOsZ1rKZwfozsFJt/zRTEdrcoJd8iv8spvfbVQxz4hwDOhWdHdrlSbQsIqv6vZK9hACFYHzQaEg8
JyWzQGSIituzDYjtIJTHyDhF4La93XFcEvoDybFJ3Zc+4pNLxlzbzStcNo1pebBqxmGJTbbxU3UU
tdrrmzxRTLXviedmyv60ytBCfS5+WwLW31piW5RE8/WpOBZVZNzhbHjty7Xm4av3L4nlMVJeb3Nr
OrhKGCnO3FFokkRzeGlr4QbpNPKfdbq7G0tFpjH29BCzSxx4Ng87vY3OTO5YGC3duUi1Pmh0wONt
GjsnE+yK91zZnXpOCQ9KK8+5WIubnooSdL5R7fMo/WE5ThfM2BypuB9zGbG/TlDfGNr4e1j/4meo
fOEuT1o3fIy1HvlExhGqChRpdrODjaILdZXe+jp4bLYqy6nU7S/cV3WoCRPAX/GBJ7MIDCN7nFOw
DVaMtauNfKuOfzk2cb7JzFIS3tZVeqDZFs/MjhWPHEUR/f3rPSsltmesykgnUSHKtHAaAOo0U7er
LUgUcSPUbsbXGeSZl4QEZz5nHdTVHBrFoLCDbsHNmfXR6Jm8oSw9AfQjnC9HezaWf0tnBHU0eT/c
yI52U6Gb6ExaC7N6ApXiFdizERQa7GFVQ1Nzt5JIKOLmGtwyQDzBNaylxQMdnqc/O8ZOW9f27OHv
hr3zexoSTMI6QbBYl8xw6Zx1Lz0+tFwulN3tfMziGiGW/CyyaiR7jr/fOCRPAhuRRAdvmZn7bk0o
O1sytIXIkLeAaLyQV4HEFKeAEP1B5uXXzHDspE2uOGg68A2ZF4BHte6V0IH5GIHqi7KsYU42Afgg
PIPd1kqZYlKGoG0vT3ldG/6QpAzAeOMGXWuDvEs52OzozBrgq+wxo7a9wJPZycDx0P0ApIyCfBgK
5tPdTd8OiizNklM50Ytv10GUcgI2MxYNo6JrjbA+RLhcAwnWwvEg1daONuyYYOLIwxOisZi3M9A5
5DB1J9ez/JYgpBOZP7+8fCvqEy2HpJ4/9659Xtr4nSxJ43HOwGY0Aus0CvO6TOBAVtyda3WZ93kz
G49uZLwwU0WnlFl4Orl6gooD+oK+905mSELqChyh26iLC0q+HBAXjCWT5LW3s4sihadZP2wOqHci
FH4T+JD7JtYujBU6M3kVveg9sUMUSW6IbXjyIfsgyuBPavKivaqkpX8YusNVLU79VNvxHw616DQS
iDW7Fr/X4rIl0bbtslQI3oy/lti6B6O6tklR4fIWIGlGaVwdAxxo3CtfM2LtqYo8bjQ6xh2oPu3o
NMeZyUmm7Zk8qrs5l8xjuIfXyCRbNmq/KI3OlnRgMJcKqornSQqGYYtVUkaQq6EMYjqV3QgBKOsH
3BGj0YQ2nB5IpGvFYxJZfjWtAtiHEJeRDF1f0TkFvWc+FcLQA4JyUp9R82EiExtGGOOOboNsSovD
GyM3yO0h+zH0Hd32UlcPua375QyKq6pdgKXTaBBaFNh27B4idyzCiLib3dhU+avjeGegbco3G1Fd
ugGDVosfGr9paM2xdXCMxNnZg7t35ygCglr9Ltm0H4TGOLlK4+mKFXvXmyRcaW5xh77ht5WN8jB6
qHIJTLxX/WwekxTO7iLZiHfy2ZFQtjPVbN3YLsLu7dqOd5Kac9SrxbozulcY5NNJNFgoNBYiJD2g
EnPA0CD7pIA6U53stYHKgWClKYRAe9Qt997t+ic7z98nL/Z82EMv0FO+4MNS/3c2EJPS9slExZZu
GTe7ywxf6MQotEr+SG0AHwPJa8Ugc5oAXQ/0/ZrKP9oApLaNi+yYRNltgCaH64XlcTWuJ0N09yMn
I+YObyX7ikxpnIoR8vpdQphLpAvn0pp+NbfNpbbtMxwwgoOdzvSbWZekfMHMBS6aLi8eIRaHCBJJ
u1HcGyWRtOfTqS2odXNnn+ZjDucWJK09wEhHJsWODPJ6gjtRafV8D1r0bqHV85scxVzD6M/Xk2QM
61pm+zaFjUgwUexPQ5yE6djRRaI7juJMOwCtY0vsasT/5m26X3SDc6kQNL9leZzZOh8jGIxtyhhT
RI2Fbl59LmLAP2TUm6OyCRvT4l5Q0USwtXoXSZUdbXPBpg3AIJAbm6txmzPl7dlV47nXq+JEayyC
nKx4o9Xc4xIN58yaj7If9hJlWpjM7rNtDndSMWRQLXiNuEuvg152R6QwR7EMIzQ6HGuDh9axlvUF
uFnYQzekwCKKrKXXwWSUPjTs3e2VyCAuCH9y5XKrY4A5xuCawdi13U0yFU2wisxw6eD6J4HdLQ1p
mxujoiDhNK3xN2tDemiHgtnrPLcBawsU3iUwmWEhI0MzYxlY3hQk9QMxyCRArZ86foXCIQXLKhic
RdYflPMbT3VuKCXIFcmYFZQ55JVicaxj3XuIQ0k5bQGeEYu6zxRP7qGdWKasD6Zp//KadAql4WZH
U+r3PI6OCYNvf2rK+9Kha0DPagX2xu6tRlwwLrlhMWp8XcKKhD93nQnv5Zk4hradfdSMS4RdgyoD
hBZYXSwPfY+vPWFUSOPgzzCsaZO3Jw/WI6ZOkGVkiZctYv1F1+Ph/amiDwXv1GPoti80LnEIQgYM
ZOded8xun+sl7MBUeD6L2rDTK4Kzxnwh4bSZfWNJEJf2Yggwp4Xm0D7ZrrcnnnlXS9oq18zu1jkl
8CJNbF9N6UPSrGWYy0Yj+UiQxSaYss1VzTvuIn2ov6yoGk4gk371HcNfOyKuldRqTrV4b6w0+KS9
MUQv+pc4LX8LqDyAU4oxhCKOc0hrir1VZlzyrcUMkLew05E5yIkktyH+ynWQuSUdRZPPxp6fpN/B
X9v3ekK5OqzlYbKQrZWYgbRkqfcy7vZuqdXHtPE+YwAH2ncYUFkEY9onFxj6LAPSzgks/K1AUUGW
1Nr6bCaIrXrPihhQbkkNcyre+g0hbRGgkamNpeM2qV+0GLhbyYpfQoACfWyFA74qqiYY9dAIniiC
aIuJwSRq0pqCkRgG08r3PGua89DBCugnN0CCzF9yYYLNoIpA7Tl+XLX22tAk3UnweX6XLvlxAYV3
MAQ9E5xysG6LHYjKbZ+HmUpRsdf5nRBVwVh5R6qzd01MblSy1/brYDHAgaDiIIdGu0UkhjunTE6J
BA6Fs+o8d11MEG1260mUcmvEwYjl96PpTOFSJEGshPNi2Dh0YtO1/Li26UWLeL53LKcM0qEmwIIq
v86r5I/bsGFGDERXYMjjGLHb0bGOAMA760WkBzKVaZASMDYYS/o8rrBpT5m7Oo9y+rEWnJha6p5b
2lJOON31E/yVCNyUfhxWetaOy+iCSBZ+UdscQLVvwCsYTV7jvZce1ECUQX/BkzZ75Gbbh3Nsm9Gl
lEBYY8/QpdK1DUWdZ7uxmMyzSyo0O37r5CjjafiApCLu0bsXfot8cxuZEtZJ+qH0mOblXRbaXU8T
1+T6PhMpjEQeqzkh2b1OBzhYjYHPZYVLTylHAYHu31qXXxEnz1oVVrjyWZyAhh4gySIv7WMiGGvL
BJ3h8QcKxIerHlehmTnvjI+TvVtI3wMNHTh9+hnlTJ1aUk5jT5UBeAH4ZJi/CSWtMP1WvKUqcw49
OHib2+qeRwlk4/nBiyCjeXpE++80P0BGxPdmw0Qsay8twplTb7P/6HgCxFNJf6Fz4eXq1muMDdce
UUeaKPkMwC/i7mheiesxdqWNKq/F30kcW8jlTLIRmSJBnBjFhQS5qx194WUZyUWEUQePwoLU81fX
pE712jWhSjYzS92DkmgsDXXFZSyF+3sUdPPQVsO67DOsFe2Ls+ZvRKDnFxjRoJ5zqcCY1OmRj/u1
tsbmSnQ33Ia89Q6OXnm3zv5ZahVCNK95Y9zDdaelv2VZPGllBuAxR02RyfEbKNwES6pZnO3dXUXp
6+sM7gNoxsPJhhuIb38LDVliuowGTm7ccDsD/T3ksItFSSBvLKIH2CwYILC87F07xnKNsXzfiOK3
ZglxLmtT8pwBEGLY/bK3lgzq6zLDaIrh5MWYobvuLR28+ajK6sFd8hMjHOKh9GgNWYqSP9Bfo1aR
lBnLFU5ZDKQ5a3H6Teb6niOwvD9NBSrNYTWnO8SYkLgXeTSZaPrpjPVpjgl4UfNuaQlJLBJzuE7T
NVoICo1IQ1s7N7nNBD9lDYrvHv775vgC+7lZkYslaIvxZ5vXhzI33AcC3vetIslvbLyLqll0emBS
nvCgnoicqeOVa7Cu3JBMof5I2hTtZveUx5KODLCpHzuMPfSky/bTD2Cmlu8AZXL5yzLa2XPsOdQd
bRvWpnrSeR6zSsVUY9gkPfJf5K6inUpJXYqqaa9/8OBffd3hk7bmZ0BlCXd5yZNBeTaY+uGJrhc+
G7xptlbggxrGMhXDH4mketewvDg2kRXDPR9OxMuMjESIgVvrJjsIOJxrq/7aAFuehw4IKmnut775
7OjeGAuwDW4FGemqurK1fFKyK/c03j/Kfj00Wf4BfsM5l4vr0l5wsSkHSjlklvd1JVCFIS7ks455
nN3254UT1U8rbWVUQhCCDokRXgrFdmU+lCinfJZOHoPzaL/ApnGWtn0XBBDy401PRtUAmByGit3z
ZzksxhXq9VFFcxQK1bN/ssvy3tTb94HrMuzc4pHd0IuV9lbQk4kUEL40C+dzYnHj0zSeRzDs5IjA
sbOK7JTb+RGejYfEeEZQgtV6xEm3GesrPf+LRJi5KCO/rMazaRrkolNm3Wn5cOe1gxYwsKIcLro3
F77VGRCyxDouFMcA78rskEImZrgWc9UwNHpGpnNOWiV47i1Yhw1CGbg3d2YegW1LX71cYMbLV+tC
Y44kn8ulHPrhjVN1R4bLiN+tPFooqOn4IefppksUvBljVUWMp9QCrDItHnnqMhIe0cnMwj1acSVO
cQ1dsjWClPM2N7v65lmc8qPF06LCL4f/xfJlHS7s/CoD8EmnXNbvJWE6dvJWOwYZia6TBHAAjMs4
/1BePJyanqGEFCKwauJd+yb6wEwLC7CvKx9+VB1IbQQURFSMGCSRQEwI/bGhqhm2bqfouQI6oYk9
q01iH3RFg4utj5lFigGphF0CidzLLYSrznyvGGMFWhPNQYnJEach2z4URI+amKYDAQZXDDaAniNK
oMHo6TMGht42TfXeNNY9S6+tWDL6s6FzbGTIyZaZkr/QaZGTTYdtBhNypiNBHoz2k4VRhwYdp5wr
/VxZcbsX/S3CMv0R5cvZ87r5XI3R6zIfMEfZp4otvh8ltR5CkXzpdMJFmJNdhnaUVxlN90nbFQ8y
xkE9us1XrDIU783KDK1Gro6dzwwsC6RL7hGCG3fJoZIk/jRUoRgmeVgUCuflZsDdcspmsdc9cQes
okTGgXkpK+zXChtiCmKLrNzOCQ0NAiubW9bC/Gaov4ZgGVgm1j2R3tFGyIKfWWW/ROSAiIi9YztZ
qw87uRzn2zgU18TasMdmQlkRb6CmBBoX5zac6o0/3Ne/03iLJWiSX2bqhD2BxD74Kw0Vqxo/VBc/
UEEE9SxFKIYWaGf7N5JrjLeONp7IRm3s0jvda8AzIIxUgJJglYHprWH4s5rblcv/JOm8liNVsij6
RUQAmbjXKsp7efULIalbeG8S+PpZ3HkYxe2e9gWZx+y9dvXjpepk2UO/6nsv3rYVQ9N6EWVDC9kC
vXj8H6kItUUXc3bULSbHstK3Zj99ac5LKIqYeI78J13aHz7c0CLtJ+GxWjULYwFD3F5Hjna0+b85
QRxwESTNuInYGNMstyiGPgNU0B7yQhRg8b4Y4D14TOUhrYCOSgctOehtw/wp56lOKus5Kpx5j/H4
Ex4U0S423ERjyRfUjGGDCm/wJem0RlX19BHkF9aGh9ZWnFGfhNuwBhidp3+kV4fHMZr/zhWwNY/8
apIkCPuBp1D5kRaAAWxjZxPW3YtWzE9FN3xbubeBepj6md2S8l05sOV7XD6EJKI657HUBJ9O1RSs
ckOCDUfd+tepguoiD7eOzpynNxtUeu63wfSPAWeh7TTRveqeccavm+CgHNhzDewkeKWwS6EYXEtN
fASUOl1bGEdr4LHOwY2aqGiZBUs5f8yOWrw39o/i780k+R5Y1ortFIGU8AXGJoF1k/5Q9+dgfXFQ
NTXut3yKD14jxb5LS9ZjdV759ax9kjNOzBnS3JXrCXWAKqJoAXgX2oFC0bZJiWdel66MiJzxAKJ8
ZBmPqboEKGwtCuxVWrz0TsekAg442xX6z6oDt6BjkPBxih34nFyf6DPa7IxsvCTH61DAh/OAf69Y
p+h/GILsP6YAqJo91Ph3Ox9gWrcxSnL0UtPaFyCaV+IdWTGRnl1Jio76W/WLJKuvgDvYiMVD170a
ZsGRk2skDVus9XuvwfBFwBizifWEMYWupt2nJHg3ZGpQocQIOOJz1Bv22XiyW8t5DAaiZQVGAHIS
7XjYqE2Uk4A+0iJEQkVbjSiliHngZcqSV4K9vSV+hm2HPn9xTwgyUdYUcOa+HLC+sV8Tx9Zp/9l8
oKugEl8Ip5tjaiYkTGcIXWrCnbXaoUrp/tLZAg6Bnc595mEocNi8g+Fbaen0liMaAj73oqd5c56P
aSEMgJfNzprLXZmiHZWxYFRqix1YRcMfNSTmCGNXqja+wSscAznc22YhFKP7ZNBYHc0I1EJckj01
yZUpEh0WmtUfNTaINJ3ZXi8q7DdY6o183omCmdJkJyiNjfqqZdp2msyrLfo/SeHQPeTzhd9Bsm1h
80CFsZqVHvmDFJ3fld7nkOZXoWtQ3aoIahN5mw4Fxb7PGiZ6SFBztsh0KAx7AxEfYik4W2dSGpKc
1MWmeImrGvpVJP2paJ8gr3GNztkmL81nfVAuUmSH/DqigadRzeuCsCPaaP0gEqogRwAp6UM+lNEo
b1jEdjX4Cb/puHs6FkZB4Gwhmy33M/3KyAeV1MdSMQPIYOH5VWb/7RR8y7b0PlQefmi8DutSTR1m
5pkAZjuHLhVyVE8VkhTmXAxVWjIKjJtbam+yL5jHZFTxLFr+GhNrm0XdbGRsPxBB+HVqg5Fpj6qt
ux3z9HdbZT6OcgwITYR+MCVqZ4ZHzIBKVnF2NPSjYVcIwcXIhpGXKuG+MVweWVtHQcKOki5JXikw
5jWnqjhl3XOgMI1MmmWzLEHAwEKFFWHK+n3HbPg3F5p26dLsFsTUfp5tHAuJ4YF/pHUa1s6l0KAl
OuIyzoSEe/DWN7p31mfT2KRaDbh1pFJKCQ/d2Vou96bHdE1v8Qeby0w1rOZpVcTRqWXQQQY8zVJr
fQURfx0HtmfRaAxQEuMewuHYREFxcOfSuoFtO+uu9W8KlYTC0c4ryKyczqn4wrqaIzX3iq2i/2QK
Is0VyZ0Mttnk9tIhSigo2YOPKtyDU9jMRcl0S1j3gjzxk+YZe3rawIIqaKY2y7AeVRPYvmm05L1z
XSZ7AAsTRrc2eQ6dqU9bLQU9g/PkGBdPaaPsZ6N1xarM8ufMHTl5+KsuAtezMrcqkt2umMWTyBM2
rJ6BMmLJskorXML0yd5E+y/Y6DzKcDgkZXiZPE5+WszbYBoSITtrfB3F/hh0+67SvpuiAZ9p2/LE
3f8Y7Ai+jTeXZAM4J0PSHTMu2TBGDc+Wrm1tq/gkOjvaWgC5152Xj88w0Le2tnFjq90OqLQPjsGA
hPBIEKfGoSnCgaPxB806KH42DOs4BrqmGZoPCW3Ywp4ZCislMxnLgB5ycMMMek5JJwTKPhe+jQ9y
NTjJrRrUuqtD457k9j0z5a5nI3bClMBob1zMPrjwsbDvIBB5DOJAWttjf2PB4Zu5fK9SlFiVRyBP
1juHmFAlh6BYHpSTYptI5jfyPj1VYsuRvTe6INsPsY6VJ6Xmh/rN2CBs3RNQINrykcvFqdprwLW2
C6sh4hhzJA1/8WG3YXo3AI8BtBsPkZqLS1sil68HxRnYoG+k8DlGY4WAfyhuJFn7ys7ym1cw4TU9
tZljbtgZ5XkWxPpVkEVBUEa0oxB7QHciUB7n+hggSrSwFRYOLEvaCAIhyxLwAuFEdIyUwZXZHlRG
TR4bxTdZ7jBCMcN7pfGd1Lrj13FGRh0ACSszd0LKACIi7hYUg8Jo751MkTVJzGBFwEKk4E4hIIZV
LT7hKx37T9mF7/E04o1MQlKMENuDC9b3g9E9V45sTlplI3+wXMIDaTiDWVC4WLx38HUY82QBOGjg
6qPDDGhMCn6Bgc6WjIUqBQKcReg9jEdSNePlM3PL8l6U1n34V44WUJxmyK+46EnHQtKsOvi0Nu9G
z1NlsVihf+O8DeNmb2SsxEyrp2/O8jcJUn+Vu8BkG6E2pBMiLZro7SRaB3wDrtoZGGlk2sqNR0bs
lOolTB5Hrqa22aaDnDZZyYQ74QosU51zv6J1GdppI7SIoOlgSE+DTE9OC35VzmgaS1YwRgy3gniG
zQDugY+UtV3SWu8QnPnjEUU2oCL0e737kiXpablR/LPg3O9Y5Os7ZaYfxJGYlwFiHUO/fliHnXMM
3c2YG/GlrPtl8pHtax2BCBMJY5XaPYtc+cL8OHgQ6t5W1UlriQps9G9QIIceVlRtFf1mDmkLHRIQ
0UoQCjbe0JjbLA28eu8GPTrLvLZ81fUIv0dJqh1ezWbW3AOIuDelNe1ONDz/YoE39sjNgulpQi+E
940ELZJoOmMD2oF0TP65fV2S+Qzf40q6Mc8AKUJstYK/mJocf6i4mIDGrTSHzAsGmeW+GWAld1gj
OyO561T6nBuNs4WZvB4SgmGR0embxGIYEAXoHVm0IvaIr7qn+xBkSfaWmrfWebVDQoP39gQr1BvT
38osr5TwJNLkgGCLH2XZbypFyWsMBmdmZh8ywOZE9CS32NGJUCSHe6fJneFxCWOu7A5NWd9JKUld
HhcU4owc+EnVhOORUIPD5BZ4UIsOenS/hOcUw1XPxWFiSGu40v4q/zHFJr40HrMdMKIBKov+m2wr
+i16G2LSAOGz4WH8ENimOM7cdSQh4BwurZS75eLViJqqvgw3dICIk2qyDI2YjZzjPItQoswNEdwQ
L3yk+0TMPCO8q73U8X0tdOiu7QAS09oyQ+K2flxeN6n5ZeStiS906CWdv+nY/XQeKtZRyG0ROF8e
8igt99qTBmwNvyhz2ILJjsvmiRCU5GkBWnFTqpswc7otEt8hY0r2KbQukDNw/VvOXSBDRjNmrVOn
7HYuuKogH44uCIB9nyIvHp0I8KMlARhjuTxkU/ZoG9SHCOy3DMBBrfFHxuIOmatHx4xAMN/JNqKj
1NhBK/p7jBX1jhkYGDnZHpLklgkqzwhpc/M7NXRopeQWyAvxIsGhbdxumDedDuKvE/9cXRyMnIVb
0UCoi21zuI1RSxQgdlv4ewhTjel37GllETcYGxbdP6VpnhPc6INOW2OltDV2Dxyr0jgfNLz7FiPo
tRu9aUU3rbSOimUCLdVBEfHHLj8VoscrOQTlwVKYEIIAsZ4LZdmXTntO4vKPYyXBToUhMcvexelq
Zx1G6Ts93h+etMxXCKWSoKjJHOss3I0MlSeMZgAuegb4PN4dymK/aRJ3pyWUumANilVpRPkFjN3B
w1Sy7tnFrG039b3Gttj1ECXbx2NMl4sfjoRQN2QEFWsKr6sq0RcAO42h6wAYxTtN4TXJ7MVAoLhO
LEmwOBQow1QXoux46mRTXa00Bidrj9+OthyjjsG13FfDzgmROffdqHzZs/3jt6IVdtDd6P2bRf/m
O73HYA4B31Cx9JkTr141A5jtTJU7hzaWuTYzKtuAPta7SD7Dtjn0Y0S1Y0FiJ0KrZOqVk3A/QkuE
KcgUee42ZaKjl/DAKJcEItmdsTOkCS2/shrYmMQl1lAfl+2rYTgrWeQUBBFhuBb5aLXNzn1WkuNo
rcNtgk8uGJRMb52lFfv2dXLRL5sucEy6ZRBQZD517AXI1iCyukRsJbJ7lyxyG4J41tSzJLxNkBHK
X9cYc5hEk7eya0AlcFoIRs22zJj+wxoCj2E8irGblijS4z08NAgI1iNrFGNEBvIGOjwyupHtDK3Y
OJrbX2JbLLiumwHwoY8apu8V3d08Mo5CuEl4tURUHKh1CSRKMLl6ZI725MbFD/nR0S1b/B593qBb
j/mDpiQdHdtqGFZ1jjh3qpLSFz3xVAptp1bYpMCMrDommfgQeqDTexyrjSCoObDDO+Uqtgct5AZE
s0dTh9xYsNCaYEaTSc6dZx2KqW/3QagdwJ1RXAkHnHr11mkl95Le0/P38wQUPihoLmGmEopqbvK4
+dZUrXEOkhGgVRsZhRGvQ8nroNuP2qmfy9a2kVIxya0o36u891E6D9u+AHpl2MGznHAbeSX7XRMx
e0PU3sokKYI3AJ1hVeu7vvmlZLZPSIzPQAxOMkJl25qsLsqmOZn90OyKFMNHJZJwI53y2KO8xSWB
gsdM571EKbxBeoppAIaqV7XDn/iRhweqmgU4wP/MEkHjmF6FdmIK4OKgIW1yzosPvQuLg0CPuWLZ
anOP9V+NjSJQRf2lF/9gMxt7jMZ4broS0y2uiV1mXfoRR+xo5B3ifvmRICFaF0le7hjubUon+S0s
U99YsIJ9QJFA9lR+CAv7zWrw5/SdurM0T+i7K8oVrSv8Yo47nzUe6jVnvGes9jaNFc8rWyeI1lP1
15QQVS8d4lDn2domXp4x3MHiWqTeiwuT+CXH7qHPzIKcOIJcOxj9fWhOMfJMVtULxYwM+7O1NM8d
R39XONB5tdxed6rn4LQbelu7opoDBVeRd3jspEbcX1szr05JlG8DhKloMoyBbC/Pqw8wrnOmuoqa
SwUP5tVyNSg2YTLQL84cEhpmrKCOoa4kib2FWJkV0Hps4I3KhAZmjayJgQ7OAXPeFlPR1Nfhrppr
yfYMwIcbtdhavIPuZt9hlzf+aBkf5sjzoDwt8UutfKFYR281wCbk6o/8dppZH6H0TQOGF9aYm+iT
v1SoObDHuH6B71GSYE7x3ZrDsHZFfwq4VcJhuFbGvCZpZQOqoMR0cSPLiBnUe9mYn6A71M6NKHuN
Djs1mT33FLQ3t144+rY7bjEvQPvER47QIjeO5Osiz5eozCaEsud2iunGZ+xPFmyQAoXGepgYtOG+
vcMqxv4w5LgS2nwdxAUahkpmRxCz9x6p/Dz23o1Yg5UiUShyIayZDEtzJr3xK26Oct1S/q9lAow2
HIlb7PP5CgiOZvpjjJI/AzuTVYqK69AG0Wl2H71KXqN5tP0QDgddFLkm0PgkwxHgzRkd7jj8w3X+
DpdW+9CrCe2u6q4h9ehxBMK87fEywzYcdQjN4NEiUhjSDBhRE1YHiK7y5mXaH6vPrd1Uu3sekl2n
4o4EPaQJhh7OaMJQsDlFdzGK6JW/748NDMJX3qABmsS1jTiz9HFhyw2n7o38pgoIeXQuQBuu2kHG
6wJ+wqpetp2pFt0iQG9rJcRaMunyu8CASEtU1opL5JfwRFQEM8TRfNk+6DhCemUQYjK0e1uxiMzx
ZmyKvjjKgZlCXmvavl+6t2yG28/h+CLopgiGaq4siUZCO+avPGL3Eeu/YYO+xJqQ1gh4IgqnFJUP
YEGb9VeSEL+qV+4yJWo++oCgXbdz/wYOC8Ah/xkZQPv8ofOh3BTzPOIGY8Ovhz349NBjX9BMRyTh
oM5gVBkl6LAwIQ97mbKhJzD4M9+78pgQiHInuQC+QOdsleOxmr27MniHl7dpPFKtsoo9u251/HN3
mLkUiFIYbK1vlMO0Lr0ZnddnaFQYt0vIgSkmOurLvwZIFSSLzLSz9A8CDpKNeK93btwe5ort6TJN
mnud0JE4KKhebVym7cgBQTBYJ/6gabMOVdmd8Uhd/8O2Fp1kk93pq4peLkOHUTkKsNyILKRiQGmk
yNKShxGyZy0qdytYi66djATgO+kA9D5W9qoXQ8D3hckmex4EvsTgYFYNNGN4t2TfRPVR3QtPyL0z
soEUfUCwgP2WijTf0wDEXL7tu6xoq3AjLusPnK1FLa4e2mGiL5xxhYMf+bjLn6QxKwN/yUKfLSc/
SFDcQNI/N5pgBjPmG312bkPksItNUveg2R81MutNSdbRKtfT+DroyVEXzi4eGZTX1biFvYDUX2qV
n9UEczoWDVyQHLJ3I0+Di2m+G4z0USOZkK7oloMMUxrRNx+D9+zJudrbnqJITJecHnoNn/kbWv7G
OGbQ1uZeuKfC8YOSEgee49Zo6DqMtp8PjON4plSIf6QL+vWAdmJSQOpNJhUy3jmC1MQSzvjOSeZP
EsKJv82WkvFOQHt+ahWnW1JxwTAJ1nlYIkVOBAPsFC/bqmutf1FgptsiNdZSN7dcweleNB5w2yJA
is5M/MQS95FBHsH9MD4LxsKnpEfqgWPO23iTsA+FzWYyCEmRshreavLuNnrGnr2xxK4vCcDi3pZ+
iTBLLd8yUXyuuaAhQCDlFDHWjY7TAF8GefFp9Epw6LW37f6BJDVZaUsZEGjjSbcn3Hut/dUqroZ2
OXuwqUbQrC1NorEhy5jqq0T+Vj03XL12pVY26GvTkesp5uknR4lxSLqgG+ufzKXRs40y3iOsQvvb
xe+olLMNa8tXVWrFajK0wld5t217y6GpjhyG2ey5TNTlfkWVOzbsk4ak4kxSzzTl+GIEmkGWiuT9
hZss6e727OgooBOmCChwTdd7MQKnOweyfjTO/OO6g0ctSDC5Wy6xdBOG22Q8dsHQcZIwLK5sj80j
f8u+0BFB9bx1qgjPwRQ8uwbUFmcdhUN7lDSQQ37is+X3ADJl6Sk/RU/2DfppM2yanZl9clfriLvq
rVcRZIg3GM6MGJHDWS8qNp9Tr2fvOxoRtmFmS/myJ8tb6zKkVY8ZtXkJc6TqRgXmw8WO5Ywq9jUb
l4Xo5d9yCr+zajgBqg9xkLOZ530Z2fwn8cE0uTJnL1zSWtKHzQlDh4dx1owteSVLJsYt5nBu1PrB
oJhBcMwuJXZ7j0AwvqikwGNZNBw6me3dgerEJ5ZWrNNFuc2bUT4Ega++btJlyHARNwDnwLIdkqFL
RQs9MDlFhjsxI6iXWSiDXlFBGeli74sXcpuFFuUwDcdKSRpChGGh70QyeSkDwisAl1yQDqw0zOuA
qFHaRiHRIoFigGZlY/Q8NK8Kns+ypXlNp2q6tpKkVWU75rXrEQshBbLODjoWuTDuMUSNn/FM//Xf
NxnT9iDxWH/i73hWedQ8BSHitDmhIdTNFwKi9WubMU8rhqn7cPCG8cKhKU7NTkds7/UM51K/G5Ls
X2T3/3CBNK9u66RbE6H7plkeOixt/Yn40x5bQOXe2oxlk1ZVyWswqhfokPvMMdofhqtrw2yq38p2
n8tQVh8iwhE06TUES8M8hbXbviA1OBdOnf1h+0OxpKMoQ8YeB5C2ygoeUTGCK2KJhzF5o8MT/sxm
7SI5E08DJBne1pCkkLEh7BbSerQx2zbwK0QeiaLgWyX8LA4r7YGMmMhXZ/qKsXO/2h5usij0DnHt
adcwoQ4VpTwR7OEBYmOD+N8X5AX8qobn7ZqpxCWn6mE7qTi443dqAe2N35IU3Q3hrgytK3C3LLe1
ClUrqVhYQLTnCVlNSrF7N+1FYTHpW8B0DbEyCBHw4wTPODLKNYvWFBT25GyFA5csGwlUzh55miHq
aGuskgtxOTKL6cYvw645hAjY401A+XqRTZEdRN5+gWsDnjjq2QFlAvREc0QFaFQXUS9/h163t+DJ
EXKzRr3phk0NE4v5EM9Wcs4YDa00glXxy3rztS4sD1jSaZia1zFfclRJ9njtLT52qhhxsowxOXag
MZE9cXM0ZQaBGarx2sKgfUjDUGyYAxSbKOonbjbSuWlik0fvTC4wfzvfDXNAbY+hKLcy4zCagXu1
2CvGZdtfEiMDbg73exXaub3TMO2sO40RiVMmbzTd4anKE8fXh4bcjCw9zs50Re6i3UrXCm5qqqxd
EbEIsmCorm2QqtsWIMH9vy9m69oHs9X+9hBwepEcVRpre16tTfzWBQWPcRjHd69t2ew3S0tklTb8
34LZ7fivxiL2hUKNCGiTvBLc+NU565m7OAQQYa3PXgj3jOEUscqxXTyNehRUh24ICXAZ0gg9hv5C
2OLFjIvwWjXLj2p5fINW4OApws+SKRZq1/TaTq11EOEQXv/7LihldJUzui57hlUlwj+2i4KlGQq6
Ch5I9E1Oep40tG5dGP1TPSZ/hhcHUfGvbDTC9FMSR1dOZkUrYhDDX6bjmRNNv6HOgrPkFKyL+s4+
pXnqm/o+ouRftWpMLzrxXVekMZ8YQtRrN5TtbTlK/vtWFcQDP7Q9V9J+oeqvHlKi8gu463xUGWrb
jwUf72RGD3h7vlygfYUSnxQHIPN7Y8Cry0bb1MfwiaRgkkPmxnsiJizchF596k007tHsHk2ydZ/+
+0I3nm6swHxVWnUglUmtwsrVfrSUF2lOKNCySZ51obVPBo4Hg0DkexqaDw054anHDMdajJ4m1rUR
kUo0Hai3q3MxBcVOC6cG8BHVlD39OuKvgFT2bOE0vSRS3doq1M994jE7LaAmzpbtnrWEoTmDuvKt
MLYuFLVbXejf0aSlB8zmNXBnjIlZFUi4BYG4BK0uCChJtk2YQnlZvuu/L6mlHtXIowHzAqm4RCqY
Yu14ckpZ4lPLTo4yGDMu39Kq2ITRig0wM5/boXFekJ/1z5nzPVpjeaXNszYGwmG1QBgbw1EPLAPi
wAO5MhgLsk+MnXcL0+IpL2ZgwFYHV4ozGb2sQBdH40AKCPy/OAekH0EblRruYRnXIxXFaO5HtA14
eFl+xHHHyCWro6srjPAqKjJXiEBPn5qwtw7/gSdivSODks05VNvoIIbhM2dve28mrbrXpl4Apnfn
FdZC552pLqVYghsIpVrGKjzIHzW5BQ99Jh8kaSDN6m6C7Sd/CXAWHKHHzEcnbPXjyAxlNzf2M0Rd
DDrSmS+G2e9rQvRU1GHKrKOX0u3eoE63cCLybgUKpD4nGR7pMu2Af+HaPeFHhDyZY9PQ+ik+2glF
kWhlTVJvEty9SS4nCtiQybsybfaeR+hmvjsxh7R66AZETNq1fLcQ8l9gIjAcWr6ZG+m0JcnM3rZR
Tq4M1w8VWKYh9uWV7AzkLlPyOecDVg3d+IGxG69pvmnaeDRW0phee4zop3b5opNGvY0QHG3ErP7K
PFbbPIipFIdcvyZYc/dcSvssB8rnNF24N3rO+JAlw2MQMvc9J463FSKHB61MA56TK7AqD7UTbhJz
TC4d4R83HgLkvLl3AuOAfkKN+bYmKuKBPoZzfiz+uUowpftPmR3r9XXotOr/X2xR1VeXDAOicqND
bEzM+ZcXgCQKPENh59ibKH7LvYCPFk3MLWPMsxmEXT1qhIo+mgvQDxVUorEeTAx/ecNYV1dvBJhK
PiW7+7DASq90c+r+mLP+jRa480lbC6/QDomYGezfYAm4KW3ts9ZmbGJOOj9Eyl5Dd+C3mZ5jnPMq
DDYWTIfnOuKal95nBTPxswMbSs2Wafe8ZmWJ6BGXnsQFWTvIBKYE56NlmowFS/fVMiTbdtntcZYg
dMYwfLW01qaRqs4WGRyo8OPDf4dPO5E61dbuhugbpCGIf3YlM6VnPBxUpGFl3Xp3tm72ZAIMdBFT
iiYgBgox3W5U7cCsHfnGaOk1s2NqALM3WSdNbXgpSMfBFnNVjmmdF2E2eVw3NY7yz6iTd5PhV3vh
4Ao3tqXV7HG9loVVhM0Ct/G66bwU05tWPmaNp6bfOE5R/I3i5Mcc0+BFcMeiw+ivmRcSWseycHE2
uCQRxA46yQkrmhVl12ioqajREuy7Uie7gwDNRwgK8oEAZ9+0ynp1s/zhNYCc8S3nbGynPXGzPq3x
YRaImqfaSneIfDt/rG1tlfcoQihRNeY0eOdTqUdbUUgUIBgKz/zYZ6cOUcAvX8AsoqItEZ+zT721
FsFJesY/S9rG77CF9LOygudJdBtcv9NfQlbntrCwfSFDMQEr3pq2+howUhyAsWDhIpZpW+cDXUuY
flukUlOA8MURHZHWzNzqKngSRvZiwQPCZajeF0RO0bvGrdEFSPeM5WFLl8UK1bxLD8K3Ug6TzIlp
sMO0XEvFJWvK/MmexSlB+h1OdfOeRdNrkALEm7iMVu1omht6woqUkDm6lVH9OZt5jYWVxVdYlbc8
sV6KiLzpJlpb42dLybyXMoKBi9ZyqwQwdxLBdyMGg03QBJ96ytYjbH+ahqqHxAMYDx7x0nis/mZ1
+NJ3/OtI8oOaDOO5k2gvhQeKJkaEM/IF9EiwI3r1EkblrwXekl2KtVaztpwDV9vFfmjw4NQ6qMQy
1nfp1E6+AmmmRH7PsAGGpXUoq7Lfe9q5L81NN3dnokof4VbhBD93XZ9Qh2bPXpbd4Yh81+GUQBYp
2tVsWOz8Wz4O04a6HGqpj5/728qKH9houAFc5rk2BPOImrHOPqIpj2/kJb0rt7piI33GXuoW9bxx
sSnkl7DN3bWqOPbr/LPr1G/oObtgbl86g2UCW+v0ENTBs4dhjitPfRHKRXQYvQI6kXGHgpjMqEWt
wJo7DeInr3RwLnwBSrxEedZc4E+AXyJrTa/MRY3Q/VjCPjtuv04H94eU+iWprEUqj0ykb4rvsgni
ayWaX70339P4p226cUXXCxWLEwjgyrJ4Cz/d1H1i/xjuZZ4jGdHoPgkDYZ7Uum+R+2aTPhpabGMa
PFAMIep3t0w0aimBVTaufnNLXHSrRYU0Q1ObeYGxy7QAuNBfSiN8oCEpmVm4v2WjHRDIxmtgZ97K
7fvdIIi80s0MQWCEoKLUN5RqWzcynrOJEWUGhGht6853raarkUy8UWaHWt6GOl+gLWO+diJLj0E6
fBzSfoNthlA7JtG5HFwEQU75hHOCrI7IPhbqYCuGb6H3b8K1l4CfoEPjy5ypoycgmLVTcSvG7ksz
E/17IZMY+YsOihReyXirBx3uHVp+ghMKMmJn5nkUN7VLiCQaz7NVJfFZB/tkvxuI9LaFiiMMe9Nb
avMKZTP2Qj27Dx3f25BIwgi22k2T/NQ98l1tD4umszXadllhYml1GHFq4NtVzTOVR8+EX5/zEMPI
FD8ZSfdIk8g85wVG4AzMWbAY95Ls1/O8D4TwCKORcQ/zRHak4pVRrgXHGwEtXfBG/HFtU9EZ6p9h
g8K6nzMGHsF6qDp80bVgHoAfQsbmwsyr/Vrqb+kQ/7qNfCsq/UD26ztk9S2n4D8d7SQOyxgRnAzs
tUqJZ46jl7ZJrZUyBJq9iKMmgXHQJBrso8DZ6PItGs0nXu/ZHzkYdwbeR19wfKzaDqtlYiJ6Y0uD
rUBPv3Ve0UPswP8NlEdsH0p/oMwDcI9on5YkHuVZAIhJ3np2Cm1RN/7sjo/emv/oDrwEB8HsGi5O
cxzhMc9Tg0gBw+W6rAqiV7vPkIWm12jjzg3tlx7fHM9DTTBqidZS5PObCPmPzpZIoTMl/GaYcB0M
5GON4lRk3poe95eKjcEYiYxbrTEZk9DplPoVxnjEpjFgGeSgYZp6RCxj6SIkL4p27WnBMVtowVYk
g8ekQ5twHUiCov2QwfSn+RoGQj2mUj2NMR2s/l+UcDR+6/hpJw+RZ+qSblE6bJ+VUT1XbI+QOOPV
Fal5ZOmUr6KIB4nirjhny/I7R5bppNEeoaqDw2SeySMAKi9b/kvO4T9DhCxPZpehrKv2qdvGW0bg
+lpvzO0c1+eO2MKdU02fLL0i1oT5X8J4eS1YwtYlv8aCxDu7g5FvNBEeCg8enOPUv0TQ0qIncYXa
gIuZPJHHGAP0x3Bz9FrkFlpGPFK0MPGGBFAAnmaeWLuXuzYhmabLynMXP7uyso4xmbyYdjt6a4Ve
qEI9a3G/MhXD9D00ftIKFABhBwczZq8eG6FYseD0M4vfJnfzaE15hR1v/q08gEkz0ZbZZNkXpc++
nRcJcnJ507SnJhU/IuZh9oxPrQ3MU1LMa247rMKJsSfdokcYjWwbHuVBS4J/oQHFp6XC6bsUJNLS
mZa4OEo1siUsoWhK9v5y8P5UYwLojBHjyplxoiXxo51JI9VYU8HBlHsYprdkiS4euCojiNZr1zrU
qfFZgjWHQutCxum7dZ7S3cN1kmtKvpv3P/bOJDlyYMuuW5H9sfANrTt8UBNGBKJvGOxzAmMmmej7
HpvQLrQIaT1ltQ0dsL5poIHMNNckjE0mGYwA3J+/d++51tjRW6ddjM1I5dOzndLSBlPCKbqijNLn
504FnxOphwkNFIeojJkGNAKuZMt44y6nima8OaKcB4syhNq1XMg5qfFZVC1inU5/bhgy+yqFOcd3
K+ET48xX3ZqmRAJvDX89cAieYTtl16JGEOOXTbdamTV641i8F+Mb2jc6y0pD7zTN3ynNVzhZZLPB
BPudhqxetWAMSJ5oj0amRZA7Ojj7EM7QuA2xFQkbIkNq0eMhH/Ji9YwVxfie6RzyVMWUUJjZCu4D
f/MiRqCBla2xyV58Pb0YEyIq6cPlsyy0T1XyBWXikkp3GyjtT1uSNoIP/WHWx53ec/IsYNa7S5xz
RwT9SI+LeIE3GRlPURm8BPSA9YRE9pbf6vr1Y9ON+2jyv+Z+OKq8wqfKWTIObiqcvhlEBbidZQmz
qNzTtqSdVmCJNlSEYLS9m+14zQ3/N9KdrV1iy2rbtFkBkCEby7hH6WtbWIsgtk3W6BThU8LiZnQs
dohJOmThS+kj2JsxWzaQ+oAzJbcmCt79TOPMA3wZ9xnrKFxHB9ci4kwONXWQ/ia6WO45aSLuQ4eJ
HUgfu81QkhVNXU2IjqIaEh3DZT+xumuJFZOEXhZHs+2eeT988zuaAv/Vyuzg6LilQttu2e8yrmMc
xMo8mQRcvPrYTENkzSWTlzebVF4vtGJ/FxnUociX120Z2b9myqvNlEtzn9vlYQD1fg0M/2OYK/kb
y+k3kUbDk2HFsGfYYz3LVAFqJ//48w+YleCxMGNaPLbjHAg9umm1TjyuBMxG2Mb4a4CDpkvOW6m0
ti6BeRvcIZs2jYJHLhYCBVFggKdcNp+I/xhGNXYPY663muyILsRieylp4K9jG+am6bJdmalxFmQ/
fuHk+o1SWTwbgNyGBo8cDYv+1GkDhCRynMee6CC3GXd1KKtDNhmkM7faLz+3zF9GXn5T9+a99Q6j
njw/3c+eptR4nmrjXHclYKvMFwcc+9goTUEnLx3Lo+RVu4RK7cvGI8UefAZT6zwtuZiQKq5om6OI
oiw51pPT3uau4V+27Z+unTSSHutwE0ELJA5JWiuNmNzzz4MA1gAQh4AttmDEA72CNOXqyVs2CsBC
xXCz5yx79YdjOfE+Tl3kX/Q2+06BVb5xiYH3iPaiD+EMI3F4Leph3kVJXtMfGKPXSDMbOteoXX++
O1t96aF1z4l6mvKbGUwXbG2uFxNdtDaiSntq4PZckrq7/Hz28xDo9pmW8ROy5vqEfcu6miRco+1P
9A/mOv4Kf863ZbnD3qzgR/XAkiHAACkhBkQ+9M3YbEM6nlt3AgbVzKQ3mGn+7vSfAxRcDxV3xGxs
sncWG8ctdrLuQVolhciYNcc+tCwyU1RwDYj22Mg8gQhWuhuN3tV2qZktwxgOUSqdrVMBUWycKdvM
Vmj+Krt0i1KTuSLQPTonYhcsoZmFORjvkBHXjLvi367PPFKY5UXxBnodd9Gt1RsLj+z8K1aLD1ww
YRPcxD+tLuLY+1WSEIFUSJ/n9SNMgTqYMOgn0ijotQ12Ryz7wjrjXW5f5gH5Xydf9LaC/2pphdfY
TJeb2vAPNZLiB76Un0AuZKefj7KcmpB8I1Tm+l4rk/mtKTs618+B3uh3gSf6KWOeoA9kggORnNim
U7UxmGQQesXDYDrV3nLG9VTb/T20QScGqCpXASEyJ7jS2JBGFW5dGvZHys/6hA4088xEK59MGbsP
QTaL59IOftcMHqjdUSknjs0MkrgSuvZMHZMdfp3sZS6DL9VlqKHjYa+PUfWBTFGyW7pwAPmZVx1o
yaNWjcnj2CSrQXcSDIhLPM6c02TxVX3Bhk4ZK7p7LuGmgsbnytQhLVI1YEn3s+5k8DOuab8wwtBh
LkLlGC0vtYrGvf2SFPhLzEitRZ12EDpCsU4q4Ew4doA50TEXRtJvIxOIZ6e51hZJLgFQJfJO16Cj
osp5l6T+3Wnsea0CKHRxkTQbHICsxDMyPai8U/EajAMBuy5kVH9x7nCa6fv2A/m3jib9DdI3I4bW
Pg1to++codr6DfyVIozBWhrTtnVYISiKYFjjnAYckK1kBXgIOsq1p1Wm9ctRyFpwdeAaVkVf7moT
OWWm9iohRpXfzRz/m1Hiw0hRZrvMfTqTwBkQsHIEADq3LY1IYfwKYo0mLKcOniyaj3IBAkdEXzp1
eilNVqgyzjAoNOg5ebfWAiA4vD3a7MozLDu/tgG/q5zlqkmtmzVxYvCHjKNQmcB1Ql4inXetn2f4
kx02ODc3V5y+Zi3hHdE2SrrhsWTy+9CiESUvhP4jax6YKXR2NuNw7XtMsAImTv0NrOedpvIh1WPj
ULe3aUnMDmhT7xsLMXZFUKDnx7hZwqHXn8HqtETv3HMC1Pc4TahJMnrzyFS9AJnAhRGUONi59aWP
rv0YFmTlAHVGcReZ1qLKYV+vB6zYsFEqfOdRdcR3u5QgbXscl0TPn49oxtZbOkVPdj/K05hLeXJD
xTGq4B7KkVr7qlqZI8OQQrjdxQ0QVP98o2v1Mydh66WgutnFVb8DztSuHFy2d8GefpcmgVkjkwDb
WMVG5G8AtwW3wJgW/rRAeWsvSKu47h9CRHD4a8hm7mcR761Ubqy6iR/JliaAThPfqkaBuApLFIJx
xaCXUpmxOx7JTVPho2j8Nrr8PLTqDPChPP98AgiFfC6SbVD2R9HGz0HZPBh5IOhWA+2Yh+aEBeVo
OvwIraonz2pK+cbEg9KvjgqvLcM/opy7U+66PJQDTvE+PGS6olOnQ1lLjXZlSyektdc3zxl9a5Yn
c96SW/wnoktzUEjDK1CpUbb1l5Htlxz6eF/l3HWa6rFoKp+NUXLzFgNjQsw7jKOfElhBeuR/Bj1R
NA5+R+rz8N1UwrqAMiS/iXMBd9OSNUFbvz40LisB7EEOj7W/6dCRbhoBy811/04Nb2yBHJZOFtYP
ZvMrUnA0LyfDHccWSlpA+PwdcPkUYr0VSr4N7beBAzV9fILNJqeHjMB0GUZVv6ARgJu7X51tq12Q
sa+ZIDMMmG6OC/xvmN4WSkJfM30yB/owNTYQZ9R+FezOZBFDCO0DdxfZ5dkGVMuw3bEBYNKWJAYF
vcb0pVskQM/kCbFWpP4KglPbap5lhclK0Wf1NMQ+ul/TAq4jBmw1IAzN34chDHeSCx7detmEkzjd
EEPjGUDoHvtkyx8ddZBEHvTJ2PsTFurM57zGYG1l6u7rSEsd2s6CDc6+B9BApBaW4yoL9CVnLDmH
ATq7mpbWbHDKqpH3jjKHaRJq307i03wOWG+R+q8l59otsiJ7OkFTdfelBCnbt4yvKG4yvfZ3aW9V
wHFpR6By5MwOGLdVi28vxOtI05X4o5LxJEVSUOVXNBs1adD09Y20w1koUI4iTcMpC4zW5mzcL6Mp
W0endx1kxMWgdelGshxJfNqcQHjNeGOHGdAV6YOPLjaFXTq6j1Rru0JO71YOvKbyq7uAs5nKgSTb
XBxHlhtlKedBcTZb55Dki7xmL6/AlXc8P4m4rVAZLU5TexLhJLyA03rmCPhE0XA1A+PRGULc9wWX
+Fh3fzATRI4Ah2BAQi4099W3YiYRhBrTEldbNDVQgMQnLbHoIYXEFoO73Npx+Np3MyeyOs12oXaH
Tdt6hh3+lbbunshGiXOb+IG6+xxpLx5UtySscU2hemJ4Lj8NsllXSVfg+ozmnu2ydM8VCZoPKasH
kc9xfqsYxMEzfU5cC+iiTiJE32avjb8on/IlgHJGsBlbE8K7FD+w0HHivJim/IXmNyA+fdtBX0SC
aL+LkCOjFgubY0T1t2eHPWCi/Mpl/c2Nvja5+5HONWAJU0g1c6Xv6IFr4L7c38UAV2j2sUnnlAe0
CU2UOVwTLclKc6JcT+A+fGAG5d7yZqOwf9iZlXljYjM9GCZO4URmRHCLp17XPa1x0nUta3dXdHBB
wLt7Zsrv5dwSEhEX4PD1k1VqDq9kZT0mM8tAKZ1+zT1Ol3NkAFW8oEzFbo2WOhcwB0qBNMcmusZp
iABOyjo52VHg6XoJZScRNBrw2GWcPj1giqSmZeawcQD5Slyd27pgf09q807fjCttmDcmHI1VVaV/
Y6tcUv7WdoOd3pY9NLPsLQArD4DoZrO5yGhQgGRJa0ht7dZ3+B6FHEZa7873bMSQybqefV+X75OF
YTOwHA4l3SEkVBnT6sDKowoNNeM0HQ09fYfiE3tB0rwXWjpvFAi+pANhJpuAtILxMap6jrDmH3Ry
3Ol9RERbLOo1GMMtpntkWYhk1ijQbeoZJhqUkYmXtffSdTcTOgPGwzM3C2eDdBTiaPccMoUgxTvp
e+sEcBhxTEFnQ5llhaIf5p0urD+ZjhnYwCwHVis+powFH2gPPIHKRLArZ1T6OLzsmAsZ9wdiQ4dg
TEgYULP0aS1rOjemEwEEYbhuhH/mXLpPCgVX0o8nOaAiBZxZrH2IhD1Z2tvcrt+EevLdOD6b1QRQ
w/fxT0QDNGNIRWLOsZ0AXysNA35jZv+eG8ZxFRVj2MyI/O1vUJ0PZsoS19XZPdKi32jePytVbM2K
7oeoylcxR7t+Gnj6BqkOpg35W9lgZcL+2qFvRmGKIqkXbnTqNag9fY5zwta8uGOLbNKJRHXeRSi/
mLslAPxErX3LPHCKbZHJ5YQ1JTW14DB/umweRyzGl9x0f/skKJWNXmNXAzzW1RTj7YC922kfNSiW
yN2dnTEZjO/0vli78a/EmNuD1hkcfLT5GWjjLUuGGrfe8F2Ba5kbY9Mm6jYz1vKNGn5rHPSHIVr2
lJHAY8vFSeE/CRNLb0ocjoe0Bv/+XC7Z7j+G5xv/Yddp+EUZRX1UufulhzTqYBQHxSNNoa2gL7hi
bQAV54TAZgJsMmX8PenPrVykkap5mkhuowkeVBygRIUabSoNkgpo4vUEKi7I7yIIg8PEMVEf5Cm1
9AYBGRrbBngk4qK3iro2oAfMm9keA7unYrEJD06mlLexm3emI3cI6J9yo4OR22e1B0C/oQmPo7Ta
O76OpG5kvaqKcOmqVS8Ivz4ddI1FGf8OjBy3HL1oQWXphNYGq372MFrDR6d3UCIK/QN2GQ26ytlN
2VG3Sm/QrVet0+ItgwXWjvGvHgcvvt98aJB1N4nbAisHYkEKnr9QiOlfTXeNYxEspYQ2i7jqmg0N
NMf5gauAXBDE1GBw45nNbgBSUwY7XO2AG+1iTY7pGzYiGrSjohyQwHQLOMvlQKUlSuuiT3rtoXOi
lQ11LJGBeKtF/DAMKLFFxGvWj0ghKWOh+SAzd+vHks7+wyBybq+Bdlhh9hvUCEiyQRB5Jhh4Om8S
fC15DUNZ7oFr0yF2d+aUA5cRJm3bFHVQfMuH+jdtTyosrXrHK5EvBnmoXyGUB1oTrBP2rjC6b3+k
vo2b6WSFi2MeORo5nDGEh6TxsoDlp0mfhN4Afh6Aq44tFXLlouuzCm4zumCegzyrqNIVk/WjGuPn
1ETLOtn+uEn64nWoxgtA9oehBWAU00UA093ujWTmQKrZxz4gOUHF9p2g6qessiFBWA2DC7ODmAke
H68i7S+Tyj//wJeAhiNHeRQWzR/1nIghuSAdWMX9Xm9jAKd4BENUz+vKVAWWM46HNFs5ivnOY5Z3
3ES1eMX6lp3SloU3r+92TQM2sa4JUyOkrSxhqQsoF0mF04mP3gS8bXykVUzodPXsp0xamgHDbO58
MIPdlAtQtj72GjoAJnVAikqGjaNGG9PQGn632zOWYIwXWlTXqiMwwzDMP8Jcxhi4UYscvn7MlpYH
4zfqbwBSFvypMrEPQYJ0o43V2U1QW1dBg1Q0h/0c4TQwm8xnWrMoV9PwjM/ws6xsAuTnw4yCaMXW
gkNNbzy9tJ9Nv/TIbdpJzp0WPIOHtACBWFr7SjuayK62QehyNnSvepwjpy5S/yED1/KgY7jG8jme
Dcu4T+2otpOqnY0MKGpMabRvRtXcbKmqx3GEo1sE5QlyLN6gynA+7BSpgmVjliaPjN2sKI/IAxio
khbwVKNNOJDE/RU4IDcZR8IOMEt7E5e6fgmKchXMroU9qsjOugLrWEobcRc+L2Ja31i0emgNfOnn
wRh650y9QHEnpo0eS7oDgwpfstn+CHXJS201T06np69uo58Jkrr7yXTHRJd+oY9jZPvYpEKnz2Gp
58LYhoEQ28YJIcUytQKNBHG5OXZpr5+WF7+SRMjrwgB9gqh5U5VWc5kHFNpGy6jK5PhDGmPEPC+l
UpE4DR/iBMsvjE/Cb2iyX5TyCw8hAcp3Tj5tPXAACUZCOSVNhSxrB8yxmDbHmCGb4+Q7rZ7I+YrK
D81oTLrQg7livjdekvmYMm55HS15iLIAGH09BPuKKKaXMYiOURW3n9FgMrerAP2XoyFvVmpU4Esx
Us39eNesMQY8k8znKCVjux2Q8P+0vgwyXXnuxrYa2/IY9FN+MiTOnHos9pOJT4NNo3+iSkxXmXBu
WqHZT9QFndeMfbCpxppTD0PYRREOm4j7/9lRPpbc2qhIkMrLZ0SK32zLJFyRZ39ldjAfhim+Frzx
h2aAuOL442VUrbz5ER5cVAx9VuQX5jibYlTZffJvJBpmj7VTh1f+xnVsOdU5qxl796G+CRC0t2wt
lzRV64rGB4OMSG0iNU5nA4fVRCEeY2XQyCnQ49A6Mhazjj8fdQ1oLy0kTtyujejmMmGT8Vh8d2G/
77AbJrJp11LQpuqnqT6HU5OeTEilkRPnj1hEUfmihyf4NuG0aP6eKkv/ziImCUGs3pUsOWMiemhj
M/ul2vp3OGAKVXDV9zgIH2nkq7vpJ7TG86vZs0FnQXArBuEekib7ywZEfCgtoY3FrsbAaG8qraWX
Utn7IAPQYC+fps4MecIMcD4O7vXnMzBAYoM17WFqBVEZkf8SLJMmMsoFYK6uyjH8detgkM1mnCaG
5UUtL9ny8PMReIMzwFIuySxuIctZxTt+SGSXFgLowJCnrrb1S6rNrJNIdX45MaXliGnuutDKr7GP
fV0Ba743ncOUKEx/WVPUvbEWdHD0c3qYaaHt8ngUO5CEzVWYguRnxDckPZCTju4FTX/6p1t4JQ36
gavKKnEUvWdDJF+FSaO/AlDJPDcaZ+/n00prcH+hyV8E2vorg9vyoU+M+hxLfr6M7M8ff0egiteJ
H31UjG5JMpf6x5iyL1sFECtL85nFxBjC7ULoK2tww9vPQ4AkdRXVpE+0gBCZkUiS7yAc6lDsOCLS
/DQtq34rIwFFuh4YmM4zOguB2zNytUNN2pihWfKMoeVfDzAkGkKF3yeKgosTL9Kz5aOG3wT1Nkg2
P5/+fEOELr4UtMHls0i14K1Lh/fMB/Ws+k6/ccvfIs3ZsCHjmTC1bD9W6ZqJYHz8+VKlyh6IYgB6
oClfZzNAzVQE0ssdp3shHgE1IqNkj8yF7iUUEihNGi/qfvUcuTa6cA2Mnhmn//oojkn4YTn8bMek
P6aWkCVXfo2iiOk7hYDsjg47+24qkteAAc1b0MW/m2LeOHlZvvTwa7cw3jhbLJ+WEYULbFcUBE7z
Au1a7XlxFblgD9HAiWGFr/wBlal67GrLK3MOvTVJhydnrvNVE8cZYdb0eEOgsjAYFvqUbPpdNBYI
jn0SUahktHXntDH2PEavvt+ZfIOHUICqd8BRcPis0If/fCMDLMwYxgFoEy2h9fp3jwBYGJP71k72
Eo7ThadE9Ic8C9OnrriNiyr958FpMNFqKoGolohrXzlo47IAu23fqc3P10KcAOBnSyzhi/Q8j2d7
p4bx1bDT7lwnt5heyJ/pgfjI4k/kYh4WRqSf828zLPpDVxagDaPCPaHe9725LqdrOxFUArpuvGec
3Fd12zsvZel4ZTeQClCqkzAHmiCoPUpyk6Fm2u1MBqHh3Jp6Pga+sj8TN/DGCQd36VjBQpxdprF5
/gqyAvFo50u0jLnp6a3co3ApvDIsxDuUrXeBhu1RmzoYunX06z+/nIC55/QotxTYzrve2fsQB3+K
MAmYd3HRYhJjxsbftk1nvbuapm8YWJ6LiarH6IX5ImBO7Ho23LVe0YLA7TMdygiFQ4GrJ4ja/qUD
dRHx9AQ2mWPYxX9tNrA678znuIZw0eWah3AufOyM6v7/s2oNwzHF/y2r9j/++3/79//5P/7PoNr/
/F//Cqo19X/atsU9ruu2heSCLNh/ZdUazj9dw3GkLWxHKaGr/51Va7r/NAWTbGJkTXwwQifGtsFt
H/7bP0zrn46tLL5EUgS8Ssf5f8mqNYVj/+O/MMafApLqv/7tH9KloNdt24S0aShTuWLJsv3zeWce
2pCn+18bXVZmJez8RJAPNMEQ3UeuXAZHBTESMNldE39nhLq1Ysq2iWsQJjXytt2kRdT7ob6yR3u+
ziUHldauw4MflLcu4WysBdE1GebsoHfgLTUbORLSS3s/WmhVWbqyXd/FGTqulrqzK47Cca9yzDdu
2EPCspg21QgQz/jw1OAGZ14Nj6qr3nHSJa2adKV7u56tL5HY0W0EbE0U1y1VEmA33GGQAcIi+Ccm
DTNy5AYS3lsTzfGza8c7N3L7bYCTetVN9j5joLeTDozkNADgo4eXmgnaXMk32Zbug2Hm6jSpOVwZ
jLehHDGZMsoqPFZukmxkkioPJghTCc1IVxC7xnM9ZSeBnHVTwrt6a8b47vg1LAzIdKe4umg+sfCo
iO5+ruTJrP13sxmsUz6mf+Iih+Jmle++tN6AawJXFztWH+NicE3s88CE2ZnTBcV0C607PTPerHdj
MkTkwSLYZMB4wDI4U7yNCEYrdPuD1Ih8cyleGjJutzRmQdnrc7TVyGzCdB+NK4wLz6I27nEGITYD
cLR2/PQiCShB6Ipu2h+mAl1qc6mLsoNjBCcTYmL/0DpUvL2tMf8htPMERCccCRKS/UiIUNQaJysm
zUsi7xKNdkgZZ3i/cLFUm8DVl96KVntcD0jZJtJI+oyod5pOnX2MJ1vH2N2OtzAot30BB4aNmnGn
w6ktWaqpgWijdTK51OGEAwj8ZoM9FUetBrgQ9cy3kX0Zlw5VcVmK2ov02OYpx6fQaBYQO8xNOckb
PVV5xH5lbOgC+bhx82lLPxxa7hzuCnsab3bWFl4gIdhYKEbgBBbVsZEgyKzCuOia8IwMw8VQNQJA
PidWR6f/X0vpnnp6y7BJ9iLn6N8GjrYSsIsf0kzQQFRZRO1Bn1+SaUNpZvp1ugug5qSKMPp66Lvn
OTRvY8C42YqZLZt685H49cg0VLZeL6iUnLSN9sW0jLZz/cQAxji0CjsIG3l39S305UuDtMAMc3Fr
r7bq6c6Z6EHKiCwxxUdlv2TBOS1IPqfZ5b1Uj0nXHKM6zxaEH/fTCuznGyp1FyMnPb+8bU9O7ml9
hiOFowe8guxdFXCcinTgoM/UcQwpuFWAnIJZ94rxFzAoq8FmWtR00Zs9soPp0BX9cM7EnayhAVkN
qGZmLe46a/N7aJnpRvPry2Dy6/2xMS5IAGgAtuoSBKjixkXwGEabqWwNsmZMkF82Vu0q6c0HM0oO
lV3PK8AGyX4G8dLaomY7xBbKcuNvxsGi89KIio6n+DAtUly00r1P9mjuB97So5Fnf2wcccDwLRx/
7j21aoMjc/zlE9kDYQuANolJA3ictjzEEJm4lTRq74Acsk6OAx7l1zwlr1BRq23iyHwPCRWi7BK0
pIbqipOs8Rw1Rduir66aXp/ciG9xnuOqMHCED5l1pYyg/4cgbcE0iDWmUzCgO3do/w4p+miYEbX3
s8TVGvldLiDJldEYJK2gKTfKRu30Bl5khLZ11GheMgFFTjsa6uAnCukcVwx9UufSCn3RypJpnEfB
Zez3wzSqDZELyGlkRpxNFjJ/yBqMFIJuZ5D401MxPcfSzA9WX73mjmHRPIsnTrjlaRjrEEewQIyQ
Z+OZrmhKlqWbw9rKiLH1lGAiYluVgViCWzMGqZbM2oYrh1LcmFCZBNNx7svp2JYri0WYlcCpdqhW
mqvWDHQZ9YpCzAn9Q8w6/mDbJLWmoN0CLX9MRgYForTdjYNjZOVrLKfGO7Yaa++OwV85CmSOy82u
cDtQx443KSFskJp0ii2idgyrxxbuW83axKp3hiq8LvzuiYVHrm1G6qEazJOdw3gqaTRyfT5z/Jxu
RvmgzBjBAkz3XUYAxjYAJ7OKqIY9HWGQYzlPEzTSMDXGXRE1HkiFxFPlYjnIuJcMfXztsPoqoji1
JYrQTQBqQIH9yLWG5BARqdOckZYUxj0L/GiVO9HqKxVM7WU2kYpaMf8Auw1vgHqJrNM4gfWRVfOa
92jhRPhOlcfLMQbclaAUgyQ9xjatgtpyp62RqA8X+8BWLA+xKH8z4eKZHehf9Z4FhPChJeX5NBfG
i244cs9g4ysPoApY+Xjoc3sTubTjEbYQ3vZYoZXLU/eS+1n5TKkMkkGjPIdt4EQHZm4KXJf9q3MS
lKe91jFJkZStxHCdRubGdEvTgz1X5imU9gz9snY3oeS8IIL3wWJv6TCYrCLb2dCAqDx0qPUuxE7i
jynppFGmQ9m3EDaane3FGFwI5sIcGcKLaCua0wQO9hBweCX7DjNKOCPAaFx7heCfL43yA9+u2q38
nBvPTdpsRwY8vCHQ05uGuIZ7DQWwyo0QbX50blFynVlXA7q0L3Rs/aMBE9qxxhNAMnhaE2GkXfpJ
IWCfVENCidJg37T6iPuvI5mg7Jg6pQQ09B1JKknx5RZWt53QQq0SThc3AWvC9NNNbfYjYdxhjHZ8
hHCUGLQIMUWojS1omdr+hwwG4woWc9qwq2KhWLbAvJtPrY0JMw5Hb/HSnfWqRkY7gE6fdf1UJrl7
j7dtxAZsEKSNDz5CZvKBhBL6z7Jr0pPEWAHbGo26SNcV+X/7Drb4GoMfnpEA8XFK0l3QItU3IRyC
/iTHLfkkem6XC9ndHA0qt+QaY+rRmQ+9VTAyEMMJ+ufjSAf80Ib2tchlt8On/4hBi44xrikWjvDY
2h3J1cvwo/Lj9quDYchdhG08gfETErHzEAzJx4zgwStTbiXieREv6ZuB90TLFoJvJBUcWGfYmssW
lDro2TsF3k9VlDxaWMGAiA9130/AlbBCuIaJuHe5PrUw3DsjmVtRwGfWFOhkqgrpRTX6EsA6JwJG
eIvmyl0HgcYwvGaqWzgTf6sVNRdNYVvsNKx2dctvCv0XqbXFMZ2Haz4Zf3hhlsmvFREPBKg2hLts
tOCVpVluGp6MqYsRl89M1Avoq21sl6XXJAN4BLNwwXg5r7ygOyOCnUm+zp/ZbMxrGbICQR5jfETD
+JQ08x3MjI8PwEUr1q40za4PVhFCEqvkri9icRymHMBHlR+j0YdowMh2TSfdMzOn/CWpTxCzKJyZ
PYkVmSdKF4mNKy1el0xcF2plhY4rmQHDO0aarUOMTWgv0/Y0sRILdL9HGrBXC6nUtq0FEV8OdLki
E5Q7NuT6n2oys83h1AdjunDcSeluMwsI+2AyNbbUa4CldlVJN6eJMGzKpQgbM9c92X67aLT6Sz/A
CTCLZjpkrX+q+pb2xPKKJ21oXErRUpxJC2iW1fJ+aGKTzezXDtoIqEpav07ItobNT58hYGK+LmGe
47XJ16HPUIeyPtuSVZpvhgbI86BKBwYPuUtkcL+MBWm3WgHgyWgKitEwnF98+9IN8g3KZPZlxmqn
fEHxrCGtHnrUgGqw6uOoINL8HCIifPMoqxpPFrT2WyePjzo10IO53Ha5/hZRkZzRbH1GMvrq6dog
ATeTsxtQyxcFpVVEdNdK1vZ2QlNJ2ewQpxBFljeMOTgjxhgtHKHXmc4Lu+ECXWe4OboaWqVB1d7P
aSvtAsZLk0JwxfiTENRDZ1ny0s6phbwR05sAWHrRSznsVRzcoeU5+ylzL4uq+CnNJhBfult4BIwT
seuCBWsTMisy2wIknGZHE+qFck+j1brrqFmGvw0c+Symn9yN8jnSYawg2gp3jIhrQjKbYj3UYwVS
EghAbHbqYDK8sclq3Oo98zZ3dEuQeaIhMQSaWKKDwiKncDPZZMnQeiXhw7x3ADFnEq+uRtn/AvY3
7uMJyJg/jqefm1FflnnHGGgdi8GbQgCbAjnOaihcpsPLURXjBnuMzl+nRaS1xIp9EODvulPTiXRY
e9viFN/KjP1BDM2XiivjooXyXUA72BuDVWyFRR3L86483YIVMvjluP5Zwqpw6VNdMjIMbmlgP9bV
1LOn9jDnIo50Va8RzZz/HZtW3EgRyaD0DT08peeo7rp9YLQ0tnVyZzuuFtQHf+L6HUy68Oh59+uC
gQon6xALAYwpdntyz1o3ItsJmf3Uv2CIiwm3fR4Nm1hci/5bpGrCiiAxYVUsP0xbVrwf6ln3Z7Er
nPDMnx+dAgct1s892c9YMti+zUcLF+XQqJMx6/WT3hFkMCnmT0mF/C3W+hFkRQyjVfdPMSLmPUnZ
H33T1oeSyf9e2OINbtTBRlR41hmxcvO0Hhs3ZHhyezyXU+IqFEsAeKI/uVb2v4g7kyTJkS27bqWk
5vgFhSoABaX4B259b+bu4U1MINGi73sshqsghSuiCJfBY55Jys/Ikp/kiBOX8Ihwtw5Qffreveda
i9qX5r4vepDGjGVpZ+jdMBLzVBl6ArELO1FYiN0SldSr4MfQawpKo2qe0RkUNVk5DlhipF9k3sbm
NY5ikL+J7nchIS5magHwwLWceOOuDah9hHG1JQROrETTvkrsWyWJQErBKdHvIIesJj5H0URZr+MB
10NcXEzMqakB9kBRjjMhSKb9jDj2oVa+t+5snzo99/rzOKRvk6KFbDreJc9i9NJD9hkW2CPXI8Kc
JPc2Ts+gnvAJlBqT+wOdIAEApIwtbNsYTpb1FtPOPPuQ2tE8keBCpuEO2fwLoykoSnb6FMdmeiDB
qw/M9lqBd6AHT3xJE6vnAU7/BrsVPU2A6z1RDxtVEEU7qK6AsTC0W0JunCWaL3vr96ggVG89Rl4y
X6JyAN8cNI+cF36Gd7qlYeUvjO3cBwZeepnW42M1y2pbCwjOUekmeBxrl7np7JCYhhcuLBSBc3Px
LUmNcxQH+T5JCMBsUuNHU6Clqu4LRZpP0zbrvGwJcLegP0Qr2Jb6p+n6z6XhukhRK2/FyWoEiBhZ
p0iiSQhhfD1AF+WmU+mpoQNBjKhC5gZ+Ru0gAmOzFx2fg5lTJ3omORhJFX01+y9piajcwWDO0B9t
w+g661IAurXMmZGzYFRoDiUCewYHe6dCmJ4J+zK7Nb9FbqfKtPazrl6LzhwZpyRPamRnSnXNzeTH
ePOVv8hSRJAMXGMvPIAaQ31vuPXaispnD+v6oUSgIx0H8QtIKZAxv22JIfFmTM+9TwH1clMX3sYX
M0AXSpOQobqhfItsvxCOdNcvSCKYdk6By7dZ1OMEXt0T4SM3FGI1V46PWg71tu1Q8cFNOReoqyhh
euxBY16+uqGNbyLEP1DbZUoObzJdY3mPl2QA00+CepmFzh8d99wV5U0M9cDQub0qihU2RW/YkFnj
LvLUhD7N2J0sAWzjgsBgJy+6g2iyW8zedHGbLb59ZlpxXx4TjUgtD63x2jO4Fg95yrpkVGWA6ohG
hRfmMckLDZLAc+TUw9ECNvDgZGW/1oHxhqpbncvQx+El+oBsoPY7GdGEZKOhFTfh1sW575AkpuAu
gxnKkcTnQtvlyTBScLRAOAh3G6qrOZdv6eg9805VB13jbLTIE+zEYN4tbeEhiMv3oGU8ZMxje9CK
BlhnrfGzgneauI44ULOsh2uCsYO1M/vVtmvR45HA1J1hGG8aTG/XO9VkoVoiBWfoLYuygd19j0QT
iKm1djw6NrhLsgRmYuoJ3KPC3XLaQS4FX+yKkPWmbPGzm8NwAwARLOTQbVwWwWXtaH/lRCG9CWaq
Y652DXN2BY2RnPZ6S0da7sT8ZGEj2DJ6CdZp3xScY9AlT4NzNHA11EBmFkWYnmp7yh8ir1AnbvJF
aVn+OUNCdnaz9/h+A8ZewxWEA8fO4RfjndZ3BmmxbGxzm03S21gy+Wmazd6fk+p891xU8bvjY+dR
rnMswzq9DnlH1VVXyD2gES9EjaW3tL+T9AOJTfVvAXz258o7EyRJPSu9b5buvlQKZacloOpMd6RW
VpwjZGVICulQyoYw5grl5X3r9T37RFMkXTLq/jQElBmitJJNE5A/3lHrriMr6xYWaI5dWc540zTp
1+jC0QFrIi4tx1J7eyQo1rTv2fNgnBBRl85r2nQEpDn2UzJa4G3vYa89UTZVVnnokxPsZYa7zhip
YXiAB9BH2akGOb20aLSAYCeGwhuN1+q+4wGhvyL6ilf+3IMRnqTARcX9xXB/QlSFnJpYL7pXc5Ud
ZgW2ymEUFwCjX3R3CINTJSs/KIYj3q+veTGrDQ9xlFbQHrBH+evS5LJMs2YV5J3cZ137zbAMguta
zgd+6u1N0JxnLy9/5u4wkxHooEqeULbY1fe8eLbmvPscVDRhUyazPfxlzo108qM5gJPlyvDcIt5C
AMiIT3YjAheC/oTULwoZz9qB3LQUlupwJCJW9x10Xpzffap4EoRRtaHIaz0E4G2/suvZxC2agtez
yLOSOMHBFAKLzbgh0IsHu6k1vT2egIuBAWAp6zGhKoWib8HnpvQJYYpKnDAq5rqTwil3eTm33+d2
JDxHkm0QU8QtsTQhYmDAPPlkJH4s2D0vfG2ndNyz/qjvrHsW9Ktf2AeDMmozJyyEzP6GM8Fwa5XF
4CLoTahU1NsEjELqSbUqWzUf1ew+dnMV4tc17I2oh/hC48slvwbxEobmGIGQNnYDWJc8AWre3ZsF
NreR4dMuHCUiIbfck3aQ3D3mgM7QsJd+bJ5k2mTHqO2St8YADes7uMLDTq6SUd/J/FH1KEb7Ma4q
piWy8Y8GOX9rp9PnRApKvJjVC8Rgv0oZdS/mTsulVU/vSNGcTVRb1nLMaLgPpMxtIjjkm6xMq9Xk
SLFNMS/DAuGUaiuxncoJTzw3IUcdNz3hE0Y/5rXrMW3eOZIV71ndTOsvVdRqmlxdAg/VvBYVOH0v
BO8Ut9/Igdv7ZR0+9R4ow8JloMo8pjZhacSmCNC/Aj9x40avnA5iXDhEp9Q3ogPGU/BFcUk4IwbM
h2h2n5PS5DTb4exJP8pu6u/OY/crNI2sqB3so7HTt0wKXp5RqseP+/Djjhw7mk66Nz7NmZoOTVxu
ZvazswuRYIWAcKmGEQMMc/oVt8UXhDUhfA8pjnpTNFFzyFpjXAmWFFSFNa8TRlKt03Nq54dO2F/o
0Vh7pxmGTWOYaO79ctvU3h6H7HAijv0ha0ISN3XJXdvb4dkS426kqbubud03GC85yZTFHiodRQ4u
GPM2th5M2hrRrRcYWM9d7ewxA/D/NIN9ttx41xRiWNhxNn1Yy1ZJgqK7oFssfJW9cvZfk3VC9wqz
beSEXxkmmcc7VWANg/eeMCgzkjzChWdF9XWcI4429axfk2JaaTx7MCqncd3PktRglxbZCE3hQK+s
AhmLPyevezpBWc6jZbBBHCnzbUnCDjP++pAU5Q8nif2HpiP2sW7uZ72oi4m3IUwWcUT5npRNsgWz
Sdzy3ImtPY72wc7qr5omHL3hATXtwh2wISSATwSdtH54DkEZvpQKXS+upyh6q7oaFzztW4+cTmfi
xduW2EGfIjSyCIcNSbrkYhrUOe4k98Da5afQCEg3gaQSaBB5Oopfii6qAKh4IDDd5BAMBi122/H2
WTHt7Ti8TO5de9kjSkLLg8621riFdPEWRlhYZNnfVTnQQIl6OoaymjZ9hqy9VGZyiNN4qxi0kjIS
w92MW39DqNsSrSueC3gY9M/xVHU9zg0DCh4RBKfRz9yNJYggicaefW1gKBcWhBVg3eOayYttZfHZ
0zC2KIvgbodrp3FbRpHpiErY3odTWJDBrh8sGk0H9C+fu3uPOEgUD6zwY7AZfG6pT3bIZs0LS/G2
4Rlv4ZhqFqdE0HhsP9Hjrna5Hb6IcPauQ1d8A0Ucaz2sXDNHTpJ0G8836MkOBMNXtiDkAzMXORUU
VZu6Sr+NppXtB+w3awcM2rKz2IDduKq3wWy8VHHYHDtb35z7XqQLVtfAL19Luy6XpeyPfT6E2JpR
ameQRpYdoBFGdkwQoDG9/1BuUL7KDKO+5To/bFW4J2vCfu9SdyD2nUeKQ3RmjD1R7COHnmAh3qaY
EgyD+CGKxu46T71gYkxPHevgBN+EAGO0u+1D3wdEMsKFDSPfe4mY0q41JvIdlMqf1kjCYAX8bowy
gwhzaFYx7/pD0bTJMUSidAskFj+aERLPzxlH7sEPI2dDZgYaTCfxboUzd6t+7vZxYFcMiLIvmRbQ
ERl8bElI+xZrVBfhSAExQfSrlGC7cBVQKWzcZDeJ+ZD0uI/7AisLhNAFJ6Dpgj8ipj4GM9nRmMwb
7zUbGgPf4PcJ4eBDaxJjH3DKAQlDD3jIN2YwoQ2hyBq82HhK6gA7kA8jx55p69X+xulcfdX0q559
/6Tr+NpHcfWeg/BaBMzJroS4kAMuar0LnCE8E1QbrHSzInJErTqI70SQEQPWIvrbojDNt0nNLeLh
xlr5CCpPCg3hrhgbl6G11GvSO6JVIxp0V2NMB7v02lNTd2TaasDylnDHFTI0qE31sBsquHOl3/WH
0TLtT1j0scg8hyLwuNR8axnqSn3uZbsXkzt+QmrKpBtwM05Q/r7ugLsZtfuiQlRpyEHJu3RyqF0d
IRrJ6G2VbKeF0eC+a7q43tEK69bsHdvRGjhsBWJ4gohPqIeUE/tmOD619gzyI0pWvR65AmYm3fQ3
nyvXNfY5nWxqwf0cttfMK/xr0+j7NYF7awTLBMbC31dRk73NOHgKNFWlW/hHdpD7uShgrJqWza56
pv/sHmvEEUvLme8DLmZL4K2rTV5yhieOw9509Isr2PBHi5OkjXCfPEy2dz576+D50QXFKhkaXm+f
44yayQHP58Jqf50jzHBWqN9tz6o2sybGNQdTXQ9p/NyrQR68mvNvIQkNNSf2LKb1uHI525sGO1t/
h6Sqibjn8ULsRfSiAfjVRNgd47DbUot8m8rGOVad9Wqy264R6hf7jy9NiBFRe2rjT2N4kDGHPWLF
esJMe495KdGhaiZKtc2Gbl1lI4z+zLAfScpp10zUU2gGPlPALsIhMAJWK+PeW6Co3JEpENDwD+qV
1bQzo+QWuXHem/sm7d+QivrWgymprnOwT1W7DoNiehzceXoMBPipGKJfgBZBuKF16aStd1qaP9vZ
mhcJjfMd8ov0EyKWd+1zgg8tn1HDlPvOg1kmt2mCOuI0Y/hikBU+I4I7ljKWGLYhZKk6My5p0pC+
ZhtyI+bqa+7jpoqwaWJd9NI1QxwQy1NBYCgBEUd38ortqIHeDrlXnIk48Jf4Ks1FR8zG1howVLeg
1tdVLouVLgZ8t1WzpbGuVs5QGxSqcuCn5p/JIDQ3Wb1PXLYCQMjo2omTo66MrmXJ7J1JJZ2Byrk1
9Uh9QWACzgDgaLS6QPVY+KOdBGhhsnck94wbWSiI6W2iO81ctkfAPIQrPcdh+FiXzPvGvn0E+sxR
txvVDu1Bt0wV2DqSNjaul1sPpWdmuxyH2zC+U47D4C0wpNZ88ng83RqxclcuehN8mxH1zzVZFWh5
+YLc7R6gKIe1cidxKDKs+DXjrJWTRO5JRmO7jmvBrVDT4w+a9BJk5Lr6QS6vWWgflWEXx4/vwN4Q
RoF+aeG2Zr8GGo03s6jcg7jjnqu+on9tR2JtW1FxyLxIHyE5ksNA/rSViO7WEKSDvz1Kv4pWbJus
6dEWY+LIjAGyPuf00jATxC15/2gK9jBSQsJ14BjhDikg0a54TZ+yrnqw7kK9LjZ/+86mko7nTL9N
XI6LoQuzi4Thci+4cRKEBBvGTfCYQvumsdOOq6AZ/BVygWQNnMrfjSxhj9CEsD6kIcFKw3jj0xAb
mi3uepiudIF9Ti4B1rTRzLZOFmsOxTaVBEb0s5y5w2coldMAs+8hRiTh+DUZfXQxaWRnHK4K5zqw
BW8shBjrrJkgxXKqLIPkmAETeOpyiGCC/Y8kqRrEZM5gvrVNdpUIptUUhMOXMTaPkyljeroiwKZr
gJFm4rXS9/H2ZPbvRG999cM2OcwwnJ/bYGSXeVZmlD00hQwPRBT061aThgQLsoCifS8ShuldVlW1
Kex8Zcqm2FfMqE26CPu0DYeV1cFxCVpPbYPCia+tQwgUa/r7mFXTkxFbXB+Z/81TuJjQ56Ai0vss
t+1H5cYsHDP4KMJOQgKXxuCJcC2aAM7Un50uCzcYVFH32gzpdPwpSRidp8X4ua5da23NFCFtrMVj
Xid7z3XSl3Hi97tm8MkE7LawLJkdpiF770T0mATmjHsrj19tVqsGZtnnVKtLm9Ko7Ot6eIx7IHnK
Wgli6JgXzcFj2ZfNKoU/CBItLK+D3naGFW9LL1Kryq6qFxouS7ev0mfV08CycdUdC7u1D6MxV4w+
FdbkyEL9JGMNuvUn4uXo4GJJWkkrSt+KLDyYBnN2A2MO48hSFVCXEnCjGVjnIKwQxWT1tS9H9T1X
8b5T9vAz5FZMci7VeylPLKiCkaXpibglpYkkQSMHOVU4Sp8xoDwmpV28Q1+dFmQ0485rGX5UongU
5ryw29A88ekZz2yzbPVWhaXBAmE4FPm+aCgaJsKdNl4wlGtz4k9QVE4pySmXtmfs6BHuu0lk4BNU
7fEBWyBedZCv7AglAYdFY43XkrhPNTPIq71hl/lwzBCjmcemrNF+4Ndd0C1YIxdI3kJrlsw2IdfI
vCyY3EQV26dojyZdxbuzR66UXfQnu6OHo2zu1i4cNSGNVb+yRDptNBGAo411x3ftrdvS1SuraTr2
Tqr3aEp2QZyVUNnoqYUoCliTJiQIDmeevrbVZghaMqFE2OxkZ35OmaOufZv9iJfs3JMSwJ5KPPph
S1NgYICfSR8BBqvxGQbPV6ufXzL0vNhl59toDNGngNyuDJkD9aE+WW5Axy6vmwPh1uNOCRiao502
Bzd1oK+5pBxbjGCwadyYX4GqyO1m3dgNTABaWmuzCH+UsSmZmowrfMTqm6dhPipRguEc22wH4bHY
9DR1PwWu/Z7b5Sshr+PWcIvpMNmomPjQvrUWbNoukQyL4L00A7wJjoYsQlXxuRdptPDuEy27F1yh
ACumbL4ONqNwz3zr/U5vpBsdAiukmzoGMcOO4UX5qSDt2oP0qUKuuS5Jn2MOmhjzR/rS+Z1ASrr8
wmDnf6rKFvi71/rnOK78DeMKf2+kEa6z3NphNdG3Waur48zJm5M15dZvDMaHGXEjFGxH0kj6Y9A6
LBRkG/y0+zJchrZpPhl36rJX1vx051xq1E1pnPurNBBqU1tJ+Tai7a9pM/9wyF+bg6D8QfOdu02O
7kvmkCLXB56Nqr78lEZeCYIjNFA5tsyfLI72qAtKAEH8XUx+XBY4Eeg3QCERdk8sBE5+tEZdnczJ
I2PdyleMSMRlxN/XxFb+yegxbdohJqa6wEoD735rp2m/J6CCyXAtFhzv6JPFfnpt7tMEqxxagk+U
t0hqFV4rc5y2KULXHTckp/mm/o5KJ9+gKxf7DMTwKc9Y9BGCBmBzPe8Y38vQtCxAKKEhqGQK9YdJ
Kodh8zqC194lQFIvNBWIOvfvOaraK5kXQynrGku8swUGDyhe5JcJR3R1Kw3GFZ5sXoKKSmvIe7Gt
RJwtnVDdLcOjsY2r8SI9I6fTosKdJ0jlalTGO2YAl7f7broNXs4cQ6H610xznoAe7losP5xY5Hzy
kOZ/6lC85U1rY/Ck1E6k4V5jTT6jujee/HjeuEP13qYTerjY/NaAqkNCYafrIGepyULeP+Sjp6gH
rx0zWl+BGnGe+PlZ1e0tthomdCNr4ez3F1eoN59O7yC6/ilou4Z5B49Szo736vivaTc8u8INztoU
Ia6PfDPCPArMAm/n6E9HAkseDLRs2NfG6RrWYMu8fkBKN1b3SCb835ngyAYWut0Itzt1bd49W5H7
Q5Mxt4SxEFw7N/3UyIBTRm48xmYm8VP76x4IzzFMifKjcX3PKAmDJ8flrOMEDfGnAvg+4SPBa++p
i5sKgHqx8RWWT7EJY5L2grEAh5q11dLDEUpqI0dQt3zsydIjJA0+Edd68zDS2GXHlJwfGRmxVPr0
4GdSn1yr0afZwiUVNkQXZ4+28ouj06UvVj44L7jHKETn/uAqNaxw2TMLTMSNI4gJaiRihcmJ8SXE
vd40dn3MM4EdUczD2o3jTcyrwPljmUcUXgx1UAMrAU8uhY3Utxi7THrS6dD7CLiGL0Aa1NqYJEO6
dkTsCznAQnY7NImigwvm17IUxpnCClY5RwOcW/o1K43goF0O6L1mCpiVoKebkgvPFN5rk7nWNstI
HTDS2H8dlJ2h/W3J8crNrdZegN85BIUeuQcaBG9CRM6rx01bKKM9pU18ocUSY3NngWVcV+UAywzv
nFYaC0n1PXWRliXwWn2aUu33HtEpSvwyWM5BXT99LLUkGgnRDI++9qun3jTkEvBss4By+VRhG73x
LsubWSNvwOt8p/XjQ3dYLj9zDPGlWJNs43yWQ9g/MI2sH2nv2cDrnJ942sctG1p5GIqpPNQtl2bb
huBqQhwCJLc12zEOnQXZY1+bAVFGWTuP0v/hWzEqfo3Q/h9MFtff3An/knfZtYjyFhuC/tWzILnD
BUkzDilV2CTwaPyjZ6FmZDZIkVU4G2MKtFFE27ZhZlRR5+Gu88RdkFw1evnPH1bcf+8fvBL3x3WE
xH/hcWvqX7wSVkj1bJVTdRoA0K01p7xl6uY/+8nMTwkieVXZj+REDdfZDIgcnIcdx8IdnyKJBg4t
v8gsT6kMaOWYfbT750/ubkz55ckptM7C0vg4LFPpu9HjH4wcjkJZBvE4PSWMx/tY+TRFRbQPlHqw
hyE+zg6KkairaNoI99GYcIsXYXEYq2pPe0ZhMwoWUdlK5h/ZFxi1u0HX2KVHzu9ODY+/rvgw8yR9
IbENsrPDaaUjex2mb9Vu/vlrEfZ/8FqUbeFT9LDO8Kc/vpZEVzZWahuDw0QPj8+VWV3jdytKcOSw
E0BXhhXYyNsmWCWhDddrBp8PGiReTbyWRzqiZ2/Oxoe/eF5/MstIZUvbQ9psYqVxzF/eY6uNh3mA
WHKyyNXmwo93BLA9ePCHkV+mcgOm40hiHiHqE0zMuqNbrERPzKpGBm8E8BGM2F79xZP6D94s2xau
zZDAQjwlf3mz2s5rtYyn7GR78FigNtAbjT9/dGTNSkUwZulQO1GO9T4Er9QTd4oCvIXhho9Au9Fb
n/QnPfvbv3heOJt+uSBty2PyTEw5N4yWv9ylIXqVlMOTQUTNPBxtdC54NRDRIDREl6TzC7rL/MEa
UowTEaIbN2e8UqMJkshrOU6af3GHiD9/ejwh29PaFXyKjvXL7TsODErhjwWnDwtOTmLscoZls21+
dDCwPuNuerEn/RSJKLx5BTPBrAvhn0z+Mu/Sv1jCvD+vYSDZteCedejCeeYvTyZwAXYrejpH3502
LBMFWY5os8Ne5KuO+vZDC1M2jb3VNVGMWfzaGMJfcX52XyBIgH7Vh6ligkowdWIkNz+p7HU0KNjL
vIkwMTyCvVW0zmbfxPiSIJjqIyA9RGloURy8bkKMEa7cppzf67whiBBchhtxORtFq44f+rfATEC5
EuDBhI7ZOM2GcZHEE2iGaJLHXnD9JB5ATLgUdIenA2KK7z7Twz000+9DNB+LAS9McgdcdZ4L5zoS
HQiUOyRWptW+ykL238q4st+LJUW0eRhcgRMTrcDUvgOlBIrdARtVzsFqyepJgqTfjXU77Jvx0uf4
KDgoQ+VuELSwO322STk6VjR7adZu06pNCXX1X0Jihw8oEvgynxOAE5f8XsPqRiBmpbuzFB5C/2bu
guU0voQzLUGPMLddLBCVIQLtyEPz7X09u3DwRiYjiboLP9qAbBPtrf/5XWP96W5WQmvkvqx7titR
lf1x6ZvRKuC88mltcfySvpCfIIYsDR9ySw7WEfFAshi/GpPR72bhWMtaB8n6Q9sZytxFIIFC1QrM
bo1qhfRnvZjtqCahJbhU5JishckxGOX4dkZ9eQpNNTFrDv7iRfx5o1R07x2hLbZo8ef1m/SH0mVY
T6qseXMdr1yNQflkmBM6JjfJ93kQviozgApR80ERn7p3QhdKZujukVTetSnttSSphgn9X9x2AlPl
HxclnpnnuJ5mzCf0nxZLxfuDy9YYj5XYx9rzTy4X8VIYjrqgLTtXbltuunbYVEat1oJL2U6QM9ao
Bep2DiA9mE+VV91PrsmLoRswNurHP78C1H29/kOVoSzNWo6e8L7TWL+um6Rne5kfIC1DvyxpP4kn
NTnTru2ynzHylCMkZcxRTuBuxoYWym2STwVHmsehq3ZBmpu7qe7ebEkARzw5zapoSOlGrX4yCK09
GEn/rSSvbZFVNv4es023nE9T+pWXkTuYZOlpY3rB99ih7ZCADXpQ0pjBBQdX6sl4E96LAmK5mjVm
v2k9JH635hyWm2h9qlFQklFwf7wh//Zt/E/Bj+L620tv/v7vfP+tKKc6CsL2l2//fv7SR/nP4t/v
P/R//tMff+Tvp+gbB9viZ/vr//rDD/Gbf3/k5Zf2yx++WeVt1E637gdmuB8Mr9uPB+A53v/n/+0/
/suPj9/yPJU//vO/fvmeRTlK57aOvrX/+vs/3X23gptDsgFyd//b/7fngLKX1YfH/+2TuL/K35/i
+UvGs/+f//W//Y///l9+dTf/9lO/u5tN7290JvChsalapmtSA/zubjbl3xxBqcyV7Nm26bL/5cit
7xZm72/UqdrTFFOeYoWgMPjf7mb1NxtWHKhZ5bE9Cin/n9zN3NC/3Ev4q+9vNfUw4iCFd+WPq+lU
DvEcGPGw73FYLT9O2pjlvQXsrHenS4xDY97h2nK091lKBInD9nuxINdjwFDAS/r4avvNndfq1z8c
a28yvPueaUCCMTTWRxc8+kasIZmOpyLucfl6WJBEF6u9wmCHp6HOj0UacI84jrdphfVUG8Jd+CV8
eLzf8crNYuT0IoKUbvkR5CUnfhPNjp5B8coYqzr1cngeHe9FZCluA1TF18bpUDoFeEZDyYsycZVd
RXcnoWK6WNfF+COFG75rk6+1YYCBdFF6Zho2AedK+uRtPh2cCqKuRgWBJCuLnsdgWpONOpOtSEtD
AWCBnbeMrF4e6kaUa0FXgsBo/c0PZIS2e2gu/Pxs0evMixzruKoZDXst2m1T4sQs91Xcz19wRO9C
kg9eHaxly45hHqwHPDH3L9mI4RJhJoOIwgUBGymCaqvgBXPJVdIR3xZIHw7oB5qdP2cb7Us8W37k
79GMjk+mzt1tOJOIhZaaoGlLf0K49FI2+fDSV6ZeFUyqavkARsNYWlHDMIzWBRpwgGXY0nRGbxHC
veVGxrKJpLrUIYlUHsX9nvCru1p1lguOmN07xdBFqDG9mclQQKxPIa97UX2rTMIt5BsNGvMpMgWR
YDmDHIZA755lcCauEndrUINemqgDy+N9S1WVPGnBRFcWaKQ7nLGfy/q5tFrcY+zhi2oo0Ds3o7sP
gEupsVR7cmHStYnR+dbWkFwhO8BR1RzKBc4R55x0yaqhZ0DSCgeRyiqPjRFgnxOZvVKwhS8aaDhX
GBqsMHXdw9Qn+uBH1U8Pe9ZaycI6YknDqenlW9Nvbh2YadLOEFL1nlvsRYYKpSRQoFI6XNIuK986
2/gELANOy71xOvHXwRgOB4F27uj6eDIUR4xDPCfHJCGjy8qwBHlcW1LXbx5fUVU6eFChboFrYjje
TLCU6l4TjQTuE/4opyazzHMCvCd3OTpZe46ysT3bKkVdoNaM9cX14wtMXW8/Awr9/buUxo2OIIwK
n+OP3xJO5iTz524m4wus+ymOR73uXurctN5I8MaBOUvwjKU8OoBZBnRC5xDx4c1w0xcSt/pDk0f9
TYk4Xph1yszdavubHhompCSWLIOIzB8TIvLXxJ4gY7kT2n+dsRV08XfaVFCAvapaEYJRrUezHI8f
XzJiU+EVmDecInj+pD8u6xndXl7rL2hBWhTbi0QMSN18w6e/6KhrWGUZ+iO/eZnzEAqJHLwHC4Dd
LTKMe69u+Gml8yPJCAmHvjLedHkN5RKv3nM7TP1lwm8Elomd3fJS8L0677dZgW7SHs2KZreOz9nE
fEoUztKwkhjK8hgdh9KNjmXB9GwSA9JXdRsMjd49DfLTiO2D59e9RHhEt4pS+BJntnWAM7CV9oBo
07GqZYopcK3qXBxEPN90XA3Mi/1il8ax/RhV8hl1E5nyNoOAtu/12i6sU0+jcCUkwKKpxBKERv78
8YXMsSVPWWPdE/LoteBP+NyCa29zo6U66r4xQl/4Qxht06lqMC0Xcm9bA8yaYPqZ2mV7JiFpLbFs
2pk3bEMcKHv8YjGc5z4+RveEao4n1dFkGiUQDmmhyaxWlrp9fPE/S8ZIN5dr7+ZshjgiXAvC65Zt
Z37NyUaScw2nF+XXWg59ehhGleKxZ83t6RQlkT6pmAFlwWj9oQaRhWsQXlmP4fieoCoWdpe3m7w1
L7YTmWsC897yuA0XVlM1S2V17sbV0WNxt5PY9zFlFYMoZs1fORhgjvV0JYCtucpoaVQTaaqIsB6c
mklGUDEbbvKz0bchYcmBwxDRMFE4W9lyIMrpKXElKVW0UslYz7KFX3XDS+JVUAEM2Ej0YXtqSDJj
W/cy5CjTEAnIi6OdaWEZh8Gb2p+FVb7PBDivrRaZ5RS25emurt0akXeCirsK0qQCoOm3Gx+35GI2
bYPAbZq1IwbYl9DS6RK7wENuts5xnkIWwtRVe/4Ronshtw4dqBMCOUjHAizpSXnnZFKoVe0+ffWx
Fo4DcsQGLOLGmeYTV022bRmoYVFJyc9y3AZes/vkY6sgoFXC4NOrKBys54BrHF63fFB9P2wGp8KL
XP0v8s4kR3Kly84r4gMbI42cet+7Rx+REyJb9n1nxgVIEKCBBkItQgOhIGikgmo3r0rL0OfxP1X9
9YCCIEADAZoQkQ5kpKc7aWb33nO+M2UIRUWxw26egenvvjUFgdlFbU+rfsqw9KVtuxxHmqpMrZzX
ZlKrOe/CDQNzTgqVbPAVTu3GGqV3MNtMHsAnYHfR/QFWQ3BSPZ2gxUC2EbRB5j3//FpvxtCGvfZt
bjiY9qSxuGOVX0IMmxi2ak4GcanPNQtTaLSXdhxjXILWvEiKaT40bvvEunmWCOZeZByTERIBDlDe
19RB5qcn4wnpGZk7ZqV3nddbZwt46TpPvGEZYPA5ilyfvC7CANG75yTt9cUt2LXDZi06oXZU8ZrE
q2Le26Rh1EK0D6M31K81UofQslsCwxECkhqOaSqw6n12VwNGrVWtSc3i3wkiMAo6j2iEJxMPtTyZ
eZ2ssw4pdJi08hSmZBMHyS3p6+9JaFpkmxRqBdEz3FZRGazjxur3vT2GOwWoHZJvhAVoDKVYFSVy
GW0zIMZ59KsAWLk2IYatC9l6x1El5CZ7MLcYtO3CdrYOpIcSBS0672ZaxaFExfZIzAd2CsB6mzoZ
i40YkVfjJP9FkHZ2Guc624um/zYog9ts6kiHmYdjYUfRQ5CgMvTz4VuaOP7JCoZuoTXELjI4TgAN
j+S7OwcS7KZxHA6B6V4I20i+oHFaDey018KI6o0RC1SqUJ42OT6Drciy8V1MO2VkqKNCUJmyhoZL
2NdT45CdHuFsf8Sa8RUJgbfGJGPv4tz4Jn2DOtmr9H4S0lm6MP7WeTOTkJdLe68nsVa1R2IXhNY7
tKvYyhLbGwEIJLLocdug9VmJGcBV7JBOgko+f7Tc7gmSSfzBd4xQvn5vG/k9tHxjrYCVr1AhpBd+
E4Fig1F8xev8ag5qeJo1PIqun9i4Qyc5VpUql0MbYl9W2sbuWI83ycQBiInbLdGrk+bpMgGPq+6R
gvysRLtFLxS/hoI9LkcYpZV4K2tDLcddlFXjrhwM5EickFe6zvDNer7eBGUy7IO6H9ZWaJ6ZXRuX
GvrG1qyITguzFDF8Xv1osLxsaZBHiCYAFUldOacma06I0cU+zEJkv3FJrd/C011oxslhO/4sBmmd
hZ2IjShBLpMFhDvfmIp1TW5CGjBjrWVj7BHwMHwkuyhM4+bw+ZOy+pvLvts5HefVeZ0OnALmRj9H
aTc9o22CwZz0VfgGWAWrTTQ+lObkHPo08k8QK9fYq/xjlnU87deoGVza+aa+zsy/yYZ7oxBAZsLk
EDdzNJG4WO7A9N3VAA55e1m5aWoGIcad2R8Y8HfLpnyoR5Gyie9Y7Rl0ceS37xc1/FKyfW/EnSoz
3GGT7kRnv0Y96NNKZoXcFinBGJGpf0JGbBa9cIADSJ40QQIQ4GwMgPdwakukydIIhX9sQZqH7ooU
kvTj3n9cWLMdXnUV+gzFspdRq+jQNcUm6KfurGzF8M3ucAN61T5Fh3rsVafPfhYvc4v5FDN0p0xx
sswIVfLQ3/SB4knDavyB4axZYf/SB4Gb9jkB4KTmvae1+WiP5FKHEvSvJSUhojELURKCbEFctZ3w
y32ANqAp38wEKRTDWU32l1ziai8w5u4MkwN2MrrLcHTar74o4lXCYPgydVVxz2lGyOoMXyGR7nGO
R4+hG9evBjPtHujIVIyvccb5kDhyVi3loorIvYdoDN9xPHzHiADwtO/kse7Hdt3FXr1VM+ftoBwO
iaY3Pke+fuvAlhtjQSo1kAXMu9ghKkDkT1UdP7fEpi/ttEe811ly49sROXh5BrGALRwdaUkLfRRP
dNiiUykj7DZyave5EbKt23p6dJXzHg9nNgbrhOP2W5SH5OGaCgfi3W/Uxy9m1dq3WjE4SsJHSQNc
TZY6B6VQaz67XVjgk6nbYvg6cM+nOM+j0OgOCtvzsR41WZckux1y5apVFpJP0CJ8Rdz9YLCJgiFX
0ROxX8FKgRck2Fl9RQU1rUh9Y/uLIVUhZY+NdDhicOr/ckHNxyExbpn+9C1BjeF0sLpGHTGVfYtq
CKtZ7sKX6TWMlQK7HHjuRgiJ1hYrmSINYWekXbGpQjddFnOuLkgwp9r1z0FtEiJh5weSzPbXkEz6
sKuyKzXOUxH05VKlEp9TnN8G8VAnUl/dFAYCog8gI0Pxw3IEGqUqzPZBE19B7VIootTE/LHT1lyd
mBHOFPoqOzC52iB2JPsp1PrW9m8k3VcHwOfzxqjAe39aUqOdDIbgCd0OMiCs9bB8jL2WSbdEk+1v
ATmnW5sz5KLTfXYWCQjMTHTmHmGusScDzNvo+Z5jAA+Agk88s1ZikoXZWuX+gwkL+rn0m6M2o+w5
0D7jvBbja0s9tkVxhqm2M9aelb7YLvW8NhRTmGAwNoaYEz5JfSvLvjkMgcXJyFobWBmeOHkA5hrQ
tCEittYT9hCWYHK1iqcCwe4BlTkZWnRFLrUvhkuKvGYzGPIaF0D+S4NER8AQi5pW0TJnofwY6xrx
vk3Y0LjqdYSOqbeR/2dtfepJSpydfrhmVffsj+WnO/JZ49h9NuKs20VIXzhYthy8Jvz0MKsOTKaS
I/DTfW9Z1j4ZZbmOqO+eA0F+hau9Q5q9U61Aqp1aDjhUo0tYDB4zu0ruyqRKOTv9nLs+eCwa+wwn
nKFyeEJFrueyWfU9YcNj6hfYSttHgMTZAxHba8N3iRhMpumMcZJQ8YS/7ISsR123mRIbDlUniK9i
5IRLgCT5f7rg1LEOmCy/OcVwE7nEEqdx8Plx9WK0ZAFyeKh2vSvzazWVr51SHBgb+QWWJHdwhFcf
M1LGY3VoO5eeTEhqS3t3/3glcRpDX4xrBbjSx7KAJDHoli4r3fPcLryGY4wUZPSZbSkO8+icRQ0b
0xoE/Sg72JmBiJdRbUIPSjkqk0tIAtOIGauexnsnw0Q+X+MsdDpjvKq2thcQA8CjR2Qo2zhInvRs
QnjrzWjrYp+4cOxrF66dXgZfBkj0cKd5zSl9FnOTkHA8ySdNENraxaRFLjIOC5xQuO2QJKwHty8v
Qz+/zwaG5JAKyYAwsAUZyOkNOs7WnJK3iC7Uo3WYy2g8f5Ko5iGEswY4zpvh5qnGcB/suyx6Gkg1
MGjk1y3mu5L1EbinNZ7tqntlK1y4oYOXxPLjZyoUvchXuNO9yn+S6QjlVPnWcypMNi/XqnamyR2N
Uqc92g3B3xnI0iSV3dISc7ythL9lU55PLSXTSd9/Ast1bpWDm2lK5aHjjGJkBCrH2Ob3VRCHD7ZR
jhcmc9vKDJfNTMxKgpSF6e4JZ9Avk4nvxkKXfvq8eJUi3zSCZAzNfNiMKQD+yLyHYxveaXTz9uoO
UIwBQYubaJyf6Hf9OwLRZ0L2WgYz+YBlfjB1Yu6qpugOmXnPpDZGxm1e/lHZY/DuhZUBgw9io/Km
szvqx7oArpdHXXmKcI2ulXCPYJ2rw+dlLoaX0MH5BDwpPA6iyde5sPtNIWcUqgUsoM8LxmXCHrqX
GIfncmxqJn1h2JOoxU8zLjlQsHKP8hE0eaGRw8kYsWFlnT9f+rxord6Gscu2iDPrvc2/MyiIu77M
bXLQxE/g4R38vtDcAv3Ar4rWeI0D2D7Cw2cbH7TauTCzqLGzH21CqoG8C4hh9sitED+CO06qQ4Ly
4RIlG5BS9ZZ79mutiP/JIbMcJWe1TVVkwYuoYK/R23vwiABeoMsVnI1NCZCmGI4E95C2odMXv5YU
scU0IkoDxW9layNID12h4wukNKA1HpiBFFcsxy/VPOdUcFsUkS9V7Y/cMNJc5BmtszwjpXDi7pjH
6SlMioKeHpc8nJNlEyMYZktozxp75UJFRFvJKED3O9LViyXwrKS8ew4mwhLdpNzSAdJEd5EMTe43
CtDACB68xHp06BwS1jmT9mD3W7s3ImIwAnmO7CyiqiEJJK06tRny8CWQY7rqCpPthjwErWz9VDoB
ytbE30kcoFhBFQ4JtHmbscdxDRFhPt255fuxTlpFSATbKgkTM30S6KLZOMiLlaGtMfqoXn9SZgaD
2tu2nSM8PbAZedyfizA79VgkD5aDz0rmLSztzIge7YiTDCq0wGvTXU8a8kMjxcaE5nXyRs7+MZaF
FcbH4s0czsBu+mBRIpKIprDdRw0GwrJsY9TvJD6ZVqPWQKf2jH57PHXOXlclWUhBEayKqEVkm3j6
8mnCDb083Ug39h4zDPHRYFTnwjBCvEUY53thenKBYQerDEJh2qPDAd+r82aExT5UCLB9GV91SBsi
HWh7EUCY1ce8G3uyeh1cFNVoHP9ySRG7EGM4AZ2c5o/UKZ4NBvyXuGIxF/cox4D+yjEnHztDLx/N
LyPhCS/pBqB+Gc7NL1+Zv8ByFa/BZCY8lcD20dLbB7jY7hodYstItlrVplSY79UflyYkBsu2Xtn2
7S/D+KtIoTMaaVKcVCLdE7aRBQSgmsiw2rt4uUnEn3apzyqGCGVmPAdWp57c0HhxzDD6YmchxIA4
fctu5b3E8e5Nrd53p1NMBoZppDivYqIZhhBlvw3WYdgUyqqu2f3SW8K9QEW0XcLqQmK0jjoUzTVy
h52G67KxrCy8tq5t73HVcxAsUxzBzEaIlW+Ym0ftuBkIUf3IpmibT/1whmMVE+ME72o0H3vlY+NN
GZCEsBCtIO9+xm7yPpl6QB/QWpuosdxjVVuvETLQrR8woh8plnOMVRyounI3unr8ALIHO4UwlgDZ
6zkw/WdO9NlD1nTVlsEF5hs1wOa2TfPFrsVV5H558EZl7YYq+NLryjo2acoZvkY4S3MSplLmbVFp
t7dY9i+yCElT73R+BPCfPvqZ9VZDrRaGQfVJAhbiVOA0dlGiR6uSAVMel4J7dtlCE1mNHcIpIuG/
MLpI4L/4xs6wEdim4R2s0Ne7WjpvtV2TO9I4Po0OkqJkFbe7tlgPEfZBDBr+DQageWmzakmDuD6X
qHDPpmirHWt6tWha19txbCrXROZ5D44ed1bVdxwyEazu+kpvcToZCztExcsW0S0GHzWQM7uPnkL6
XjtYUIXj6hMu9a8TPe6n3hjXrQ6KfTaV6VrFs7o41nwFNsM+SUA2OT8JPWdapFbmvDXUaxuLdtRT
KxARVN9yg9sUDx8duwqYlgPpCSOJue/uW7JpY2IZZvPhlxLg8BtAUe+9TVC7rZggxamM9l3Sf0QG
HcnIdl4HIoHzeJpuVR0FK/x2uGgo5G4lauWVraKTK/QNKMLLvQa7dgauWZKPvJWHsGTZMHx8ttGk
k7+iSb4b43ipquQtz5uQMeK47lDQX5r7xddNsYpwye0NB3ov+s2fk2u84xg03vsprpd8Fqgr4h++
UOnG9hv/aFSiPzm1gc4X6iAHsLk/+HVTLrG8jM8JwWO1O2TbueV82H/64xxDP8ra/nA6HtimS4dl
kprBIb4fKJXhvSqctnRJZXrsKqT/og8IBe1DvhXePVzx4cOlUapq+VZZmDPDRqQLK50uVlyMhER0
5ZoaJMWs33LbV01ZLQcdy3Vmqx90Fw14uygPu8mfj3bB0yv74b3Dy4mp824DZjmLSlo83VMq1EOe
EmtVAp07IVrr9q0No4ko841hzPcoZcd6ilruT0NOqxZ8AGlAZrOEQtad+hyRYylxGt//RGhCsi5q
waGD7XHo6+4dm/J0JxujIAwR9jV5jmeABfmSjq8e6FUmaVxoO/RXWJyLQdCiHObU2JIRp984UEaL
qfOjq6RYmv321mSzSXRvrUlkT5yjH7TPOPL7Y2qKH2RJzo/O/SJqoZaVqZ3t52tDEDaP+nsPIH7j
ZXa1FK5IyHWZ4zVPdHeNgrm7WuC+lmoOZpbdhG8xS/KrKKJzOwNXMuKpex6i5KsnzOCqBpjFqR0Z
B0uOdLnBZPpiFgcUJ0/KHxNMo5GxsvKgfmVU9stN9TV1eTKSSbLP3y9pmI4LR03nUNvFrQdXlpTT
lflJeYsNRJhQI11C/Ar72MWVWjLG9pfufQJol6FNxTPESwgu00m3VGVxol8sxGOPqR18b1H13gKX
ar/pGm/hV8o6dvwiIHS5+SEHBvAcmyuveutt0Z47gxW1I+YuxNU8zt1LKt0bAqxpLdiccHYwUzBC
292Uk1nfkEnlh45SeCEYT776gUcx0RDjtvIEsyZ8B8WV0dT9e0Y0rmvPP1VgZ3H0keQRxVs9AI4o
cXkupaZvjB3c4PjcM5iQYt/4ETFLAy6GDmHEBiKjDS3o1iczKQZzpx8+LzCpmOKRIbpFe0+mqYRF
+mleklFjH0rTPzqUNw++zqaVgRbu2c7A3aUJ0b195z9MsFU3eLDGU+51xXEYYKHasikBPOJwiXDX
fkW/s/eKkblqKx/HpklwMFrJQ2hlXyJnONKxCi4cKI1914btdiKQ5TTT3R4bUqxn3VnHvNLZFffX
tASsNu8Ka3bWBNYEkHcj69Axz9r6fdSsJoebHbk//eigxy1EDpqP4vlxCNqeWERdH9C0UhEHDTGm
MHBUomOOd8HNcE1IBF3kPbWWoUHdFcxiDazJISkUZxMdBK2exjlEFl0uboprRw39pQ4ALngTWgjE
USbT78ylCU3v2a3C4DjzIKJbHMH7iUG8TGXyi4EDGjao34dOpNiQmnRv8JcuHKGPRNK2Ty2A+6ei
xd5pSi86gNNK11hk7qFwBeBTGd6qYRaL3KLd7VbDc0Qs6GGswfh1SnBoCOZy7SgCh81IVMi6YdZG
FnMiR2Zr0AoZcYzSPbaO1G/ZkKypUZKdTem3VDm9U/AVGT2b3Nr66Cd3U8OmMd9nBZ7hh1c31uEV
hrG9z6X3ZVJpc02lqK9CxjBQPsemyeitimA2PtqWYX5emetEuRjELM6+n5ehKEBzEqq4Kib0XvBy
oyvzVBPHXXjJixlocwikjW70NsRrROvdTRLOARW3XjZBeqmb9m5Q1Ocsl+nKyM1fQnXmI9PTeV3L
tFwbnGAf/3gtZmQ36yPBcaT+jPegl0RB3CgIJwIEMJ+m2EJRINsnZ1bnzCzsb3bf3ZUwd0FEE0M/
wgeGpjXsd2GJvMYeB7j3Fg1r7HiwBO8/hrGxGds53ILTaA8x8op8oThYINEhRQql6XMekmcsqU02
/dxYW9KmtzLN2y8xaaFUo2SHBdO5Q8ZJtGJVv3a1DdgrZumU/M8gwzMDtfkQk9Job2TyTSdjvner
8HetEPMT1+h5rKvG8MPFHH5JJZs80gp1RbgTPk6Qwx3Cs10EtE+AtoZbJdSX/u7/mnKgQNVQPcV1
b+yVWybXKQPj3lGMf1Qq3DOvKM5RVIZUz1l/JbGuu/aXoetJN5DQmFiFX2EpeK9g6n4moPd3IX79
rC082rsFwZcBPgJJjcXWGPSnMsUWVDTti5GrYo0nouW841NW8FU8pwkW2kbYoJnsvrnhdvzj0sF3
7yOAongfT/HYW0+mmY/rQBBHibDIecCvuWCu698izJHlvW/8eenNJMYgJYhy+6fXVDt8o/1vHjMV
To/0IuqV55aQ0cdeH5MyNZl20ONUptEcvSi096ApgpXf0V9IclEexgbzlIJ/INQdF5ayPNjVu5tp
Z++5eb22Y+pY+BXuAu4lNN8RbFigKxxbvSTMRCmQBCHhpXZspm8OMqIMvnZpD8kXkZJ6Zg0ogeG9
n5CvEJydwuvVlOcbPxYU3IPV7IRnJ/s2a39gdBeveiTfwa0950TATWVa5plEaZivKh0eGzWXy6qk
B52AWi5M02abzJ4mwXAG1K2zGD2/O0P7AJ0d93Ll12gh8ekAndHJxba5zTI1jU95RrE6YiX0NA2J
IlIOIIP0GHVINpGKF3RdQ2LJk52ylEO2Xljd4O0ifI6YIw5BfCqJb19DsYZ5GYAFpqcUn4I6Yg3L
YrHQ9gxT3siqiy/u6WfAwIjeS/VmCBi8hWyfBB8rELYiax/NovoqMbLnG14bDlIjJRfEH0URXJKO
Ccbl8xINhXdpCr6d1g/jXQCA+NEuS9LzDD4d23IvOpzhBKX5t8Snp2inNYWItICbotfgsMl5LCyT
5JrDGdnYmq6xH0/OWlfGdGMA36xVMHyNM2JQ8ZeRqGVX6pUZSUekfGx9rQLr4oe2cavbIF84ZpWd
k0lnZ4NpAFYfDay5p8TV1E7PjpNgh4ejh3o47NemKvILWwf53nHpvJZGvDETKLJ1oK+fF3YYVpYe
H5sa6W0jjyDHvU7xR+L2Pf+1fvP/TykrXqi7Eepfl5H+w9/87T/+zb/5x7/7r7//h7///W//4//4
t//pH/7L3/3+7//bX+th//glf1GVBt5vDoQmpCSm41qI5FB1/kVVKp3fBG4SDlaoTsnUucu7/1CV
ClSlkvR1ST0dOK4rkHr+oSp1xG+OY9PWNO/OD8Sg/2eq0j9JyO8hPh5vi1sIob7v/9kE5MUeA5aG
hvwYtwGtwMkJ0CoE5lR+0SkeMchMcR1/KLAQ4vvkhzXOx9HJq/Cx7BKPBbqElC9AV8SEsyw6T2Xy
uyyAopA6IxrL3jkZeNlL7sfmfKR+MEIgKExT3gsrLedvg9Hr7P4QKBE+9tLWNvQNA4PGqaYYpeQI
/NQx4Sspqp7FKDqUq0NPeE31v3FDuab1L9W1wuSjRq9r8YHzqQjnT+ramjKub0jF2LkkNthsHb3v
XPqp6Mil6BPBGN5V+HJf/WIQxoPbNYPaeQ38LDSKieltka4G3XNpk1K48FwwHPk9cyRXB5FOcfOa
DJNt7t0hGOItgxRgvp2h3UeVkIEWewIHrDlm4S+NUT87AmtPZb00rN6JDk4YwpLwFLK+N7ZElWN+
avRA2EWqJxe2K9EDJBjnrgTsV8P0IEua1hypH3FOw35VMPJKyfKesugx7mH46WUr8dXsbKQt48M8
c/NuW4Leg2Pf9M38Psx3ZagbdNJcOaKupu8VVIr0Ja+SGp8mDJoxfaJBYIpzAKYqYAccGRYv+dww
3S/CMY91chZMbzzMp/ZouudprKz5V5VgHUuWZZFFNRBmo2hY0UsYS6zOSWWWR0krhVjQsZRpcHP8
ukcE2ZkapApHJiQPrxksdH0gnsgq9AofgKIX1snG32KxjO2f0iQnHHUvmv7gnQyQapTEwxujd75j
drq7mKepM+JD+X7wNFc0Zm4d+Rf2TlCzBN9Kb3SJviiBatnuop7rOfmOOaK0OH7JQez7UoHyXJgR
n+8xnUziiZZuNZkjWbRVlaYLPrg7ysBIlHiHx+PZH4bbm96TGPu53YKyLjN70cPmm3YRxQdKlYEE
O2sF6TpmhkMBjkca6GUefHXGxmt/EEtxp8VHgzdfHWcYOINb9FKRQSYTOOZ0IqnHJ1kkXY6aQCzo
9rOTb6AxJKA5sKv3mB7a0LayHfvwZLrIWQLKvKWkaK/zF01ikEFFarmYp2Vdu/LQ2yYwgtGx0zZc
onUlvHKRmwFnEwzuEJkhfA3piKlNWlE03uKyd/KDnRS882sbmEm/r1EiJg8gg1S8r1NnBF6DHq67
55XUvIsYMG+W2mphDlWNYN0QPuEJBCgaFk1iSQcnW6VY9I1bZpKB3C+ikAoZuW07p81I7mCW+18B
ADo4sQq866AyYdpJGm6dk0dP1pSmU7V28Y9676OYnHxE7uXF5Vs9kP7qgjK3Zo7eIBE7abFZqjv9
CEGXbB9q+Injq6ldoeSKtxBF6bpAn00SM/4AZq8Vj5c6jVJMU4Vb3KFVjibHqIMvshHWvI0GqyfD
IqoD3t7SAQIiEBgrTzpQb+ohCey17QVj9pyqlGIzQ9fnXSZEuf5JW6CnvmRYQ9NNCC8QTXohZH6c
3ayrjzqlhHgnv0hMYFt065bL2Bym+oEuMDLURdi3mOQXoYxQ1yauUQ2PNTgvblZZ6zhcczc54S2a
nKH+aqrI4PbVKmh/dImSjIu7Gh/9L0K2omGrBqtCu+/KfUy5AdCIx0y+BwFN3W3jc9vRTW3HPAF8
WRNHVAWN3++imj7ghkLbn976USAaBsw9A8lqIGsPX3pHElSlKS30RriN7j4QqZJRtvAUFIydqbvY
UeQuDQWp4+1YuYxe4sE8jmbNJhAxM/MWQSpHDQhQZUW9EkPcU7iA+MLQZ/qM2kOYHD7CuGAYxfM8
grQHppHBvNRGCgo2B56cbHBrNtW2rzwnuYTRwEl1WUesW0t7cgx7TdgOgU7LNM0kuSReiSsfHmJh
orkxYIOPl0pWbbs1ie1NNlNXxvfJcMEqtU2Z+UZY8JgTmHtiruL6OE9MJOZlFDjAkb0RGSWkyrg1
CO/uerBpPzhrlyZJ1TUP17M/93ym1AujB3C9FffsK4jUseU9EfLc3TNFDCDzxoK8FVriPd3W4p3K
zmdDJZdpN6Os2TMHwRgwGfYtn4Q+6zhooNwZVgN4dvCcfeIDN+JmKWKij5emPQOiQQRBAOxTW1mo
CebKjNNjIc2mCheJJntrvntGWTeMwui9j7onS89F+e70M8MvBEX0WCZ3plpKE5bFc9EVsX3POW26
aDvaQ8OgWjZNS+Z75yRkIkOHSvWPWfhOlC5A9RsZ9q+StoBiy/QxrUy0icn7mAoaIGuGmX5118Aa
0vlO0k8xPdcdqNyTE1LeP4+RCJOam58UsoesHRk6s8Sz6/60I2u45V1ZlM+SSCHk2TMEtn6lHPJR
nh0ca4yMrUTKrxgq8JItYHd1Naopn6K32/a50SRAfWG+k0pFXDBKKhzUe5RyRAfbbiitV7OO/bFe
II5ygCX3RYG8KC6ySaqVyQhIwgmO7ADwkkB8sK1sIzIJPq3NsQEVbc7pY89/XOEQZAzUnt3WdYeX
AaJgeUrnOGoRr8nIZLnIcH3OicFAJqr4VF8CL2+r18xiD1/HiiW1XNR2AfRs4YrIVk+xli5My7Eq
qEQdI47Ke6vbUlCgonCID3K08Y7mltMG3xu3bJpfDsuewgafaW29x07m8dUZhjQ3o5e40QMNk2ru
l0VSecNDUromtlw3TnGb2L6KN22XO/hhUfIxmS9pOJkXcsCRIrnI7donFPoiIhiqSKxD7PI/3zVB
TmpGS9Ic0Mmcn18w6dEKID5xpBsOp3lmZYrMQlf7KXeneheIZCbmF+hT/QPzjE0CWawYqvd6MKJn
VBkZqVqe7lV5sMXAMI8ANdCvj/C0QwuNR4/oAhtL3/Zy0RZuMZxEFqVEmDM1NpBBRYSPbi0GOcEu
itsZqXUX5e6vVKQRBOQ6H8bo3ImA6ZrpN1MAhD4cQUl1ThtCKgcTynyiLGfCayU3obOtQ38oVyJs
e/U4s+WNOd2pGKdj76aMM8uyiLqI+z4xUGzWWDR+MRcgDBgZXG3tXPiu42r2Qke8GrHnMNbJYlt+
QfIpgEtarAP5Yp5Ly9l2BgeD14LNl7DFweS8gbxfqn3bOU0AONdXdLcstJw9S3wVl48J9qt5lxMk
PT/EEcFs+7LxY8kt182Q+5IuxKUJt8y9pZU5uFfU7GnF5hxzAnlKWhOXlBnSAV0CeHNRmtOHCb+i
APYctZz9asZEytR9wHdpT9J/jbsMLUBv8sS855jrih+5pyP0Id0EC/HN8JigzKzvHuMhSmLP33ku
PEeGrt5MMEhVenX2yPuM+s0EQQktS4H6MjoZo+BYajVFTbySVzuFC2w4TcY3EMmje81ym9k8fYZ5
/h5IEh2Ptfb96mA2QzfzHBTcnls9dfDy5rtu5wKMxgO5JjPX2tCiS5hb54iSFo0Tg6hlO/e9TalN
e9y2Icsm9U5dmlsx8dRj9Xedq0IvtGxZvDecINHQrf6v1dr/TxpC79XTv15E//6f/93vf//f/+zF
pNyliv7a9ThKreA3z3Gha0ocWlTP2Ir/sGJa4jeEZzKgUsNObN4r4z+KZipjz7aYtUiB3dx27m7z
P4pmXJqOsIighSjxh4HzfxlF/0Wf458tvH9NbOGX8qvq6q+CZp2Aup0vHTyJwNv552KxcGEQCIth
jiBUDYVAEm3QLswXUsb6rXtHRHRocKhd6hlMSeLez3LjByzlH5PjNKsuggtXTxxOHDbf9WBkv7wg
lyfalUDC0JWt88wJ98zEX/AcuGfTW9WZn5xk2xjAapOXItDexkW0BTEd6n3sTg+j9TOOOZVVFhEJ
CJkxbRXM3hy5JixNX5qMdqLZNvHSpde/YvlE9xFLhb3j3s0XLMtOLkDQlzeaAtG7QcN/RU3TrEoA
NUuiMe5IHy9ZWmb4oSqZE009lg/ARdA1I56xZnc4BTlaeQthiofu5Iy1ND6Pwz2TK8Bt53wkU48l
ILT2JRn2exPvVe0x9EkzZmWpFdGV5v17lg2bkahGt9UNh0h9HEdr2KVpWOOkiOCfMjA9srD8T+rO
JDluZs2yK0Iaejim0feMYE9OYBQlwdEDDsDR7KcWkCuo7dQy6gTfS8uXOSizMqtJDX4YJf1qGIFw
uH/33nM/x9mEJR0CAZZLYFL2L3rkmWlTMdf566Cb7M2UROPeNoaQ15NKAAhHpzZx95iUUJGE0Ed3
iq8Vm2kOBaQ37SAIl4VN+ZSfemC2FaCyqmRP4fLibfoyjg5+2LhYOIKnwgYnYepnlDzzmCdy3QUI
k5YTN1dN/GZpBOmAbyC0UeDY+2PU3tA6qTdJOzs7Tle/f/J6P5e0LuA2xODSTBljKstbtKGSygyV
ITAFqnWPvR2/Dnnf3+6wTASf8MMaZ3+h7Tr+iCiDyh0q+TIWt12byfE0zfPXQNjgPJBWW6ddSWmf
nfS3LjMa3NhTtDYaL901yp6x46f+pQaJv8hGGsJL8U4wdxNbrrs1jaBY58Knu9KD4hlo/SGaqVgh
6ePaqinJJOJwofymWLd4PFcmfOvD3AS/Z3bbB6IAS9tN7GuaZQ8YxdXejDCT8LmRN9ewXpvYYJ8B
CXcNuARIWlcWCMguxLqMPhDwNOF2uEsyRegqmAvERWUmkX1YwL0Obyi4Fw4QmuM/Hb/BVzehhAm7
+RRVkm7mWts7re7nn6BGPRJ5dKQctFunDXNcIfqOk0JEMyjH/aJH3wcwcZrcklSWSPOTWQuyNGUy
fvSm2jhN/iRLFbzJEqAoJVjl7ueHWD3eiOWMK2+Cym5pa8CLOL1EQVEf3U6WD56Nwb2YA/8bMnse
qIMC/UUXXg3ZOYf+4yYDxfaFzatMD8lp5iaxulDz10vqoFKj22GsEKc+d57dkZ6hOOnzJ0Xxj+UX
0cJkUvaUVLRylr17D6WQ06JClhyxKsF51EwWFjQ8iiX8E5r9jJi2h6g6Znd3gUkBwy0Zm21IBcdz
l5nlKjKAIbBnfCuzYAumjdxaQAmA8oV7LkDHo3dmKNzVgAFLt7dC8If2kOeuapALinLrC5lezP4V
pRCVCbVlCsttWgc47HVsn6PwxHnIvBYGNns7pjxj7tLiYfb53KeYgUeCfuAboYu5nCBQ798pjzAx
htCX1Ba+86wjkiYWHlXMYbzciTFgqIxHDAlEVcr0PhbrbQn4TjdH5+4W4VBorV1rXNWq6w56jOdF
Y3aYA3ss0KnhTH9a8xpg9PvtdxnzN4v4ouU7l0iFySN5KYyvqYfHcKT8ptKMQu8Xa3K8H+O8OIbc
VlqcYsa0J45I//wqCYsMBzJcTxC3mGQYnwSmUOAd8w2D1j9+kzgvfqKPiUtkySuKl0BF7lIzyrh5
ldy3iDzMVw4ABRT+ibsACQcv6MYvuiHqDZhHZ2NJahY5MtcPwm3GHbo6bGrbebasadGlZOqGPLkQ
MLCPydxdk7YhZWrSm9RlVreTAMvXRRXvpwRjjJns8Bz2x973+yM78v7488MMNwGpQ3KlmVEM+9If
jQUbSfUZYc6rQSU8E/47Mw7r17B3m1VfQ3RGjI14+qVsmenYARUu60vZUjBYzKX7ZI/pp9er9DUP
DYv6oa9+rsq7WQ8hvycTVnfzbzXiMFFOTMMP1dSllAVwkm0CJ5k/yFgHsg/5VAdq7d+D9NLoBGq2
Ch9Vm1wgLVLoIex+5dMHfYk9b68RZy4GhAEyBcVlRDzfuDWsfE6s+TKhvQZbv7dMW7fFtcInqtJm
uRNz3936fiLSzZl/Vfcpq2es6w/bFITuBQ8l9GbwkK5uF9FA1CAd9Y3O7HxLOgnnEVCzXe95X3PD
YDHos/GcWvbWI0a3sPCRPrI+WZsJ7uUxmH116nUBukAZe9WL4dVSmCJqf5zWBQIBEag4P0G9NbYh
oX3y/TzAIcpYp1kye2mE337R0LqI7anZzczI1xzWg0em747TrTMnsZ7ZNYttIOZVaBoj+h4rSX4N
culfwZnnT1Y7LctYXc1UxaekKnJKr/1LG9Ji0HVudUqbXeX285VhJa+K65wmbLVrkYq/ulJdu5ir
uFkbXd5uo5T3MXXfe8GSFk7zA2dYXHbA4QQ9xbssr91lFMP4o7UUwU7YWEbM8RmnQsm6Y4ZPbtHX
CwYM2RpXlseqy66qrQK9bzVNBwWa5/onXWmpqb2Q7FqMblKeDRto7dAYn7NRyReO7OzvCZqCUctv
SZelGzj+dCCHdY1ZpxMPFSZ6PjogFzzrTNTPO5EuoRIjDCFW6oyXzdFDuIJTfA153nACEsmqwW9T
QVQ/x4i511xLZ2d2k7VwS/lGCddwhkHaXrt6WA2038GkpS9t747z2aQl6BHu0lcBMXTbVPF9JyM/
jKJ9bvHXffgZha6JHAAQRNCR/TJ8pZHIbM32rU8x7aS10RO6N9kbjK6x6Fq3R+OnObnT5PAK1OkV
Y9t6B3Aq2clJtJsaPWCFIznc+ValFhbFp++Sb4LOFDwOntm8tCQmGFuMrA5jcxcLfKgfBHG2dlZC
rJ2Kxxqj4NovUntnjRkHu7m1r6FkJJaSiYLePT5zXx7MWY/r+u7JtSyCusmYgXrsKaM2Cq86R7Wu
8IuyqONvpZ18UvFD6fc8PRRRmVDbj6QrLY5qQXo1hvEhaUP32GKO2c61+02vxZk59fA4GOTcwllQ
3UgSGzM58U16YZ0itlc9po5d1sfuFf+PuwzuhnJG9/GlncGsKuF+4SDqMTO2hJPiCmK4VA4ih+kc
MbwVBDoDg9rUoLrQbI+9zgmbraBr0RgIwzit6Tz5PoL9ECBjw0+Xp+R+6WX6MsxAJ9KwFAfKKh/d
vLJfZLbsAMQ9tM3PohGcddw0Hxje5KpMjPkBSYH73L37AvK6fx7T4ubKZGE4BAXrLIeUHEPSl72/
VrQgLVBWtmCfnvoUUkLR5ThlipiP5HiM6Msh3UWR5JzoZQvBiWZSDhuDLtZW0KD3Qt+P/P2YjMWS
zTl39ioEgsFaUt/x1tigQi9ALDeeZTpNy6Y1vKVCdU6Hvt2XwUOswQ10mhIo1zOspxkom+u7ORxA
BuV0tLfn0bKeHKZuGz0M3Fg+/VlWmX+EFZELG3/KecqOIaHEuOtueQKTvO/B9I8DFjn3jjxFUKcC
G5RLOWDc6REfyH+phWkHRPcHSaIuoc3NCbpoQ4+Tt0+inPDf7OxN3QfXZhzPvmM+NDiMDuRnU5ui
WqGch6GbnF1QADqdo1lcqmm4miSdB0nHjZIqO/7jK0DolIuAxoGEd0A1ARsZxWyBzXqtoP1DcpD1
2bpfysG65wWi977B79qTOcB1RJYTB9rBdd3xUMKTgp1Z6m1bvNkRyS5DlXQVGNV6UHRCupZDep+i
aIIDVVEc0sF6S6A9HgYOF5uwqUj3DNOr19H34FXxNboPVZSagk0go7fGdvWbPxOe8EcmlDirHTUc
8FDNqDTjv17+8+esrOnR94ZkHTtmsPT5mG9QpqwbNmzrRi8mBU+oC7sqjPiObCPcGRXPhiKTn5lL
rVRW2xXxbde/JE5uIdyYcj1hLDsjSOPzNoQ8VbFudlNI/VXnNmTdRbGGnOOvf/ajppkOa8ERkm1t
DAvXSr+DJMieugTXkkV1J9t2qZ+kd6akiFo+B415oBMQRsPh58JkpvO6atM2FcxgzDAhcMFfQ9ze
0gmBU+dQy43R35PNICKrqs8EnfISOyTZIJEbeMezT5AezSeF0N1icGT95nv9E5YO70Qd0ng18r+V
kTun0nQotzT0d8CWEvvvthmd9MmDFHMmP8lZJCj/DF7RPgQNLENOSJ/aNcViZC9wHJIKPjCYi9E7
KlBqJcfpS2WimGG8xI0/3lN7mfmirQ6xVqwnfDqPA4O4M+VBPGbeiimbb0ZoPpGsNC/paIUbJvRs
6ct5NZt4NcqJQSEPfhJvobpQXkZFeFHGB/oINgjwuCeZQHZmV52nNB8f/PKJxihF96r5HMwOHQ7Q
Zp+ITFcHiTFWzRqYOMikl2DuWtqHCBB4Tc6jZRybOy4fR6cZ+WQCOAG34HQTXRmPPsl+xJX5mqSJ
fUihEjAm79Ux9fXBm/s/JkG5U9abLv1+97K+2RuvvYlDuujOBZu2p8wDdYA1MOcVabNXOypv0gha
FmOojuP9PJvF+oBvpjn31sYg3HDqyNydhdE7e5V4bx2uzQWPVfPZbEKCYlURH8D9RoQnpb4Hl+Jv
M32li7t6BLbncmsT7Fa8sc9WmtBL2VkJFZGpd+gxpm4xVv5C1IkvzJQ9iDdWsB/RxXCs1U8g6OwH
R/Mx9/tw+J7LvwFC4VeLpW9VD/epgtkDFg7G9FlmA3UAirYtHcnnWSCnks/wVlkhjWUi4EP0Bs1z
NfOk323zTEUB5kRpzzvk02gPZfglmtL50Pb+AXdS84+LboFIlpbd0NQxdVs/G4ylF3jBIpOJ8+Qp
Cw4rg6EVcdd9oTvjnDa8avXU/dFKE370jfkPKtDMHjVMa6Yw7iBuk/jolFMQtla8GRmm8VmaGM2A
gq0Cyww2EXr1ykoquiK4059aMzDWzcDOgPwZt0QpjO/O3sS1rc9dZ2I6rVR5CUhx04JbFYtJx3ob
3n/oWSQxu8BPdxm4Xc5/ktP7yLkkMufy3N7LoDl6ieXQuO0qrmRxiFr9HoWTPrByv7ljly4TOPMX
nZt7y4jeWytcNWnSnZwiDy8JO9NFGMbueojSlL/YcRku9ISz4/xz6HI8fQZPxHrK64efi6iQ07uO
z1roOvuAXgfVNd3f3CoeBqfN940Ll51Bx9mz4NrPEDJ7lAfFQvuQxUP/7Cnj4qUUOdd+fMpYTukM
q4pXrLMwcazC3hpjYy3bdCQkpYbniVDZtkdKxfpvfdOuE616fFqLPIj9N9gRa2VJ/xDe7XCVZz0g
VLgs+E60M4lDlH7mfwtFL2UzRdkmskLCFCxID9Rms+3xaSS97zBWjolNOjQohvAGs3i8ewYuldO/
sznIeXc9otwyjI8GzKBzqgt/ReiIipvmqcnJ+sKJimqimG45NTcAKr/BlspPTYfbymup7Koq2tH4
MHdLURBkoP1GO3sdxi8G1sNl61fZLqwd8zX5c0fhvXI4KK+q0c82/k8kc9vZOklB9sxmx2WG/v3C
sLLFHrrw8M1c/d6Hv0gT3MnLZkDqHgM3pi8kG/zk28Q1HVqUEOUCnJFu/vViVCMQECzAeWL4l9AY
9SZi1MsJgLBrQnZjH8WmOGBVh/sxE+jvo4Gwg1vHpyEAj2dgZiT53l1qBLOZ0eM19FvuDZG9G/LP
PPves+r754x710lEuPcmW9FhW89b8jzfTp3P29Lws6XkILCrcLBsTSZGK9yKD3ELc4m5T3+ZzKKG
3qwZXKW0zf5cfn6hmat5XcFsgaaXP9deQ6dIasBMM4puxx1vnPxiMBdwYo5DUbbfFIF9KUAhjMdo
1bF8cRHBo9ezHW5cHbJL0V+Un9kH1nJ2/aBQmU0EQLJCHlQZ5SbrieDVRoZGu2VrYZxsj/kLs849
G5r0oXejYDmX24wX/cmL8zcyAmpHM1x8dEV6HCKj2jtJVp1d/nZQuGsvM8YPnNn9QnjmR0ld6jE0
QEFxAFyEdhFgTuzq09xivIDC/dJXk/6km1Ey4qZ7xveLt6qoh6MzG5yKaBWmKCiPH9k+X4jO4krm
sE07vE+zlRXiSvEwkiZO5b1W9MgkuQyZSPrjEpDV3seusCyob6K3uz6POj0Y0nHOmvjKrWh70olN
/u5VTr6j8mtcsyktrqR4T7z21tZr4G+xFF1U5OVrazZhK7TYImVCVMjsa3sXF6xli9nENlVZ3+a9
XouWcGddpGzw7nwPqWeEM1ddM2SqatFxpGX0Rg511KdEefq5S0gJC8/RW8npHZ6ac5F+4uxcond0
tGaAbTJxUllLV7GdX4k6B4vZyKGXlr5xYgMFdq7jHfu5UCLEv6sxuNdK+pkyi8aA+83Abwh2hGNf
m/t0Z0rEg2xsBkZRXR2pkKmOvh/e762n1NTF1sk2wo+/Uiz3X6KeXwKZjK/o4LexrKZbVNLU5Ges
0YGlHuyZbZCdOHJvE1249B6ZWb332c68G4peWiVJ3UdWPG3TMYwumjkscVwapGbD9Kj0Ts3FBDLi
EOOEWgGt6G5ymGISijVYNqYYuzikdToUVb/J6sY6/lwkRR0L2SjSvQM+5sZZp5XbXgX1XeiIVLUN
9AU/jLU/4IFa9MgxHIyE/xJaeKbquvht9xBrSicGNIjh56FVzR9pExQJh+5Lh4rqBnDrLVSrm0Fs
cF9Vf1Rp1IcuSp21dN36fb6TKXTe3pwMYB1J1r0HC+ORBHl0FVHaM7kO2xsbR72Z1Flozco+TO7H
2AYvI5nPxygSATMpoNp8/DjLj01KwMbFOac3ViuiLzZCt6hz9bYLMop5JMUG+n4iaSBWYgqcj9ag
PZzZgmqjyuuXqQymw6Q4AjgxApE/4Yu7f1V4dXnkU0jfwhSgUON6j4rDPHMMUV1OA6tfylU3TRnc
qnCB3yZd4hWL6WcvuC/DCIOMdHBYtbZhHORMs6+TT4efi6JvBGSD1+6mcd5VFBjdBoppl5qEy6ZS
d2pb1hDQ8D7TiA5Ap7Tzm42x6uxUZCATKg/TqPzWsonFBkacu+uL+gmSZm7fyvuFP4IDFrO1oavS
41TE32XdeY94MhoG3qa5CsjCMrWS3mNhprsKnDnpYUc9kBjn1ewc67HDWLEyEKo48EMtkF36W/pt
+k4PTrIVqdab4o4b7cIJw497nlXJMDwZ1ROPBX8vaJdcaCofDJ1c9ex6V/gT9tpsrHM6mRblRr33
YY9FQ4K4sB+Qg4s1LEf3Wut6ydAG7WpiIM6EXx4ypR5Go4+Ztefxxoyd/OrciZtmwATXACS6cHuP
8p16Qn+p5uRoz9VELHfKeLyO3qlp3XhVmUGzHcLiGbAeeGyw93vP7N9xd/7GaX4kABEdjShhNGJX
1iZScCRU9GWUUfE1Db7ESTcqrPXeKQLYd/I51En5FwUq+4qzB52n7guIK2tBvjV7MjvebMxz/Y03
llN5CmliDpr85kSK6IUozkZqEukd+z+GVQy7ro/kIi5rHo9td+oG7r3ZC/ShhJ0QfUvLMM+DQWQk
gU6+nzP+tU3QP1YzZWI4Hg9TBu4sp0AKEknxu2qANhYJbNKQ1OxaT05HjKPiqNHzAUmjewij07S2
N3xu9EzNbkfQ6UIC9HEweVg1Gl+Z39GT5ySE7kue16eoAL9mBeZSGV3JSX3GCRDTpnm/OL3allpV
D7HJfiNzqv7ALkpvMgyey75EjfDY4G0Vv0gZU/WqG4aOWASMh1kwc0jKotvmpt9vO5x4WxhXtKcL
U58HBg7yDm4VvteQ3RPejjaKs+OTpSqAAR47L37ruqGhFLoW69EeaAvJ4F9ogYPByN0ryTVOCNHa
7lHovNy9mTkr5UBO+1RbPtClsqsuqcyIU+B/7hhQXXnTimvNERYOJKkGFs94iarab6qmWmEpja9q
i6+VmdY01gfGlmcXmeqqLbEtDIptGCp7Bmxdm+zRay3ncJHVJQXks8PARSYu/3u+ojq1Oed1/h7j
FyMLNAQ720ouSJ75memfuZhLFmlaHM2t09QPTB+h13n1E3aseDVUhbjVQxKs3axeAx9o9t1UwDCK
uq9eiug6hm29Kqrg3WMGtMi4BxhEIXqRFYNDF5QPgvYN4llc4jFt14SDmvXPz7lW457iwnura9ZQ
7EbBVIpNTmcs8ti4pG7TP1qZf8ctyAMipDhJQF/PcGTzjEFVFk8ubCTIvInijFAJhahJ2Qfl8FSB
+UBYACagtk6uuelbrddWA+sua9yzEetzaROQkux2hroZmToKcWsn9xfm8eFAeNjZmH4rN7ZNsHNg
ragCG6BYaNwKi2gQe4FOuJfIpnO6sqfHqtb9PrF9vXb7PF+3ymBS15XJVoO0ZFsYbj0V0SiEkkI3
pBkxem0JsCc2VqAY7GNE99JAL0E+0eFIbvcPcMWzUaXTk33xiLqcoxIjMrGfYI1X1rsUimagsZan
lPp5dK3KXoq4tze6pfjHJf5mwz6gZmTZhVlwS0Nzzb60O9nK+TMxDqD+Akw7/K1FTPPHuo4Um6I0
Ixsja4vwtECfBj5DN0PKsbAuvnBbLpzmbmzv+hMPTnEWMt6WJejNKLBNJndxskvilp1Jdd+9Q9u4
v2I8gQyod42sD4NyYJnmQu39Ds94r6ojzr6lwaP2Mre424d0PIUBHMEyyN5Nx+C5aySbqKoOeLN+
A6cJ6Ul2/TXPpz32xfGqYxKZMjcPGBnU1jMBBhLIxUb72g9P+k47Skia1x7AvbD1Vk4tXh3cc9BE
QalivjwwA7+wjhTbfIb6i9lzthZJAlVVMYx5Fl69dcqq2KRtBcR3HJc9HXDneQ6TMyA70pkSalaR
PKYiSvaZYN6VhNJY9bRp4ZB3zjNW3Qstgks77s33WFVqSRApWbKo4HMgLvoG7rtY4bwP9j8/NJh6
ylHlt8E63Dnl1z7zjvXQmztZNfGewcyOBk5O6VfkAvvo2+b7MDOwpM5wYBc205tLBejag+288jm3
QFUQd9z7L6nr8kmzskwDpuzGsD04Uzp+KYKGwVGfRmiHvbd054ARcbce8xbSgQoq1HZ32kkLeTQS
ybcumgTQbIXE3uZ0HMfBZm7j6JV+kkU4QQ6ByTqtqQOG/VwH4omXJFuJ2DQeo74dV37hJo89k5sV
xnSXY73xK8Wut/Lw5QDrpUodh8hB91iwtIOUiX1aPDFbwGabpx9WzC4g9BqilrXMPhyHoa401GYg
SHCIjOyJ5CqMh5EuJaSQnKKEfOeUXvjUWp75gCD+t4Z4s0hin/Sb09Vrj+QV/EOrfvE678hELvhk
31iyPZhsMMCWfsR8RiAxHO5uXs/aufAr9kxuVnY708+ooqPXV+lVozAkuuu3GANgWUrnHa4cNE1s
MfjTtP2kZxVfrdzYB+FChKP6nLKo2sLGAWc799aHFZ1tYJafFdH9jS/bell23acvZHj5uTgAGiwZ
J+uxg1JHPDp+j8kQLsswEgvuYbWlMd5aezKfnwup93VmbipENlLiXOZB/kKF8LcRSwIwIpTcpgmd
5dQ/ZtWwRfZX72NMXccY997aEfnvAvX10BUdufhuRDJqq4+yGqqdk7bmoTAfCWWITWBn7jWZ3S2u
z5Jlqx/fRugZeBI4rwLf9tZDrNJ1j8HpE3P/diT0eJVZuxWBS3BZheGyjoLsjVEwRJpfY5jepix+
CgtRA35s2ErHnVplzayvs6rlgjTeF8hHfc1Kb4k+6ewG29r7IhgBV4gbsOYF30p1sodv/ATJg7oj
8djVxXvmRN9s7hdpMNDFfLeJgpILHjBUqGUnQpsY8lAcTcuuQVtsXFqL1oaRkraMyuD2cynd6S9b
rZTJD/abYYRdlUFf6li6zobhJRyhzZueU2sX1RhOJoHo7vfJJqng82bwJ1cNGtjaFJBsnXmIbrUs
F11BEBnkp7PiHKkY+gzzMrCHhd9IfaRKowbdNthH1wl/J003H0xstPD70uesKehOiuJgIZiI7QTR
hIVgdHr4ucANHBZJ1gBBILltq1z/zoT5W+dT8d6InAjPFFqPseRWNZ0xPOc43HdqdsU+MF0acCjK
3XhtkN3KDIhX0xb9K2pjA8SSve7/M8fjf6nN+P+pKMMxf2Jn/wdj5L//+//6H//zvxkj//m7/sMZ
SauETZsCJRBk9xzrX5yR5r9hevQBTTCAC0yHgNt/xAnNfwsCAAMmRhMu4v6b/umMxDTpCRyWJhlS
3zctz/+/Kqkw/f/ujDTNuzGTfwatGI5nufeY3b80t+G492ccxcaJiQAE12HaKh0WW9Xi86HE2NiB
THrvK31kmGtvAdDNh3C26i3FUJ9w0LrXuORsi5shsxibRw6laDZDAkBVDOJRc8U5Gsx3L7LfyaCw
Gw4KhgRO7h98NeyI964LLZLlTBEgzrkhXLpmSr/ROBIvvusXNfTqvukxu+k/uclTqYxhRZHgJsHi
HdCO85tr+eHCma03RsN3Gm2NQVkYh8R2xSGbPjABu2zhUATCrMZ301vmsh4ZzzvpgtFHtQyGj66m
+hYXO7GJhpiD9AKxG8LkKezC5H2qqEfHVm4pXN4dpZwnJnNXYoPNGdIGJWJ21XP49BrQCrbkqWyA
JCDRT82VMz2lJYWGFaCquL5VZCvXgPYrDvoQ7KaRSpsGZJcNpcHvRbXUuKE3Y3Uf+Tuc28ecGfDg
lLsRw/UCgP+4taihze2vVhJuMl0QA6D/CFebeoffI7nmtaWWPb954VNhubSH326o/rI2b4jFbaRR
JUdFUs7wsv6ImI3tPGAVLaNNxXoVFCu63IJVR9Ek+QvFKG64AYh/NbyY1uOm+Nt2Lc87tK97JaUc
x98F+aAhE/WizQrAvdYQPd+NkFbLRqnlp/3exhjDt5dI81dY6Qu6G9RIHrsmPKqppZOpLOlb84hX
x/W8rDP+3yAnQ1Q4ZMeiQCWLGSmYsGUCTM/ZMtXOshD87Rx/oqfv7v+lrQMMFeILOw3/gIfw4NgT
Y6oYu60eAPcaISkTLBtJA0SJcxxWoWGghikLq01v+Z+CsCBhJlluJo2Xl+T8wuP8tsRZdXakuinT
JtDI4QPsSMy5nsRmPQbFZha2vCNHTo4CFELylo6NCqgugIWMigbXGHDQjDauDIcTW4Q3RWQbHxc7
eB7vT4m9KkDurrx3QuTtKrSYXegAuyTDFsJV1fiXGnqwgsy9tpH+sgjxbWs/J2bUymtVGu4hEQQk
hqQDFaUmY6toStgNZlPek3+v7Pu+zQozTFYdIheSJW1r0Z7H8TNRJFgCul8KMGsnPMDlSsX63mTo
que5GqxdOhM1U/6p1Poh9mOX80MjzqYz7Sp8BsceUx1Y3HCV2y5b0MEP96hvr7ka2gt7snZTZX/H
BKkscRDIUjGC0gsKEI4qzpgqhywqVbAXhoSWWQAjLT0asX6+8iQHRAtZcCdjRiHwmv7APXMgrSV0
QFD+uIaI0y2dfhwOkYPCRTeuge/Ua1+Ixy5kEt7jfpN1JthCq8P9K2wo/UmHf9xQWGdeHetIw/fW
oObs7useT6IBR1QOBbz9SVHC4Mzt3oc1fpww1RhNdxd6y5cUwgcmw2mlwxm81pDvlavlZbAhK5li
eis1uR6jqaOrUdgu3eqUk068dQuTpkFrHQOlNSNseDWdFYq96NKIreqKsHT0MxRpCDCK8tUJ2c+p
qyUy+DmTUj2AwB3o+7b8ZYm+fhsJRUOKn3tCMuEjTttxVw7Mk2cKAGioRfnXwzoux3ZbZwZ69ND3
Fz+rvG06AL+FiLlyQtlva2MgeBk1uBgH9Ry7Yb0lksImCNa/3Yrg1JCSRYozOKPUXnIOZNMeKVXu
S+vTI+H3HgyB3shR4kclErfLuz7b9DLfqUGLF8vVzSEQyK8N8s6HlitcU9tazfkflK0raXP/kcgF
pIz7HEbATtoOCSDeyTyyKW5fST8l685Ij+VdihBk0ba+8tzl2AUUhd0vKvGbJZ/AYQ2BFlI1UGvV
tmrTjTDs/EcGfd03ZiV7QRm6sKPxI7NhTAf6PCIpP5NSrdGTcr1DAD5E9zMr/ST5FoGGcNDCCZIX
xzaYGlFObG5z9CYKz6YLk/npYmHkuCReg/0p5qOe5nAwyD/JTRFVH7wFatlipmZRMIJj5lr/vHQI
fk4YOMceVZPiWRJndy/wz6UboJaYeRFusgnfHqEpdPJePsx2Y208aO9z+EwJI7G7rCpf8Q3xnYbL
aRwnWm/m4eZLGB+cyBjimnjN42KQqykWPKbTQb+n03cfFjM1L6Z9IC9lrofSB5lloKpXYK1r3SaH
UDfMkFp3Z+fRiMuYMtYMz8K64Ebdtza1A0Hd77ileXrk5L48dwtzsXjMyuoLe6axiiZCho7CYNT0
VbMPhfvh5Gb8INP03ZlCBX+p7XZ1z1xKzY15/rlI9r/LGRPLupaTcXYV/ndsfm7TZgyO6dTw760q
FMsfMJJEVysBzE3fwEpUFs0KrQWysCg3QeWkL0qIR3NQW5vM1l7a9a7A6pkYU/KsGyN5ruP6L/rl
i1DiUMsu3hEQNo7GBLXdhCa9+MeVIZUDMb+ZDvafWPss8pbKf2kBUriZwKxnqTj8XLIpoE0CyNGq
wdG4QHa2ifDWBxym4jvvQcBgaJRnJLRf0rWYgdpDcVa4VVa+2TxkSe0+97M/LezGyY6Yc9Y0mLpP
dEudZz65v6NJvnvjIF5SYJU5/+6V9ivv7BZZxLg/d/dZZP21qIrEYOAk6//N3pkkyY2l23lFKAPu
RTt1wPsu+gjGBEYySPR9f2dvQ9qBtBuZaRn6wHqmqkrZKzPNNUjPhkl6hAdw8TfnfAeRQfTeaumH
q8OvXuizBKKoH5nFdNQch/ZxKlEqlllYHiNltdfetJAQjTjS7Ep/Rnelnmvg9WJM+3vRrQkGmnGa
+mS6Sf7x0Ibr4cQq6EV3I3Kpuvgr0QR6Kzdqrmp9aY2l27e18Wuy2ZAt6AOBYcVga0YUr2hYmAmn
hY6yvHH81uqso1awoMbKVS9l8sBUAYHmMB1MLqJdZy4EgU5Je2HuFAuzuOMbW7iO6o91RfvcpTCj
hgnMbQooPpVVtE/tzoCc0IaXim9rG1JBscP1zhaS2VshWvtWrS+p5fxKTNdPozB+M2qu4rGmU/vz
rxYefD8OYW6JIru6HjrYaFqChEzyR6HhLrCLnyBixZNVzzx0RX4X8YSqdEl+di7d30Ta5BMiG7Zi
eTLsTMk+3GoIxJwbizIAxA2BNdPFjhfA8SwYYIcL5rLtRxdZEGXxSitcGkylzOtkUR0F6fqPFWvA
YKCANUGOauHXaAi8NetLMtdvI45FsicKnS3yrN+HjIWWNDOMPXVFMErihet5Et6UPv0sIEa85YNA
kG2k15EDDndeNb5COf2FDzUNKuSknN9F8QDtSp3Kjl5fa+GnqfGVTJnhAZzgBc0awG3QbjutJEau
zWvtMQwTbZu3uXPl4aYftKWvT4iPYh82PR58aTrv6biP5IpQ4xMJUDun4PyvSIW3dAnmk2tP/VWN
4TGDQLQhktt7x8NNu+yV0xGhhObnVtWenQJIHismtO9VhVBFFW9akVHANMahK3TnUNlh+lIvzh2g
CzisRqKeclwegE54gIORfMQED+SDMTxx46grARZ3DFDs1fPimVwFdNXS/SRzHBCB6s9F3WaXmvVk
bL4lRbi8sIwHgoem7GTbc3JXuN4zHNcLvF6mdh3eAb3vdnOCOwmfxb7MmKdCfvtgGjcj1gPcOwPM
OLnTeA7jxvigJ7znXs8SX82vsijhI9MQHqGBbEP8Uo+G1XlBQs4ty3W1H7MouqT1t0Ekxs4kSve1
SNqPck2fgpMfhHFBW4QIhsjj+NERw87zpvRV90LLj1IRBjoWWz9b6vk0qQROMxw3xG3Zq8N+w6/U
0D148vdiK7CVUfVD6ElxrMsJKGEc8ttYxixJDCzLLk36H5wMXORnO9fYn8joi/nXTwpkxCxrTxHP
zVENeXEWwyduT+9a5P0XGqZ54wwjUVeSKtpYZihSunOd66TfG0xfrnPCKkNlNgHgtXE2h8w+Nogo
tnrVnZSJ/LaaGWDEDssjmW5JIcpPiW6wnyEWXsRqj4SAdMFy6bbYYjtfEki8UyTBHLsye+wHqZ4c
Fs/+mMWBUfF+Y13J4zyMW2cp2gdTlq+x4dIPlkMbwLIOz/zFxEmHae4sTvms296vkpCiczON5XOk
o31Q5ig2OVXupmrd9ilepvaJJbxOMHiidmBjON89sKAEYF+tKX8d3Mx4Rux/rpgbB0szxS+V0dnB
iiGYED5d7XH57ogWNXbR3g07+xI14z1tmoZzGbY/tL7qT6lAKzJo9r3DB9Iut5AFzYOlebRnmRJb
A8f+RW/COJhGHcEVRSvmOXoW9JEIleCsI7bT7BPxD/SRofjVGxQ7ytzGDiM7mY4+qor1gUgfw/zM
XavKcUQsjy2Kn9Xgi0p9ebIKKVwhqtlW94RJZPAqQNdl+g2GWHsgNsK8DLXRgQ7mxK+IOzl6LEYn
xcKhETFEhFW65ho1BhRoeSxVQ1QNBNJAtN5UEot+7qbh6wcLx3c3ctyzbT6YHMkwNWvGii2b9SHC
PeINp2p9yaYRn8JatGtxfsYaHvtTYbC2KRV1gu6Om8TOPl1ZTG9NjJtIATBCT0j5BVdjszgm16AW
MtajbwvQ0FDWgRjZoKJC/yaYnG+qyakwhPP876k7Wej0x95s7asOW9SPRi/7CWa2qKvlRyXCNgDC
Vh28KX/TDCM8m9ac7TAJveH9i1CtUX154FsCGU3pE4GPr0QXXpumyi56rPrAc6jDQ9xBn9Acvo+t
OT8zt2Nk6sU4FCqkR6M31zAMTUQ964tRo1TUlIFGrG6hkhAyjZlE417Tl+IKjae4DgkVYdhvame0
b7NdcPbk7znH2caGMfVVF8/KJUACbdnT0iXiKRmw5lWG84pOKHz05n5Pff/dnMjv4/oPNyjV422M
oNfv2CLsUp5ZL9mEBDfMc+dYJ4hoTcyCV8N7Jlek/BZqbsUOkgFpP7dBnFpU1AUe+5nmmrY3vs59
rR6xVQqU5gYVXBl+aaUjqYHj8mXlr46y2oRKqVfXEu3TYvZbb4j01yazKPxoMCJlLlitQm4npcnH
IXUec7dHfeiKD6McMG95816Ay7+1iMKywfJOULviY0/zsSkjsg/0cQKrF7kPCJhwF8nZ3CINnz+4
AQ7Lgpx2Gjvdt+HePYQYVrFhypp2x8gfMmu4Ol1Z3ayBpL3FKGjvjdl67iNvgfQMqRLiXAL81L52
WarfOwR4JxbV95RcuitmwiBJTfZwf174oETeAa7pZ3LQVfqokQQDf0I0+2pd0/SKVWSrT9ikUX4k
3CMUTve4TfRH5tOAIk05/lAR0wI5wrUaOiR9tlJX1onssUiPmQqvIqkoSu5hs+TbuCdTvAC9dK5D
Kbdd7zIdykf1WC4E1Y5YVf/+b3Vt3Icwwii2Q/9mPLVNZjzhfSI9cTQzjgn+G2+WHBsnRmnGgghJ
uvyhh+gTCUNyUU4hu9UJYbj/eals6exSxwG3YuJ1rd7CMjfvUcWLQwJuPnThLcwJH+JhpI7Yu2mz
UPU+oS/hYCIH1xwtpOkJEeW43PjRAvI1HV295raaWAjC7YMgfrGbGjiEMemHTiK6EFSGKBewL+iO
Ee6M1CbHMuRP404ftND+6jLSwiyR109JLb7yCSOepShelrJP7zxH3tg/LOc/L+zxAVlS10jsyo2g
8beszgw0e0nWoLeIphnDnZ7pD3rquE8Lji69t46WF9UPemLqLz002dixj6h/owflVdXNrvjKEhRH
n/wEfxUlypZcaBtCdLgnpQxa1uOvU4eYcRy70ffm0tp2OWBDy1PRHhF/dgUX8ZMfJ97Y6bnFyEt9
nZaPjZiBn61UdlGE47XpXR7IIaFGiiEJhB3kQG3xlPZp+QRYAR1ahVTTFe5XaYXZqQrH5SHDCnFK
wu79T8GuQ+veohSs/37tZOsFFLpdTGzHOttLfw5Z+a0t8mvexHCDw7OkBoUUt6DOMQZ6Wa154qGi
fMNcSQ2/LJ5UkN77l26uYc4PK7UKs5rdTOV2lDEZIw5UZtvdNizN1r/b3EQ0ARqNl7EDojmQACZu
szkIZF08RAsd20rGkGEPD6MNSOvFWiJsfxSZvUkcvn1h1ZYvs/c2JBCu0yroQ3nNTDWqnnp1DJeJ
msMhQzOpXb+JSrR0k/ZuSyYtg4MIuGEAcAxhBfh48Crej+m5Iwkn0UykYm3HlI5rKdA8cgCW6Kzg
bxwU03U6jJq0mOgHRSeehnGUF5HOv3DQN/cw6ug8J/FcchZT+BqHtg23xkJuA2QUUlTxxlZmaEAR
dXdziNici6mkHU92Ts/g1ulYNBHP+YEG+9meFXG8lfHbi8JsU2Nzwe9Fpl4hsKo2BFC1LihOiQy4
Tr7JrPtmW9FyFGX25fWkDcQK3iZITQKqzXDwG1tDTLdq5utplwMG2BJGQ+NAMlfQSMJ3o9yekIVh
918ghsGejf2imxzcknq7cWYGOrrKr1JDkAnUINo00afdwomz5+YNQBIKajV9t2hrN2Uz5rtBWExv
DLREsAbx1EKd22Y5NrrSI2xW2jHb8ZR5dziekmhUz7Y23tEqNHt9zn86Zf6EiMg6J9Cve+E+Cqtx
H2dvfrJLg3wZVeR71F4GcJDx4LJj8T3Re9xKFqwljxMuHd0T6+IvxyRkZURdJwph37KWskDqmAO0
B1bT7dVWN9psIEV1wTBYEC+8eNIlemzyGaU6JOgANmswfjMOPwi9K/dGenTw5AFyRZeoDK7W3OzZ
EwtRck+HSOBxIewSFeIqQp+wxxmi3VkAh910irzkAW7+sotZGfcgZTyLvfqUustrWti/BqP9oUT1
PVY87uOs0J51lD+1W/wkG1BsJGh2X4hYMorPL5Mao50hmfgrTIBl6jJ5Bjq3c/QDdzEkxIh7AVzD
sWpmGz1mj9Y963si6IbFryY+MROdJno21kVzT4/E+YLQQ0He4bhH3evV5uo2N1yIzeUuL3BgAAyA
W1jRQ1Law/di9IwaybnS839gTAGjr7i/tCoowubn4g7MPWqbc89oHto1J7kegW0g+Cx3YMIapi1I
BPlBxTDMjWoHe3FkCT0iX4cCYm7I5a52OSsFA1YNwAzGjS0e3MuC74goiuLcAE8LJqXj5BsSDv06
csBIJRuCMY9lGS7HLq9mBpP8WRWHbVKWuHsHXLhz9KmYBuB3maLTFMJxahil7iYX6gdW2zF15kPr
dYS5IK7ep97WYNe+kUhqxESshDlI3J8l6ONIbJbW1A54GzZOtuA8WjSaor7cVFbS3POmOxmrwRlb
jyDdN9ojnUHWnVDfWI33VOuUIcL+7DqyM4l8Win00W2KZ+0T1ViKtoCaEiUHzzKv/mn2krwpFxcO
FYCBiH1+ltrbvPTG3nZKiH9qVLs2zoRP1kUXGAb5BbmjpRTjvfGKIuKIJ+qgW/mbU4XXsm04MAEu
n+CTIQ2OLxNh98G0tBdh4kCrxrQM7IofQ50Xu+rd1tzoEa0LwuPe9oJWH1qGSsSD2tWl0bM2IE7i
ih1jPBUkugJPbvyFRL1dVGEbjjTB9cTkU0b697kcun088h1bhnOzamgPVtf41kTOmovZrp/ODtgS
fqcgTiWayBur43CHLeSUtvUxHbP5Xma02mZFdawiBy8UZpHVQzA41BtNN0R+2RkakPz+gFuzPk5V
ap9DtCSzjkapLi3iShXeIkhRe1GSiSOIaBrM1VsHYyWwBtNiw2ii81nSPatfyPNlt8MNJI9x0n9H
ooisC2coIobufeyLaidXWXm7yfRBx8yKc8bpsbFGPArn+MTVrBBwcp2hpN40pANdF+bsHPvsAx0n
s/xytj9J55s4LkhqLGooGg2cgS97iWHGDJve0Y0vUqgC1M3kJ7QbbLHJi12WD4XOfJKBRH1YoDIf
kMqzhk0wSzTSfLQHGW/6fBbbkToR/6PBJ3CthPIoEIA6Qe7fVixyNi5D+VOP9bKN7NaPM+uXl9hv
DE55AOnk//bdCvBXCO2V+bFE8T1xxldhqInFH665Py9zq42HkeUvVSqskNwimm/OSm6RlY9ftuHN
tfZOHSa3NGTPBq/gxMTY77nTrpllkcrKFdcyxfHHcLJv+sBtZGtmf0rmhJ9Qe2jyIvFDzq+g0cxX
M4vP5DK9duhOBJxJcLDqPV4XI3iIIh0rGrG4W4dBoAxm0D1JLIJM0gab+GfQlZHV4i2kuZgc+lnh
/WLcRQyhRxYhOilfoW1bBx7YmzuMBFBEcf/mJUDNCgLC0DlHL8f9JjzrNHfzApgP/IQ0PQzfk/3U
pd0LoWOQFDg3ktTdLU6L5t0M0YYl8YZ32ZaRvSaGG6CuGOFEyDwaKGOU5pxuYd2cG/yAfiRwkCdd
/wtU63TIEmSp8N+e4fSBqkPR2W2wXEdbp/aioEd+wlfAzLOTn8QFHvJ6RVkwOd8NTgLmXKqz8krg
XTxvLpm0no3IMXza4BJv5IV1ADq78iD1JfMLMESHEFG3yR3M/Y8bSGfqO9huwAXKrGrQxjO1+oUJ
VXzSjCggCLxiQ9h2gT4qi3DU/IR0vD/yB7gbM463pK9kfqn6l7LAdyz7eI/7fDdYvEHKcHjTL950
0Qt2o2H3Elu9SdkO+ihOO19T64MoQx402tNO9OppGN18O5YUQzmnuq9iQwZ1zEUbLjmyT0QEU8Yz
0GYgVKUumLtZ9VvTdG9TsnxvawgSDOtwBEVhE+hZflRTvZwopx7SvusJQIxAOySMqzKIl2JiFTIX
THmJI2IQEZNNnLf1poQrdDJHTLteeU89d+OUWrm1YIcEgnlbqf1YI0XOWMOYYaNZq3LtWuVg4aK4
QCauTY5fN79Ijkkuczh8sJj2C9MqsF+jOKuLPsPETMuU0nTN6dvSFUGx2uN0QZlYAm024GLsZELm
h9l50U7M9ryVQ1P7oLpWQW1+LWua6UIVZ1NT5yZy9LMeWwWiWUS90bhAPezBZjQgEUAwMqiz2O2U
uHkyOQadZzkQLrEnj9CV03rKN1pHvF6ZWVh8MwuKPG3/ibYOKX+XG4/K6HcWkgpuY25+4OwkCRF2
pdIXoKk8cUC99NjNYBbu+kR2SLHBXrcW8mDZyrcR+PNzho4gdRaysrktlIGceymHK4jE+bQ0Fnkr
3oZYBzReViP3pXisJbdbCMRoQ+IvoeCz/jQU7bdqbtodSA9G4nI/DCZMuQGCJJf+1iXnzcePytqc
sgV0pMbSQH1X1dvMzOtskD20a3iUqoXM1FCV74YsgFjEnsM+PNJ8ByuQam6kdvQ/e6/GV1ck1EHe
xNwcaNXsrIO6+khIOMCglTTpWQWfnrlYCAhcrv9SrjkMSCsAirAzzVFadFnDUB1tXj+1Q9C27KPc
MDJWE+9OM1ky6ZywB3Pw4PFL8j2K+WG2GiZ8bdu9xcbVDoX+gs0ev4ShTrM7H9F5GL6ni1ewvQY1
U8jPdTGqUxHW8G541KrQLD9pmvfQ97daGT9WA41fl4/1sRB/ll9Oe8kaDFDuZLzYXUm4TsdHnYtb
pYm1jWNCYblrwsEX76ofySQd8D0NcWCa+EKQPxY+GvfiEbzjHM/pg4GPvBuWYY9tl0So9UXwJ3ao
307I9W9k2EQBhFGC99IWZAL6zk0Dj+oSE/ZcTkNysVP4xl1100rMTFF7duVVd+fpToYNzCVDHw75
ZS7BwJlWGm8ZPX0i2+8wbpHXYdfwMrKWdzKuSahP+25iJWaQgkwBb35vtY2Dk2GT5tnL/5fUGS4m
6H/HGvxf/+O//8//9h9/kdT95+/6T0mdsP7m4BVFPm7YUPdd9x+wQfdvLr/wf9Rx9j8kdfJvkPNt
xG6IQBFJuP+ADUr3b7D8TeGhojAMyVPz/0VSZ/Du/4IaFALhnittV18tkOZfCf0uWCNJDLl5pzz0
FwaxxGG4iMEagZWLRe4OfQnThyFlaTQMd4bklxke54Y29MNyU2cnl+a3phE1HsqpfupccOOqbsXf
9ZpoLf8LKCKfxV++TsdAQCgty/P4yJz11/9J+EdkTw/GIEPMbHgIEOpW7vNYNWhYBrAXufOtHFZE
rUMKBmaNizll6pDmlJ4VE17HgaxnbptulgfPaz4RUqv7pJ08a3nhsQe/mPDLB4MkSjR9ybcObKoq
741M5/0/XRwMMZeoKv+Z7Wj8Vb8ohCNNWBaST1wwNEQq+c/fBnOTqR0TLX/IMcukcj6zhrp11vi5
dAgJl6T5jT/P3SZp6xL45qk9hT8robhvgCykbgBG+fbvvyQB0vKvn6wJPkx3HOFyjXp/+WT1Evum
SpCJJwPDbLrWImhL3BwaBCDLFsDXFioAaEzBlGDbJXVb22HtA3+oyH1Cct1u3N598oqqfswY6voI
Cwi7nmSA0/obW4p4TReKAhMATa9TcTe95fkUEu5FguChgAiP//5bWgWn//otWRYqVOmgl0aTik3m
Xz9lVM/6YpS9cRfGN9vI+/Pomi1MrPJ5CJ2XOJzDt1Cn/+3DCL49353uPGpjKf9+Iv7XF60j/q/L
luuVW5SOBTWtK8z1evinyxZSmNFTXc33sSdVrWNEYRFv4Uc2LulxnBw64rFH1l18qCwix1A670m1
vCW3nJj237ovU9pryvfSjd1zErqgebSuCbLWrklyejcMZkhaHidByWxhI1hMEv6l5RehQ/qJZwDi
dVWEp6rQ2oMWaceiMSH9w8YqlVefrGd4M0zhhQQ+VKXdJXFYexDJcaujxXsCjl0zvDNZEpZg8uIJ
kSEn0nRw+gIHgE1MoV60u8wb89Uf/Ztr2ztNgljtN7uV7tYoQkLgKsEsT7nZNjOYT3cwii6x3vxi
p/lco4Bi5yBQs2IfY/aS7qj95l1lIYhZ9Hq+IJtlBGtfRw6WPd4Qqnd39hvmaEwnrXO02tkViXm8
feR30v1a4fo3fGUvuo3SzqkI400JPAsY4KD3yo1wrxsD3tysPddDC0A+xrHdZFG2N3oW01l0tGHc
BF3op006P3CNSV9Jzg0XYzi8l0NI63GiAaqCjjINe9V0Ac6OC36RNgpiYJwZiP0iMaWvt61OqKO2
lwayJa3MxX3CagmSewBk2I3oquzsJW5n91i4iFFCBBt7mQ/fjJh4CFl4DKHwM0Kr5TrBEwksz/b8
IV+AbtYgWPH2MPUQ7rHRqcoiQ4073WA4I7qnvG37DdyhZY/oF9+Sbt7B1rmge0hsYGpsbGqvnc+F
1kAf7MDnACc3IBNv/vwPZiFqoDApqpSRgoPpyMEWIBULfPs7EkFbhhzlwelaoJmcdccB8Vyf6PR5
xHi+MbYrz5E57WaIRltbQrVBFIfJsOUaBA+B9DSnV8GFezSmEU694xCD4Lybvdn7E4RqeuB6ZzUC
XxnYdN8K43AvowzagFa/MIF8HmemB0kMEGnwILsMDdrdbA1LqEf4UpmSgcEAmmcAu2g7OeROL08t
Kj1BLuSDqxPQ7aVbdiDto7WgK2aK9zyHGsrIVqxDx/Lczs8Up17glEYd5DyoL8iqNymWzdhs5bFY
Vxm1qwMaa4x3oGQIAWY4PLHrgvK3B+XnmhH7pFKz/0SHdFLkc/lDMTi0Lt+d3kzObsoYTeXLLXaX
/BC3/QIPM+p2SWJ5GzXWDsutZrwBmdT2aRQfauV8l3Yh9gjtCJhthqtphgwP+Ko9Sz3pbG0e7Jo+
S1T9pSOF/mhKxC6TTigplxI5EtBqETnZ4x6DXbn2/Wh9pLVcZlnWe1Tt33O9kRdc+1SqoTo6RPnF
mcZc1bJZXcT6rtVtMN8AIZlMxVu7fiN5EFtiPBWHjknrNoUZEIxyIKqUXJnRW6LtRIDIoTS7ajMs
JgXxUnkY0FPGS5A9fcNYvJtjWYyFObqK7txgKz1LsgMYEr66AGevEiiFFfXFpakTCDCyL19yR4Ik
bTJCjV2bMAtJOLjjzcOVsOi7ms5LJJrHdOCBliFNLZvYO5OH9ZI3s3i0Sv1cwVPmVAK2OeXBZBg8
7BFjBrWVDwctTpq9YFNsJDMcKITSRyO05HlSxm9sYZ9ZWbqH2fvduWV3C/uHvJHNC4B2sWKnjMDV
669SMp8DQDRvHROQ3KgxxgBscXH15WXSwL0kk/ejUCltWw+cT9ik4Mx9dbLJyD2T4mjyzNjZqNIi
zXL3mjvIoCOihpA4TsA2mp5mvQrMCmUh6SZgotDnbyQ/1wPSl/wouCVUJH4CoIyHhYqilOZ+KlY7
mFeySraZb6HBb+74PVGhaa+YtG8JDjxfaoOH8Zc5+Cz0eU9Y6BLYbapt49Vct8TMjb1ugoHTtjsn
jZ+zQrW7ZNZXN5eHpU/t/hyxykyYhlg/enqVvZNghx4zBOemL5LxB47vO0lhy85l0w3T/tZ6k/c0
Jgo+75jaELauWj0vBzTQzqEH9Oy2jAam7kvXI+dsxhgreA541+Y9skV+QcnyApYKQyNYJyR6lbkf
EvNn5mBG+PMo7NOCfRWkrR0jpV09QiEu5xxOGmBo2I+y3UelEUQg2rmbC3f7x+3axMNKKeXEbhyA
qG6o2C2CumjkwBBULJxNkWRa0WtAEiQgDLADenWeLG7ZvH/jA4ro9cWHbCwm9pqpBYvKNiBInXNj
6BzimWKWUhTdUS6QUfsRxLUbhxdAUh2KpoXFdzqITSKT6MR9FR3kYtUbOUIQ7ghODNyiq7A1d5xb
Q3OcOkFWeMmtRs+wk2gLSv0Ch5FZ24jQUu8Uj5vkEBKZyc6u4I7UP7oBiQGGv0djaC/hymwL2aFv
vTbZlzNImzkEoV+E/Pdhjp9qt7l2nTgldvKd5FaOdZbOtt6N50aPf/LIGg5W1DY8bdS8RezBTkIJ
EppN/aN1p/Bi5wuu3tHec77jqU+hlzhofHfKpvxZhHWfW1p4G8zzmT1ZUp2XpZuvUTf0vopivCp6
d4MdCBij09BoYwLZixEbxaCO1cBga7QdEeB6f0hGnWnpWNnHosCTSBwjFGsdZV3RguYjm94h43WD
fvk7PgDxjYXkVizWRyFbca6cAAqwC3RB7cLJsh6BwMAO5BxlTjaJhG8Ae8/g2ozUc/doODAwELxl
sElrgHxNdGnb6/plDUuWHgUn7t4mG6ZECDEomiNbisLvYqo2GjvpyynEldxLhFeiR3yDxDEsytA3
kyy9sb1/YO2KfClV43fP+lnL36FjOUz2spiDZjrMQHT8IjfgcHjDp3RahrYRtm2r3OcVf3qGOK8X
3W5IxuFilDrC4SxkmzfeCnyoLHUIbwLdd8gFCiN2qIETfVKUpJtEGKc+lYCViSbxWVIt+2Kq3nOC
prt4/AxRSxFTH987S7zajFt3rdlXx4lBK9L84gBQ6zeCQlgYXlceQVGhfMVAe+6I+SCs5hbRwh2r
kfTtwVyzdsRTMxtE75CSQCmQ3mCmmefcMC5R5fyuOBo3KkTahR2rPcvZIf+IB1NIDYUDK27g1Yvj
KGoY4i4S0Uz9zEK552HdByUh5k6BxEd644Obgoj0Ovul53Tb6qKXwdBCbDQh02vrjtkmcqMhaj7H
T8EwL0KGaH/VljOyZnImP49Cl9qy8kMLZZKuf6VliRbJi+HcL+kOURDBWk+ey9wTUqXWQoIox35L
dNiNwOH9+ouM1D8SM3uvI1ZXHUMcPoTfBCdCgvoWzzmpI/oDbfXdVcURBs4VyS3qUyuCIhECAMdo
/w3dMikosOVZxOK/rIbvXKdrSjkRobJu4l1isQ60TcDKtceev3bYTSK4JXSP+5VqM/ljUQswhlLi
awjeIhRnnGIVGACqQCKJ2j2/1DX5m/AoQNslHXx9WJBwmsKPpLiWrvU+oPraLE2T7doSmNOMWZUf
9u/Z+pE29bPWq0/E6K+ern1f1iU2SsJqlSUO3B64lcatu75NVfSnZrS+zISSIgz5WsaRxYyn21u3
eyr6FDusFUlWXNw6E8njVjGmfq9RRFF46aR5c12BeTXcHHopnGWZo8ZNbyEm4CydCZ2G6BHohTlt
YXtC6MGqtKCCECHbDhN4uy/jUt+QMLUzzexlGMkgYTZN3EFC3sLSQEjTMkJniLOi/TLd+MT5gld3
rLaZVjxAMX8M9aAw2BMZ40dvLx/G4JC7O5XvCcutMTZMsBbhKlQJp4fBZqpi0Bb86C0imNgBAaLu
2QuInDgdC1eKma4SgyVNDhF401NS4c6TNfNKIa2tVyr3pQGfdM69btcwJtkwx0h/IH95HKVRvjra
qbC08TrhYz/GKNr3jnUdjCI7xUsWP5d6+SnUIleLkrEteh0s5cSsOybKhO/Bzq7dTCVpOcj2xlwG
S9mqF5Pfuslc4M2SvKiQfcXelQBBDBFSV2WorYATpVt7vKdVj/JtluLulBinikpVO2Gj8uzkD4C/
GQyApADlPY+30A5PZsyiZgCswhGn0a/kzoZzSb2W2eILOBEvyIcCmTvTw0JJS3Vp6lvEPA8wJLVH
Jy7rQDZZuZvZQDELnrFMFtmlzLz07y9dqgj3KlgbDD0SHgXhZJ9ps/HAOFU8EHJ4UkZHnorbGC+k
tUGUGYm1tbK3PxYCQyX7ppjHs8YReUN1SZYhoZRHZjlvMYXLttMmHcaWiQ7EbH+2qivRUEzi3sPd
PDddOWy10Ru+DcRP//k/OkTNG12AbwiHYRcXaXPJU1cyNJt1v9EQUOhW/w3gv1Or4eIMxXipwf5v
hA6+FcgjhEsSvCoaAdfRhls0OC1WIObI6ZoWVyBWL0NIitKwKCzsKjGuwuJTG1AUb4oUuW5sSf1G
GZ/v9VT/JPnYDhrLGl8rDrVNrxf2CZeBtZ1LCS0ML93ZjgAVLF5f7T05qltfGRd4GtOpjaD3hgY1
olroBFsvaw8T1JnR01/m5tRk1APY+X81ETsEplwfrK/2OtCr61Ak9TYlZvgxCZdzjgT/SQe91Zqi
fTbxZfVY4lbqQHsKha0eiQQkr5e9IwtfTtkBGatraDoFlL029tkzJhHWzrM+nhdMTyrWhmNcRLVv
tyW5e0N+XDjCr25d4qULYTlpKM99KD4pYGIZYpg3rS8M+DmHO98lbSe3DYU/K/4mmqWGzSvrrkWd
HyYgLp7y7ItD5Xcv1gxqPRXZTpW09YbbRK8iFd9c2aY7XVKnJhiqdtKlbOVIS/dW0vesnkT8QSRf
hdQMkGuGTAYms7iXrmF/eK/TAkd+V/K82ScivqDDZ0qkZ85Dphrv4rj1KSYcC/tn+7+pO5Mku5Vs
u84l+0gBcMAdMPuZjVvXNyoySHZgESxQ13BUY/htaSwakDQOLQS/ZJkvvzJNTb3GNd4gH3kLwN3P
OXuv3bxmov4lBxn8aBS2P8byIXOj8Ehmff7eeLA1YlsYL4NLsAp6TnWTRTrQWUq8o47i9FrGGCp6
IPBPqLrz9TAGEKKqBl5f5LQ30sJfOACJF6jS8lm1F06Qv6p4+BkWpLcKRIuvjUf89FhrccrM4otv
i3Afe5Z1zhubqBAylW/j8pCXPSzztjlPETIdzwvBZMSTuSE7oz/TlIGi2jr1Jkd60KLKfEmV6h7G
on0d57L75PTfNCXoaZrmm5AdVS7XPIoBcKXB2MGfl5150nhsd86s7dcyNlCJEFYaJlzxZFqlaz/N
LY46cmAUwnm9TNv8q6umeOPT/DkhgBZ2+JwqY9pabtYxMOdpJeLomeGrBlb89PGTKWA4O9fzV9PC
oeMrmX2iH1HtIYmBu16e6nEsjylq1TVmGcAqA29vSgxzx1HT3iWmsl9NuKNAXGMSdmwJ5V/VCYBn
DWu5d72fEArbLxasNwekOCkQ6c85tG6YxWu4SJGzi82mvGbEUQJtsev7JDO5DtGYYDR4q2US0CDw
uaR7C0kvnpPIg3vp5ulT2IHW1v5jmITxZ093AslIDkRs2g466d86m9Cgyf2MNgYBe4AmeI3XRWzF
2EPB4/CFnzcFm5pV5M0NsHiS3nY+qzR69H1pPgioLOvEtO0dP7IAqWTWNranCVhEwd1H3Onvp0i0
cf4svzEuv5JOb2wI8/I3TlypvWtwMOZ6w/bMXnkEY2/eprQnPQ38ctxE6NMLFufCGnkhRQvDFnkr
maR7ZHAGFB47fFCSjRDy2FA04s3mkKxpAlWRmL6kIaHVMp5uqcAqbvVdd7MMCxMD5mYKl3Hc0bGF
MTQZREdQZN+1V6hN7jARmzHe02DL07U9yebWvalwxABiClaxThH60PYM83pn59BOPxvjTCswEY/2
5I/PoZ0cnLZSryxEOQItB0lNPMe3VrOOgfWajjT6PluWy+IU99MVM/WpNg37NA6gqGm4FicKnHlf
0yzaCqIqrhGLySqye3iDVn2xGJ9/zmzCz4RLV6xY0h9AcD7TbPFRVipF79SfrlZB8Jxfy6Md5va5
L1S4NiAY45t3xCYB6rIlvmB+SCxjODopo25GTdTBxG+umyXF4OMhJD5zlTR1fXQsiwU90AK+YIe6
MkWJ4sOdPdsIWIiuLH5KFyVVX9h7Kq9qUwwSTSv45K0zGumDEhvlDcdSgq8JIpSx1GfJkcgHfj6X
OK/tbhlFgzvAHBCvIz+xLkXUTlyESf1VBagQ6kRYu0zV7a6SQXyIavfnuPSYp4prjdxz9EqBDu4F
ut17ahjZUSZDjDIFKYBy3EtBC+aBKCrjQcbgqqyhSDmWSWc/w77DQmOTkmsbRotkasLhFCLQZSj2
vde2d1VO7V8DgWuEOrNL3epcMZ+9RAjZ1/2o08OErBkixWE03UeWwfb2QYL9+BVygn2zbP8QjEJc
22ipBwAtQZKC/gy0fYePwojZeYpJG7t7feDA507BqWcE31ASexu61dHL5BnJmhmN+0XF8/dSRNEP
OKOtxecizBROQ+PCFXLeitDsTnNoIg1ywFXDT4YTrSvzW0jSwTQBpGk3o9e9y2l079bMubaRmPwm
xXmppM7GFuf2L4MdiHMrqWnDERp0pBoBxBTxHLED2YXuXIHCnVQ/GlJ4Ih0yTUCaclQJ/eLS6Dd0
ufKhJqt5KI1jVsIqjrPqUDTWIgngXGeGrfloeNyYg/0AaBC5QASMLp3dmz2gZyfNAGEnMmQR+EA4
ImeTWUyHwqZ6JrQy28YgCr4uz2LPhe+ImuzQOZQIvVd+iqGJPTuxXxzRcNkrbbbioe8i8QArjrdZ
N5fWMdsdJzjBkRRd9gD48TB62v1MlQFwVB5mOLwPuV2EILvZInW2a5IpeeRynPCpAaIY66mAXR6c
ELsOF6+LiA2A3LdTOao5CCELC3RONksi7BczjXP6s50827iVO3N88jSYwVaF3THHAbHpmqR7gMyG
zr5BYKLf7YSPfB5Dk+0iDA/EkL92sP/OHw/kRk4L4OhXkAY2N78hntzCrTDjBgVAN7rqDhvKGfDo
3ZNi3IxGAwaytZbWjfhURYmztXoEuCHxXztV13iHsduSipODLpNpthEGuiI7dp1bbY3RdaJSFWbs
PvJWNzRospvKkuW4RdFv6jp9HjroIaWh8k9zWC+TvFNPQ+AnPopnlQbZK1i/Zusbdn/JS1pSY26X
aOOb+uylIMKwta1rW5ZPqVHIlyau3vnc160pnJNLF+7ZHTETdd99t/VukzsXF1xbm7Sa261qrHwz
DuReNHxvV9Rn1Q3FKUm4fXOmU8zEheUxXw2zmk4uxfiJwxhPcX0RgOel+yaLQQDEVvnqAtvwc+dz
E3XV2ff8Cr0i5LGVWV6cwg6/uZ5eVdZcvDdORkFmkeVZjVZzg5axzmQWvfakt930gppLuT5fGcqo
g1f1p6G06F3+n3pJLEWT5vrP8+pF+kF9TTtScOLlQZJAWQeOf9R14e+jLqgX0qr50DR9eq3n6PDx
7PcDsx1atgY1qIjOHbOmi7Q5CXXuXQ0Wy1JCRo47SWM956l6r/wdAVLmd6f0+vU8Rq8xKP0HxVxo
HEX3HFJLfZoq78BlE+xxQ6CfE174DFGQjgr5OduPpy5GuRj+1KFIIK0hI6he/blND07YvqjeFLu8
TJFlW33xOZiCXwzTjUttdSOE/B82lJitEZFiGgbcIAvj8RtNj5vbjP66p9q4w+86utA7f5RecvdT
a/wUUjIcO9Sy27Zy9wy35BW/08hsg+GU6OvuOFh5c5MEfnwQFT8eQsOEL9drkj0Cl2W7IVXTF+nE
3LF3brnKmWkkA6lP3JPHsrjasezWYz7IfY/y8MWhFKqG4tovD6EQWAY6rDY1kMPzOHSXEI+Jb37J
0Sd8I3QbDp7VdAe8zUsK4sBAxdPOtYsIPUDWerG5Q7/YGPW3TT8WZ9NeqcGNPqfNlq53CBHe8hj1
gAXNZgJenH7gQUl3baGIox/o6yshsebarL76TmVfXPoVn0gHRkC/PE3QUtHD9Evgk53exiJM9uAZ
ScNN1Fl9PNT6u/aCcvPx/cE0q9eijtr9gFj0sco9xeCYlx86Fh0QOzBwN2O2i2K9yANdveVbTY5k
c6ljwv4JV29CU0iPFCRmW33D0fLT66Nd5gj5bLeaCLIyCF48D5hq1tJztWvbuMesk+1o5rcKtEXs
wP/+eAiXX3UGTKUZX82qygGUuANy+CgahqchONHsSklg7JMrEshtaoe/RDVpvIglgY1umKyd7ua2
rfvmQnVUzL5jb97ZIpjePZsI4dISXwF3HotFqsZUxXjCVtYdM07p2Nwd5zWbw6Pfq+gd0gxHQQ/D
gaNvltn1t7akPerg5VtZqWkd+jZqrj53Qac5IKSdlT0Rv+UdC9etFjs63H2LVpK1G+0q/MqIPjyo
eYx3TlBYJ43qci1DQu9BmY43eymfmCe1rh4JAAxJ50mWABSRH7BA8IeWp26M2bAcWwulthPQB0t2
QzG3J99T7YnU33WHs3crQi4/aqJpC7DkHiQN9ZJvD5uBBtUZdd2nQVYejfk4OLG1krmYHQzaq9eP
hxCDccXuFUGTqVazsvuz3VRPJI6UxA7aJLaNbPKTG21ZmdWaM/rKs6fmUVS6PsQeOeZJXdQXpLZM
SlOPNjzGUPwQLA5Z09GKQTLaWvFL26Z7JVv9oD1mQPOcPiWm/DyGZEG0HiV3V6cXa/E+TXYb7qbF
MG2ZDkP1zLuHkI7ukyYNxYg2NmffX1Mqz4yYvo42q6el9C9JqDTJVqm1grO4VthlP5OulnJ/JJK9
3DlR+NCLGL33dm4sXEGu/+DGpjohJJiY0TjeV/Tp648/MSZ4eSajUjf8awPxZuMn9FJ86imBK6N5
LEU6ng3zp+PFCmSqYW5AIlhww4vNAEl2YaO4E2iDMuGQJB3ktXbhfRUYs68M+UE+8uWcJutE8hSh
2KMFODia7OM4pncww+QAzP49S/ppleWCvh0Z0lvRcaDOxyqkLmuqA5/0p8gPnLMr+/GxSbtfyHn1
yfPbB8dgiPkB68R5yqIwQvdotXusU5xdssWMohMkCQEBMW5ebLyZ9WOI1M0fJyiy9SauXViFLQbL
HNunvyDdta3NtZrIThrmILppz3r0HY0pzgWjXRAN6wYkxxake6qxJBkTr+gdv4bYxi3zgmpKoRak
MP7pVDJ1Z1/s/TfLo/PQVtEjKJSJyXzbX9zSJd0po/sQMVNslXLvdt0Nj13yzRjchWBRHHM/fhtZ
alacwoeDm7ly43KWZ1IUk9xOr/D5Y+CoGi2pDOajn5vNp07l/souxQv68gZ3/UjoV4CiFFNkNrkc
gQ37sWtGSMj4GPKBK9zRIA2hvKzdYTRwfOufWewuI9VsxseFvp7WntwbOPTjfEqw3ekWUG20i8hF
OHUC/pPffhEMrA+y4yUKBgh3i68jtMi8BL63Txxr3iaSEJQ8huhv9EwtPIga6VMlY5pAfFRYAPgU
nMG8EimooWfLDx7/flHc1W6enePFxmFgldjOdApOjBYp2xBbY9LSV+aonX/twyF7DXS+JR/W3c2k
IK5M6f8QrTh9DDNDYlRDgcLiB06OODnYflzedOz3K3B7vF9sLYfYKmheRfTrfVIJRWzmJ7Z4iubM
jveV0x+TCDkxLJsLvLVXVNbOtmur59B3gx05pOk+hYnvG0py+wOb1UKilGU1x210jiA0KSgFRGaF
b65B4d/Spa68YD1NDKWjfBrXokTSTaIXam2Nf8hGt+cGjFXsQRVIzuvhVM/mgrCj21VV7QYcIJal
1Em/lI7zMBAJR8TnvBjkoekGrVojFR4eWs6rgPMBh7TMI89B3CDIqRpU79golwFRUvnRIWHFoh1B
CpVICAAcg+Eou/o1B/G0bQAyrScSbjbOOO0j3LVbdnHIZ753mKPZO//QWaiRtk+M3aUstnAJqhuG
pw1JPMlxGGMygYLgjN+enDIGjyukXPnFgsay7/p+r8Nab12q0Kcuw3nmuLSWM/tSGVyDUwWFtu0z
4n0GZiRR7//UiDdOOh+AuwSND2h8gAI7ufJa1UV7iGP5LZKaE23iPzkScbcbXyhEMYfWmOrh7EUN
xBdIB6DM1VLRMepnm9GACCyBXc/a+lBWcEbFBT1qbpqunSCuR/EjwU4U/VM07Tn77Os2JpGsJjtO
SNbgmVY+veQMuwla5GHp+lA2d9iysKRGAFA3hnaJ1kjoBnnkRbFb91clZgwjy1icgvNLWObm4w/H
8MQecqNGe8aUhgmhftTzdLSQEaBGaIMTrrEMLYR47zwIFulSuWbdsHE6KLxF75LDUL/QmCvrbR+X
3Wvmx2jdyHx0K/QlHjXPauo6xnw+WYS16x2zobu3lvmOz7l488z5DMsJp4dFLVU48uDH7C5Sd6zX
YTZ+L1ra8bQVn63C3dXYHXYQSvTeIlyL0sHEp5LMJoavYQAC632xhjeaZukTuoB1U6XVBh1FQS/O
SnZqRBuHqu4EbDw8OI79bs7uL2V4MVOf3FnnsQy2NXZGJCJkbxB03MzFCvB1yO3EWpKPQbiOoiSl
0gsj5DMmFC8O8uiA+iNv5muAP/MooBhn8zvzWuvYO5oytmOCOplzB+7CbzaKWGswheMME8s/YMc2
11FVE2GCF3vFnukCTGf8BYRLYgWE2DZqjmw9G0IprIAYVS9iN2G2b1Spv8NGHW/jqTnYjv+rxPKC
B8219xXzB/AUDKfY56vqJnFPhLHtIzGbfxCXdwMX2W7pJXGCHANuKxts7mDBplsO8rt2HKCjl9AE
WrbNmZBUAnGnxtKPrDYmiwlcv97NNoadCCaoJHP4Mj1ZIRaEPi2e58T3nwGotOdq6Zm2OdpTa/wx
08xbJJO1mBUpTly2cdh8VjA0kiqRpzb0IzoU7Jo1gSB9Yj1qqwkOyp3l2psKtasbsY7GiEws5i/X
yct25CQckFNCOXcH/zmeW87PdbarsHwzMTY2zqziA0ebaFc52AWEwGcx9sUugCRFyAJ+g6Z0z/0U
6TUfzB5PIuPvPNgWqa626IDo2SNx9kALrmvkhXsXaRQpUdwXQRhuzIJm0bD4/oB+7bOge6VRgrjS
qyQtmYbJP4JtKttN4eoBvicVfDQv/sIQaFdU3VPX/DomN8tWZz6s7urO5Joz+NmU7OX3Dm3NgDV1
qRWqTV4Dd6nbLljAwJ8rNyCTMPBJszFQ6WCMIAtXtMOmwyDMsYgYlSpeJ57hvZAluwsrxI9ViNGo
DrlCuBmzTRcl2zH22kvITtHUst6hFFLkqHlYluvkZ+aHGHQGG8vinDjQQQy5a5CsoqMjrRdyuEDm
0Q3WFhYF3boMO1LVZQfUF6whDo04Rp/IxWbA74NndFtqgZKMX/xLhFSBLvNCuNxByT4b7aAxFXeB
cXtb0/Hbf/xFaVuxg+RYbLohmtcDHW5AT79I1aaBqOvhPDJHYsznbgEJfWPN1zBHGRl4MBwJXfRI
VxkHGEBldWnFMenE3hgnjjnQrpmjBscscsuNvwjtTY5HGwD55LPO87Ap8e6tshbVZc9ocO6ovrwo
GQ6NUz52rpN+9dX4vhQt1zzsmNpiX9w7khSP0o5xlmaSNWLqh5Nup8+FPk1DF9512HClaD4VOEnt
ChtrzkUclqs5nAjy8ghbGIvqLIrwkxniH8fyfbCQha75gmD++FzhVgPt9LeedMSRaA/1k2FbPXQg
Mor4Msh57G2uTjtGoMBFa5imRvNW4lezESXOdoordjjrGLALOglwES8jegymVRwlGVjH5N6jMJPZ
W+8MeLcaomJDXjbKVbIYtfAvJkNLbySbQPesK3RAiYMYX6k10iuGNdQsqlNXGc0cBLOOHpVDcdnp
2kG/lqLViLvpji9dOqWm0cBKpvi2QnJ80IaE3lG4kB9yrA2bsUdJghdfPQsOjXPLKIfzPcGH+qSx
3q3I/lAHXZrllaSmcE0XPdzmqrvMk/bOJiChLZJ5mXKvR6bpHyNLnoXoyR1fWGpikmBKjdTayLrd
J0IPWwiczppZ9PcC43GNItBSm8R3s/MC91MKyUok8TL7xLDujUbY62phvHVtyyDFu86hBySfkM9t
6B+RMlzpS7OaMKBaD40xrEL6IbTDvteVLogMTuzVDO8yq1rerWMRATiyddq5PkrbwDFVsu0NDXw7
mLQ9B7myObTG/GRgs+AMyhRvAt+/SheJrWlXjyTbE8doE9JtMiJfqcvYajzrVob2d6RnGup+11OM
wTs0ylNqcfBqzA/gbQ/c1v1u9z89Tu1blTU9ZZLA8Ye4YN/a7gOeCJM6FbV3k7EwTx3Jzrrw4JpJ
u9vBYWhgrcAkaiX1c2m00wGl5/uCHdmVISpJ7ukXZvFwS4X/HX3JycKaSqhveTayVOEubRBKz/WI
l7uFT9K74EpG9cPwkZGKmM5lHAzxKc6pe3xO5oyaLQ07Z3idWlpp0ttnyH0NafaXmQT1izEYe4LN
KV5H+5bHDH6xDmKKHZyzMEz6kHL2t0us3Mar/LcKu9zXaUMn62vqwl7UrC9HRr40w53yM/0UPP2I
fASqhp2jygeD+nczSRZVr3Q4pyW6X7nO1zg2/T3K+BeXeQC1DWq8NIRy97EBmmOUL3XbFqoupyxZ
HZLIfRxnu9+WTBV3LWD2oBYQQzVuVrcGO4LBlqjjqsyhD6OZhNxC6EYMu7gs0RxaSYbZ2IPmHBlw
1hIo8TkjODqwmw+JpbCIrLTdcDFLxug9xzPgq4IdGaiJbj1S2oW59aE2rfsmK7Zd+Z5rfxky+81T
GdXnMBT3QFXDerC7Lx+LsHD6LxkXCNgxDgW6kjuPqpdKctyP+bsfSQxJlXDAYRkFw+fkgrKy26P/
leQZe+ryL4wmC278t8vn+OMvf8JeggFGqGXYhzbJJ5P37+0daUcf0g1MjCbLMYLszWbbYOTZCFaM
FXsCIe8LYNo1AsbsvFBnKIEgxP/SVmT+w+tQFjNXB1qB6+A2WX7/b2wmrVTOkOHdv1u4uHLVo9jN
O/9IY1BtysRvSDnlv7Uvo2fqa4zNIXGn//yzEP5/8hpwfcFVNYXwTPcP1iat81owbffuJGGa7G3J
VnCz6QqpWOK1P61RERep4j3AIOghBe1+P+6rQ9Rx15RMQEe++k2IlBlXSdWfo2Lejxa6nmRKkXvI
iFZsbpL/ZUMonwWWGBgV+6BUDCVqi8aEPb/8fqt2WHVwXeQuMrm5nMUKHgbmnuGouvZWRCCa1T4q
g6MdySg0zk7//INw/8Hj5SpOSMJGIsGRnU/kD1/GjP8tslp5HycZsKMPQP/a9BTMonwsIuslxLfG
Yqj6jYZru0kwiq25atKVPYMOd2XlAmtOiJMhJdnLvvtoezEWHPtuSZwqhLH7uLfSbIA3rzjzRhAK
9ympOgsZN9n664ir7wCoNF2FHYVjJkS11bUuXqruwi2riAAP+HfQsg4DG+DQMhIb1fQq8knuUyaC
KPMtjmbW9EAMG0cox/ky129OXpuwCcix9weJ6IiJK8p6DgmL9t/UA/LO9l9cVM4/OrmU5YBuchzX
8YT54fT6mwvb6nWvCpO+YIAKsFMkIM9SD99yO7pxZD51RTXsu7pi7E1jZJeIMFybjT8RDO1TCBvt
s4KKtbOxC64TcARUyERW1YSLYR3AZZAXB26rYjVXVXcOcoaEcUJWVt2FICZaw9l8bHqTpsKt2AHt
UZ0ApwA5XuoJLcJ3nfbN0UL5c1DmQihKR5g7y+htlt3LsmnJAXevaVlf/vlF9vHG/37lUbaJac8U
vu/65h9XHjuNEj/iWAtMrQ+2KEDSx1797IVg1U+Yw0vX2/ayzu/lHOUEQM3bmubtbkj8eP3PX4r9
n1zvNj5U00cLYFuu84fFxzVSnwyp0bubIbMJnw7igaT6faUWw5KbPkghLymwEMJ6FWJf28sODMom
GpYR6CiLqUni/MRVRaJRE/UL+54Qpw5ORBF0x1BCi5dW+8SZ/UcXM0OWwfgv3oGFpfcPyziuTNdz
IVjwSco/XmUOGQWhcH11rwwP86XKCGApnzhsLkk9Kc6lkuyVSdYm4eTe4yxsLhG2pYfELD6D6SmQ
pSQO812dbv7FZ/uP/kF0LORxsJiwwpv2Hz5bu28Ns0/74O5C+mxpFzZ5dEZifKZpYz/6nUPaAbt2
NQRqY8lTBm4G9Rdylq7vwBxwHIyb4UnE2dX1bATWkzzlRIHic+sXmsB0hci1jVMz34qkaw7RDNe9
H3+viP/l74yQ7V//7W+TU/7w9K+3tz4ufpX/tvxP30tMEHEYdX//v/z1/6ewFZZ2lx3w/x628j//
+3/9H//+3/7oDP/9f/3vsBX5Z8txLS46k+3CsVn8hp9t95c/Wab3Z6Gk8KWlfMv3l98pcNhGf/mT
EH9e7jGfsY/y7d928v8IW7H9P5sWxxBWes/xlhf4/+IMt1lh/3BbLOZGibbV9Hghli2XHf9vFt8W
dbd2Cz1fIl7JsedUuyVWTEOwj5tnil0vMdDemmO9M2frwLwreOQCcqj+saKYhXARGNXNKk/R4rVj
+ciYzbwoaI3M4/KNn8wOEkBSFxUpKeummALSuOXzEHqth+aNDRpHithOj9VYqnMSlcY2LFlhPiYe
U+c42GYGxJFGY7xEfXrmpPfMTC09xIkLkjZQ987XzmVIq0ccv8M3EHCX0R7PNXLGrTmBovtI3s1L
l/iNZUZ4NMYUxmZdUCrHPEzzf/xKOtUKtQVU2Czq7h3ChlHbzdPYEbLmY8kSns4QqDr+S5JCKuuM
FFAb1mLYfuoU90W4E5P/k3ajdfFRZekV1YReh6XoNnno0LQzPxHOh2ky7fMzZMn8rDtrh997OLsq
rPd5TbJYjuqaXn1WHlqmSo9z6tzT4b2YFJkQHqg7FW0CFGbXjwcdTqeZbtBF2dAs6Wp5J0CWAsQK
WXIqYB+jfQq+NqTDz5EopD5ChuVdaNfcgmAM17FtY5XNhuzCWaE2+vwdmdnWad98U/Wnj4cJ7DQM
j1qtuMC3FYO1R+m64jFgxAk3un8vlh+Fja93gRrwICG9gsuGvofBL6P3cvTvvp43eEz1NXBA0IAk
HTdtlwY4nXjIzOjYcKimSmXQRUQGdJ3Edrc1YzMsmubBl8o84u74/uHDk9JYoujIIIFRqe5sj8gO
o+pzlH6TZTC+QC3QfeJdQ1olazE55XtBgyeMveZLbgpauWr2ESv584sBtASgw48qtaD4m2WxxsnM
GGD0k7OI0hCzCVpYLfV4TatuCVjNVmWOpAV+93SkaRuuYicOnqypudWdANODfGWlbV9v84xs9paW
6cY1o+42DkoerHp4F8IfHpwhPtNItfCVkKRbq645szZHK6Mqu31QMMdboi3H+eI4NG/TGuG04Y0w
8gyJJx9a68oNHNytBZ1dr3+bfGzGJeMOoFhij2oVxhSw4uuUWB6WTjJmbTsJN2mRrkPDx32UO9ER
HnVSBbdCwyFJ69LbOEWaolwZyjted2wfuh+YrQeMNUktI6lpvAH6vo+YpO4ZgLa1LcQr4jcDibTT
PM6gy005fcc4Oq/lAursB9JAkMMiu/5FdGq10vPVkI1xo2ie8I51ctdVDogbog8TW+cc+Zt9b6JN
TpZ8xPEjKjFfUhP7kKFrj7or43BRkTwEuQwOn48SGLfhKgDPvkJ2lKIrmi4h4PC1a8MbyoJbYnRP
3cIa8yfGyFTC3iYL/Qpz/YhcJOzWVml960ynpW5qvk0OUzJdSDo0n+yRXO8gJx1m0Hd0Nu3GoH9H
zuBAqTPiSfVhQnJwO/jQW1cNxqmGscVqikhKk4b/xEHjVam52ri0Z1cVJew6DXFJ8DLfw4ZkXJ10
wyLg6emwoidDtQDoCvV+iRHbMW+Zk7S81hEFd1IukzlIO4pJeK9Qd3biITOIGMkM+IGWsYor/ToY
0UuRwv+rgm/K68kBJcyp1em7m8RvoSwx7hVUX3XbntBM+JLOo/C/sBd95a/+EQPb8mq9CoP+okwi
OYiDwVi0Gtg0kOrJ72S7rXOrf0H5zF/Lh1XYabE2MjSvSOO+Vx4dq9p4CXV5dTuXNMOZERP6Ql25
DKpZZeuEv9aPoXGOjFfpZmEGyq1fbTmex3bHDnVrpTgFsNDXY/Tr45/BGpNtQzszV2kJI7z2zE+h
accbg5tuhYozW7sqfahGd/kDhPMt/3heJ+WqKJMBfOQ7Mt1rZZVkBw7p54ru/0q6wd17//jTpKe8
Yeb0V1aYPMSO+irkiPwwvHZCnUMz/EZSySew24vVfsK3GzvhrjaTz0wEvB0IA2NTV28RwbKuVTus
97J7Qulcb0EDYQ5fnn78rKPDHC8ptSP3dNa1BNfKJcO2IMwWpGG16Zd822AJul0Sb0snpnQhBLde
0nDHJRfXWRJy+b3qOQKd6dTVvUFhtTeXPN1pSdbNloxdQdiuM5G6Gy35u/gavvjQiq6LaqtdwuIH
clLWbc4c0Q9sTDVhZ31GgpodTBWeCmJ+B+J+3SX3dyAAWE9jxcZIJjCCoiUhuCIqmB4cS/ySHhwW
AALqJVG4XbKF9fIwLArPj9zhJYG4ZprHAIpUYmvJJ5bsEEJHxDot2cVGs4eNwiTXS5/aJd14sgFj
MS/ytnrJPmaG+2p7vntuerK4ylFeS5XKg5n4NVeoqFe9MO/gV3pSlFp71S4Zy+mStsycoiNDySrW
qMWN+1Ajv5qWfOaWmlouic0IpQlvWFKci5gWJVFv+uR09MeTzC7vtm725pL//PuBSGhDiWLRcq0D
i70Zt4akUZGUuxhaAvttzYxDJyCkdfBEGHN8a0j2WtkVEFpSG8m396poH2kyquniy90wwXkIuAi2
BVXrplpSrVvirfMl53peEq9noq+r2bOe8lrpJzO1zklNPvb4kZSNP+bKFO+7+iTiuT+5I1HusKu7
S2k2X4AzoEawSd5mPf7JP5c+RhkZpXU8XdBTpI8tWP591ZLdzZemHwGWcGEL4qyqieYwXGjnU5Te
meOnb8USAz7jYCFuDefKRTvgx2oJQpN8gfxN9G82zontTFTWrjFE/OBmvn+WzCULFf+QpianmSzy
gubqZSSevFpyypslsTxbssunpWchPvLMl2RzopvGq6tJO+f2JtGOV/DoRGShM9fLHrC7IR5aktKB
XdyHJTs9WVLUq1CLrzWOPySUzoP08lc4oQp/bvJT8mVeGCWjjPWL7IRPCH0NobJrlu7kattDsve4
FMq2OyPF/+TNunsEjyaPftR9o8QqcG9Z+SkbOKqQ1XXOzYqH2PwBGJUizO3YYZqOQHrPDMEEp91D
2EXtCu0KopvJ+e6xtxMt241vQ63eB2a1i/B7P/ZmdWA9kseOuK6rO8U4cg2kHITbb9tF5v3xMCbm
wtbN36PlmAh7PCefJXvrkr7dxxWNfhCbaFb6ljAJhUt+4PhxVdW+oPcD+Nqfng2b5lAdyUe7MoKV
nKzwoiPwqd4Fhp5kikVMWQIDfTdHZIPafWgciqhovor+oXPeHMQ8F0C5eGx8BjvaJdV6kIz/B3ck
mCpy0bXHzu8HuvTOPdMSSVucgTqIs/AlSFkDB/XY56SDlsrEFLjQQAw4qXTofAcX2Ng9OYn5WaJ7
iL0cWoxh/C/yziQ5cmTdzivCNfTNNPq+YbDJ5ASWzGQCcPSOHvvQQAvQOrQdaRfv83j3PpldMw00
1gTGKFaxmBkBuPt/zvmOca/VpSxQJUjEY93XNrEllSmfu+ElckPoewk6slPiFlGXrB/8LRu0X7mm
Cwit+FJoJm0eFjEGWKUyvGegmhXNQ3+Z+rDb5o2/wy9t0YUhtF8e4VndEeYfEx8Uc2pzeki3oVbe
kutwxkhvxq23bBI+NsoPcWSlYo2B6vBNChd4ie+Is8NOCllIxBgUeVkGNTFZkU/LuZHDrtCZuBsR
xcx2HoODSfKvNqqP5ZBrNxouQLFby6psmrtpWs29tFN+atcortybM0Xzn4L3qir3IxrJq2VJrC4U
9qxwi8m9qc36rprY808tAgAPMDIPfXzMorL6Duxs5yOM3AoD5pEVR9S3zGm+B3jx5sZEjhrByQgR
yMOkTfQbyvQv1nnx4qM+7g0d0yCj+x7rjYnBr2jk2U9Zpobi1WaG5laaeMCGrC4eMbCmCWivCgni
lIU86yWVLm1jvaHjM11xRVqfIHNQ0YYTmafO+EUGE1GydK+UZLZL0srIan0uT3Og2a9ORVLZTuds
G/81pdSOcSMrGMelcoyiKnqBH5+rPAhoO/TxAZHEaWRZv8yZbTBVLf0vM38hBZE060yrbtrshYt8
xpVQgng91dog+QzX+jvJ0p9TOnff3B4rvdHNXyZJlqVR+9OtKipnh0e828V5Iu5d17wVcXsvtLWp
Nc23LcXNLSEwGC3GchY5GOTgJuLWL4FASDoDXfP1eTHmr6YeHbQhG9w258E9b0e+gUXFti+Kbpqp
HUf+1OgEbBPTSAg6aApfOxt3BmxnpoHOCd+tdTci3bpn5S3Qqu44+OMl7EGXgn+Oi1Wst/h2klle
hhLvUuJqjISCKj2PPPL3PLWPJUbrZDkSC685Bd4AYup3isnidW9CuICdOfNmiU/UelQ1ExhGwW6+
URejqK+RltULT7nV/Rnqcky31T2aY3HCT3hzg9m+yUyzb9hbF4WeCD7OeBTmMtYunRTcQsjuUIMg
4iIo2oeudIYfQ/Gi1zErIFtKnqWhex79R1FE1bVJnXjHTIlJoUrzJdrfnN1lVss/BR2ri7krhjfD
d3/gSNSVQW6mAiWp7okGVdbGGrnuASUdObyYexo/tkkOsTE3A/se2zkUYhwIh9isJT3jkbOrS4oD
4jZ/N/ui4Va0H0Zf/TPKFqk8WzTKtRkGKSAEGVEBqOXnwCpqPnqD9sZN/dc18uRva+9LI4y/0USb
BfwXzEejoMVGJcJGZa3UyhF6iKX6JkvaTwCV7oqwY/mLDW9NyME5CD2hDAwllbqEcRM1tEcL0+OR
FcVAs2rvlnvNnxnw40+asWgDmw0Xynce/hhKiupyDCBWKE5d9K13mvhd5dpMntiPTwwrSEfb1aMO
4s3I+f3dMlw+c7iOqmx+J8TZ3nVbtndPcJAnNvoT5FO8wGs30m7EeckOoOQWUnDTG6UDNEuyJghX
jCeVQTl5Lg8enTMoTQH5j4EmOQYEplxHJORwAlT2DoFkPPp0zuypBkiOWEoTQlcl1FqPvGGahcfA
0+t1qPjemgkaib4sa13NNgwPh9OoKYt+BRhUX2e2CT3I1tO3sMSOP1G8CSvMivdYH0oAPgyiAoNg
SNww/DEscBaYTjim97R/6QKSGFzzc9J5GpiMjAoYdSH2eszt8u/UPULXCtE3tGZlAudadlPkke7B
xqH3DCNCBt8Hxyvv0BQ4yvcwfyK3CtZA1IKHjKpwhf273KVZMd+0iYCwTsFiKpMX+l+AwQ9E2gSA
EeAk5RJPary3sjA/FfSPLkArtgfLn4+k/jDP0lS0ZdHLQWo5w80fA+yIlSVf6CD/hRFnA0er+QRE
ffTC9osiuOkLKtoC3j3e/zxh9p9TTSmj2t/7LnefSgaCKTSOz69mgK9eKo85mWRKLDUXqzGJmaJC
Rq/NWZwadeE0j0XDtyDokD3XS1v/aIfiOke2txuS+QdU+vgIk4sAbGP8xr4vr6zQ8Sp1c3pbXMBH
Tlts5ohfcp5Dh5Z7NDzRZtUyagNjkZdiesQcCGnQBCeSD+LDajXrAMR7pvHKrtd4DLOV4IBxbV0A
qsaIF7garfL4vMQ6KrNfu+ecUnIeMnS7M3O6xjlSIDOPFmMLQOFoQNRH63FekspcdwNZPGYWOwZ2
Phgtskb0aM072YnvrR10zlc/EEoU+F52mErQtUOK4LKBn+nGMFf6aP5VdWcmVDlo9z67RHWTrTzY
+CsPFVpfNJOT/ed3QvAq62B0Oe1jegK1MkJ5aLrz84IY2p0tx9wHUa8h0MsL6zCdNkPmnKIYxIWY
g35Vm2yTnYnTOzAkbLaKzUQVBcXCATVWtXEuDb0H2Q6epfK5NfG4zOtWhak1GezdjvKbrrOTE+TZ
Eluf7b/7qXMvLIyQkxV3q1HM3dYZ3J+ytMzTOPmcQfWp5UtMoFTWmJ8+pVHY+oBAFq6bX0kLQDkJ
uT1NLzM2FmHWjZaFEx08TBXMOdz16E6vhWySsy+7rTkbjyaqxPV5kfrMV+Pggqe3/Y0cu+bKQ4dx
xKz7e5Tf60wI64uOyZ6QIZYlTFq4P7Ac63hrPjI/gbpQ5X/8vv2R4QF8y/DVLm0nFNsOqw2o4JH4
ud7QdpOHOiY3xn8oxtnWiyrjGhsW3GpmRoA5gpwgC6QLEBgkFmr3UAxA7cd+1rd4r1tI3ISVUVYx
5A9DeqHSbQQC36Tr50tAv7O+sEzs1Th9cB6oDmFY71Q+6Js4YTbNlgxvqoDR3WWAsBJ3gks9tvq+
8onf9oxTtgbn2ZMOHmuvAwN8vvKmLN4bBvb4yfSoetUS41XhjTAp+0PE0M2n+nvyw+HM1CNVVbrJ
dgr74k3r6pk+lHRc6+olJLJqlxVZsYIKcc2Jl+8baNGnnvEyz+A79W7NS+NuqdMJboogVjp0PXGY
Xs4KdlBNLOHSJCpVBvzefdVBtOltnvwRPH1IzTjn28mQ23So2bxWcKstuse2drWiTrp2scuFlF/d
fXVxXWOVdpySjZAeAHuurYcsCODoRq7t0N7Ozxvm/1wKnYp1Vut8nbuklxlhWRyf8/AimZautAoD
ms/xZ93ULGmSVlrcIFr83sTGBdo058LC2cWKqMJISlpT/MHz8s0yzGGvBfjbq0olBifYQuqr56Uq
4U1SpXBI47aF+O4wu+D8dBy89jLJ9kgA1T/ghLnMglOL7pszBjbSgGEkVgFDquNo4qjtqXXBysAh
ZXILbyec8LXzjO+iTPQXxFxtMwXBtGWM8mjLARpIX6SfUXYPsqHaYYGm9tpPfzYDfI2A7NqLXQUH
9r44pDHoJXag71rQDnHIA0ArHf7+CfVc5uzGed259nGTLXtBGmUYFgMOnDV/AcGRscFtzrv02kwi
vTr+xHMmso5zgf5KEhg7VZzTdtT767S1gs96AtJd5S4RdWzQr+wGqREW7trVmmqn7Cz0eQZfPJzp
b69h+usWj1ESCZh6hd48xnNIxeSFdCKDvMw9JiV4nClr2+tEWmFU/vXnhYUYrjDla5SrG9QJgB/Y
MHDo9lHJSbMhadF4DJqlr8pj85NjDv6KgiDSqhQxLUqVADd7zz24HnSSkfxmP42SVrMhzw50mjCI
1eI/belvGqOcf1KTQk1lO8+nwEiHc90Hby099osqjJxXmz4bTOhB8TNh3x+JdjqJokJTMeAKl4Zn
vZIvrDYWXq9j5aUb5v0hjrCePUQvp7PbGT+fufhWtPFRJx63MNCOV4z/1fOyC/OV4bHFEXnC2jXn
9s6K/eattmmpDIDRbnUX/IUr6hlsqjdDcuO79MiMm6AmDJmaRbiXJg5R3YK44MResYr6/hB7V4/p
/slxtOHMDoSScI9tlZ2Ne7tt2Dm08bxOhrm6+kam74T+q4sd+1AAFsP+ar9W2QEvixqiWgbHb+3b
E0n2I0rzZdLk+h+agvgWkp/l1sO+iizA7NHw26Pn84A/ctgBG0kk+H3CCFhqqvQI7+s7AGV4T2DQ
rNhYQUTrwhsnHywk3cA8PW4PMDy9u32L2fNd8dLYp15UR84dzgqBprlVLbVBjmaUZ02Y1M9YyTHH
UrODU23uJjsfkalcMgjtFF2m4K0yp+E2DsOpr2tmSI5f0qbHxyOLsVnDmMCIyZq19iJQ/+noQeHy
cCARUsAWwYeUHk/QTYn/9GxiQ8pypPwBShGQwGgtReQeITbHK5E2WA1DXOoYrPJT5uLycDySnhq2
NtUwEJkGbrxMRAtZfhdGYi1DmcQ3j7KtPRDiHeHKeSlILd/bllTI2JfpokD0P2Om2nZFWT7S85RG
87rAioAVmkY87g8bgJju0VVYloxRY/zZffppFZVq/luP/eg9pBqCk6YZYWGW8yEbW/wXhgnWIhWb
xur9vUt1MRwrzSVfRNs3RLAf9AeOe0BT1sqS/leRu7whtvYyZY0DMcrIjgEZf/4g488+t7o9O9Dx
PfTHv61BD63VaN2xhjgIc6ZJ9hgiKt5h8ZUD9/pB8aC1QT8INygy7QtxeXaejNO1znptU0iyLgE6
rQjZ1tUJtXLNyWUNPMRdGhFmCwCRxfoeNsN4NA06RFu0F2PNkLW5WdQ+XFuOdwHtXCuUm/LdRfnE
7+OdAxNmFtt/nb8pLz5Nmj2R9Iz2cxy4L3EZi00F5ZEajeJQqHrsOq8JMTKLbCzvxG42X3jS8e7P
y8w2aQn1rnacazUMPsNFn9l2buOiYp/FvliCUSv9XZNqpE6DSTtgUcI+BbVyzkpJ4t36eB5jIJkB
jcJgzOlJVf3oCSGIngika/svkaffChv39dwz6gpyqq3yrjU3NTOeg6DIse587zNjo2Jie143SUKH
Nu274yKPkMlF9OVoZrbm9pLXFhQizItYbqsuhsvmAFWNcwYvczWQlepzkEY5Yh69NWqhqp2laAHb
kEEVd7N22AANGVvTLjzFwBdOQl2kHX5q+RCCEdS8Yx9W32mfBYfap0PMlT2zSIJtjjH+lsnkfQnP
+lXPwNjidtII5yTiLRG5agGxl5WeuztJtm7B0NjYNmQSV7ZPbSd6m7t3Zws/TQTM1JHM5fGkBTs5
pj078jrYEDuHcud5EbHXJDqXlGYtnclD4YwH5hRN1H7YtNK5TbLL6XkhxZl8apWPdTUPxLXI6k+t
q4Z9TOiR3l4O3Yyr7aWtJyXm27LlOddQleXoWXdmZLEQTKuInTaHmBXg8rwMfeKSVkqNZRqmGbCF
gIle0TebaE7fpiCycOhbvAXUz+2qtC3WRVnZm5hipkZkya3T2TFUWXiw9LnYdPPsHsgIf9bZQ0dV
/emHhb6DdeWsGXJX10qXoDnU3TZp429ikhhkYS4h/CcmC7xl3MLO4//g6Ie5IroZOiSDEt3mQNXr
b6NHDnHIug5c9aqnkOjcj5q9bRtXniwOdYBjrbNJGOJq17qOsbf4O0ahvdVzdffoSHLJWHA81zz0
VFusHTcdT1UFZ6tsBYLrlLaH58WOCJSq0+MOEGi5nYs6X4pOzzbFUEarPJDDyvc6Yw1JjEGMjj5Z
GYA02D1rzFiChAMs65BOq7QGoUV+uzp/gynhqWXlswRT6LFNVLa87+u3JpjxUgICpnv50xemcQK8
491TfyhWY4K9z8m6lp7NXisWbWwE+0B9m1T7n2I2M9DGdGA+L3bS/fMrcNto+tIY171D1tWngJP9
oz/fnhdOXwMML7yq0iIimcfX4b8uSApSZ2aAULmhZj6/e6kKR8ehDdTdm7dlAZUzyBzzZofxlv2X
DySjZ2AAbCXu0YB05trrwCfvRVndXxvNYKXrzrR2mRbxAKuczWD0D/J6/XkOQcEk3lAQ/Ro4UTUs
zXn5F2PNySwKxDNHcxZBXASwgvvg4LaE4ckR/2h9HtGaF/9GE3oM6GYMGKvPMIrvbQj0ckYqXBmO
SA9VYNwKaxo2xMrcD5sPL0dN3+cMHb7O+MQOBuYINKzO+8QkvteFkH+Fqhgjdz3ynFmVkxGuGLfO
N79ONZpN8iVzqnLlAf86DF1F10w4QHoFdzUO6UEL0ejBzuSHWvIGlANzpDYbd1UX6HDEwh8tR/ht
hE2wYNIcm8sO48bS0yQELYwf5zSkq2wi0177PMtm4t0/s2l8pRTZWQAjxyno5c1ynPkMRPz7NPzM
5tEIMmx8EdgnQI2f8L6jMwZNDmN6CVAOmyQICUYeBUD1kaT7Rk/7r+fjS7dL74ZZbuf4TJ9IAoq9
LzNnZeMDOY8GJbuuS7a7ZYLR6drMb8yx83nBhS1gehfvwUR5vMXpSMP+fNCp+D6QLRdxfYCoXR8i
VkhOgNS/QKTB4ILl4nkZLPOvrVX6NmD4e5k883N00pfYZSoJSOrLNHAUpJZTb+JCBFf2TAb6Tv87
trQBTVn7KrLg9AyJtmqzJ8BYF8SCpmbX9UiYlta8uJTPrwiR4AUWwERKY3wJeeocnhdmsgJenVNt
O9kM12Imd+XGzXmadZLudvUWhqz/nsClPXv1UnI2xv1lAiW1hXxNhC2YTfM8q2o85wJfp18U/dXW
ffmK2fm328/EF5FmyJ1ob54DvsrSg+KYxq65c6iqWOWi4/ePevRBAtxWaZCciaX4ZPvwxzLL6Wry
6c9yYC4xmfYXB0QAtTjF8LtlWGDabHYmCN2PaKLfkQpUnexZSjc8K8tVB/OEPQHZUshY3mvZvsXg
DYi6Gc2aftN2Y5X4aCiqj3Z4b11K1abyKNqI/OUYsVZLVDoDUDpCVLd29QLmyOjrl6pHPDd72/2s
kRuhWcnsrhGgXLapa5HVK+ft4MJi6ldJB8Ot7/BnAJ0ihM38Uw9aROMWBGOXk30rHecQR8cuaqZj
kdasckNMi5tfWZcBnv1hYl7/fCX83jh45vDRt6QRmY85u8ivjaWH2Lzhn1lLt2UYS49id61s+eL7
ZnZvbC96DTg7en0WPpqwo7tv7oN9k78PDLqtelqOXuxvTM66OIvYinKIrAkR2xh4o1UXMYvJOp30
c8+bH1iDdR01hlRDa+pb4Puq1i64WVEZooAp0J9o7yRWDxPZHPrKWA1j/mMA6+NaC1DSMN+uaq0h
KGKT5IysnIcQuPBUF2tjJueDaai7ZDlJFrqqfahLjA66XPyhjT24ZMP4reeJvWarQPsfdImgKX18
X1QURBSM+7E5rPGXW6sWWKvUcX6Nc1c+AKIRJDCugBMhdNksYdbM+Lb17O49iQjZTvAood3YZ8aG
kowYMaM5HTiWiLC8YrBdlHT60eHmwKDj8e43c78gb1Jdsim81DLKj1Olg432Xm0+Z8uiajEoVgFi
DyzmndOXMeyz1MU2cUGVvkU5OlxAskgaeA07xy55aB+beTgbnp9fySS/hBE+hKLsNgRd9wmdH2t6
4I0VnebNsZlOTUDuVhqwfgO7JmVvwE3tuz++TNBNzdZFqnXWnlG8jKGLwcI+zBSRMHpQJQKlvx+6
7pQgTufdsGEwHSxZvjmezEQpnHaLgZBZkxGd5x5itC0Y5DaD/bsOxLdGw2tsph9aOmtL/OeciW2K
JusWXrcoXru5+yhdGkmrJjcvdLtujSAxoZ5rVNJ13YfVzKxhKQeFSFPtdxWTWvAqH062oRZppnEM
4rEoB3SSmke4T5aVMnNZPADliI2fpatRH/JzwkFxzfIePsY6gaUQs/NV9LQ8ehvN9BEiPR0hwcEh
HaMHk8pjUkCzSqNA/mhQGrPoI3BG98VIZmvrkTtclG4abqRBG2Eq65/8P4JVF1rm/vnyYeNb+9nh
wNhXcPlXz3+Ia+47ZUh2S/HVkDHmDC1nPNV6CvHOlBizdbC9DOU5qYODeHJADQUZ9Y/tjMt9Srhf
5TwYW9Orszvwvb+qb8eqa+/qFDlNLpHt7zWCdzu/oVPadgcym8jZxwjTDn3P7XyGZtN9JBwSa8SQ
ITHmU8UOAmjitQi998KYHRqR9Gqb6/SxqOLwnQwDmBR1Iw9db8eYh3INV9r0nmmyWcdTWWLm8JwT
Gbh4EfZd+VbBQ6AEtIhQtSQY5mXrKoQO/jN8+nqz9qm0WqRxMb3orniEPG83WkX2O2Mbfqsy6MPG
zCmvzKdpmbf9NciafZs1zUp0qf2T4+evGn9pUDX7LCiGg554jF+k/6Z53OoMlbEgh9mRYg5tqRdE
kG1n7paCHThoA3PaNqxn+3yYBxW3TnZmQTAtounlTuyRNojOp+inv2gA4dgd8jEbAHJTMv6Vup9G
XjaKuA/GwCMMuLCS+vF0gP9/bYS3SEzQr/R/N8L/7//+3/7X//if/2aE/+d/9S8jvPEP01J2dw/z
FkkHft6/jPDOPxxTWbp8wwxYnvjOv4zwwT8cHsBY5wOyG55ukc37pxHeMv6BbV1Z5EHLYKE3gv8n
I7zvWP9mhDeoRrNMzyca4iKC/bsRvtQQJmuQ/SfDhdJowwOGFDKwI6JLkgf1aB2sFOnftSy64idg
vm1HSjphGennpL8Mnmk9HIMqI537aDM5lLOWbnTP1QVPK4tJQO/vylaDc4b9zNBJLd0cE3wSZiZg
YE5CgCdWY/dBDeArNYpv1FC+tWHVaIyLN33p18snpFi2+1QN81uXWkeG+0FwH9Swv1Vj/0IJAL1S
ApQk0ChxAMJt8ZYowSDqkQ5m9ZLtfgK5BmEBgXk455DFFn5Qjxeay3EXYuTpjdcaI+Euzpgz93Mb
76vMNE9NHO51uqD/8xVs4mrLwAB3vBI8hJI+eiWC2CUVwl7gDCvDhFocWhse+vJgKd2kpzcTxguC
SvvUVmyluoBeTde2kl6eLzslx1RzUG9btUQFbB228zzTuWlzvvYsahs6hN64r4pHrdG4ECnBx1XS
j6lEoFzJQZUShjwlETlKLGrV/h22qiC9Ds0MNofB2bP/MTJy/FPZjM7nsvsIclbAiv2Dgv9dNTQ3
ku2m+dXO2pWuGX8f6ZzVLKWiMBjyN62SuBoldhEq++fFQgkLUMRKJY0NSiSjoXkXkSxeRDkCGodz
/NxKVANPNa2prmqRwJHcLCW+BUqGs9DjJiXMGUqim55qXaOEOxcFD+oMFCEl6hFpV2MI62630n+X
TgLyVImAnpIDoybYP2nLqZIKs5hTF5Hm+BoFfr+fhHVOqnZnOE38yYdXWxM5YiekBEippMhUiZKx
kic5xzmnVEmWPtplqERMGzVzULKmUCrn82Iq0TND/QyVDIqcxfZZiaatEkn9p17KSb1dxUpEfX4n
UcIqTUcDOmudsB3hdIg1ey6jdaOBLC5AQO88YGEUBAfOF9p1/l3Y/bwj7udfYsZn4D7mXSd78+pK
a50Bb3sZTM1Z4/0E7PTUhSPUXGbmqIloxpkSj20lI2P03ZRKXX5edCU2Y52ht5O1+ep6FRKEEqV1
JU+bSqjGFPjhKek6UiJ2puRsrUHYTpTErSuxe1Ky96QEcBslHD4/VoypydZBTH9b6BnyWkLYiJWE
3ioxnV4c6qeR1xulsyvBPVfSe61EeF2p8UqWr9QlV1K9EeT5QsIIOoLAc480L8nj5G0MhjRHU4n9
z684WrMKTsyE5cRAsizndZQi9ml8Tmqjn74YB3wRujiSQWo+O9Qp2BS/3EQ0L36c0LKjDAhIW/mG
4yKmWGVPMPEp2MqwwFgFFoYyMdTKztDja7DC1j8WCVZuWmMxPSj7Q4wPIsQPIZQxYlAWCUAH4aof
mgCC6xCs26EZ13NstZfWr++5yCNcAZRzCGkP21Dk0JrLkPCBMmZoyqIxd48Mx0aJc0NXFo7nJVa2
jkoZPEJl9bANS98BSp1hIehbIwRDVjm2PEpgcBszMMo120eo8GXLzYnbPiz76a2so+lV04jJ8YKa
pI/C9Ix9QgP2BXJJuhir+GF02bhkQNyQApTYy6WDLJJg+sPAzGYDrr00DnFN94MOV+KHV9AQLsI8
ewdPxqfQGjB6IIrMQVG8wlAl6BFWPwq2RHufQzDAbExBhNHec1LXq5EFb8c2MHXFFqhCw87LlBcK
lo0DbeSvAXkcor1hism8dffZ+D2kg2J8CiRZARctMLQ/GXzW3QhaZt15bUABWHWh0dq59xgYF31O
xZVnetplCKCfIQcxNvcWhR0Oj9HsU6jUVGG4IY6FUJ4cgm1nY7Qp88oS6xX9LFjOOta7GKgD/h2x
cIa524cVxM9CfjB+Kn+TFiphRWr6rW2rYj+Akt9Cf1XsLoufQ23MqscIvIJ7g7XAiK1VjaR97jXj
MohRP3UidpdiCP9K4cx7Wp+MTVpG2T4gOEGxAnOKHo95PGKwd4waHnok30rTSlYUBY4gdd5SQfNb
r7fji5u65VaCSnNcWeJzc+NXzZHmPXVu+DRmqr1TXBwN/vPI0lfTgEIVgdY45iOfRj5eLSqj/TcW
vXkoQ50xTteSBbUJArdZxkoaTq+lJxkydyERIuaLeWCKB9PYYRPD45vrrWdY7MlnHUFVlze9GW41
P3tp4LBgJk4TWVwiKIPdZnBm9j0Cp8AFYyXlax5PuNBz9zWhDyCTUFbASXmb52eTEBPA/LlzSP9z
o2BrWmVBeQ2sM4xeRO9yU6h+YU/cy4GhU0LxsGTLcMIZg5uU22xlq35iWzUVs7m4tDWdExbWA0e1
GT8vjY4QFFMF0ca+uAE+bAQdyLzB+dJugOr49hyvjIGuZAHfa1/pf5jsACh0+6+y9TAkx/YFmY05
fUQ+HgvQq96gc+ppczLppl6ktUW5dA3/T5TiLrCYM2Sg9542Z7ds6iU3CWOFsDz0aUJvtKsZCyew
38yQ+Ucr+Vw8G6JVVfQgjFf6yLPObt4NH/hXkc03vU8wjdfaxa+A7AoZUu+XRtvGKY2dVXlAOe2h
W82h6qpmihEx5l7aNHxuWa0gJMIZXML1RjOx6bsOVfM1eIto4TT4Yw1VLd1F+EHI4iA4jjv6FZNF
hWk+dOf2t6ZfrMnf8ZnlxOwLn/nOVL10WvXRg5/Z4iLGpV0Pm5Z8xtEy3o3B/JUllUZgffAgM7dL
3+5VQo2Wb0ndd16rLSRy8zapqZAa5aYz2p/YV1/AWCfrcKBBuy3jCS//C+4kazsrUHwdL5HwsqVf
eZiRouGsqxZyP4tMJjs62ESx9MymfaA6v2t513GH02LeJViSiSgyeuQE6zsGv8v0XjrZqwzdY5A7
JzcZyFQI+F46NelROBh3MSXmcm7D+AAWKTmVqlc9amlYTyu2hgOl6zqJsWWretjRu+D60czOg2Bc
eKqtvae2PW2DHfkwBYImZmPgT6VG0tOPDnXvQvW+lxTARzFStO06Z7sDJBhO0aS2jHRFqOb4UZr1
RsbmAn+hu0KunHFj5xD63uHA0IKJ5c3IeeyguVfLwqadvqemfgq7Hz7dQKfA+TZwRrOMVHSrTbST
sQk8F+DfFlFRXiLNxNhWaF9qm5n1yQoHc8kOJVgI3qer01/KBExvleG8Fm7MZCiFbW+P7IesgXNv
O29pRRFUZ0T1Lm0bCpKkf9OZyB2aKd/T8iLpT4i8dT9D00QS/gUw4cIC0q4H8OsM+lLOBmyq6wrC
Uk1AYl/HzreO0WkFZblYDkWCE7z3MwCj80vXu8Mmx/aylCXj0Zaa+KAWPHzJ5HbOq9rpElsoxpNV
5CzpRYW1RrgbYXAqGHCfMct7TWdayJyYxtkk9xdRADMm9fJDisa3InzZrKYaw4M34gHsiuTADOtU
dlp/1C0vx7zgMuetdWdfIwKURbHJARiSKaBEQcfpSwB3V7BhKCZCJrL4MCPPWGYIfJhSJ4w5bLQE
ZI/eS7pdXkUVfxjm6GNi7oTbWJ82fwyQAgvQOtFKA5O3btmns/dRJwh+pYdIYhAieoGPpmm/B7yt
C7YGimFaH4Ei1qtaGskmSo1NWXOnpA23RRm5p9Ib166vRQs3GsNt3db72nfZI4kGHlB19GHZCt1/
8SpuN/BxuFuacVpYgXNAx7QXfePtQSr56zkrzDXJSwqVG2KxhWZUGw4TNjs7HEgxlo8yyfk3NO2b
wyeAEERuFmPK5lyofCnjk6Ux5CbUtC2eGH9Y51i510mkT2v87Iz82OHMH1YHmas1jT3ltm8DPoq6
9N7yCZT8VOBsTJMWP4XYukbcHdIZoIjATXPhU+Kji8K4bWx31WHpPjtYtTkjQ2wK44dfhcklcDi+
YDvq2M1gyIRryaYVqiA6dMdOBGaU1u8iR8JxUJcuAzw5ieltwriXzDY3FdxLUGVYhcF/BgW3Y5i4
70nqfFsylNRTddu0Iz+Ne55qsEJnuJnFpLm9YEuIQD9nqoN63jiVZa5d6dKM5yfsYTRybVNIog9k
LUdbv9qRwyo2OGBv+twmr35NJF1vv7IaJwQIvD8d4VG3S1Z16o5/TDSrRYEk+yAxjDc8CT41NDk6
4Mpxi3IMhSkW4uyOdAGDzV/gIp/PE8+1DHx2ZY5UkiS8PZIiT23hpXW2HBiWbVKv+Zha6mjSxmSo
nrS/wkaz9kXRbBwHNHpSTmIL6GPX5oGzdIO6X4WukDfUTjhTo7s1tdzZZtIJVwwn+RsWwFugmpdT
4yo4aL2XTQcQLtSObjPR/BDyyK9xnucya1gcc2/d6lN+lrO5B0g0Xgun3jMRP/DLhRuToBwncjhx
SPvDhgAqpS/+cHBpCHFYat2KkmfH8C5YUjYTiIktPwcEd24vtNDcQvCv2JyUOcNxl4WZus3JG/rD
WOhnCVYWTFV5ygN73YAzgzrhMkptdQddz4/u1UdX4dv7D/bOKzlyJduyU+kJoAwajt/QgdDUyR8Y
U1xo7VA+rNdj6h5HL7CqXpVZ2ZtB/8CCzJt2mcGA44i912ZozGHIJ451RLyFknSuRIUhLUyQIbgA
2Vw9aBncr4ckuhpO/oaJ6zDKnuBkabwSv5CuTENvqMGxM3WLblypQWEfLZnvzdIgBvnNK6bnqfCN
cyMwdTjs608sM3+Fs1U/dSHxAHkNX22KJ+0TRdqV3xmP4A7lvsVSB5jramDJ8OQ7ifUYhmhlj9He
I3lgZw56eSiaDpa7bG5EbSBD1zy8MTPE+SXlt7W1gwELYOUYJAsoJE0FiQjIGQ6mxbmR+duqmgcA
RZ1ctyKZD5y2tnRdzJ14p0YYKqsuGaMAFKICJht9Tr17J4TQWo0UaZVHTKDohmmvxkIdOVeOscmy
xCy9PdGHCy3eg5ba5NEmyZuChxRZBnGbnykqEYmIqdjHzGdrWyDAMND0VOEQgQE25LD2Sr5Jiga5
h2nHhJWEL6KZ4FVKgQLDcsdsSSls7ykB8E2BzLWnvHE9IKdz9JHVxrghjekjkpQtjulOHOVEKgxz
uI+8Xuw5rZutlcHUmzzOMKxlK3fo+v2cs7dzsw8Xqsxh8AYCGmLFJIysmiqk3Cl6ctkyKU+gE4HQ
ZQQBDak6MiWpj2LiGWjRwaTMxKpU0HujqwHiVfBoNTAMLs41mVuw0aJkzRbWxD9c/DJw0CZZoYHs
5CjQzeqrqPufWij+YCBWDL0JXxz7HBOi/LD4ahf7yb0OCUYjo9eAeK/JnnO0YUkWa+28S1MkLq6D
Sq+wuaV0A9p55ek0uWRuYhI8miYJ8HpR6wfO4WogHIPoJLFHR7lUZWBuTA59Im6KnR6ZEh4Np/LQ
Xtr2YfM25yyYVlZhutcRm5iwC5I4i+Y3hAsRaD5Dp9xxyMeT/rbrecdKQptzweofbEC+Z0AZrjEP
PZnSFGTqJf7DtXfEHrCCbjDhFNWvyEDy7IrpNqNFfEZlFqRdn9xJ1ohZ5KBkzshOiqt+2nq1QceQ
43cNO99kc2fk4HDx71lq/HJ16Ore1IBU9S3qtU+odaSWJRkaP0rPSzljN3Ng/IWcZ2fwrpSkVEFr
VlrEeWjjprV40talPeGe07k3eSu2ujuMu2xwsVPEV0EG3tpOc7lKVEqclWwRopfZb7bKM/SR7odd
Jz+qwrL28TyB9um7y2BbwZxRDDUobcBKcXP1818YSakHk/S5nuIP9itoxyUpgr4g4LPC9Dcv1GbX
Ab6XYLe3fAMsJBnj5lzAQ+m17ZRbhy6MlprCoDtNeKrqaPrWTTuQpjDnjMsIQZuRKgSFXn0NLk2N
XXXgDAr7qlf9z1RDHZtO5XvpyP5t6i1rVQhAYRn6t5GU1VvaKtzFpdogF8Nd6w8JBVJOrwr+mLAB
QBrzRNrJ9wVTHHf8L3Jo+5s1ldObjuZfjM/ovdz7EJbD81D8FTa9cWAXy0QCnCcczXbvm1jKBByT
An0tNzBO6Iyql1aSMadPQX5SVN5nrTKIwcP+HfhVTiLjQPQqAudFbJfdo6TK72qu08UnvjeEcWN7
mH7VBiPkrJqaHyVCac4dlleDXh1mrJ/09oD5G38643fSd2ig4nVZUPBIA4alKGq5rxO2aFlSkRCc
6BpF+oCeppP5xiTbZt0ZipIq9eZ7rH4aNX7M2rLdh8DktxlTq7uERk2WM7vbh/Sqgk8ThzDJBOOG
dIDpMPKgXlV5jJ5w0ECNlm6xIdfZb3P5M9Y00lrLkbdwxlyH3DCJvc++BdBCFstTWTf1UReuv25C
wAGdx0Q5S3qsqobDXVsnl79f4M4MDAUwdfnj2YpaZtM9xcGMHgud7gpJYXuR0wGtv/M1IlCbhzz+
zCbm5chT1MGT2gnWRnss+GSsVMnSnkBEzCZGabFoi7/qpPjAgzKdUxusVs85TmgY+/SRtOhVkZDS
C0G4viPTnq8N8K2aJx4SUqBpFqFTWxGF4UrMLdM23/P5MTD9C1QAT1qZLkMHQ/8tKGw0qY8/C41c
UAaX5s0H7he02juD7XJNgLNzadD/roHksJwrkKj5GMGDBi6QIhPi5s3F2egQB5PVaq8MqMNFX2hn
KSysM2DfrwTdY/CFjFvkokQnkzkb4sKImmu6+lzN1VvaQ+wfyK68TObI9tF3jHdrqAXU4YiPqizN
99Qi94WPMBpEbHcM6ABWmznEaBf7+DbsGucOndE/Wpn2B8GfffdyzKVh31qXWHdurp6YTwVxkLfC
J3PFUJlzrZTnBbFvxWuFq+sgFrRoHFbROdPLJ7dlBDgUfn2Jhilfu4MUF6fUPuocFacuLxmH4al3
EKnbXshgMDMDsElmQB4QU8FQUFrBpLETw7/Y4kZ74Gdz+pgqET74m/2J3uVT9eyHldt1l4pXuxJf
68HQ5fzqhxUKaJuoQiZpBzeLtYs3TC0h0YIcPUepXdHpcDQ1fqdamb2FJhG6YFHaN+mAFoU3+Bka
nrMmNLd5aVHUXpR+lDUSjDgsnGdU1NZOJb2NtqyKrrFuGBtWePkHQV2PUtrarpAzloxxTi4ltJ4D
5ypzjkJlL4MFvtqBvEE1rvFl3LpXkmSumWkfTTcznjAOwisLXWLn0LOQCu0OWxVWPJMFiDPWCuWb
nobvUYYGmLi27NYMyNZCXVRbrNHdqW+0Z7MdxAVYMWVsPDyiBt4mAXfzz15dezKEo6wdfwuLiIbE
JG+7c6gSYc8mB1wsHe6YijADy5kDp4U47OmOdY/GKD3aJcMDvwJh0BtjGwxkJK6U0Jyz19kTcSUo
PG0/Hl9kbnSnsiIVb5L9+GL4CFMyJ583Jc1rkCwcqWy5OKY1rbQkGrbZOFTQFMfPaPSoiBANXyb8
xgg5GIg5VAEnGyH9MZb4cU2a4HaCotRW2VFp4PxRi2HjMH61jN72menol2K51PqgXyQP8ER0gepH
PaDgcSTUclwiiMeK+TEuF2CHeM1rELSIg2PGPhC7UQiI3WTJ8jUybXsXOvVnUY3vWVM4gcwHJyC6
hhjxyH+1I9sJBlc3N1ZvinVKxMjLRKDJcYKFg5w2VQhdrMWGkt+HTolb2cFKGgb18KaMv9OnT1IZ
DMwd46uzakaKg5ZemfFl17LJ1G5CJ0QPAvJnjMVP6FGfTWE4n8JPilXkmlfLFWngkXn8HOVVRw6o
GFAS9h/MjWy8DY3Nc45X0JEBHTrZ5fsrk0Uedh7IHo6CfGe0mRfg35jstb64Rr6/2abZaxNBUjLB
PM2R7v/2e54GZkW08ZTuEdQaL26rQ77uiaM1Un0T+b1xsjLbOH2/SuEJ7/1E/SxCZ0bzDCeyqbSH
Qj/8mhnlMTPd5hJFk7vVOtO4NIV1Y4fan6mR9G7eyvo5Hawh+PYoT0Y7bAat/lC6PeID89qd9HRW
jZ48lMzDz8Zy3vbOW+9V89XUqxxssW6+k4wGutq2iuVxuBvaZMJyDVmK93c/1GO3qhmSfvmRwm9F
ik76xw/jAp/qdEvaKt1lNmlPSOZ1HAFM/QzSUiSmxw8ISL+G3GnvYzacmxSZ5wha2p/C19RQIbsa
fjVvqSiQmPdp3l3oZkhIsTt767JNvDp9bZ7CkFjx5avvS2lyDpSJrClhCfwYlPtmtWp+Qvz6DA2/
ZcRTdp+R0+CmSAl6wN/AzZtPm8LL7LWTLpjOJafx+1XhR85xtOuc5TcfP19jnK6TUN8ptCWMspZE
cRCOejVz7w6i21f5+F7jkDwR7pSdloTTKanx2viN+zCWixVLfK9q2EZqFisP5vjp++Isr7QcO7zP
iaYh+Uw8GmW/Vi9mm78lHE0nInjLnesysme1PqwrltunKcrTIOoFz9uMaWmqWLxW6V0HjAO/5NNk
FPmYilY+2z1ZN9nEIT+661iH554qsyAtHS2XKFmV1lKsQPriMJnBd60x4ET7egFjxKTqPDLNObma
2KCqa1+AtNA1GjoSxxTF2iw+pzxBsdZhl1y7hSRhitjWHWcvGWRk6S5mbT2AuMlyg88y6O25O3Mz
R/ucCXhWPGViKVTJatpEpFgVjOXWEibfKV30DoPy0SZVLsm0nUlT6YS/yq6hxVQmioY28gOA8pBo
Eaeu0e+ZZ0QGHgQ88LE7uxkXUpkczww74GNXiToC4CYNxrC6gKmeDGoPZ120/DCONv+pXdd5R6j0
o4rtNx31663KHdgjHGx6pj1ic1k/2v0zAUfJJs+zZglqcM8Q1N19HwPHbZGgN0preaPZ7LME6LYG
iLEIXDK8GBj9+hK3kitc9/zrCC5dFK1jEx0Y8FV7Uc7jWpcqecnxqHBncq7npXc0nKy6TmjRMsAp
l6aRxjnJhLZxLJIikB5bJAMblzGzoid23y/unDDCscubGVvVhwlx/hBZRHqFfdWs61qbznNSfCm9
Hh82mQrXwhTjYvpF6V4Bchqkh8CArv5OQBtpuIQXmqB1LvmylJMeaxdCO/Il+Gnidqrte6HbdJER
lBFLodfqKZ9S2fSbirn5mu1AtrcRS158PKoHZpDMuqMsOpqj6QdalcWBlzcexgAvhaGgu4dE73gi
gVRmDRi3LCCt5upnXXudBQsCL/OPCVzaEBxJt7bGlgWfS2EjMH9NfY0n1pb+qeqF0SLVzbdO3RlH
bTDVJR65pDhiNtXo2gv5gsVnqDs/ijosWYZV0VEMIN0aM9buOQHdZDxJDnqbAVqj8XALsSujMbGd
4+zGsFZqi+6zaNw3wyLfqleh+OHK9qcy8ukhCH8kI7ALXGqZe5rCB+zNb9uDUQdinqYXUixBkuN+
tdl0bbKhDm/1FPo3oS0gdPr9VdOoLnA0rwvwt8xMcpev3aF9t8MIswaus52JHwLgtFmzyVblJo06
VJ15plbAZ3x4dVqtBcnkx7hcsfV1bNbu9bBINtDa7clzM0O0y8BnBnj1TOiBvWEMGFBO5i0QEC5F
7JPoOI8Z9W27jMZkdZ+qCSC0Rj+MNbi6LyaSc1p3lywph5dkkMfCsqsfCPiZHetkS9Ru18DXBLJV
pc5ZEP1B/lL2YgjFjr5xys98yPdps8M5qk6isPWLt0TN1wrvfTLbR9at4CeccX7Oc0OuQyJDbwnO
85Xlec/5YHU/1cjqsjE6wpTHESS5+5t3cn7r6/GWapwOkCowlpjYNVZ+QtRVmBcjKa1VTMZDy9zM
KZOt1MLo/PcLsta0mo/IM8aAjIA30vn0VUE18qJoSWDjEHgz7m07IyorAx9VkiP2sHFsGDSQTyjC
z+TtDJeGFeWTbnvdbWqmTZhldy3G5gmFMoAnKt/02llicsfm8v2l5U83n9rm/v3V3JEoUg2Mx8Kq
2qGAFqe0SrKNKjvj06v9h2OGT74ZG+SwDPW1s/ByZMpND1nUN1gyCyswR704uyIJYiNEe2K00Y4m
63eRZuMZ1Sl7Wnabq8wpkmc3ueO4baHIU5n5hscmITIJlJpojXFF9CeFjx2QMksNu56yF2r2k1ta
E55UrdxNTfFX7Gs5Yvw5eVFVGR+VS/mREII4TQS6QFxlsJn5T15Lkk5JMMiRmlsQI9xWIKTiJ61g
v8q8P9q5yjvFS06TQaezBIWm63AxPjth8Y9LzTZ1wxZ7WllarIHMs5GoLpd2wXgWUPWq0dbIhOYj
LkvuTEMZ9S0pBrJXeoPdnKUhlilF/GCmAF0OIuQ28cEpJCKR+8orTuyOrFdRudY9LIkSlF1/HkjR
ZhHqZLCwa3VLkjLbw/jEw407kRCtZr6OGiHVeu+RF4OFazXYbPAn9002LBtz3U7uY7edIGO9gkTw
n4uehTKZIoEoY32laHfvM/TUIw5jAoiWL2ubo3WCZcUWut8MrYY3heLOCUvrIJ/MfmDSXJB4pkCW
XWgqSKNyYkoE7ClBPI/TFt+mfLioXEpDJu9uXXanqrLzteE0PTwgi+d/3BpXIsiQOYn4Z70ExH9/
6/vVNBrGVQ/1cVXFoPCTTiQoaglJ40AcDo7Cy+Bapv5ZMayue837IGFn5WlhsesACBybNIwepDKF
hMDPOROzu+OJHlBBHhK0TN8SL/xb4kfK3l+hOZpvMVQAZmyK43DGxrYhthvAYdwSm8i8vDCVe7Ts
8DK2jrEDhvYrL31uxjLT3qlWcQMkPAzKjFkYQYI/ZTtYz/ZiCe7Z5VI7+29JbuVnMo7adeazE0ra
qd4n+BfKONdfsqn7YPO41wn6TEKv/9CJHmry0Aikzc6J/c54wp274K7mKCLDxkTGVGb3ZpEnpKif
qeq7YJzLrxo2+CEd5EuaJuD3llBk2/dOPqMOdOuMGQVCkbOv3TkZaI56H5qr+6QPewUH9+7Yo7nu
omkOTBhRtH+/i9oB2y/5d+f66fsSM7nGmqZRWGRtj1sh/1OmrGUh68g9KanxRdU4EQYzeoJ2HG19
fQZ5jnTyubfz/FymKAlMfcouiTUbKzlUiOlJjlllhE/uRseftkxzx20o9XpHjMiwLvDp7VkGaYvs
IrnkSfcG9H9lMLw7q0SFm5F4I+Dv8U921cNLT5LpHjSYzqR10fTVVnUzGucxNxCciLAWuzpV3cpz
jPyM3cZEyu/+xeO5DLy4nOmhAdQgL/wr3WHX8f84JvZZjU3MKmwUoZDDrF40YSC6hC1CAp1OxKze
XEci9XLDcoO2JIM9N6GrluSBrrJyLp6JAUqwdRFr1MVgvTT0WKsOxbcoLfMzAw6/zkXLItVY9rd1
ggUejuIqLp3qomu6u2USRDqqJWe6Qvgv3PWYQFhZhLJo7sT5dlRM9lEvXf8gJT0yFkRQ/UzAR6wo
+V+y6Px90trlxde7es8xgLhlBjZd6qFFMpIlvzrbOFeMlV9lT1cnGLNtxz7+4WRexe0QT9fvSxvr
0dWlSZQQcr8vVY0+dpyWmKA4u35f8EJEbJO0eB919AQ9sa/9yktinfVA7DzHkEOwObfQP5MnfnZ1
nqNl82ajWZ0yb02N2v3V0dKHqnReKJayFX2Ow8Bn8TIsUr+Baiyd+oaBP32vWprd3iLZmifLEOBe
J0NimKGPTYjd8a/Ex0zp7SFNfXsXwSs/mHnbLMnNCt+rJplQAiiqfPYYUyY3TO7DgDULQ8A+0ojG
yaqLUnlyZLdO3atkRR4bHa3gBM295NaQ//npLFFnZBFkSEBQG5azdS9FFF28Pjp+f2W73ge2F42E
Lp1506At48ZkxIaf5CCSZ/epTeT0i9DJe0oc2TYmJnJLq6NRnpJp+33pfYQIZdNV22/0mW5V7bUh
AhAlwvTSeb+b0h1vzCyspq3uva9YeJjRHQCr8Uw9se8nEd5Mokc9T+qB65fWcfCtfN+oacZHBmnS
GPyz0WjVV9gPYm3FnXUuylQefOLbUGY080tmk8bjjmLcWbK/mnUV/lCaXFWJvLfaTEpr4067rNfi
J+XF1SEyiLwPR8dhrVMHiDDFSsA7/og1+VnN6DJt2btXr3JeBhSQQDhrprQVzk0Py3y7XHqIgdvU
47Ys8QhfiChKL5YfNWsP1ctKhOqP6BdGc9/MrG1ZQadIgR5jt0kMr70KMpC1kGO8JYz8qSf9gILr
ySrLfl+m9VMJ53wdIwO7mz3JjsXkt5eOTuJNjdPL6FaKgUv5GFy/D0qtK69xZaW7XIz8FpYvZTpC
h+xJ6Cq+M82VN+9c4Y5seewp5FS154s+lrvBwnmU2PEXXOwMZRfVs+b4REfayczxnnjPtNTX0svN
qydoWFGFkcErSJgsSr4jvWsdT6dy7JwXz8jdF7rboaYSkq7+WseldRbADtcUztGL1fiEz8TThcVR
vcOPBE7HyVNyP0jVWgSjozHhTR49lk96QdinCt/SWM9PXdTmp3h5ZTrIZsK59df55LonmUvv9P2q
T+XWdIsOK53ST5YU+gnFsN3r5i3y8upCIPQumTR/mwFtPEBgwgwoSCfEf/U14b5eZEvOJfcGks9K
79yVJEipRE/XZmh3h1KxT/52D5lKmGsi1dlxa6BuHUKWuijLL4ZEEuDhszwXaOoTFwHkRLClWeIT
0GZUtukUHx1op2mO0CFDvQmylXc2kOPY3qxepweuHXUKs3hfJnr0VXa2WiOhN/ccpTx2BXng7RzP
r+by2KC/qV88y7i6xpLn6prJiTFy/GZOhGMRMzSsJ3Z1K9kx6Mb4YG6cLvxD75UepaxQ2qQlw6zZ
/UP6MEDoyUq2OPrNUybFCCY49gOCenff2diRLt2rSItjo3w6Ud9ot6mO8K2H2/5Aj7pi9lw913pE
d2kkNVF683vkjtZfLb/ALtUhYhvi1jpz/enO8CM8ao14JHQLKmU3hOq3FiEQE6PRPk+tUnt+F+UR
0fJt9Kj5FRCT3NSqH9qspXtmKtG+QKvwoxmNYzok8qXgSY8DbcnHXv6z3vfaNZ5Y45ADJ3bYft/Z
DsKubIpoI8cmfveaEclL1DTrwR/UrahP7KaNVyQLPBayMdx6NvM809aHDXFav7+DAyoGDYdQy69J
DW4nmeOzKV3jjO5k1WlOfzRCFpisJnoQ5SR8jR10kDRkIibs9M1Dr233dXYXxjAcdBb0W5T+G4FM
5KzlfH60ojv7uRWDeYvc+4K53PiYmtdmPnNjFCO5OY3dnJFDxq8qdT4drcyfbRjIqyjt70ZFe5cK
Urss9GoAGHnHFzM5/4oRfFqnX3NSODdZOc4BBUr6Xgx/ErWpp8h+0TO3fp00hzhIs37yOlm/lpNz
UY2n3b7/jEfBl6PXCB9Tb2TLlGpHllhfHUS+KzelfKva6GCky1/OUAE3esYD2yv3U5VrN6l783Nk
8kRwxynm2RK357bvPyBQt3cX7fRqGnt3L5oCEcMi6O9c7PBLKCTr1vytNWJkMG0PeyqNyyPJ8Quh
Ofoskka8OmGY7aK5HXaMuO8Mq8QLYn/IWAi5z+3IEiEr7GFveHRNwCjco+lnzbNjxr8AZ5Q//c5A
o2OCo+3JpIE3Yc4IV8O1LFiTcaoX53DWqFtSRaDw//ehGZZnEmDyP/vQ/u9//e//85+BLH//W//0
ofl/E5CjfB++hGVbHjlB//ChGdbfkNgjsBGGQ3vte//tQ7PNvyFy130PR5KOI1wnwuefPjT3b+RG
OPjQHHvxrpEr9J14E/1h6JLPUVX+PSXnX1//r7JntZOUsiMExvyPhDUwHsLwCFpy+LENd4kx+rc8
lsp0JTDHMbxmuXsxcXMF3xeXVsCyyrsJ5odJIBfK3QR5AjAcbTS0i97qtI3weKOhpZUbObuRWbVr
p2nDJ0h0+YMH/4pJz97KSnqQOl4pIr03CAVMtoIeoBuGPuvB8I0AjxXkNHOc1jwRomBw8pahCOdA
PyC/6o1YYGzvhlfEISMjVBiA1OJ3E2rA3mwRs1lOHYL41LHwyCrblTOhb8pjvTI5ZrR2l1rSmpK3
3CyjwBoJmMbuAh5KNU8m27LWL2mlmxJVv3gNObDOCmX8sRms28Aa4ZJgp3HJf8Nl/U8wZJ8Wxcnm
rOEbxhgOB6ZCh7SORwY3HQzHJDEQBNn6eehHAiTbctjpYkyfMeNtRByO90GLPvVoRPW88jo9vE9p
lLCaERCdqdlOXTJdEPqFVPbolds++ZlAUN1rbq1/Dj3s3zj5bCHDb0AobEWdzZe5X2qBDgW8jM6t
57wOrQuBOwVpp9rx4Wda9OTRYvt1evIXtQ+bxeZLLJjPrM7ei8KSB80hMZfssdsQxr/hlCNRqjVi
ZiwdicaSmAch5imzBu3uxISbN7J2MHODQ1vVLDRWLryPXRtlyY7c52ZlswU9zyprD/92g/3jI/zv
H1nuAAyatM/LZ/sfCYm2TpCRg0aVp4H3H9bJLK16mnUVXnR471fOSIpEdHKrtLbjs0QWTJXTHfCX
ASHR434bmh7JKjmelwJ58sllQn5qhvrUz3X/aJBBrrNc1/eytv9Sg1HcSrcpwbOgfi61SN+6swqm
LnbWDE7qbTEkYQAp4WF7zvQqyuyX6IEzKnN+92W/FX0h3voqmY9F0w9bf1OkSXOhAupeo7jE4wjh
vnUHnWdyIy9F7L02ZD1ugNRWjEMr63mufkc0mK+5BkIs1sDxzDOM1dKJ35ZWY8VZ39wYV9ubMoyT
HcSweKfrEfplXdnHse4CMzWGp9F9L12neiAx0LcakokNNEfraAPJWoGG9p+xuPRH39E+iIPNVx1F
4Ndo2zc/FvafWm1iNa9sd6K4sX1rV+Rs3IqsXddz7+xahHDaSoNvtk1T5O7CLPtTZPmPhirwJuMN
tAn4YJXxl4KTno+W/5WhD2PWBzHK9NXxW7I9twU4y0Z7TTV1ixtXfI1OjSMlCaN3GW/rVIOZ7pJ5
EWFc5Wf2jM+httBReeULq4UJ7NsW/Un23kx6ebXEkiAifGPNGnHckmuW09Q2KZSPOaQyaRiV5T0Z
rDBIxlfci4Kdbtjuass1wOpEj9wvSFOx/ejZY1gN9sxzTrHCSD+mSu4azU+fZ/7dUOsk2DevDIq0
TZlhhvlFk+XV77TkqROINb1x2idpyYTZDuUjYQV3sBiIO3hHg9Ltyn0/1OnTXJKN6yAV9iaLhCGt
tOBO+CbNUxMxxKnzdRWZJNuFWfjaFJjW8Uwy9lvEciY696s9pT8NYtHfrMEheSrakY9A+AvL/eHc
YW1GWQUm0446a5/PBgn1I1paE0QRyONM2yiMBquu9EY6Ai6RjicJbD8tcDd255mG42zEZb3KvCba
aS3fA9GnGrMI6hi8H+CUW66nnKToNzZd54iAwUvS1afG6uLt5Onlz8UkMlkXq10OCEeqAzSB7q7a
A/bQ4VmaEdZTHcEgaqnNnCwNklejvmj6RyLyBU0caXuKbkRJkzkTz0tl49j18pnJWUzkc3aWmKeI
+WzGC87il7gwaCTrgbu8nrXX0SWpSi2K+QJVhyqKECcB1hQ6PvsW1cAZqkFtXA9Gpp0Qs5i2Q3tZ
nBSaV4a7wpjqa+aT4NRb0YiVzUIDKKBN2MHMhnQve888dq6lXWfk3RuNEfoH+Llbjj3rUsex2Dgk
07aeNN5RbqBFFgPE5JKMYoMcmS2WuvCjbEISdUCV3HqjgFnSk1M/a8TWo3GFmpPYz8mC8UYecMLj
Zx/4RUGy+P7evy5GNzfnsaq/ul7GqHgaWmrNsemd//USqky1YXCNlHJKl4aKi4PfnJLWHtZNVVdM
cZZvNmP3jz+eauSwYWcetNqtAjW1yyCBV4IBwo4+p6HlD8v7ELPt07o4/s3jyUjm4lfqv86q/qMW
8mSkwvqiFzatkiXCQzwxeR+9STuSf1FvZNIVH6oV3Qr58bbVu+oyDJp1T2eHUaBv++u+G93NlGXx
SeQeds3lkiTabkr43Nuar1Zxl7SPGLVIMKHG3TFwr1dtO2Q724QTgpSW8yQCSao1Hp0p/u5V20nO
VT0d++D7bfp+9X1ByPccQ7Xbl2Cgj43nb2H9+acJJ8pmKm3Em374p4vsNqjidkM3JQ+52zRHwlrO
BgqgrZoaQNVJmj3yukY+lekzAGO1KTTCQYi3Z9/lPeJozIPIbVDsE+790hf2Ou4mbeebiiSdpnpf
ft517ZDQhXjwVHjDj86g9ZQoqkRPc9zwXFzrnVDIEV2ddtWZ9hFTrHdpFnsztxh2wlM5GDJ8wJIW
X2xZMInqxnywyrk/6PNeDi6RSpFs9lMTqp3o0OdoLK7hzfN/yX/WOAGgptjZjsCfT1Ac2K4b/wvA
Zn7ijo3XsZ+GpzpDNJiymDo0JFfjJnTlm2+KDoezW+98gmfWyloC46OCA83Q+o0UU3NgfU1AZOdv
qHGKe1EXDkeqL4w1jmXIkss3J36hfArE8wCQY6/wRZxyVwdzSjwtzY0sdkbf/1Ja3wU48NEnLa9y
3fmNsn3VSmHjKeD9bfrO3A29S6ZAkXxaQMqfOvyE6yKjDDWdUQT9wnqF3IBhy8mStxa/sMbvDC0t
Kv8pYpVoxhfQ3GxPsKnfc4JgXZl4fBpwVtllGz/q6gPRwb5Hp76RlhOvc56asfR1/BFlea1awabb
dAJUmtWpGPrq1OdWtOaxBXo3nxEgaljezHAUD43x3pA4xVFNqCz0cY4/Ja278D04NxUGXa01xN0r
vfaYQyVe8YC6W3FDt56PjHtzd8/8q1vIZMoHvoJJKHPbY9coJ3BywY9QuHC6smMzodmDNMbD38B6
Zk5x/gbK5ocn5TPqSPNG8JJ5I0exP1s+jAURrhuhjNdRdNWTy6AprD2FYGNMrtgl92lkea8Jfed2
bPv/R96Z60jOrdn1VYT2ecF5MOTEPA8ZGTk5RFZVFg/n8ZCHfAE5AmTqAeTJkCFPkqGnuQ09hlbk
f3X77xbQgGw5REVWISszgsM37L12dvCNFjZsVfknG2nRoil0PEx40edNxkSV5VcdnEy8lU3i08V3
44jC1jlWFkLfAhNpD+RtSTuABMStxVM/hYSw4bXYVimrO9PiMp/A8jkl1kqkNhamav2YtPrwQkAU
UmNqYhDTgp0ugL+neMrfCBY/olCAmZUgQ2/1imy//skjXvcFj5BEIa89N3nnn3xXyWOs6r1osPwE
j/FphdZv65gKoUrovUe1g6nC8T/xG7irlmwNNo02wpdMVDerIItgdAmlDdv2VC8MOPsncmQufmM9
XA3gw8IY6WtOtEErKv9MvfDF/rz40ekBkqchJ8KrTPodbuSRVbx2troc8DJB5kvL7oE2PMRx6Mnj
bTAl2LK9V8OW7OcZFvoIzkFk2h+lyc8Ua2b10sZInNui3yYBBCQ7LuxjkWjDUmjIdRtDXhw4OhQO
yT6O1GM8XJAwxrRhV9t8q5Z5ChF9IzmFNWC8MHFe0Hi++zKTF9vE24f+P72OBjsinxMZTJ++tPwx
vuG85i1zb8S9zHJXdw69i+6g0EfsCK4VnRtreDy0/fcwHk82Q1eBt/uNWr7eila8FUPwOvZM+JWJ
eXjwbZNl9LjsQX3ek1qMi06rnDWRG4pusWwPmultxiJyfzPXZ3b/DsIV+nQOWluJZ/W4K5R13u4Q
H+S4mjzSi3Lrh6tJ9Ky6eOd21/bAptyxvhFxY6FBce9NT3IBKJOZGsPkh5NhFfCdeGvnsXcnIK1F
/dVvqzodF7qI5XNVwzjqwgPsa/0TJtc1AbXwRZAJlh9xbl1qsansfyLpmWrWhiahfBO5p/MJUsPc
7GtGnx3QPJtu65nM4y8rtLJ5m472HuTXOYIEQVofcsaWONE5wX/V2gHDNEsMTpeUveg6cBv27mPj
XDrgigCbCHgCmPFR+DzrUi7Ea+WH4bEpqRvpPRZRntjvroHXhEXmuxa0cikj6tu4i4HvYfWipjSW
CTpK6oLGvpbTJo8r+VSYiXawM3uraLFx9prlzpOwnZrOxXou3F3FQpcm+7V98B7qKkTx6DU33UFR
DViaQehjAzHpkA5Z4JFYiKdLGBOlEocxj48MbMtN2JOI3friYtVry2xwi7TBi6EFamNpgEt4DxU3
8hWVNC6SrAMAVYEmUCWPOalXs8Agz9uc9B8uWnN2dlG4MZT7y8GC+wzbYSP7cbwQgAgve+Aj89g4
JYz48VYotqsfiZ328FvZzXVNigP3IdfwiRGcpYzkjz0j4SCN213a6+n++5BEamPWyPQKgmPOdtKR
QkqHIVnCzap64ENHoBDmIXnsWS7ZEfbGhp/V32qR78JODepVGUjapoG2BRD49EpyTmTUv0G7hD8A
3x7UZKNs19kqxk2trYYJsEM8YnrAQBg+Ubi128RX5oq8MH1dDTHj7qjLDpqTb/KmGGEFVWaE97No
xoWrt9olKr3gRtQe37AOCYe1JwQc3TQ820XVLirEDdfELiFFa9108kyI8kFY/SoKtMLQMlsoWEwg
KsDHJMOixdLnSjViCbAgPwGxsTb2pGUzsnetE+/1Z+QxGo1CH7BQ0w3XEnkE95fk0xdVuww0L949
/M4to46d3/TuIaoJ14uD0mOAnGcbUYd3VWekw5AoDUGUIpYIWhPbuynj4sssoFUo4mqsQ0gXhLy8
zc4CvSjsA1D8pcEQQEpimdpyUMcgM9RGGxoTCXafIjvUEyxQ/hC+qzT7gCzoX7sE8YJPsyGaEbAN
8UYyK8oPl99upXvhsNEilFdOFSD8L+x36SQk2eaaA2Yu6vdpVN/hqq2dClmUaNP+xk0BBmAFE6kL
s7NXeWyIUl0/q9J9yWRqvBDvOuwrJir8gpb+YkboyA1EZ1lr/PD1cdF3ubVnO2Xuec7RztqyW1Z2
ED7wIKxcWNcstbS4aKxrt0HiW/ORyuiqd+zUuVdvMxd7AXv//KLZ+bhLSuP+x6uBsZpm5HRuTUvn
9jj0uflaNH3NkCcPd9XjgJDWn2v65Gwl/IMoFePXEF2+FYHfB78X7w2bUN5adcVblq4C/MILVpaA
CnXs87GyIEmFeSFWo0XVzXq7A5PWvyGoIn8nIMtKWm11rkDaboSdV1v3TeVt+xLIp8mI3deJsoJA
Mtjy/eOKDMi986E1LCWuiDUkHOtdj2s+pDE4TqVnPqbkxsIVbfBkCXzvVmxAP0H1jheBnAWnxZ03
+swV6yEav8SwCdJ++mU6PuWaZx1totqIgEFh08XIyB+Hhi33pg/E++RNxpmZlHVUsO38COYTywLj
/P2nqtYS2FT2l7JypkE5gB8rFrc4wzdM97PqErP7A+fOyhJLdhgZSMAE6b2hCLblmOIGsvpu7Y0F
6kyeYjMvEvaGrK7h+v01TMCs44lZ5tJCG4fEhxg7H2B4WjWXFPD+rOh0d62IzV46baUvviNt7Jo3
eND4EJEkvZV+8NHbZrTNKj84WVhVF2lS9HMc0Oz2R4t+ryEki3VKcw081Mgtw4p1ESAWZoqdLl0q
aMTOJR20kaMMLlAW86E20Eaamzl59b3RsoNdmsE19xs8jBUk1cr5GClffg51fZeCiFAtDA4d/Jyd
2W1cUVWnnMc5FLH4a2TUtxFGGd/JKSbKzluWvaOf6paoMlbAt1Gb9LPQilOOBO2WGdna0vOCUQns
iE/EfPltsrQdEw7rhHUSN6vGwyWdSTb1tls6J/NxILhMLeLeTijkhThGZsxk1ov1rSSbY51WiHhB
RY8IkCFtxV5zdZvQXOIaGBZDcWusFMtkIKsd22sGBQ+J2veh1Gx0alm3MsZW3/WGDDeNsOBMxsRE
YAt7H9AX61g60FIgtM03iTKTda08hyW+N56HyLuxk63XOrz3HQ8GeKZoq2N8ztKd0rXeBWqG1g4E
pBrAOjslSTbu4Xsf/n0Y64Jriaml1KxqE0Zje07tXJvb9Zh9tLXY5pFhrJmWlovEESiv+fFDttWn
ZpopmFsbEmZ49JTiZcqmiPRNoKehDOydFsevfhGFS0tDfz1aAe5Hpkn8/uVGooLbjkmxxAzf/SxF
S4BQgudcIBCbm+QfPbVJsrTLbdEO44kOeeb1ljxGwzSe3YAgjinFM/1oIJakJSYb3MA7FWodSXWC
tBtR3TuB0izxMSypxtuYI++CbVnJSYr8w+MOSo0If0MjG/uI7A45Djr7l0i1pBDEqUYIstlDa20e
PJHq0zTZ0eG/ntFzg+utkY1AkuxeOocN9/T4HiEj24WjhPfYBA8nEgmtHaCAXWMEX4kyEHiFw7hI
4rJd4VB1FpY/4KlPQ3/naYZk1pyWz3gfUQ4neIFM/RHcpJhSBpZHacbFykolzVeAT/CAuHLYtYn3
WG0MeyYdNWhuez31dbwd+oBnRNuthGmYa1la2bvjTqvyIZ7KP5rBwI7gPEZPQo7bvjxXnAOrikC9
9x5iQNfhKw5cq39LnGWlkMfMyH8ou7pEpew/NcE9dQvtd0K1Oum1++GjfCKbtWjuTu1KJnqEqSMC
5ycmSBXTPtdPhyo3e/iChiZdZlOPIcM15asmE1za5Cvq7kDstjYdeBy/upY+HMOqjM8kWf4krQD+
i/KvpfLQRlF5bHOCqOegOok/MMdh/VDoz1ORIRrhKbclswBb9Vh95b4eHPSuREcBb2XmlVM160Kt
2rHVSZ68uHyEn0XTiuchDzhnWoRKESHJ9JdJWfZOr6EtREtkp+N0S8uTalHAm9/pBqNzW8cfpwBW
AH4QeUv0jI99G9tU+wA0EybsFmuED+EOgdpE/1iuZNejZKh7fdnhAZynRb+Tcf3Rxt70SzTmEmzY
tasamnbQ4Mi/mGF5aecsDVYYC6jfxWKygS5ZPKtXrZLhyh/9vV8y90MzEoIB1Na62027sJrQRnn2
i4/CnX3FQJfC3GwpOr2mjLRq5vw4NdL4Sgnleqa2wNAeL1sDVzrq6x7+Qz7AV62804jtce4K5f9Q
mjnvMtt/x7PA7SPWvZ2dOAE9A0Gf3/8ijeK9r+xdaCfui58jn/ZjN3150Ii8lALMQ2r6bnryN173
6nmSwTsRJ3vL7LXfbKMWGNw/xKChZeZzPJuIrShc5TOkSOTqNnofBuPpwUSZtx6jZpHq/CfTlD4h
QFr7bisvXZuuk9bABIGeqcwaMjrsMdlQ1mkLLFb+uu6NPeH09SHxmUDxzWvS0HlURSQ0W25JmAkm
hWUMpO0QKB3fflUu86p46s2u3wcsijgNG4oaYW2jcMqP34eM7jYVuMh1djqMreBZpvVdmVLs+8Ac
iOVr+o9AhmdMh2B/Iq1fydErloNGDouPRl8VqPODNlk9Sn0uttbA3d00i2yynZNmZ/EsTod88/2S
euHWORJNX79Ecti8jozuTh4CHqr0ATsZCQ47f1LxqoqrCLtsFb07xJpU4KWj0n0tHacCHFP42wxt
+pN8dDyhby4HjEdH0NbGJoqakFFf158E+7ATl05/ckW40bElOHkd/1BsGe3iESOOLnA1mUIybXK0
J09QU+dmtJM17aHfQ9KauukHa8yV32PaF9UOo6jz6XQn14mSuVWV6d5mF8RONfqtpc2yNomklRXB
TyQLBJ43PBkRmIdOyXGhMamYVU0XrwbTjPbj3w+G2/9s3TA/xdPjwxLRxVE4i1uTkGvXr0F46mMJ
pT31blCbV6Dlv2TnVh91i1w2TC3Uck3oLMwCK4mlfFD6iSYhMqIXdaXgKiY+nM2gAURNNd2mzn1v
rQDZXIH06g9SOvUQa5rGR7QV49gA8RFd8nKmO3kyjxEVb3qjRn9i0lf2Y0+liRD/omVgLh8hBbNR
1/tTIjTYv1rw6bjwkbSqUGfGeUgC0aEoMskIok/JeSnqu0ZrgiLF0LY0JO1bTjYDSnegwl0RrAeK
BtLgxxVBtyik2d1B8mn2AXfiw/dBIiBcpRk3UejuBN0F18xywyfR2GCOI8OnutZunuth6nwcatSD
+1bi/AJy6hE1SfJGJ+AvI6TVro1mIjItkh3JEu06yxGlshczz52RWudBhAY1j2suRyQ8ZxA27JUY
+bwHlfWUAP4pa69+w3KNatbT+/33S7guqm36V41sz62fjUifpwgBHmFIYWhtZZDql5Yehs1RfBPC
gSMSI0kFVPNAq8XOPXDbgEhxM3trjGKlO97N8p3iFcyzJJ7B628Jae4LSNUYzB5j69aodVASTEgK
Vzc+dLSIuNGAmcQYsble690j7W7GAxBfoAX0rHkoiAaLaxJxP2QUt1spfyQwIW7OdcvlqznIswmR
eK5tFPJSmNfQQwaLZ+eZnyS/ITdDqp/j0aCuyG7Qr4Nr4OY4fgb7d+9YqIGj4GXMx03T6PLso2/N
mcPFOWqn0noPYXh++TieKNSmAHCATTEW47qoXENh2Sg5Q0BEmoWK76k0rWsXB0tXwfAVNj2LKvTk
EjokjCw6EL98KOW9sRhVjl7GpcGrmID6Z6vYW5EEQFIU72bsqkf6ZL0cyE64hQWkAx4AtNOmE+wH
uIvWEOzYpRcHjQE1rHYCV6y22yLiQIo5KcUGlZCAhEmBMTbi5Hu4d0BOuZ+PqF4jUOkJEqRc2rjM
o7At9nbjBrPek+tBeul7MfTkUvLZrRQpe5cgx6vbW5F6Za+/sZuh/1GlWgr9zP4q+47WVwuya2TE
Xx3CdOZzTrqocFvuIQ+1z1ioHCc6sDQDKAmuSi/QdM4izzyFeV58glSY6Ca94m6FYmJEP4kLnJF6
XSmHZF7fCXZuBTpOkOMXFXq+gZ9hz6YpMc6JrhfbqSh/BZVBbADx3dDh/Ohe6Pqbr3P7BjtyA5yK
7ldmnCrTuIzN4d3R3OT8T4ekZVLuTyOdUkTjZFRYOiyJLzTti2TvdebRirN2Ai0Te0d2kiiUne4W
Mv2LR01/6RDWqBggIGrH4hkYYT4n28xAYjYZBDaAcZDBcI4sM7pJbQKllelIom2jwFmDCamrgp+a
MfULAlGDhZF46T2Ki5MW6MhZPCSxTu4vcQg7B91NmctKcMli9HAIV3x8qXhkukLBN6sW0Gjt95fS
apr1GAf2wshubq7sH3r1yH4A2Hqe/CTe9ti2u+Yx9ycj792uEci5gfPD8Tt3ZuDH1T114vse5TC2
u+9Xg4ZZZsaQxtk1vvfH15RqtXk9Mgr2UqM9NA25zgzxrYVXTfKA60YefA1Lhd7mxrauKoQNPuBQ
px8uGrT+p56chm1vmD3IR5gUYAGeCiYh9N64dT1pLhu64Lka4TI4Kviq3SdkiBp8+Sk+CL9ouVuQ
the7RXZ33NzYB5CqYaxJ4xlFJOksxh9++NIyfvEtrfX3l/7p6220HMdR7Snygj8O0uyvYdyKNf5Q
bAsut80mMTdmGmsvEyAEOiT2Qiw9sChgfoyAVnR4aH/JGNBABhUaVzHusrqH2+Q1Y33W8RLNDOJa
JuGOJ0D1aGmByBtlnRyshmivwBbRoscCfsJ24mD5kMmpsCoITOk29ZX7xD7rzShb9Qkan5KyFhgz
fK1b5H42rUIFdrEjvaOMUTL7Vv/ClEUd25gi305qlyFB1l5qBDnr/gFLgrazJNsQZ4pJUHHpjt0c
B9GaW2O5c+Oq3LU+gYGBblAltCXKRGv84QAjRPVdfeKSiWaIhOtFUTfONi8kCyhWxZdCS9sNNoRq
22ZldJ6ajkaEicor7PQXiwSFfWfBehO5laLSQtQ/DtaeATITPDeTm3TQh3nqyfwwMGe824RQlF3b
vFsTNke2J/YfLwl33+UjVAqpdwmUBC+Zf/8zqbja3LFiNKHwbFpRu9Ua95EDBAWkL/FufP+z1scK
E3CjNWQLCpCMRFQJADn+dDDVtDN7xFC2JeBaQjNFlVaeI1Umj5GxnBdNqD+r2iFG08+fXQkRLQ5z
cwvfm1DnYvC3udOnCy1LMegj6nFTQlAC4wZZEvNMwamQhROjOd3pydBlci0MNOORlHvQ1BJnirIX
uWXUZ6Py6z1b2IMdJ/YlwN20ZaL+28NZih26/FEl2KZzB7UbBte5IVxGgE57IWRUbVTr/ChQnK3t
YQjgTDPm/S6X6tHjzsqicF4iCuPSKd8apMhn32y+HINUp7Fvsqe4s4dNP9mHsjZ3wu2gLk3qxgOq
mtPAB4Rrkktruqrd1GmezlIW+Z9e+eDzZu2GHIaEaslsjpObF6vYfXTkaPl2RjG5y9q26mucSDpY
s9+VYzNviW2e49neqExYy7DQtLtZaMSxx/q9hZoLYzgXa5HV8RI9SbYCBq92bdQXC6ftKXd0Jt/h
AE0yGsSqDnLn1HfKORmVmeHHbcRCpmZ5FyACIh9qHb5mdQEYsCw0nWGCkKtAa9LjkDRXJ3F8uOvG
3JFRfWPz3mE5ZpoyG8w+YnJcfKCPMw7fB6w/BOs24pc0hxS7WAwZOiYSVOppt4Z1px2nwmcwLkbt
CN8oNFnBGurSm9pLpTyGSI/RxCqX/VPXderQPw5SpbdmalImmFZzjEfcFDN39MKlY5Eg3Lbep8H0
bsM3z5kvxlw/poVCsAkQDMfC+QWqc5ZK22P5kDzFRfscVVCkOtQyWx7hEEFB3n+kpcYgMHBeRsf7
BTcqXeO3waWcVI6xmZiSFaohfO1xSNDpoCKIo40piJ9JDBUd09zx9k2WEqRjRdO1MsOMJzhwuRa+
05Whu5qV7KNnqud8qE36bHQycJ2CrjnloXyko/sOgc0ulhMLe+zcA6cEu4p+nwQFmM1xFty9RAuO
BatjNKrCm/PINJdwD4oFs0vyzQqgbr3p3jzwPI/Eljm7u3julZV6ytgOrGJigHG+FhDQB27g7aNI
oFyg42yBDcbea5n5iOXdtOdnJb4L22azLImRXGh01zs3KtylD2xuDdCqfsLY/cMMPmvmcsQWwv/o
lPWLqmP8OQDkJf7OQd/yCx9tMksk+So9crFzUgE1NoOWWmFst/jWn9JKdVT5Y3nt6p+uPU13rn19
p2J1NdgCYdNJ6l/4EJcVLRZu4J65lMkuXxSo02QWMVgkv95NdJMtNfiruk2b50ikxFm10SeFS9j5
AaNPzbvYSlGzCmGudCMVL6hsn+2BvduYG6dCbUA69xdG7zouvK4FsGpHp8n00yvVZzQTdeCtGzfJ
j2nr/rCaVq0xFX7JxuYOEFqfAMaI/PbYEU1i6hZVDSEx0IgA0oa7GQ3JE1JpbdF5LhFrVRRtG4np
kLdohZUhRMOWvTD8xXRikpZJh8+jJVlQB6Q/WYFiWKH85BzrOhLLiZouXUCfrVkuDMSDGINGx58j
Ncpnup2Xa5gMeC21kLw/z+7Wk4o0+nAnunUTANWKQAbPyocX4aYfSgcMQ+5buuix1JOPXIDb0wR5
ptHEAm7o54SjSXZZHDIZnVTaFDiH4upqNcPSsS9srP29LczXgwjN4E73B9ySPqKGGPFaxnE4lyCP
UC9pvOluc6utIGQRWIi1k4rLYIXOtiNDZo7btV3UmYP5SJbNxrWj91AFybUz3msh2ycAUnslg+Bi
quGXoZdyPg2+mkewQ45ZApAt0xV7I1dy0VNdztnVJtd+xPco43uX6V+eowxMzCZxkkjqsCTn6Sob
G2JshZdu7YhfFSmMWJhxWB5IZzIJGqDiR4hKX1zAvRabDoPOuehJX7c1tDl19SMcBsnHKeoFV80v
qvXm7Jooxfvxs8exe8RoPCuMFqlXPYjnIphM6gdv3/mpcbOH7K6JRB6NmqegD95Yx4a36hxDn0fj
0DwVpOo8pSqWs9HGeaFNAdjloS9uedQ5e95f9vtecSMEins1vRB5m1O4l4VsFjTNyQyR+50EEXA0
qHUBtVpbgluzI/sAZggt0ARpTU9NkcIFN61tIsNq9VAX4xdtyXbzLIeIMU7yJEJXXOtoO5FH6sS5
LyPvSCeXLMbvQVjZ7ipH8hCSqbtNKmOPOsfaDLEI1nrK/zdU2NBzU/eO+qgOzAHYY8keYo2uqVmW
db+qvAqOhvywOp/zzisJXBnaPdgIezVK72clwp+4T6NXIu/3VV0zpm5ie8Ff5zsQgsAlMqxlYQO3
XY/zrRGVP9y0QwZAwMGQtBcLdjEXdHyvaaGfBoVcQIdGvGNnDGy3H0J0CzSffjAkd0a/q95zoiua
QfkMwHJBCOVicsB0hpSaZZTE91zz9FXhvTW2qe1HCWqz9oyDymlOQq2Pr50EFTRgm2wUmcZDXKi7
qtp955GlUvn6Wxp0nDIawmsejrzF0BopLt8gh4Coyf2R1iS6TDp3IDUxN5iKonnLeVKyyDt4rorP
VgWJ1kSovkpA/j93sF06dc49AZI1avdmnZTLKnc/sBRlN55L2U0bOngw4clATwC2DdEDRfNRGbp4
E4ooFW+EUcU8eF7jIfsw4LoNckye9bL1mLBNmwl+x9we8vylmUS57vMNOAUudGFqiIqqR9gH4VNb
u5GgwOMieAXckc7oNreeO3Qgt5T9VMUI0oqjIlziaDt1sQB7TyB7sY6Lxnu1SlcD9BtGMBdS2GOU
vRsn99xjbvj0rEMQXj05cJsoWuYLEYJCNy0PTjPIizfm/T1X9dZr4mVl+KzRsQ9ya2kw9JtavDBz
8RUVnrw3DYxqpOVHkQ7EcLSd/1Jo3c80YvcVZma4EixTF2hFYH1ryJT9KtdBkXvYNm1srswdXpK+
G1kccCAe+FcLursb34skJyidRvLYO8ojQOvxx3HMabjdmW4pFHV19ZYbkXnWmwmBqhj3/gjGx/LE
aqidfoZHw2ODUjuQkQk8jN0eRqtbcXn6RBmm/Rj/xFp1EWZ2tuFx7XwW50+UkT8NFpPCjdqr1o8L
SoZh2Zh5ygjYX9gTgps4CgViv6bZ6hUW3O+XwuYPjvf1DZfKzOZvrCn4JAFldb/CPQ7RKWvCQ+y2
f2MnEXJgXrqhRN02sAtMGnkLjPyt7LPxHEQyPw9w3IcYtxjDua0VjkCc5QDQOh0vJXHal570Yqgv
89ppieOram9eu+G0bnTkDAr64wIJ6u9aH5NdjyqSJZ7xVbNyXI9+VB/1x0Gg/jr2rfg1+chIU9Jk
nxmWRTOvMrQNS+X+ZCSWsZMDBCDbbs8dRgXZDRM3SH+6IefMmIfaG1tHDN1EZrFlIgc9XVDg+goB
uuzD/EdNYaRrufHVj+LNN6lKhckOQjlYI9N0+u1mAU6Dwg/I/AhtmC74TSziqFCM+/c8116JOmlB
HBhHMivtG6kyS1nLdC+FBWax9y0mcOW59xprkbh5fkSpjZ+3DT/9klrBIZt0FueV/7MuS2h/mfkS
oxaYpf7AVjy2Aes9nvzfh7EsXqQPgVlvsh+afPgujK8sxuVUCmXtBtJT89kfR3JxoVRztzJURkyn
wyMQowCiuN9UvvHzN+WEgGbIYdXGElhVDKJqLNt90sY6uYM+WzH9NzZ0MukC3TIOir7dW6UWcJHp
uzpyxWZih3Uc6iJdeNMmagyFL5dav09GtWQEDnJ0qvXj96GWcKAqhgCPrWdD8mzyZmZ6dPZ9+72u
onoLsDWArZcSdBhEGgv/EoGulT+Rk1hnDx+56cX7zKvkBofUPmuMGl+pRbL3QIa0NEZ1zSNrw3Tf
25R9G++KRi4brY1OPau9fQ8sY2kUurnrgnxiQvWTQXX/piJ/2mkZ/VIH82TZtcreOCgtZpylw1Up
NR7qFmYMDUeQ8tZD6Uxp+p4VdyR0h21yDSM0dEmiiW3EIvfaS/PVts3mTFA56BQxxEcz5pmasQZd
koY77dCWR3OCbYaVS+l+qxXM5BLgjldXZ8b1wx5IEkVfS15Tby9E4xH0Zw+fAVCrg1Y1LC/b2Fjo
nEWRM4l3ViSfHmEOY5qLFy9tQZYhHF19v4ScVi0JLn8F4SUAHobITZhYx0UEVSuG/Vi7dbvyHhrZ
QQaYM9wyeyYceC3sq0O+2J4w1l95OwVPI7r4g4bFY+3WQbCb0Hj+ccAHGG4jA8KeqkwYtv1D7Yd5
Xz60JN+HBTz5eltNRFeQttPdkxa3qEb7PYMx+qiBKMnqGz6C7xeoRamKmrGYJ7mmbb6/NgXMIOOC
sMzUt/m1jbY45mOwyRP27ppVfHUgko/xMLD6csIjnWl7jDtj68AKJ2U6qNdNzdJNl+jaJBt5MyFi
dWqmB3m2mfuPhcQQ2wfG4uLgWp37NAbxPJk8tBeW9hUt/nW7l43f8p+bvRydQGv8jg/Lo+E9cgH/
bFCkLCPMz7LiM4jYaNYGocdEx6LYD31wEgygFqUUb5Mh5H5kEbvgiXVNai+EEze81boIj9OQqdlQ
t1z7zeS8xp+5NeUvIOcYhg/psnCZw2keJK1i5FFDExEdh8xAaQXsypZ2+RQSF+n4NpJynqkXVTgX
3AX3sfXiW+lhdixqABTIn4QfrrIWDQ7KnWrZYHdicxfLU4gINksGRjHB87/+7jzcqP/Xu2OSSmgZ
ukUe2fff/8m+WWUo4x26ubOInmQbi22LuVxU0Xj3B3vRRsHasCP4Wz4q56zq8Rowl0lQ9dl59mLw
dyjzXLKAWoM7bwtQkAI1f4zozKXm4mcMpVjU1C0X02g/87r6w8z3/3V4JR7bQP/Tx7j47D7/zVfR
xd14+sy//u0//PW//U/CK//6n/7LP/7H//C//t1//sf/+j/++u//+z/87Z88HI5/+w7/x0Bs/kU3
XZIqOc9xvZjm3w3Euv0XG7RF4OKGYVjzpyBL0/2L5bLE8W0j4OLB2/t3A7Gp/yVgfYLx2MCVbMJf
+n8xEONR/mfnn+t4DqF03sPHzPnn/4urE3jW0GfQNndSLxYRmhsfu2E9OgvX/Nkywv7T+3T5w+L5
Z++nbTj8tv/iP/S5H2CoZqDIzcDknf7z7YDKwQtESk66xcAOYe+tdu03M6IZaaO9G4hpFjVfbD+E
ysUMJt1z6QKNmyp2WdLXEyhwSTrPVTUsYNTToelrv8s+sVuQue0STm63cA6aG5pI/lkT40PTc7AF
oc2YO6DIdk0yQVBdECygZj34WWJpGFGlRZnOqfjiuYnlgkHangBDgnnB4xG06RNN4+PKgJ83D8wG
E2JRTnj7OtJjs4FEhwGlCMbkpzrxfqcm2S15hD7K9Emi494lGxOkTqg2TulusPWXaf7rMUKYPPkl
Pf+E0fCZgf7BdzUWDOUxlf3NSlATHWkJ8N3U7FOkq0qyjHCH0VcPpDahTHaZX8cAAgAVzDQrBIc0
nRKJvlzqNkrIUTsXY1bMzfRoA1QxW7KgpT3tJ/MrMFgDDVr8q5APfTLIGuH75aYl0KxkIk96sCAX
JEBr8r+ZOo/mtpVui/4iVAFoxClIMAeRivYEJdsSGrmRw69/ixp8901YtnyvRBFA9+lz9l57FqdS
lssGD54BoThwGhg8RGB9LxUQPiGLP0q0AULBC4TncDDYc5fBehO0yjQ7f23ojbeIU8juRFEVwa23
ZmI9IlmF3uAsK5axo4bBOqBjOQdVVu3shzEFTfSqzXF8Wj1CmulPkw/NunWYzGJYDYmDYjJyQovD
epdUJoZBRA3VVL5KmzifhJpnBVj7MMqR4hUhLYFFOQEiyAAe+wIu1bdMkztXFZ9euQLdc5oIzdb1
+YjeJeyWcjPCFvGH9AxkLEy7hq6rE6YK7xEJN7mf/OuJuYyiia4SMrRg8f1hFVvtxkGAb1f2CbnH
bmSQE5SV+KIUWOsIfJkLmisjo9s7vsS++swah99Yx5uq5090VjjOVugPyHfM7L9lpB8b07Me3ed3
+Ld3P/LCVnYe9pju0TanXOuMa76Q+dOky5cvtA3PB5NVHJpeGzSzeB6X4qm3uz+pq7+UbiQCZCgH
qDpz4YfwBDaTS+vH1+vviJZgip+qq7BMO735t/NHsD3ass46UncIEaNUx4eFJXVll0guhNR2IAIQ
JETfbpPvM+Jv0lo9pc6AKDaxXup0+AMb/2ngyLJ+dK881/iK8ugjtjVIPILdX9xrh29Q7Qhs+wBA
qweIJHd+zd3UltGbLJ+lsJ4HzZtCzMXvqs9/aX1PtIc/PiXz79xyPxdQs3lZ3mrNW1Z1Cu9xgUkC
XhZiOyn0MXlVIx+2ZGgFQMp49Ee50YrmEwrW76KRf/u++IOEA70fd5Wpa5+o3c4GqhlMnWdB+Br1
ynhJqcy66p5HAOl/a9EP14Y0k76TYwDvYNtkFU3x7l/aiX9TNSLk5722vf7bW/JolSd/aKuhOdCQ
AObFQOPbhVA7//q5vPGk6aQRtHsLJXNvaL+T1H/qPetmRQIhrXfhTTBKWZ4Siv1aXC0STqf5b50A
OlfkzRWN8T6NS7Bozr6ZP9MHDlJArdHu/ApvmpBcAoa2wJ+DxSAzZmxgrCQttpgqFVd3gKLVZAx2
DMMkFOXeek4YcZxTuf2pWdQczXAcjOifEzPxz7UvCSbCk83L7NPW8l2h8V2LX31ufGqem69b91C7
lPIFAeV80NkW2wCpHU7zTwh3Wttx9VQ/oismtZHpXzi6D4vMK3pmVv7x7JhLTF9uREI4fXpZ9lVb
xz4xX2NHq9c+bbWqjgz6BPFy/XnRqma5LlGBYCZd4PMuC2xEQKGNBf0dzV98iHOyNBsuulFQMxFn
XAZ+G5kEwqRXRGfJJY/KZFVTuLO+ut6xRK2y6cycZ6RP+eESIYbmIyaamKwco8ZVW2F03/TGv2CF
lNcaOP0l726q16vLEquI5KYZjrHFl3++RrRpflrsdFcaZomQasye3Hjqtznbhd6aR7vuxY6gdg2b
30VHlXJIcOyAwl+LNiW5EwR24I9Cw8zt0EdM3GONJ+i9S3X0Lw5a/XZetmTnqF3NLJg3eXFa1d6i
ZiLppPbfAbc1h2l0nzTN9chXSe/RGNsvup/dWvzpYAuKlcJfHiodW5jqMMblym9OTPqPkWkO27mA
PNAyJTghE8TGVNE5IYqG/bLcVaOy74WokhdhdWsP6/MG3EIesgXJMCti9pJyWKdR7+zAN+F/skiG
h523l52qXi2wCM9oGALafQoWYVGvOq9xoQ5F0asDC0vP1NNcG9G96OSdoO3p6D50WSU+w02PPXMV
iWlE7ATJKi4G3EPVIC++8jeDk2W7cuKyR06bPIPg1BJhPo0TJr7eXSAw9NmnZhDbpPC6Dxh31sJP
UJ22DoqnNsTi037xqVzoqywnB8XKOpUjBACYhLtWfceRr96szl9W6Iq1evpbebTZF+upEP5ybczx
ledLrjlxXvoF4mGdRHifqoalcSJL20o8f61lxskDUYJbB5m3a0711TZde9+gTfdS4xKhmT2hYg0H
m6N/YLuzcXQfL4VWnOLcavfV0uREgtuotWrktWQuSJRU2rSJZjM5GUW85bRv7e3EMDaEgcSIZY3u
PNsgKPJ2BOsyUuQsGBupH8iva13TubZN/VUqv9rH3eRctZxioRk88nLL94Gl4aCT2adx/I+rdd7W
Zmj7/Na8heVgtwj/5Fh8ZYsnz4wnOdaZ9qeVK22r2Urf04ZtwrKHls4I9mY7w3SzZmnu84HrhABh
hAN78BxdoMRFsuyNvjpLE+iDkqb7ChJRBo7TgqxF4lRCMpOkMlOHsClYsvg0I9Q6BERaF05/2Co1
scVDb/8mEjkOVX+gq1NS8gkDov8kV6T46ttZntF43CaSmz4tiMarsbfby6DXReh3Q7IZipkBQZK8
+K3d4yFj/ulJZqJsCem+Kudtmw7Fm97D+qpxFnuSXDzlKu3y30snJsblujrV8QBuxwlmJzdOYoAC
u+SefsrM3+20vDuNEDsM/d11Huzu+hPY7pXRX3/q+ElWAxMjkeXOZxM/2k1BKwG3FN4HhDHI8q5o
09yxdu8R+pEAuUOCpHRKUD0VcE9l1j4By5rrsfyVlN/tMPsBWRnDLumXFmZBEV80d+tKH5ZPX7qb
PLVfciIkLy0ZpDrYvr2DLn41k4oMsZN9jDHYsK3ksG6aVITj0Ke7DrCmFWVsxLb+MVvRHXXItRBo
FAU57DhU6xs8rg+C200yrWGmpwh214YTN2GzaFCGGHXeueyYzZfrAGCX3mZnr9KIFrLTeqhZJ/J3
y8aWhMBMeOa1iXcOVsDkGp0cM/uaEsQssXK/y5nbicy44Sw8MvGifIE460IsYCU4gUvbdGxAYeP7
yNhtkkuocZ0QzRU9v8w3nwg9kIT10i4ysW6gnz11DwzQFLd49kkiPpXOfeix+3dIj0En5m+jPw9f
rkHYZun7EkcQpTj4G6wp3swYbKFez4SzJdSmXOWuzJ+qyH32BkO8ifd4NFoEuSkXv5SfU6GB7yB6
hV8cB6ytj6dyhsMzdfKXmOUaFuj4gnfHx1KKVQtN+n3Mo39DqpMgZCUooRNQaCh9ggkZ0j8s4RUj
uj8atfmKu5QYDr1a+4q5tfb43os37zmhGRcpQNUupaAMKm2c4XGkvTGX2nci+yWKSXtlfpswL3U1
JMYlWvFa6UfDhpbAIBbIAplMLPTCB7/uuxdnyHb99JK0sX2BbdAFndCBx5UJUjtZrCM0hCs9Z7N3
8uwo7Wy80hGCBV3Nvww3/XDYKL8igdreKN60CgvyNABfARpFfklTg7gqY+dMZGOXKBf9FF/578s/
/+ZX3RzWyUhiWK7/iSpH34JCImSRyJ3GV6D4FQv+hNNkbT64dkOLaNAU30zQmp3pxmAtk8RdjT76
IyuW16E2723d9m9ar/02jcp8YdpvMDF0/+hGTvRJLNS1dfMO5ThxsEbRX6oYrCY8jEumZsZlVvuM
YKBaU7Dhb9DRpi54uQNMinCHokLt2q47JQgCyZezdmQcVpe+a2+pM+LuEQOYBhffoLQ6EdqzUdxo
opc3zrf7pC4BwpU4toFZW+/Sqtstdkm/a92jWEweHmflq0GsLTSfYUdH/4b60bv1Z8Yaxxmz41eG
NDzP2NARsdrhZECY+3kRXdeu6dQ/7ijVYYfU2nOc4DYGR7muqrHDhWV3vzU86YkxNf8qbymghdFJ
kynDacCDFFeQ+YHQ1s17lTHL8tP3OhPlCV25fkIyeJsWYqS0QceHn0YP8Dvim3zx1hyPhzfLD2y4
T+/k6G2ZWGtv6IRzw/2EvTqG/tIONArtbGcT4MZtFt3olDhMQyra6UaHDB92/M+ffI27W9bEgNRE
196EtcyPaS9Xk3OyGy8jHe8cTeaYveqPWpzZn30S3UT5mzZv6eO8WBa9dcpmGOc9AQ6hj5bfS3As
qDk2D3n+acSNfB3S3Nw4hAByaWv6wW72lJNKvx5U0b7ro/XXJo7quzDOLoUj1u5Z3s2yHDGhOv2q
a1vv9kjT2ZS4d46+B2O2n65TwlgkkjE3olzoTHS81XXmRJ9Mvg9x2lfX5PHy8yfd9Zyzn+AL/t+X
0ip6WVDW7Zn8kgZXL+V7NfertKXKVMb0Lhd7Cqcigsli+ZcYxxFRfRaDCqGla5Pk1oNQpc7jPzJi
SNJXaDibUifDJMgi4QBkSMZwlsiwfl6EXhYbNTs1JCO0KrKYpj1zzHkHUmIneb7vUe2A1QYvcvj5
q+OiLco8HFQEu2uXnxcznWh3TBMnaZJWE2AtLww3vvt8Sj7y0goNm2w03ZvFmeif1+LBp5EEPhKs
XKVM4xvyK2CCb3s0SWBUKCllXPTPje/dTVLj7oZm7Tq97d6SefR3geONbLlikAcyFTiWFt01kmgP
MaRxXMLDfSjd2KHdETfVJndc4JV1PW2JaajXGbHGL/58b0d8194cL58CJzIQFPCtI3aLaqk3CfBd
xM9jReeDkLhsUent54U89jtK8qtX6OMvIee71hbi3qNPNKzCBb7bQIaxBtAiion2Kc7cwM4ToPye
JOIwao1/sTb9of1EXFdvdZBeVYcqjheljb8tCrpQL4haM0ev2ld4YyrDf8XtDg0GcS3hu3pN67/2
Q3tK63UDSSxQ6Ug3yNbXpYrG31VkE6+T6eo8Cm5+x9CcNdx94gEmRAVVBggIKGdJfUtpwE11VjWS
btKMxzdsMO0+lhz9EnHIUur+EZ7se4SSKkz+taK3t7VtD78ipFuI4uJ3CCm03s3i2ilR7iajmI5G
OrtMs7zu6GWaOLY2DPpc2RZngtyBfU5KVDz6/ll/BV0/bxGSZEdu+4TDhvvI5bI3lo0Im7TT3yhU
ANgWH35PjlUVkUViDdq1gbx1cuPmRW9dH5G6PbMhxRfSCxFpZg1+/fGuot44iAd6BeTZnzQR+Quh
V//yTtxnrE77Up94viVW/LEcu6elqLBDmHN6zDVqV4vigJbTOL8lXYtuanG+BFSvnPHE31GraKRh
fN12LU2W0kWYUM6xeBtcN6yX+G+becYTZ2eiNPVuCakDtceAEZDMMD5atck3fa7pGLUJpPI56nY+
CJUjGJSJ/AudmJe8oi8KYuzy8+Jz3PUH7a/IsvpejWI6uCO+h7TxqucaYw1mYpyGbuMckrpAdWE6
/X7Ibkbs2kzk4urFIwXnLIr4CLmGTMP/BRg+/gRIKTlbonG3UdFwH4ls/GDx/iGDcPV2LpfsGcvu
h+LA+yGXpg00kH8sqM0fOWBML1pDe+qQdR/BlIXdpDVHUXfktSn0zyrOTqVvfI9R6l38BQZaYvc6
NBVEcwsm7XuW5wdvlM5TNw/lym8WAwx5Qlqhk637KXGYoTbOcWkAp/XAy0NUC988QcO1SLWKp8dk
yvKjpzJKOwp6c4h2SW0ArIlLP9SAb2zrtpi4sXTAvp36mw+EvGrpTUsa95S3MMqMXCUhw6/TND20
jjPzTvQf7j1NceuguKLTWRI0DppB7SO/s2/kf5SbaJiatQ+627WkesvRpNyKpSZPKpr3eBVmGgDW
tIuHqA6tYi9B7Vy0lrlno+SRzfY0IWA6qjHqV9PgEVzHhOlsd+O8SzxiEop51J61Su0TwH2fYJiC
ctAOwu6d18dE39HV84z8EzCYsaBVH+QZHeylcvM3IIfQKBNSocDZkGw6VPmlpVHL/z/djV6997o0
d3NnGWSt5Z1/IhjhabD98f9/rcvn7jAhPv8vUq0aFNlTlVuv8SSRaJ630aYZJxROlMLjoIn1lDbN
in3Y3ZcK7x53M5CHuv0D8YtfCDLKzphrWswOImqOUOOWWGQBUxojAKqeFwoBbLvqRP4dnSbNfe4c
l/ltn9M4Fj0hgGZS7DDUnL2KdOO8G5ojKc/rYUjyd/zujwP1RagRFqdSDX2o0WvOUSV2c26jmc1d
66DPcLlo2AIJIkwiMb18zT/Gb7a5QMHX+c+0BlnlUkQdimWmvCZe7zj1z3EFDGOh63EWHT4lvRzm
jTIV28XcfQsNQgSaES8xxXUqmRT4VudeR56jkwdfyUnytadR9YNhGN+qLilocEuIHPOI5Ia4iufF
zpnwT33AdbJC2p7jKeqi4ZTxk6cBgcsES8aK8TUvpqoP1QM/jmSsLJ9mpZKTKqKUWWl0t5x5uJSl
j+nQS+7C7N2tQeULAbOTq1lWH3nmobEYZ8TpcbcVbmLgcSE0tZpSJAeJLjYVRUAwtpW9sjThnntC
gM+mCC2GTMcUENdRNf24AV5sByldH9XDTPGT3EawAv5t3pBqZtwQQU+3/mMBHHH7ecmI6jxNKgaT
6GFBBpiHWlSdiLxMT15DYDVyA/tAjOa0s9IYB62FrlWBqojnb4eLsCHgQuAcqGFZPXQc0BlAyyJ3
Wzhy4LFv4yfUjRDAXEOclJ97K+PHCEoDh6xfdaGrHFAUgTTy6zh0KvNsL4ABFiAVEJwAYSWpQfCh
sO72YlZgBbORpI/pVmV08Sdb5pvKmHD/+qV30JZhh1yN1t9jH0qxFOJK799mTqQrO4/RjmleBuHF
uvmzARarom2vXM6u3pScYpGlhG84TLq7ea0qL71gqqwZM/hgnrxygFQJXNGDoY90Erci5p0B3nsE
p86n/8Qmn/LYIOoQ+UJJJMdvmtvY7pP0VuMlw5RFWBCxPO0bO0GBAMGxyEnRGIsbpLJJhMvosU/9
7LmfA/4hNLATAo2ReO6l1W9lge1VV9Pp50VTLd7+mCkOSRV54MAD/QcGiE+5nimAoWzCH17+jAsx
why7CHavy3YN/nW4tYS4bq0ZgGhmmT0wr6g/Ro/FqZkyNCdJjQcX4bCjmSeKLXFqiPUTfWF+FC9D
WXsb4I7tOfIiHH3m/FuVFYRNzRYrq9fozhYQQ+HZGSzj2RvfyD/8/O3nJZ43jpX757SYugsYzQ6D
L+dbHSDoA4mACKpwsfyRA+FtqTeNLcdNnZ6IBTIvdlZqXKBxyaH5UERkRoBfvM5suSpcu0fakZYQ
HDMNTkSWnjVAWRFyrVCEfBgW7qfRfx2FB5IO7su6Uk76ZOsAhtGsHaDfCHiKPfxUv75NrkG6/GN8
lGjGSWEr3/Sq/AaZ6h6NB2+vJINolSEGDmOcs9d2iO1Q74jo1ekPnzwfnQEBny/YaMJFdy760fOU
vXMeAUltM9qrJZu9G20EDBeTsg4VZ6hmrOju65qDPod8J8PmqYVk00+W+duVxDFl+ZCQaxrBWa3c
v7rW3N1oQAxI43AnFx60xLJ/ZeTw3OeW82NqLfpz81ZTVqybAV8IuZzk3kokP6Y14SNU3XUSRk+s
3yJWQBaY/Y4LzAWSk4jyENaVBUhbj/ACwh9aDb8ax61R+asoNSsv0CotApprknN0GWud7QHh79vg
x+B9Te81l/VTsljVyvCA6JcJUJIuolT2CTRChlxwZd12r1q3O1o2Uiu9yp5kV8dvONbWLv928vLx
ESMGjPiHDPjzMgz+yi0xPlLxDO+xme+bdOBsoA44+cwAMrD+jD2VFaECCK+buXeo0rU0x/aqxSJh
kub9BSNUQTHt1Wbu4Ach1hudrDlOoy3Dzk2WYOYutZaCzmRRzSu3Rh83IgqiV5bYq9Kzqw0O4jxs
AZ3e+uxP8ZgvaUP/ZSNa3khl5CsgPOlTvtjV+oH83UHpp3XFUexJCkeQ3ue+uWP/UtVVjd5NVu9T
tpdOm2JDM0hBGqJ8NQiv3FQQJELMAQyai4kD8ag/Ow1HfcI1kaVGsjyNtqkHUnfQIVUC9ybPfuA8
ojamsNR9c1taen3vE0AqiD2rf0lPVnnffBlsVEFtZyl2Bmye5tI9xFvllZmqs4JCYB+ySsBSTWkd
WU4MOQ5ooq5VBBG4/FJiMOtzogBsV2Zh3eZBGWGJSS40sgx/uvLn68+LkWD90OQmJw/kTUW+uzbI
nL2QkcCU2LINbGBJvlogIb/gBA1SskeetGaCdzJqt5lkvE1LguTJOQ5llGHfo1ZCHp9uKtMifCz6
TWegeWYdqp8r+r5GUUwXEND4Y+jP7gfM7teqzaqV0jr1CGnKLunwu+LJwroiR1rVdk4uMme/3imO
UQ71zaZHSBpeUR+x84sdzbQGjHSC06SYqmtpDc4hGxVD9kfIGl3uTWxH87GFef3i0FnB1uzu7Dmq
MLllI9syB8xHPmHH2SkghRkFQGbNN1azByOJxDbOxs9MKc4Qph2ltbtioFvx0CKHS/5YKmVEKpuu
PUbHDXu+iIoPQmHsFbUGMXj6lkBN7eqbeJLEfPeUd3D94e6JjqAK6Hu+yr2nmJWPTAxYkwo+Yy5E
hq2ioRwbi6Omm/Grb68abMFxUZc3TQzlXcYTl8+oPqY+R6TdZC9xptK9w44FQ2xWQJ26Pdti+0RY
Yb8RNHwkGqkxrfWnZey+VBZ9STSuv6IeMWOlL0cl/WhPqLZxHWuxBl9BmFZpIR6IxtDz+lOLO523
7qoz4spfEz+O6QBJt5intBOD3Q9pZHePvsAtgrXBwQ5OlSmWF1AB6FyR6s53gtOABStQWstQr/JT
E+XgWNp71MU6g836ABcbH5ppXjrYZIGBEWFf59rJVCpaLdFMHHjLu6099M5Vzp3aYJO+ZF5tBIaX
9CGkdrSUbRBZvrh3tgJaM/51RNPff16i0isR0eqflg/miDxdb0cqCjnL0ssfO+IIObK/wmny6PsW
yA9ibSd78ZcqjcFDnBo8jZbc035fNj0bfFa19yUeDrRXnEuFtoMu6Pycq2VP/NIxQ2S4cV/gY4zc
Cm4Tegzu0YnYH4gwvCCxKXCHYtiZydRQLPTetieedzMW+he1JGOAvEue+VW3tt0S/+sk49WbGhg5
rU3pZ2f3aUA0nWTusVFTStCUn5x7EibPJVW3wUAIXkxic4ZjdZ+dhAZ/S6KA5bh8Kh2RsIV4xnZS
nURGDEmc9zdknowh8jpbdzaALvkY0Y3gXhqYzpukh8GZIqE6drVxF05cI6VsxNVShJDXDYsW0a3M
HODRWMmw1kXBscTL5G6qfC0khVmixQGfnpd1t8faPT73HAiJUdUGoq8LJyiMutt4SHm2wnMIruGT
vpaqCIn6to6dQfA4dzRCKYc93I1+D423EYRd8lEn5L8pOHDj0sm910RHk8ac48rx0xuwfo8mkcpJ
fJ4YWaBH5wA0UBFdLTA/6wnyFTwefAjkUYG5n/EvZrrV8eNx4meWI/5kfXaeCrUlj0Fti5G4scUj
KTd+JpLgwS0Bg5a44pORxXR2+dyChNbMwQOx2tSPhQkr8Ibz18FFDHVGqmw/Vc1tTHo9zFJ2358/
WaWonzwGa+GYDrcqkcsuy2W3sllMttz7nBDTbGAd73BUOQC8CVjBkzlkFWHtOo5BF1duMvCcY3mD
cOVwgOor/9LV+hf5r8PWHH0taKLSvcUV2QtL2csN2bHubSJgIHD1HFii1JsQB6F769ymXZuSed9C
5+qU+hiWJos8onG5VIO2FpElQxMylTvv0VL/IkP96E8TIOWWo7zSc7luvRxPEYFI63qxLkN6HGSv
fRBPjc9lCAbWTdCNHeMzIdNV1lhiY0MDWeV+egCf5OF85E5Fkm1CLAkr4t9YoJEBpdq5ksAWTObO
gevRibeFuPaO/4+n34M1Uh86PTlkM9b+1lJPKHeCij7E0+zN0aoZACPaXihnfWcl9ZfmYMihpugm
uD023w0xB5w0z2g2U9lto7pDSpxAbE9iNuJFcaBrS4LcGsjSucPEgmDHle/nmJJF565HWjVszUOo
cy7bKOsy6n2y7afhZShsxtKkRQLvp4ki1dqhu4IepWhC2XgYRB3sQ/jxcJq8xDpoCHy6cgVJyudG
XJ7aydlCG1mZk6VdxiVe056w0eAt69HO9G2ZqasZi8PCIxQYhgYmK7kXzKDXJc6mTiNg299GJNiu
J2YDa92M/mQ+8qcSXb1vajt8q2vQkde+eu758IMad9YWh/12SBqQwxXDxqYpmZOmNaKgtDSCsuW8
hQIPF85j52Se9R3Z0RQWlfsyyNc8r9OdbdI0HsrFPaVR+kG19E/SjcUQHr0+iPpmXHlnWrzs5hJD
ZkLTFaTWyeXYy3Bhg4lVP6NYe3Zc83syi79g3+pTU3/aqZ9jMmQDoC5u2GD77YSOH/USUVmmn1pk
ErpvxrKQ1TnA7POb4iH5OvqNeaqa5yRBfsEBL914tX9EqMT+laacx6QLvQDfoOmiH/Ooc4Mu0XVi
6KgavfnissitIq0RK+0BvCtH48xtXtRgS7Di+KuOeBFZkDUwWJa1yegUd0v0HbnuO1INDzFXOnDs
8Gi2xfeIadVKYl5d2XqbBlXPcgfMr0tpfJYaksEGQ0QEoDQooGcpAyW85c86+XaB92g/55wPAlsj
AVkW2rLVC5ObU6Vr4m7WWM+pJ6uBkAvO+Bm2zHPlEXctu3xPklsRlGkzb+Bhclc3jRZ0Ndjz6N5U
4mGvRhVF5cyCr3sbN13nPYVW7nMahneKbMr0y7WBZHQDV4d7td7B3WaQOlobe+h+k5ciVmVpv8JB
OKStCe3K8UK3fSiP0mSrJu1MksVXhj+SFb/CeLit97Zb7jI98deE0XQEp0GW61PoUoXxiQEVmeYQ
ytSR285N55VK8curaue02j8SCA6Ek3MxLdo0hd2ESxuRwOXdaCHhW2OC7AnyNagGWNkIJ4fCxMyu
vqA1hkSxnCHe6Ssb/s46ss2t5pWMgfhc47gdDsDgA+UhhGcwxarjDVvX/ahtwBOdIdBWSSDpmuV/
iJFHKIp/xdHnosbmlFmckKV5swUnXNWmYCYXQu2m5jCP5ZZzAqj0pqSDswD8heGbmZm1Qgd8gfPM
UX5BlmDUKlkhZtmpvv9joyHbJE3xy5UftC+d6AhkkQLeTUiQn5Zv3ZSYZnpnzdn0vVw0M2wX/Vff
2+OadGeexzK+m6P8VyzDW85bXyUwZ+ldcxJfFBxCL3IQitEOMxPtu4CzEug1uHYIwLKoQ6C5gaaR
bxSPdqDGWewLZNxhG+PzLjLzxDt1cWcNHVN5fCqt90uXF42DXdAaOmgWtUZn95UhgMXXW+AJaRAP
92+13lxbzQg1a5rh2+toDYZNU8/tSa/mWwIxgdhZ61VrnbOV6MuZXe7cik9Mq/9QgLikA+G7IYtw
k/fyn5y2NtZpRvf6HDbwFoPcipwwRv4UAEA+j468UQR/1JamhXbZ/io8eMc6p5BAut1XMoI1HhEN
V42wwwbwaVlfcvcxxBic73ysUD/rs7WuGkxTRZpvSw8/hGVyMMmM+p+I0bym0vmgxmNBJLGOMdCA
XOkpe+T3LuQTBUasf0cjuDe2KpTlmfGrsatQg3Tnq1qunJa27LwUEIm6v/GjcsaoagbD0BE6k3zz
7a5172ursXhk3gz0FRZu+gGPCf0JYlS0cQysvAKylFnDujabfzBnmdyr5NtAnLKqc5mEQ55gppmm
i5aw3Yva2xHz9agTRrYjP2e2siGL8qCTw3EYVbNljNPwLwjR0qLcWlaU7EYv/44i+Tsin6fw/YfX
3LzoU/lhGQhQJe72eWTRjB1g8hX4HwBKW9NlQ4LnbGyjNCYe9XG7YS1/lp5zs7KRAHCQ8MB4djme
Ke7u/k9WthMAXiq/AQlsV3fFKtabIjTjU8cycSBu53sy+u0grbtBbH0gM5Y6TdP2sANWwAl/k3t8
trpGIJQqDgUiyEDtNWFYBC+YZDF6+d/00clvUCeA/L4BOyzXFXbvVeL/8rz4xHLnPWNQjB7jCdNk
sqdsoAP9fHPb7ObLnt3apo8Dp1g59QfNbmRner2sukl9GYk2rWWc3zr0XyZhPqssYwSTidFbFQ8M
e7nY596ht4p+trUgI2UV7Rri0DYcPAHmmFUfLg1QXZ3N2NHzt9Y25C72fGqxqGZUmLYfi4xx8mhf
RkeVNIClo9+LwBSNohfg63KYLhcypCXrHlp+UluWiIk9I7Rqwlx9Mt3NqTi669lIJd2ohcb6KJhV
fvjWwqQrtyR0wn3OAaZ2qbLyjE5rn6+dBQ5JtbDXZPb4jA6Di+LEG1x6qEmrT0Iq3aBhhhQ6yCWq
NFFbj3gG1Iwlzuqu/NOUPrGK818etIGZ1HKHi1hybtNyoHiAgY0BW7AowWEUvnUpqlzfkzmlWNB8
HpompNsOZFOcUH8m/cQ40nzEopgv5Hpfl0IPkwwVUNUS2Ks1XlAxzCX09FCB/73PFX5RlkS36hG0
cWJNmiwwNYnmnzM86h7a37AP6AJMq0lp2cbrC4/sWekEtWhe+XFHUMRakINgWAmkucP/kXcmSZIz
0VbeC3M9XI3L5RgwiL7LjMi+mciqMqvU971mLIApTNgICwK2wad8YMZ7mIExZvCH/VmVlRkhuby5
95zvDKxpMNo3SdPQi2lQKBrtM8ZhMHisEtu8L4YV2s9dVqfPeuDTIc6VW9sdv7XdvC0XcMymAoGI
G++N2fiYO9Xzk1FejunwzZkfC6tDgpfvAOQWTxontNWGcGOZ7LeutNOVzYlCArU5RWbFSbG61oVb
3vcheg6yi9r1xOOF2tpJkIq334p9A8ZVkAOadjrRnMzd87BuinI/Q+liJ3pr3exDVzSq49Ii6KDV
b6VuSIuv7jnSbw0fYCGDehX5gKH6bzYApyxgdjP0dB/hPkc2W5I8hRRBswFaZUbHsNfxs9GYL6QI
oMykhNP5kKYoGyRhdlSaGoc386CWifs8TcPBSu+yVlenhN0PVgcFkbelnpX5N9SDtCE79s1t0P5K
y/RI5jDaC5e89SKMfLZqlHa7svsz8xdLaY28uji6oKdfgucEhHrffGQkPjocl0Gh9K88GWe/RUPr
6LuM8wJuZXExFzRRDodm5Y1+QV5GBNcApSByWSzDPFgVY3s0nLVhvca+dZvxkAPw4NMVM7IeYCMZ
R/8K/U0Ol08jewbwuARam2CkYfOQtLuq/Da6DxWatmm2uUWaMPDkVgQO+HQzpzsRpX/M6o386if6
G/dIt16BWoFGC092Yw6rKUIeYFCVy6eoQEuKQZpJ8YyqPNikIZEOcGFwOg6fGmI1JA1kWmrjBd0X
J/KADmJMNm9MZSDck+jO2ucgpE13SAa+SkRpNuti5laPUQFLrRKntrrDJ7SvYm9rNzbcJnbISlGO
8ALnVYmMjW9484L4YuTBQzkGn2g3n1DQ0bhkbNQBp97uC6nopWyZtDz62NYUPFhdeDJ94xgUxm1U
oBOo8dzKzH6d3eCEYuJ1mnHHMBFNfXeP7ulCrRNsVHu/XFxweQ4V7zq5LD+C34s06QdzswuGcWd1
//hnbGhuMt/0wXS1uhEhc7CliXKwu8uU42VUrJwcTie7uzdEDfnSuHWaAqpzorP9MNod9XMnOTRp
+BCI4EQTZzWloJCAU3lcRp3wviz1qhsQPANnHcSAQfoUNOFnEGYXmsaH3JevYSr3iaEU7zh4qGMi
dryR4WSx/Q+GYGtTvOEry+TFfUVC+RF33QFj9MkVbM58LPRl+Gn5PPjaSS7LT8+pbfPDtsu7zDIC
SmabMVLGX3pFLLuInuElWcNZwRlU6bx1KRelkXMIUPr6uMQUMtIWQ5tLZSfjRIcBhcAnl3OMtU2a
HqOHdbQIFW/9BgH5wPetieBpzH1dYCDNsYobwbn1v8wqRvkKgSQmT1r/reLsLVXdBQXvxmQIGkvs
uJvuDHMlmlc7uHfSHqe5tSNIdhsY5s2Z9XGM/L0ngo1U1UdJmoj2UiwAgHyGaPkVVQxGSXxiz6G4
062stD+k5pPiUVhOXwZGaZT1/VcnjMPyzoe5eiJcBZVjQwJ0GCzBDGu2Hzskxhy9mzWp7FvX0VfV
O1vRGae+zW91u8XoDdC5Ry5aBkf2hgDqQ/J4qmczkY+Sy0SAyEOVWpd4YK8kmw3CvZWMsBdzRTCH
O3W7Qsz2MjrJo1LeMaMM4U+PvRS7onkekWfXXIgezE0KPhO9BkPpdbkFAUDJHvfXaliAH056szEx
SdHthtDbya55cblXi9MkJc+yCO7YiO8FzfYRCpVfbDhrbkBbrHwVrAvVrXH5VLOxqzz5Qjnlamnk
MNK7Lj+ERKNNpN29G7nbvIrRDUZvkwSASNYVPcbXVPV3qiJ2e552GmXRsj1p6npljReOMCcDYtWw
1D/G8Abf5eQoG3GPdXLlBYXZbvludxiOXWpsEUHYY3aM+ic8bM9Cxs+1GT6nHlIzts5xFW1ynaI/
KqD2UQBq413uBBs82EDl2f14lYqoPxZ7lbKhb+09yuGrD3FvWneGfnT7ALyQpPBTOCfXTEjTmQ8R
T6ETsLuGdfWUkxBYTvdl0/4ZTPbpA6GPNleCYPZLmoUoCIpLFVV4HM12Hy1WxGx4HGlKc+De6Dm8
KNWRt67UdblDU89sUPhrwErr1MteXOOJbSx84uHJl6SKbeaGCMJ0xDviHVBQbb1E3LeldTTxYQxx
e1ueEC81znmu7jJRPoaJd1zuFzEWHEvdDQTtjI1ofct9Roff6qs532o1XcpguPlNvUJ8tZ9rqo6m
f/GxLI0uNMvM3M/T4hpdt755X40sfLhWs5CM0654w0u79cRt4aCxjdzMmOfISOOMXu64OhjBj0ZT
cVAa9nadXzhV75ehstxfyd8NpVg3CyfM1etqOi8/YTD/CiM/OpDgct6FRrPEtZgnQtCMGKA8DfjV
VM9E2hrBlayGU9ipHQKd/TIwlitg9cjgCP7xpXOrAPUYSD0opyM9PReV5GhyLYltEBnYuaUJlJ96
o9+4BcPImN4stm1B81h6tOyi5rUIFQVVh+45IVZxsZOgW3ClrEd6YWoe2WOLLS0x1FSKqHkcYHov
BSxB5gtR6i0bqKTH6+Vv6zRZNMn7gnCJtlWkeXV3gh1KZLDMuuWlNB1E+sbaDrytTA9FUR+Wi+EY
zs88WeEj7FOuIaEDPAdtZKznjkUR2/DsRZtlhOMuWRmd2LjggQqUHthtjt5UnyzXPTVIQNNgpNAq
EbNFtAw79rjuU1dNSEZmSL/RKa7YHzHBpAS4LE/wxDS9XNKJn7/87CnD7JN1HMRnKr9PyzgcMQAu
Q0Y18IO5KsufCYbL0KEJPPpVdbBJLJY8rAIwHPmO5ylNj8vjTxjYfom7jRciDcikVQPgFzbrNsaI
KzvzXIW/VdSulzfo8hAFfbOWybuikRagAUgAREtKecxRNAUYy5ZD5RQCf8t9Z5O7n2L34FOYrhkf
pax3KB1Y26yHDt0cuNbkSVUIxOKd7rzNyLvVPho4LmpbDzvTwxvIY9hM4WW57svX2kr3YqTSyn+G
tol6CdiTjHP9oMvgRhQOtKlpGzMRzvzmnJvMN7CKQuqL3PZ3r3/FnkzWRSne66i/Ue/eweXZcXz7
Xn7l8swt88XyOBB5uFJT+zCj8zWm+bHJxZ3iEnQWjgjKxcsCUFXzvgmqVZjj/wnidg9Qkoc4OQy5
S8BGvZWQCLD2QNQneacTTEZspJuja30t92j5pHgWzx6f3hjpojBtNfmOJKCjqlis4xaw4ow9S5+W
6SNWcKNDPOLLHRSUSxezD6Zkay7Py0dWZOrpsCDUA2cJZwk7956XaanW837595HjnZdPLYk0bPpy
N3TY2jiRtqBJfWOdSwiR+q9dxjfOS2SUzsvTgj9ZroRf3FH/uMuxVNEefw+o2K4iL/pFPhjTsg+a
AYDxC33Cv63nba08JlQbQ/Acf0tlk7dQWV8uLdLAdRcphf9NNtJBa1IGytRkXxcMp6LHnujgftY4
fGrvN50NrmDyXbd0uhvaA1VX1ezRSayzxC5xFYW0LLkaefjHc034gzbVM0qYI0klkXWJivbdrJIX
qxWYfVrvMPbxB5QR5JemeRtcoIIxSRTsEPSn1L/rojxIQQ+oqLJzH+eExMWQ0Kf+0socJEBBOwmg
JGncKTR9hF+1sVNWdD93mpmeYdca4otIRUBOpnNDhEjo0DCs+RVs14fnqTBenLhr2Q+atxgHH6ew
j+VXEY/yDAvmUCMOVfg6TMpjuuufI8NdV6TIQcVtnesUI7SuT6ypLJMjuh4ln5aPkSWovzrLfhpj
kzSJ8r0z5QdYF3bL1hfxgdjKp2udwK3uigaAF9erwRaZesb38suXrydO77R13kwIj7OVjBis5wir
pkkhy1+LuWxWUnovOQmHUYoSxZIFsGNB4B6iwD+QwtfaVhQOjRSJBDdX8acSSAG6HdiI49/Y7L+n
AgOH3ZHn5TnRoZ+ML4MG2nJN2rH4FGp6KS0bT42NIIwz1s+4MC0cmdqjU17shzyRzAh3IneqjUUQ
NjVjQ3F+p8prhXuV2SxiLpqDeVnEazAJbLIflgFZlNanE5ik+FBChJ40+vM72EEw5VazM+jBC1u+
Kcx320yjenZG94KCFa/kuC/E/SRykge6EPRTG9wMyceL/d8u+XTlbL8HtY0BuVl0cLg4R/vTLZ3f
YzDdyxkCQgy+b1L8CyNjGzI6FWdyTMOJh944VmiZwmtU340Vi7apvo2m/bAyRvDPr5xn+23sAeoN
EZWP/iFKc8rThMQ7Rv7+88VylXVuPSa18eDUmzIq9Ia3IFfdQBpUqd0PlQ+AaNOrMoBZNwXtoWqe
lh7Ams3CLZDqYhG3xPthKPh1sGDtDrUwx02Tle/VxBgzEAdZDUziVP2tR3JQxiasNpmA75d0C5EG
c1ceB3dqrtboJCkzGq8q7h99ZHXKdLchVCsqL9Bfueu7vhR72893VVBxs9BMrEKuwQquDBbHHAK0
m9mbWttXY8lMlln0NxFAujPmHt3sTJxBxHoYqHQyE4Zj/8sYppfEZmqP5+Y8RxWiRd9/L83DMGUv
4TJSM2qX6C+QYgRptDYyJlQJ4mnVcszBtHXw23mjbXZTA/Tc9TKA05x6MDatVWpTpl/eLWaw88+w
FjnnKy9Bh8K+gJVvZo4ZsDMtg8P8k4dYfVA3jFtnGfpz5ayLAU5YlCTrLg3BNA76l2c+1mze+X9y
aFVBSYB8uCaJbsKjYgxVfeFh4BynuaHvqT4cPTPYu5xbi7xcd33zxzEqJujB+xsHKeEzPfuCsFz7
rvcyxlOyIlv0G94eqevdRG/G1lvO9idCRD6LDItUrQqOeUZDACc3rG5BNAO1FlTwN72/XPK4gqbd
vpl4Nda14VD0aLBa84BSB5+3k1u8GOKWw7dfjfWAWwHNcmtRQRsTspe6odt107QC+8D0b5V0xUl+
Ya7p6d6ycjA35zZnrDKEaczk5NRgMAzhkd06lmvCkFomTvtLliFbsc79I0x/Ey4PTBWhn42ya9BM
33VpPhkWDBAymC41UPmNzMeTGaDsaN7LEIeFa4qjJJAINwdiGTZZtWnf3Bg3dwsmPj1i50hXiCoP
tT2+NDOUXnbyuqne8cYevfy9EvcyL18i95uIhydOejQy8WneVRwdCC6qeV6EDYJEAykc/tDJbEFH
xX/JeGZ/gZ8iXpYly7Rxe5vePpzaZ9oDzGMywLTnF9vaj9nPjFSh29g9lmN6dH0Jc5y6sUHH2mUg
ovbwGRqEvs0dOU++DY+sUVcjcvVuSCiZsI686YmUHu1Z732Y7xKWhD206i8oszeV0lGe6euvKCvg
8civ4AMI/KN1Ugs6dGNxjGT0/jMbxzFyG0s+1wEmn7DYKUkGXBSde9x/K9B11IDV8Cueh5cOTIvN
UqU7FhUTVvSKfqjDMWD5BjseP5Z5RPr6j6CqndB1pLVLnNayMFZtstZN8IlS/cnJunOkPbqiy5qU
AEVDxJ3pcK8zYnWsChNmGlAgx7NAi1Sxl0xk/lgnUISVmW0nRa9Yw7hEMNUdl6yu2Qot6gg0hmHr
5atmLMqN7u0LKKnDD86m6RNrJRY1D+MnrkPiepwdvlG9cnqFEgSsB82SaBHbMd7y33BxCCAMLk1J
R275cI6T/oLg/1GAjGQLuaxwdSj2mQupR9mvGhfhTqjhPRAtW+E8+uMkpY0bfgHP5APc92r1f4EI
wT76ZwghFkCTQEJTmLbr2e4/RQhZAvqiHeuZArAB7dP9Vkb5JErlrdyExRUFvjbe6pQCcAtdQUJp
DFR7SUtEbFFs1DtfsIPMFenx8LaBapJURyQLFCZAdfi8SG7djb+j4JHQl54Ta7MJvWHY+xF+kRLl
qz2MDrIFRDJuwryKmY+845xCss0xmOKmZsil9OgAtZy6uB7ZFvsL7q34uYz/52thmv/8WrhCCNhN
UkhtcU3+Gb/JgDsVmZprgSBVrVAtfCTVeM2rhjBh+Zcd0KF0vXNT0oCu6HFCyb78vIP/vwlgjnQZ
VP/y3/7rr/FfBX+K/40A9l//83/4L//+P/63//Tv/gn16x//1f+kfjn/YNnK1q7lCFggNjdm+NO0
wMGE9w+ecCzYXkIgqdXc0ryo2/Df/Atb/IMplAYHByXa5vEGntWwNeSvLOcfXAsSmOfiSrds4aj/
F+oXhdSFs/WPgK6FUEbXQ3nACi1PupbFD9ULGOx/Ac9lKp2qYorGM5yuPyKqEWSTRn4VMQi+xtG/
4epY+w439vMcRL9EK7tX1TqPjkcsnOfWH52CZ+3rurrFssQ4zWOgXBcnNXAUcsk69BTo9Df4bZM7
D+c/0neOFFNo7jts2eXiz/YWp7a5+Ll/Xpwfe/fy0ize7oazwPJ3P38cLf7vScr03JGdk3Tty+TF
RLO0zfDckZkceQpEkJFE0D+jdGUS3lymI+QkV3N26qzoE88N81HwEjfm+DhLszlVBuVsWyDJmPJ0
1cxgi+KCQwgg+mPaKfsQZt6vOPbTW7i8lOGU3D7duASqFM3/4w973yNQz6lciuPTYY5MmjqKnRTn
ZRYgueSligHIpUNThF5E3q4H+FZXSWbEw89LVftYJvKKHN7c2oVN6L/Z475sY+Ml1C+JGdbX1OUg
YJFS7GiZHcZptm5UHOhctcawVktNizAAcNNtmV3YSL5nieLQhix949Zp+Dsl5ltHZKgin2jA3jY5
KZp2fj+ipziFckb+lfrnBtHgpq2pGPkqflJeUl2sYC72srKAw0zU3s3S7Q6Q4evnIq+CQ2lSrDDG
qX7OAKuDkE+eq8Con0vHy04DlE7Lqwo64OH4knlFxJYxyfHDU8ONEHcf3C4jW9tPqk2EgVKZmywF
qZQ3dvPKBtLamZ0Kdj9fkvrobmR9iEvEylBTN1hQBVgvSKt+xRmhQVSxJQrmOcZx+lvzhrn9GbKG
Hm/qnMTRuXYyb5WCfdKVT1qPKsVniODVLJv80A/C28ykauzixsFmQcv46njo+juv3Qf860NedJ82
qXQJZ9uvskFvzIMhp2YBiCT1rkbOsw/I1kG45iagG8C5TNnsvWr2/RgHyvNoQhRmPCHCmPLyMgwC
eEdtx0iIObOtwqgDw+8pKjsx5agoWBxG5bweCTo5E5L2LLv8nA5odeG15SurHtO7BFfZ1iHkAFBd
CkQgFs5RO49+NHwK6ZV3orXq5zRJBkoFKGWdpmfBC1sCutugZieZLvRiblGvNVtH4hfr4xSmxltA
ONZFp5zMWutEorJ9zzbJvs8p+MGyCMBhUU2l3F43cid9eqIwE+gzuqnbbn1XNAfJBqrn8HFHNot9
q/zgFSYoYpCgDhivmGAswgm6WiInDJL0Es/sKNkb1S9Y4DDd2PavvDag98YiWsgFxV2aQOQKclnc
tS2ZR1Rm0jjD4MMOnC1r9WZ1TvzA/SbpvCieyDS0tqU2ImQcw1eVFt0dUYXOOh9RhFdyZDO2yLrj
MCHkwh6/MemKaz8W4krAI4po+ykN5xBArRs+d8tL3hWruHCLvSdprdttOaxwO3mPwjPlPreIrENa
H+76wJ12ZjG8siSk56jwo4ckNd+dOmr2cUbg42xX8yvbtNOUZ8ckJTO8jMALdPr+510Vbk/3y+3A
7KXVrySW9dWfJw57lMN30wRFDPNHdixo7rZYA8hp0A8qxNTktvI9CnhETbdYe3VOeZd24xMiarXy
R3h5ROi19N9ijK904zb+NNxH5pA+2j7kVJQ2HYro6E3FnvXids1d5Uv7l+u6x4WXu6rJBDtDpBNv
hOFM6WGap+GxDxrg/LPHMaWwXxtlDNSkY5fqAE32yE0nUITFfEIuvROeEFvCBH/1UYID0fFMOiP6
y3IIeOmChqnJonDQz1Rj+/ZrWEyzCdRTTXTzzbDbGC0bCMJe+B+dyMonBKzjnnMT4phohsRSvzA4
qTTGiLjTCAhAKjE7suptLTZ/68yr6xu2TI7WHIKYxNA7RSmu6QVoYcxkRXM/BQEx9nAleOlsFeFO
zP16aJP2aJV5/aC0tYh5XGND8hLhlFC6HlKMq+B4Ovu1rgjH7iNbPFeJfqtiNv3GDPkK1ue8tbTJ
c2GweV5NVSZ2GekMtDLT4dGLUHvoZTWaTOd1EvFvp5rCNR533BFeHN5wP637DFuzDCkYxUEy77y4
99d9bpsPmYwsuP0hY8G9zMAOPvM5e5ScT1sstefQru1H1CwRc0iNENPZJ/aShFsMybWY+52RFs7F
YnyjZn7Ow26877puOa7qEzk72NBoRPgkcb4YUd9sK2MaNmlfRBfq6MSTBv5HrKx9LPNzX03VPRiK
6j6mkBgisrh1Jh8xiSb/ZLZiWkPHFCDXoFLMjdwH0qkeREmNy7PPbTrg001zkEMyUUgqM0LMXeJ5
Qkt/NJ0c77l15CL0nOV9pqGjZQHLnnwie0PUzisSMsrfenCOaGejcOU6bz3LMlHGY7b105LWkDHn
BBdbOPcL5KCZF7/lVtrsLEVAzM+XHi7ptR5kT+pXNx3jWIHpJJAdA3Y67rIsQNYxkSE7hPJcBNXK
NcHlBMSB8W6Te4EU+NCG83de1nSzMO1R9KrLX3GW2gdjMhtrNYqg2UxtPOKMIPNtkvQ0HLAGK8MV
3n2mkkejVxZk9uyaFrUisch/ow0ZbVI0t/tIs2pnle0/WibVOAwpOzZFv5IWOa8VPeHC+JDKC7EP
0QcJJgobVtbry5wpqOducB6dODx7FbxLp9KXjlSl2gjFe0fC4Fq59jX3c/8sNK12VbcO2oZRvE0W
nsLQc95HjVgIE0B5N4y/Rtl269JL9VGYLD91NGEtXQzBPNeMQOEwF4figQuercqeQqDTKvu+9GeO
hxEJAmCXN7mD2o4MRAtxTUvvNLWLbQS54RhhbxRVYbzCOIuoWHdkphnj+KxsipNwj7fkNY/bYZpL
CCLMFSaP3KUjjwqpPclITjjKOySyf7lb1dDJRx3jR4s7+RwMrEgNakJckEmL2ZKByezjScH5uSm3
fe0Pp9A5kqVarVXceu90sX/jACIPSo1vDnIod06H976R9Cvj32Yoo/to8KJtEQkSreo5v2honnWf
cvdFeKqLMXiSub4Pm4MPc/czCOYvMq/4fDTur7jK0Lnp/i6J6BEOfNK3wm93wHM0rLm4E+eOYtg3
dYedSaOM25qusDOb21EsOhObPnhH4gGb4+F+rtSAG65kq9a2ycZCX7iaTIAZaMZeuqrq9vbYuCDy
wFuNaCemPUUhaBhm87tzxn6nfVPv3LKzjqGJDJo6qfGE8afbGAZUrzBO/2QAgd8hS74H9uRtZEnY
i7PgDvs5/zXRxbjkkbrNbYNs3gueO9uivzRM69Rw/HtpVS9ONqSXNKaX7Fdc49Eh82NR1KYB5bau
aDGmGLXxLKqgXhcj9pj0Z6ZLze+qFeRjg8+KafitYuppcnl7XlfNR0zFwCTmV1smzhZwSX6u3eRj
BDH31c7OR5SgE4/ztLw50XArRGD+ne0CzVJpfxmsqCvnj4Or6WyY2T5oJ+sgfV/eOxPNEYESyeyX
njEAyJ0VUbARg5dhX6fDy2VMLuV8qCureup6zhO1ZjEwu04fsVI8SYWViJpqRhsqIyYmdT8hAPS/
3UGsC4Jqg1lV32Ag7ovOexi0VbARj4A9eHLCP007AAg+kjmCMI+VYxHAUKDEknIm3Se39M4D3rA2
0LZDdPK3ARzFP2XtvZgRTPNSDIziJWMqck6hwTo7TM4H8X/E1Ir2iMnoWpLTTUSfoqmdCn+POK28
BVUs1oagumu6MTuefHpcINQUd0SzJYscx/kSLT87a2XTiS8WXpHmeQIPV7xwScjwMZS8RFNRbFmS
m61pCTKnKyT1vRNiHmnqE0Jr2Kx1Wx7ADqdbtwOdGUvN41r6ry6aTFyBhIj582WqiM2Kww/tdN0b
GS5ktxBPiLqDBjqwQjgUDVr6IPCrQxU42NPKkvSp3FTXiv2cEbd/Leb2h5xK9j5yqMqFNa3SoqHV
p1gyDolLDVNSE70zR8prOOIalDpFfGxQZR/8JsnWaZM0G4TE0y0pfeyBdfUBwNbb9DHDV+Z9+fH8
84e9b1sMwwFizPI9jYmX0E2IAk8jXAksvXtJ9fHRcvVrEzGxYQOvDHQwC4rLyKBM1Wa3zcxFSDRF
T5GhCZ8pQ1owFxOrNFHTmf8U+b29bR3yDgS+BthB8Y6E4uyJxjeSdFGNO3vG61NawaYpObTSd9ti
5s/f6gIXQZE1AE9V81jPIAKtqHnDugPgzpTmGVEuIkhlgkiEJEOiw5tlWBkqUtYpkvb2FEPPc0G4
JtNz8kZfeErDP3keOl/FErxXKgcWRRPcTS0lw4wddtqyCHTU3atGr5uBkhc2wbGjp+oXHkBbumc2
NKUhdjBVOzesT48DKqiqB6acuHpaw8L5Fi2R7CNN8dwAtorCLNq206Xts4agaWqbk8rYzPju0Xe7
DpxAcUUa82gpD17QPNwV5rmX+FYNbHIA4spNEHvpcUrjWzfdIx6WOzNhg04yRnIwUzM7xmWSAFFc
dtLqeS4Fx8M6yM7Z5P8j60E3cw+dBLyISeul9OwC2Ry0HpRHV5EM5Ds7cAXCmMRTzrvO3eQ3Jxfk
N7SytH+dRTNC0qFlZ5guS8fgmtcxBSnrFk99Ad8sROeTLA7yBkwU5vwJ/yNEnJH46/OYVHuzxRGD
xR3Um939sYwW8+gQfHsWbUHZ0bQaiwy9OI6t+9HiW7OWFa+f10NNq5ytrFgREmSsI8B0eM2XxLGR
bBIIC+6kvVPVq/YYZMEpT+P2web07eB+wrMAvS9MUNm0liBaIKLV5aX2VSV2hVx7YHeBzPSaSWNt
tqStT4DWK4i+zAjL5iFQnJ7hs/clupnsFcqiPibQrRE4S/1UBhBP2iWbdKjTB9MsHwEigt0K6WqD
LcRVJGzyuAvaWkuT+TBPgdoZVfeWQEk8xV5pQ9bNbmPuogxZvopAvq5iEZe7zI2mc2qfDB6Okx1A
k6tsUHhwTmEFRNR0LcNgTyz7bhV3O9AVpqXv3Jowq7EzbRoXRrbuGzTrVGEw3JGW+mmOS9mb7EOC
17HmJIy6bWdW9kXU7lHBgVz97MG8YSrOXDVoyR3nVaeIqa1ynKLhb9IILDvs53H9Armoepipqe1M
P2eBHKj9VMi11w7lC1BBXb+eGy9/YnGlgwROvDNzXLvY9FckUFiPbIyTvZ2jvrGK6dol+XdE/van
U7AmVGJ0zr0XsI+Pu4vLuZ9l1GVHKXR+9mQAzCPRxguxtPGJM9Y58awvKbz6GR10f03QcQzZsNRr
4vrZYqsVx5ykf75SAR7KpseIIxTC+7jsEVQY3bl0yhe3b/Jj7Nn1XSzFYnPEmWtN5X7Q0PI5wPWn
n5di6h8bCopnNQq1VeWEs942mkcu0SltpuaQ2DU18y6UCM28ELV6qkmcNH5HtgHid+i/+j4mlQkZ
xTW1ZbWzzZpMGlf+RsSSkV6ZPM7K+vRjULnSoLM62tbfIujgpCwvnLvlGbJROFC5WQXEGJ98HKcn
MLSkGJ6oQqhTzY/c+1N+h9PvlccLflxiG3c/LyHaSpjaZktnzj1NJig8WY/6jrRK1HLEBx9dD/0o
cV4HwB3q1gTg8cyk/02bnZi6hsIiuaqwp6zlGfFBiOdeso4KxwBjM3yaNdO40KTVVPlsURm15JIR
p49gZxvsWoFNNIAjoTiNAMrm+gNQF1WqMT2kvkMlLrbknWfU8q53UQfFg2euHafEcziaZrX3ydfV
FB0gz/SHAOIKBoEWzL3KsxNR7vlqGJLT5Ervz0AGWIFN4bW3HKIWIRRvYkwewpFMhoNDqJVPMFxb
Yx3vA2K2dHmcKSX8naz+OHed+hTREhqb5e4p9fxnDnvenU0gG3rM3H3L7Ikfr81bSevo1IsU6qYY
McQExi3udPFZpOUhl95THbThFziefekINCAwhkKjR/AT5poygiHxRvAIFDYnB+cPRsrkffIWVbLM
yUqvOQzw7VTOhvbJdSK5U0CzN6aQ01ZK1jasDX9DwG4HngmxTSd8hfCgLoVTDIxa3CnSZ8+SSutW
5ibcMlfN+zgkL8JLuurgl3n20BDQ3YieWBnnNkZZCJiRl355aex7w1fRPjFjSkPCw7G6vGgJNpsV
O93mtQnqwhvBC9MdOsuom84///fzUszIudxKff84kkMswse28mil+1YDY2Usq10j6xyzP4Zl0TXm
ZZzNTz2rey8o3WtlR9VLZOXrERKN6fc5bUj0aa5u6it4M3QoPlLxVlzDmfRl1wjkIWqSew8exgMz
1qzb8oElHDgGTk403gjp86BDtBtm2TohnmtvYSo62HTCNt2U0M9aXvKW3FNy3qpVm6vhYjoTqvoW
rXeUQdgqRnlsQgiJWljO3uiTv441UPr3Znl1epN5w083pcIySDQtuw7Tze4aazN0GZZcnagD+9GX
kDF41nIszj0uHJKvBnHSJFYVkw27x4msmwc5nRxxYq5GY/yqwAm9FoIcCUfX5ZVmr6QZF4iDyJz+
o5KPvjV9WnblnixBvINXpv5/Z+/MciPnsnM7IhbIw/41Ihh9KBopJaVeCKUyk33fHs7C07njuQO5
66h8XTAMGPC7X4Tfv1FVmZKCPGfv71vrWCQuhQsnvvVg7CmGWNsc+V1ApDXbVwvfwYQLOvW3BBN7
9ly7zXhKm8wOSAQlb3XjYe0U/W9pN49Z56PIT/fcjO+p6Jtb1Er+A/54Axj4keLb+xXm3YsEboFa
znGfGB8k9G4dIsZ2p68AT/AyqxMU98vIzEcvEYvIOJ63Wsl8I5rn7NLrWcrqpIA0Rh20iKrsZ9z0
xtYaLX/vU4Vaa6lH9z/r/uicNw/5hPg3Knz3FHPp2BmU7Z/S3vhgUEgaWH3a7Lij98U5hjUBnVY9
yzZeh6crgR4NQmcsTgscdYr8FNO5ya7d2mfVDOjlIg1KcGHfwEUjD3jInZTP1MgAIC06BKFXDlR0
2EvxKxbc6E2B2lzPYVlUYUN0lxJqUfbN0enkLWRURWJ70Lb8FOGp85E+20b6o6/CYJZsBsxOd3Ym
gVCO3KLYsgpJX2jqQ7easpcQle99opDbawRpjMh6QdpqYpT0fhV57WwbN9MOqdXpB6Qj1BbNNLuA
pSf0Y8QpyUzT25E1YNFu+zDn9OjQGBQMSzq5z+zIxzl6IaOIadViMBs7RnVs+rcylPLWUBVmKDcx
ULKz45Tx3XHypgK7tofpJp4sxfKOR+2pLATkHIyUO2xpv7WWvnAPMmLFrFgCs7nTYkXimLqb3OcR
3dsahacq44jbrY8OMvEelcTRBqI6ZaMHuW6f8yd6omCR8hPqAJLVeUInmHJMbVnu1akN1JTFwJK/
l/s0t7dAJqxnuB+/9K6ZTx5TD6NvQQPF6OJiie6mE3N/+v5iOA68TRd6Tjpu7CKkiaMj/ou14TMv
qJ3NwvM2hs81hk8AaRAHhYApzjn682AmFbXph2g4GnKMVS3OO7Fl6o6maR4E2nbfNvvPEJ8cJ1WC
uLzZAn9sZ4jq7iq2kvDRkGPBKHOz9ZdveB0n/enMyzjbJU78q5KTcSao7KfGOzcC4Jyxy7NaVO2h
1SgcpzoYvY4jzHMitWKX4mWTLFMJ4IjxqZ6ZuaDTy57GxgdHmmrPzEGWZ9rl/HA1k9TKnCLPnu3N
KAf55tizgOTZHQ2YTfhmOd70Uw0hgikhEgj4CEUbfVmR9+5Wjn1nHLHXFXImt2BK12pTyj72zAdr
sPTqlUOFducpd/Cy7hPym70au6o4xWG6PGHcjFVco/2MR3sd6jC4cjCf+8ylTzpNqJZDRkaNPyAV
JBxdOa34qTtMz6Woj5MGdsW2cA4PqdFvBn0c4GyG+sN3CZBTwnBc48VedMknrW82DmGAnzVToBVZ
HTVXwCopzTJ9Iu3BByLI8ArOOIwuZVzNp9qpDrPoVPN9ntZeP3UMn4ptm1BTcvviRzJnPkOYGJSq
5nB2rePsZ0IqZWO+uzzITgiIEnLOsG1yvW/2DGn+pFbPoo7cxQo7gkJsyT85TLgDLaidozdiq9CK
q4gsO4PY5Vhb4IYnt32fhr+Ggl3Bs09esJvdRm1fjRxWYV6Ud0+z3piDaVuHW9MxiqAITgs0Kdcu
eGEW+9SLJiSwLhWx3KJdaHZvEr/HkOryqtUDrbRrmnXtU6Z3HhiDKOjSyDvD5YVYpXV3OrHtnhij
/5Zw+6Fzt2jjS86s/6Ws622ozcFoDvymlLQF+hsPY0Bf6qT5/U/clgG+JtrBlHkHzqIKMDUVARqP
5AZdYeFl5ZpbZB3GRSwdoqBp57RU4WA+c/TRqOkfvZgxN6Sps+aFgjEBlF0Se9GWdma5k0P+m5Mb
TauSpTdkfHvXCcEMjgVc3NKXjGMH4ozjye1cZxNJJCfdFGBQH1rKb9mwL2pI+oLL/1sWbtAu+qsm
1uLXyWp39EMufd48gIS1h3DpoWKpp5IZi2Tbhf5wi13u68IX3i6i5Mrwb0hO3BfcjYaU88gbdnhO
Tfe11abik0st2urOSZ56k/CqaJHijrr1ZY5t/c44YUnK+Kdud8/0ivNHRG6NKYdONpoy7MaW4y5u
4LeSG5SHqqmLnZ4a6Q4t1vJTLmpInJqHmlD0qi90Kxip6aw5GUsO6Zzio1z7xRFF0GjjuuZ17adV
EgGQELp5D3JmrCfyoyERvomK/tac9mByx/dsHpOdq/E5CmNLZyof1dteD7traeSbcnHij9k2n8Zx
HI4jmXVdV9cKDGbU6s+zxH6hK9rtaL0TEnKewd4dfCoh71a8zgc5vYecn1emCTUXG3wCaAqS7r++
ZGB2BbhdRovlhd0pjSLF4h2y+8AT6iBtPz4aBOKOC2XJwNFattRT9VyCblqVE3xfoUi/HshfZbpx
LUDA3190xQXGNpcjXTfmA3fd6TTXHLyAK0IS5qBxEn3+18cDcJRxP67JQ2qUamAQQ8iYA68pxQ3U
9peLjYrPM0swciawejLaHm7IptkhhVQPZfdFWFCNEd0/De+PqPflqwUOgXlh2VwMgbERwrm+jWCK
3yL+1Lw/gCnPpDMOWW8+ekDLiSIuixr5V7PYRz8rjON4L77hzJ3iNLPneAJGLtkvwXAmpPjSKKqz
o7iaJaDnWpTNxyiqd04l64m2FDP5hsuyu00UJTpRvGhthhztKIY0Ky+24ZdOsaURyKvqHbzp1oY8
zSnCPDUaNOq6tbCmuiPAEz9kAySrK6GDfKuHYfRWIIdrGFf/7Lif7Zy/RVZwYGXF8aYvOnWUvOVX
pNr5GaxZUffTa48TgiWqNxBk4NYllvIpYte8yep6pn7F86Epc3cTDRY7O0hrl4iP62aR3fzhEvjo
WwXUzO1hRVQcokE0kwmow+Ycm5W3HhtN/5hCUve6doQTVx88LTYAgU/8oYCEtxG08O8vcqDl5few
xLVw/kX1wvjtxg7OAAUc11gkV4pBDniN59I3mFy3YJSLNKbWJs2Hm+kPnj/zT33Eu5VoDzBo6f37
SzgM/NLaogokBy7MaDDRydLx6lKcdBH+dBU3vZ2+CeqPVBHVW8VWJwM87yg4sNeIIK8X3xB2GI8h
vC3I7H7MVDFTtPYabPus+O22IrlvYkV17xTfXQf0bijiu2k7j97lY65jDV4PUST2k1Z3O/oPw6ad
o3RP3KHfkJ+qLzZIeawYAOZtKPMZuHlo3sl7u2h/iLy3L47ZTLva4O4uyEN4Grfk7y+dZpKSVzT7
KKpguZcQ7v1v1r36P13w94Xi4CPMng9SsfErCSU/TQdg1o4Yr99f5rSaAvJ9zjolnMmdF+d7qaj7
1kw/XHH4DUXkZ4oCLYUz+fvUMtVrJgaEBrNDf+bjyRV/fjO5bFe20q5AXY8n9oj8Kk0H6lwvVZ9W
10Z9mRmdd6Z0Lv/6V9//ZKk7Uel9En1q2TnxTF8PqWx+9plMVm2WzdcZOIGNuQrgoL1ls4NNohUD
42R7/Ekr864ZFeuCor0Y2RT9pZjy1fpW+zZ73PoKEuO3khUVTauZqhFapLkNox+2+DDIHx8z9IlU
ucw3CK08dsrGPbljZp3NYuwDV4jmtXWHT9MzrbOeOfpGVPjuO1t7qGDGObUhNOiO/2OZOrlrDHe6
54XV7PgZIS1TVghXWSG+/wnu08oTyhih3BHW7AWGskl4SzduIOxNQaFcE5yqlXkijuO9MWbeGw9v
q6RBb0t/I7BLrGMMZK8pUaVdH5cgvhfjbk1SPztLVJ3r+W2Sjr/Tecy/2RGrQChQqt1D2HgMR84I
jN9XWLM64C4y4Cw2fHBB7mn9tZgeJdEMlVQI66W/9PiZ10I5OSal6Pj+UjmGHWTK3ZEi8ZiVzcMz
ilN/YS3g3Ttl+zCV98NTBhDbIXHNOtZWZ1gNhv6Sdjt0xG9iAT+xakgQI8LIDqVyi1jKMhLxeGdv
0wdCGUiSbxkJfwD+n2H5JDyxT0axfHZme54wKO4VsRPpGg9WR28N1tm4TqSynvjKf5IiQmmUEaVk
HakrR8r/plBJj/73KdT/+3/+7b+mUP/9P/XvKVTd+YfhgVyyhEda2v9XCtV3/2Gblu55hmm5DiFQ
+z9SqMInuWo4Pvcj4qae4eAs/v8pVOMfDLXJroJmhcgtxP8ohWrbzn/Rz5qmhxjatoigWhZK2/+c
QoVcHpsx/CKkjTk9EsHcI7HT82hwMEos643lbbKxfZDINM1Xjjv9DVuSoGOfJtu0vdZR8aNPHGik
teSkhwNb5dmRhuaKvfOwyu49shqwP0tVwCdhuGqSxamSsicjOFagJbQ9OgNSdRNsvlQSaIvHlWd3
dN7HO/q1U53wuY5H9J6NuMaNzb4N11PlF1kwSPKXPS+UrubPRg7Q3+vs5ldGljOCgMapO2CvRZW+
zh0Xu3TJNqT74A+V0w28GA+6SKwzoTsrc4ZcBsD3GW5usW9amxSFJK1DBP5p7jsijoXOOC7eLQti
Pcu7i8ElegRNJq6NFyMOaVFMgTvm3TpJbMavXcVxeyieLSolGxMFzBqCxSH2nZPrcFRzXc5fUUqS
vwPlE5M50Docd7Vzz8X4O6fb1I+UF/3S+eVNWDp55WVrlHoNYlEKZOjdB30/dY25YxAIjjHaSZq0
bkSMM9fTpzgs/6Zu0+7En4EX+Gbk2TVlhEXIPVMN8niaSFZTZse/Jk97CaP83ZTkCoHW8kCMx78G
iwlCptXKYWoCCFEEbm8QGGaftGp0qlX53B99t6V3Olew00YUVwb08DU55TsgFE7uS/qSafI0z5PO
tLEr157sf87kJ3Yqi0j62EpBATUTFM/obFeEUX35p2DVFfoGKLyQilzZh1dCgCeLlEnjAiSk5TRB
NEH/rmXXMRwyxm0ExmTeHkBVQDJgLGNaBTxnUhtERFbV1DwLbvxp04FaaLSX0iQVyucRkkGh6asx
m/uV95qwn2VxuijFiqQBVxES019jN8eDtzC5b1qxLo3xjwswB0ZW+KEDq2JhptgsQclsezUWWAJi
g+DCYrk5bc2mBnGzniLtSB4bUrUY1/1LSi8WXQv82ZTbIRTMBeaHSqjIftP2xZNpGAcHinfQ8ysw
l2N0bs3kw4PlwU7WOiSSXJM/d+9FIyFvAcc5WQwl40q7RMvYYluUL2mG8jf7yDResKxUmjI2aIIh
Iyy64Tol7mNx+LHPTJqptWmSCICtEVelJjN53LVcaBiDrZubbZln/F21fN7cQt8yoV3NeRBmu6b8
kdP8R7fnrHXZwGOf0EGY5V/JZGKxO5PKOQSY+FHPXAh9TrlrbmKrYsAPb9MpXg02vtPOo/Ii2iVb
lfqTaIGzemU0EQhs7rX/EQqUXiWHuVXZmvdKEGDgF6ujpUtzJzZHhmIuZRsIsuuGYpfVOlZAA439
PHUM7tMAk+zGlBu35a8Zx8nOt5MbO5/PeXR/Ww2/HFWUvWluQQ4we2aPtxf91GBXq2GSaBd/IXIV
Y4lY1S6Zy4kJrQmrqtKaa5cuO8jBv0r790DLkqYlFUOkLJCqDVZU0J/cLidSCREauD1FPJdGWrrs
c2u65g1WApGlARTocuMRDFxpFrlmTSNTnYfzaWr9BLID7JhUCrGFovIJVjZdRxoTIj8lQwIq94YV
pnuG/10yfKIgB5aCWDmY4JUO6GFdYrTfJEuzz2XKNLbxNsCqH7EFZc0qAlQL5kpWNrggkGWFTFmw
t18yBxrKXR2q/vgnJtmysupWbqw+CzIXMgruz3MzaNYxr6MPLpFUQfmsxDTa5ragHwvJlvNNcc+N
NhhFC2acz01c1HBenHWlkQytTO3R1Pl0mgb9N0NQsoXdrba6amOkIb9LWAEmnadJMlqkcGbjOXM9
dmGLwAZkDPuxV2XKkX1nM3o7xxnnVQLBXjbpH7tK2Q1l898yLyuq7NVN4lyCOVkyZeY1QTL976Rs
oNiU+V6MkjAIm3qG1V/qs4GZTN67cZpOiBY7Bs1wYJsHA5RzXPWkikbjq5ew6AZhGfDINOdqjt4a
fv3JSBCBVGImkeYjgsySDlYJJPqWLXhhzu0etQZTPlf7MVkuQELIVOaSxpt5tO0ghywfDlc9Sp6o
f0a59TVqLohnx3CpL/y2neHWjQRIHDrIe5ZF1mocJuPKoBYW25RBz6uJqxTFDoj9nozO19JD3TAW
bRPqw4qfyrhumbFiV7UVK7OQL4PlvrWMWsghrEvujpsScgJUQkIbrrPlYlGdvdl+b4z4afDG4phM
CqU+h2vebiHPhrXmg1tL5+mklcSp+nIjl4jGbQGZgb3EqpGFwyPJjIKoL87SRxLvUW5bFdhMJHWK
jeU4pCui+IKTzNgQPK4Q2XrI44caJgr1CNr1PzQ+ggHWO/YOs75l9fHmxREdxLEn8xSWv205fw5l
/drO7WtSJNBoHYn2VHO4QIf2Rg7Fi9lY/VnWOOR1Q/t04oKJhCZSumJ10KfixfbCA3gViw+s+bZw
cJ46GE4EKZ5M/kgJBhtFXkduVHj0betRBi4VcxvcKrEEhwA9QT3PmFGw6CRJ4gpoDR13fuQ012F0
7Adrj40Hj0ZYwO+YjrTxiER05mMeRouXp034rmdTU8b0MIeW30uXvBdQBSxn9Dz9jTdIcgiVzz1w
ZfrF7wT240avaPI1/R9/AWeXkABrjHHj1t4SZDX4OKMTl2HkDS0VUcsxtS8B92iVgeVxOPwdrJIq
PDn2jQ5HfQJ7x2RjEWthVs/MEIBrG3xSAT2sIdX7gZiZfg/g8Xk+pVBNlmk3zK9JTz9DJHpCwL+8
D1NKZyWztjSmAVqBaXbGtAiypaoIYlSvZrHk8F1uVRwrHF7NfHf58lIw76L5nNrxUzhRtC7VQqqd
h2rtdoxzBbu3RXrjUVBkX5z2DerDqWfH/ZwbGQpYgomUl6MQ3oQFXU3XDi48UOlT2PSK0r62L2RP
bl6m8eeMgoXWaSy797br4WxAVrAZLEv8NGPTMleuLzXTr40GPe6qs63hrUY0uby5vslvLUy0zJmS
/WL6IFlJ6fH5F2klsDJx6mTvy64MtgdL9ScGeBFv9bzd+ROkiaFvawbCO11+LFlCBktDBeLqw7GV
Pk5M4w1Qw7EoiDDGhkjg+OlAGZi4Bz6vIErogCR6xfDN2JjZXfSVZUtABmidzZOmSgQ/vdTdm0O2
myzeDXbE7iuvx7trezEBGfOmQfFJIJbcEp74PMEuQDtaqt3+ynSm6mKa8b7KMsgipPnQsjbDllRh
z6hsIc0f6K4FgFvyy7OM+lmbuA+4MPPzzoANY/dvs5P8lAgvroPdH3vttdyRbTBfM8d+JuFEsKYZ
kL/FOVNgr7mSLP/M9fGp0PgVyjnF2/QwDmHCxkcFwKpsW09pBfMrhC8sLQlqdKIhZGHVlJzQMUK8
5jET+7R7oVx3jJvsVAB2CSY7cXeVB36vGA3sle7GjE1/G+sgsKQDjSKGm0ds7JxlIrosPliZumub
r2H078mjmOpi7xdQWGbhXsuB6VHKhmUzd8ZqJKif6wOQ0pAiF3zUeSjB25DNUadPSjcwJfuwHDYZ
DtJUuMYam89Pfh2pGNBxdwsRkR6kvyQQ/LS60+2Mtt92OUztFHTMGz/sWD11iXLCtY/NYGwIG009
1/JF2yfkkAKzAqznx8mWLXSM8wfcZ5wM+dkO3ZsTQTZiRLhaMp5j5VAXZEEpezhoMWUOCDVNmASn
HHlMKzwOXvOWcETcZkN5TtOeGJbF4HURxk0Pm4ftVEcsgF/02rZ2qQW4mQJp05xqwGf5GXTTkrBI
1wZMqw44cauNTEm9pgkzybGUPLcHlwxCs+oqHYAm5wdLRAisOPdgt0hJi/m8lOAmrlsQo2sb9NDE
DomkHjC7uuvTdWxY9ZoSBSNOO2j8JN3UWhGv0cWCuawAF/mUAKs6mJfpMBU+yWKnIGS/NSxrBsZB
ViZvAKnDAZjtLIgUtr33Kt7xTv8OR9I8Wj4q39wVK7sPT9Wc56QzDWBXmo3ehGzZlihGsecv/VzH
n23raRucl8XaxOoT5y2mL+yfZF+tEXmAujTMhIYH9lwOeI9IA9CYsaYnd3dJSgP4WnLCLpLz5gmz
S0f0ruC/h63NlhMfCfl50AIec29Z2T7rJGV5eydcmtFAtxRaiAgYKCrzEyiObAc/l41VVddwE4vX
sHO/lrmlch4v4inPJ3IxJmfUfOKVwrcX7O5Kl/qXnLo0UEm3JNba1RjB0DHAmraLFUJIMmFysZoB
g6mtDEs70BYAklh123i8NimxjH5ulUfa2jYcCPlA8ScwBt5VoIWMUn8t6m6CRjJwEevjQJvNk+bH
4avhQoQvuB2qITRNplXnEbnltIx/CEGRSysleaqL0eVS3/tQK3uDdyZLTT/19lzMSG0o4EWCUxm/
FR9bHgGdG89rP/2IsgxVmx79GnQJ64IXp08o+IS0budWHfhcN3nf92Y1w5qlDl8NT2Xb78uCxBT+
AtJNyx1Cko6ZzRJYAfmpSy68KL4eXK8ksf1758zVUerHVuWm/IoP1Nz1L046v4smxOzlBiKOX6ap
GUFrYHzH30Csx4cIayfmhkcsQIgFVyWBl1JvOce159jzXzN55WeOcBDzAitIsrYZ7JZi0m/Fg5YK
9I7FQWu1cENuy/TuhQGEVxh5AKkWt/hugfoB9oXnpavjgCPZosDlZAOsHlyz9Vr55VOINIkfP4kB
gw+pk5XwfKPS2NnGfF4Eef/a6WF84zIswZ6eytR5ZtjCjMLNXjQQWIsZmjtyBpwnDY/n/8iNpyhk
u2ZM/MbLgJXtLlzMi9bLfjfdWyanARnueL0Y1rZ05ccwAcdM5369OEI/SMjL5NIHeDI4HfjJfHGd
49XmvtTwRTacSl5mx9tz9dppPdACgxCgNwDV5F77PLuMOKIM4Gy6fKT20Ab92FCtsZr9MIgj1qbI
zAHm14B9a6t9Mv34DxvkgdHMqi26qy3SMHDmoVkLOi2W6JBm1b8HryZbYAVLaZXQYbF6mXJbKNVX
5S9PbUtkxnXgehMu1deuGG4FqScwLmtNmgiTm3E3O/7Gh+mGeUf9ZldxdERx3EzMYxz9QC6DhlcN
ws5Lss/8j5TusIsEsY7ct6650f3oQ+fuQVleO8KEoxVR+mgnfisQKWax6JUq65iGyzWnTseJpgQi
Q0PBBBO8c92vyVWZ1DmM92CxiVtMJhOPGTqVO3TrgSvqbpyshw4TNicRs26SlkH6wtXYVmdMGfX3
kVenVms3K2rfE34lPFiT1El3E6dGs6cY20WvfendfDFFe8cFyGPk1qfNxXm91Lm+RdzyOeoVJ0tL
DEFnO++wWMBja+JQFEtxdGKiYFExBWkE6a0rXt0ZHMjobOql/Y2hg9dFHJPNlfFuWnA/QYGo16Qw
qoBIV1wZqy616n04wWXno9w2LhRgIBbXBVtcNfLshbUxJu4fk6zDquTruRi9gdIuHYvR0927EcLf
B43uIl7kCc0exr1T/o631URRiFCTewdDH63boWeNnZp/ClzH/L6SllO+klSZS1KOZ3zjsZlUDTS4
YQYpFjG/eLK4CXJ4r0c1V5Mbo9RC4G/k7i23WsgEzXcAhZyQ+cZTEqNsyYu++ec/WeKum4ZNWMLo
LgNhFncciA1wp9lwVPtkuasdHeVs8Q3sLTEaF5LQMKlHgQfETJ7pQYNGtbcM8Ej3IoFJkcGklrLC
KD8MjeN+VSw2fGe4IJta9vWxH9DRTp3o2FG64uq46pjD4fhgZ9QGIo+VWWJvnH6aPoXEUQCastIN
VHSiBZxO3JoLHFYbzqlbD9vUh/Rd0Eh9/zygwOmUC4fHYzB3aXJ12YBDV8GYUxq4c4yFBr5r8j9f
hMZ4rAERPds8NQ4oWfHuzAMpG07eW2DhrHJM/DwoVsaNVM6eVNl7NEJZv+362H57fZThZ2iMR8b/
zCkdsP90ygM0IwRKEsCoA983Wrw8uFzlDYoRCFmco5+YKlXnpDCfQ7PX7rqFb8hR5iGhHESMM/mx
JfZB0PkLqqx5HpWxSFfuoq5WFiMAzSdAV4Rh+uzRo6L0tKzb8vcer/5Aj9GRYjdlcfI8uT6/mbB9
hY/RIinhEIq5ZBGDUim1cSvNyrLUmJ2N9pjbszIwlcrF5L3oNY29BQhs7cwHNsbzs0V9fjJSJIDR
eOQjQkh7Ppc0DKm2Y3yajYJTaTaXezqvX5XyQg0Iouj+eocWZVSq3FGVskjlvcXqvM54xFK32Gb2
/El9vdw4vtY/vr/MyfBVW9iwuSc8XA6RakouPOxVudfwUVRGK66TUB+V5cruio5bN+YrEw/QulUy
LGXFGhz8WBhHxZPfuYinmyPzKf1sRQ92DctlPpYmXdUwireJcm7RbiprHFxCOyw8A19Mk5GdhmzA
V76uxMge3N/ffWXycjPaGcbU1Fu3tn+OLvJSrzLBci/TmRNyMHPCuNTKDobvYyOVL6xR5rAahZim
XGLUn/2fDXoxfer/zGmjQyPEPGbJna9MZFJvuptPUixRljKX2wljTcxlEJ1fJNnOfa+sZkk0Xznx
4TlTxrMO9RkjKqoL0Y8apCHImu5QKEsaSwU/iCc93EQ8nGuCyze2ti9Zm8VnJhIP3XSOntWiHiv/
uj6hCPr0+g5wrqkMbbZytfFbhesRFtnRVSY3XTndPGV3K0hurqF0d/uGve9oXqwRNrAywiUWbrg+
syS7Ano39sRb0efvdYyY3WNPHoOcFfCR0Ke7b3R3w7c0eZnoJ56met5+SzCzpBhXlTU6R1tZ62jL
qzEbD6a+w2kXKrudozx3mjLeOYMDx5HzpalseKXy4tXKkJeNYL4BTzTKnUcekWF3ik+PcERyqJRj
TyjbHnBFlZxiCh+17fOEkq8W1llTjj5b2fom5e1zyUU2DXj9Id0WMn5An4Otl6XpTZORjrMxpKCX
TjK7kOfLLk3r5yuQFtF9smi6dpPxGTtDtzIcY361QMWv+7qdTv44f5J8boKmb+abV6DBFQNDAruv
8u3gdglL+GLBGgoeAKxSshmUIYG6hgF+V+a/ZGZsYRMB6Ga+TwKetBnzyEfn8TZuIuiapPf50Pqu
/c8vU0QVa0qg+pMmuS+ePRynduvgmyuqTyDaLW0SXA+YyLug9+1uXdVsbxAtuGvIRyGGn6x6WsSC
ZSSDURbWEdWeEjJwzlpxr4/QkyrBRK8bfOjkbWQ/OUZ+6PSluvVWbj4SejCp7d1C4ReATGBb9Xl6
KqPZPLoodIKJgiTpHRTo8zQ+m2KcyEklTxPViZVfG+I6xJikahPY5kS/6UIKk8GUxSErnrLnUtfF
JaRyeKrLPGhn1iKg14ZHOfDdqXVDv/SkBCfzLDV/gsrnmK9mXzHJFMmhpcCz92MUQRSJrK2fsivs
G6ygRT46PFPAVqSODCoEMR+MrVcW9Swz1tO3NBzrXT3Pw56HqrYNJU6UkQzpU0kKg6qPimnEjNdc
myqHkylLTNa+57azituEBUNJWq8FJ9vQsjp6EfeA0U/9jR2FkJLNqj01FtEnp65xQzGCPDURC37L
sGumMs38sLVOPwF5+QXebHp8fxl7X1vbsiZ78x//jmsH92ofd2eN5VoK8z5HthtkestnUdjGs8Ow
82yPxPL1KMhUPv37C0NIDKgmuw8zn5sdRooXSyvKQxvi8FwthBNYcfY/XCZooAyL4azlEd7x0d8k
Gvc+j25UAdzPPjWmJfc4Nf6EgB1f2Q2+Grqjo8bSnW19K6Ksv1Jm6/mgN+GKS0Nxqefw0EvN+Tln
c7qhyJFck7rXDjXqDy7JnC1FVr/X1vxRjN1wc+wpfiZ3sJ6hzWpKVR3Fy3zNWPLRzmZSbGvDb81x
8uui0xTptYLUlM5ThVcnuZBSa2+mDR8iFcWGvirKv4QoB2DY9ITarH7tfZQ5delPF3w3udXT2vBE
80GPbWfXqbEbPQs2D4tHZsots2xC+oCfq1WiG+gf2Fu1fNSWcMf+cpvx6j3SU2X79/2P5jh8FRUi
04zt9r50mLJwqphXrAkAA9ugfTzTNH6lLFDrdmwZHRmrsE2Xc1wY+rGh6PXtnbS4cM0r06Zip7YJ
Nn+LB8Ew/dEQCQ0QXTOk+/53hf43zxFY9aMjL8yhiZLkE0Harpo4sNoJmbeYiYjXmbCLvXnDKVq+
OH34hNZaX1uRH1G/cjr+K+nEjkVBb9owGCOrL4wf+o1Z4e/TesG9NInggOrQedhgbCZ8D6uRl941
qobmOnf+Bzw5cXBiGQLh9MKrLslFzk3EjQZSB+m5nDKQjiKEBVBygBTFzY5j4N7jdo+gTb4xurTp
XEBqWDQjC2RkgDOzmzNJ/+rIrYtpqGmX/EpTroJg4lErH5Yju+uXwhgacoi4FPiVxKJhVj9B79WB
O2VZoLdpfBRhBl63T9pnMQ/tMwfnU2oMNq1nYNVTO+8Tvm1HSE/s4qP872C41o98MZZAG4uZUDP8
BNJR0VYnLMkW2mNdwCzrnHss5HhWuR/saq9TOncvvb2YR32GvlJ0TX0plPFRDg3v4bBcDqnROc+t
40WHttBu5K9jsk3sKjvlAwkR19lMuo7FJPttxoHlkacdmJFZcNzi1TyicNm4PefV1tf0nT1ExrHU
LCqMxsJsb86XPZV4hreVhHSLzuA0NF4dyMFDmIJ2ikhqu6s5nB249/pPmhi4f2YfrWEkd3JayZ2L
zaPxvPadsNQhikCBETHMmZCJ8iEaNky1S+aIvep4nnqKthXzwruptyTAzGKtIGMvjGN48rZzcqf7
feJszY3TjMIzujkCk3optzFWt53Jom5tL528f3/pEvRhrnWLB0+cWgG0kBsUYzuPoRJAVusgGACL
2tA2I23yo8nvEZdT6qF+VsY7OkbrsucYCP3u/7F0Zt1xIusS/UWsxTy81jyqqjRZ0gtLdtvMkJCQ
Cfz6u9G5L3Vsd7eOVSpyiC9ix0WUOV0z0uOv7bfVbcJltxuTLcHsIPIFoPMxfe+WOrxm7kpkckPA
NEOTjMtZ7xx+rCe53DApKb7T5Szf6th4saWP4jWA+Mrk1YUb8KspDga8QKI1JgwTKGqm9q3zVA0+
nolIbByjie+1TP4bqZB6pnztzW8LWkkFH6ekgAADc8SB/tAZ517Vi8yKqsSGxagvTzkAGrbJopbW
NBHU+sacm6BJdcedf6VXjcZfswyv7Oaclu0gPnGsuPmx9W+s2/Zd+SWQzxz7dRXR8OTO7mn0K/Nk
B2qPQG2cOHyCV7ON6FZNxfesQ/mKvQETc5xeU0+Wt0zW8bpsavNCUhJROJrljZOnvBGmBYyjUUJ9
jZIEHYmWcCYj/qn7nFQi7nGZBlszKtpzK4Bkaw6344zGPw9mxxSYLs3WnoenJuR8waPQPU1eXuwT
+F6HPnHS/UCLwS7uHesV4ds2plcX8+/GEAVLsJF6elWG1Dk2RO5LDmG03TBV6HWtngMxVSuUr+A3
I7MXp/f7NwTbACu5mR16u/F3oQdCqe2c8KlAj736LVTLQhHBMEGvV6xG04izT2vp7xNrohYpL+Vp
KnY4tmHadR2f2d79b8Q7tR+s1D/qfPExzwXjP/j5XemGO0uV9zAt9IO56NPMY75yPR2ecurjT8r2
/v9XdnO1k0Q95QIlFM8i0rWayEvbw+3n5efPVTmHB5HMW+L7tzwPWfOU6DZx1jc4XTp56GKFT6Fx
TYYkBYIxAdXeq9OTGSXOmxk2kj4vzW8BbB0bOMCbsHM/dMhFA8KBvnqefU7rEF48pN+7Fyl9iFqy
ZWZawK8K3IJ0eO6cxUzDVgfu5XtovvEWx9uAd+AsMT+nlsFYBsBYLkrMV5wBWKS6/GhXUJtE8BbM
pMXtrC4+ssEn/F200wf7SBrO/l2hO3F551xEQftjqt1gV1jMvCRh5f0QEKjNuGGtA4pO3nIXQ1Mr
LXQ6U19E8F8wZeYTY7ziFI4Z044OlFBnDOhU5JkPoGXag1BzfC2sKL6GGaO41BuzWyHdCVawZT1s
R1brVLfvkWFAOa2C5hc1HdbJNXnMh0wVe1Ai9S3v5wq3LlDQYpQMohEfI+WdvZioSIb3tKsdgjFk
rUHM4ciYe/vNAYB+tl3eCr+1xc0b+5fWY7IV02K8InCbvyVQVG9V2DylSZQ9p511LQPID5M9IsRA
yNtmnjc8bEhAyiO24GVArGuU/Dz0imyXhTI7zQZGqKCvTl5svPMzC2/0YTLKJzwI84rE3tbQZNCN
sSci0VL2AFif1i1hppL1KhQnUr8UUC+/+nkpl9/+/JnttUQXaSxxPVI3leqGu5lheTI7B9nKW84U
3PF3idAzBiuaekhGPUXUwNGeSO+Gr8wFTkVhRDTugQa3l64xuZ/BPzEjpoNF6tx8bkavtqyC/aQ5
tyT412h0tUj3uMOLYJ3FyyFpSczk8DJWvf3kCXHxy9e5m8Wt1GN/nYnv0cw+PHn5nDKqxpZa0VLJ
4j6gdPY1ySu1i+mB+aiwNpJ1HYcTVESAT2MAg85XJ/QP8xZpk2e7RHhl9I6VbOCbTSPRHBkwMnxk
QrKU1V+rPNmE9RBQ6u2/eNFQf0LuiraaC2vlsKAmjGM+6MpDBLaGr3xwf+co11SSzP2jceAFyQpv
Wuv+M5YC5qIJIfwDEhN21/3r8/yF27M6kmGxt8vFC2Zx+idnonbtZ/oOpGRakrb64cJW2Pilj36X
lupJozyf48C5UnZnkYo/CRkN50+nSOx9FFfOIUO33Ziqs48etAuXwNiFH4B1axJi45YzdQfNXJ7m
irY6DIA/Hk6vgp0rvT0OpxhPU2A9vM5gupPM0d01MKv701Td5ZKyIw6TbVpSiRs+QvHe1tV8wvpT
XszRsHeD1PJh5hRmMvSef3WRh5FNef+VVH9g/+QaloYdtgMey8kFETH1KdOrMJzWzaD6OwzxELr2
tCZZOID7sUihxZkNENlY24D272aIEz1F6YOb3/rY58yaUCLzm7o2/xYjJYdUZHvhinwRmkYW7KgC
UKcgq8VZqdLfdSB6neWm51Evd4gQkV8wS3aW8dwoChHxbgwoqTtygME7DlTBhiWNkyv78N1qp7du
ypL7zz905dGsAd0ZxYTDa6CaKcjs+TaNnXMAbven95peE5WDmUZT4L4Mlr5PanaGDZjPYaODOH7r
SZXuKWBcK6R87t9juhYTX863QZlTqIUjPcmv2bIQpW5TgSQx+m1YmpLeNvNaLJLiWsxjcXQUADre
df/RQUVNvMQ/TyOwKzNwqm+CXJOu+L+d6hdneSkGZkjANFJ8wUc/k4e4orknWep7EtfboApy3nfb
33qK2uNSQ5M5RF7HQX/mkrGvy7N2bJRpPJu9s1CH/8HcIOrSWTUqdXorRoyHcij0oasygS7XPc95
S7HaSCVVQxZjHUhccYU1jDscbDE3Z9PesPF8p/Ye+Ev0gMLzMdmlf/l5YfJA74ciH9BYPVD3nAqN
MSxwoeep3lEy/E1Izjg7kkpNjJt/KlzOZwvS20qgKCAx0eZc+9UtVmnxBHxRr2AVdAeTKtZ7zXwj
zgmRxnNgP1tzisRNHfYtxeu0AS3OublIMWdYl0bE5tk3CXpSCWtfNRjKdRlP1u5HHiOE05/rwP01
SGBxlgukYmjivyDfsa/mdrlL9TwcXdIYK6MJqge7RbCxw9ndE1dBa9QFPyQPZqoO6muLGUhjNqI9
qrd+xdTYsYyv8e8bN9u5J6Ts0RLa+JQS6ygTkHKUwW1hUrVrwu20tLN3PFh6mb0E3bRvPKrjKguh
RBlN9aQq0zpVeXPplhodyDv93kSxeLZpuWbJ+hfpauXNAYHzAB+FJYkpmgSPP5c/B+zivbpB9zzO
PvfzcXZYM/kCwVi+4jTjEbMYl3itLL+c4bkHF0+N876g3uDl56U0RntdEnUbBM0MYZ+DLDUMe9Vk
SP3ZTMN3SAzINpLxfV76f/XgUDdu1VdpHOHLegvis3bS4o3JxgIG/Ka6tTxVGbwZIvwYlFPahYVn
nAueka1h2fTJG1NJP10/Mq9yto5rFM/lMCDK9glGAAMDLqGPr8LGcdknGz+W3ZnxZH9V0Xx2pzq8
JG7abrEC+5sSfg+zOkVbEkOZ1LAAyI75eezF/BhxvYLnAcZiy6jmREfuB58Cj3kV7zGBDu/dkHVs
M5Sgzx7nrpk2FtxrTFqbysgOUsxXmffXiGI6IFWMY0QOXLyuGDIFxvRQafSeLgGjDKPmniDOi6sJ
McKjMb78KP/VWpLQTAG6iSjmdOhk4+9bJsivcRWjTQs8f0n7xG7wnXbCuuaZw/0iI+6WxHN1Zci2
qZSdnkNcCBy7o5fe1uOx4zKwGYyDI8z6OjtJeQidMT2Yliy3wSy2XEX4RU+0CyM99ANwi302hTuh
RHvV1URYvdlz8CVKZgIjcDIRLI+SuTNZRldJXZp36jfyBSsWAW9MDYJp0O4ohvCfbHwovmh+2x0p
cj9r7b0E9nkLl4IlpZirgpt/nXRB3RKGlHlTESH9DHsiunhRHNxbyLYzEZzTbM7WSvThG1fI7hD5
GXQfwe3ZpUzmNML4w3OrHq6M6Daw7XoP4jukFImiYZcOY3rjsdsJ+iaA04PdMpjK+IOrtwtfmbkD
pbUkUwsQjJrzqrK8dznPNjm/6jQ7mk4/n5bSXULYcu3KzLnNoGtuP78KrJA5YQy44OfPxoypeqUm
QEV0Ht5HFb5aWk2nOgGYkQbRrfeqeVsntnfiurQaA9xJGS1eFxwwLP1dZO2FpmkGYOw500SzmtHR
8I6CL5JVA1QWVV8yyCZT0dAIF0bXBtPGs4RqdXaugT1lvCsCoE6pj+xP+d7j+Htg54GJkRpv+XIF
VFjtbzZyRjZU/G9SPwUVxpahRgQSAluM1/6toXg+g5Pz+cIrox1BJvkDjFBImqNV3PPJ1WDHfHfD
nFl8GAJsdR9s08Qd7oNTTi/JiXoh7ObVFL3Kqf49jWaxaQ2r3ZTLCdGk7uG5E4ef30SQStYgXhoI
YPar6q3qn4m8vJiOo2w8/bzE8VHjnyrLov0V1VG6oL/+ldI9TCq02ZYc9yg7/WcwKJhIxh5+Ifnm
VUozM9aurOWujG1dmA2TEnsJCw+JPhQdVVidwf3LQd54ocCRVmHzKLGlo8PFF0jP+oWl7sa4B9Wh
mK1jgEX0MJe4ypXlesd+brmywefaSRfmreGKntoyuptry2nfG9Pfum71qGRTApmo2quIrL+ja4Ts
GE7y2y6esGlEW1yPGdHGaZfbfvfAzXKFkFJetITTSuPLCiko2XEZ4ciXFAnBwKw7d8XwicuCEQfW
FtAcotgNbJ43v+4BGJb59B2UzkaQhc0S6zFa4VscJfRkVp63p7hxAuI5iluF+WkT2OX06fXRWRu0
2uPLfjNiO2fsoeAmcGG9VXncM33HczCKSW9jz9hSy9388gPeyZk8wq50aVqJvemQ8nU2XIiaRo+8
f+Oe+lN5/nnhHrNmnsItQMGlSZsBBxYBwKeWYmb8DMVLQ/lUTrTDyOv4JiYR8rFledHK629ZaLsH
w6XdOlWGPvhGjkuza+pjUfffc+x4B5MGiXo2s9ciEj6LmeefkpBpN8UQ6qB9DwoFB9lt1lOs4zSA
F+zG+kRrBLzkSjpAOB0QYpWvArsQKE632Dlu+E+ltLDjtfN+0Zs8ddazbqr8HTwIIh5BepVQkCPN
mvJVy3Cf4hCoT9KCXXanBkXY5aamzFEfK3cqnywzbal7beBx42rf1EvMrmCUdmCggSvLcjF3+P1w
CthHMALm6iMxqAEi6GNTI39yh2UcIV3wWq5xZjGgCanGhcbXOnSpxnQz5L/KFgdX+ONQcYCNG9Ku
b6J2nzxzmE7IKvaGAl6OIPhK+MuD7UEkjKDvwtEdFanDXs8JflbdIBt0m0E57d2FnbF2Oqos60zy
znI9fcYVCCmo8H4njF/OPR7Bs1u7twi/P93lSbEB3YmGGYbxbhKl2vZF+OnOeobVPWW/JI06RvMn
j4ziqVxePFkE2OCZ3/l0+1xj3hDKDV38YOW2sjP3pOecblt0DLat4gi9X6z6tA/vHTXJK1HlHNIs
a2KO4PzOEC+OIEhHvJY0DbZpV5xFmhVny3BqvKEG6LpBclGcVbWrY4lAklKKaJuM3G2zDw4iHO0b
NQoo6ChABYVI+9SOSFew9LxEvnWvfduDsbsXfZ1cLUd7F5X3JvOL1rqhV4WrKWRXrbPvntZAglZp
cADck68jP472oJjoqB999cq9bGaPsLO3TEynwU6eKfbKX5UZPyaPvknNheWc2aiaJcP/ovG6k6TR
9n8v3Du/+8qCYY8uebUt0j9k39QaYy5zeN37axLsoY2hzuXqPRt/gkJNh9Y2rYMs7A7/Ts7RrNsH
VeS9VZZKTkaAKT0oituQ6/SgLH3sMzfbenkFPqP2kvvPC3rF2g1pr/e1tsSqZUp0nnx5AAYU4GZY
qhQZ1eJaXl5k1CLupnW9jjqpxSq1GvQXk5dhNLqzU2Em0HI7hhqByqe63VS+/aZj+2/ixtEBwkZ4
NUnmMmj0gyMFA8GBC+bWZP04JUDmAELO3/1MXxBYN4VbOszOBD6CR9wFu0q13ik1gdTB/wRXmgRQ
VYwvBITuvRIQ1DV9zCqPnnwV8XeoZPLsVlm9IWdmcOQff+sO9n/uE353HFxFTUWfRs64vRu952GK
FAyTst0U7toE1rx1UXoPsctlrNHqc3RK/1r32S7hen7ycvdloojm8oM6L7KR6BolG4Oq23MXJfEL
J9qdckY2C1VeeDqCJwrPhq2T9RDGcX5RbevkcE7wzWVFc2YjdB5+q/MtvRDepkaovjna6c8WLRx6
nqNbHMRU11YUDjpjoU6eK/7lTPiuDgFIxuhIoBRpkp1oLkpin80Jq+w6UdIAKNpzSicN1QcL3TNw
5PvcY7lHZiheGJKorTRUtGbWilof4eNVRjUdHNlZ6yIPG5guM9zbRMfHn9868fQKo5YTdTbEW885
M5rklNrN0XUy1DEc0gwgphMcR8mczDfViHzs4T40ovBKikuuGrhi99p0/ptFP617Gc937vfqwDGP
flfh3oFc0a/m0wImfeIbbVTZG4Lc+cYKIonUwPDi56Um6C9ZuH9N83AAq518ZZIft0UND07XVh+k
nUTXstv1/JRI+BDIkl3FlkRnmW0b4uK6yXQWEIFgRf3B5pXfxj4Fdxrg/xakQsC0WWent8OHWABE
PYP6JwAoDeBQo9olkM8OA5cYcoQcyKjGzFGPOQ2iOZYblcoNiSwWpb4+VypBfqhq+9K74moWzE/K
RolffsoCJqvChAhQVRvtTsWzSehnhUUD1lfqbgf6arj1u6SkiGCCwWTSZduM+nxyJhQxAwbqbKrk
StA5FFoV6RtUafQYxfv+81s/+LJth6fLW2YUo/Fr+U+I9Ub/efCvhZ1evVEQymSgQZ1tEvKwcxHO
K+j+PA2EK6I2JKBj1MhZnT4YIXdN2hpmelbM8Y4h/BlI5PzsSireE+cfk7gXZ3zkRhTt3CrCOT7U
YHv66OAp/WF3gvFGaRMLG6MYEKB5duawPJtmibdk+dXI+ZNBJXe/Ircw/Q3PKYH6jRaYUCu4aow4
2/TST4jcdJNPQ6CfXNd/6Be7wfdITRpNYe/E2ono+tmfFuRPLoIGPC6Fw7Cbqf+cFYNXKPf90zAN
nyruOV1SDwY3zPX2c0K/fGZ2G4dz+E7ViNhYVUlXzG9+0EGTqEFUzDitgfrNK8+GTKurxTMov7ry
t27KABsVAE7MD9MKThemE8elzyUczn7fz2ujIqj3E/SLS5wvkfFP4nK8e9N0NZvqWs1B+ird6rVv
XfyGbYP2OGPUjSjqbisc0iJqvrvUiOgPQK3CktCs+booOg6y0Rx1mELiGiotrq0l2zU7lGZO4AZW
FGTh6nPLYevF3O8ljoGAoXNk5QSCEoxWTvnlARA92ga97WW6ZWG8hqhCO0trcp3c77cwyK1VUUAZ
+zFb5FYLBTEENuDSf1c51lcKVTCKEQ0mbB8nt1PYpvNucYHU4wGUC9wYwXfTOCDF/WZs+fj03opS
lNcJmWFF1hCFYr4Qsy237sAClKSIPiP7r84gG0PPxedv8V1mZQ0FmzrxxkRGHvW4DSzX2NqRgvff
kKigciOlbgbEkEB5rzMsh5rHqvc7VkCukfxsAF9E4fCSPvzSTg8UCiT7rpwO4iuBE2wXKljhKiUd
hpeuqOtH7XTVk1TUB4XjTMoMD4llEvzN0LH21JrsrJYErxEg3GhDM3DJqS8xxw/ltsmWaAiVbRme
/GTC8APkP2cWgUtkUtm0gXG8LWqxpz/kTrjC3CcOjOw279djMJI2wk249WdKXkJbT/tYzv+0r2Ou
JjmQGKKmksQ0U8p03mEgpvSunuQWA04d8HecuSycvBYm66Apbu+NDEZOt6FCILsCBvxIJJ9WH1EJ
iwFckjYg+xyO9BgPnKBIu+xJN11yt38FNNxp3t2FZQyfyd1mQ4sZgShnmetH1PPMVLqtOYmh8A6m
AM8Tlc8NCsQ6cOOA6wWiiSebT4qIJPK0le0M72W0RHrHMAd7NbIvsg2rvTGTXBS4kE+DqFic5Hs6
8M72IojXdVDsssoHKNjgs6XLkZ3SQUEoHUxYHRccPvxgeQ5jYSYfgR+fPPoojmnxX4JDOtN7Uhsd
UaB+2tUq/j3ltXvqm9xdQZ4Vu1ASAQYbdNbxWOABmfZO2w8X1b/3U1vy8yL/I1LYh7ZVZ9d+osiZ
3nZIJIaBrJh+MM11UZdge1h9/CdXoT5Q2s73trWDJVnUpI/GNMW25hCYV0KcO6TlvcjcJ6yk7jUU
6UurhpTg+jxsW9WcKNKhe6Ic5XEIm68OWMBuLmk+4UwCgaH8ww3rzdMBObyx5kc7mUc7ybxz5OBl
KtL0XxEm74Uq37GRYB9N7V0Ylt9ROuJiC2S69y3R7zJ+proxFq487JKhsoBvG3yE+vrGlM/1RyKm
1MaKATqCBEaz8qbkWSfK4A0v4czjONva+jx1WD3sBalfZ8PZK61dQMQpL2HJOfbfWRoC5wiGMqQI
WjnmCwlqcJkEHwlijGVi7GoL5w/Bg53wGI0lKZ0oVs3lEddwETmQC9xfusBOYZi0dRsyYazhYo6c
p306LbmShhND53DzRuW+mK0wz9M03McmrS6MPc4RN1E9euaOWkbAksvdzV1sh6pVVzdq/2bu3K0j
OmrYr1J7PWTBvwDDExEQmPXxdCkqCd6rrZ6jTL73gUoYgviQOJ2MsamzIwP/klC4u6YbUGx0BtEf
Kg39p1C8jTG6TCp+qSqrJ0nwNwIqulM99jRVorllkPNU1m2F7gEPDmRqPGrp0EydlZFF2VY1DKVj
5nu6XwJ+fZzuPG18qybqt3k+PNDGb0WSiEvSeXgzY1pU8RAm0LVWAXzUtbCbd9GZyXXAOEfUba8G
jAVuZO/r2IJN7rdPmVEyLs/6p8gYj+ZYu7ipqWpyc5oIEqIepJz3QU/0iaAG8Anx7lXczHvxtw44
2JWWqTZVXCyuog8ZJuEu6Epic8ijcrZwl2NrzrXVHKkBm1BU8zVKvdg3JOm5ivTTSVTMdIrouaIu
ak3iMdzUxAzyjJRjqpelMc2zFx+lyGgNXKaKoHPIpMi39BuBUXuNOI3zlWajTTP9wrtZbif8PXw+
J0UwqrpGrXHhNtx821znefvkmIDpKP1qY3Q5LbuOjPdDXuwaD3stZTksd6H1bE4BCaBYDnikgudR
eah85t2ejMew6I6dzVSa9ytaK5cFbxzVF6ey6NJX73PK8xcSKGbrWSyUWBfKNlm11AAyhz07beDu
4uU7gP4IDoToidPy6BX5h1LyT+YIF7b8zCxFl2uu7N0mLUExcrNPNgkzODJkFYTj5H3oaOt2hD55
UCzpsMFFZY4ZjBT/lpbpksjQ/eqTw1l5GJK79LS+zkT2cYwKjDIEV0bL/W23WbBgDTFXtd2pt9tt
IMPhMMfmt0OofVPRwbbO03XSwXLE/G7sHTthoZmIr8Y2hy1bh5+j8r/CKmue8Zdy9knlX6ZOaz6C
EOFrYKthTgVNbq8G/C8rT2xnL6c1GJQoyPqLjVB/nK3i0/KZdfNQVYW+q4DIFbwq2l2lZ6xV9RHB
SN35uYe0RvV4D8M46DNkMT7rcZYRMvCip2hKfsFEaczmETBi5dKNAlCZJJGoFniDOY93pSvaQxI2
FEaHkPaqSlJRM7K9Z0QfmBsKSlw2I9/CPsh/wShEccqXGchHbE7jbjRVdMp7xP0cVKQ35AJCbLJl
A/pqjFhvFRSOqpAjRw/xz0xgM7GhvodgV5wwVSRL5hoCRDOTk1ooJpG9DdPWPgSxCYLS2uYmZ5R2
hntdp/JlsqOnMmBqQgM7/tZAcBgpjGFdmOMLScS/yBsn3wLBHyWZ3oYZR6wMZMRs9yMghOpQOc84
ATnqjPgy2+nZK5pP3zUo4sG5ZgZ0bGALvDee80U2f8tR9ogfXR6rqCRZRliMu7vkbIx+vVNKvDbm
dNdhM5xyDLLBdFMNJOup8fkML4U4wevAqaMAqVXTvoiiHpfb1P7kGvavJo9V/paW+KOcpfvLN+ib
ioIz03Z/7fgccfzaHE8lZr//vQR+jTnKbbH1iPxiLS9VkuQLTWCHIYUma6tfCmsy++KzqTRTfE7T
hP7Hsctpsko2TRJZj7gNs11hG7+8gfMvT2Q3HRpmT8SQ8CvOVbSesJWv/MTioMyoUazxl8iVi+lq
bXdBiGhOM3BQMJuBMHO3RfEt8SFtga61m0QcmIB5QEebYUUsinGXEtBqhn7liI5y8pBEcsamnWaf
c8PAyxheasN6V0ykMKgHr2T8OTUZf1MYY4GOfhduFm7IjWYiBEzrMyGN0pk+XOOBqZP+RmZSq6Kl
lM1WSbPLC/w2iu7vqnB35mR328Jpv/qJdF9GJNGDUHfQrvnCnkyDAcmrjWxdGkZwyfoW24iV95z4
ba6hFqfisaEl3IIBnHT9tab2ZCbXeKnl9Iy7a+kdAmdDKdXOEdZ5NKwrUNac4ZNvbXUG9wm74eqz
r/XescZux0rLNtuxRELF3lZze1ee/1W0Yb+mySUARQLNAINd1WJpILaD8QuhZ7a9taMS6LeSVSvu
bWx4FZka4SWv9vgC1J24QcS/EtskFUk4AOcroe1Ea5x8OywAHikJ9SfzfGuTcIrEnTOvXcEeDATt
WvSz81Qp55QBgSGdBjHdSjSNwfpDVOWjcwsH4NpTEJPQh6mDBtTrBZTSshxiQijNpywY/xJ/fVNe
w2A8+VfX6OMWkvYaB2wc29NGCjqckjr69OjHIKpQ7gmHrBD05vVUF39ss+V8yrBrNfjRfRhKwoiL
5pyMXrIKFdmpZLzrunMPQVQPF28I/pgjcEk6up6L4rFkRH3HO+LsLtbOWL2DNRxOSTteGBzLbZvV
zqHgC26jYW+G8TOIVg40A1Ft0/pkkQEfOE+fozDFxvbPZkWfiAVS86WR4z/y+Ghnk8HCZwDJjopb
jSGJap9k3GLn+NPG0uIn5G+Zv7BkcoBbj567c2SJePrj2cgWEtjAech/MyaYObz5f40kgFrTaiAp
7UEOdngtswQ6RPjUNS4ul8iJuTfxKLYFhQtjQslH1wXMOCXbRji3MDPoDiRg+VaL9Gy21hE1psHG
r52NjeN6yfp1dzsRnI4FBC0D/2OtXHqNpHsmfZ88fN9eKOekhIpePMv6aTC/o3lsduBnk7Kg6ztl
8x1T6ew6i0kdGMYTz2p2JJv4OSTBXgN8WDdeobcpxds7LJNYlTTPj+yhd2QyiFcqaBBEaf+ypLD3
JrxfW4nnGiMoTwyAd/jbKR1a/m8MR/1JJOE1mKOUb4syxOUsxHcDAbIq4plxe/SfCMddHprPZlJ0
1DSBM2ksQSfFxD2+hHD/4YDu2jJUZUclwkAYsx2AdnhsHxl8jdn31Kae26PKUc8qsqx9lpUHn3Pk
JHDs06e6a/PyXk6T2Daetrce8Kpt30Y0Ic7dQcYVBq+aQ3lOl8c5qOfplDK5JOhzLk1GyKHM9yWK
VJ2T00/JZG8shrvr3qUy3ozwbw0UVbUeA/dY4x6xps9BsOcbVO/ulFUhb0aIMOEHc5yYObK7A4OG
jQ5a/a0E9QMWgGPG3Dlqa5ggwNDcD2VXk17wnL3lk8HsG2T8SiFJMif4b8bv1ZYDvdoTTYh9eW/w
RIbIOdsOHoff2Wz/A/DNrPlslDHgftxAbyt2Qe1ckjL8k3YMKermRorM2rRp/421GE8ZBobYVJ+d
0X4E6WIblstwSXNo/Mj4qa3NOJq3laOX8cuaONTOyy3wqyMgdNOmuLwG+uR7HJsgP0/Qudbk/M6U
gNVr7ud6V0+Phl1+jeNkDx2SfHsXCVwl5/4q6b+BqDV99Q4SLTV8CKdaHznQgk7Q+5DCdeBAlLcR
zC0uXYR41YGSLtiNJsuh28EE2JKZnLM7+y0vCdyiHrTbocTik1PRkIz0uYbo7NaosNUOgm87ovvG
I6oygwWwzC1WM8BVs3mokrY5hnmSb6XpfoY4r3waKTesp6+tA3o1jj+LTMSnhWdfjAlGEON5dHoS
KzjDVcx+xTNkrh2wMgHy5tr33XJN5OdiyJHQgRCvhcwe2Y3kLLPI0CTCTnACeY2BfsF4flRbDygn
cTIzXtMAR96GhcFwCSmiCqwIKSWvidMdKuwOUAWQP1t5a+uoOoq5/xOIgo6HFbTcgFPKgBlLjlRq
Wu0pcMxpG9n4DKTvFRuyosOaGrpPt0mfKYSLDwpqb1y1N8FcbwYVcDU1cbuFzqG/CTrO/HVkX2mQ
qJzphOue7dl/cPPjJjzm9Pti+LOZHe/7gvONV443M15RKfWspyZka9dfvNc7MY7BxuvVKaKADxAT
m7bmo81iwJj7kbn/Uq6aG5iK7IZ5cuWDPR9EVAOvMUuMnSyCEaIm2CxfrhMmBRvuS+XZA1tgj1Fy
NHs8dkNEO1jLHU3wMV5Z3WLjxQG6LjOGELVi/z3auVmR9HYcateSXQeTdU0zz4VR05k722EBi+zs
VqKHthFHaZ7ODBzxRkb6bozQVCGG0dQy7mPdEh0O5SGr/X2XmfSJlPLdifB8oCGG4/TeZIyE8pRn
JI9xnfvzV9PUl7YUHmHE9lcvPLg/1C2uDflpo8Eea/B/jZ0Cv7JkuC4h+SdDyxhfZntr63OwJcmA
PMl1jilfyuBevuUVHzZ/HlI6ZI1dAMIpLWoqLm3MMq7R/ZtLpolhW20Y8OsNvRvbSUUvBnsRuKbm
/9g7s9zIue1KT8W4z8UL8pCHjWHXQ/S9QqFQly+EumTf87B7q3kU4CcPwCPwbOwaRn3Me1EGPIZ6
EX79UCqVoSB59tprfesxsXROD2BkeQ2bp67BrUp+WiySJtiHcfYT009+AE0VoGhu+yy7NcUlTYxm
IQToSrMbIY43IfCapvrttnKNg0Ctg0kjRekgTxTPY9F41AFDVTIoolwPhgDInxH/7U88ZbgXcS1t
kKfGTco8uNbLrYbldaP0uN1NSXmKbEAehf4qefZsA5dMjmc+Zqn+RbMHsAMDeUcH0ad5Tb2pZJ1t
syb4EDdWQCzAWJeweaYbw64+ipBFl7LEIcTMM7oYuFQDuoUa13aBV2Q6ZXPvTC6cLU3DG4BRTwhp
KeVuzCf5qIgg595adREhwzK86Vb6DCYQETL7hJUz7SzrmeY3QDq91q2gukfes5ngWaBvbS15eGPJ
NpcidF4H+Vh0mWC119wM2y2Ppt8c3SllWxsSftanZTlAUtDDjEhlFXKX1K0HOE/7gUPBqg42JlHl
RYEotOLxghaf/wCq0de9HCnW1t1lo/U2h5i1Qanu1mihKFDWMYhtnVNuNrao9EXY30bFpNM0ICGJ
arMMcV2LeyGbDo0s+IomrFVYxcEhVSbHY6gqboMT0B5/Jb3Gs8PSVuV8nbJrXlL59ziIEioUpo+l
xtCbaiZIiUI+dgwsOH/hWlq3Ma/2fc9CO/ia6YYJ/fDAB8KdaownCMd3p015hFpgh4og/UaDJuiv
7OYQ+TUJeiPdDphkVhEwlsWYjGoTJJTBAIWgpQCJnKAZ0VWNAhfzCSYF3laSXBjOvQ+6vteR9Wyy
Gs0LlihGgezmWNohkiiPMAkfoQyJ9YxL7HqCRlTYoxaGQUB2XT3T5Xi3qJHDs8MQk0dMBVL/sqiO
pONv4t/qEppddBOatO6KD+YKMtjmVZe1j3mWhvjQog2bmXsdp92Kbol07bGNimy8apnC0Ds43E08
qGaOCm8N1PpFC8NxBZGA1zENt0MFYU+FNvGODp9/VMm9mjJ6KrhD5qNGqKEffwWus629gqR0dvFb
u7hHffZb8BhzjOjHFd3nVHYfXd2eNO2aZfoa/dBe1cjfK98yoSLxfHMQBxeVgHAeK8kT2PlqSIMc
prJnGLDf0ObHDVu3a+9P8WqAuwefkud6Z5to6aTPExZnsm3OXWhVy6yU9z4hHNA356gasZhUNAKZ
DGMs0u7CBB8YFry/cS8wzNgviVe/4SnY6Gb76BX2c+R+OhmQQ2YbMOOIfEXrDCtJ5dFkinPa01KK
zz9a8P75Tk2UWc5Ja18XB+j1d6uZMV4aDMZk+CktWtk74bWrZORUacZi7xgx0AWepbiBpq0qh1Ps
SJwHMTsSeJLfCh/zWlfGxg/sD+x4FY2G+HLZ4IocdAQL/YUTxFt3Dn2lUGd9q1vBSEd1cBCVa30C
1DN1L24M+0IejE5cuFdirnYeiUi8RoLgc3sLstw/Jb5XL7h7rXsnvVIL6Sxzj00VB3/KkHPcflFA
Rf38AeSdsVZN0HPSwFQxZ0ZlEGbconvOe2M2MmRoi5KM3HI0aYHXnIs08VVo3W9+mkROR/gHZzdv
BRwWcvcdQJCaM8XKAncDi7Bmm8qeGpDJQ6Rn2lIfwaPgFl3baVYeW5vXydEfx8pf9eOpwMOKpPNq
9yjIiZ58cpa+qBL/rxqqQ+hCw7J07v6h6+5ZQb0UlbjadCQwdSOxwDHggSiJlSlKqeZKw1PYRZSv
RAYYW9ezl3ifAMGNJceAHKVt5PjTy1kA5GgodeQyTQN22/rAOqPMO1Jf8cberV9owzxcavJx8jQX
B/LgLgzNWbGoKRcGpYRrt0OjZwcccWR0y3hYGGQNF05oASjntXBtHsxDlNK7PvkQE6L4BzX+kyUj
u0SbUctw3iIgVVWUBoeomiIcS+4XeZXwErmYt7IObDJDtAVUelkzmLqJl7DUN9C8OriD1DI7y3ou
WGTKof61Do6CdrhVo7UEqMYPG7dxMoh9J/Uf7CHcYiWHn0YVh95xA76k+dKGnQ6K3reLN+xG8SpV
LX9DC43PnBlArDtgk/j+0G7zUnBDVKcq6F+imr6RdEDk74mY17I7+mHKDaNMEZ+4CsskXkRWrzjx
ZUsKcPeAE361GQcrMqExh3uXJHUK2KdJaTWLqi/kiAfLLnAiW82OOwdEzIFVb9+BkXHqodt2tkH1
oSDF1aGhu+wK7TJhNVrlYF70GASstFfgufp9wiDbWOrLtxOuBdlctam/2VStLztSOCvKP8Fs8A3p
7llqdQgrD2OTPRG1VjxZE6c6KJ2ST8FLh1NTCOem6JfmNWBTAbeSxxUpYqtv6X7CGsRBbMXGIViZ
enHlTrYex3qtc4mDYd00ExFjugQAZQGOrshz2LjIFzLyvsYK+3NCMTb7yG6ZyFouWqP6PTnmnjgf
kZeWBZWRl4cJkKtF0s/JCeizinkJjwAFrV2ZJa8e/iN9Gjhl1AHbq3i0l7gZQRsD04porposZlxO
U9CO4uE5mXAD5BMrYbvJaCVgPQrnuKMmacGZsZwTVRBzkXUalreZA8Z8BkLSB5HAzrp5Q/7iGfQU
5NgNF5R2dpuhabY6nbO6KTHDTqZNy+BClPobh3SK4s29mk9htNYfc1ALtQ8bVWTeo2N7B5bJA6ND
mm97j+HVqjS1Lm1/2kI6/MG6zq+mzLeGAcepBO4K6EEHLIU9D9PJh5ZOCHfRpz+GFFS732jsD73v
/5IUh2Q+NwN7iPHDeytsMXc6jCEeWNF+HAXxGNJEepnh0qOqsOHKp9eBOonUIm/jh09RjZBE/zG8
llJwlN6G0rdXXoVNggnPNlxsTQ7o2xom15S20K8DXWMopzSZZ0FmZvHWrz/TsSYXP/Jjm5F3ier2
OTNAXVkDyujkB3SZkWh0Sq1ZT85I2O0qG/dMs/EtnBvbzJF4yZRw9aWKs2eV79Tgvk484coKJ3Mf
3MFpRQsGlCcSrflP0/CrkzR5p45W7aWYo0YWzd3Nm05Un3NnZiNTDt8MiqjJDe4Uf2v6qf4e2Jsw
J6ylO+E5a7E/8rblLtiMS4Z/8sNDWM5+FWKakb7UI+5fc8YiB7Betm+hzBosgs5GWvXVN4217ps8
bXGlI/QeWMmfQxt0Fod9Jk7x5qWQTC3eJhkwjVWo+s9Zudk50LtrrJ8bXJ7DImiRz0yf/J8zeHcB
zX/p1h3UwwCJgMj6OffPhQt4JUH970NXW/dMt11NPSA+njagiXNCjMpKpjBXZIIfOnjGf8Rsrlkv
bFKvNFanisyh5W+T1uhPyt8jm1sHXQ5rzO3hsbAwVJtNcQiy+lK77mufKo1C4/RKwc/8nDq01IIh
kdPYE5M6bY0nGBJkvTy0qAnmbWVX97q3noOi/EgUaGUY9HGSAWVPiFNP7nOBtX07iPy9mfzj5B6T
nH2pg3Pdr9CowBDsJhPbwxTTA2cW10aglmNRx6LUUeo64bedSJDyJm3vLhBfyyaG65nJcezJKYLt
CZbW9BW5PB3wCMAxcjLeu3X622ftuWgSBeEJEw0eCnykadDjxiFDBD6eJISFvXXGTIzIYYHersh3
GJr7gCH2kBNlw64M0m7orvjgVmmGFSE0WzrM/KcRnDs3A8WCZZIb24N8ak888+YkPw3r1yRZlmAS
KQuOkc6ie2epYcuyfFrYG5SwYdvXlAtk9bk1m0vVDbCD9Png6GO+8BBzaMdRDCg8b6qUXTvzF6nr
aNVPzG4Rv57K/qnK4UhULcJc7HDPcIp856Q0njkWauKAjOYltbvEzPuItZTngl8e6f2iN2k48VhO
V87gW4siL6M18adrVrkvaROfRywEq0EBqLJr0IpZ4nEcqJNVfPeFUV4hhtPBjsxe9ROnDMcJTqNp
RrNwpWOh42ZUcgznzyFyBvVnO7nITG5rbbDRzffQ1z9URCv3PwCm4FhsTO1kCf1aCRd6mkV3Wmpy
3qjG7uwK7e4IS6DdVhjXche3tbzWYx2Sv1olscIfLIdHSOG/UuAugIPYIckbGYtfkPQfjIH8NmZP
BhEcdAsLi+ng1smaNTyXPTA4dp29YrMRgJTjgYrpbIjYLnElgABRi3oS0eykkcu28t97zEXcNuxi
SW5o3bY11d02wB4ZV+k2R5EzvfrSe48lud8dZAdehNJ7LU39yRgm/rI4eq2EcdTa1tinAn5brhb/
v0LFkNKy/7wMX8M/Bj/F6qP9+Icf7LLtePnIfv75L//xb//yf/713//zf/+vv/z9f++///kvf/9T
f69QMdy/WqZwdZ0uO892HYpS+p+m5csM86/SMnXPpbnE0R3d/H8VKqb+V9pRdI+vl9xNWBj/V4WK
9VfLFbQDubr157v9z3/62892LdIxKPLmv33+D7nKrnMjScPf6M7fCNLw/IXzT+q4hIiJhwjbgOVn
eJbHz1B+fdyiPJi//n8og27YsZP+MZgZa11+hASDLyWpIzo5nBwUvrElIpK91uZvk3jsEyCybZ9H
FpKHZR7Je5UbVRcDAK76ZugxtcsQwnKljAfORvo2MrjkE8c3L5JMyqb06nLl1AFYQek8xp5b3yyj
xypMEW3hnzOzyH41E4CTQEnslaN9SlO33Dm9RlWCmcq9rofnEcsG20HBpTeBuixL+6JURfYuxhQ2
jEP+AHDrxAqTy6F3DHYss55udFzN1FH7uELXdYmrvHaCHZ2FXw2GqVMUROfcBeBtgH7FvMG0qLQa
uDQhSCDAmX76NeQoW4VJrj4K3uhASN7QAx7jqeJJMU0Dw4Z2onkK4mcxlFiC5XigIoLHeic/PTU6
F19znYtTuz40+QnTUTniq9A3SkL6HRAez+kYfTgOfjs1WOmxJNRnTNJ79LIa0DE3Nup9gZbk3MXZ
yPnrKfKrbWpwrJVRcOrMRZGygCqbDGx60Y47MVRYoq36JO2Gg6COn22MUrHGCr5O+KYIAeUKnlz7
bLR5c2bncJpwxcWDWf5oaAWq9gS3eWMJfktQTPjjzcQDRiN5K5rMYBGVtkDx0gcQB+IUJoSYOKTO
8dQh2qjJCa6j079NIct/M9MOqlPtfYK0Qmh5OqEjeWeVTuG2wP4I4dU52TbvA3PEixT2LCMar0zO
ODHtTdQ9BwqtUq9AVuL4GnediBP4kWAwvMyGo9g0FuGID1pCyiNWhpWI5vRiZOKOpOVrTUQV2ELv
TEfhMb92qWB2S6bk3lFEi752z2234RdYUM+ctekj/R1Oll9okK4/lWd9J2XwWrlavBtzuixyjr/U
YkZqTz5yR6DAXOOLzndgIBBtqeCJetk9lA6gVuAUW8lv9NzK7uaVljgXNtvmPnDUXnNs60n6bE0C
D++nEXmbviA/oY1Rw8A2PRjECneMtgiPcL/WPHE60vt4wuwuZ9lWqnuBzepL1uE+4kH5Tc/dtcG9
c4EFyr4kwcPq1OX0RGLK3IiYs5HdcmQZwxp/XNmyHKEhpkikc2G7BNmD+wbqtFasOo3cmsOVd7EK
aMbgeSkKhELUdgmiJ7LMEc3BOtleItChRpZoY0buLi6zK/YUPK4uIw8vi7lmTIdZAiV9Zxk1IYu0
a18tGX9qYTc8pGO/ryiOeOA9qhY0qY0HE2fuubbzU520LTTqnmyHHkbxHrQw9XgtiCN8Vbx51AOv
pnb9878ymuUXKPgjWkHTwT9im1UMwroVCeGC0JDtLwyjF586sw+s0NQVQwersBbgUWHr2KJ/5UFi
P7BshCSjc8R1HU4v+jb2av/B7tBs0zKBqYo95/Tng+tNM2Aw1LBrhFczjMdDpcL0baQEOyE/+JzL
21SVzdZUc4FwhFMlLuyIdmYmjUDCQxpk/22ls2USlf/g6tVvbMTDm086kTIOK7mD3nqJ0/4FQkX8
MvHCwa96K/B4bnU64d/sFg0a49nBiAZ08IoMxBK7MyO/fbMgjS4NL9z+oRbSQAFLjFPpCkogC1gA
40eKOYadkzSvWY/3BFdrfe14hhxsvEGbaiy1F9c3HsDJyK8xm7463rSn3Mp+cOnVe1Jf9houa7Pp
ssJY6hzn57s7t5TyJSdwClAoyPaFx2WhtNLdTK6isrwpMXeX/lmZQrx2fv/N6N49xBhDCf0W/BlG
+4p8ZpjV5dFoVHvChw9ZPp/woUf1Ke3jFghRabOgqo6WbIYTQvMvDwzVnqmaBvDexZKTQajH7gLo
u54TgmOZv1PI/o6/jm9mp+5hLINwr8/wVVGARbZ9dYYGN3dAxADSkQbWEGadrSZMUDpdPGvydFMl
A1Fv1BBWjEZ76l2S8TYNRsuAVPlGF7G2s207v9th/TY2KD4gHJ1jqUMuzSm0CfV0gMmB6jpWfX3s
NdwzrU2oGEuZ2ORh75/GwtpT6uefph6IphS4VGnLdE+0VP34VFusaygkuylma1h7kzpig5DbEM7m
UrYOulWI+aKJtXsGXosnJxuIOSLQCIZkKTCE5HFfrCfN8+9VylZNEqI8trln8ZwquJAH98dCqY5Y
Pgek4nG78ytHnNWwSJV4yaC1Y+6ipGXkxgxBxH6PK/PNVjiYnQ7JtALFjUHR/9Rh+XQCS7kRpU+J
w9SR0t2ybafff5JDMkLlkSXVVz6jxs61u2DvF2P7YNuUCnHh128Nju+W2eFF6Em0h00WYtDac+zm
9C/pM626sqHJSQtuOLYiSG/e76QDcTr6hnlxFdsTk2LGKCvH1xGHOQHa+lcZFVh8kp63mFa8s7PL
4fIG4KcLQqgaY72nZy+dnLtXMVGSIGEpHaXU4g7qCP7aYofun7kFwhYDfVC0LaEje+ywnkJtRSjo
XnirIMtNiAJaQfkkuH3uALJ2duATZv/6SpqJ/Cghm7W1Zz+yrTQXwjPpqRCx8+QbsPx9TI+Y8pxu
bdRMyNZoohp4dJ/bTbQWif3W9+N7ZFb9SefJt7JwB0IrKecKGNPbmXrEEpWKT9CTrHc19zUxMrFz
0+lzYGlCTD4cXzRFS65V6ylQJXs4QK0Qq6m6N105/O5z57nQibYlbsyvVdWAyUKqkSyq7igjKWO0
8+670Fg19uXZiK1p01VmuQUicAY00X5TsfWA5dz+Khv30cx4MulRfU8i8aaB2nosVNhsaKvs8R0T
R0SKoj0krLxjYGER9OnAMpoGeYltyqVNw10D/IK3YeifDUe3zn3CSrw3hI8TLrK2qa7NIPM0ehkV
LfMaZmCnD+VpsLzoZEzY+DpuhfdagxbpfP5BKw0iK+58whFFPIcpFAAqZ4zjBFhp5ZhSnvAHRA9F
7BAHAODac2IbxhxnuyuGc/ahWHew3dIohwE08pg0yYsTdOh/mDuuGTzkne7E4d7U4/FBbyxa3AJM
OZiPJLFFqACzy33FOwtveCzy/IAh6ZOuA/NaV/GtrNruFgEG5aqOe2xVRcnOPk9MRLr57NLzvjyC
4hs2DL8USaV0HFkDf6c7FMVFtsOIwxRDaWc4FQYJ/wSlK+TP2+GV2MPGYZO2T7wiOE6thflENude
9CtaaDro2UfXaKdjKKg4TVkIkkk0LmUv9cvgdPXBaZOTSAzrVPUPfhhqR2ws5VEjQ8RCSVz+9mFO
dwYTJwyzWsMqbHfSz4zbENTOtcR3XDgj3mQ93aaplzxpHmUThNhXclLVCbGKatfRB6DQ9B5rJp4G
HjUenTTddwJsVCn376DDsg8u5JxvDQJwOPXQjVG/NAsqZapBcCvzfR/l7/GE+R+73nPW4BftQ27A
PsB3ornpsyGr10ZROE6vxScb+Im9QXRl2zmubOIjJ5FhioBw8lyL8t1sqH4eqFlZ5jUE4hC1mnIi
7RA4abDPAphu6M73EnHi3qI5wytU+6lNEJUj8QkX2H+MqJXbhVPFfU0pyaUhJQXHE3b3drDPQ6ni
ddzt4yHIrjkYPZaDdrW30WxXsjLadaTJn7CYVUPJfMUMyZqjr6MTAFN3gyXS24cBO8kpHYczNDCM
x03GoiYhRmk3TvJYRuThmSKnE8Vg7j7LQxt2OYfuMBytNZR041a7KUi9dMzeUlf/Nuu0+9bAa8Y4
Ns891qGF3ure4W8fWNMssPY1EI48fiVgR85mFN6xh1vbcUimQxE439PUCx5vUBGdKuyOKO1cMLC9
SD/Vey2hcCKLMD4YNGbE9NPTG0HsNvJ8myJakbMZ7rOdXYWbkRDBQTV4YglcGztKJx+DAAi6Yvtx
Tq05wgIGx8yaaedpRnyEXffbrlybMCofJuF3dLZBokceNAxBrVzfZ0flerAnlEWOzE2cB537BYZe
gSFSwUQpkq9QmcGePCdt9H0fkWT9ymUI+tZHSaWo2HGd4XkQxh6/srWbCwRF4ndXIZMPDbmdLQ+f
lRRQYEhk3UGBVvk4JcET/l/6poboM9tWvpO8aiGoIpVBGOVi3Y44cHkPOtuOUAseG/JAZVPRSl/2
3N7ZGnNtqOHVJxK8iKH7uCIhHVvrxBv1mxU3OoGbvtj5Xvqu2iqh8SHWMBKO9aHO4u/WpuCdfw30
51iv3hrcZHbE3cZj72mGsyjvi7MZRva28/yPXsTy9OdD67NGAICfDtZ4z+zRWCMN1ts6cNxFMKHv
5g2LUA92w6qs2atNsr/+QSH++TC51S/bykveWwKeUt3KX4N+rgCwvpeOmLYESAvIkXH9S+N4Ynh7
Rw+Ca6ti8dRHjAKeXpoH0LBvXsRbNcakue0dbWWrIr76ZDwhM01H+PwrvIDxvm2lsau9Xi1ElVVb
ERvdDYiaOE5xy0EEx9yvFmWNzX/1bBRBfGgnTlGYqJiwiFsy8li/3S4xQKmk/hOBuR37iuwMfZIC
Z2yNlyzJn3qr8fiDabOZ6K2Msy55L81B20imta3WTPG7y1jUwWB5cgQbutjwum06ecTYWCXBneE0
VAOo5rnziWhiHTp9Tr1kVnSDAkCkkbXGzQtxdrml4z5VmOKXWqVGjrBmsZrQCc1k8l5aKWEFaAZ2
9KhdszuJTlkRfKUOXiOS9ONuwP+09pIk3Of5usfEseAgjknZ9uiczuB40lkePNujknsywKzBETqM
xsuesFmIGNx+FZTxps1wcU0mLWR+3sXLKOHXaJFg20IIeGubWhzLPNKv9Rr1YOdh0UFUzABjdSYB
pgHAG9sQ/ByP7CnPPu6QV0sbnL2hKPH+8ymGyXJVwu+emywpbCkC/W0gKKSZQ3DRCLR01cRjEoDP
KnVDeaYtKtrjw7kZDhekx/Fen+g9mHFl54he9OUwjtHa4EcEi4WJe0K/Z519VujFHGXYeyjXzffm
7Heh1NS/zv9sU3BxOiMGGaIFPPAM5hXfLzg5V3jBlEOKj508IJDbj9XBTjSy3MGCVbgrmMDmpSra
jbR1Hr5pe4YzSKcLe+tM+3HRoV4cPYthPeoPbttuytiMvvWg3aYWrbbsbO8EdPDuxth/QuuhpwvL
DjCtki7qFrYdu+tMxwlq9T41DBKHMGphd+wdExa4RqUfFm2FHODhK27NdI/jf9e1vQ6RIT76hosb
rI+tJXu+RTNyRfsSn02f5hxQ+RnB+pLjxMbSrCmKoLEFmetYZ/I7ZsdTYwi4j6A4mIx6uekh0b7F
ugQ/ADkp6DtjKSrpnAvCstYw3D3jvWINS9axOyZl5Dx0NfWxjq31GOXN6k4Aja2wA8pm0Hd1N00U
iAu+G5l83A6pf+xCPd4m+OBqCuNOfz5YilyuRxfWKsHhfXbp6kRQ8x4KzljbSHBipd8H8YdQ9i6s
PbUpmtR6RFD41BI3ODpSmo/V/L/sudCESpZFxeaWvs+xO/z5UPi/aqpB6M/MPqGvT2mfnkIhiFP5
bQAjvL+AjzhBEAJwYIRHMtzZoSFh7fo0/tCsNFCGRLiYrjKKtMSM2ci1eC54wBQJKOLPB1wtJFLl
avKH4dSEn2A8Hpp+EI9EahGKMgJzmRP2i9aSuOW8sccHzAIitbJjOHdyDZhH8C4/54Glg1vAKBnX
eKZ9eL60x3iZcbJG7weSHHu3vHUOHHYg2Xh0jUpWcaqpvbtjszKg5fTmZVxUrLrrG4cRej9E84BX
n+M80Q9sifmhGyc+zP+ltCo/gP/eZ2xq93lBYeXCa3EAGQzSy9o02LaL4Wi27UkUfU+/Vf4YwvM7
hSEjF2+WhzhDJWtl/ZTCwAhAbd2TriFvbGCu+dutYQA+DXJtnpE0oIJQYVyxRusmeGwH3Mbq0HqC
/ufT3scAkDgkOEq9tVY4DLKVqdi4WKl+gq9UPKpSXXC41CjM3M96pNkNdmuCsWz6Hpuctxyv2sa3
6LdokKjOyi8SVn9RzCKdii1qlk2Wv93O8n150ZoRcIYBc4eSkqP5AzwbyYAG8S/uwMtcD4zfZtRf
ozwtr2Ey6uQErffeSsuvyk7erSGG1CZJGNPp/DLoiNaKrkALtfkpmvVqtAd8ULpzLlv9V5Qa30mI
LkOpEKAEmAxE1XitfOA1fIpTuvAgfFDPRFGXX9EWEzsPZsYb1RLVc9gq/8LTZymyaWCKBFan9dXD
FMmrHUfyNIXpR4HX8cHwyUT3SeuulDe+pWY9vQVx+uNzsayCgiZQe/7xAoMICDO52CP6eJvWGjqC
rc2nNPT8rjHAQ1/KKHerMZERMY/VNory50g1zlqhgSwERYir0i4t1A1ga5gu+gtbCSCcoZmuesCM
fjLAFUUznnMthwlNiD5S71uTI+7ntvnpwbY2G8uwW8rlcgSVRJ0NAt8b2pXUAwYpXqiq/8oUB4k2
2aUNXJIiZWzn2HUAtJCuSgZ9t8xPga2wwEhButhWETDo4BMi1yJi0n4zqwGPiDO89j65eiv5tOPW
fcsyqJaBtVe13x/cpiR10ekrbPzGHf9Uomo4KNLAzz3oLcgS8064dvacRPIWsHcMtJ/AzyTODsNf
i5bmA2l3xQlk3kjzB2Axv2uGNVOJtYaSuiFPMdwrh1bpHFT9qYkc/4UUDO9Y09+zxCjWf45fBU42
1vRGj8nGXFlOPB7buscy6vfmJfW9YREP4PJVIKZHGCwbljj2aYyhtFS82Y6TwbdMlefu2bcoDgYf
bQQ63hiKiC81rLeRQ84QJfqrOZXWQm9sDgKj7x07z3jwJzRKBObpLRPes2QgODXYZj1pQ1l0huDY
6Vjiss47aUNByzlTB9tNd6Z0Tu9G9BS3QXGso/KjxyOwESaIyar2b5XCYpJo7rilNQ5Haem/JkXt
XMxw5mg6Ypc6yc23dfdixqDGBvSShSZE8IT+Oaw9O52Z31Ur8HW25s7z6o8CjfwyjVWLPcAiVRHG
+ezRuWiW7W+k4Y57lgbgqLG6txU8ztnJNddebJDDvSOTN1MVtru9rPvu2KBoL9m7xq9izn/XiVZv
/nzqjxxQAlM/RKnK1wp77iWq6PRELsz20nqtIsm21e3Bhnte+RlQR0QA15ArYWvuxsfBsh9A2KHE
1zODXg6XQHjvtQ1jmlOme6BPHKTsiOGjNLLyFA6TedSDY1G31aOG0GGr0T5LI9O3pduNSz0hu+CH
EXFzuyquCHqbnujXJQ6K6qLNPJLB2NIx+96piKYyEG2nUhuhYkZdwxnemZ51SUEbvuI3BiOOtEoR
SFfDJe/uRl/YFz8trFM+dRvGiuQhNlV/YbciixqQsjVBmDRr89bo9B1YlEbQoXYbi2T4xXR5ioZw
n6LwPaocALMTd/4yCpKJPlXudJPuJgeKVGlitvBQYcyg4Q73bhWGn6oprJdSDGQ8BRZIn12JkKRA
hirTOWFbDHyGB492EP20jgFZcf3JYWmb9ms9VPqd8ZmudTcwX1D2fHBC8C0zcy4e5Ciysj0RLowy
rx+7NmFhBX9aNNEmtuwjXTTDQz0nU6ZpjFc+EYyzlqvhmFL5NXHgWifUNK1IytVXVYFMj7xYrKcZ
oSRxznSMX5d2NJMdVsfnUljjqTdwGo7GsFWDXTxRc/o+Jea4ri2MSkMdRVeU5BXBd+eGb+WL2zYH
jJiV1KjPqyZFP1vsfBV5b9zprcX5XsoPksA0ZkDBnDRtPNhFxPk2VtMGR4a8Nvh4V6OnvygTl3JM
xvDJtrL+FvlbA7+4k+qv9Mw1x4xo96Kq5R5Mifkxiop/Zyeeaeh9ncA4sfbCmxD5SXrLLJDKM0zW
zLxq7bVe88g/bEQLJZxflS1n5jrHrocXIQyEsZ7sVr7ZoPAD77EBFsl+jHLcvpfZfhgJOrclKSql
Y+pJ5gNCBfoddtS0KeICm1jOptC3e6I4Il5mTu2vgwzwizIxSWc8Ooy8hw9Or8iBNzcODp+pyesc
Tk46F4rE33wMg0FbGwPJtoAiw0SVD4RVvdBoLj4u8ZrlmznJYJtVtoe9tkluJGBOCKTVK6oAW+ME
8KEr1ak2bHOTZIJMm0EIATKjQaoAxiQQk00V2t+JinPOht7xT8sCSbZ6odX1xI3dCE5aQC1uVxOm
qEv3DHDVuxJ7XvX8uthFq73p2skDQKoUkyP1GXZwjryxfSstwNERfzFIAw0/ilbcJ6Gck59ZX8nI
MTkhuH+C1MTgIFGLm3SvBg7+osRh7BCLIQCGE7HpIGymTjGyidSnbVraJ8u2/HNFLEGalxGTIYlG
N9oWjo+FMiAGV2b2HmK7bQTiIUUoF/L/sncey5FkaXZ+l9l7z73u15UZyUVojQjIBDZumciEa619
OdxxzQVfhMZ5IKrH4OdZ1d2V2cWq4Z6bsEIBSIRw8YtzvqMFx8RCm854fiVF3u0CY/BWsZk/QBEF
GlqCzLYIAtgNORlDJA8CLWb4Bj0xdVfmaL/CSPWvnkalE3MzZqFYlIAdhpleq77QjMoHrFrJ3qhI
7zDn6tdrQmAWprao09DZmEKaV44ytgxR8+GqctgxpdVno5KxsZBX3ls59yYtEvZrMLp3wgFQzjL5
W9G19bX1zWJZxCw3+nxMH5IBznCcTN3eyYpmzXv2zsVBsuwpjaM3aivd4UzMrDDfilCBsrLDdFfn
BNzYafJSylY8+bzeJhTelyaN3rO4POWaag42bterMqJPGd4A14js56DM23NA/YF9ULee9ZaFrO7Y
ROe0eEFNC9Z9k2nPjZ5mn62W8XJNU7tI3LQ+SGu6RSkCylBPy4cY3/Cuo7jL9crdx52I4S/BVKjK
9KxbxTOIbWxVaXZvcStH/syeWMgK7wIOyW0hCbVsNG1FT1F+/v/iHilIKjAEiph//qtm5h/0Pf/9
X//T//yv/+1//Ou//KDv+dsv/irx0fW/6ErZiHwcx7Axm/1N4qOLvzhYrRBmUbxy9CImyrhzB//+
nwz5F4eZi+06poP7VRnO3yQ+qH/QHdkAU2xXV0xo7X/66xP8N4h8DP0niY/hcvVifm0py1AmusYf
JT6iCHtrlq5cYpebqVJLTp99EZDng6yjSfrPGQZHo0g2bkzwe6M+hU06T8attYaIL2C/FGKeF8W4
KsinAjk0z3qWtU7JHFQvWddsGlPsJDq1OJ4zxBCzTaIkjCNDT4k41NMZ56T5y28+h19f5m+1S/rP
yiVelisdnQWAa0rDEurHl2UbXRmQN0h+PblMZo1w8uSTvU3lgXw92eDJ3jMmOAfeMq71EzxUwvpA
02bWjjzmzVTABQgZyPh0dI6/5UzdV854ydjRlpVOluTS1dzLHz9ng4+bwd7f1Vbzc1aGwVEnlATw
xmf+W7UVkV1l5wRtdcmB4tmpi0THt7sHZiLI+bSueq888wpCjlUDrBvyLVm/xwJasTE3E5G10Ayd
j6+8i0XxYCUjy+lupYT+xseGCjehCxnmUeJ0orc/6ymBtYMBrXfIJUp20zhHAkyD0/TLqgzCQ2B7
j4Wmt2cuuebavbqkS/zxK5b2P7xixbxJsQVwpTDg8/z0ivUICVo5VRdpmC92ZcLjiC+Mk5+cAMBe
BnDcIaCSpSy3vnpi9FeSBqAjjWwb6A+px81e79xdDOgwrr/+yZObxW0/fhycdpyBjpCOpVuW+PHJ
OY4dEJDQFxe9MtYZyzArrFZVBBnR/GyBXoyJYJBat2hi6M5Fi5a5X0u/2vzJ0/jHE1SRG8JtwBC6
oC/56agYu44xDuDni3QnetfxXMTdPdAq8IjC+ajCu3maoyr3kEVY7UXwVQTDnxyZkkvUz28Fz8EV
iA05Qs35QvXbI5O0PjnQyJRA43xuy2QQNPXGbC6KDc4YfkFAts7G6EnHVp4azeKP3wH3d/44k1Jd
cF6Yrqn/dCoPSZaii9CLC6P9VX9Ak+VjV2mynF2T3ISBS5yidfrjv6n/3h+lmzSEZRmuZdk/veI2
cG1LuClNU+h/FRputmIgwExuBBVB69nt2i5fWDIfiC/7WsYoayZsKKFETLigBLgzze7b5KVv0HHX
hmed5w+oHetxFTxpQYlKw9+VHIznbhzeuai0JmKdcfizQ/h3zi9lcYMxhWlQHqmfjh0QDQ5ZT2Zx
0dpkDbNpVSbpuvQgjsXxNjMhzXnJ1QlJkxnRB/to/5rsDU6B4e+KWt4rL1yz7Nv98Xsrzd95c21p
Sd0w9flSJ346s7whk2EfleUFvC/xFmn/1jBL4AQ4yMb6ojQs1B52ahgaFjjIOYUGo1FsuSXLdnB+
0PF8icUqD6ZV1sevttd9lhX9Yal9sGwA3480ssk/OpkAWsAYpGv6djKharHTIJHYfsB3/tDDVYbY
B+zBXiQBDlTf7l+tHGC375EHZbbdYkhjPl+7J+WoBX2hVLkGYbAh8Hlch7kWUdqyEx+ALutCdnDg
jIWI5X1mWZ9KOVxrZmH2Yy4RagsWncWbiQwOnwxIyfQR1Q6CtMD6MtbiLWiwRoyPcX/XjMWZ8fSd
YUIMY4maG/yYXxFV3pGL3WTmgwuMDG7TNZcrLxpPbic/fNN9zLAPCifY4k+ljcHlhcrrZoTvnpGb
IDD8lBsXnyphukAZQvC6lk5wnxuiponmlnekXTcWtTne6y0gHOReyJe+tCm5qlMSdMswHC519YCU
Zl/5bgcQCH2ZhZkazke2JKyUsBGCfyufFNOkYHqK8Gip9L3mfHOKdjvYBgEelb2yXe21JF68JBY5
W6ZB+Wy448XONXeHwXdwjFuUFBDcJMolVH9E8i4aB7GmwN7EFKlyQdDn/bdoW1jaNYN8loTaNgyg
mLKi6zxyOzQXq3s37Ug7AfQUH+Tc78Fg8HVEkahhGUyOUXpmtH5uiwRJ7+x9j6fqIxqKP7l0cYX6
x4uXLR1MPraQtv4P15GMgI9I4Fy/+B039XqoMAyTIDUBnmmx97JwWfRKPbB6WgmsD4Mw6Sv6VWJZ
DLTqytoaJmnYKt0lo3GMAxej7RBdnFlUGlcpiX7OflSv3myCMWqyw+LMQx4LOiUOsnJpSnuPrsRd
5E4OEgzxk+pAxCkvY79FeJYRdOPWNut0i/o/UrhBtIjZl0GHl6dIUMfM2Ju5C626OnQV7nqkdM06
xVSAwiRgY/e1ycgRzfJhlUQlYAGf+q43fFpdmRTAf8TW0PE8uvAytoxJAXbU+P6Inusvab7RUotl
dJsvDL89BSXUVU+AEKt7EhX9iIMO5us1Cgob4J/NlR9/CVzakTEp4FzUOBfYYsUVKdJJa1ks9fVE
j+yhCErR7jkmQMOk7ZfBOHwoni/m5Qb6qjZ8UeSFeULc2QSgLVFTMfFy9YOnVrKle3fse9I4tlpZ
v4zw5wAvbLpI8SIlyBPzQaCqsJBy0EWPFWa+kIxIarVtjlCOZ5JlVXrGlH22RuQqsmyNJTG0n4YY
wFpBRqtnDVzLpvqLprLuRIOJGhBds9da8S3zmltppxMToIqZiNGsVXdDvVXh6iNFCI5DGmBXLBCh
csdIMRii9Ya3H4FWblIKwoDEPlHtfFZJGy2PQAWiwWiUvBPhnKPpPoQ5WlTPQ6RPSDh2WzZlNiv+
EQbe3ikFsOT+Ceo/rkFttFdRo3D6+fWtb0K2hmk07WfYgT30NVZXbziG8xKkJuSHFK9bVrv3I+r7
RSFmTUe7ZhZAHlnbcD+Z2o+IQQwhh1PKXlG9mkzPkWDyyqrhAszSPJm+SSKzzO/ZJqdHy46La9zW
D+kQLQR3f8hoXO7LSKglE7tjNPoW+K8tPCKQVyyd3ETKNTbQlD3Ug2Hmxsq20/dy6BmkXGEE3SO6
2hfnDrDtoKKbh1zUQVZRMb4VkgPAdxaYDrlwaF9ZsJIYscDLfjH0Z9bD2DHJBnCS9fwTAuqANc2B
EiDZ3HRt+82jEYzxUqceT7TaXmnGBfkbNjn8B/30ytXzLCeJs3PmuiouaNiuduOQPpIjtoY6iuuq
At3OAvGGNJVTxsUcaLd43/vnojAwH3ZMj51ujiw/BHFCtiGD1gAYl4B6UYRvkXLAQWD3GivnIUEi
nCMhnuznstM+aT7P143iC+3uUmckqLnVISp1d+uTypzEV0+4L8rq3YMqXkz2Mne2gVG5++hffHaV
qIIF+uay2qti7WhZsi+zOFwa5vAyOrOPj7UQDAC8St6uskBuRSUmM82NGfE5j2F8G7u967yOMMsI
pQHAmTKxUDrBBn9cVNi/UybTvOq2jpRZ2NRsP5ao4GqHqQ5ESfvAPXcMH9Q4wCNA9KsnKLTZkiNj
A9VjcAJ1XnDyjHHHzZpj7L5ozoVeb3VbQAQdL+PYbZsso+GTmOO4+6bqs+U4iA31R6LeKnI5gC6x
mQnSemP57hmZ3iq32rMxBmIFWZ7PIVeHmp0XNCSTmDT9zDuzUqU6gpRi4uN2e78U3OzAb3XZOUqe
ES2ybHVudcmgsQ6rBZexA5muxP46T+lUobd3XUgq/WecLS4wOA1GnP8BNPPz2F7A3jxWYf2eSG7k
5syKiyQLL28z35rpgTPcC/0M2NUz8UJv/2ctyu+0Bw52JJ0q3WRtbf1UoTtNaeIl7+gHGvYNfXL2
CVqwjySa7IcCUFmWzYJBKpJiB4XyT8pJZf9cTtLCYjw2dT5011bC+enPg63k/BROdPFMYz8BYm51
/TwMxY757wMbdsDCSDOBlJfUAzrBDHZ+ZFK6FkjCN6Uarr2SFChAHsoUma57h//nfazdz4CWX+hI
k30UxDsM5cZdidJm9HJuoY6bgGEDSCbVtyjPLmXSBWtkgg920k0rfexZiA9oMQXMdcyK9sVn7c2l
3tL3pUDWOhoFcEl/PbHO3YQ5dP/ZpM325UUPx3csUgdsyKa+KGPfPpZpvmuiN1E3GhF14zZEGewU
KRKenuJG8+QqtNt+E5oll6gZwkICAMOPcx4SzAispYT7OEDZcomh84DFwfdjld6yGM3x+qrAvI2E
Q5m1IB6nKz9LBsu2sx2R3MSjfUIFtc1H4ULbMK/5bDU0u4fAtcBmVCE2GtaV3/91J042VtxZdMVE
sWh2drL1l6zWX0rFHFdmGc+ZA9mUaKWpluvmk5WFuLfM+4bycGlqFrQfwF4iyN/9JNhbaQaKvXrM
kGpG9pRszTujYBAsJqXWLcsm0cODcczolWsxTPseKH2kPeWJQVwgyAZbDGCGxvxIZum7BeuGDMsm
3OFmacD1NvW2T547xBXLSmnuY0uAqoYDfwsDHPE1w/KnMBqyLYmfr5Mh9zlEXK/pjgKM7UC4lV0J
+aZJ6O0OiUz34zThBJ6hBUXmHkuv649V4YLGmrEzI5uXhzHrCAcb3zkgFgx62BjuICxgSi46wgRq
ghnAU8XaE+cQSwgcY3MykmvB5Mr7M1RFyGxlfgws1DVQapmCtz1VjkO0aJ3XpxLS8igtOAkfxnSv
YREFTIg2yy0pv8gyRztcLe1YNkiGwKv2dXyO+PEW5sEmh4UlaaQQjX1vV7qK9UreareoudhYsPxQ
7VX52Yio3MsHy6x2sR70Bxu2U3JVbg7GJUNaQURp4eAI0atD7B+wDq4kIcmdD0B52vOBW3OnxeCd
2x0VLneEvM6ObQdJNTTsJTTr96y296qyHiOAH0WO8aYycb/u34rEvrqKv5jclAHrteoY/ccuErBw
M0Zgl1xjei2G6RBQBDQhapc0Greqs+Fusa7KWBjP/RFLRjCOPbOzAYU8cTKk64kvgs+DnLOtnw37
2NJfSPV5y4sKMpuw7vzOuUuljpS/OSX6F519KK0ZWAZM0sg43llnrK0WWEkyRNsMM2ASxEC8TPdh
UvpR1Fq5qnl+QfYkrZQ+Jf/WYVyEkvyJ2D6Mbzi4ogwj1vxAQtljV4bohPeOXkOGdtZmAODaUjio
09CnF8ZnFmOZL0O5CfxOUN9Fwa70P89ivMeAsKtd7jyZPfI1AnEQsGKp0WA8dMMyn688Ecfl0lUa
6k1CZM5agIVCsNnZ0+4haimyB2nG3s7nLFy4VWcxaEyrXfJmD1r3CToWOhWzYu88Z1hl6MJGSwKB
CXmy6CWtY8W6fecjXFt4AdrVzM7YbnPBWPUN9J56RmF3ZPztXZPSVLkBGKEKCJCTF+rZA3OOYXpc
51b0Rk0K5C/ol64Danz4yltxy3C+I8bYm35D7of7jDUWU5kNmFMWICuHctsD36wdfNEO2BOQE5+G
qf1mhWLtOMGHriF+rbgVkBPHWn+FQ/AePsWH78PtTYMFleyc6f4ecIlfB3n+rEPF6NvoDV3L0a7B
tHZp+phK+2EyOaix/SwGhcW65Gm59fhJdOWOOfq6MuxbWgC6SZNSLTKIY1VErLdmH3TnSc0+QBkW
+cZs5THRQtaoY8dVq4he0nRfNgMHE8LzIIpvemzCyyCI1MdWO3qnYgKPgMMO0V63Mf3uW0MXTvVL
WRCYJXQIf9c2afwIMh+37Cpu8aQogzwnXe+ZT4J4zvzs5kzSWqZoX2LihGEUOM7R07JiVUkW6Ewv
p41oLdjuOfC0Pk52Y1wCV3XAjFiM5oDhEWMedFm+wDYGvSf1wyM5r/oOfVi/TGIUsrGzJGiRsXWs
PyBrMi7kG+y7cIQoPFk1602MiVmGJmkKv2GIqQ969FmSmTWnon20w9is204lZ6rhZxuy7bVywnLT
OWGztKtYPwER+ipHBtYK9fvzmHrWnjQjPkOVhBuU7O2aIjW6j/18EbJc+ZMyU84Ts98Ohak1dGmy
dhGSRA0Goj+WmSPiTV+qNrkUTf8CFQ6sv7PQRutatGozZrhQXSd9qqzqk3KbZ200zpXenwYK6IVK
fWp8jKkBSamRx0UBpMQfV8G/8+wMg8kalmDJcsici+Tf+LVzcGENGAfQ2G57w5G1G4EywlI6+C1a
Hd/6ZDrR7Y//pPFz8cc7YtoCianJH57d6j/+TZqcWi+QsFyq5pODVdomAmwVT29dowjhGKJiSRA2
GQLtdoRZwYAH/5k8VP2lYIRfwEtyS8x+5VwJv5Abdp3fnS4v70Tc37NGgq4hP9mlfcpZ3WJj00UO
tN5A8Iwtj6maefj+ev75d2zw7zkdOnfB5hdX/N++/A+Xz9gZP/J/N//S3//v7KT/+1fn8L3K6/yj
+fmnfvgl/uVf//K8PPzhi/V3UMCt/VaN99/qNmn+usWbf/Lf+s1fuQKPYwFu4PPXOfgrrJsqfG9+
WElK2+Bj+b8vMv/Xf/4v//tf/uPPoIJffuvXLaZw/mLbap7XsqQyDcmh9QuowNX/YrsWexJbUP6z
teKg/HWLqfiWbVCC8FuOAyODX6rhu84LTv0vbDzZYRrEKXz/3v/LFtOkw/vpxJz7D+p/1gM2iBWG
3T8ehgyuBe4IXx0ru5FnBxnLInX8ZAOhGEie5bfrvGzCh7pPZ6tqdfKd5OO7xZ6w9e44eAB8rErs
KaPdebYRPOfw1vcFy/TIA8nWv3sz582ZH77/l6uYhEZR+IQe/RhjAiO7zfBv3xnNLjADNpxTss+o
us8EGWFGbQOUvlm/VFUdvGJlT8AqNgrS9WjcE/e7AK/2qHk41pC6oOKvXIMkUdXcJZ41LrUp8T4x
Tz+nYxHvxqBNiZHtjKtpREc2WOOpdFpK1LEYIC5jnTYQFft24S8nyqjTSLxIhnWCuWoIL3Moh0fG
0PgGjLxidMP+LS3rfK2bJfVqpLzD94dIK7RDQkjjnE7QQjVgjpI4w3uhO/eNVls7hhxYail8SBPB
Bn9IGJ5s/ML7FHWucc2cABBf6Z+/f+WX1VLFZXxohINMpMBrXRjEa8BXdA2tO3BhZQ4YWePJEA0l
kNZgGywTbUkA3EjnmJDpygxtBT6PxIKYi0pWsJkU3bQkjB3d8phYO8PhnUsmJmCCbmxfDQyv4462
yumAHkAP6w5oZhk3TkCxfVVYh67JqBsYzxrEYxwj8ocXsipMgkvg72lTZj426Xhjglx/zIGIk/JR
hPuduUkh5p00L7zndl1duQFt+iQwH6yQEUCTz7MYcjimU4tqZptkBTTXuoov3x+mUZA+iHskaNCU
fn+wxUrLPP8y+vXwywNOFD4tN3qlnwrWxehmezU141PcGaeiStvP2AIV4W10iI3Tt9tAET9CO5Wf
B7wP28DJPlrX5G/Ilhp8SE1xEGno7XSUiKxVanTbaXkFlmAsvArJCxpv0NVIqxxTZjiBiYT1YVGd
FXePhVWEcq1LGF5m0/EjYFOXDmi/NycX3yIUQIjfe+9QCrLU0qmf06W99GEa0ZQVARLgkszgfcya
nozDfl+ETGkMyxNnRQaHPZJ6Ln1tekx7Va6wRUGQpDpdKJaB38KNmoyAALZiQUAjs5hezw5NbX3I
nIxQtrDJKY8w8FXp5GyGMohOGCNvlhYUd1MfID6uU7H0DFx9vS66R6VHX/BuBWzxJm/13baoDE5V
8m9c1IvnYqxJ7aFnnlFkdAeNKDapQ/pyrog9JPAKU6sQ7qLtSGaNEHYxRSdWKcelt6AASaBAB94D
2xmWFb5Dnrju33M5lWg5p+AsE9FsJ50SsEuTbwAx2iVQkHQTWoyehyoRx+8PFnEFBbMCmeXNV/Rs
0NfGg2ykTgxV2V8dfRumD67nuf7CD9pNUd3qgDCJtjTBdmLhZbabOUfDwGYUA3iPu+axpMbZ9XH5
WdcouLQcVXGQxdeOseU19dSXqKEU4coSlvRmuA2ow2EiAwU+gHrc4iLuqG9beEPVluSmT4B2xWNE
vxdVQ7FNXGCLU88JHiVGcso8ivOOGtksW65qVWc85EX4JY9HiFZA8vddBsEcMqX2EvQ+L7Pt3+kK
JC2Jd04Qc+0HT/MvTlAR08wF0ooBCbYOyXCdY4x35KxOd/n3h2R0F+4GBEx2gM1PGmCDPhCpS4ss
+qpVY/JVQtleVJHn3xo493tH89JNG2CTaTX7U9H5C0aK4m3mpmxMW+t2GWj/QzSvKIi5gcjsCfbb
vZSXcvIJkQqqX/+LhuJL1pjQD+f/1XpGOl88+SxyxDJ2kdXHXDbhi200l2IMm1s4kuYWog08EOYH
NifusdwHaXcO2xB+d2SSOffYWJ2xm1Ljrq80c5l6eUsQGH5L17CuGc7J69STCRSG9bD//iUuTuLa
/EIcvBAMlVG7D4nUtad+XJtTFF0ZYyS7zh6s514ttNTlcBiIl1AUawyQxHiRoFbZ/CrCgcKMfYZZ
THdZacbrfiCCT2/q9qRlJOnRiF97VjFPhZ0eIyrxbTmwGCHWxlqnGl0YYIbwFkHO80DrrkKgzuYi
YA58ZxqgVHN/npdqPtlnXgz8UXlHBRvjl4epqiBJB93M52G9r/gXjt8fXK+Lj7FHTKHoGmft56nA
Xm8fswp5/uTwirnA3hMaTZCUSdBSpOkezBTGXYHZu/cu/AUIyCKAvooFB/rZmGeAUPDjPfquliz7
Mv1AnZhtzMwYXoMWZFExxMyagmIxYnlbRpCKj9lQNFt09B4maHLziCIxD3abVUszvEZmGj5oLURS
bCQViXExWKEw+xpLEM6+ZDzPoOAge5Gegj41DhGk71nqH+3qkpAhbsyok/xCbqXl4yvUbhnt9FuW
Z5A8mQ+BIOjgvhgy34TAU11iBZ8HggmuBCXcff8qU1Z5Fq1DzzF/kzOtOURwefH3XftyWE3Kru8K
NQUI5/3uTMTjCfVCcG8At0sHp5tbTPhjKnYOHSSGBudO0pQQNl35GBQE+fWD8dwbOXOXKB/3dfu1
1jz/9P1BIc1dTwZaqKDOg5ObpOCknZJoo5CLwKJosvbQ+SgL2nS8S6JqelbFtyFEN1xhrZ4NFKDr
OqP+omwbTwARdxpuvbs0kQwTzX586K3WWWFXUPtyyo9OHpLCmCpxJmF5OsbkQHTJNi7N7I01L1SV
Nn4UsepOKUmzpw7NbuJKOCAs+pl+5cE2RT3/Orrtnplg99gF7ZxdLk6BCvNrpKGd6vNh2Aqzya8m
BKpLmCdLL+zrZlFrmDza+YEOCHp/51O5gRdEezw1WzICjBnjxyEuO/xhQmvlVVeVXIdTEC5ZDGrE
cqJ2WzhGhtHJr+WRcVjGO4CiBflyfsypKkB+k5NIpOiLpdn1AbX3lCwaGcNcmb926wFOlgj6TdIV
3l3cCO8OC1C7Ivlt0WlRvgZPyRUk9sjcmmXB3VSOj9ZYB0ju2gMzEXdhMHm7UTl+SblSvAZkpOA0
N6zneUG7xPFB6EMaWHvdtpp9GVZzGE3naAu7qZtzIKAW+eB14qZyF+z4/X1W8JqUJ8zXxKenpWDC
mpQp+pNen87cp6ezhYZkz54SQEdHlnMy+ypQFKJlcLgzDODN7lSP8dusKga8yruDprsn/cLDjEFJ
ppPqfclgplyE7yFzA/ixTxAy7sIhjo+keNh7Crbg4DWaewgAae650oenoKiCne8VxRnnZww1wIBA
Ldm/sBzyzibnA0nIbfpFt0ABe0JdBwnNUukaSZImE2TTzLvzd/BL51fHGI74WmHMuvaNzd0R4NFO
+na5yXQHikzvuRchiv4G5eNzWWgk17Q5ke8G1lwE8unOwMv8qVPZnY0liFArkrmoEe9HRz83hWUc
kx40cWgG/npEXXRCAh+fAWet8IrlFxDS9r5ljA2lU+yhMISPbsa8uie0ZzuUyDlUBELDMEhunyJK
12LKjnXlZMfAS5G9tOlGdiFGTjZOn6pZoFTX8aUD+742C2ltHRtrXgEhjeQocBtQV9uHUIdzI2Lt
RhxRkZjagTCuCNaPeu469VrSenGIjt+CCnhWCSV7dgQ3h1AaHLXlwDI7D6e9HVXZAkAZCQAl+huO
QyxVkUEQGARa/dTHo0bZvsANhZbkoCYQG3lNIq40vfeg1vGxSTSa1ewIw31INFYxwKzNFDMTAjTk
NPgr1vAEkqT5Pbnf5vxknGSsT/BTjbXHlmg12N50GOKeyalnITqFzrCBOC5XZHSkdBUhQ+HJeYuj
ftwMUlSbPAiqjR4O1aOtOatEM8HX5fJWapq8RUbub7GAkCPRCHn75RtYO92MNTe3mpJg2klP4VkN
X4TVW0Bbg/nG9xlxCivsHkrboN5kO0VXZ3apU9iTCMskqEXGN/oJeGGKdV4hwAUbgcDS1YdsE3Ul
2QFVAjy9mB7ZBm98wh9SvLYrW/r8c6TFG397QFThLAiC7NYqANsPje9GCKR1G8Ni2qSFTRI9EfMI
O+NjkfQvTufUW6po/L+iKtZ6PvET0zi3mnyoKsiw83fyMcdVSGYUvJVQwlCGUXfv2oMCph85WzfN
H7TYNp+4Vxj0SFcsfUTFRcXZKzruy+iRdrycZ53c0ZN0xXiqG6kIM4PCXaCi4j0Hs15y6B7MToOZ
ZCVyrVUEv2FMzugSfWsHs/SpR6ty7maxT6AhlKsICzuMoUNEjyvA2aJXOqZa/hAYsKGywA2X4GjC
tWsM0c4YMUI4rOAXvfM8CvvOzgPjU5WRGoJcf8lNBlCFMTVP5OWxvqnnbNLUW/el/aKQ+T2mIJDG
pGDk1MU7Ct1sEbDeqYpqa/b1iIauowcIy/qsAY07N1jydIzISGoRQRsOdPi48bytP7iX0r7XGcfd
oCe6a7IQrSVJMg7X5wovGOMGz8xfxUi+aLj3QO3pTCNeemtkSTDLVoB4xjsDd88FG/u4jVg5Q5yl
M0zMYCaaZ7tckBbqNal16dC47KPef/rlK6+3LkOlQy4v0QQnxqvm5vqHZnn3Zg8gSRInjTQjPI51
E9LjELFiT6p/8LO4urQ+GQhm/sz0wD5GouBATRQIKJNQs9GJR1wnevHS5OTF0TvRlftFckq98uaU
ef1qmnDpAM3WOy6bX9N8BqWG7bBmzZMRa8XWJMwlLu+oMF7QlCxVZCdPgBfsQ2xMj2FdMhoPqrfU
z/DXZbDyujF6L8mhusSE2Iimu9Q9krImruuNThW/b92sWIP8o1aoIdCUdBrPA7SmngjP5TRRxASa
Xpy/P7DxLM8YSJGggzQeHKVvuUPp7BmIU256uLn5nEAT0XqsEMeFa+gmNjikIb6P8oZ8AS8j/qkt
LaLJGMab/D7gQlaYSJHZBgl5ZixvE/2ckL84JTfO8naHyjZftiisi0ZaZ2Zp0cXWhxcrILhNx+Oz
jboANWhguUh9Sd4NRGD+8lBj6HQHq+WCQDysYzb7UOXkhdGp74yQoLmganoqdxKFnIFVbTRh3ywZ
AdP76xssZw6qTtFsXB19Z99tM8WAP4/3g9W0hzLhMuyD894x1K5rDqZJrx56XNN5XKt7qxdiCbnk
G3nGkJM1iyTYtgQk0YXL0CMbBtN0cEdFE9A3ZTrGL2ltXFEJqMS9tlTh1J+Vp96yAkt0755JdI7W
Q+RFqEwxn1XkdS6DiR7fL4dfUmJR74+3pnGbh9rV9wU3wrsu5oYbWGq8ICMDx22TLggUjFvzrG0f
yBNPUVQtCsnuxWoqY+8PRrhzW6deFq6LvoiYY+h7CavH3APOQiTG3tBM1Ja1fSqYAvBhFBczbSnL
7BHysRRsNRCVLLTCjU+lShMEXsUaOOq48+xuOMBQY8vaCPZFppWewnJIT4PnfZV9lDOtKu2bb31T
up0iXsoQkDiZRspCJbPloA3Ed5aAOmx3CFlszD33/NBh3mVbxuuiGiDIbgqcRaMPLCdjbUtnO9wT
BxmsdBqdrQSuvXQMn+Vw1RaLIYzEuSysCJx9JE4q7j4yo6FhrbAakVLWE1UXveZdwPwc0MbUFy1S
S/sRrI95cGiUNKe279AUujtTRy0z6pCykiY85dUyCJgzVrb4GsgivUjHs7du5L9AK/hAzGw9ez2V
m40kYPn9S6xk+abNZ2GDrYGZ6syThop9hkJ8NURbgGszI8gnTLNFSgpqE4Fzy5xNr0XdW+fF43xk
dfsAANRRs+CYRR4QJj8NjR0ieRPfpnydF5UweALzKaShd7UiPdGdffM6n7yI+QEg0RiTA5eFMzfN
Uu6Db+vXpLeaJyiKiAFf7F5B0XCltiGBgYUdgYqHVMnDZEfazSkIxlZucoPDAAin/0rJJtmzggst
kKGsnDAbdzO6nGneavCYu/p+/GiWs/yktpzTUBTmxY0B6sj/w9R5bbUObNv2i6o15fDqnLExYOBF
jZWUc5XS198u73PPPi/VkGEFwCrNmnOMPvTqtS68X73hmbsex+HJt6lA2jonnFlNew+L9MYnhngN
qyAkoifU95MmqlvsYAzWfBiULdLSc+a3SIy08jTOwgyL1k5dJu09rNqbXnrmWbZdewd+4MCQize5
addnehA6MYyLtOiT0+CAPCh6ZKFNNgBRGm0gIKhjlgTVRbs8zttbm8J30+JhKaw5emms9JszBO91
4Hif+uh+Fzliz0aKLYC6Y1USyZVo+a/IsvifBeQD9w15MgPBiaLzwgMFe/RadFvNH38pkeT7diY2
AgYiJJvEVM2cDjaY3WVtyWrda7SG0tSb1kGPxN4upL/iWdisan/i5phxQZAqzGVSuN7MeSFZJq5x
MCNs11LNObn9P4actH7UmIIRca4o+hxsI6m+H0xnmgNa5c320n7fNRNWPCtUq9Hs4+VEF2pdhkH/
YjUc9sMptY8uGMKUJhMi43i8CYLXl9Dvk/c6zl/CwCUdFg/3KkW+yuNtcDn92M4xwbPdOVX3QnI6
hm0wle7Uf0QGeF9kDX7ErD+WXvgqc+wBDq0XRofmLZLNe++azt3jhABgxeJu1mp6maFNNGmdPaLB
Jwg2/wkNTogGtMRNWqXG0si9eKGZXXTP/Vle3tKyaTTYKDrP7WMd+kubEmDlqnY8JX3zqKtiwFLN
Ah90TudQBHsnI6hOk56JDJyjywj5IxHjvhhLg9T14ZVOkXYYw8h6c42fIos+6Ol4l2jCoxgkSbNV
EUZw5DS3Gkw/A4zBfWjBd+gz2ya8rF94WjgRlqBlh9A3/pSZrw6aNqt+3V3yWVklGT+F7W6rlG4m
N+SagDkgg21ubbtdAknnzDOQv0Xp0YV2IdbYYiRxyBtpxIhY3bB+ExsUTyD8THEgAoD4PgOtcMss
gycJmT1+hIcrsSG19AgxxjBfm+6Iq136kMEKM11aXoThVKFYMGoQqNx/0X6MxwJBhOssJ+RWcTJF
D1rWb4xOCAMKq3fXrTaJGr0dnL58FTgRUYQJ0nnXJjZBheYWUHR0wgqyHnoCWUhxCmddjO3af3tf
nBMm4CdQEN7N9DX6NIRn0Rad1pwiCMAJ8nI9WrLcwqXyXywSuzA5pdJofuoATWuSWYgTy+FzYNq0
Sy2vfPHEtkxW3nD2VfOly/4dZ5hpX5x5BO/htrbsPVP2X5VmtAQ6eS8Iopht4bswourYMJxZkNKL
gIK+iadQR7mw34mkwvoMUEdZ4wE+K3rvomuXSE7rhZU2MyVWbOuoJmrjq9CCD848OAbWHmGuGxQs
Cp+7LFfgLviZo6rBoa4OVZwojnqhuesI90AkEh8tCItHk6PugSBklBmyv8rM6q8E9NIu8CtCpK1c
MHTjiW6MFuRfzzqXHKO2doOiTyuDep8naK6nyqDQHo0DTDjj4BI9CWraRfkW2CR1697Vn5es4e0g
Spc45Sr3r3lsJzTxzvZMORkJs3uxu56hVg0e17P7d6l07QwrUNxxwtXrqZ2eUSTgqjuFXsUoXx0a
EX9C1b7rU559ANSQG5TM7cHyrBL8ACp24h90NE9u+is13Lsi+I7u3Ej/leSdNC66fdGr5tD6gDl1
8rv3ZTSKY5qWVEdufIBBAV27tOVXJ3V6vaPfXjqlT6+ptJF48XZzRHrVjEC8mgmxFtKhi2mM4hV3
TbGD/3hzJ/OcZ01rLPTexGZRkJrkW+M5DgFoToK0TIMeIUeInuN4RqzDi+P1zBznj4yggv2YgkR3
JPPFazg5OCZQfdARUAdphuibOpN2lqiAxf7vJfJcEO84a7AfmmqfiOG7T4R6YYrxRxI0RG5EFMCn
CKN4I2uDRjN5qAgno/PU1OP1udDuyFZjQIOrbqoNkQvRb6OP+Xbj4OIYBScUq3CP/rz0MBgXY1f2
3LKltdD5vZ9nqiKKg6E9eAViyVxMbJxN+6an+qWUzT6qCBP2JWSN2ujFYXBFfjYt6Edt1l8pXtmJ
OF6+g2zepejnvi175JgPB3g7gQ6kvA4/GEuBbi9abjuCPj4E4gef2/ECzyu7CyCTczdH67PglkSq
eAOVtEpyB3Fn1nonzfWJvpsvy6yttq7fI0odqn5V65W7Lwdy2lCVdy9M8gxqSPPRTFr1BbWbzF7X
9XbaENe0Yj7tTjkPTZprfSS7bhJEpBjgVzj87EPLlnBjz5Hbj3KZNOJBF107qw5ghOlQu1Y1TjDV
NZfJc+nmjbLA6RG2+5S6ZEFcF5UHu84bbgh199rT6OA0NKYonQNnOlKZeu17JCPEbf3pVwOaacV0
ujlXFdZY+I2SbrK3SzuPTrRAjDo06V2Mxt12h/wclZp/bWbtU1TTaZYFmtpeb//6zjdNTe133hJ5
1johjMzahAkad6g9y/bQOfye2LC1tWo8CTo2pMeij/XvxGtWlIn+vzATxywjsz7yAsAJZRLsgVLJ
lfBwMw2Nb+/qTvtL5W/+haRII7OLDz46oqVXRslZJ7ILd9V7iujw0mZGCfUkpEIUZrHp57MFc8mI
aXHxEQ6I+/67WHTDjnlTF8dUbEohrFNnhUhcnYGYRkGzQjHSOQr/ao1lNO8H05nhD0EnUU4GVo6s
NRPuLaP5d6GHtjUGy+GYj85Pj90r4svxpVE/Xssc6PnK86MqCC5J8tBTU76EInPenDDjhxCbD/w+
pBzXEag6tzMfGSmtaxqDxe752STrv2Fch1cPMNR7UBH0PP+hJHa7fdpEG2bA6Co7kX7oWTDukYtZ
y7mm+gi0OtoFNiGSznzZYKABBjWLm6X2oQbdOyEiEJeudbaZIzTSkWARrL1WamsbQrFjK3Gop95m
POk+Gpn4JyeT/smaF7PzqF7MkYSnuizO/cgkdcSctsxh6fFeLvNZb2acPWooc+6iPVtpDFJtEMwv
tu/Qi+OdKLmLDkkelWsgU/kDsiZg5RDNcTlfGlb16ReJ99JxGN7aNqcv0DvOXZsQMSY0JvcWEJB7
XpGWO/LFy+dlJ1rvlU7B80vNYG1mXk6D32yOrfReg7Awr2LG9FLht8cimc5GDZfUqOhOhYGB+NZq
x/oEbsQmOJRBXDX2lNZ0cVndrN4lWqztY+WKU4ZhvYeFK4BnRGQFeCMIPauhSubHc2y1sn3PDNGh
8tYIxekCWClOepyUGd5bOvqWI6sfwrCQxwKnu9hG6cGCwo8qAyqQ0Ww+usTfORxLOep9Vc6AEUWn
1QKFVf8VDswbPGG3D+Ul03IKHfvEyQO8tQ6Lrmrt+rccafAD0/xSblCt3TYf6LVZ3UtkaDQlVdmg
hWUiHNrJjxNBDq/bSZ4YhcHLg8oNze9Qzb3H0vDbjVloHTgw/ZEkzO98ghruoucAhLxnnFsaG1+4
5IKVgnEy9hXQgxujtey7iszwNDRM5zyds8l8i06lYZ2eS+VotzgqtL3KpXtJM7yRKaBQVzn2Map6
cHMT5MZK2pspcvIvAZWlpYREpIjbKtUN3Ih2+o3vN3u3xsS6Smntn1ee5KuM4qeSVcm0AhVznvUd
kd65h1B86MxNQtCGndrX58It+RpU4aEhNPEo56VOGyykprbtQH7d2WG1RV4mJMi1DbUhfUOzB5Xe
ZXR30z6rT4GLy1z6yjgFBoqhDmfvmymcA5aa9NriHlhWNQm2LdmGN1dlnIDH7kpAVX/hEdEvzKSM
v2pPbPhx0uCBkHmwAOb8Z3HS0NoFdU6wJ3vbc8k5LvP0sH9FYNnPaJHqFTQzb5PifsferbDlJZ1c
8cbkhhyT5lJ1DsM3bWpXCOq7tw33Un+ukd67Xiq/zGy89BziokWD1Er74jDFgShHICR989VRA4gt
ryWYzCgJz6pNBZbHjXZSKvsxeF5PLIpHJD1d2ELI2QmTWYe6rtr7NMXuvhHGDlE2SLSUhDUP5F4H
wO9c4vBcag3VFmeJalOkkn/Ax4tx+D8fcjrweNaMqjsAgkp3pc+zNHbrlxqMy1ZaRAC2fd+8dHbW
EMj7Lx0UOtNaNkc2kHonY4LYm1xAmsI+d3UDOwNJgBEn9ZPTc4m4qzZt9zUYQG5yascfRilfBhyn
O6gKSXck+khzCvvnkhccG/LJ77cWD3F34djSeqlvOvR7yL30XL3sZnj4imQ2Eh4KYgdS0Q1Y+pdk
tnLsEFrecCcyCA9mQqhlH8ygyHdsOGctrrQXe+wPJuZbCvfaPbu2z7bpjTjPbAu5aoYZdCCqjgiF
jV6K/kH+yXAEahMuVccMZSre7LF0LzakQOHXghEdFBDQ0+4SsY22jqQtbuj7+mNWTl/PK7qGFwH7
dkeYINV9WMbH50c9XXtGUj3B1kJyzw8S/3BvuqeuqdTRdXjyBIot3+grUmNcgHWYl3agSbINsCr/
23E/hV21XzHyxK0hq3pbdaANdbMOD1ql6UAhp+StRq296sk3W6hEEn7ZqOlOOYLqmyqp6/wabrT1
04UTjeE+S95QiZPwh5qFVLD7VJ95EkXXMiLcA01F/2sYotOYh+ZHrnsRPR3rV0RA0HrwRPuwY8T7
Af394/OybPRdlA3hPYgC87UpCPicv2oYcgyTzbUpUvXicDxcGcHkr56Xcn6to4V9cEv9rXMxYvY2
2hxPk+FryeDBiOGYpSrptyZcypueuJtJwusdy5DCLhMjLifV31JBUahHg/nSDnG/4RuPLzkWlW1u
GB0xKZQ8gWGFODVxaOQD8jhHcYgw7WQt6zp6L4RQC9dFadBGE6DzpGUQQBQqZ7PyZmROfeSxhGyf
n/WuZ5D9ahS0jUSeI5ww1Kaf4ua9DDT/7lo/gKGMLWkh5a4h42Npowb/JOjgd+SB944d4hXpKrVs
K4w8vLQrXmMF1r1sOajprs6kzp6khrqMMcR/rmuG38f/LlhCvSNjjg9JqvUWLGF7pldY7LQ2eTyv
nizS50fj/ElLhNUxjaNdpuXGr6lE/N+DiBwjco3cPFgEU65OYYLzocXHAHN+9N5U5maLlvzgv2a/
KkMbOmJAtkfrPwhhsMmRcQxF8EyqjlKX6EPQQVagggfCMcaAP535x6HHRWxgUTw+L21X8sDgecXw
Ck6cF8Xt1ffCaB4bpMv/voZnk7cKNmUSyGmyzF8bWYa3abKYW69BL8opd9rGAFOZIbHkrh4tkyRy
t0FJi4XtuF6UqVtdsmT6FVte8C7bMTsXMaIfyKPTbsiIbwl8xwaZL204kw6gaI1SsPbaYmvW+awa
C9UBAXm6hln9mjtJegrJdaQeSv3D6In4kHXkPKdhWx4pbEkeqOp6WdM0OwAMh1iJsm07TbCuQuIB
twV1RcnpzE+PSGBIHuGgsGks9eu/z6PBobnP+GWec0C0OSh/wshU5cmy1YRxKMBbINpsvHzB83jc
4oTwT/Dyxzc8jWYSivvzgp4pIQDhdCYlfnyL2NSXQR1622g6BvhbLiJVwuSn4K9tILV8u9Yuq0nn
BjWbpGeSmlHFakGCkqoa4EYbt1SvsrsFUsBkoL0m4QYfNcYZfHbuuFG+jN4KkbaUE8O/WIOfO8dZ
VVZHu34K5Vk5ABJ70/41i95yTF9fZVau2zYMFhABnC83dbcRmQ1/mHz/jgcVr2PZezsVhhCGrU49
NPxL0Cg//KAEc2Ia8b6q/JcqFt2FEGYbBz54A/0jDCglpsSvOEHExiVrthRcOE7wfnwOLnFG1uT/
0QKe53EGUtiW5pUaTEcSV0WvXeTqu9gdxRaRRQWQvs7WjW0c8RRZn55eG9uRmIbN8zJr/K8U6csy
6LzpoOKpxKVR9i+mABoXOWo6Aa7gBCnL6KDrAVLasabShwN6afHmgwUOaEknjbvQg6RAtiwvWf4N
AWs3xEH/6k0yfmlaqsPY3fXoE363CamIxEeGNz/Ip0PQjO4am2fw6ZnkY81fQXHjL6xJtIyeo/gl
7ElAKDMnONmDLN/hMDsLw4bKXoWJh8i5pvuV+Nl7BwJ5XaZMG56XthDDss+7fwOJZMu4Kxqme1Pz
mnpRzX3NW8Kkc7wKiYna2K1iVFC2FlNS0X6khYHCs2l4l5HEAZfDXE71nP/s2zYE0j55b1zcLHXi
6pvnZUxY3BYLkLdyJj95b61q2PcZ3YznpYZm72RHqOiel6bQB05I4K8NvMRdPt3AWU03lXQMu3v7
u/ANBqa6q16zomAA14gvTsbGutSL8ZBqKV+vFRs40Ui/DZmR7KGXIFWrU1AWPGF8j80eEcjadsQP
ianqBxkQxY7w1Ush84BeG0fmwFfqJ0jKW1IM2ltGg4l+W37gl1GwMVrZo+0CAnV4Nx0qmeWPWiUf
hhvn177U1EeP+sYc84fA/XjxA/Hn+Ue8fEAMjE1g9fykwxl3lafmsGN3i4+a3fxutYJI5MlkyNHY
wUo1ebuUFUmkk0U/aWzaQyO6ZSLs9IpMI73WzM0ir4K64K6pRJlpS3opqQrjN2QUQP+M5qU1U5px
GnA9TTTY19HfAWIWQzsc+I87B1eLbk7d0/idijPGhdmz5hgLFHLASWXTeuT3XkIV1bRDb5rqsr1v
BueQR8jZ04k/mrLSXeq6vIKU87dPwcNgsGmFNlaA1ujITbG7+uxnttqXhjiLzpL7YMxvbKBil9Ls
j806wB86BYdx5PHLwITMokpbepbmnayowtBO9wEzF4rtuEUr79rfetLjE07aBRRNhxNw9B6HhDHU
EhoENlh56HS43hmF5dUh0JpRdo0o0mhejYn4IDt3FO40Mp9lQpY5Jr1xF1EFbWCU8QYzbmyR/RdB
Xe26CRlwAaO+eQMPwQkf0LseiLWyze48IQo/AwEgSQTlcpQ5B6pfm+MPuzkE+bLAgf//r58ftUML
PTcRnyQqENieoqfCjDnCjuo5oGMd7SLmelTzbgMu2x7YUmN/HSswDQh93Atj8JqUNsRVkELPpGiR
D5azg6P3+gm9iCA6GMGnsUVDpOd5eBfNGC2b3HC/dbSYEzF+QM5Es08M6d9KelOrLnAycoeIhHy+
BmeBFEt0fkIZcml7DnL+3hmmk1WU2kLLBONRXUqoqQlqKS2cyXhW/4FBSl2eS6W67kIggrNo9BxO
tYvYndp19DdRY2VrA4vMSuHu2KSNk70+F9OAEhHy7Jggyaz6LgFMNJgNVGaWTpYKnfX093lVVMCk
45hEx5YsJSA2LEMaE1ldc6cMIf+CVMb/vPb8rOOnyHIzflcRMgIjB5E85WRqIL8QLxFcV9Bw5ppG
cXhVecP+1Jb92hFBCaTbJmkrtO7avISNukBAHS7PlyIJ8cycz+15BklBKX9jQ6jZ9nDqNgoZ3ndd
m8tY1vkj8UWwNwS5vc/X06i7grsa7kTduPsC0146EF/dU5Z82dq4K8Fv/SmG4LPOZPaB6ZhffxSP
8+5gnoklIPRNs+wVT2RGGPLkZfr0I+JOrrO8qA+ynLS7ZvSPaMqnn8Ga9ZBj1Lw4Zu+cRYXG5/kJ
ejRnl1n7u0nKwL4c+3rjGBjXCuPQdeaw6VMSLSjFk32H/2nlACL7nGxik7FSTyc7lv7D+P18dWyb
eFUiNVrqfT3hyhjlF8g9Y9EPfnHJXdt+zRL9lvOT+MyqvwQMoXdAx/E7bt6mrIj/ktWOEN5wpzsY
K3bNmqCgHPE5AyeF2cau/8mwKX/FKokXKEiH18nn+8TJIupJbiwyFm+ytvEWxbr3mRmSAY8VYklg
QDq03q7BCgz+1atpGw3TDt6T+qS7i65C6vdgdr+yN9Ub03fRsUPo+aCGfjREPPyV4Fp6pxovhsv8
J3bZRGrmd29KUDtKkrpIdHQJSmOqvQnGaaRVmCO1CgrjrZWuuvq4Wm2gEdxEfcDBIm7WJBAZx0Lz
s8NQuv9g5n8HZhG9+bEWvTnQdYl9zBctASYEz8CGdWc+Mj1SfAAz+b9zzmapSjR1BDEgOcM6XWbn
wXVLCAPsdVNc3EvcLuSNBj+lI8rdpA3gmFvI4n6ZHGvEV0SYkNuszbr+6hjp0NnEEA/b0JidAYmP
/Snz1s/TqzEfYYcI8u1z8aXVLBwU62g7yx4GfT4HPjIVFvrJNUvj9FQ3ZkOxkyHudA0J1yGsnOk/
ixmYxPcBwTZoZK+CcaiBQxTyXGY93ltR59O2TI2HaBhmQW80DigajUOMyDnniM+Lz+vnR7L0p3Wm
6eZSm6sggMf6lc5PTcpSUm6qoKwemejOzO3H33WoUxhxtF6OuZdu8sag2da248Lo0vFgF6o9p0V0
D+rMu5i8rDVyvD4XGMojvgLM+54/jHcz2o3Kd1+LlMAA0HnngLCYK9LuxSAqeYlU+FaEdr9T9YDE
k8bvMRqrZUJPBLpUDDGtDeNHHMcR0qbS3Is6FCgePCKjwgjLnRRfNOjwUNBc2XdOl73rI9tROaQ8
lLpihafavoxBxolG0xaW18SHrpCvws5KAB5OcVWj7FYdCvetGYCPH0PsesCyQGJb75Ewg9NzaYRr
oMwMNd5UBKEZRbZOmqTYq8YkUmOG0/dzolOS0uge4yE79fOC6TxaDbl27MhOouJuwSSXrWO+cEP2
hde9BCJtdknLm58uCa6whvQMlFXBvpzs6JWu1q0aImNnZUksIeGgSetc29lifKpfrfTeEqRzDzP1
RtFQU1BbTMrnZ3vaJMjBKuiqiOnzrZ2Sb6KwOm4aphYb4t7JMAmQdbSlmX3VYURLxxzfXLTAkxya
a4bO/oSx8BCXo7uED5asko7343PxikT7z0fE7q2tcgwIkNRKQDceP4VSA4jgmIcItAr8lC5bw4el
a40oCMnsiWnPCEPH1ndaPpzs+UD8XKL5fFxbjrF0Izfe+HkS3ZB/neLezkhBxA5eNuL7edUb5XAg
2ipHntf47aLntmN9fmymWXFSE61W+uXDCj8h7sCQp/9G7/PfpdTyVVxl6dJUndYu7OdqDHw/UjDq
tKaUNB9Q+wjd/vomw1gYEeKRpZa7CjtmCKB4feDzItjoiG9eDDB+PrpODgID1bi2HS09eUkc23jB
WwhYYkCylBX+JQhdyoasfESwfi9NGC8ZKIAg8cdkSdZLsjFtim4PLflS9YNFOyYChFRZ3kvBtIAE
2fmjBB25kF21E3ni/+cTSdkTS23syqLQD04yq/Z9ea516wr90AdLm8Nas5IPX7nRngm9tcRt7jP5
xDBleIC0NLXtshaXSEM4QF+iFmmGFNmyrS1sRIPcQWrVaF71IKDgRUxp+c8KjGVuIekZE3GuMPa+
IVs0bPTkz4vciW7MzAkSmT9l9DO029aZ4s+XZSFTLJKRs7HTVt7MNt3Vhleukkhr+F/7/blJPOAy
cFp+eQD3BzYmbrQPuwH6Ftix2g2oA7/guPubMEvHT2zc4pDaHsTAYISRmJRiOQBfzbi5NHOXyXTX
StxJdIbJsRWj+pB0AkeoXG6iGT9uhdqgTrzqVLO70SFHtKeZsfmDf/9fE3NgRLm6NSVOfCZfwykZ
qu+o0K2tzLvuzWkffeKvANZlwLOc4aIL+AaEeQ2HIaOr/OS3U1mFpzGEHzIlUHWn1h/Pw7xEvTQg
X2XpgozK8QZS/L2qaIFNspwLeKPHWpn22Kbypyvzr0WRs8RN5Z0jnJo7Rwevldv6No86/0ipmRKU
A+aOEmZfdi2mQcOQhHgdGqcmp6tpiZaoHkZbDV81R8xF1iK2GjvcBAFvZnukgUKq2jnITmEJERPt
RvSpWw7kNSfHRjNfYv9cxJr30Y7huMdYDHd+XhCSb5lA6ou4rLSrHRDSbSDEuJQpSctBqJF/rp/V
DIyYurC7wjL+65cBQtLSRDGSQjXHl0D6lTsRTkI/pF+1Iw1yFTfTNvUERqxZg2jxE4fPZ3fnsaCw
Iul6YdZpCiTCojUZkEDp6/GuKtW3YlJwloarTrRPDBoE58pO/mdJ84saBF2aOloAVRN7xcTqwNDo
b2Mhjxi4UKYfXbtE6UveUdaii8S0AToIBPowE4yk31QH05+WHY7JE6PHGlwE8pe0+OiCWVrTxGIZ
pX31IDLxBTVXv/cQ6y1cZQV7TY8dzrq4cYoITGeadCtSKnmQEBO91CfxO89s85UMIX0RhOPRrTi3
D1W9xXxWfsZZtyL3PgWsB8LPb2zSdOWsImdbRxRgFAxTc3iPTi2XjfSsizWabwGd42PF0SZrxuqT
/WZp815ZkYOYnJswkHuhdQ97CjAgwSQRUHxflBrfp9wND247qrNKlLEILYa5keORPkR1fofCXU6w
3CqjvmJY0ABjCbmBmsl3BDsq0O11oTAIPy+fi69RInlh7KxdYiLDk1NnPwIJ7771tFPjJOUX8peJ
FhYDW7RcNFSCJn+VffS7NMYCZA1P+6wkzyyZRMzJzb8jXMTjOzAgc82cI5Qlm40zqJZ2tG8t52bL
duwj/IfmnpO1unmhvei0Sr82Yebuc/iOdMN6/XXsPvpQcy5+zTgpQSn77ZSQRAz3VWmO+cfDHjYW
5W/ZFH8GwrfIF6KYoMdtorQA7IizLFmi1lzbvYZe0sntau8XzZ5hYP9GX97d1i1QU42x29sYeclZ
84NfaWN3b4aDJyCzdMR1A5PyIpTI+RzjTXkbjqjt+xhn1tpRbJgNHsPRDcfvvM5n2if4ixoVBr1h
y1jqg+ZuCqX75zQNztLqEah1bbXTDT9+1UHQ0b3r7D891C7yWzcpjUPSoxDcmjEdf9qE2ZmJWMXU
FbFWNFN1JiBb1BtzNNZStEZDLs2mG0WIUC0096UbxTdLRzXgVNvR07ql3bX+Oh8x4ba1/nfQHVKu
bVnvkBj+qek60brLZ711OFx8i8enqczumuc8ftU4vTecAI9+tIsGa8AZjUmnc52DXXF/S6d/BWea
LCuUCS+xl4tdX4k/DYGY5+fCkcqyCC4btfCQ2zG5DHGfvaWEhqo0QFRWiW9jgq42xNEAOGTK1tQ9
1VrYpXayvT3pwjvylNy/SnrIrotmVfZWfw4aPVnElclDAUM8wYf6hTwyQUgRQX6dIn5hIEq2HfHC
twR5/tHKZj3YNYxdS35oiiqBOpOR92SYD+F5ezMkHl0WcUKTuxfvWWytlJpngW7e7xvXKq/PxYyP
nP4XavI40yAiJ31mgbCkxYNNPh9xKSBws8J4r1sHg09GTDWNw/fSiLZ0vv3biF/42MBlQGeX3pMp
Nr5LC3yDjP9EDE+ubVcVN02EBB2lldrhJPC0xH8Ph3RYkvUw3YXtTJhb5RJ4jYQ1jdAs0fTmbyuO
BpkX//CWfLN11g8Ohv0qJ9fpUvJ37tFo9bvGVdGuJx8D9yIdZuCuJ1IZk6uhqpQce/nipoz0VIPC
S2bXPDN1lMKlgdtV5a9V7YMKwMi6QAFRvcd8j3o8oQ0MNBJs8VX2+vjBvEg76SayzsjpJhw5WCEb
JyY13FS4alErvSnck5egCG7mfJX5jVx2VZ3sYsaMxqjUkRhZ76Y/F3KAGwNZLNl+N1qXJC2yKz0/
9XwpQY63i8jUWTiWFsy/+g+C1b3XKYcBVtVdvH9e5lD3l+GQZNz+FLK1cJy1NERywDKSbrWhzhYc
m0BLGiGuiZqAlEK7dTx35pHwwy7TgAdqaL5Wbnm3hlHDH5QRDgadYG8kub/xY8ffNDbx4vWctZNX
0dLGDHzo26xGzxokyzSziXMlzwqtAGRCAGnIRewChQohB+dmtGBtVVm0weNBaa9QbvrAPQ/lHa5t
uMmtKFjR4FTlWB/yeg50MyTazCKD7RZaa4ng5fysQDN7unraqzY3g/2OvktiJ/aWVARnn7pOsaS7
760VGqB1g9rw3qhwW0iHqL6yVWeoiYA7Fhr43HVLZDqS2xW0DUyi0wQWWHfdbOnQrylGu/6cKtQW
RD0DsmWMLctsWJt62J0YWkWH3pzDlwgLy42eqtek42C52s4VbClJZO4DY0IOY0h8QIE85PNiOvqd
FkGwt4cJUVQ4vTO10JgwwWmodCP8hShxX6giQJkU21uZluacZhM9IjPejxrzbV3X1o6W6Rvbq8K1
1xfFm+nUMXuQ/GlNlb8lqZu/tVPK7MofX59XOAC1hchqjkzzJ59/PB67kHTCgmpRvJb0v/ZawHZS
Nf708PAZr8LGtffPS6rzSzYEzQkex62uZPM+Jm/tfFekha5fOxgMz6tARmQWFv+Pu/NIkptJwuyJ
0AYttqm1Kl0bGPmTBBABrYFjzH4OOLeYF8ke1WazmO30Asbi31SVmUC4+/P3iZHRI/+RNmO617mL
r55fJqKlNeXhV35+6dsEpOXDXO+fX6IAI9o2wpDkjTynmLXV67T12XiO9BfpOuGtyOxXRxguZjuO
z47eEZyeJt+T8KbboC7PH7HeQLcVCKaR9QdaSG/Z6wxtuo663y2DPxjZecdqJbeEqqHRI/j7BKQh
LyrFchHaA06esY08hOOLSMxTLvptQ6F581lF4STdvyEeHMj6sIuTBDn3MU28dC5LQGjQjgbg3+IZ
lItTJ1nFXagdyo6TCudlHpGEmV8zjB9Vq40PDiDg4mOpnaj414ad0z9AhMNszlh3VXO1c2aSBGI3
mySz51UQ5OCY/Vxeh7Ci9xsERa/oBXsJXps7+E/EeJobE9/6mJxaFYzWtZe+trIXGeR0pbnf7+1W
5C+dzvMDWPQXHc7rRBTEBeNQ8Zo29iKSXv54fhXYONp6C/YiUAxFq5vzxpKM+J5f1vieM8fSVyS/
6A9XZ++rMa3kkzX4U8nYfabbc3kehYYwA4tI2lUVkGNdebbYJmJiv0IE+Zn5ertGIt6/MZniwBcK
Tfkbuh3NcD4hjvnexFWxs81KMDIYvc9OibDDcdf4SCbI0Vrghe9Ofdxay76fk9MYzRGBXHhFCazv
7o1pzvsxlSg+07J4M/HQ5aHpfoQ0G4468XcLP9gjwE7WgyFJZUD2c/dSQmFSPNe7JAHd63HNv45B
WK+CqajvjMZIQPR0dgo1093yiiLAjR3U+WIKGX708g6CxbFiKrI7mOROi7z+kUYV+gOH5QJkjvVi
mtujE/fzcery4TZX7ZvN+2BV8I/hCdkm77IduiPnr2uUp6pVF4/4yAz5BmQFM2JVX+HMqNMLRwi8
3t10VKwvrPqlvAnQhThasmU6UhOZO2b7NI4ZlA/dB/4yeSTfQVsGTedR5ch0+3w/UTKyIiIna2H5
GMvQWNqXeFybVC3nFBHNGcCGlRcPY3+CimLL3M7a6Wl2iwuvYKs3IG/KpYhr4zZ7x2oRBe2Gchja
1mbxwo1bm0PBhALPZHuhDCr93bC0NeJw+Q/D2507h8TzyAqhYZ5oj9ghEnOY2G/33K5cUbqyojAV
6bEzPHq9uo1sNhvfWLQtWY+IJxTo0gGXNP7IIG4OceEghrYjoF6KT6alDml6QcRe8sKf6JqyeUBr
ObV2RV0PS31w2aw2ebBH7Grk6aYZy+KQAEsnsWo6hOKFJX/eBXIkrqq/a1aB9BCyI5jcrTPPyEA4
PPBEsFYxmDXDLA6UePv5GG1deFpCM+xFOk9XvxlW7FuJtSnA+FNjYlAvjiYSf7cggFl57Vm8WgZO
2Gz72RBb4Q2nQPj6G+Ax0iARnDPB645y8twCoZ47vbdWCFFxaNabltWeT9MYdq6m+T/lSJwBHbir
7+buipTs7CiJMATI50esNe0SYfksEsP2VBpd2Smt00s6TM0H/AMb4A4cQ0FFTPerZOn8pCu/luNV
xgKzqrGPG9tcWRPwaaSLD5Ey7HF1QrLDabjJguEToax3egqfDRup2ySkmou93t5oqRVeLZHuNM2l
XHMM561ml36Z+My4WVi3NoNLStPCDThJZM3I0giL1JcuHsaNbWPyaRtmpkTvaeRp+4Qz1RoCvm7A
YoyePNYa45eZuWvGIPVXasQ3DxX/i+kQFeubsWSBTmKUrOqRNlBV7Z8HNd3t5F2LjGsRs92Ye2P7
Q+85jfh+9jpmnVj0I/w7wA51pA6XgtfRfNdwhu59EQjey9M/TdIpWz7rKQwtLPqbXfzF7k+xGNK2
vHYxcA1A5AoTWHx/XrQxoM7UNp0Z0kWbBv82zcOviOnRFzMJewVOGB/SaUIrjCZS/XRW60c/69i7
KmCzafdBQ7YId1hAShcp0mFyeykSyriQ/xRMe8O07S5hQt+y/aMJf3qf+hFUHrGksLThKpnIXAc6
gis9a8NVUmMFZn/nda5N7zTYXXq0x/y19ucRiYTb3E3qgNBqtTsvubNu9MBcYScBmqs9cQ2KZDUA
ANPVYC4sKaeXQVr54BYSr4Bfa7eZqHazNy32T+f2HHJ8OKMvxuc5EXg/OhpL8nl6rWV+pVlIjFNV
1qQU03eZLJ6CTPlYWvG4nZANDe3Fbos4MMAR7x0C6Vabbl4X9Rc7MuRL68FGUckFhyITa7t2b47y
rfy9sKJ3skviSLkxH8M8GVbw/ca3cJyzX0AFxF3iHbJIWitNn+orNcZb6JG76KvLJDHG06LbRCD4
HABpsxja3LK2ruW0wbUBMwN3ymOFGOXI2b3eIRtCZkR/HBuJ/PST+A/5dwZHZVc/M2GigMjjryQs
/xlr27xZY6bd/Kz+0RkaRp4+J2m5rs8+yxN11U/3KkcX3LRVlaz0wcMxHeN+bgPp3dnoZpI7OtTg
hIriBvqio1QeeseMVqXpjUdY2+nYqcvzR+Fsboxo8M7qzLjExaJtNfJUfX0YDv0llcHEWGPClWCw
zsCAgMBilH9LXeVgkzyNDoNP9Y1pIkcLus8LvbQIlsyNgL0EzF8UNvpxyBs68hCdJn/vbW1EUAMT
8oE64BbSaa2zdl1pMqh2tT07RqiAWibbeNFgYHS6z6aMJZCEA6Vq9NUqtVvvXiSstYwcGyI9+GVy
UkrGIvqHJ0q5DB2dvFY//Oi0h1GzZTSkur0VBieN2W6s7/1AZNx3UEk+q3O/A2wvTgnSra01Vh+F
ami3OXp3TF3YPHSbPcjnT2Y6UwZud51P4cC4ykaVM1bEPTTUenT/ib0pi/Ld9yMf/28+7KvaKPEM
mWzvsG1wnCIZnXx2aJZ9uGKtw/pTOtqnjqLq2ufuGWV5y8c7dNdTXXC7Hpzq0gmx9IqiuLF62ndj
eKH7R5ovjVS2C/yz0+r+SlAWvs4R2o9ptHaQSVgxpkyeYmEZKzuanCVoZLzVmEwun8eLqPWu9O+r
nUOkx2UY5hmAQj+DmiA14IOpDNvNdZgEWlzN+2bOFR+krGkEk4Vyel7siD0Ivc52hggpkNUeoyzC
D/U828c6a7Z6hyafqeHdqpPfBvtE35YpdGCFGdJvytDlQvtvfE9U73ZvPRKnsoiLqr7nPNSYsB4d
HR5ioE29NMeUVKm6xUOI+NcU3fhu4WWOqYcY2P1oIkwjsqyit9kjWqgtkN90VfLWMX6RVhp/l6ZV
bnM7ybcOz6mNiExoMB4Zi9iO9YdhsHfKHpg4RhOVRtAocqi3/VduAfjzEAr/rsS1d43im0HoPzx5
5gcbglNmXwZ/+GmSJvuuQRit03DU14MIp1tW8OHLTNqVsdqK7Yk8LVrtBxqYP41fwTE0dnaXUZvd
vRcnZT4C6mOxn10cg2mMj4KewNqgQUuXdipf4Nmmqm9eS5tfFSbB0ux5Mcu4EQumINW5V7faQt1q
DXbcNfektWrlIiUEiXcjFXbkn1t1MdIk3RuafJTD/NsyRuPRJwSTGAyA9zmPhhvATHLTPD54vTpn
j/aFQIzpR4rqc9E6pbln+JTfnpe20K42kbt6Q181BtFiY0dvDqHfdYvnBc+D94vqx5tKOox6CfHU
sS4UY4j+ewnNb3rzr7ImAKXJmDMGDgkSssvBL7WH6XhSAMi/M+y2NjFavn3baNaqqqYAkIl/HoOt
JqMR5+pztxNkSqRNO7643J3CYX6DRmILsjC3XlVF7BSIeqe2625lLV4a206O6ey3t+dF6p2zTsdV
C3hNrDOepTGM0D6p72hrte0uKDxMRHynXS9qmD5O3KLq1gHzIGJ8GPUHI9RFxL8fgMZESMDy2F4U
Ubdz+N0O5bwN+z46dZa3byA6r5PJk96fEx/jjtccx9yFkpLaZfSTcRc3kBn1wF5dUpa/nSIz1sRq
MuVyc0EG0ahkPr4P20w8nYCR4ykd6PfG76xtqyfRRtosr/RMb9H/TYden4C4NL1ZQvtHbj9wbISF
P3tl+EX/R+58XXM3oxlpHOh85JZNwQ0DN+nbiLNi6yKjz4DEdFTZFz9s7Q1zSiJGQp+JB/yUbcfR
MkDud46FOb2wzHoZB3ITpAUf53ne8ICMZWFCGwmfHYaHwfz5yNjgKyN+5Vzz9G0LyAz6jPteYw3Y
p6lDDHi2bv2ZG11TvoV9Ih+eNXYst8bXkpAx2RK9HhRpeJ1t2qExQzpq3yUx1OYLQ3nzZZD2tAho
Z4Eshu06GbDK2pje1M4A67+kWGsz9tdAXST/8oMT5vMaAtTbdXDlpoHCM/J1kDKnCFYhh6fD2Hbn
Ug4EPifoJhzx3TjjyBhU0uAzGEELbnwDnUhcCrQdCrM9ClwMS1hh+BGIso9iRNhSJ5cm094EOeHl
wpuzVVslDa+TJZa4cRvsVmAwRpOfR25VZ8dJYdCtEniGR+zfn3v+h+eXVcYtr41MZP1Ndef0+QPE
lGijeHJPhoMcqw+8jhao8I5SZ5LtIQcgOME42tJmg11dwroi46VlYMR++Ct7g/re9ePgAu5bbZso
IIMiYQ22CKMPGQL/FrrNiTcmZjdsgk+NAQAkrB3t7Ky5WYwQdl6YW7fOUJ7w3DK/a423yZQF8yWo
I+0qirr7+x+Ucp1uMb95aGjb2kvCN4osa4qwIdVu8VZPm8SsjOXI0BwKv+FY7s9HTXKfjIwq2WgC
C0Gmu+fOGYPfjmfuUPzfPDZicKAk6baxUuMjN1weyyxDXOrM2UirRpUfue2jyebqOmCM0SIq9ayK
Dz7k/IkB8sLQJXWcqP1q4cSa3ENBH4taTq91yjuqmW2UwQI9QREW06bUp/IQeHzJ9FO+IFrb+CnI
tuaqJ0FSJhvGckufsLZzGRgs+lf+GQCdUMfGiDdMcRZ+HqAoLGW25cBFAHKHrddac6bfJnErPxO/
tHY83sS6cYrm0vK/RZk7EbRjy9IbZ98aHS3PCr3jEMTODGXTd5MQBUFoJ58gtUAVQQduhyls6J83
4v735ya32g/q0NJFsbgP6tI7g3YMvP5mhePWHfwPy3IFE9VI55HqNfQmvlnPS97JciEFwh/tn8yp
d62p9nLbN1nU+SlG9Kg8mKXTHUU6FTtO8dFq8mCyrFYNcj1tTc7KMe87/TL1XflSk8m2zVoVsaG+
9GjXLQbpfcsKzJI3v0skBpfnl9xAtWXpUuBxfKGjztJNdHoOr6Mm9LHVfPdJmxETNsTTwbbt8eC5
tCfCpIvX9jwa5QL2rD0OrP3uXTp/5mjY17lDFIT1sd7OVNCbMlDa6AlNUjVO+1Do+XuuDekVUunD
Mcvd4HJSKQynXY5t7NPlltMCkwKEP1N/ct4z+V0yryNdPnqfgqkhmCxPTqHdjswrmE9WuGgTfyWp
9c52kHNWR+W1nKUdvaelx3qcmzdvcSy2QVl8JGr+ljWZuGINVkjinwQhLsP4iqpKXZKfPZv4N5fp
JIVYPa1Mdnkp9fVpyZ64u2FxaTz5OnF181gg/VKj4NGl/wfPmHKLd/1lEDTDxgfFdmK3fDHsILr2
PlHuRYyWI7INayH8fuAw8+nFM97YufSQ3ZgRcEK0RDwz4715JDI/G9JlFd0ndcPPbej/GbvtxxS7
ct2hCKPJh3BtmMP4YvV8movuAn3za86kdh4rCDgdp+qy6Lz2Q5O0meN0G8jU2qdJViIN9DH/4kc6
dglP14q+ee4Q6VJiBD57Iecwat1XHprlRguGchf7c/wNYCWOLIm2W6BH5lVePx1A4YIVKsh6Vws8
QnYC9SV0Hg1jiQul041PJBKC8a5lg6Ra8aavcRPOSVicTCWmeV7iQVm7Cla4Wc2iOknb/NMtKYr0
IbJ/JBjpGmro31XVrgXyHQ6lEzLDQFaM/rn4rlf+vUxCREuPEdnKi+bp8LwkjjdhmLHIANRZfWiU
1S+UnX/gpCauFgZDRJJ/QxX+7eW//U13+I8IgP/48v+7RAAarQYJaf/3RID/9l//C9Hm/5EI8O9f
9T8SAcx/Bb5FLLDpOJZn6MRy/U0E8IN/2ZbOmUTnFhgYDBr/ZyKAFfzLUqm6OpnKlgErRGJtU/xN
BDDINScePSDbXGev1nH/XxIBbMNUiW//e1SHbtJCZ6hjuS4/Igv8/0wEKLSIxX1cxAfTTfN93FG/
mU1e/Ao45lEMsUvXJ5HzGY30d4gOyFfGayckKUvp1mRRk/X9YrZ3URn86NJA8TFesTBEFn46TYj/
SRZ3VEHagf1JRh8sqv/kOV8nXbdvDb9Zsa+LPcMh18SxUOr5MsqvfqYnmyhjXzp10WA6urjowqkO
tTORaso8mo85OsrZwWJDeZ+cK9jVdVnORI0Z87QW/OlAiSh8yUqWi9phiaPphH5hdhswA8KcOgzm
sLKSkKppRROCZxdlCeUXIViQc68kwO/csJRvjT7thcvHxXM0+wO32W9aU+N2MM1u5SX1vz/LuvpU
j1rRbQpxR/GfLCbTym+Jxt7PIhysNxxerECn8bhKRtO99zLx7qNWbaqPZGKwNHpN/6rl7e+OJBqa
PFn2CAMKODn+DEGXz06l09WMqcnj2CHxyI/NCx2v6OC6drsoCqihri6Tl2nuXFDN4o1MtD6E76y6
n51vQs3mcth50NDLOq+jg/RHH+UMf0+X78jSUk1LbmqrtELLX4msW7Zjml51jZUoI8nkqo7DL5CM
TMGLxqLyEKWkFnSNnn0wT6yvg09LLsh0j1eMOKIy4BcGFKZkQCT5ZYwD9hzGhNkpfBkdqAgFoClW
fetbTCaMAw3a+OjHH9IIo5ee0zPLJl67sjmiHD1H8T68rocc68cKie9C4Ko5lSlyFdosOyNmqyrJ
As5GxGmqKgjXfMvrCGw4tBrLtPylX3sRNXDER8dgyFJmksXxkAzjpGIfpUWndTQ174K7r4XZldGH
Q/fSAYXKtBYoQuT2IVCmQkv6FwYczYblxRdj8FUTmP1qqCEEDfO8p9OqvaHf2BMzuUTBdg3axHnP
c2yDkc8q5DSSNUy7U2O55+yYhJ5CZ25j5IRvgyTGPepKMMUYc94YZdF6lIa9BgJB6maK8VpOL6aV
JQer6YFHUksSrgaJ4ZH5dnBtNuRMx301BGpoL/dwYTI03lge+iZ1WFuWZa+t9DkgDL7qrwI/xCXh
c8L0PD/3AzI/397F9Wy/Tkhu11mkv9TEfR0cLBPU/mmLJY2xqFkkv32TkGI3KOaHiOz8VsX08Yt2
GeYYipDCVNj6wc2MfgfpIB+RbZ2iqWPdzk68F2lKZ2eJb9GPtPbZ4mTAf3xeGvWjxjRIkmPb6EnY
pHaCCEpdoHQ6qob0XjDHXXo6cXvPC008DNn4I2NmGXvfyqpPuh8sKwYUMrRcappJK4OS9kchuqWu
Wc0vFomxVWfsIBWaXGrR6J/KwkAHYCPkJ5WoImoMs+3sm+Q+m9NOFiPpY53G8qEU7zNbZx+EGO6c
eOx2BEUS5IuInQxhUhw1y6uveWKNL0SMvdo+nl8KeH+fiML9JHF4MgexJjDJ2/QJK7uzNbJKyiDD
I2xhi78eH376XkYasmJz6NZ5GjHVy6J7bLMB6KRVcaowdW+ACFkXQc3qiiSniQQFl7Mqwf6WvzF5
sx3+1yWe4XMQDt5t5pPoru2NY1X5weh7pt+OYW4FYrGOP/mHXzhHQwTcG+KXwa4GmmgNp2u3HRe1
voANqm5EIGS31scrl9fxG+A4jbz8N9EOzjEiQqzUbCBE3XxPG0O7eU11NhPzmjl2/Rp0MjsWmkHV
VjX1K2+pS0pTAwwlhV30+X/Oa6/x4NJkV15tblZmMxwMPml8/qtmFycEq4qSWngqNsHYvmRIa49A
Hu69mMSWQyq3V17lMzfc8K0G0eUmD94zvumhwTHRFeWRxaJkFZVlR/4eiuxmSvApFSV3mNwDsbV6
MhK0GpHChFVLd5PxoRWShYw83A0MCcn0cLSj2t9fslZtYbVrDFp9Po8GoeGcrZFBzrpNcjHuADPw
nItfcbbT4VJ868VApIdKvTDOUzZ/BsYPpk7xIcjn/khA8LAwdT9aBYT3XJy6t1mq009kAOscgreG
ja6xnYt7lZjDZWawME/sPGt1AC7BGjj15GSE/WfQgWhF3IiXacRBvMKc1mq1e67MhmKeEeuxsfL6
IKd2q+NbPwAxM64NAPaz+p+0GCSDYhtIhGA08GKz2rBZaW7I7PQAq/Xf3VwOhzTuqh2468HVEnR5
L4mZiDOcQHypyv7YNCbmRBozx9rn8dNM5Y9WgOMbcdCswxEdlFca+JrHtF0hUaL8s9OepSi82SWz
RT4FDyvk8QSsUyyjbugXvdJgew4TnTFl41RQto5xdqsqImQm3bgVrUo8JsSSZnXIxoMh+PwxbjCs
YtzxjGkRqbtb9H+0rwyLrfxGtTzR65ARCO/Kgq+/azzHu816HWBS0GemM/1XVIfVaUQfuU9xDy0S
frcFC5PRlcGpta749q1qz8P5rUPRs6+2f/rrmQn+yfWWLV7WSY8a/at5HA70b9tdPHvHPGocTh+V
mmaLeu3kFR3ECBYw63OWbQqXlpBG6lfV94wcKv3GAG/f5fm6xKDw6qZM2WUTXhrdiS9GeWfLJb/Z
+a9etDYppDjKtCD+yfrzdLWKdgMB3lwBoqYDLwVZ9ljt8Qx2w660XLqtMUAoAT2go3OmEehX619N
G5I5g+MxifKPTEd7Q9YQd1A8M6cOvd/ej71yzxZ6dGZON2wG0w1v7MPPuiDbukJaHRVX1PjTpp2j
jwBf1QnF4Tvti3rZRJZ5MWf7i5A7ECoVssGku/tkPKxUEQWEMIKxCOEYT6h0+nIzGoaZPr3B5FBv
h9lrENUEJ7bxeBfkrZxiVnXpsVSwEZMghxBJl1/OL2Gmh/vcoqtHVuLa8jtcH+pSxd1FtCPohk/U
nCCn+ww+QXEv8a8SY9OasvwE938jcvnbg4G8Fj0PDr518mFYcbY2xIpWtf6pBdrK7NzyrXM6+8ys
e5kZ8mcTm3G9hG5deBIGaja7b6fN1dTFZ7dxaIt8WyWxiz+FyzAN8mRkLiaX64AQ6J01q+wR2M52
ylmynpty2iO6p1fPCoyG02Snlez7VH3XrFDixEuo14a2rETaFLAjMRFMRfu2KNib4OkZKurQmJNg
YyV1um7ckWM89OphGptwHbR9xPmR5p0OAJsZY3TgXhWvwlJrWS/m/RV27dauwuxc+cF8dbRftvSG
ZWJO2cGAet0w06hhuVG3IuHdjDMB3prIm6sv82oXxZ6ziZytH0n7UVvONnBpfiZOThoATPmjaZuM
Qnr2/n6yOXPecUbHO97z/kPa9bisAi/YysEeNyzykC1hGrjrULHKiBWazpq38TB9ahqi/N5DuTbK
05gE35Mm3FVfuKzbj1p99Mis2paYvpazqXOCIlaY3KroQHZqeKo4gm9bK/sawTFpZIavnIfmr2yW
XzTQ7Lsdzu6lqCrcOobenYLeM3gJYdOx0RPOPBybeVUUWXQoRFreRKPly8HHtusnUbJKUq3bMBDO
FvyNx6OGBmLfMA5qZ99Z5NVUnshWivAc9+yZjVmJiNk06r0lWeOrKu8asTF4tYtknzbZd2AH8znP
+ubGDiZRVKx97TEmkcIAQnSZWfev9J+SiKhHoi6g8EQdzSiA6bH/xtTN9N7tUEpWJdLs5oXYw/Fk
zcW/L3YVhcdgJp7YHPR9b+BfZzpLX1LlmQV5kh6s9kvvMPoHZknP0jeMpR4TBjuK+lcwz/ObP8D9
9nb7oIoQ9Dfm7h0r+UtIDg3LevkvTU6/6nJsPmc34KjtyfxFQvCCTk1oWbjHLXsvKh82b/nHEAUB
gDE8iS7yH2ha9wZ9jQ+9Im28jAN/Wzmyp//GvYKNuIReZyfIu4I8YlbrFUQRzyoMui30/tEQ8LXo
YiiPJtH1fe5wEKecpENEvFnvWy4IXm9dvHGTU6cRbzBZhzk3NdYwwz+ejfgj0XvIwE5rDmUxY/iV
Q7WY46D4tBrolT4b9EXh+f2uK5L0QnTDF9gsuW002GutmzgbajRu09RexVOQP1r7EfIAO89p9Msk
mH3LGsyPXrPGFfP9Fazdd4fk654XUbpLefunYKiB5SB20OCkmgf6pnHtBRjhJ1koG3IU3J6XUq/d
RWh4SJnyCvFNHEy4PMvi+LzwAdjpRlueJ+n3vK2Xad1f0Eqzfzi5BVVHMa/7rG5fTJ3HoIeCAK8u
c5yMTvNaUEit6oDvecnS+6Iu5uzCwjCX6OFmQUrm0BwSyxFdKHKnrWWn45Yd0ZsrtOAcVzThWwwo
C8etukUr5IgirIhf2IEHLdnXlt7RGeNxntTPQp7KsiixzTxNX4UINnbDXi5SlOEYUCcvUoZ2DFjG
EGbeepOiNZd6mUVXU8dfI+ihlbMTnX2zeWQyjRadLmwIiehTI8N55xl4JlMfNS8iY2AGYrpND+EI
TYRqVzbMwrt4b0xWpAaT9YABKrwHIJHEzoxHICZ3jUTa3Ju5KVc6eNUiL019PwrJ8awvW6Y4WnHu
WvcxMge+irCo3ivcimkSa4/J8ZAiikZn9i0bZ+EUpPA4EVwvr511JBbpdSoG55RrWQWxU1obv42L
7ZA1xPp16VKCYJ/CzKjXppN6a8siBoXZ7Xyr9M7fNgF61yAOogeoA0tO8OS7vgUWjM2a6CbDy75k
wv5sWPTDySV6JfPIHu8Z590577BHKswvlizsVZERgIvlLmIQlBZHvc3dDX1a5uqTn63dgAp0ypKJ
9Re8rLrF5CMbFkzQfOCB3CR7WDM3YeXVByoaCdxeBRxMk/on3/5z4sbNtoDeBOdyynuXjZzAAuMl
84b0bjlIrTggUGFnP6AjC7zxGcR0tUY57N9RfJ7GvLVY3i9MqDufqlxokLBJdk/TKXvwXlnmsexX
XsjdN+w5G0U9me2miJt1UvqCfWh2UGVPsBSKLxbnJlPtEAF6GcyfLrTeQAE8hi5VcO3ZPmMXisvY
xeY+U6Nq1pqmHxPjeTXEngPU/axiJ5T9mbg5UaXtBzX2ttUAvGISDk7/MNVovFNDclbH/LPJ3DxT
A/SoY5TO1M49Oecn0sSYqaQoYDTMkEfgZcjjLX73JSh/RnhKgonVuAdRVr6MXl0utUlU61gv4mMo
wbRcCl3WbvKrRVpxzPdDMQA675wlzPafEkYAi9A5UdBArvCBXIEEpAmAFCi4YDYIq8yEwULQgAcp
YUBf7wPg7IfW1P8MClGoxTVXyEKg4AVXYQyhAhpwrxAzqyAHU+EOiQIfSK7RFlLBELza9qZQgERl
gkqQchV/99AT0xOjgKfQFViRKsQCsTfPFYVdJOE7J6+VpXAMOk/s1kBoWArVGBW0Af/rMbU66grn
0OE66AZa/ziQHhAi1Xuq4A+hMBAmcvOWJ6xOnwJIxIYWyRQ2wpMedrqdlnxM5L41jfAj7cWFUUn+
0E1yHHj7LTuzqU7Piy75fiUKVCkhVkaFrrh+ew0iuiaLuUrCdWeYZ5J65oWBvOdSmnW1s3kHJTOM
oufiK3VsI94WNoET/CKDbX0QGvbg580IVYPt2VskCrSxFXKDhM9nLWk+tgrH6RSYg1e2J9DrZrpE
phMTdHGzBm6ok946dcf2BCt7BvGS1wLmh3Qg608XYh4EBhoVFkRX2z72ChUqFTSUKnzIUyCRrpCi
XMFFeCdZ1FKzu6DMOQsz8ry3CkVKYJJS2KTnIkTw5JU8hS41CmJ6/qQJ11TNyt/CEOgkXbff+dBP
kAL2925SSFSi4KheYVK6AqZa7aGZAFQBJFWlkKpYwVUGT+5J4VY13FUOfyUViFUpJEvrcIc8U0Br
pBNU/Eaz6Hs+fAOQ5Q2FG63PqTY3Zqo760phX4UCwCqFghkKCmNYh4EXTMyYFDD2RMcURIZbJFjX
Vhgsuhx63RhK+GjTIXZsDIfvYgBXgb5rNr3C04QC1TKFrNU3bt5EHjqoa0WpbUXQ0VBLXQ8pp8mR
AvqtVZfnjwqFxXUKkDPTAv2EIb6S0uVQrjA65Iys80rCN2kcLmcF29VP7q58IngKxuOMfnUUnof7
7atXwF4AuWcrhG9SMJ+A6mMeGH9pcH5DJw2gRyIoAxhAgtzkZwMVSGaWyZ9jV7SxzfpYK27Qbls4
wjQiCK+Mu3Zdt6zwxRrAoYQ8pLxB1qNgRO1JJMInRgagYq6QRfIXPU7PYIzScc6mAhs1hThWCnZ0
oB5R59QnYneM8/PiwEaWMJKZRUfJCVLMCjRTXqzE7C5lNN66dtxWXpi8G2EuDj1FxJqgnXFlKRhz
fnKZYGUQzQIBlqVBbVoR4UIK5JwgOi2FdmoD8rNQMZ8CsBM5GT0gyyzXTmZptzTEoD3GI3bOiWDc
VBE3T6wpTpHAK7A0VIhprWDTUWGngQJQDVqzLc9CQr2ccRXZ5SvZ9ejYFLg6QrAKhbIaCmrltwYc
VKCrVMhrxWykyvFFz0U5v5dQon0sNuFodWyNWYDrlvzHmwn6LtHrLPkoqNQ6mhxaCGsbK+rW47S5
6zSgiqzqv6YIfi/qPkNbjw8uUsXV35+u5l/CIw0pnNGc6SLe/nfyzhtJkqxLr1uBje5jzokAJTjN
yIhklam4FelyzrmLI0PHJrAA2KxnZh841/uf7rERYAYZiltEFq+MCH/vvu+cz5G4FcDIfbnM5Vyi
COrPpmMwRiNqvmIOEH5WCRQeylv76M5Gc/Em7acbR8lmbvv6yH+X/j64vBbyaMYOlQV0NEs2OZOU
skZcuZDccikJZiiKG/ae5B4JhmZIztmSw4NCss/cHDmlHRDk5yLPKPEPc2uoPw1C0/R7ab9Iyn82
kqdOUu7mQR6wc/IShbQpaS+Kaq2VDoSxy8sBsM3RMSiHMd0DTBDZyJSTsePebeN/VaDL9ch+cyKm
nnOXHeIkUm4QJOaOr4TrxNfxgdXat6kr743bendue8Mzg7CtElftVZnjD33Jl0vSHEONdjQlfU5r
Sf1E6U15yYimD5JRzzjVW+XtafFXRp2WPkWxh66qbNsPW7EJpRB3TyX3nkoCfnnkSSqeYNYtlZy8
I4l5g/FWJxn6eknT6zBDpOsx7nZXRRL3OdF7gicc5nP6ViqF9taP06We3ZhlekrbRpIk60Z7tSTL
rxHqHwj3o/PhCXF/xgB0dwMAJIAAOkDAxIB26xNZ28+kpBWN4jrClXWSGRtKctb8muCERWCfdjFl
Xkgtc72/dyAIjrAIJlAC50zoLOz+i081eAWW85kQDF14pyQP6JL41xqBnMFUevqmOiNRT2uwmSk5
THJL4SLIIoBIIJGqT6kHN5EAUChCUnBmOO0HoStQYrx5pR9sdT5jjiT+0/NYue6B/h9KnfE40Xmf
NryxCN7Ocaesoqwdv9cdvIalJz91IA8++9X3RriPXggQR1iQWagQTniaCxslAoW7LoQbCYUgSYUl
iYQq0cBLcuFM4g7iBAmgu7OEQsmER0GB4FxlzyWkCuUR1a0SekUXjiUYIKRY/Kd7KsCcdcdxEAlH
yJdUGJgMGIYoUXakyZF4CKCMUkPMjMLO9ELRFBM8jQtYowhhUwlrkwPduELfODUcTihEzgiakwqj
0wmtwwCwWFlC8KAweFvWGBpVGOcq7+nwiVyAn15ZkVwvdjOU7SOaowMK9eyuCykEZZzcMX35uylk
a5ALUdQLW2QIZaQKb8QotL5PwiANQiPFwiVR8xMd+ia3twXYDP6vyt8gzI62DYMgIZso9lLPhdBO
BtgTs5DibRISKqGk+hh6c3dPwTLocsSb77gu82KDXpqsmroLGA6vD8M4RKBWPciVocNeWUJhtSE8
FjMr/T3oiiN8eXcICGntQ+G31IXkamC6gHnzayycVy3EF16U+ZAKBTaCg3EMNLyrQohVnCtaIGOt
sGOOUGQ+h+EP2g/VTQNituh7TaHOOuHPlqeDMGm+0GmhUGuhEGsZ6NrybBaabQRrc8HbeuHcLCHe
KMQbjqlQcEMND9e3T11HPqYQUk4FmVOEnTMXjC4Soo7T3X47Lpjd8nryPdi7WCg8S3g8c+yqdZZ3
txhUj4IMAjkC7/FxvbWF53MjFjDRNI+PbtY2upMxVRSXnWapJTy8ppwMWKXNjL73sywddVV31ple
lFgymuNLg/y6E76wFNJwADlskDqcGoc6oNlu98RVLhSjji+pR9mYCbK4eOh9oRg94Rl1IRvBADSq
3aEdHbDHXvjHQUhIVpgAIw10JAMfGhq17SzwJE0dtFbIBVDkyxa6MhfO0hbisgS9RL/HPFlozAws
kxtDvXWF1DSE2SRzyRxBoM9CiE5P2M7lqePw9+FgoNotTzWhQS3hQpenvbCikDHqZXk6AJKmQpQu
z3Ahozmv3yKg00zoU1zA1ICBp4ZCpnoZjOryVFu4VSFYM+WRCdEaC9vqCCSbCO8aZEx9PWFgl6eh
cLEtgOzyrBVmtgGeNW0oWk94WtQS//jlOrDtrELdRuC3pXC4nRC5jbC5hVC6EbhuJdxuIQQvflV1
HwL1YtlznpHS+jQPzC/ZwgDLpayJMtNGeEnAg13hhNmiqQz93fduNHWKCezgbBoRYr4wZGkKadwJ
c9wDH09CIROurvbUXVbfHBBlXVhlVahl7KwAzE28UVulOjUGPe+qUM6YwRbmWejnBgy6ER66FzJ6
EEY6FVq6WLhpIah9Yam1hapWHxmQ9UJCdMJdlwDYg5DYvTDZuju5G9+1WT4nxO3htjMhuEv8W/Dc
SCHKc7Mw3kJ7Nwv3LQT4xGn2xqmhwolnpdvIbIMz1VYw40KP98KRU2hVnVJhy6esbs5oS1f4pz0O
ThVRUbTpsRIq3RA+nRvFSyjEuinsegPE3o3Q7IFw7TRAs8QHvqsh3mdh3yeh4LkXxadayPjFfhwK
Lc9co1uD8LqPSlh6Vaj65SmTmHdHiPsogb1PhMI3BNHXBdonxHoJmMZfly8NtQ6/774vP6T++eMw
/khYP1FjxgdS0LgMxASgoAToTdwAtjxbFmqNTc4RZyatw2IT0MUroEa8y21xDRRIBzSxD9Ty/or1
t1q8BI4hhgJxFYQa1oLAwl+Qi8mgS585gOaQwUVyYCI7MMR6oIv/ADeLdqHE8TCKG6ERS8IovoRS
zAmcsvpPk9gUJvEq0GP9ZUBB/cYrnYh5IYhwMFgqNoYRLUNg42fQxdQQirPBE3sDNwpmrN1BE68D
ZqicZSiuhy76JSOxVSIWCAsdRCNeiFkMEb24IkqkEarYIxLxSNQN918xS3TimKjFNqGLd6LgbtAa
OMbFSFGxESDX34iuYrlMYq/oxWORsZRuxWxBeDS+mGK7CDz3mM74LwoVE4YmTgzioO077yKKdupt
K96MVgwamPqKa9+DwfOt34bi2aDSRXuqZ4bC1LtdOhpdV8HQDdewodRNmAREsc4f5CcOrXqsU2W+
xCxrt7zF0m1amwPnN2W45djR//IDb6tO48nV4vS1m5x+PyXK0RJnCPBrIyKR5cIt5BdTLuVQiWmE
dGvMq3N4eJBIuMUnm6RNt20z+Dw/PDRiLKFd+I1Su2Zlck7+7Jt4TUYEJ7qYTupFeoLT+ReZ6Oow
iRGlRY2SiyPF7rGl2O3Qr4mxlvuifM3FqFKLW6UTy0pY7fxGr5/qNeorSmR5xR+8OATnrtV0H7Ft
RHOlJOg+7ZC9FOPPpuvKo67l/o6e46wOrF+ct5irMZiiB+uw8oCXbj6oZKSdovauo946uyxXIVmz
nFuk+GRyhp4bpp3TV4NsxumwzswR/pmWIPpb7+5YfumvnjhqSmQ1dB2OJwPmn/c6SVoQ/B/0TdKD
I5abWnw3OICdvSsOHF9kOGLFsQeVHRWZyy3dDvEaVZy2nheRTr04dThz65DsaGLb8ZLXXuw7PRoe
Bx1PIl4eslsV/yhcPXP/bou7B86T5jPx+QxqqT3jRVqZqtXdR+NIVtl4bsUC1IoPyBEzEK+nercs
hSzxBpUuBiENlVAiTiFGt/4xEs9QKcahDvVQ7NfZg62Es55MvESjGIoacRVRiHQJWuxFDhojFwIz
uHjiNvLFclQsDqTlIg6kUmxIy9eoblKp5NpZpTNvSZ1Vz3pKD+r3vlSClzbVykMR6gja6LZaibf1
CmMSnPx0eIuj2bypHBF7k41JW+0/OKnCAiwSJ9NC5+SQPEtE8ERH8ckT5RMfd6+9xwhzbCn0bkfE
UJEoolCzqGzf0EZZAq5YPqRENVjJmj0FlXFq/s1vo2rP+T5z1onYAiqqVKRUKnaqSDRVugir6Gru
N6HmOBu7wC6RataHovT+0RHVVagivYJtugVQVh+xCLE6UWPF+Xsoqiyl44XA8U98caiMGcu4PEU2
doPBC07mpRPhFuQ/whSRcDEBDJ+HwD5VIuhyFQe1KM9odFSOLhH/Tpn1e5w9FeL4Wi6aKL/m6TNM
WFj7VjJeNaP+mkQPlogojPTpzons+GnWeHszjD9aWd9fAf/7qyqCMdd3mZWJfqxdRGQzcxdX5GSj
aMpSEZYVi7vMF42Zj89MFbFZL4qzAtcZk3cVogVoQDRoTHHAgEWN1nZI0kBuGPujTVsukGPEKXGq
pbjVRNL3TRHdmi7iteVpKDK2rr/4U69f+Q+3EGLQKK5Z+tWix7EWlZshUre+/DBrJG+N6N7y4sTg
oL2UPSK4vEAJJ0ijLZK4PEQXl+ONc0QgF42o5EaRylmil2Ph90fiIpybRT03i4ROFR1dJWI62qfe
sApO90akdRRo64e2nqcrtZhcaFHezKK5q0V4Z06U5EwSEupEhyc5UjJGKPLYMaYvI9Y8p/no+G9/
jUSnR7PDVxgG7AhaVHujSPf4sKe2zf2tiY6vFTFfLYq+WmR9bom2z40R+M2Y/DqMfqao/QxGO+tW
dH8Z3j/+N6A1gwAXYIprkZc6gsBUVIGKQvo2BHD+RsJpXk2iFIR56A62aAZLEQ7WmAfJS1UzIsJG
lIS1yAkThjdX/hbFxsRcaCfQUZXIDEvRGlacnLySIOtOhkgPl6eNiBDRzdyXZwb4C86P9fKElBYN
t3gULXyKAXAMYkX11ohqMcK5SANYdwCLU9llIWQcMTOSY0DRKLLGZkLbOFqTy1TTNa9MiKI0RtDW
zbyWuxqVupUcZ/JFO1vTn+mAxxeQKrdSJJG04CQijVzWmQEqe07YUUoWMcGJuUQzufzAKI+SFgll
LzpKT0dMyWF7vqsqSLnG7uK11Vk+CReKnEVpyQDrA/FGfZxFd1mNYwliUHwqfqffJmSkN0JWpkme
2RddJtzfSReBJj0M/o6QprcOexYJmYg2E1Fu+iLfHPs/TJFx6ouXE/0Hi1BUnfZi7TSXaywyz7JF
66nj9wxF9Dl44vzkVoT+U0SgpihBmWR4zUqgJ67LY8QrjK0UZThNLIPf+Rz98hVbB5/hme12l5GK
5DtZ9GhXm0y/or8KPJZ1LJ0oF0U0poYITXVRm84iOfXVnSPS09QkJDg0o3EK2j08dH7OfZOjLNam
PqmQZpvwliFVwL9nebRcgP1AoEW52gO+ETnqLzSz0v2Bl7UI6+l1KqHSkUR9NkmgUk+Sq1tjDtMd
Aih1p+mVvmGlne5Zek4Mdf1o07RULiJe5TJpMFB+/dpYxERM82Hlc/VwOrQaoWhlrcUwW4ls1nW6
+0AO7hEpKYmrpClX+YyNNvcjkroirB1FXZv/NofeuBmN7tkspidOi6fpDOgTbgI1Ty+RXFhnmJyq
IBv1ak6AOHZWAKY9j5WKHNtULAgubqjcUb8Gh+VLaeO0F7MrSnb9ZrdCD1zf2DBVN7XydoUNS748
Wy7LD9LieTKHbjz//VP92v9U1V7slY3K1hnQNzLSn2X80pFfO6cq+54qAXgiG/6quPPMWVfevnlZ
+Fqy1HPS3j9V9PucLHn099OEN9U+T9JnbWiKR91P7Y64WcU4IigefkcRRVjTEJmmFaRPz6mXWiub
zqFnVUla6lvkUs2UBDvDbK8LqySZXKf6u5OW2d5VdH27PAW47TmZrKW+oOR9mdg0EnXUOw8tU/wQ
NP6aBPVp1C33z0tDvOk/PTWtwT0tXxv6s1YpNqFadboMFMVWJp0qUxzCCy5fo6Z5wnlddOvGwsBn
1cQy1JEKlqnTfqi5k171vy5eMCIPMUlJ6IGTPn+gDUmeaQ9LnzsEePRvkNAgY0MJJT3LZ3aT7YsW
4hvMpCiPD4c/dGuaLyULkTvTuI0XeR4tyijSE7phz0Qs6/PyyBihKQJ+M2ZXJdUearcjwRm+Bg2n
XklFA4/j+vOxreP22bT0P7zRN3e5nNMvlxI2CglHQtE9v60/TtW5JBCNcHHVGnw7wa0aZrkk/OYC
PX4LSHoJbGwoRtV9H6RzJu3V5MzmhmPzjm/i8jW3q0mHZv3Z65X2REQSXigJQu8MJLLnw6xZZ3ow
QxenMYeYhoRIM/fPp4iihsNcRpu6Spl6Gobz1PcVM9/e0HZ6p2+JzpZfhNWg+CYpXpqjbJ1XIcfG
LPVpPAhgonlJE2jucn4jKn0stEuIx5Puucmd4BCNUs7jckbcKJQ0L29eJ4/Cx2gXT6EZbIbenD9w
JlMNBft+4OZ5C/RGx3HX9udBd3iP+sSw4piPTm7lyrs7VCZZX4J4lVE4W2XihLQZZvNUOCmUfxwU
uCy67BksVUzFAXQ6cQqQROW5tDrjuVTCn3zwS6eWXck2/0cw8NsSNNTY6gXonD23OUZa0hy4kUTP
TWUra8NV4k2DGX4fcUayaZImfMoroz5lGcA0xj4U8ZPdnxTucodJIaPOQLVf5R3Ep2FF5jbzKucD
ARYmR3xdQak+yMLqr3qa/Wrdb2RqN340deibiKowfvHXgG8KZ3WYw0psOae+oEdJIlO/ZqricmMc
/pjap9JgiA0b2WO7itpXgkD0TpCv3U2RN+2RZ4SbCZPdk+eSkVC67lHIBduGC6nGz6VgEva8M2py
Hop24zj+1pVq9sYuCSaVA9BtbNWfcd0Vpz5OKxIXXGqzJOPVjluz6tmSOWlzydq+ufALj7rbt3um
SfYL00F33Xa00DlVm17Ie/wMSt96wmy8K805fIRuSgi1Gta5EVnn5RJoFQOwJl81tfla87t/RxHC
xrOdIZ4rjZgIH9J3Xis4QzN0pAQySOXlo8c73JWJZMSZGqUiHBEO/jOiJnKhpdvtQ6P4TkI2eDLr
vn7rIgmqNh8WzUrvpjmgDzLn+hxWWfxhfWJ1oi3U7q1tiMvgGts6r4W6fe9++IWn/oIDd0nuyZJ0
rnsqj0ZHMh7NSuO48jgUrXv3Qhjvjj6nmITNs6Ow7+5RICSukZ+Uos//fJQWnHvHUfmkTilurZw2
IEo+GjIOobpGl3DHiKAcbYfGzFSlW16cTHnp6RfTHFlu9G++OycobVXvmqixfY4mbV3Grn7JrNS4
uEPwUqJWOfz9JfzS7Sb3kQrofv+OW1t7QeaMpkkp1nzSjE9MduOnINa7dZbZ6mYoivxUmAk1vG0w
XR3TEn8exBhsKwEfJdFPnZF9eJCbR2IK2JDNCum8GjBbjtyTzyk7MdWYLXeBR0UZ1N/q6Bt7Wq+D
Q+7GUuFr/HRcdnD8u7N1IcN01RtPlhNE9Fx3V6wpLdV/lfett9esFkbo+S6iayCbLmRVUaTa6j1a
qvfMgeq9CTEsggTrh2KirRrx65LxZ4AvG60/L5WbrZ3KZrYWWCpEaaidzHhotm3F8ZCmavkr9cbP
8ACRVnavLItubhhbl6z0nTMbkofZ0nilfxsZ954Sx/wsi9a+OdKBZRl58oSboub8oNCfB2z/6z5W
cM3ORKChqtJVPpCbiFUOtWk1NrYcbb10Zt2dssZmGCxV4svTdmpXLpQcgfN6xVbefzIM3s9uaF1m
5DqHiMpiRqF9xhSbkKk5VBTK1XijpwBqiQK3ZTloTRl/WNswg2ng/nC35lenj7OPceIs2S61m9o4
lLYq1MwWVtG9KZkDRgDeq1nYWADmqnpLHw5zi9i21+lMorQV6kddiNYgcE4AfgZ5unNdjxwzTrPP
4dafjzUPaD0y/X67/IQ47XtYA/WSGIF/KRPb7BG08DDRfX/L24Cj2e4atk6I445lfxhwEpDS4rWd
fc3bBJOKbVWrI06bZ3NlGFNzWPJZSw1GoxyDtsfF0Ou8YnkfhIT6VqZVfwes5BY9q9a5spw7AoN5
k5GDW5eNlbzWYZTe4znYmmadP2qvXFt10/M5mbZrKt42aKbNXUOA96z15XReHs3yCAwk2sypg7+v
dIn+aALxpIFe/KfL31+DbU9zOhnTUdNZ8WIvqyu9ekFFk9/qLDsuz5qSWpS+deyNZUA+YJrD+ILK
YtDRmE44HW3PPdll1Bz1waQEQE8/Sk5a4CQj+zY6+q617WM4zShh+7L+aU7VLpzM9DNltUcZpzGc
o7opbJYY2c8ks4rj5LrjjbvxdFsetUxAXLtjrJnQJpIGtPMCjJ2UxphOfz9dHi1f68chXish0TBi
3aR5lZKdxcR2xrCBNQDWN7mbxk8aiY1djSeatH2QXpCmBOuhmdWPwCTggaxlXyvtuxGX2TOnvvk6
5VgYJ0mj39qy3qVea1yWZ07Ssw6p3PhIh+zbTHf777J8DjXb2A9Elo5Gqn9q2pTemenY7BDwTLup
rW5zm1KVmDrQceB9Ps/ActNvWjb9a8Jc8Op4Wb8LHJb/OMr65254QaDe3ZYny8UeWAPPfa/tYvyI
a7xjDYkC5cPCxvJe9PGMitlS36sQ8ssGv1sHhXPmFBeznAlLWnWjftJmDtpLspKMjKv6g73uoYns
jG/UHG2m2GMlwZ3io7KxBRhzF59LRoUfjTpuKfp+6ZOuOSd92bHA0acaA990TezKPC8XIuKPgRT8
SdeU4k747zRjq79ijcE93yas/KPxhPKGIcdfl542zH3epem+TKfYoETFjw5xxjutJM0wRwabk6L+
glfEJFSRWLbYuOKn/I9LVanGOcpYFzADIhtWMq5rRz98HkfdZ9SYwg1bQ84wmPNR0556PFZdtxlM
cqhkuUO9mPkzB/OnPcZbzmaDL3jjgs+K5AjuRX3mFGQ3KGy8qcOOOZT6GY7sU0CrpwOrUBJSU/Xs
MKRlp+HtMze39/Zco3Mw5vKnF8HQx7D9hOTy4xzoGcQIL0lnLI52RZh96vrxQcs3n3s53QJx3Ta7
kGD+yhsAOtM45fC94XR3CBqkAR79zsg/wkNL4t8ajZKDk846gEW526hK6EBj7Pw128mwHg1jzaDX
P9uWp6BacCxKAU3280Hrf9m0mHLir/u3HHPSU5XgdiSLM/MHkbHogWd049VVTXXf5F1A71l3G9Vi
j3KxDldK8QcaheZ35nuvHJCQZtDDN3AzPiBrPqwJ37GTU+38vVHZtdna9OJ3jv1GjeY06dFaqwbt
uXYJQo92U77GeElWjdq8oFoDRAyKYEUmdqOHLeuXmJToYLbuSxXYZy3ZZr1hvbtjrR8cqdZjrWWu
EN8W+6osnGduMLSJ2gXTB6JmY53wqo+KOzBKiCTuUCp0jIYcYa7LnBuTgeUPrqau10qKSUXv87eZ
YPA26JXvepskr4RBySNFT3GkqEejyOzjxDq5gOg7AlSPKzt1tGOe8fdQpPTB5g7P7h+6JeRYz2r5
wOb0AaNsxqTwqwctdfzil2/9RvJSr+3qs8bJQUl6cLcVN7hPXUgDU5LtNGKEN/o6oYfrjBKtIo0f
FkrCR5hNRFib6liE/rwl3v0WV/H43KTm8BzKI7JFq6pEeO67+amcA+2J/Dj257r5VvkKSWelD1+o
DDQ2rlPlWL8w0bRkQm4dcZwohKDQEte5Zyh+CvuFj4N7HdDkHOrvUTC9a5WT7CZZ91VZhpNKaQ8d
jP1gpvZxHJp+Rx/QsCLJ9xlMbgNoT3FDM7a8tRmiEz/5MmffWtON0PKXbA0goLbb9EqhrgfAnSFR
HqVGVt8dy4Fm0lM6uD+jbEj3wUhdUhEXW9UPOT9GhbCn8PEaYRV70TPAT+Ukv9jDdHl2PPtD+qBW
c2OemVnBkr9xJHXtFdpdZyLMG07zm/WkFOD6jvZLEcY2x+JwI8bGEWCfBGs7GMprb7m3piqdbTfy
8jcs69KRYSX4RCHUVJZ712FnFtADv69yEzNv3H96Q/oF2mlyTpyDh+fVh9sWuxAp3zZsZqqOwoHw
CwU/1DoSjmufmqE6moaHni2d4SR89svRvIuS1lqpn4HNJ5YZIGct6rUqI+ieidCKge1O88djH/ao
U016MDPcB/1kx6d2AjPEgPTddFu8Z/1Py0jyrWcZzAN0g/szKMUUeBu158RvFVIHoPo+CMxUf8Ss
KWbPq5+GXk0f/hz7u9KF7NdADrf6ZLQbNP/uM5oUf4cvVxor638wJFlaBZh0tHfe0Bzq1lMRcx/E
6MTPXyCT5adqZk6xSVVflq8vX6Kum5YzgryH5WtK5dbntBx+4hBTvg1Ealy0fm/MWuxL7ufJem47
HXaU8bUTDJuytKbfpjWdiSy6P11Pfy9r/7dtcP90w6i5dGr04hkynQPXuhL8YiESjuGuwNd50Fvr
G/fkaFtlCitKq+LIHIz4rmclAsh49ului3DipuHenhpt2/ApgZ+t5CBqaJvLyCBGV0IK54seBEqm
da7jx9x+Qt7PTvTWjarxYmqfVcXvN+gz0jcsapuKFdsbE0de/2YPqWso0peSXBPC/heaJgZe3FbE
GaByDYyIk0IOKuwoevAmUCgDdfno9337MAbus8yN+Y5xqBYQxKHKck5XThlhnQhNg02v7vO69F75
P+O11HesX6PBhmRRfOSPAZuGsVEfxHducTmveiDg70xIX9MqL1/VuoCQwBQLx3xFwFSTUXbgVfSR
bzNciR6knMYyDrjil7gl46wGnNThZpv0PRPpZEtXe0SRY6pTeKmYbMEwldUtir1KMY2tSjL5qNua
9d5nyY7DsvHok7Xa95X2iAez+VVE9qm3AL4Gy2L6zszgoSRIEpwQ4rkkpnBvDbbf+ObemjG7eFJK
2HbsT7OxfSMjK8epnDk5nmqxx43bix00uLvy9mfXVNz/uiT5niSlutHYAc7cF7DpN9F3ODOmsQ4e
YAA7BY1g91I1zbzXGXVzouobT22t1SvyKA3v4JjjORrKqFzx9yUp20vsjudRreqzYpdfRYkHKpi2
rm72D1Lk3b1x6FjWu+grjoZw7dZxt9PD8Fvd8ksp8OvAhhUdTqFWyJ+YY/zkTHa+KrSpkJBlRFCa
ITlisPk5q3AVJmFx02MtI5JXohI1XfsbsMRpGnrnpdDZNvPpQVnQFNcrd+6SdZAavCq7+dCoCTrR
Sm3XesoBUtnclm8zk+j6ujwij8r7jXFRUFc3r0m7izXZW/4KA0dguJhZSvOaJnQ5HSrFMHZxqW80
6O9XMDJesYl39KCnnuqJz1U7yOkNHJ32qdAI01qRceRk2FnPNDBsZy93b4hSi7WWxuNmKR9YLijw
2m2BC3DNfq8jUEQGgTg6QBSnzAxvsu5IOL7d6U5dPTE5vCXWkDwNgYUVg42axfBf7SbzrnkjidY0
Y2FTW8jI3Zk+RK+Xv5Zb7myDHsGo0sojIDY+rzRstyMR1oeiNL/muGw2uqb1VxbuPKrct6nPrCOh
YW4bs+G98vJnWDko5Krnem9EbfM21p67pbKZXDzx05SJx0vX6+ldi1jNy7PlYpH7cXoD222Nv2OV
TRSqhsxID7OvDKwt9OF75RpXo69gX9vinripd+FTGUQNoqAVaRVejuJQdfp732bGefl32TXVbx7t
MpyB0Q9W2+ljThLwsFR7qYd7T03ZZciC7wGNu6flMgzq02zU1bWcQYvUpiyOg5zGBQb3haqOw6Pv
Fj/ynKPy3u6iZ9XtYs5lsUjzv3lpG4h8HQDwECrQLEY97tlI0uhYVVRwMVJqZLikhhr9qV59rQrv
7Ie6fYGKu0zerO7Hhjdsyvp3X9BGzwS2GS/JYCmrDIcCnxFT/tTUwUGzSkSFkrx1ez4x3OKEpSu7
IYmpqP8ML7ZvWee5iK9M/42rFg3ZXudEc9MhMAM1IHDn5B6HPL1+8i3HOut9m+5z6LMT68JpR92z
9+Kr5TWzWuOzrEt7WzeTfmDpMr04JfVUkxOuxrRIDnVX6U/DzCtNnX7lvclbsgqaDzOuvU2Ws5jB
ecTNJU7fcJy529oniabXQ3nXE+27mQ/M4xzrjUVG+4zP9Or7qv3GiWvp9DTNtQPzSRPIL+I/fGs7
CNn4pC+/5fHw3PgewLxSZE+m7qdPBI3DDZa7hzrydk712V7FYXlqGX/+MWI8YP/yFtdheRwaVb+R
rG4PxBl+MvPtz8sl1QJ9yxb7dxml31xFi39jr1mV1KD+7HhPEErLg5uVW2uq6MeTKpfRMkm+OIPz
3DoumxtOoi9SQEr4IPnFuvm7NwfhtuDv96q6Fg2UBuu1zC9v8C+smVWm2hUx7lkhxu0MAXqIhoVZ
7PooCcwUytLAvWvmzrkrDJzwX/xb/EedBiT3PGvfld018BDQ8n0236zmZ+bOzTUjK7S3bfpzWbKH
68Cx9QdAww9me3c1noL30k7rfdzOPzzWW6t0Ig+HWY79V8WEkZO1PKvIxctT09GiJ76bZHIBp1XW
+JvANjM5DebtEY7psVac+ajXHyO9HAeG9tqLOSvfkZZ3PwqlijGw5SELyGlfkk09K7wOCSHE46PM
Ib/K0aAcwwUmV0ztQtKlPSLWjFeT0jWnPAsmPq9Qs0htukGWKU7Z5FZ7Ti2qG2EYPpq4WWxbnBDP
uj817NlJCce5Qt9UY6o7XjvKc68oLyNH4KuuCXhHTY19Xi6dyu7I/bC6A85ZYoV2VV2JI3qXilCt
ZADdwAx2Vj/2AHUGK223wEratCT2ZXi0PLIqFbcM59CrmjvOIefhahwmrLLAHJeZeeiK8eZDsZV+
12ahewit3tsUjgmHmKXZwR3Kn4CK0VnHr0VJg+w6qtfJMYLDIk77/9ofh/zDdgxV/78p5P79f/zP
f/vX//Xv//tf/um//ZG3UTsdf/33f/r7F/7DIqc5/2xqDClUG0Lccq2/LHKaZvEjOq441HIuWJf7
l0XO1P5ZtWxTVZHPqY6u26jf/sMiJ+45z/Yc3bZs3fp/UcjZuvpfDHK6SjLDsTUYQd3G5Wj8F4Pc
iEWAQz/rqUzSUz04ER108fxaD7q2q1H8bJ1ytG5dEyIZxNGIoaE/meXUPsI5oAIhdPIfYRb9Vv3Z
5S1D1Qmm60eNnaxJ7O61oIf5NbCDu5Xm6lO1bUoq7ocycTCd0QqRhuVLk5uaLFGDPbYPmxMc97tS
svOhWPZTCzlFbZt5OIYJuiCqeKz7lDTnxnbInBmGi9RVeZ1BPre2FpnvUdY/vLJ5zTxrHapD+T6F
RXwBdu/XnaNXpHS78Wj3znxrLJuy2L46uHXfnoLa4xAkYRhDHf2rY6cp+WW/PYydnnwQ792RV6m+
WxGzo4r1J0bUjZ8owUPl/h4k3rDBV+tekNG85WEbXNjkzl1aXD1CVdfBDrcEQ4vNqITR19BtAqdU
v2KvJG/dRT8M7pSkcSv/qY3G62CqyI56ydnGARXBusLpAztjp7nPffylZuX4XJDxcT03fmlpWEWk
p9YcDUZ8HBg1AV6FRVbv5QOJBKQ4g98fitGg6nbb/h/2ziS5ca7Nzltx1Bx/oLsArsPlAcBepCiR
EiVqglCX6PseC7BH3pD344F34QcZLpfLjvAKPGFkfvqklEQA923OeU6cYdRf/owgrQCLGSB0RIX1
N+bTasQ5L5p878+9cQzK2xCjuDCcsTtlMAFqx68uU+4f2carzxpATGac4nUoQyq6XGLyNUz7zcqu
DWCvlVqD8y2WzVO6bJ64xX67Mny2tWE+y+UFba1BDh1qotoSylGzqbnEwi9N+vknGnb1EEy/M6WM
ay2qnZS5HIGvOuyMiI2MGUbxyg4bedElinG1IOy4B9lPCVKtglYa974fYYeqvrn2wwZxQ510roPe
9pAzOFbSwXoTTOBL0dyqT81BkZpS+tOYLr47HISc48O0noPpvQia9jGy2NVkUxtuqrkEJmxpTvaA
IHsB6kGlSpKIlOJ8fs6BZp8aP74LUfRgm3kZYD0l4fRLf+UF2iz2tdB4NFdSHuzlBcpxtRky/Q0R
s3P4+8KpyGyDbsZLwMixjNNeA5FNh79/yyyDBqZLu73W5odZ67pnn5KP4zy39nOWPummYa9FRmGf
4kS+NhaKVFaiDCpQ1FVQycdVaE5fOiWFEajRLiwNBtYGDqS8MIeHrEu021RYtzxR1bNT2uOp89Oz
WaY5CUfMIMlf7K9WWTanusKCFlSvoRL0xL0p4tJT/R/t3LxbxPjgNhyKB+gWoKEazvM+zYuPRrFX
Eb30Dbk/EJE4eA4L3+GOTj9qstPv2IXbVc8YaBUg6NM2fqqNu7YYxlPfsV9hL9nsIhgfnsY659RS
ROGYI65daY8hFwTRD3j+puw3E6FrBtMhL1ZhmTvQGNBBu1HlvwZZRhCPLOxjWDUsouveOtZwfw5F
qpxQbEYHOywbgnmm+JNC01VpfJ8R8mRs78P6OEzTJ/GXxqOYFfKUstDY+fx0j9NYc5PXaAirRRtc
xpt0UD/QYTaACJTywfHLH0tnAT8oLeQ+E5VCMZnts5HT60QtXnLm1akXVn7+ELE1dwu/k9eoDlEo
5DB9h1IPkErWOQz2wEIfG7BAr4YoWjNUVrdKjJ26AJK4nxkkXarlyVw43XDA569skiBz0xFYmmvJ
5OiQZfU12Pmf+U/WO9Nb5Jhcm2Usn+fSqDYo761jkarOXkzsFvOOp2BXimBVL+MWDVUDztIQA3qw
FZA8VsVSKkG/KR9ytd/9FZ78fRE9RWechy7ZRtaSQImLuDGam/CDju9DGJ5h+pRWau1/8BDwtL5/
SJXJP+QIrVkJ0m1N01PulztTy6YXdbR+RBtAc8MUUjQEjwMaCDxTN79m5BguE/GV4VgHrYSwSLlN
m1dFrkCUVsjxAlnzYKCh6WrznmX+qaqy9z6vEr4lmxyaz2YkpNXgkenXuH/5V/xE+2CJcrH6WzUm
bz1DbEHGoejwstEWDDBWcjXAeCR2ooRX46f6Wpv2OiAtRTeOKAHBhELZkjSeMn0eYvPwmEoVNfwP
sbkrzFirmI0oWAviKQTPlK7IEbTg4kqu1QTbrMDHWwhG3Xp3g9+5X36SZLRgJkPpz4noZdztCNvF
Z7Ya1O5RqCrEzeY7lgFxiqzeSUs9Db7xESfxd/BkOvmL0oTbwMc0M/jvyw+QESOSKb/NoHJoMVIG
gINmPW1Vb3EPnHVnM1XJ+IGcUtuQYjvuhNPIm47fUQcL7yvnzIn6TTQHxS7qg5NcWKf28oIcjqFy
GFx6DalOr1bv0jBqYD9tjR6sr6/WaP8kVjB9zVnwlpoM8HxTHJTcvDqdGW7ZhTJUWwphkZr7mNQr
sqFlexlIbtAU4znHAY6wQUFPaKjMATFF6W3TbmIlW/xJc3aPllCoWDPuqMpXfWYxudBV/+SoEp4t
4l1SeeL6g8neuuzj3IVJJJ5KIsn3TTH62962GtgUGadK6RfbWkyjV6OPflRmFAfJ5J9hwZsPum+k
nqkkv0Dpu5eqneyV1leYlzSmHpPUpVfqarLy5yp5Gtx6Lvrv2uqPWqo8DlG6MkqY9Rjjn7UyUT8z
3Tm2ojyok9a+gLcbV47aIx4BiwE01H61RbQ3UywXQNzjr87wXbBX9iakkSVrCCfvVF3rXsa/LPmt
Xg3vQumIITS+UJFIAHxdBsAqaw7D0vcM4QsecTDULbu7ILr7Ub4e88D64+v2TteL5uiA6/EayrBt
hOGXBxoKIIAqOM1MHQlWlW3GvtMWGfybNON3noMV+JGaC4tvGCPmY0h+1R0j2bFoo/BMeRt5ttUG
jAl9cVxYa3E9WECtkAdN0dWuEnWdOmW6BTwK29VKnocK3RvtYPfUFcVd72yi5Mx0N+BLeiCKYF6V
pKi7ZVCib8OJg7t1dNxOxPGDacVXvEfdU6CUTxkOprUR5eYpkkrj2U3e7+tI7kNFB6WhU3QG5gci
eL6WsC3rQTWX8HP77f93R5oqQJhZ4v/VHf33//xf/tt//U//V3f0L5/4L92R+g8dhrU0bcvQHON/
645U8Q8dhLZhmpZqmlKnFcsJOQn/+Z8M/R+aXNojYdEJsZw0/1d3pDv/0ISEtikwJgvb5LP+43/4
Hv998Fv8Gw76v/793+WI/wos+s0//5POfv//6JA0Q7NV5g2qMKSUlq792w7JT6yEtWOiP2TSjx7Y
kB2cPolXw6RahyDRDYpMlIEj7tcXtehfsDhhWeu6F6M3uzNJxaTW1uXxry39L1go61dKnum/cVE/
lXXa3jm0dM9nlBEHVnRN1ZZDVi5EoyHbYGnoH9Fp9Y+ksRB4hsf+IKdrOEfFe+Cg4zFNbe1XuTjz
0IuYUlf5dW709QA1yXP8TjnGlPuPMppbkph0/UtxspX/zBmZ/DQTydx4CJAmBEW5942BtT9Sna2V
Z+PJQVq2oqOb4fcxv1CBiymIjEg0aTB8NOmwyflvUD4qy1O57bXUkveGBct2NOGS5hw+o9N0jxqs
o+0wZM5D6LTm3nH8aR/J7jdIHMvzNW440ZtyF1UtSNagSO5azNgzzUhSUAmGCMcxOQVFhIM6DMeN
lreFZ889hVBeIiQmn6/c2C1MN/jiEIxx3q1QxDqPkbQMRjLdYi2qv/xR+UAUMTwFg3rtTbN6iuR7
PXTTcVLFaRbVBShQ+1OxjFKhir0lVQKbxq76B7LqrmXeN0jlsTClfoIltEiWUJLI8kitnZCA8GLo
PZiEvD41qeISodud4qbJSV6fgSsLNSrWNde4B9gcjLgcp1PQ4zwqUnBIfN1zUDkjY7sh+sgNcQU1
uQsEIbQKEr9gLNk6pkbLNl/gIkYzcGwHLSDngNAdIQGu9ctTMZgsB1tIB/UzYPVpz+COfEKE9hgb
43WyIACCONS3mABwY4+dtStTdLPw1k80WfErww1CWOaMPBnb+Gyiyf6ytPG71Oa1Fenqxor1dkUD
LUFkNr9+UzgPdowQrTH9j0Qx/GO0vKRZ5x+NZkg9oxJXgG/xc9L6/cb38fpMNZrZHPvaqlqWWdpc
DiNciBpnmIjRx4TMwYew3nYFm7O58+uzpUClGuPgi+Pp6htQvViCRCDrgnoB1PQbgBIkhWT9rp6Q
KYEFgmWWJcTe9Zm6stsE1yOudcVunAtg5W0e+USHYvaCCwOUuokJ2IqSFBheYbwZKuRYu9DsXSLE
W6YsuUAG8T1xUTi7iuJwxYgdkHhmromsDrxqGBz0qkKcyzcs8RGrJWE//30B8cC6BgmiVst2H9TZ
MpqvbwwB80OrjNS9eFMUpbAvpQz3o2JOe5naIdxaXyUsRlTLnMHGNyVWEXpiABgCvEAKTL1Op7Mo
7OZJkJAECqAeOQGdcXwwkkplnyK9qEtwjvVs5junOYoqegk4MJ9sa9Y2XZLvYl2gZFwgBMCminFu
L0pZ+Js6tY2N3sv6fW6yL0OE1VNlqNE+KkPejLHoHwBt9FuW9n/aZBhvQ2Z0S8F0J9pTgvfW0oc5
bcRVmCRGkz75bNbOF0sLYzUMxbif0mGi7iQX01Sskw2Wgt8PeG2oS/GmRA13Fk636whVO7Qw1FkP
aJG7TK2udI3rOquf2lImH2of33VtxFjRoT4NcsPcSpv4zzhMHJDrKATiE/TW4mqrAkSqqp6GHndw
2ZNG19sZjrAaB0UJ/tsoEJD5VRuCTs4NTzF+ZRqzD9LBrYc8X47GqIwPWnkvjSFY8TZnR5ZDKI4B
rbpdpITA9tHFFNZCExiQPQ1pZl5A34dIaJwA3KOVwl9Q28fQh6Fny3wVY3F9swKjX+UjWgSoYC1b
wDzchEZgu7jpymeQWeIo0bMy/xuepupWqk7wKNqQrLxmGI8WRR0q9CnchVXyYCvS2ElG56cU3tWm
m7rmac4KsWLY9dA3AV9q1Iqz8fSXztWQwXuATDiQzmy9t1Pns1NQdqHhJyuH/vDZn4dfSykXHIr5
TKmenhKIuQLwsAVG+YDk7Bumsv9oR0zkyCsAKAEuiami+mPamdcbffpeV9GfCU5NSBRiBC30oEyq
iZqn/2xDYR4i9dPWUnUXLiQWjvp5bbQNUKh03Nf2kO4HVn0rUygDNrBRPwb2GQvmQSYBgV92raHh
8/HTJQMtEcCltcVybTMz5XjlPlLhrZPnq84afy0clXMMAfDfj4q+MyEP5nRHLPDWPKSyFTKYgPE/
Qg3km6bBw6AN4fKg2REd8gHc9aepI8DQHEc6XyXdxP1QPsRQiFhoF+aLj3XNVZIOCxH216OViU+z
q4u72RLdLYdWvAgVKdtkKq+h3g2nCa7KcR5NuWpInr6XOPrUpI9+QjrikXy0Q8cYQWBQwOkZGWg7
68Q+4IIi0njm8hijGBV5qTur0AlwidVE7LLKQZDdkIOUH8luYDmbatpmbLQRpZlCUoPdS7J8Q3H4
+0J+2GMljfY8VUCs8JxitqnDP7xD7eN0KvBMX33kGStnQF0HFi/0hNBqL2l1+cWVghsQREksYvgI
2fxYa5rxghm7QR7B0zhtDflR9s4aniFBfhb3QY6w1sut0ngA3rtTmS6dcWUmZ7+UTyo9JVQzXB4T
QenoFL0hbFKvmmJxVtOnEZDnY+1I1ZN5RT7IMO5iU3LdjEpQsLPZilIefDurL+0wmE/o6u/lwo/G
g1zuwvTZJHf+oysGY9NPzZWpyLS10LZsCiw6F6jAv4nwX2YLtnFo1MZlUMcU7JOsV9iZkofMD0i4
iHqPQdX8oMaB+uBb/WMwms5hZhi5rNXTnBaKIrU5sr7mPjaCFh8WGquyxCC0vITt9D//FPiWxx5g
gKWDcMKYwremJgp3IqEh78UuK3oeetqjZESMbo/tJfrzdCXbuCfFmplEYzBjhlwBQRye0Cq3TF60
LGNVj1Dor/X3X18qxTlp6LB3FXsjfMBYOTJHwNRiMU0Ly3Ya4x8Dz0MC33anjUZ9KpSY1jYMIHQl
/FIWCw3AA+Q02bEjQBT5lU+twwCW0sk61HrtP/uNRvGozfmXpYffsA8RMWfS2ut0UxuehP0WhRXs
Ypnnx7hNczRPLVGaY/IUTnW/sYCnbfKI5T7I8o8BJOe6icN8b9cI5EhGGw5JPac3npWImadhkxhm
tZYVxwA9oYUcotfdafEbUm6/g2Oqj/aAwijUGzDSqj1dJyZ6Z5+k7VpNjCWaJt3rsV5eSjbbbYB9
o9XxnkwM9BQZK3uavgEJSGkjilc+CbIqX8EXK2e4myenacvXKuCTJ0Ws/n6sGgPzJZ5Xef8rTYhk
INCnQ9aTA5gwkGM8iIyuQjcT/1XosC/B4iHri15gTwnj7knYDLeVtjPXORlXHgkJgca+EGrkgMk3
++pqLDqYtA6GXMV2qK8iHglu3220sd62PnDZSAt+82zgHiHUrc10j8qNylgpCgQivavK4TtoWSYX
cLwa+QcD2tH3wbf67XCTsN6cJtwXOJWC0Hom4aJ2Oxnj4fNbj/wX2N1Qcx8Lm2mM5Wt7mzfUq+m7
3TiLgcoAk0ZZvs7q7J7bA1vPKviWML4ILZ0O6hOWS6b2CcjJsq/9FbudcNUK5MRFX0EeqL4Jcq4a
smBS7b3LE9O1GDzIVH1WleoyCy3z9Fq8glrwoGw/UxzEgJLdRMGbOIKAQV/H7A6nAg+CaAnSwU/7
YGdz6Gr47RCjVheE261HYmVz6BRnV4eVDqa8e8+/ysnpNgbYMOaYGE9ZqPouktGIT/Ntlwkw3qAW
t7qjDUQUQ5/tq35VQJVxFaLc3ECvEdhjjbd03HGE+fZcggSSlQaKodAHosAciD0TPBf2x1ehDxFP
YlXbOdxQaxN4tovqrScFJ/GSnCplmnXer+atwv/n9uM7urvXcIYH7KjpTaZ1uW5l+9nkFTHezVet
+7ciVL9DowXaFlznPsEMor9NXF2L2/DSAj2f2KwgU0d/OhY3q+9cVMqqy5zXRsELEEZfoSCtvboX
nzNmd4qh4tKw0i6mlkX70BIyi4RsLJU/U5I9RZ190SGVOz5TrRDsdVVUX/0gPnLVv4yAwJld6sOG
Ad37GFp/SHhB+0QG5AxUp5xoTjR0bMYTNzcMtsj+bMthcbknT2rYHQ3i9Opcg9I3Dc/440poi/lV
wCqM4C2OanuxK+59hV2AWZ14lJQPqD7PjGsZKb5VITzx0ArdUhZPJmMyr6uUa9eATidSgRYguaDI
hnSqcKT2pGTtxkpjweD43jgbvOVW7e8YIOAOARYdBzFCPa1fqazVvVBDrQwxx00jjMRGXbzKxShS
PoYQtrcqQ0cXwwMj1DpWSDjyXf6yIwOXaPfKyEEG6C+gTDaIbi/LZ3XkgCSi+EDOcu+qkOc7eGg7
JYMEVLao4l+jSBBkKHTuShdVbqb9chb0B9J8XItmRBs02jwurwyTBrHuSzgHD+uwpMEZVXT7oY+n
GZKsaS4MGgURGJehVfaXwBpOjWDpoSMmzgbls1LnlyZEFZyOGMza6Gp02XtnWleNpxvVChBbjQkZ
NRZHOnkUqfnW9Abm/ij9Y+Q2eRHl8wTGdK2ZKBCTmaGxaNG4kzeL+Hb+qtSJiPYEQ3tfe1oyJUjd
8aagsHyopO7lnbrB1a+7sgczESRfFr2Iq9YkLE/QpuC13JAt5cT3dAA8bCNDnaYar7PT7aWAQFM7
gpIw4fnNVos8Sach+F0qMxvbiZvO1OF4mexr/LG+jIr2AS/rkTAo/r1y4pjqrhh9ftHvorLAnNhX
cgsS+twbzdtkl1+yb14NH02vMyxyWtCIcqhXlTn6x6FuRrfRKq8xw+mrcyqgwxmZqwHn3FaV5yqi
i1CFegsba586b63SoNl3NGqhMv9F8csupChBLDPF9Qv1a5bGe2XAKk7UVQYzoijB6SSyOENDuASa
H3njNMd7IxggRWi0+r1q+Viw3YatUKawJJhQsXhxtoyFlOohNCyWNN1PmkLY11FcS5tgzqbFPClU
7Ymh+ZE6bRtN4bVudISncnqRQ/czQaWPFaanUrFufA8VIWuv6swTj77d5CUe15ing9UM8p3Vb7Hk
Lw8UFizBsdvTxs2mumste40NxtpKURtbrUK4G6Qa5MkB9t1CXPvD71FOhfansnuExftgFsXdUZdR
eXq3be1MAKXjWQkxmqp9a2e+jySp9G0HG35QkN7YRbnFLjG6uomwO+bUMLvE3IJMTjcyGFyzAk82
Fcw/WNMTqFJYT6kVcI38zThpFNJUOdy1WBxoDc56oSXH3CDi1Xb0bgsE5NEXRcigqiOMdN5UNAM0
K3N4Mh3y08f0Bc8xEbxY7FgLeM4LGp9LnYM7tCyWUf7M4QeDaVXjo4iC8W7yuBTAvFDCop6Nql+n
UceD3yQfYYPNk6oOxE695vfeLPnGXiydu0ZrubD9/pAuXiXNp4LOiru/WLU8kjyTBKd1nRREBuuW
s8qC+OS0L3lsf8RDDm+fUHYr0bKHZdmytxXuDpnh0da3dTbd9CIJOPHwTTiRdjfndq83+r6L5YeT
sm7EVfeYqhgEOFM0fJfXpmIZ1KfjBciC9czMAcpfoblw2Fgg0LP1sLLMYL6MhQpdfODZNUMbR1Fe
za6iln+y4rnS2RMOxAe6NInIGgP/MBWs6tDl+avC2dthNW6qEO/TSLpHFmVwfmbVObN6zKoi3bCV
DT2d4E5XGeMbBnF+7y07tTG99mNOKhIDR4T+jrOKgC0ZRkB0/Wh9Z/pEHU0ek1BeCouLXy8yKo3J
YTs5y3hVRPVdRc7yhmD1amQ1tkoFTpQi64a04Z7MRNu/5IC2bcK2GDAwErBna5cxCfVwdXRenl8V
x05JN7VWPE8rHiIA9Ee7abdcxvRuY4p4oAtfbMUp+WoBEsO4OI9Kdh6bLjlmP6xMF7fnksSMKo/F
CiNkcMjs7pWPqm7OUO0Ehr+j3rQB5Fmymoz5py+f8iL7CKnfzkKWGPptdqoV7fitn8x4RSDjw9hS
7AeU/eu0YAw8Zutsit7mcKiPRtU8zLN9G6fpPpckLVA8AIgirRzRiVG/2k35W4N4G6P8WDftbczg
+ybtS5b3fxSC8AgvjClK8qxZh2X3tWTOVxOJFWOpf5hJq+wVlJ1II8RFF019rCajWKFpdZkxPlnt
ousJh21QOlR0xktrhsxnhfU0HVtfvGMjPZcarF4tUm0cEYgTcqXeqxU5Inr85WQ5NkyV6SEfaEV2
xTmxFZnZrKow/mQsefX7ak9QhRyRUhpovnkT5oUBUMWfpj9Cd4ibPZlgoBUqbdUGisYjrv6yrOyU
jEpMuIn+FNkS0CB1YJLUP6pIqSOXMaKTdMv8dEdGC4m5Q/qTDeNb3d1oWEJKvfZxFsYrKo7+zEPx
6Jc2Ma+AEN2uUyZPGoFFhThnB86q1A3S8FnDUe3V1XgNachdeWniUTKPhA5bp6fAAQgq8uALTWSN
uVb+6SZgeGrB/zOM3apIetzDakHerHqXKYjPSGEqaqp/UMGTeDMRJ26EzhZdP0hXRbqYPJfxDKEa
Le2dxAOzSzHye21JD1SBbimT0d7kGfZ0oG4IiBJmmLO4SMMCwh9NZHiC6DnMVYxi5KzAGHUnpyS6
uuxUnAbhJUV/TIRRxaBdrdyoa2fXxJ2w9AHWxi7NuwICeEQXBGn0DjGuJX4eHOXEJEPVRgoe4ABu
os2brjPjddklb/aMPqx2vD4EVOxUJ4sTVvItkULyamX96zAbD069q4StbhC+vsswfKsbWFasRAPW
TK5S0i8r1Fgu7pEvNPQAcpWnJJflaiZr3J2GNl63TlzjoN4mKVIBzlpGG5wUQTadJARmmas/w5ze
w3lncFtETY8vdJ46frbuMMSK7cZDGHrxbIrHkQky04v4wU4t8j67bt0X7eMA3VGXWu/6fsANYbNh
qW0G5PNTnYJ4K9Uvy2ihO/mydPuCkI8ZXl+mpzHtCvmCPt1B7YNLXXzkUbvPsAQhLuMsHL8w1fH7
LbvcM/r4bGH6IhYLyZdV5l6U41pchsez5I4K1N8GBAQA1iH3Xy35ZczaB5wWZMuJNzLnWvMopzAe
kbLgZ423xDGetbH8NkX+SqQq7dhQGt4oiWNhXs+/E8P3cm6dJEEl6xk04ap9iRrtJo2u3M6Tx1jx
24BIhrYAGYE/UIKasCnsnNQlv+ScZIB/sLXsy541tLB8cTsvPx2RPXM60KP3gVu0HBFxX9x0Wmxk
DvPL8nm0UNnel+qlyj7FtPRO6ZawqTdzJBaiVKN3hCD5Ju/hjwy/uul8znb6UTTqDSzeLolfs05u
yr51vDqterduDYDRUEgxRWmIAEfLNS3tm6vnDW7DrzaIh0SxIvDK6RWnEdviTpSrMJLJa9iDRpjK
eUta7ms95FectJAKZvOWVdqnb2rbpPDPBCXhmKVIIiO3BrsSsvdghEVd1o7WR5RjD7aazTpWpjcM
oRxliKM43xcbql4+asm8aaTeuGURPxi5QVNUVL8m15anl5jXejh3WtfdVU4ATOHiyWc6WJVdtCGu
7ifyRc0coXsysRQfB9zVMqg+0o6HACF2JUOe4Ceq6OkGGH1Owh6k/2GU+jhgrHDKZlsnpof+Z92V
9XMn8WQjFvxSS7IHgwHKJvF2Mms2wyxeo5EsLGHPqzYPD3NfrK2q3Q/fGJCIIWBLms/tF2R6OFM1
eDDqVTHYj4kqX7Hrfptxe50SqspcB8KhcQW29iWJ5h/i1nz0GJQSC5Ec8k9s/wR05CuE7aT5TQRG
0WZRqNSBl2vtE6H21w5V1GD9NITAuVlIQqiSp3hFle5FtZBIT3XwaeeftiKOisNAKJjetFx/wUrH
fTOlH6r6zbwMAXdU8zuxiz95p2NcMr/KFpkUc3avKpllJ/p8M4KI+zgBZ52bSzKBsqM7I2dXcVg0
MZqBojvtVaV8BeRcu0QzF+QzNHRidvaMtrZlZoC9lpQ8gga1pzExbrA3H7iiKKwsPqNLo2dux9nW
c3cgDm2T5IDYzfmtGOyvFrenS35cTBmKOsLkuk11hOPYyV0ubozUc7eZWJCufRogk0wIr7Cpo2uT
ITljWyLPK/uF/JLPhmKm1me4JY1GN2JaLuiZa1kvK9PCBDCQ4SlO+gO+WSbpqkROpbxO2fDdYuso
Ac+6Q1l/pSqehyCXG9uObwwOZlYY6ODLjMDcvNlpRcCCF6MKGnVrm9kjWLj6m1knHVT1aCfmNc7J
GsIbd9Xi6iUukpVhbaxAqqeKwXyvGRt2a3dW8rcxJEKHweAUjPQg2tR5VgebT3LvwG7N0RYNX870
PgHBRULisDJibI2Bk+OXfHsIiJKgsPIti8bvvIyPaVN4lcjQpCywaSvyPzKVX74YLbERifliAUHv
c3nnyfSW+wTHZQJKExODoCheHDZ3k1Z3bGKtp2xW3nB9eh0qKhM+k97eMOtQLenzvJoKkXqZ7Bf4
S/vYqsFRp0fcyn7a2bVprdnpCk9U6anJxHbKlLeaIq+L8zVxtBgJcAbnBC/mJkUSQxSMmpSxLPXM
4qPzlQ2MCOokH8BSryN01Lifq0I33KDtCg+CJDuIvHwVJlERKLo5a6ua93QcV01RfpWMgLOhULk3
JrjnQb4q2U8p9XgLkvBP67S/44QXSdhKsgqz0C3MtUnpgooWWghzeD6kNPFmoIx05uzSmHQA1OIj
M/SOhrfSjqamwHlpLmRbUEsYXGaWgqmO/pHmh7TBdjB+zG5+hZuT68jPwgZfrKNjAWalso8UjeYB
mQVcELHRURvwLGU/2JAN7LcWOIC0e5/r4q0Sp8bOLj2AwaAxb8tXVPTQcfW4+TDU8CHQNBTs1svI
Sg4kCfmxAdtHs/zTDlJZR5RFtG5Quh00l5l5mp16YxbTupL70ZDlZR70i+UPb9iL2YvHHc8pvfpC
4XSfc+UWN92fPBd3u5zh87VT5A0TrRixKpWhvGt9hKJVO1RkTkBb+Ynz4GYXwXEYJZAZuRqy7HOI
7dwDVPyH3FZHkc+dOb11pla6VcRbhki3Ue95M/1Oo4IqPr5lUvvtx+dGVi/5yHlBigWtl1C5XeRn
yyh/U4a+6gaoKspi+kx7q98wYAcakYf1SpfBm1kMv22y7R15GRGT64OArIPLNv5kVXiow2uucmy3
6vhW6ZrBtO+bSG0WwFET0sxYBzh+yL0hFHIQJNwZDeo92pYyzY6JWYLzLM5sbf9kE2/g8m2GpfU7
j+UnG8BiPerhIxf1ZjJ116owf5oZJntGsp5tA1lK7OqNZTxERGXmnm9hbPT+Ka9jRjBhyLJb7Eke
BcakLbOszt+rMVeiUVYAsqf8njoVSFnu7aAFfdE6G6VGCIyRUEtgQGgLLytVyMtg+DmQG4juz/9g
skMyga17MTZv1zfatTKTMeIwL8rNt9Juiamog9+BXIFlAHNnqO22GTbOsCDXRsovTGjPqbROyGM7
OvruXhv5rzPOL8F4rIilNDDJa5aCoFWnS+sFs2xpxXelT5FepJdJMrm1ieEi0XnF9L5ZF070rtr+
3sw56xTEQqpDvht3WXEI0vQ3RfXPY3/y121GHheIBlW3PqvUBBvgn1gk74tyETZHa+bAd+7fl9AJ
fyagJZkWPlsGyEULUb4/Ngf8iPc8IkfWKAuehT9d2a/rnAzixCb/wLAIORUgAYiW16vvjF13qvX0
39jeB/SfTLOWsyPYIlh9HMvpxyejC+3Jb+poGLkNyjdw+N/+5DwIA/1dEdxYfT+yt+cI54NtOa3r
caLwGBFsMumgKX8PLO1Mfg+Q5GlLerPBo0kyCAqZz0rX5PLGbcsZNeqvKl2UO8th+h/snbmO5Vi2
nl9FuLZY4rS5Nw05Z55PnDgxZKZDZGVmcZ5nete6joRrXkOCrCtDMmQIEgRIz9MtPYY+RlV3Z2WV
qtCQ2yiAiIjKTAZ5OKy91v9/P9lSN1ST2rKJvPet5LYxOvrcfda+70ODUSGIoEiwHHWjBs8nFTmJ
hDxXem+NeWXbljFCdkRWcNt+GOW0GXvqHAkCjwHdZy3iMvYD7dr33Sfdab+HM5puCEIYFtFkfJ/a
4V3Zw4NddJ/HgCGX8Hc+SA4YAzLpaeaU8XsVN59oNbRTCg+hxGhs9OT94joJlqEX70JBzJjj4500
51cCL+cIy+TWDbLdEDsvcGIpgzuX3Dtt/Jh5g46prL8X5vCJLqmz9YKxX6N+5imKw4HwcNrUdI43
vd2+Rywzwlfmmv/s6f4nhnCbiup8VWoNsib7teH+J/fr+0SRuUsPo6B1vbANcvySIMxo2zRPPCBX
ST598ZDVLzJMBIuh1fdGPn00O1ghgwJWyEB2TRA6PaNtKV0e7yYlK65XOszEwiz7pLOWWNucdiQY
phjxO9b5LZehT5cyiRagxBalkidQDi/knT1nvobnJ67eFRX1GSiQdVQQnJMU7rs0C541HDKL9M4g
bUPPZ40FSar39fTShelJYwVDJ4iLGaGdt6YD1dOXZxBhGi4VUnIrI4SwAzRcjHbjS9hZNyel+zkZ
tzhAjtB3KJnmXgeVUVjBi09640R/mXqIkJpa+OG2q6NnK8p5/2FXblNk14O/hkfqXOKMlCsClour
ua0xeD8YM1U/DOwnQ4umYwi2siV6+SRnCE4OquTCeEJvo9fU15aTqIMPSR6+kHg+3PNYe7Jyu1uN
o8DEneDw0VXhXDKbMyu5rsZQipMfc8j0/7Jl1/3gQ277EJrGS+Vl1ygbhsvbpsSEemF6sZoI1wCE
HIk1Fl3zENst0y7sK2utbNMXOegAZabyB/w84aaFd/U8VSRVzElMGE5shuCWloOezIkr9tKJjDsr
fepKMqFgNfScc2HzSkk0QtTYDC7YjbhmbU/wS3EMWxWxhoOrvZAgvdwhS+7MIknhLKzXcIrbgwgp
vxX5I7gqHST5PrcreHpcRFVRnBNyLJQInEd4sREZfCGPKczgF3Ps1crtQfOEVtXRRhH7zInafRTl
e8MoCbyDlEyZVgWn3iSwDWsNfgzcw/k4NlSEaPQA9b1CbC5WITZSFPWlj47C4Qyo+OY5VbTTfEXC
jX96s3txh+kLapkBjJDRH8yJ88+o72y43bRNK3Fsy54o6TnEtSrSYh20MS54X8gLtTrCYi3Vz4AI
KPPJ1R5WbYoAuuoNVCE26wdNi3JmPDw8QV4aK7sNyUrKIP5Z4XQ3IAlsFIWPAtq2ahLvOczrYQOb
k9WOEfsbcn/kmcegz27MZmtG3nTlV12L0HgMXEoL4AFMQonQIdIChaUhSHk0rb7fu2HmrdoA2ltt
6NYyTEuXLCxtDUyG7gD4yrMzutGOzFgeiSEmsrfN2PX3bJoKDBHdgyDNe2MlGsm6Rdqf9Vnyknl4
hEuvfOp83hOlmdi7eij7Vd2o4FK1ycEwElaZyQeR9t3eLSRWuTF6xu9CzqCTtkebOf7FR20HaYua
gGokvIk83hek+j2rkEQRnA7xkabhuBSxeBF6bbwmPPp1FULi6w2YpPkXoknklrnaeLcYuPFeKpPP
rgNDBoAvkhRe+nHimkcT1MHab0NgEKRpbNES1KRl21/itGEGYUIebat0TYR5sW+6Ot4O4/CaWJ5+
ftvAUDO4TEn1I9h99/ajOJf7sQjDbc3S/IKjnFih+Ss/smoGic8yrqqVlTr96W2T0BJBOwBaoUHo
u0bmBtzEyngEpO1zPDsi3ja9LY69ZfvrgZDDU9Km5QJf1qMkZuPskYVJJ1JjDuO67xSyeX+aUAzq
kQehFfH/NIb6DhHlQWph+6mwXuogdnfCIrWrj5wviEPtBxvJ7KoVSXVlreGcNHABbUS70PCKFieR
ctbEmOnMSBvz9LaZGnorhpX/ELgR0e7o+6ZAm4fDgD2KraFl3SVzA+/ma7a/Rz1Lql1EfBWF76Ec
LGPvjel5iLMJO5M7nlBQTKfMVlsdICiXlgRBPosNjXL8bKqsOvKJdYsxafNdl/f9stc64wmSgkNu
qpL39/Eq9HmfjAY5ILZn4R4AoGXk9UvvUwemNNzueQWbC7U10NzYXRlu6WA20MRNgHVhEa7XG4Rx
CzFLoCnmu3Nx8kXRPiqke0lMppuVM8Ek26TZ5j6JkyNQgaaZ3jWExl8YPOEMapjHaknILEyPimVp
eckaRJC89wNLTu0mylPiuT0wXwmwg5uhphu94AgLgN6Nv0Uy0q0Nq7furY+EcBwyxOZVYUIo1bor
Y8xpOTm1y7lNw4OErkM/uJqWWtj1W4BOxGG4NqZ803QJXZ+Lu97ejZ11nqrMPjh2668dbzIY5CwS
9GlPSRU2S70tnX2D7MCrwdTLjCVsTTLhMvcAuNU17Gbi01xy4Cr3MEqGUZ2kKSg/VGDedlmfvdRC
JlfevDlAIYtncZA/p6NMLhaZ2AeiRh6IsPge5o3B3BXS5l82jo60i1CZnc+MmxUKDWOzBExNrmT4
qENGQtN35qllLDJcc2HexTeCfiBsZNnDYAEvGQGCrgJrKdpuZkkC7yNKqG7cx3T8QopetC/bXO4m
vXeWJW+8pd9jqLNntE4YvxsMljSF1240fF5PQSezdW0YBi2cdP83Dwjy2dkhj/fiX/3JYrH62Hz8
yQp/+Zh++dd/94f/8vd/+Od//MO/+w9//Kd//D//8J//+F//1x/+zf/8Fbc8/8hPfhBdfictNKM6
G+kS6PB3/6L/Ujezr97+jiIYQ7y0LUeQdPQXP4j7HTUG6y2UQo4SwpZ/9oNYmEgkBZ6UJoZw5ci/
yg9imIq9FKBBfV7GmPtRULMHLPk6vxqXAsb9b/wginyLtNfrU1WgIGoG2R+7t42PyymzY5g8PHkY
O4iMp1LKyyQI3GXuTlmBOPCHIjHlDccIfFAz+BIKJz3BOMnAszjJuoTGu9BkN+CdhPIj0f9Udpqc
/BLrJsYLdAKtZeg7MtDPvCMLBmNRcSkpC6u6lidbE+e0mYy98CO5ZCHfr+CHmgyQM+dUSOYvPiGb
TE8ma58bLG1UavM8TZKhZnUr00Vkg8oa40h+j+jaJ0Hj0sYU0bmfgid1zT33VXNnuDLeLDh7tuuq
J0MkNPapVpYJJBnWiEm8swxEGV3vnlNmQJZnf6CEIZOCcelS6ZWOlNFwNq5RmUucoSyG2ia4hl06
LoOMtIYChW7SIe6JGoSubdl+CWOaSHZg248oKfcUsNU9wV6xG15xwJk7cCU8lhgzHohRjPfksdjm
Vphuh3LWaTaOa6m167HCmfyi3qnBN1514ujtptWQ3jX92g5ZhE1cPDuG+MCiwxCObjVuPcq2o0Lo
mODsO7xtQh01rYd4dRUTE7tixFduZeD3qPaHVxxJ0QUji3PuGjI2TRZjQKBnAsiU3Jwp2YeCBVM6
6MZZIN1Z9jkDmFbw2xqq+xKFvBmnMkDxlDegw3gkPY4WUO5phK8Zt8pbFT04uJbu+ybXKmIGI8u8
jdTnW61jSWuzupmUX55D7G0/bvQpH/dDjVthJDihwvL24tFuXBRFbJ7hNhdQk1QHYIzcZOLm5Urz
7e6Cophoq+zCxPVTlKlpS9wrD+3qQ1SXHcEI1vTkxJM8iEgmz2PPgcylfJQb3jHHBr7EV5utnQhq
KSE1Ds5U7zNvK2g4YemuVWHW7z2vvnntmADggi5T0E+FPhSXKNnqkeFKaqzn7MlFBpQUl3wlj11U
vbRyopJuq0vH6uuu1yD+waSEa98fwiN+AW2fQBFFgHqfkHVxp31gmTWu6c4TM4it89J6vYNgLnyu
gFDu377L9ZBzEybZrkxEsGFyBXc+G1emnY5bm0DkC/TDeAfJGc+Pg0TJcir9lQA0/LjRPvbf4Q0r
3qdx/NKkNU7JFDSfj0XdwVQMuquebjiy7FqDBc3Y2latQAZhpiwpEaW1BrLe1MQAE5b1ORe4CJCT
Ym8Z6i2N9SP6GNDnoot36RyRndgrq/UkCy/5miSpt4ZG1dFzzDEg+O2zAxry7GOmtpSkXxB0CIxG
99qpF5mwMDbHEh0isSS7oojCdRoQFOpbFbyJqLobrYiOoK0Rlpq+sbTCIj9QtrGSzrxgg/4rhb5d
PovCd3a1yHAr1+B/SprS68aJqiXmtORgI5fgStaDTTX1gnhFBy7/HNpguvp4yhL9xdVVsHOLDsPC
HDtVBeC/i6l+oBP9xmhSaX4vQUeAeBxsPklNPZK6C2/KDnYJJNy9TVfi6GZjc3z7KmGMwOyWxZRf
kZ8SsOw5sOI/pWTLfRhRwixNL7jbxP48kmLxkiLpWuZhU6xys3IuIgl+2mheBVqpMBnj8iMk9fY6
yoAae0FXnzXbwaeUZ6+MXzJNA8MrPY9J9NrJ24k5W3+qWM8/ENzwKRh0813mR/6mRFjgFIGxr5OS
lYAFwUulw9XzUDrHX+osLZ48f7qT7jx+JMicG04rtwlGo2oSA2KQJiRABK9eXbNYsarQem3NCuZA
PiGvS5R4wfkajT26tExi0Zf62uwkEZC63e8hJb3rjapbtTOgmzZHd6gL9B7jWpiLKpTtqUqtq9+Y
mJn8wWFEFRNYHhX7zBPjMxGw2m3M+41np9NzYBmYiH17a8e2cZzqwDy+fVXCKWAeU0F0E0QiewzU
LOIeLaQQXkvLZfIJh7ewtVd+pi31yB62ve9ZJxBXNi6xmfYBInJjiWIf1X731Mu6ewrxGI+2U21a
X+OB34nZuz8MW8AQSI77qjyb9VgjoLBf9Lx1nibVJTvP0+7l0JY7I3Rs+GsAzBncGdvMlOWjqiXx
JnqC/tB3HiOOe1FR9H0s3GKvFYZ+MgDPrZKQplecBOOmwNv9ZPpRtS+DFDGNtAY+J11cIsd98Hqm
DZ3Sto3D8j+Omv5QmDrGNfioDqkKi8kcgaBXINHPbxudwCkG7J27Bt7Jw8JCoiotHI9FJa5m44vr
21dySvVFTZdom+AjX7S6C9o2gXQ1eUuLSfOTCWUPI2OVwm1H01yg9QyMMHhm6gdxLoSI6GmG/+wx
J6Jrmq/4o+NqqtL+LpNEwZTlvTB/h5KSSIuUta1UDcSEGBdnpzd0skQwPKaWWgZk2D5Mvb2c6qy6
VpNTruxOFxuEUmRslzFcCNAEKVOqhSB87Np5tXaEfIVbwf9oRjlu8jb6HhCY+0BAlPngTM0nqRnh
+0n67VqordCFcddz6AdFF48HNJK1p0c3wFr+zVxnSO7tSAjOVV5yzk1vo0YItH7eltfKA8SaVB5T
1CEqr28/a2i9gV8YiObIxOeESM3jDOl6pF0+bLHbHQ2nl0xkNPcd8wx/hVAGHRrTnE3XhxUWz/FJ
JqSBmCbvGdAcfpR+qrj9lzHytXMXPk8YJB6bjtEtacnxQcTjdKazfrWMODhFDvxNU9X2vZcWs9ka
wl1Cr53JcNR9HOmxZdLWD6IpGa2Aa4DImz8Nnm6wqJa8T1L9kzUHEarSBn2s5LhB49k/+WSkLLV+
+EEr42KtUvi2vhm9ImxYNoNLmMwi2Qx+KXaKkUYdx+Rd+ijEk06Fe1fDMzLCa9ENwDCu2aEFYg3c
M5ZjERgcyxjiol2aBb4Cd8uAg5GnoRVLrTCnZeiX7xyTZq3iQp79TigvsOF5kqacKKfHqg2WZdt9
aF11BWoMEZf1+oa3Nbrcod8hdz+OiY+NDzhlSnf9FBDAZ9TiNWzbi9OKfJua4aGqSrW3CTIhxSuu
tr108nUR0NcHeKgdSpiQh7ev8MnQzJhLwtyVyali/IDftc3e+13KsLNCpttr+iOQKNDIXUcLeWyy
PRkI9rJvRXwqUCycpjRrFmiS4nUWBNqP+UieJAoVjCHxZB7F62i5jFz04QJNdTzpTKu2Von4z0qm
9YgH4LPnuk/j58ocZqa/d8onBZ0w9IHHqrbcZpMZr0pPBxjO0vIT53dD7DT2pxnVDaFbjNF0D9Hy
bUHiEqNrdTgKSGk44LdaMgKXz2lNMRZBd6a3H7TveNEG64zZ6t7Xmg9Fgn1QapNBx++KlNh+MY0u
frCa5En4unOIaq2ixNU7cB6Rf+D3dag1prU3BDgyBzs+eqW+ZR0+/EiNEyXD7K6MUHm9jwMP9nQf
G7cpb6+Bco2NYWbDWtA+fQyCW0ky7f1tE7H0Wtr8c1vTbn7QkgAoiGkQ+hoOJauZotqHiUnQNmjx
9/DN6cgJ4nm6Vo17Jw3WWFDs46Qe0k6IM8lnEiopgO+0CMHl8JpeN5iiV6P8NIYwOoVKeODqJOOV
EBsQXdvZOqoG62iTtHyt9YpfOte6T150ImKw/r7MasCzBvys3EcSHVQR8gfcS1s0WETj0FFc+GGc
n+i/p3sNHwmCcb16L9KBaR0BYpFd6tcSfSHqkYyfg8Fc8TtQStbRtQ6DEstzUR4M72RqSGQCr8MJ
FQ7VHZVvdSfcmd41QSC2DM94HMtbXjXlzUKnYRP8My9MNPJ5koYJnIo/CIHtpJncF8uKzXWem+Fa
RdgGxro44ZozzlYgoNtO7uBsGRUdpRcrpGs5fRE/rlfA4Z3lgEsVTmIcLyYaOlubTMcNf416vLev
0Fvtq9ONH/zE54U254hkI8meQTL5SKsYP6xyesRLd6p6PMXDD2GYeNuq7TC4hUl3KeavDG4bHhxd
ueoosI2GoXkRTdemq+QTufEATfKAqbLynCe/HaoVzBK5ffsWnK278SwO6+0PQ69PIVWhFbJDWz55
FQvFgMX/ypMJuZksL19NzRdrcB7WNnLLZKcNersKR8bFJZPtdZYQl4FOko0JuaWtrH2Vq5eetRwZ
WmavULySeunjJwrC17ZBsMvbv672tS7f+VanHzun/DimXXN26dM+MYotG5VdhJnmFz1Nhy0vK9pd
UwNs2ebN57Rds5pmW9zbzyJWkCyzwJyqfHioR3QigKMvQI8HYirY9HAUaPprjA3mb9Xk0ALsjIey
T18gaIlzm9nFE77FeiVG9xMTFYCjM6H7Db0de+JzZkiA9lC9FxVv1wM8AfOQToV5SKL6FLdptTdS
8E2+Z0xbjYM4l46yUY3M4s5Uu8QuQQh5zG/2RqMXftM/aBpP1zxMDsylw2Pd1+GRWTmREr61y+dL
gu56exj8bNjjiF51BjGVLb6fk/IHgSx7rSsuE9176d+HMRApvwmYxowlo2fsKYUs6yX4mGSLpezQ
a/YWz1BKnAKgtToOdpNhnQgwdWmDclBtmx1zTcNYkKcvecWrQ0fd5jX197kt9g7CjLBv7pmyLgV6
4fY58Iv3kMdoe0ptG9kqv/Zjae3qfHhH0G8H8zm34CeZ1cfR81aWvSJ2271CnQDW46X5mluwRzNn
T2tfWHitXMK3A0vdMr0pCOQLLoauvvS1rT55TnB2S4sLUlsTJRCc9Na3tgTIF5u5ievyjlhrVp2u
unqGK8hiQx558QzIj1WE/hREU/A6NtopyCQ3ZThmkOT8YA+sn5DHdiDvdM5CYo4dL+mcTHPbhuw7
P6U3wkAxjgRgPpfLQSuggObw40jYMeWyjOpNLi1eg004nW2NgGQ69iz0R0bZ2Rge7FmzKVsjuPC8
6SGb5erc7lBg21vEF/LZRQEOax0JkBjktsHItAjfeZjy6YMSBO62B02Zn83ITQ51C0gYdC4GirnA
jxscWoN8LXIb6nEQ37Bodxs3iqqtPzFqLCBVXNIkeHHMj4PPcDPvTP1g+FSPLGvR7YyU1bH/Igpx
FFmA6lhVzlrPy3FZkeW5ovwCSzZvurh4RWU5ngxyoFeF7wLaJwMPPPawcusegp3LsHuySE0wQE0x
jo6Znbe23FDqmg8Mhj4y6IBsWiavPYrBDfEyJTJzC7sTzxh7rJy7GxfPta+sm+1YeGHS6ho0yifu
DOEeK4O9TzYUhrL+ZWD+d/TmAKmiu4Y1C860d45u06D1TR0NoYJnrDQXugKRgFdEZRFaKh39IweA
fdIMtw5JidoYCxzVBbELvtdfx6BnUGP1Idgj2awq4mgYwdJt4YXU3BpmCCve/MbeZKyyIlXpQbZj
fBwKl0zV/ocaJeypNvMEYqFHi4Tsjyzv1GMx1NR1HZMFxyr7Y4wZcmXokJaBJGVbHeXZ2m77ivsq
K9auDvK7k+10QIxHtJ7stVdEkkAzkr1e9PAZtimDmUcczv4B8X/IeLkiQMablfZtfbYwaAFZ9PeC
wOC0arRtmupQquSHwnPUOxb3z9ZYGDfPtlDhxVQTujWHAjrVDU6cvwPTO/uYBIv0BHtu2lOmGnqn
75QuIqpDpOOie03BcZ2HLmKEqFOT1V3NCkFZZ+QwN0Sw9d2Kwg1YakLlgRCeYhf8ICaY8+RO5T6Y
rZhZWJU3eBrGXougNQwuGMQYJdxm8Mxp74xtSiMiQxhk1ED8YnsHFvB7qpziEYX/ti8KcSEaS52I
9KlXqTFFTw2ZTwPrxiYc0edk4y53XLnC1hCuB2UaH1X/Gcd9SSXnJjcYqctRRtoNtNUhiZvpQEAe
einX0DZObxcXu3ntdaxe6Fyee8d+SJA53SeU7+swk9RBAemfBZzueTOK/IvSivSE5WJhklT5rIvY
uzbSeG/qpuByCK1d6EFQZELtLxu9bI9EhjD3dj0i+EyD/HFfbkRlli+c5XcYIwjOhuN9AChU7Ad7
+IzHHXVZ3Ali01Bkabq+ae2w2Li96bx0TgAvUqsZTs3fthoWxaALX4nDU1vXnUiskfpnP7Cio58t
BzsKT3rShCfD9Ml0sNydx611rXEuWj5ct652nyxNb/F3pisf6eVV9Am1VwMRYeCdmFqNcbHi7geE
7fqpgMMGPyPSz7QEETtgfzvDo82WhibjbQxncUXg7fCoRRoqi4FALOLcWZoZ7b1r6F3/bWhDbTUP
beD8/sbQ5p//0x//23/8BbjrT3/xp0GNob7TbWlxL7lKmcoAz/XToMZwvnPkPI6RSjcZ5vxlUGMD
+0LJxO/AAEdZ0If/MqhR3wkBYUsKoQT/6F8FNrbVDC7+akyjTOZByrUo8SXLOWDAPx/T9LFtS0Tl
4uLEerpBiU3ulsFKU4ulPEIB0yAheXeguynmZJU+YKkAsj8GM4pLCQUOhB/a2NfBoI3nYRDlrjW0
lj4HsWW1KyZSSWlv+aQ4l1Zwj2PZY33LYJmQrn4wZHUNAdHsEX2g9KHNRpQoEYCTtCAO5TbicHc3
OTMhc6alQFozrtJ1SY7ifkBClWQ3lpTvSCWtmE607S5QLFApnqt1W04NymjqnkkCO48KYbwEA5k6
tSLsqzbltrDyfmu7IRp874PImVJRYMIF0AgIMV3MqF32rh+baqf3BtQchZam825RaOtnr+1H6H2P
lRXFC5tIjHXhNLcWbcWS1OCq35CzbO+yUAX7onc39tTWD9LEiUfjlAQPhTUT1s5J1OtR1D1Vb3eN
HUSwje+8QYNp0Tu0FcJppEaNhbtROUUCyVMoQLX28rYJyaQKVGUTtVReRc2EWTV9fUbd9ICaz98E
efASs8BYNFXS74jaTif4aLjzM8xRNeqhOl9lCH+3TRnsRYnCP6FMXmr+WF87zSp2XZldgf40WATq
7PK20R3oPnQ10MABuRY8l3QlBmw1U7xtwhjvqkctkroHXe+YNVlQ4v3UvZPQNF3DSoNB27vRtmjH
dNd0SPZ9n5HVwkqc98yg1aYOUI/3KMJ2DFqIBWcxOH8aRx9c848bMecwT6iGDh0gtUsvH7EsgpvO
bHMt6CPeQPpcXTrfy6TQQAXElI3E3eh7uyjAaSByQqajouWQw/i1nFxc4IqKSxeSgoWqC9aLdjbL
h7SmzCavl89qSu9Yl0yrvtmoKpapQTpDZg33UMsuE8KPa5hbWIUjY1V0Qr+Ycj11TbcOMYg+cxnL
XZuHX9KkNY9ONWFxNwDFYln3NffEZKw8D2X5PFl294lUvA+gsDFDV/1B5KZ7qzXyX7m0nzunuUuv
rrYygwKTk6V6LJKczGBgrltLuISOuXa5rDKnZiTQzB68sbqV1Ziuo1iNS021xlEfUH+ZpEis4kK5
eO1Nf58p94MzOO9ACWEAMBNgq7JMrhQ1OpIx7kEJ73GbEN5INlQBXEpVqwnX0kplo703omFAskSM
ihqz/jZPL2+Kancn3IYmzfyzwiLXthhjYoS8wN3XToDyERrdInOyYvMGkGohph0zIP+Y8cANWWFw
d9F8HUdiFxHsfimZEexJ/jWujekZ17evRhfRM0+2M2Wpce1dJEUD9lMnscPL2yaQ0yk355RuvwcE
FxP37kA4WROeO101yaYttIdITV/egl571pKnWlG4xX03rhznMYSfitfdZmhXeMgvI0mwg49UdDSm
G7yKcRWTQnGo0Osyks5YE2M+ttIeWPfsM63ppADQQEVStb53bD18cdDOim3b6tMDeYE7+rL9Qtfq
7rkxeDc3HSxr1VEfvsmKKqvhH09hCFoy4LEheTjE6JSW2jQpWNHSeOoK3VulAt2r47j3jtlDmyI8
TcKEolkD+x2ZKLhTiUNwyFCNQys+6Dy2ZFlp56RhVCwIlOZfKLLj26YSyYMD8pZiajy8bXi6nKcp
rlA/iZGqbygXNXpKqHmZsyklEj1yQhUIgKYQZFe5TJ+sTnvIc0HQxUi0naUPx7LQ/I07zSYGL/ic
dNW1tLMnU+rEhcDm3sVm2hxIO9oh3ZJLRgbTVYfGiOSJshesZLcMdS88NWNUvLQhsBNcMFOtF/s6
yh4xkGTLtvKJz0Kmgur6sbMs7aggyS8JecbIX+s9oSz6OS6kdTdM0nGaXtXMrNqDIXq8phV+rHby
MDY5ZfA4TnBpWzkGdLWKo1GjEuhK69wRurIuI1SOBpWujSPnQvJ350HiYJVbovZfWCL1AGkX6iL5
a+sO8d5pFIxoLYxkz5GZbz1qUoT9lLOlUmvs4Pkj+UPGM2DVZVUnFIIdnYUoNq8Bb6trVlR34ine
E9UVvwgF4MBonWaP5SvCPrOr+qE5NDR/DvE8dndAOQBqc2HaJBMp7MRnHZvEwbzZTyczwGtCMfEQ
6wn+40zyR+feSk704Q4pB2YjXIVTPwYfxkFnsBTSAvRUT44bERyZluGhiMfiFKFE3DaJ5dNFb0Hk
zwntZC8cbBmHBxURiZPrs7NitjQLF6BwCV8wsLJtnr+zePje+qyZtqIJSYj3/aXOZPQhBuq1hNjF
k3nwXxI9nzZA+DZZq61CMYQvsWK+B8AcI6aJwqq16WbwvC2XpnKyRycNP8jEKmfppLlBb2vj8Rhs
VK8I4nXx+S3CRNOt+vD2FcTRT38rfg3LFARp/L8r3z/+9//xh3/7T//73//9zyRKP/6tP5W9BoIi
i+KWx/BbdfvnsldX3zmGIwzHYD/Uw8Bxf+LVmjpQWqXovfA/1axd+nPZSxVtCCmI7FXCpGbWnb+G
V8suflb1Oo6uHFi6ynJN6hVnjvv49JGHug/c1viX02RwnxeE9ZL0AEvCuscDYo+xvX91Un7C5H6N
xeWc/WI35JLwWxu6hRt81kh9tRvM/I3BE6A6KIhLCjZD7HUr2QPQ+fEi/BmP9+sd/fJ4bHqZtsPR
OMi3vj0e0ZdZRsCtfUDMwW24qHCJDbgGfvtwfmUvkqQVCYJYuAqVzs8PBwOlsqNu6g82iCsU9IuW
LjGr09/ZzTfKMeU4Nq8zSxescAwWJyyYvj5rkMt4UNaRedDGFEeACCj3u1Ysf/tgfm0vhsNIzrZ1
/puv96/30mmjU3lGyV6c4kxc+UOt3Ox3juTXThhSPI6GBR5LrG/2YQD/DJyq6w9hrp/0iF7HlOtf
VB97v7OjXzsY1GJ0LUxQKab8ZkdOXNhholMjQDLp1o1Je5aqSVv99in7lcNRXMfcfQo9H7L4n5+y
McNUkgW6fXCH+xCToyoJDwgffnsnSBC/uWeASM9rZVpTQqJt/PlONCNtcugS4mAl4HGRDK70uF4P
jnMydO/SsvT5nXP3yx0q00X8RUoQl7StvtmhXzqyM0u7OUBvXbG2C0KxkEyfTFZM4+m3D+6Xn9PP
9/XNHSQrzCCtmuCLul2+slwybXuyD397J7/8mNiJy8OVQLH5GfrN/VOh7RQOJOsDimzGlvYioD+L
1ed3ztsvH24/34318w+KxU6W0kdtDmlfvCIdQqZ368LxGT/P7+zpVz+hrw5oPqtfPUYH5IA1E/bu
kPf0UX8IQZFlQGPcZNdq6fq3T96vfkJf7Ws+uV/tqzMbnG50RA7SiYYNS8BHH2Tq73xCv35ANvhC
B/0ub7yf70QldpbgWM8PpkNIw1jq5HvSvFyWw+xaJ7Ny5Wfi9x54v/J5zQlaNpRoe76Nv7l7feEp
G3ZcfmgHOvgWg0Jwr0AM1EeWjZ9++yz+3r6+uQTLSLeAxUf5oQhhIevjolffF8h6Qvvjb+9o7p59
87jgHW5QFPCWnXNOv5EZQ6umKdq0BZIFk6Ambz1FamFk+taNHBQl9aIUzVLlTG41mIvqkSTBw2//
Cr9yxXz9G7jf1BJG6k9MYevxABCFRBXYmHzwn///9vHNZ0dmiRdoqioOrYFXdPBeGpEVv3OX/d5x
fPOZ+fSZVJBX5UELQVzzXQETq/q/nJ3ZkuTGll3/Rc/CFRyTA2ZSP0Qg5oic5xdYVg6Y58EB/I++
Q7/Tn6EF9rU2sqovKeqtimQyMjC4Hz9n77Xn/xD4/8tK5b949Km5DOoU20Sjbv306McO30AM3K8x
09yVbaebdIDS0ilnNzIljyeI4P8f1842DUowHS3Vz7UROTB9Gmn9dJTgM7sie8AS81dr4fJb/76L
yglbp8hjB/YIaOAPf3yhaZv2dd1gPzK085ze9ejKIGOuTQX8qtO2iAn/4kstj/WffeBPNytmc9Z1
ekzHLKuiez2JL6bGsNkSuHKFVd3GZv3qVf21V3S7P7+cv95Ahm/kT5A+ZBBs8XNNAzVZa63ILY9g
NHC/hPRLUc5zWg32lRX+xUIpXPFffFMTS4Kk9jctnT/98dLqfRzZUWuXxyG0Qzx6CDoLmYd+CfOe
GVfnPRVaCTCLiBq/R1Nz5+XVgp0I3OTiVKV+IFCnPiDoj/wpAGSAS+3LHZxxFxRgrqZQaAfCj6KD
5UzOAy9ADFisxWusM5Kjd9bsmrJ2T0kw4GmSUb8xvYJxSleVDyj+9NeIJugBbEv2mM859IbUpIUK
S23DkRsVdFp+JWazt1z33kYawgEA+qwoXq16PDltfzYMsYvsijyZWO2iKrnKZ+daD2kjtRXITqO0
UEKpfdcvGRbM1DwX2nhkXmdhcy4b/ZwP+lZvPkS1ZFHTu06rYyWMfexq+doiQ3hYHILY0z3MhVqY
3xnam0ND0CkL6CG4KWsUEuDoHrvAJBnb26nRgeLFjCtRKHPDyqgPtHMrXL3EAjjd2G06ZKjrzlF3
WT/Ma5y3GxRnl2YucLfb/Oy8brGjGYb+ZS/jNTRGcTDdN1302BG1RbTqDQy6q4aMMjuWr6VRn4Hd
wGoD6GEVLvNLpnB4/kRHJmtaascE/6NpZ/cdoeXTlG54MH07oajx5qd4HE7tTKcnHq8NbtZq7ujC
ER+b+VXd3WVzMAOZ1e86nQSrcowxaenT24Q4Aa87pMlZ1Q07L+6CBAPCum2C16T6bk3vVUFkQ2CF
Bart34YML38UPebI9Fc1PACmsdprTqdzHYFzo9l6DvPIb9Cu2U3xPOYINmk46E13XDyUo63tgblv
LcbYawS5PQJY9URAReHbsBUm22EK0WDidzU62VbigjEA9mUWqKX0UVzRZzpx73y7aLaSyEc1l9fS
ZCYKNatxQrzd5G4YoN+QrhQ+jIF7I8bcHcjyeXbUAwD3cpfWI9EJ3YvLU7/JmnxrVRae9UE3wUvj
3Ji7+QtBhyTdi1gQNPZV/mZ17RXxZlcS9pOfEHd/JEriYtsBCPbqrLHAr3uz9WjMW/N+dj21yqYK
cm8sMdebJC1n3alUcFWkhfSOAanfzLGJ6xBvGllQul7fW12sQHGpO2wM2NpoqSLVgqpEvHsIlLwi
SrMopuvK7Lf9qBj6t+ec7Kwm1K6JynxRmA/s2iFmMmOI3c2GhaC6qT+iMDuG0GhkmR9yfNARwqEO
5akHC3Dgzz2ygBI9tp2A78bRLHEMW2jsErwKpZ1uB0S4o5Xf9V580FyUs0G+A1f0aabsWUmPsI5q
qvftFtZL1KlFUHtiYAEQwQkvmpEi5gx/1Ob8CkzjxIx4r2vTR25Q7Ysi2jsqRldj094fX5O6PEDh
IZgPpW8J62Ac14sjxA+i2lvXTXWXJvMGowJPjrB/tEVX+w26pCDJSTs31GfLQZkMajS6OUM4O2KF
EzMwP61mvODdSDepAYE0Pjs57AbeG9SPnyDKdmRxq/XUtnCITQjo3Qw7KDaGcG8qsB5TnQcHOfEi
mT2TpyJprwyH9QRzQbZm5gx+tKxe0OzTTezxlY6LTM1DJbY4MNYtQoQ242kfeY545+B+ueXV6DY3
tZucEgHo1m1dPxXNwTLlN6kRzQXVuDi70YD3CTTx3hiHaqXb5qOY6lOBuuQKEW53DWsN2HAfNRsR
c7n6UF/JzjnEBGPQedz2lQvbSgdG3SQw33CnHWe9wnxRmjRDTSQmoVtvlJYBCYh/dCqD1SWtr05k
HwEtzJXmajSLS49k6RgYbhhF+vMIVGSNQyZdmQEKcc20PzD1pJuB3ASIegncwhCgYaZlnp8Fg7E2
dbV1Gan6ZCYUm9iRsFm6XWxoS085+QjyOFsRuGyB/TQgWhvQzR3bOvQNiUZ4NU9N0O7zGhIZO0ru
Y/I7zhSAPmjXCyMcgACZvRdMDcOkfq8H43FIRzqm4yahfw1roju7unUvdQslmSS6CHT5t66S7qV1
UYmmynsQXTT4iQV92HDjHb1oc20U6tPNaedEk4d/Ctk10a3FtDWF8S7Cqf6BjE6smsa+4UiEjW6u
5M4TNtFOld4dx7nR9sjlUK0UMKvM5qqjW22znBZ1ey5jsD2x7ELUpsQJFRpvDbrXCcpgt6TSJSLY
I+hvuZMYtUMtPqH4xurbjPWOyc2EAF9/hM10gH/Q+iPcC/QxKyJIzyF5FGM37gSc/FWO8hJEHZqf
VSjH+EowSUAyRonEfV9cugHlCdrrjwmydRYFP8LeuajaaQ8dDjfwC+qbTsC9xKm9qr3oqnaGextV
XSDKz6LxzpGZbnPAUAiGj8Og3c49Lm5DW1nw/owhXoZPsKwAcrpsgWbkq36B0gw+/91K2ZEPZA1V
eH7Qc6SstvVhB5yZzU4CToBYTwiVtzJmLAqGCVeAlMsgO4F4viOIclNXxc5jQwqKnhm4opsebosu
OGn2eLTgOrYuTGCvOWJ3v08ie62T15NPFvJfkwlB/pgFwX3kWd/K6Pap7J86Xd4DJoaOL9ckc64y
+TWGSqwbiS+DZkjHGKZ3oFhqMaYmsZ6C+loEBGWD4+lYAGRb7/VmApyYH5M6eI6dGlqDC1bV1vJb
t0sfO0/7MVXFixfgd+4RQGozWubk0Hv9e4JXpgrAdMVXIFngnunQYZsYO39FH9/to2pPYoe2TztT
A4G7uGSQEjMKmjSQEBVZnEjqAf7KW6Q2EV4aergi1BmwsWvmdb4zqwVqhDI9FXw3pvxbEaq7whMf
bdV8pKIDcvAJjZBciZpEvQxaoR4sqLnsoetrY6UHiGcza8uX2UAPAX4Yhxui4C2IklOwmhJD82WR
ELyjCfgy5VNPaCdhXyFkQi9/0kZ7XCcNSrQZv4xXVr4ces4BF+TRbO1kZ87NLpAfDE3WDWhlrNSb
UssI51PYoNpbjGZbfRB+plUkl5aYsYkz+Gw0sFoDCR4r2xnvO1s7GyjzJ7IQfCZsW026l6GAZtpm
0VUzGMmnIZADjuQtKcBmsIvxtunecMPjOK+638Td7BdDg6EHwV3Kio7OCwFR1t+Gdnw2oDz3yafn
GndJEj+MwB/Mwtp0GCvTABoIdOiVMwxY9cod8O/rtLspa+/YkfKLMGTTVtqnB/MLb8reaMhiLNLX
EQrLqmJMS2yIgohXbKao9vN6IiJR4owxbtqccoicT/IiocyWm7Im/8jG/zVNmMoab9jZYZRxAZqd
C4Z5SWCAqbYpHeNqSvtzm8K8qZh+5/rGhejn5nLHvBcgXcVzOyc3tN+38P93cZI+JYtDSh9eM3up
GLsT6Txln250CUarJHkZ1od1TuZmbTbO3guL14ByrivirV5iqyhNWDtu/YMl91CUOukE0CaSNsAd
ABNoJJk6dFqfBIld7nWnluAoOLmvWqxdTBTjoPmsrRogoZMdwMqlVf7kKvoGrp8IFBu6Ak3EMlt0
iGUqyPkYVSzZvpNW9Yga9U4vhnXOkyit5ClJA1LltBmBigsnwdwuiySXfiPNnPDKBLyMyKHnUtOX
vbEZdftOa92dhuLRsBsanldEXJ/N7Av224kFAqke6v8lbNyeN11abs0Y0WjtPEXzdJ+H3q7NUbng
LXmpi+pHNIqAB4y9gRO/tR5RQuFUqglPADdBSG+d+Vo0vQR1jQUIZ820aRn1r5oF2uiY1ZfVqW9L
dR9FKu6KwN1YjTuupWfewEj6BHO1y1JjG7oxxNwKbxH7aacPN4Ya/Yr02Oq3+OV4EzUGJkv7Jekj
ZNb4eOyg8uFgXRrS2iWcXzupVko2EI/rMfabqTs6c/5CK/Y2iJzHxIyeaUqvUzaECiCJpkFJq8N9
kSYkUhjEDuGgxaGO1omnUZzTwas/Z+IF8E5ZQzMCu84phEgCkskqS4f8jko83JRDMnwTy4gUGwEt
SHWDPNbqB6sa9iJ5dEfiYpLEkwhpqD+xpbgrPVL6Rtn1lVfX2QeB0iZt8N5ceEqtH2VT+2RWZAdR
HDygGtCQXabBVsPEiKc96R6k0ZdX8WC07zTxjYOhcO8FyGBcYd+6qB5xrvoydF7ohNebQnMPiVrm
EsQdx4zebaVnhzIsdlPbfYNXPU2IMfderb21aHR568z42SjhzOL5OoDMeso4dpJeNFKyDPLKzeBH
KmM8Ex12ZxoSc4UX+2PmAuiV0R6q8BexRJNf2CncKMe5VrHzKZpKwD3ECiHqBcPqO317MsYAf5B8
DVLrtW2XE1ZlHTrPWKCyzXMxulgO0ncFbGgTauYzcq+DN8VfCRS8qny2wuTk4cKa9H7HVnQyzHlv
MQ12jOR5wmPGbtLeSmI9QlU81h3Yc7B8hh8GUA/hP1HZ5jxBReElm7mJkWYbKek6xvzcGoizZD0d
wznflZXa2K1xMQObHPJ6bVXQFFHM7M1CEPGRnBVgKoQXeEmTs0XGRVdQ0ujtazbjUxniE7r/JRdr
KWCXuPXZ2YINCXkMqNtq8PVOyE43Tu/IR1Y68R5eBVyoyC6cEA6DzlHQC9ynKpZbC9k5+y65OGmU
YZaOqiu3KltfSoQgIj+mGud/K2GDGmMYrUHyGScD5b94GCPPWTlxerY9eyPG7NEmkxtHtOKKGBCS
oIKoOtnWXrvlrb0deqIZszL4Tm2QT6DFz10mf3hJdihi7YehDZWPNv57OWYSv8tRBgScQsInijjd
GSNgXq9pWMyKQf9Oevx8ylFOvrKjHAQQZJvRfdCHIQT0l0DfriS5G04Ih2A8tzMa37rqCd6YSrZj
pQ9XCr3iKraIdeBMtdH0cKchb11bffSoe8jLhPWJpk+s4TCTezXeJj25u8BAbwQxBCs41TD2WSEQ
/txM0bwyO/PYEzissOHSIFyhisp3qkw21kBLw26JNxnnaokW7fGNVRy3gis01LfwVx+sML/pou5m
rNJyzTr/naDIS2b0bGW5LpDJV657ceLmltkpmAsQvyH04TGNbkCvvQ2qPeZ52FKTMqcpR7gxmWw/
ercrVpU7nNI2e28d865snSfN1G9wTdEZiWoWW+TeFSE0uCQ5YvYyPgV4tV9NGLMX2t8ADSJ/zuk3
pFWHMKvc6W5PUlF1nWSxB7uneLGH7K5krgdB0XuAVefjV8bKkd546bwpUw7nRBrZZDEZhu8gT/ar
LrseMt6KUZWHYY4/rGHg6bMGWj7B/Fzr0Q+mei89ind3EAl1VWDu3by3N61naKTZxHTpTDVtMFIS
+iMB7a1ky6E3Z4S5AuoAAa8MlM90tkBRVCm/aMmr6lo66zP/K0tvOVc17S4gJ6oQYEQjQ19X+nA/
92TMzoAaV6aDSZXzis+c5YgHgTySoDkJ1kcxqsvghm8RwQW5KN+CZHoMhHoDffusBXTTwP482XmB
obPHdeDMd14K7D3QXcuPSq3YkMdp+W1FPk8/SBJKiy3wVTTiIeLvIBc7lfBzphNdV14q16njvZPW
B0NIPCJ5eWuLfscefF8mxT40CvtCnny/DTWDpESYZ2Hrofkx74tEHJyO/n6CGw4r+3CHBU6n1UQV
IMKCoVG1dRvza6iHDYEFd6kJ17ARiNyN2YJWn2O0TIPwKmAJF6lsfc2Y5EG2k9jbcjKPYyFKgq3G
cquq0TqZKjcOtSHds9a4L0bI9a4JnQGOwYneYDseerb3VreBjoE37GCyrWnUXo3wr7ltlDpV1vBi
lHCwQmczK1CZthE/uZGxSyq+caXbhGjCi9YdDEFkp4BtLRx/bOkTVemkH9tZ3eNLBGxabMm72NIH
5FzezA3VEJ4zFL6K95pFWZ8QFWcFeNWKuwuaywimdI27dNzmmbU0wJxxG/flzST4jaIEaVpbUz+P
RvumaeHSH2HHimT/GtvtQQ/ydZU5YqW38MeWxHYg00mAjLAbdgMIM5c6kKZgPi2UmtRPNOsjSbuM
baHbZVWZr0kneMKXTfqTC2i23kZ1S4E5Mw41pW9AOfONQjtFtuVzfctb+FPQCJpx/oiCkMquxlfO
0wYepaLjkzlZfcSZHawcSC+L9vqEzE5tkrmeb2iXzA9NxEKVcDpZE45FA7tFUCyWZSYa1o3peCvX
g5YRDfa8bZM0u2c2turqcR+2y1vmlRd8EY94DJ5llT4pGmkbB86KOQONVuWu1DnVoFB03fo4OOFR
64Md9IJLkQ9AQARqRc3oL5VjrjmkEADSEDLj9CQkuXb9Xg3GLpymAL5W8TlZUbuBW0s/3vhIpvB2
mvq9ht2uVPGPKDXwwRiwo0xOA1rKfq6wmjdHo7Ieu8i7z7XYWPVx7q2yhrsozQ6mJgO8saU7kA32
a64p5CcGw+2+6D47WruQoK1NrOGeKjGsnYwht49agvneSqerZBpfnVyBnreeUTV4q6rXujXywwWr
I2GlN8h+CQKaRKKReIUOjrlHe3SXJleiK/LVlwg1BeC+a/sKE5y90Y35Nre1WxVUp4xNdUSOalT5
3uwGXgb7kmR265dNeZeUkuyhasI5hfMExcmub9NXw+ZRQafh6fU7k4+97cCoJqvbZ9GyKBI4TYVI
KXvbxjkV7kcJKizMaAA76d6txte5+yokPRtL84OlfHTyrYsIGvHwIbNN30pRAOHuOxLIO/tNHB2M
kiP1iFrDBQq06ruqonz2OIizN0R0TKB9BTXRcuYNGJGPzGze89HDOWXr16If6FoUpyaCITy6EMc1
DiFZzHAjRfQtKfhW3uh9Brm7H5xsD4P1FE3la9c7e4lmrxPDjt4OhU3vnJSiSVyQv7ARQwE72OX6
swV+CAMpa1MN347o9oqU0CzV72tEimUSwq5xGQAY9mFg1rJKpH4zDvoPIsJ6lH7ZlV50zXogqm07
4ahbt4XDc1d0186ihQQx9cjzk9MRKfw8D+S6yYV5awdLL5rQ0lbW73rRPhuT9h3Ps3vEJ3gFPZbw
iTi8Y0k7ypkQwBIKbdUOL441PeVjeZtUWAiS8TiU3iYJxRfv5aXqxQuBvi9CI7LYrneCHMucA93k
aXe1Lv0Sp64zdUSpao6GoDc/Rq661vPgpky0e/Kvw5W7uAm0AFltkxsrvFqYU3sd306EDDkZwmyj
rNEDRq5juoxJUQSISyhGIA+lsu6LvFus1MJYqYaSotcqD5lEhkZ3ykipivpkPSQj1RM+soPnLGxe
YyZmsjxL5hFrqRnvQ95sWrc6A+71s1oLOKjSNSDamK59mx6xEUvgz2B7nX4e1kNRXSNYoK0eMkvJ
w+AD3ORZRtmL2bmvJAJsSOjw+8Q8hdYUHdxu3LaeunRl/Eb4C+yfrGanMXxDWN+Vpq4pSK5wsy8U
1/5uajOYsiFyWJgQQ/Q2tPLZSvoHaCgXG4ETyVrgqgjQutITmNtCz5XvRP11QwRwwHq/toEYwUyX
uMBDaJFBhH1C6PS5M/LFyTjI0nhjluCKkALSCZPN3qQGxGNLtFY/YglmdPaIRW9cpxEvF2dFZk81
MmHLAg4qVLwf5yI9lp4gAW4g9hiRkYcpTttsXeXoW9aGW7vCOcrylfVeRxhEnO/EnE6XPIttGhRu
hishH/AV9MHGyN0iO/Ks21hcF77JhhWqzDFgeGWyy+ZFQzHMIGRwC2FqraI59K3e/J7tPKNibsuE
EUaPyrdBrrKCEoat16vUm0PP9r0jrXvlJCFTlT5OrzQ98vySwvg4haiZvc5mHA9D42IDB1ilA2zw
WPTudSMEyt1c50jvTvFNSI7bQbcsilraCj8k05lDDmf1o3Hj8WmutMTmdzQn7iwUW5KrIqK1xpHN
u4+d2Zf5yG9eWqX93mfSBfowxY+VaQBWnp5oxDGKC80k2YPwRz2dTma6Goe8eBp0Zd11fUacgQvv
hrLUIz1XxIw7NUbV+AOYoRhtGt8jNxg2yVSy7fbM+QNHqnSDnSQE0x3yGFwiOdFEYefW145RoNhQ
7CSc3vR3uv9R56um8VYzMrFVJ/EGeQUnBbsWta+ZUDRNo6qQNuc0I4SFl28DM25BzNQTZpuW08/Y
ZK+1aWlMtGQzUcgy3O2cxmRsy0A4spiAccjpyd+LMzqTlmhoX2I55GWfVUMEoxNmgroFzyzNfdB0
8YRr1XDqflNYbQAlkvlNmxFYEhZRd8H8SBpvCyCNBpw6JUQWUkdazi1eQ7kFbxluq4HdvpAEl+CH
7c+pGKGiaAwE+bXHPr7Hcz349H/UFo1kdPvfnUIx9BwshCZxEp7KPhJrOn2LrYCMYggCj6ZX35ip
uaNxdetG2rTvdI6Idmn3W2Tk/WUGK0dIw96Ennkxy6z0/6b8QAqElC5SV2mh+flND/Q7fZYpWrKH
Wkc/9gVcz6GBzBsxW0AJNopzsjRq56Se/kK08qvK6KdP/UmEUDDSlG3MpMNsWpLzBrHpSQISdASr
ZevO79tAbMbYg9JibeeIwC9W2z//4r/Ic5ZfAd0z2EbX1eXPukghs8I2zbY/dqrejjUVnZfaX3/+
Gb/ItpbPcPEUmgYqFsv7WVVSC2PoRgEg0EVQwOHg3BaetkJncmZb/Qvd1C8yxd8+TAoEvoaQrvzp
moIdw8BaKnH0pgyMnbUtmO67nbP9298JlbmH6M1D8I10/Cf9iKm3vafVw7GGPnChRzQeCaZhoYfV
tHPxov+VFujXi4iPUl8qSSmFZ/4MvvTmAF8+e9qxsJK7yYBZZgVoG+b4Mff0+G8/FXyYjcZ4sZda
CDL/+O2KRpiNiHTrOFqzb3dPBiO8P79+vz532E9dC72gq6Mc/VnD3gSWCgnrFcdC5c66Um4FtAb0
/p9/yq8Pg402Cw2VRPGNgGpRHf3utQ60UmVW4A2c1zO/qNNDRyaQOdV/+2MkjwGCA9txCQo0fnrA
ezYZ0EpzdbS65JOjDJ1j+3koyHH486/zm+Dr9/osqUsLGTbnYOFK7s5PosBQAdtMhaqOamBtXSo5
1TlEVKq+gRkyHcBzXXLLVOtSGMap1pxwhxT6r6TNP8vScFLYgjXScDxUn6az3NvfXVXonXYg4lAc
c1CKdSCBambzucr7a1EF+8WF6UnjL963n58X7BmO7aIOw67hWsJbXo/ffaaURpLHKDmOHHEvtlbe
0Gb9i5Xjl4/gLIStRGAikQ7y2Z8+ggTOSK90o1oQMNEqqMQlKMTVn9/Bnz8DdZuJOFe3TDzbLpaK
P34NfZSyyCcKIxiE2I8KfMz1+Ff+gF8/xLL4GFvnBnHVvJ+e+mp0Qjh09GgT3t5RwU0Dbfp3vwdG
F5uVT9qGlL8sEKPRjF7CdOLIuftsZfYWht3z3/wIvoDuWJivsW5wZ376Fk0OiM1jhkX16hE13Ola
s2ly6f1TyPk//qAdbX9DJH+U1dTEIX29P/71367eh7j4Lv/n8kP/+R/92x//ys/88/+5YJb/8BeQ
QnE33fZfzXT31fZZ93sg8//rv/wnuPlhqgA3v3/mtCzhkjXxR/d7NxRW+mUV+9ceqn//3//n3/8F
7PmfP/sfTirP+wf4ZFfwStk23hicT/8ECEj3Hyww3FUsdigI8VL9p5PKdP5hLT4qXjcDl4vnsDG0
JYDg//XfDIkxiyeC4wguG4c96m85qfSfFxl9ufso2fEdSbEQYv74ptCeYvjAB+7RoTBuKytqXyLn
i4xcPtsIBwJoHBNo2rfFZuhtbbfS4qNjuIMNeAfIn/uc0IVDvKqQABVyUwYDee1BkkEChveRqbpc
95keug853Nps0cjkpvhuWr1jtKuncyweXS2ztZOduwSKt+0MkpOzHdb1LXR1itW8pc59c+JY4BbF
WgQrPaV7SdJgFeQ90wAzDkDIJ2FvvQVpHmONjWeNTKgy1dVr6lpRsrMg9ouNwj3uIdVSYAO6VW7o
eWri43Dm9jGGTuvghSVxRzw6/D6qw5SY5BPsHLc0nwhVFBzDFNXKe1TWqV3QACE5Cwm+ZGi01dyw
SZ7RssYcv1qim/0E63PgkehKnCfSUdpW5S3hmpbcx10/QtKJPUdWD7CIdc4Yylo0gBWABdq+Kpnj
XWqjzvmqgeeVJH6Ok6HtM8Lx0LBN3aQVO2sg7v6C2UdUe4ERX3+q2hCgNEZ9TT7wpofdiolMVV+n
BB5120CLw+KLY4s9vNP7Vgx5yj7pmDcNGkb+daohlL+4JpRrHxwe8wiRl15DRFE7akdRRqDkrTCY
1B45qGke23ximkLU0JgT1jTo4+04jB6RpFUXgupiqjv4EdQqi8QOESZ3Tosb/8gZnMbpitZQZl3p
jasvrmc5jDrkH4IdiCkKsiF8APU7N3AEuj7do4+mtTuHwqKB6lDCFNdRqqfPZh5KBkhmYSsb3jSn
b0Y2nWaezZG68DShN8z2ckLm9pwRonluq04+6nFq2yfPLokzMOehRUzeJBAx32U01uaXXjvT3BJ8
I53uR8MQhyBzHhKUOl7dy/IIwc5xd6M3RO1rmWUFmfPQkZiU0l2dwusgcgf9ywCgubBnZk9ppGWn
kUFbBP9T2dwwy3CsYwcSg2mXkadW/TzRl+Lk1VpXbWkWF5W5RBzUvF661XXaJ5BGWbUMsii9rqwE
asYNJMC59lFLx+3OIqLO3qUy0uRhyNwm2QUzI4UDyCrHubFqrYCkJR2djBZkzv2mGvBQ0fQZ4Kyv
DSHyz8CuEbvIRqHd1+OMKDrXTRPzzoIf2HKUbzkCu0PKNGZCKhqjOG1pEk2kzWRHrwpU9ZHqptK+
wqI09auQRuX0iRGU3NiwB3t5pUP7npZAJsUsG6LjPBzjzpblTTTHs4UuLzVN/YjcYdb23oDWkojt
iVBOH7+VaDZODETqCTdZijOETAxGWboc2zfQ0y3thTZuwIvAFiWIYU36Q00meVq7nEvylguwkL2m
i7BqenOwgAJ6cLZ3mQav5Y6AxcXrr8kfbUks8c6Kp2y4b7zY8c6VUyviNScLtvphxndQnhQvZ0tL
3rZLQBwgtO2dmOymukwOfO53KNZKu+I1bbN7uJnmcB/zfiKJraPRgHk66dL80kzXRPJbYHW3TxAe
ysy3ytRkzD2nGaPyrhkLkpWtITXztYgig2ZVYHdBfEmoecNP7OeiewEPPk+lTzOnHw4O9z40twPV
P3VqzGsTvWaNyt/CICYCRxf5S2hYJy1DbUu4s4c7PEMKN1BUrvJSk0t+SUJqVawL2Xl0paq4OIDo
RDhHDFDbpS+pS7gNm4EZ6R+SWXz90KfGlD+Y5bL6ViZNuTvdciMIHDVRqcm+cVSYHz1yjbQXbnRT
rgPGZEjm0Zjlh5TXtj+PfeE5iyiz68tj0JtRfgyEjToCj3riPtXSLgOfDGdezkVDVOSPTZNnNDhR
bDhA2zqecWCnks2K9X9OPRLB6H0pACQ5QpDO6yMD6a9O6+h1ogfCVdUyRZ+DjhofL2Qiext5j6ZO
pVX3Teu3KXjDq8xWWv4AtEujFSITFwsUgkWZeDelGCPoAtAU9as+DJWLzDMAuLUSjtGbj6jak+GN
o1gm0NB1CS0ES/XT/M06qNsXu6USBh3ae2BOzxC30fijHVBEA46ZjlR3XSbOPBy4sm15rtmNg7u+
FUPHSb5zuuQR7cNkv3XJFKMtq00XTVLduPkb6kB6PRM+5oAkZ9SuN2avNw2bjJmO0xrHIr3wzK60
YJVoHJsBcVoVeObWG0mCFeQZgfCzVG5B+RiRpfCa11Ovfxj50C9hb7Un8udh4qgMNs00wvMQk/OC
TGt5gji4Ku/Tdpv8R2842O68XN6WWQ6i1iZwc0KMAgfzkFYtXAsv9xCLReDGrRNds2VujGyzbp9E
1hrTnrTLoKbn6+jdaQjrur83jLG1gWDTuCYXWuVtcMQ1ocxzmQcD+TWpIOFtO7ZzVb7OU3Zj2RWS
oNgmMGUmDVFfxkzi1BOs3PkJmZ/6OYAXiBDWFBOobZso3L0XQ0oKoZwdhJLf9M3g4rJHsHc60ZSR
fcM/jnqG0cyFr6hf4v4lr6Q3PxJdCAEbdaRkhkKMUMUsDfu1qNYDeWuUB40Vi+mkhrpx6L3HVv0I
9rgvN4r+9rtFRLHiPQqHqz7mW25CRCHam0eDOafdb5d6T34bvTAwP7nutIgdW4nExas+CchBG5B+
lzIK+pNTx9A3Z91qvKdeunV4G4NIq7AbjOPezEby8MhPDa0DXc2B6HBr5DuQLtkmnvLRry7cnlZz
MKl4srH4iaLAF2HRQr8p0y4w/JHgH2C5KAHUY1wkQ3ElMo8oHsDujYSwzzHfxuZBzPJGNHruXXWR
m6I+V42gGiRCLCavskss29gACjfzp5hcIhLIJLOCx8wgOtevpcizQ2h6qfvgFkna/F/uzqy3bSWJ
wn/FmHcSXJrbywCR9yxOnNiTm7wIiqOIlLiIm0jq18/XomSLku3rXBqIZoAgSGKlRRab1bWcOuey
moBov2SMcji9svAdSXieGE6cn9JibBrmKkxR3BSzNJ/T63GGeO6TaLaMpt9RPnM45ahgwx9ysohM
NJpT14ma0RKHUJ8lBNa6fgL5EZocCBUnUX4NK/es+qwskZY4KxapIt43SRo44zksXvPTISgY54KZ
5kn03WKmnQkAB7QWYEJF4WhIJTGzkgfV9IPRBLX4DD4qhOSYyk5IF9FrIBd0Cthfczg668b8NnWd
hT0CqhMhI0jbP4OHGwBXVSDyo+jKu8VCmzWny8LykrO6MjjcKzqCydc6LiKQYWKS0DCJHegzj30j
WqZwKjdDZ0Qw0IgPVYI7SJGhS5oZ2FBbM7XlyVyPs9lpZoEQv7QM7tJnWMFI3OK4TiMH8jrcm+9A
A6MUKMymwqnheo18w1r8QDBMHmHTJXx9J5CYLhY/kFae0dhd5U7/p8mhrunkTB5VsKfzwzezfBQc
HYOI2U4rH/5nmx26mkrCgCAp+SFFOsujxtDSyzmO6gHPlz90yB3540N2aKkeBQ5Xjru7qx/eZ4em
qZITQjBHEGdqwmY2eZMjf2oLXG1KPhkn679v81LgDcn+HgphQK4EBAvUDneKAkOgvQyO1US3yyy9
qSPQ40u4+rUBfWT0ikOUtOcI8OooTQynyYRBxYq+ozWZ/cxQgQnPPF+gN2gKTu8T5CKhfvRmhfO5
BuADfmpqLu6Y4CKmnkbibRj55e2c5A3pqsD4EiE4dyNEll4rTjz5BP1lfF4ZWgFuDGZSEaJLT66B
8koQNt6FU4nprwakxyk031BSgSlKzxZlhtTixCj9O61knuxcGxbQy4SGvUCBZUaGNVds8xf0Wehu
hjP/xEpmIpfNQ4T1XEh874xZrv0VTYBmDRKORn2QhgysIQ49uZ1nOp+aeNnsmtsPrjM8/LdKYYbl
mAw1u2zifFYMppNFdes3CFzk8Bpdpl4A8hmWfu0WMi86DJ6dUi+vUkOi7Xz781Sv0nNKe+GJqy2s
s3rJhGGtTfJPIZDkjAmEKQR3yFSgx2zOivfkDxkCxtm8OLeNKD6NKlIO5oE0aPbsHIECKSzzzU+W
BtyuwFYRj/RdCIjM4ddJNKxvLCksN8gFotsDt4A9zBmWzI3NMzs/dtKF44MvmzViAALRg1ww9cyP
5FHp8Bgep7hGiTBT4Lezc0V7Vy0Z1xhETYp8NqeDAim+WDpjkdUlyui+Yy3p708ZR7bh+EGRzYsg
Ai+Im78vyWzfoZeUX0ADVMcfwQXr4OkNA046uwqj6sJxrblzTF6KEq+mTZBwLxclV0sO5k2PQ9eA
Y6rGnoxyeCYqzVFuDn9xhDvN2yw0huOqzudXyzBAtcKdomL0Ic28BHAibXkEYpgru1XcAn4jFK2n
cDrPy3Go5A1SHH6w+FoiTzskQKrBUDjzSVxd+NEwVMB7+JMrXQkShojK0vu+sMGOvZ8mdT3ypor3
BfZfC2huEwFPnYifyNEvPhYwS0NqSMbKNisb6PXR+zkDZ4yyi9Dj6pKLAVnoT21HIzezp9WpohOn
kaEXjkCWBV2hBaSMZ8R5zRzt1oYO7CKzjROOeJMgpS7m12k4n1wihg3aLozK+ouvObNbI6xcOr5m
Ur6F6xYC7MivUbidA8e/VhSRf60yyxp4+SwZxSXzxme6axTAFxZDJBb03C7fVjFsdeyEafOfRPct
ByUqezgH+FlSCcmWKJNOUwRdQeqmk1uHQZPgRBjBgvug3nDlV7OEQHdoLs+daVR6ZwZgo+YbNQcj
ew+XHjiI3EzFjwiBG8A2NCFJKYLCRfTUjJIEdEplMuczp9VrKnHRHAtio6+2D9L2tFBEFp4CmwoQ
8aOmEw3mjBn/8hDfFB/1ZUZErGjIS0D/G7NR5xFDoPrSKo8nWYhAhDVLhtllRtsc9VA3hXNsGdiz
z1NkGk40lAYXAwukw9sozrUzE4I60Axm8G6OFDg40dARDOwuF7MfLiIN6N4gwCg4V4ezsWkkFgPV
iPkymOojgu5y5J4wCZBntKK9hT5YKHky+0KU3NRXCimMefH7x+mH4I4x3ORX0S2v7lRkb5KIX7sf
6dRnD6MgC0+EEDSZ6J/SNjA43DirOH63asUvrQA/Wzt+WXlYXo0t+3a0MQQdKVt7ydU8d63357Ks
en9Kgri4SfZu6EUf2hz4jy/0svuDfkDy5xJzdCKc1XWt6u/PLROOKNOXPymvm57qEYXYdNA05v+h
MvzXUZjEk/WPaQFRAoc0gO4uQxKWFDTsPtKnDPH8Pe4/4P11Ojdwl5TgzGgqTIKkE6+J3RjvCQvs
LPC/Z4EnGyESUvBCI+ys8WAEw1R1E0444lFAH+4qyu1sA1OlGEl/hF7IilTuD22DnRsYr9pNUg/T
1GjP930XNJVOm4RL4L94K0AybNsA2U+NjrOOJ7FoCB2eBWAd6msBW8UTGDTW6cwiMCpJ27ZNoDuq
Rp0AaBB9SEmN/WecwZO7QAeF0nsXGKrGMJrg2PCgeluxhnds4KrydKOWDwChJRX/Ix7xOSM4u43R
J5zizhoP/kCYqouILdSNdD45SSWqZ9sIhkVWzFtC29HhjZHitAdmBBNqw75vg+BJQ1lHc4MO4opH
c9sGuqnarvx3F5gc1B30bQ/LBkLqMPS0gdBUSWEv+AXbPMSEPOmOEXQo9nlXXKI9z0Pf+NCM8BjV
6u++DdCmamADBZgjQb+cY3DHCNSIADxBT4W7OEC3yCVJT87ubKEg93Hn7wSKKCbYNuUmE+gV+AaT
J729EVbUsvTGdEG0KOtkB7cReDp9jWDY6qo+iOMXgLBWshHbRtA91fDoErFbNOBA5sG5RYaUegcJ
nA0MiPOcgSyDwAQG09kJrqPa7A+wkjroGN6Hg/OLOgXbvm+DrvKUbVhaYTkGjG6Th3U2AhggiaGm
/gtghzPi4N4GGEz7RouGoTLYTk5IYbz1fV0jwEPNGDqQU+ktMNHBhYtQIK+rAj38oqNSyKfUYDtw
N5Mo70RKuqHKbIFwhO0A5W7rgrbqDPuJ70uS45d8ppNA74R6D5kT59k6kP/nRhC8DsAsAaOw30HS
ycrP9utAesm5wb+bCO60b8thhUqStbU9sf65EUxNtcA9WwAp1q6vawRdqCYYY4P8WqeSIhGDB2YE
0zHaE6uHERBjYhk5OQLMXGIm94zAnRtQ06/baQdnBB5h7zABLn1GFCTCWb4M+6eDoTIFYrETNnnF
YW0EE7RpbxtYqHIxNSqHXWTcKMc0tl2CZqiORjACWtGTxYTDixI42XobwZXZEeEQxfA2VuoaQadP
LAtOciBDxlN/qrr69OHQVpn7ZpEmWhVU6Jiqor7Izcqy9fZmMHRVOIydWbbwhAynDs4rMGbU1wgk
D6g6CApKHBCCuZUd16jZvBH4Rtr5EIWvam8H5haAK7avaY/zQZBGUi4hTrCAzu9VGIkZ6TWQtGtu
W3Q5uJ2gb9K6HkawVc1ifo0Olctv9Ke6r4NG9c0AcgKQDu0U8oeDM0LrFnoX2Ji84EEzYwSMRrYN
d84Iys2GLod3KLlgqgOsN/MYOb56ewZP5ghM93iGpjPiIzm/t90jnsFiyuyh5nxo+wExMXnNuKte
L4VtyP1OLLByfztnhKaryHiauE8pXHKA2eS6I/sKEbRwCI9dIug2W9rbDMhwMV5JkL1u0RzWMSGb
7X3rK8JSme9kBBFYHT0IIQdJt98IzlKCSqJrogk0KX6n//CC1Pu+iQ84MPy56vEH43xrqu1vP7B5
EfYXWCflsmdJ67rzOTnw1q7cZufy7//uhGYrLMXWDzfYitXXrP/7+v72v7nzXZub2vzjRTDORtmd
D9+3nOBbX+XVKAIj8Cb2y6CDkVwV0B6uY29K794RPLfsWTkNRp1eviwi4Ub6Lnw+ivNys4w0NGNf
shTbe91yFE9+Ao7YLLVau+2+v8radXD03ZdfsvMFslLX/wsC2HC7ZmmD2r4rX4yCeOc50ht8hed4
Mf4x7u67tkDR+4LHgfQlcvd1Ld06rv7L75lj1YvsvW65a462aNV/3d3rbUsgfdd9K+278yK2/flX
Wbnubo02W++/crgDBwfywmHWd933wSiBd6u73drCa9+lr1nWH3WMsQ7H+q78xR+N4q6ZqWPIFPAV
Vo53HSlLy9bUayy9e82rKn/vhYM76Zs3V7gFOuq78k3wY1x01m1H2/uu+xfDPvIdPLptJmXW+YK2
Ddj3C76V8Y7rWFcO+y783R/veed1E7vv0pdxPM6OPuD/kzAYbRtlDZfo+wWDcTDdfdPvsZp9F7/h
ebL69mWv0w5y8b6LX3HZdTA6utiJ9tqrf4UACoey56vWl08K3ffy/3aeZxXZPsoq8aJ49dhn08Cc
2nXi9xWAvpd/MwqqrnuRGr1Q6DivYPmLj1fnR+/kb1/efN6YWrqwR0HbfW/lw5vjNx8f+6Y9QPbz
3/RYKnOPJ99PcDY90cf+Wzd5k5+4C8ej7N//BQAA//8=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altLang="zh-CN" sz="1400" b="0" i="0" u="none" strike="noStrike" baseline="0">
                <a:solidFill>
                  <a:sysClr val="windowText" lastClr="000000">
                    <a:lumMod val="65000"/>
                    <a:lumOff val="35000"/>
                  </a:sysClr>
                </a:solidFill>
                <a:latin typeface="Calibri" panose="020F0502020204030204"/>
                <a:ea typeface="等线" panose="02010600030101010101" pitchFamily="2" charset="-122"/>
              </a:rPr>
              <a:t>2021</a:t>
            </a:r>
            <a:r>
              <a:rPr lang="zh-CN" altLang="en-US" sz="1400" b="0" i="0" u="none" strike="noStrike" baseline="0">
                <a:solidFill>
                  <a:sysClr val="windowText" lastClr="000000">
                    <a:lumMod val="65000"/>
                    <a:lumOff val="35000"/>
                  </a:sysClr>
                </a:solidFill>
                <a:latin typeface="Calibri" panose="020F0502020204030204"/>
                <a:ea typeface="等线" panose="02010600030101010101" pitchFamily="2" charset="-122"/>
              </a:rPr>
              <a:t>光伏发电量占本地区电力供应比重</a:t>
            </a:r>
            <a:r>
              <a:rPr lang="en-US" altLang="zh-CN" sz="1400" b="0" i="0" u="none" strike="noStrike" baseline="0">
                <a:solidFill>
                  <a:sysClr val="windowText" lastClr="000000">
                    <a:lumMod val="65000"/>
                    <a:lumOff val="35000"/>
                  </a:sysClr>
                </a:solidFill>
                <a:latin typeface="Calibri" panose="020F0502020204030204"/>
                <a:ea typeface="等线" panose="02010600030101010101" pitchFamily="2" charset="-122"/>
              </a:rPr>
              <a:t>%</a:t>
            </a:r>
            <a:endParaRPr lang="zh-CN" altLang="en-US" sz="1400" b="0" i="0" u="none" strike="noStrike" baseline="0">
              <a:solidFill>
                <a:sysClr val="windowText" lastClr="000000">
                  <a:lumMod val="65000"/>
                  <a:lumOff val="35000"/>
                </a:sysClr>
              </a:solidFill>
              <a:latin typeface="Calibri" panose="020F0502020204030204"/>
              <a:ea typeface="等线" panose="02010600030101010101" pitchFamily="2" charset="-122"/>
            </a:endParaRPr>
          </a:p>
        </cx:rich>
      </cx:tx>
    </cx:title>
    <cx:plotArea>
      <cx:plotAreaRegion>
        <cx:series layoutId="regionMap" uniqueId="{A800B6A8-B203-4EA6-A73A-21795F2E569F}">
          <cx:tx>
            <cx:txData>
              <cx:f>_xlchart.v5.2</cx:f>
              <cx:v>2021光伏发电量占本地区电力供应比重%</cx:v>
            </cx:txData>
          </cx:tx>
          <cx:dataId val="0"/>
          <cx:layoutPr>
            <cx:geography cultureLanguage="zh-CN" cultureRegion="US" attribution="由必应提供支持">
              <cx:geoCache provider="{E9337A44-BEBE-4D9F-B70C-5C5E7DAFC167}">
                <cx:binary>1HzZkiTJdd2vjM2zosa38AWG4YNHZGZl5VJbV/XyElZdXR17eOzbGykjaKQAgYBRoGAgoQeBMpNM
gmEoQAAHBvBnpgaDv+DN7lmysqunC0TRqDKbme5JT4/08OP3+rnnXvdvXvbfuEyuLsr3+jTJqm9c
9h++H9R1/o0PPqgug6v0otpLw8vSVOZlvXdp0g/My5fh5dUHL8qLLsz8DwjC7IPL4KKsr/r3/+Sb
8DT/yizN5UUdmuy4uSqHk6uqSerqa9pubXrv4kUaZm5Y1WV4WeMP37/+p3/+5Fd/97u/+9P337vK
6rAeHg351Yfv3/ja++99sPuwN374vQTGVjcvoC+he5hijhmXNrKlrdj77yUm8z9vxpjuEc5t2xaS
Y0ok/uKn1xcpdL/TiF6N5+LFi/KqquCdXv15o+uNF7jRcmmarN5MoA9z+eH7n/zq/1x/5z9/8vHH
n/7se9d//tH19799/aPfvP9eWBnn9Rcds3kpZ/1qFj64CcWffHPnA5iXnU+20NqdxHc1vQnWj350
/cu/v1ewKNrjNpKKEFtwhRi9iRVie0hwhjnCNif2DlJ3Gc5bkPqq6y5SX7U8YKR+/+vv/f63P/z0
o/92r2Axe08wQm1sU6wkYYTcRIvwPc4Jl9gWypZKguG9NurXlnXXQd0O2c3eO6jdbHzAwAFkn/2n
794rapTsIY4Jw5gphQhlu/5Q7glOKKaSESFeNW+jdqcR3Q7ZVtcdvLZaHjBY1x99dN+bF92YEHhD
wRFCSnCb3zQxLPYQ2J4SjCNFxa5HvMuAbsdq6112sNpqechYfevPP/v+D6+/+5PP/uJ/ffqPv77+
9sdfOKc/nnEwtCfBLTL4R9qSvnJ8NxgH3uMC7E8ihpUiWH3x058zjj9oaG+B75Zn7OJ4y1ceMKCf
/uLe9zcgI8AMCWZUIEGETQGobRwJ2oOtT1LMJFaU2js43mlEt8O31XUHta2WhwzWP/7f6+/87f1u
awy2LSElpQgJiTfkcBsrYPlcbj6XyMYCuP5Nm/v0LgN6C1Zfdd3F6quW+8XqJuvfjnXQns0QtW0O
DkhQxMTNWUD2noJYRwB5JvYmFvp3nYXP/t9fwSp4M7g5//8huPnd//ju9a8/vtclCnwYI4w40CrG
bUnQTnSD1R4BoswRUcgmQL1uonOnEd2+Rre67qzRrZb7XaM7cee/bST66Q9+9rsffOtewWJ0T6iN
a0cMCQF/3qTJUuwBjrDBEyw2LJnuOpTXI/r1z6//+rfXP/ubO7GM27H7/N1uedIOlG//4gNG9vqn
f3n929/cK7IU74GNcYwUxwozsMebThI4NZGMA22TfKMHQfN2AHSnEd0O5VbXHey2Wh4yWB999Nk/
/PP9giX2JJgXyAhCIAh17F2fSfY2ShCVoO8pAXRtB6y7jOgtYH3VdResr1oeMFif/fY31z/903sF
i4FlUW4TkBYkyD4g1N20LJBigUvD5xRx/trwti3rTiO6HaytrjtgbbU8YLA+/acfXH/7ngnzhiva
oLZ+uYfdBAuzPcqwIKCZY2SDdd20rDuN6HawtrrugLXV8oDAuttQX6/01+rCjR5/YD6Dqj0QxjnI
QghxysTG5d2IdPgeQxCQ2kzZHICDEGDbyN6SYHj76G7H8C2PufFiDyubsQkB79vE5B6igkDaCUuh
pCRAEm9AxfbArgjHmCt2i4BwlxHdDs/Wy+ya2FcPfcBgQVYOmMb1f//pp3/73Ttx6z8wZ0j2IGsB
tgOwYGyDSH4TOCT3KGiySmxEISCQu7rrHzq620F8y0vuAPqWbz1gcDe7wD2rQ0TuQaIXomr6ipe8
yfnJnpLUhs3uC/Fo22feaUC3Y7jVdQe3rZYHjNUnH3/v3rGy9xCzgdODcW3kV7QjuyKyJ5CSSFKm
NlmPncj7TiO6HaytrjtgbbU8YLA2abZ7js/AsCCXAVIIiI2vdZKbnhKD4rjJ5wuFxUZL2WEjdxrR
7WBtdd0Ba6vlAYP1ya/+6tNf/PL6V3/2BX/74xNToHwQiiCZgaEWBhBBO8oHwXtMEAW1FUyxjTLy
xU+/TkzdaUS3g7XVdQesrZYHDNZnP//F9S9/fK/BNKjFNmhQkICHAI0RLHfII+LgBoE9MtAeIQrY
ZIa396w7jeh2sLa67oC11fKAwfr9D//LfbtByiBVCIkl0D1sQeCvO0EZEEYIyKC8DMnX6ambYN1p
RLeDtdV1B6ytlgcM1vVf/+WnP75f5QOkfak4gYokAkl6xXY1RWIDu4f6MwGAwt61W7d0pxHdDtZW
1x2wtloeMFi/+5v/+tmf/cd7dYNQAYNsRZSC+k34D97VFBGASTgFgRg44Uavv2lZdxrR7WBtdd0B
a6vlAYMFascnH//v+yUYf5w2dacR3Q7WVtcdsLZaHjBYv/+L71x//K17BYuoTeqES+AQCHMoqd3d
s4CA2HirEvCmZd1pRLeDtdV1B6ytlgcMFuRVrn/y3esf/fjfRp2iEmg6aIYSZMXXiZSbMRcwQwJl
BBJqPL6oGdxmhn/w6G4H8S2P2QH0Ld96yOD+5H9++vN/uFdLBEkfAzMUnOIv63Ju6MSQkcY2AlsF
TRLKmHblxruM6C0gftV1F7ivWh4wWL//++9DEH3fhISTDdcA5elV3LUTRCO8JySiELdBOvrNUwp3
GtHtYG113QFrq+UBg7WRO+5b90V7UE1FQZpiDGEwn92yQLRHoVjutcb/Rv30nQZ0O1ZbXXew2mr5
98Rqpz5r6/DPl4ep3Iv6YvLqFNadW19NBhwO2+n6uTJxq4L1emuav/jwfZj/Tdz85emuzUNuaBpb
xa9v9Lq6qOoP3wf/CSUInwvDGz/ZXb36GEMmDkG9o9ykbSgXYLOZKesAfhTvYUWoUgrOf1HI6UCn
yjSbJlBglKDQC1oUVKEg+8vDb0cmGXyTfTlVn///e1mTHpkwqyvoDQ/KX39t83JiUwgOOUCoTKXw
c1gxBO2XFydwwA6+jf9DzgphZ5nyVm0Us8OgiSYGW+W+sLz5GIy9Tpq2d5o+siYJbYxjl6ukKl9Y
rI90bCeZE4xNss/zwW1EZuksILrgSLhdmhin8JkeooiveUYuGlWbKTZiWNhpW+itGb/lNTAotjde
gyFiQ5xlQwEVBm1e7rxG3INS5VGTr1lWn3edN+WMr7qKXabCHHc8x9r36iuzSgY870h3NlTl2dCK
Vof8pPes1Clta87LqHO+fmCbs2G7A4PaExtKumAvhfz4zsCwn6WIDmOyjsf4AiOROrl4YQ+Dg9rA
mtvoSBQ11nXbzZFZ4Jy+zHwZ64bDGcSa74+d9zKTYt7F1qJhnY7qYV70yk1pNE1QODVeE2qW2Ks8
mA48cIUcV77FW8BGZI6KOyeykFOWaCm4WZiuPTPxUlj+cWnG3KnjSGNarihKXJEht1dpo5NSzr5+
Dvhtc7BRNsDlQQEwVEzdXGOelSBZlYlZ47bKXGhnq9QeZvWokv1hGNMZD/Ji1iNyYdkntczGKU7w
JBkZOkqy4pBYRTgHiWs2QP3OQQtLVlteKrSt+njZB9Xoen574FcJc0Q2Zm7TCv+QdMnS6scnSGXh
XJWscQzKL2nRB+fSVNPusaCUHvAsjdx4DGZWVSLt54GrcH1ClRHzgdNjLxvqRZeSehbFwQnrCm8/
rKKToUTxsY/C7KCOaLEgMjmKqqY/5m29lr4yTot5NRNhnOzTXk3D4TAacm/VkHbBMhU7TWTzA9Wl
pZNZwQJOa5DHXz/jmyDpjVUHRwAEtqWEY7KbasFtq5bKLtAYdmadxt00slGlY1UlTku9WRBYmlf9
kc37qReSlaHBorLLK4SyRyYaX/YkPawdEdHsHTZKblsGEmwAbIHDEYXdZVAkZZLwVpm1p8JW17l3
auVi1LirXMgPgMsQRheJFzjt0J+FxaOIqf26CVeRIk4o5Ys2Gc/6KHY7X16ASa0Eqo2WfTUR5QFl
PdV8xM3kXTO5maptBwmehcPKJRDTQFUSSG83p3LM076Ls9ysRek/99h0SCfxiC6GMJwEbXpUinHa
VHi/sjtXxunaG8Ry83delU6Dmfb7cZEmcllRL9OjZRxVTjYwZIge+0GV6B51gbYzqbv0MRw9ntvM
DdN0RTPvrKpTHaBo6eVsqopyKvrxGY5GzQf6WBAa6AYdhLx/Vg0TcLeXSVg/rrE1aWz0qsn06UmQ
oONiINNe2eciKVcxKd0kN6Vm3ngpiXqhulPBy8flSCZ9Xq+Y18/U4HLCDkHifyGi4bgK/X1SVjrD
3su2QSdJZB2pPF5s/sV55iR26vQDbXXljc2sEuKoHZXDSq+d2apboiJyy/p53afaCDYJek/bbaXN
UPq6zSxHmOZRkZbz2MrWm58L5PCsK/JCy5yfUCue2RJ+BBXaE9TBQ7Pfw/Y0JMljiEiWCbePo5ic
+LX1POuqg6CKdZ10M6+vYYVJETkylbAtdc0cMlC27kzi69yy14gkB13bH9STGNFDXjBdVeNaxuWR
5XcL1vHzgjWpplk1Og2xZ4W0jRbJWGkWCS1QMMwxFrpXlq1HhCdlSjXlXagbL1/FwZg5KZcnVWeW
1MnjaBbzK17U8zYv9nHRHXMjZh2r3comh7C0mbPBCuX4svHVRcPkWZle1rlP3EollS662m2Gjrvt
0DxrB1w4RZ1cvGuhv7HON6crEQjPhEEN1+YA5rbL6GsbjVlYxOtGDcPUl9UkREVznI7VmaRycLM0
Lvfzlne6CWvl2m1JXSgJ6+ZpiQM3bb15bdpUdzEs0DEk+B3ew95sEjftEM7LczgMD2cVNhrDjh0G
MuOoKstobbd2uxr9djoQaa1kCA6hpmwWBiPVYZ3oquu7qW2VbuRHbjCKYYVjJ8dNsshbq3WUkq6s
klnKh9aJWgL+pcQOq8dA130spmMb+05dVq1mpA+nI5WNk3txe2BZg4vKBlZtbSkXcBmdzvfoMo0m
FNC3uXls4ypyVdcPS5WGk7A14RJowar388ccB3RWgcNIIhkfCNjgdUNiJ+xxp9uYxXpT7LhqMvwO
AkKgLuGNeQNTgIIvCP2AI222ii2C142jxzqVJ+sqxNi1ssqtDLGPwng86BsySfrw7JVF+eMUMe+R
NxdBfJqX6eM4qg4kj2s3jKpJH1ZTP2rTpezModcUqxSXE5lET5pqnFp9u/bLPnU6ex/Kyk5DnJ+z
4fJfsUAVhnIYOKMIIe4mAbL9IoaqNrTCKF1ntC/dIaC2FrJbjDU/JYk/BV59FrhNGkmXj9wJTDet
666aEXSE/HBWDVx7if/86we10fl3Z5cgghAFlg4H8tRm99iaXTNgFqeNTNZoiB/XnnIsLs8GTFNt
idGtfUNm9hCgaZtkpR7G3LXQVJLQRVCMrE2WwmwHp2Wj1p6dPc0wv7SAq+iI+csiBz5Y+Au/GSLX
1FHhGLxAkrVOrOLMtYveHTK5qkTonWUtcXyMnSoavZkkzZoN5DQheeWq1FwNPrlKVLKEM5/CZajI
3rHEoJD6tlmA42ubTOKG6u4QvLjuaJCWbbouTOkSXIK9tfWTKquY28OpBrds+sYtg3NekzMcSUf2
sAO15Xhuj+lJUqJqZhdxM0uCrtNhaF90dnSA6vCw6CfIVO2qrQOXJG6SJW4/dJYL3mHSjqVuompe
Vt3zkaLnVYDO6p6cj/UY6pFZ5YEZZkUcx449ZHNv8JbDiM/7xE60UTqWdTpVbXfgqazQfRS4Fm9i
N8syhzQ82ieknpgAjdpnwSS2rOOhWFmMNrNYhomOkO1pVsDfqo4f5LTOXb8K3Dqu/IlEaeX64EQn
fT0Yp2mUW41sWjTyZGizSUCKpewTpyraeT7U7hDpPBCHYQw0POyeeah71Bs8L6jSA87OaBvMCljZ
MujXuB6maU7mXcEeyVzMSxIOWhi5jHh6XDdiWiqyNL09j736iDRVOvOyRuiu5tMgKKNnODFH4GSO
8GCrOZUvOyzSZS1lsT+U/IJaOuybY8Z8nSDrIOrdUvrRNLD9g8JO/AmNKjz9eusRbzJCSjBk0cA/
Ub6pzr9pPcrPujSgJltbeX/FenLC7eBZ7ZVOl4Ru2Ldq4tv+M5PT8tAfiZuSzC2C4oiK4DLI+KFU
hk6LQDp53h1lTRjprPfO/JCWWmbx1YiUG1SkcdBQJ5OhjZYW98/96LJD5iSd9Z1ctwqCCdu4aUTH
1Vic1h5L9kfVkKfxkMauKHE+x2Vv3NaQ1iWiDTV4oNGloTqqi6yfMBYdlUX+fBylcsOSH/ZCTrqh
wI6Q/vMIl4skLE7SyDpNknRWK/9JbofFNMJN6w65OpRVkU3azH4We2zBeBi5smD7LeqnzKITuDYn
0gK4mCrWRWQeSel3TkgC2Eiqd+yvsNffYsQgHzIJD9yUC+wYcRki1resgUhVNRe28k8920KubcXY
bZMg0KGfcJegoXJalR1am+imV0XqWGGqhzhRE5aiaFLn8klMRbhoPXyUMNVNGtUvktTLZ2FPEq28
lLs1isbN9i2mfhgdEoN6t6kUOM/Y7/RQBtmMpDldoKQ7t0oczysW+9Oxk5FGQFJnfp8ZIP2lrpK4
WTUN016UOi3yaxfb4PulyqNpRXqgi4WahB1bxCzDwAJZOy2BLLhjxuZjFKJ50HfJJDMi1sRu+0lr
q8cBKcu5pdRRlHQXBeGjk8TYm3TpUysf61UckjkjlZnXw0lrwMbsNqk1iaLMYaNvT4RV6LwbxUyV
aJgFTuGlvRvgAX5+Q6CMPw4zr7OMm9dDfTq2aGqHAdg6HcJF2gB3KtSxyUbhjHXvz6pEkWlRhoWD
klw6yCvFpOziVBMWPQOz4JqJelzKOKh1HrVYAwWnrsxyfGCRwOgo8rC2/TBfGFEdebIu11XVOCFY
uo5wxddWmPuLENMFQ110QAkwOD7wY1TG+STO8AXUI5j9IBFiEfgQo7RJlU38yqpWdQQCj/JNuU/y
0YFYtAOVx3IGi7UTz5h2ZsUCLEI0sQ7V09Gu0Drt6tqVIR8mQx2/UPZYrnKURbqFo1arxD8oa4jg
De7Sd+1Pt1AgClcbMMjYc7hpaVeDyaGo2mMFCdd11QlAmvq6iJKXuSAW7Ml4phJElqrxIm3x7MCq
SeRkuT+JsrCeyKxt3aivz+wxgqgp5/G8p3Hh+FRlDjf49OtdIr2F5lKoTORQW4U3Qv4OoUjGOmSh
FyVrbuxkEfb+QYD5aVGzyB1CqzrorVgXRZAuRdvmuq/oU4gklyKQU7CdUJvRj3WZ2eATI0G1V1kN
yHCydCWxch3SbE09FC3SLJl1xsQOZnU66U2KYFFbT/zWO5Rt2LjQxbh2Gq/+FW8HZZdwZk7C9TyU
7rwdUeDPGxzF67RmLpE8AikiL7VXltOc8VgnfJYYsh+JzrFG2F6bOmphH0SnHe0094cXdV2dDgI/
anEaun2T6LrKfdc33oGyved2TrBjdQwobienlPe9K5N+WRWlVkW4xHnqTVJYJ+/wneyWBQYxE6h8
IOTC8dtNucc2CxwKVFXSJvE6jOp9b0wdTul+FKSjlunMQtjxrfHJCPG3rqxsSUl/bCpvDc4nAO5/
mBrATKY500p1hdvhBuuKDY6KfPCi/tTf58Nw3g1qnrDGX1RDBi4kQ0ZzCSxKjRKIkTnNKC0g5O0y
TdKunOQdj1YD0NZlq/Jln5t+5YUx07FvrWqbZVPZMn8aFgNIhCm9tCBIPTCSu6lMi4lfB6PLDOu1
B3H6u2brTa0WUh/ANQUcZAbRe3fX97p2hNsCINLMMqS7LjjKwZGCjc08q272AzZWM4ijet31kQPl
UI/zaL+Yh8SHLSgJWq1qK9GixYH2vNgxCXzL9jvbtcfYc+OWriwTuRaIqEOcugO8o/Hd0W7OQZ/P
wXSAJfiqOswKurai+nxg3nk7eNUsDb0ZQ33hDHUzLnNiTrKo1n4xynVdwG/knExL0ygny2Q0aaJC
h52/ZJn9Dg8AAe2bGzGcRYSDUnCDDgS6u+JdUptckbCGSNdCIag1o+V4XtNoaWfRLGJDfRTHdTS1
lFFzUyRnBkl3oPVTgw95hKdBgU6CNDiUljyLcJs5OCflJKvi2JVjW87KjuY6LddBKVNQ9uNQDwZf
jhCVtkSGQFi70EkEWrJyuKg7fOB5tdRNNbQ6TwcfCDGvdJNgBEK2OEl6n4C/gf3K7+tiEuHRGb14
godwnJZ86KYlBQqQEdhbyRBNiyI5HtL6uRnURVIj5iSW9QKi6dBU5zkE707QYeLy1jxrGtsHXTgD
T136K9/YOvJJM5OeDyyP1NIZfcI1GkLPISqMJiTrXdQYrqu8nQSxLzW2uM5iSyNRH9PCj2dhfIhE
5ZSxCkAOTVOX2cXoROxlywdvYmiHnKKsfS0DlrhFos7HGAKOoH6GsN/tY9YIt7A3JjTGT9uUCU1z
tOg6VsHuHWdOaC8ZCp95zbAAEjSPWmg0qptazOUZTdwozRddExFtZeyiqviT0ivVfkeZq7i9tgM3
AF88N1F1aoVsUSSPgywjUxMfj6PvZKxZjtJPdYtaPcbwfJ9ahyXrykWQ9qXj20TLsXsOY4ddISRu
hv3XF1q8vrbj6LXUsp0qunVdSoEl7KAgSUPC6KaX6/oGriawy2qd43QV+/Rpok6KLvKA78gJGE3j
MPUywKCRVTG24dPqqI/jl7gNlU6Yl+qi5OcgreUOL55FKXAaIDIcwri8ySNNB9hfu54/gbuJtIl8
G161O+M0aZ00GKc96MKsSGBLyEXuvmNb2ox8R1sC2gulDpCf2ZCEHf+dh73iTUmrtZ/Q1MEBTDsT
j/uknXIIMmugvoXbmxYsYExOs2CBTDmN2XA1Dt0BH8VR4QeQ3xoPI24pR7Ql1mHMpwXz19YkysvR
qYvqaWBhSFwwtM+FVQJGahW36Qmp4jNRjKc+yFJf/1ZvpPbgzhWm6EZJIBiOZO4qZlZKA5rXfbGO
rcHTkVVwECWMEzftQZmkRtcKT31qz7u0uvL4JUu7Q2rnByHAq3nOHwXduKQpAcE0TvSQ8IUnrRcR
kcciI4etSuYqOYmFBbHW/OtHDmUmbwICYjuFcITacMXY7lIrmqIcq8wU6w4D3+GQNevC4Ih2ahIH
5AjI03nKIXbo9lM7chpjnReqf1GHasrbcYJCD2L1Gkh8dLhJLPScH4WgwqnDPgUz6RLjZkWEHK/J
TwavBfEaOXGaXoQGz5piPBBVO4Wk6ayhQz+JpT+xIrOoaLDKcDsFN+d4dpro1gSLLBhOxz5Y9u08
zGsn9OUyUEe5bGcd8Z/FMjrA8QDm3S1yULiNNGsGUm7swXpo9zkfA6eU3r4PJHzu9/HR2IJbS520
SIk2ltoXEiK9zgs0DzrXKuVjNY69E8Iu0PlppFVsH1bgIcege9bk6kxlcaU74WVOHuQTkwAdZOGR
bdpl29mgNHnsoG7aF3wTsPmBmkOW+UrBK9UiW0m/idwutxVoamXnGr+f4wCkANzkz7tKvIDcZqu9
lginaeUqgntLQfv2FgTVEJ/mz4q8BB6fpJ0WvRx1kFhrjAPfxZAqYMN+xdAjnOajTqj1TBgPkrHJ
1YCNNQ/FYGD/mEUFjNYi3Tu4xqZoeteybbilAYF2DKdHgIPd9Flpi0mRtVaxDkW+zHxvJlS+Jsra
NxZ/KkLrqCNUG19cIQjLXVJYV6UoXqU1CowfCe4/26yssSnOR/ZMVWwmUbtsouwApO8RtpaEO1Ue
z6MQH/YohCxQeRWE5sU4zH3ZtNqi/Ni05DF4yNDN+ti16nGdt/0JCEBx1buFR57CZWyVDlIzN9Wa
F8SBe71mrbQWeQDJkXC/wIWbQDTsWEPfQY4FHKvBJz31Dr7e6G6LPKASBc7eUwYl5nCh6c2pSmjI
w260qrWBXUoPVlDoUbYE8K3mhfFLjTL7RJY1RMgFEMoWUlBobQp2oXg2hWX3KJC5SyzvELjkywwU
Z8j9w6IhUoLvHNxYyVSnlQUEoWCLpO6e5/2jAiJrlh3LLJmwqO7fEfhtrkJ7A30J586pghu24JDR
jl/HoSFhYjXVeiDjCix4xtNFCQy8YYOAyDmEjL8JtKxqF2E6CctaW3V6XubFKbi8RdkMpykrTqOy
z91wVGeenBehWWYgXCpYyJ684Hl2ltSJ1J5qwZXvx3X4kpvk1MbJomWg5mR5us/y5lEQVFdp254y
rzu1JHsC1RinrY9P3oHhLdQRWCMk2aWUQrw62r0diMTxUEHEx6p1kxT7qSkejYl85nfyuSDmsB2t
Y5GwRx2Jzn0Igmx7fBTh6CqpIBGRV0fNkF4VQTcZ8n6R2rWzyb22Yy81sgTUEqC55/fHKjFTMmJg
nxYEiPy0FCjTcWOfJQSfpbx716q8RVqGez+hxJ6AKgVS4U76ghRdgFXY5+tygPRfipeN6d0+a8DL
oye28Famd+J8eJFnRem0og8d1K/DAVgFyhm47zJblbhyN4bVjuJJE3frdshOIBJ2+xbCivYsAOl1
88BNmi7P0sOyVrOsCpepohOwQ7eCaSiabmWg1OLr4XplUju8g4O4AaU+DO5rgjqcmyaXy6CBWr0o
X29EbyCNWpae7tYh24wEP4pkcGAV7KAc6Qwy507fQ4gIm0kdQT4DRrV5qdErDxvWTGrvMuXJIQ0g
phyohrOscwtS0WgQjw28DO7ihV0UZwokvTAqL9MczUXezLqumKVW4foJc1EHRHkEXRkk1kI1+1GR
PtmkbE0WnXWWbrmoNSo6PEmzADh6Me3yR0OfninbnkD+zNcbDdOrw0KzITw0HZ42RfC0aMzpJq/d
9BZkCYt5Z8dzBrx6NNGhskbzrjl90+YZHBWUUGS0yRa+4cY6K+qHyHjZOjPVrA2hxEc20dOwSlab
dEsgxzlry0zbEdVtxF9aJv4Xys5sSU5d69ZPRASdBNwCmUn2ldW7bhTlsguJRggk2qf/B77aLjuW
z9kRay/HcjUJKaQ5x/jGTIOb+53IOoM81KfweNtYetHPhbFnghb+1/sfRHtWRLt2lmt/YKtYERUb
zk6iJRfHPYzQ49wg/xkW/pFAlgNN8VPNJY+nrjhaxnoXebM28+kU1psCUotBu4lu8s7N4R34gZVY
9QUd0pygxUddyc+KdA+eYN/bIUBvPG4cVz4o3mRl5SXrVQxBgS6uZXG4K4JV2wlIjzPC3jhTZxL4
sVno8n0vBYSTGSBBF3te/+Khwv3HHff+PGMxkQU5MrDAxIOi8OURrd3IxWE3N5ew5nEguh84YJ5F
Cde+ewGQkxZzt6Wjl+JFwJArknqnc/bTC9slFpYzxNTVdhJU3lbDB+tNVcSF8O+WnqLldaJt6/Fn
EiTQgcEZSLPXml98TTZaDN+XLnp3enrCdl4oqf5xZcGfm886CxVpA+QZMW/mq67TMyZwzbK+0Gne
6gC+feB/UAI1YCLLUyCgZof3zPG/z12U0O7kv7E26raynRPRLSepiioNIc0OffDW1uSOY2mxoR1i
mZOn2ZYZhRrMub2ZrCAuSydu/OUb8YtP+AtPvCbPJX9lHEafU2879NCsmb6R4OAYCCcUjWA+FE+S
WPe1258kCT45C3tAJl7SeU3sWvMtsqz70D1WEVwvCgUzlj018cybPX2xdflgRrKdYLZZwfw8WyH6
lnb8IBySXN6y5yicURwGz37XHdBj5LENxyYOOoHWQSdQ+9/KoLkui2zAoHWbPq/zfwiGf3GvIYRC
CMSsO0xXR5Lx9x2SS5Qqipr6ko/91RqXzIvad+j7r6vowQl9AKN4mWT+IOccYk+XWJ08sWI4gJ3p
41IGUdxFt7KCaNq4adX1qW5R3rbFuan866GzApH4uiYp9Y1znKh4dyu02xDA/rGWQvePWsR3MbfD
Xl1itLBfWxo1+2MFYlJdUPduWkr3E23SxYFqno9oNcYqXuQr93S+VWOdci+4tSSHdZ0sQFZIjla5
xiHVU/+T+RsoQ3eunE+ITSeL5C81ybFGl1dkdq+gAUmNljXK1r9tldx15fJ9/epibXDgE8KsOSsn
8ab6cRyhngmQHPAX6YhCtLeq774YtoXbxNbsXF14F7E9+BeCo9Ae5aseu1tVycyZzc9wKg/ALso4
75sP4DnhWNQxG4t9QXiCyuFtNtCkouHnVMM28v0mGRtIkzZ9xFOOEhhSU+pE9tVxNaQ5xdHSsIRI
ehlKyFPyxwiLLqz7h7EM3mWDSsRqJZ6d8s40XvbfZ/EvVe33s9h3MWrDg/sFiQMS9e8rrSDV0miK
92fgvczquW8hFesfcwerusn1k25yrKVBhAmzILbD3I3JFJ3yf3iiv878L68D02I9TONEBBQTtr+U
4ZRPU+QsproAGXgs2XIeRXAWE9tOjkV2ApuJ1zWprvttx8opsYI3hs6G+hBPbPdDt85xZbkaYx06
bqemqG+oTQ9DM6azrqeN5cQ4NZt40F6f/PqTW7A6FSEkgr5keUz73pzRVbvC+y5t/6SIfa6r12bp
hngqcep1BX1eCTfYFCKWrN6L8VD18FQCbC0YLj3FgeJeXM3dafKh4SvaJT7PbySan3mry81EFE2Y
CNpkEFWzh/JIYmhfoDdzndXAT2twwwUqotq1n+HIoEGmLl6hnDc+EbHtVW7aLGV0oNOgt6wb6QZo
chSD5elvdmyMTMcWHRgP4GbVk5U0YaePDoXIROcodnz93ZZRGHeWh1fH62EXKHP1hhpvq3Rv3VyH
/6AI/+KtQi5D9xmEvo9Zt1/hqtJaQtcQxi9R61077TIACF67r90djpdhC1T0SHRkxQ4DgF34+3qZ
ip3xZm/XrohdQ2FBt4U0iQ5VE2tKWWzXh6UyiW1P4yGgj1ZJ+12fNwIE6r0RIHqp7rNWNyqLqh6/
ibZbV8mbdIIEsHSL47PZ2gAmsb+EPPUXMKLMLemGCQAo//1s+WsF8PuaBnwEsR/DxymB7r/ujf9D
yeReWLkVs61zZOst0fObzp03M1ffK4Z3sQsP2vf21ci++Z6SwC3EtSDyUS3kopYBJ02l6lRbZmcG
tqQ02Ld9tan4/AybKo9rdCJCiZNR3Y+wcvK0t4rv7lBmaoKgJX0IPuKbFbVOXABkiIHhNTHhtoee
G4aAp/I5heBZw3Ixx46Ih5bAsCUMhGf+3ZTuk5TmLjcSBNG/pP6/KKpouB0gsQ5gSoK18ft9oe6s
ZCikdda1A+ygfQaK2cd6Bj5EfO+oGNh7udRdvCj7uYbWnjTjZMW+v/XEtBt1i8cZnEtxDov+iY3f
0O7+VHgkj0TkAqVnHLTFfh5CmjkaO3Lj1U+C5Vdu7rsIAmW0QrNgcf/p8Pwp3+FdxnQVSKngZhEO
+/26crtCgW4t7tlrw8yldWKPgKKH9lygDKTRC+3othPjnQnKvaX5lbTOPirMOXc6tFl4+Gl7om74
MfXLFgRMwoupSF1PZR2FJWQkMMOOb+uQAck038rR3czMbOpc30cmypqK3XUlPU35hGetzIqfs3Sz
dtIPgbXnnc6Ep57/e4W7f57uuGK03g5FNMNB1Or3K7YbZ6o1J8Cpo+ZbV+e7sZ+vSzgd4Dg8SZc8
dOPwsl8vocUpHorhzkxOJoUDF8XOosLt4qKBHdo4fjIXARZ5lZVR8OZZXvrfL/VP942E0ISx3DwH
AsFXRYyMSJDknnLPTjs8lSFOEDvImAupIlRbU3tP//3rnD8lifX3eRhahj4AXfyXO6Mj7Gs+Z855
EOzg1+k4ioxz51unlnureWnCNlE2NjWb6jersf6RPfjbG7MO+FlnsYYYCfQV0GPWXHaTzd3zNNfv
fdA8t7VzHaWGLtkkqsam4KmjpVVmmuUJGZYbUhZAEB4dFT6VfNhOcnhFQGZJyWySqDH72YLFJtyn
toz+cfS7f9kmEfqKoHpjFdkgQ39fRAOzW2031Dk7UHX9OroVwtrPRmw9bT8FeUDQyvofudAPeA4e
VXjfErMDkOD/QErozqqmT5ikx0YDL2u7lJo2LUvxWUFvdU3eJmURjXHJT0ut/6HSOH954MP1Ewl8
DO/0EfRYr+x/NngmrXEYy845hx6/N7Y1oZqb90HL94JyeGToHbrSeizxJsPQG4//WGNfQ0z+Og4U
Jwz+D9AQULLff31pkLyA0+GcC04e0ahuLPbe8p8U0AQY5rhp6+PC+A4C5S20rJNSvhNHsoHa7+Bu
WJ///XL+IjvCRELXiP+tL+nrtr4UJYGvoABnEpCBDeevlZN2s9PBWupjogmoJiazQD2iIQhTVxCV
toEdN1r95Czmk4ywLPOPXzt+a8sfS+ekaqF6ozxI7DB1xwT7641BblOO/1pA4YkRSHiq8v6HFaCG
RlF+0kocRC7P3A+XxGFWmTIKhGcy0U0xhQpkmCh2//75H1f/l7UAHxD+Pj6+DLrdr2zK/6yFpgJG
3RganB3avbOB3/u9t7U4zGYhnDti+gPJ8yC1CtWDWWoQU5pQrfjzLOO+h4vrBnybs4gkE9QPvZ7/
pO0eIgqlVqjqMOUDAEc+b4Jh31oGd03C/6xqsw+19zR/t5YSauUMhuK/r+svrSguBxk5OwDiCtr3
SxGjaG3luWPCsyusn5aY3k1oyEaIxaQeimc2CC/BVCQNZoFm9twh2qEM7OfcgnlTN9g0qlTIMnOb
+Yygg0wKCQjcpdBuwiArcQ5sQwN6k+bw1gt0o26EHNScJxWaprizgztvme1/XJWzHsVfSrPIXzmD
NZWDKOKXo9oWZNJ2v4QoIWC/zwWwYl1HiUNrjYia8za0ox0zCe3+V+HkV/QFzd2ZBoWdqgnyU6Au
jpWjXzCTil1Zo5esu3/5OH87RSIKARgGLULnfzARzQIqnTlDcG7pINI5dLAOpIwhzyTz1AZYOdHG
qic/May5LTYCME4R/Iul/0usiqJ5xwBbvP0RSrYv29woaOvY80TOjs8TGQ1PngUqxc4nhj6MIkMC
wJDV3vea6G0ty+NogFVRNOMCq3/Ewkr96laRfxjz5M/3EFQ97gpKIkj/sLp+3/4IkRZD8U3hy3lO
wl0t957L7kq12LEk/Un3M89m+hrkfbntPcVSBOdG5AiRxFH2zmgUno1XxK2PfXH2coCYpD6asXmw
qA3NqOl/9utXFwEDUlYOeVJyZWJvQq1NIWlp6Tlb2rc/rbCFhdIs74OqXiLhlptaDB8laU9QwBu4
f/y56NsjAFsoTt4MJ2t6rk3YJQGPwC2pNuVdOyW2pVykasZT0++4c/aGsInzkb4MPO+3U+PigTFF
YvF6jhvavE5aHwGUDv96NP7UNdePXsSJBhgW8vzXU6WopK2YFOQsatFto95/nopg2jb1tB9qp4cx
Frqxtr3PwHQVaK0gGUJVpnO0WPH/ywb0t7cZ2oS7Fm3YgL4qFAhPNmBeZh9dlH8mXcbU9MSH9hC1
+i1ojYiRybi00NAgsw4btwoyUFSbbkbYSuQbO8IBYLxDI6yNFY632uLvUlRASfvmuVHlED9E0dLH
eM6+RWT2Ng0AZD3+f58OyAgEGN29HtjwZL+WnzwoTCHJNJ95U9zb9SohqPCtsG6u8wvkyx8njRO6
7dHIa3YtEN2KhR+9uaLbgxg26a8rnaV9P4gx6UNQ9FW0D6vHbkEwS5Z2mQ4WR+eD3BI37I3w6ugY
fSLGFwl4bL7J/7WH/oo3/LaHgmK3Q9T92J9WZuHLycBLTiw/4MsZAYC0RYAyobIVSDmILTLc3z1n
Lcj8pYwdKew0rMutGrbWaKZt6Nl1NlRnvzck7qiG/kaml0ZJRALZLOJu1NY2cKsXthC5aycKWJn3
Cf5rAUA4PCo4DE2NAIMFfAjGPyUz0HYnyIgzwOMOqxDxvP7BD6v3Rs9NOnWyRHyRfPdHv/4HtfGr
PP1yG+DRYXPEArWxQX7ZhkLTRGxZ6unsy6VHxsq1E0uPiHt3xWZkVoGlhSPfH10ot1FSWnBMSIjH
CahfxVAhzqiS3OpV0xJHD/RJ2JLfqA/ly1jz6b8Pc+ePZ9uDn4ipd/hIDSCE+IyG37fMaRQqank0
ntfCIQ+9i2Jd5pnD3PMShCHcbsaaT9d0J4vTCF5iTpLaQKRsxNt/vxR3LU6/3jaC0Dpey5qG+Jpr
mizYDDKwp7PbOSat1fcmD1/MehNcA10HyyZf4MUXyvrwslYJDiE49BIxB3e+x7+roAzQPMkqJtWd
s5qIed5+Z5K6WFhRnwoWbuVEL35R/uMm/u2VY947PhYIaAUM619//z+VHpF+MIaOBSjeR5Ae/8h+
Og8Ad7Gxt1tawGZztLyvXJZVsMCKFqxe7j1OiMDyuT3Zyr82ku2WajmXTTxxcvMEAj2uk9VhcK+6
lWdn3/77dnuIlfx5wzFP1EOs0kb4BB9N9ft7b7HAYXjg9HkJzFvAiU4nGGnxo6ieKz1cB+kdhl5t
RNTsVYFEUjECop5G+RIgbmjGMcEOlXYR30e83JJu/u5H5salfu/deTeXznuH7lpWl4I/TP4jLMTD
QDFloHcPhPc/1n9Xy5CxtnpAMosm8zwcnL7XyI9GTzjdTgbAM6Cq8QKtZzdKdeQSoZ/c30Rd814S
0ENTtxFqzIJhzBqi3pCgeUVI5UH6wJKU2lHwrW0LFR1XMtGbQuPRMxy3jYb621nIzOlp2+Vhhb5Q
ZxodGqLWL5Rb9y741oDihNbkskRoD3i/qTXdiZydEIO+Is+RRipPAsv+3voEJkq3q0h5skqCJ9u3
DpPbZT3pkR3A7zRYlA4bbnVorgVX2M6iZVc6u/UERwwhLoAKQs091Kq8J8jOz0v+zV3sxzDY5aMl
gRFhe+sEvZmBv5S2l4GP3jWDn1F9z4twT2SAC8ZF5r69EZa8jX37Wpf+I5Ccb6VLfgakyYaBXHDk
XJYBspGo+eN6p8aVohxMIll/w+ez5WgihiMA4n0YsfdKIqApDxRIztD0d6VmduJ1BBHYAEEyu9y4
/qO05bEQ7p3dMkCt7Sfc7VhacGcpueXa+iYjALt9C0oLdeh9ADy0GEMdR43aeQHuZVcAQ1bLq4vb
M0z9ztD39R0no/xkk0hVLS+zjaDx+gx5gdyginyFAwhCfHgSvLsKvBHrVbG2ews91SRW5M6IzlgA
sJa9RNwErk42tsMlrJaHUkXZ4nu3hhMYzh6oEHkEEZv6gdGp3dRhvC7hyThPstPPfVffB9j+knCo
D4PTH1sVXkbLXAaRYY7BnrP5FIYIrhkHcGDjcaSe8+XbEELL8++nat7gPQJsjO+ep+DJBBqCa+ld
6xtn1VMAUo3qIKa03sh82iJgsuXljDyfv8Fsj4M7XXJT/fAX/6Pq5a7Ho1NC3VWjXcbToh4CEB1O
WH+2uNZFl7sOgz2wjumbBbcgiOiLNwIUIWUSzHdB1R9s1j5atdmG+m7+rKNy/vWbK+JPCdFh0pMF
T7i9hulhR2ugTm6DAHPIvgWO2kYaNMP6B5P7CMO2gDs5T8PJPo14jH9dWd7oE0Js4waZmnFbRgjC
M9/bUsq/gaD/NDk2clMuSG+MYEx03WWcQoaul1sL53jnGf7sFcBVFmdoj1bRn+xpzQ54dNdDIHCV
9Q6DEJs7zo+N1l6FH6Y3ZTEssecWY8bkz66FOt3XIkfXtiznN5uLHDMEfCdrfV0mYUmLQzQjC1fm
l2ZmLO0n9Nujf8Bmcxty2zrNonkOlq7YWXTNQ6n8mrelihlBbsSARcw7+2UMx23PAhbXoXsofY9l
0hDw2kjVMzm2G8hNmWSVH8tWqo3pFJLQQ9nH1Ovd2Otbte2cEM+OvfQb7R3c0sfZb9M3xFStm1iW
mOX+y1r4Pik6YJbDIZipf1Hh5MY913t8eqDcwd4Yj8i+w37Hl7iiIRsvyD/mCcZvbzcfpIrgO0bL
sRwNnllYvFtZRWus51C6bX0gVUs2ixvtXCQnWo0UBIMpg/Ne3A1jsEe94K+sBbTmwKkQnulOZYX2
XAXjayiT/OfcNi/rqaUbFMq5gkmshPdprG5O+YDomgkETPLOTnukKSwskdRjpZ8SL+sXWGo2GZ/n
ycoTfBBYs6mVlTak6TOYYMeg9YB11N29N4hDiaAIKsM9l/1rxdwHL3cRjRkogqeaJYvwfmjoC0lu
528KdEHAG5F4rAUuyLxU9UGFHkRFKZwNJ0VeqNgESDk6fC6xn6jU0AJmEryyxK2mCcKC2LdhkDQL
Au0Y1pBDOMRfWfkjiaQXF9KnyThFWVl67cHAPMeeUZ2tRSHAXoXr0I0WLaIf4SgcJiRdeus9lzSE
VYdcnFMMgJpYXew6o3e2RGS+qffME85jQ7YdpsKs+vcznrAxboO62+Vdvuw1xry0bLGOlf+9KMY5
tXpbpYEH+ABm+JpqI/OWAU1L1ihIle8Ajg4bDe4H4RiaztV0C8VsYbsQ9Q6PkheXiKzFBgng6Mq5
vC9t9QLFMo8R+LiNsjoaKw0m69RPwo9NDWSmmtt9y2cAuv5lNOO26q0Nrf3dMIWvqs2BXmjQsUyZ
1HUXusXEjgfK5ynNFaL8AzTeVLUK0bcYcauHVgUY5AHxMW+rx2ohT0Au0Fqp80K6IGGle40avJgK
1rtatmSOthGb0qpYrqrdrN8HHj+pHLTcYQDQJ4yqhFbINFmz2I18OUbL+O6X1bv0yqPCPKZ48im2
CLktqrd+EUc119DW4JcFM3tZnOWKBybNrQkBWntfGtx1j6YSd4jDa+k0Km8n33mW2Pp9d66hd8ks
FMVOB9VuVknQVZtuaA6tKbfacw5RF11UZDDOYMh8qc8rtRbJ6BTmbuaaS4CkZIiwWbCtYAQ5mO5C
+32UXwfuA2MOwcEWe2F/KNf87ApvX4ZsM7tjVpT1BlveYzHnd1ZdHGruH+elP2FIzBUZ/0PRcCDO
GDrxiqT/Y93178XinJAouEXqvR2QI68wykINMW/8PZC+Pbf8m/8whMtp8QAQSe+uJz54VnpoQExo
kbpjuMdHO2yinH0uovxkiECGfXREgfFgte458MxP9kobsBGSHOzFep07MIcIkuwQabvgMbiiGjhY
PqpeR58rDhevCaofZKivc5WnzUct5pM9FncqAuBdYmpGOUWXdmqfm06lfg4uqDasgqd+KJsi7jxY
eIjN5+qRaqeMbTJdFwY8T6vnbkTOa/0ubdwwyUfgXWo+VGN4h3am97108EesHDtbxfYaxk4HJ3Fx
0E7Unh+jH95golTatsELQ/0YtBpycN8dJxIiwFF+moq9jwN9QFrt07i7ibJt38Oi5tbFFvndWHFU
qxishS2sjb0F+V9/fPQrG7nkXT9SbKbOJpqmvd3zq1W/5CrYjtrsp3B6sushWb+1XdekjdkG6F1f
WJg/QF/5qDEXaf3CwYfV2ac58d6obyXr720t/dl040szTS+iAMo9P3d2czYKeJLUdfzLWsDg0dPo
LkfX1O9QPa91X99KZ3pVB2kvp2Ey2z6AsIXkfhy23qc7AE5z6GXsdpiJkS0eGg4brpgr7WtXusha
ouqEYzHyyI6RF86w02a4tiNBRhU5qOtYDXvK1rkXx3loNp2KkKbrbfQ/PQK+ajlFXjINL5ZsXmvm
lJsomCcsSBzUA+ICzeiClnH0XVmpJ8a8O1QWVlwBBgAXZ9/czmSqOkG32XR+dN+Uw6Nr95ux93fT
gjdxPK9F5BLk59XQcdG8ionHFs721cUrK/8bITgyMPHqEaPdzq2AV67C+t6Cu4BGHaezd9/q4uCz
skr6vHgy0fLhm+hs/5hcBYqjD58Hru9dOryJyD3rZc7GoDvOIUJZudyocHyOiAW7fp1SkzWTdUSy
7zyRH3M7gFYIzgRMXzeDVwv6lFbBMZDz/cKmA2aotE3wOGGFBcuwXdeqnbNHDEG7dWX4HeEILx7n
a8NQrK12HRIDDWQiQMq2OWj8wFF8+MVymjS4sIZykFPjIxzUoSTPCntiV/d3vKPIYi87blTm66dy
nhHaJxjsIu99tGnL5B59lx25sE8a4vz650KNFoK/+tVqdZ4UiOmjUwTapDde+GaFIcYUOVc0Uj9w
Sl7LYjpFgG5QEhVxOJMbyPfX3q1PmER1DtWFNcWH6Qiqd7v9KIR4N5N3U659RHARtzyK3cpBGOHs
1vQcRWznohipVUYnc9a8zmzRZ32EkqLQ6nNdAqsFyJ4I0t3RJE6uZV3yGgHsqs54/kDZuK3H8afF
3ecqD4/r017w5qmNHpeA7Ijw0wHSizu6N58DDsJbJRby0wmH67qUJAqQYUYosK3v15wLpgBkq1+m
8mGHmTwbRg1Kq+FOGXmnQxjrZXEJjH+1uJHJahsPPAUdCdimDzaW9FJh6G5GOedOM8jb6VpgJtos
xTaX5aPurbQaCHribVDyPP7lu7rD1gkfPVuc1/ct19EVpeSvI6vSzmly1jkaw8VuvZ2dO1dt+dsJ
j4GuzDWqKWau+HsHR8qsxZVA5rTq8lH58kwecs+/G7D3to7er3s4MLsjOpMJVaRuUfjhxucK4hye
EYjTcdXe1nuDCPKmgJwqYIwbedX+08zyk8JDqEf32uJpx6CCi5sfUFwCpswfixxyJYK462ykEdUQ
nId1cQ+DlbrteJmbqEYrncoyOKJl/dGF7W29jy1+Ii36jYVfYni7U9CTfcu/i0rrlgeViEfXfi2s
er9e8PpFq6ma0/Da9c1mBANcBuO1xMCQLjhX7lMz6o+6VDBAzU5HzXG9LQVYMG8OX/uhRK06p0zg
7ezHbCbttSsIcsReWvlkZ89kSzFKRBK6XSsTDlGgk8iX4nZM1LnUXnVBfqK2cD4OS4YcLnKm5Nw7
5XeP8B+GffrI94Fg4vIcEWxFfHjwq+DbouSlrUKK51hsMEbgmo/Npu/oTtnYN+qh/1g8MOCKFFHq
LljtNEo0QwmiRHOHdjUuW5yxYr2/FkYI9AFKsTp4gRnqJA7E06T1ICIU7pEDGewi9sYKzEkYwtQ2
86XMJwid9oenJR5RKpPQli8N7caE6mXPG+QEVu5WNlaSM6Yxigx4SkeiT2dBpUqEfvLH4ARS7bPM
XS+rpY7r6sByC6JIXt1PQt6Dx4JxAe+2WluY2i+hGWJoVOC8YyLgXeEm0FIQ1N2gkkJwtKpf+08x
d6+ODu6gRSRsnDctgUPuj148h8BUOfHQWnA9JIK37wJ7U2qPNYXj4d7TEgWp4NNdARsZMXBU9zO9
ssCIFH5kgOVsJSZHBJEZC9AwFx9k7t4jnEeynpaM0PxnB/ci6YJ62LQ9up+u+PDDZrsYsMf2tLMd
TIzMPeB3ISKNSSmXCwYPPGAf+2ixmW7HSDwii7bHPtbHUwspSslprz1xqbXjxZ1Bqyd8FLe2xWKM
CRd7tQiSLijzofufSvjOm77Bj5+QpLznJZIjLOK7BrYp0ibNluEIuCM6mccMuc/lnWk84HO5Fto2
6F1Qz4UTlClIQpVKmk0VdxMWRR8w3/qUAwNShbfrQ3MHTLIeoYIODaQNZqAu+BqheovuKUfw1uNl
4tWTvWmRbxp7AbZbPBiMxvJUX2BqCIORABDXYFYd8o5iNyNmG+Q5WGlYUYnTy6svu/1Y7UUHEYlO
YboEIB1n1PdpVZEsMC8eaIsE8OGw7ckF813PoRRX0YDo6/Kth4lBO3rKB1kckbh9wKYl74OmPlOs
ADMjN0r8MZtaTLub89KOVR5O26hYRiRs4TwOZRhiop9nAxQJkzZw6mxB5TA1Tnse8cJqjDcrNWY5
TAtCuehq0TT0yw/t2PrkFsGzx9ScGJheSR4sI+b9dbdSY2RHyNpXlB83p0Sokq02J2bwxV0XQRNg
2eKqBUIhOeW8PoocQ54a023tEbcw9+A+WS2K+1D379j5i5RhhUiOCliD45yn56IVmU/YnbRduIak
uoa9a60DKWFWUYN+EysWMniWUyQSZzXIbbSIl6LHkK++GWOf2DUyJwZjTtpvJcn3kXCmXdNS8Eu+
ulu4h9kvCFLGM4NI1g8wUlwMqAuw+FMvHNIg53LzGmK9F1GeGoC3KWCe/yPszJbktrUs+kWMIDjz
NZnzUPOoF4ZUUoETOI/4+l5098u1O65fFLLDlrKSIHCwz97r3AGZqraVQz6qLMZt6zhcUJtA77px
+RFPHeQF60+uh3nrubUZgebZGKH5nDS5u1du8W3puKdXCmkGZs1Oqm7aSznzMIghud1g0skkEUF7
zhnxx5vYFSPMRqtHsW7y167vp4h28SmbktNYWgdDLXoT1oG3m/MWlcAgF+mvsIOhOv7lj7D1+Nim
nX8MWoi2VpLpiCrA2wiOIr5YCDfoGjVck43rwqdM9VOKjeg4B2A/8gozeKarwxR8ymp88Wwc4f/7
zBb5rdVQb3Lb/BL5YXFQ8Jtpby5xs2toSMT8B2Vs/5RiOeXVkGzsqus5JtqPSfwwyvEtjGH0iOqA
y/Q7CJIneo6wEhK1Cy2eBFniTefmO1nUL6jS1Lb1xu+nq7/0j1NSPaA3PvtBdmcN5JtgcRabAG1S
mQbx0uoxs22OXGOBCSWQhH/6ZvxU+14ahdg9KLbUpj52pL5y/8rbzyHj+uAqw1vQIIL31XvYBoRa
m4xkD/DHY7E+Oer/0fSaA1X4TrvwR+eyNqKuaa71Mt0bXMSowx5oUX+bHvn2odTpzv4oLPu8GOSl
u86C+IPCRHdvQ7QW+PGEvXrJ2XU4mjdtAfKjyLIxami2TpSkm7rXPSWQEyW5ABUAffnYTXpDkP/B
onOd18YbB+Fl9q1my5C0oyM9JBssMtHg5fluEaDjwkdV4Vhel2vloT2BfyNDGBzXzwnKBkNz4HyH
03Jt3tRY6UNqCnJJHCwNCa4HX83F3q2Td7hAO7Ow0o0lNEihqnwasErQFxAT8sUPAG9/KHITLv/i
rsoLb1dMy1c2oOb0M0BNNPyQyPWLxX4q3dMixyN+C9S40SFJ65ECmAYup1KFHhgJDDCOkt+pZaCp
GPZ+ECAkBvfilYuCmWZ/pgvxUMdKo9UOvDjJe0MtWxYLpLeswyEu4z35DONI6RgpCWdROTI/lnC0
N2aVPmFyxixzDZt5X88tuDa7Flu9eHQt6nqjG9TJuUPlWgwuPzrfskVynwxYNcrLOM5X5c40fv7l
x2mtGvJY41vbwcoDoBXWxXdugdtxqyL+uBFgRjYpzlL8PnCv7G7Xmwi3pu6ffKd9A5lAIqu/X3Iu
eOMA749sU5BY38AuvM3SDW6UEsfaS1zpadwcmqTnzO8f1LQg+OvhcQmTu2XmY9sCRt+COTZKCndj
iPJHCaQuURPCJWxjyqF6Z+e9pCM5OLthCLb9aP+aci5lbfea6LrDOOTzlFSyjcNAXCde6M7Wb7wb
1UEY0FbkAjtlOssw7jZWLF+beKtlke59+85CEt2ObaKfwiZ4mlx0epeXm+hyZsFxIDey+C7HLoZq
w24f8M/xrZgZYWeOpI33J9CNOhpjjYFraM9BXZ9CdMljopfrkAcTxIuWEHv/ZRkvZUC7vstXr5eV
fZnTXO2k00Sqms3jkg0EL8o4cnoicivXIppx4JItDMlMZe0+ENmukcWmpdtve6W7Eev+0VrZHz0S
JcnG8eyW+ueccosMHMLFc0bWvDS+aONEucA5pg20xcW1Lrx+/l5kDrupYWzqMDtNjQstYW7ENn2Q
3RrKx5ybevm1nJEd6Z19rmvVzYFXF9OjhqSFF/NY9c5rqDCW+u7wYRrNGmrZWR3POW9qg1u9RJol
vs1yXLZ+90ic5V1Nxh8z4U8Xyj+k/nSVgXdCs7x31lWaZ6TksrTTm6lP6N3M4yYrvGmbZEpu8867
dWu95xj5hO8mvcJ9uQtYi1XHDQYIW9ZyFZjNLwhQBAiN15zLVydmb9PXxbuqaaE0Lc0+v49Go/yZ
TsF3V3S8cO6zDRuhtni6+kt2y12lhm6LAeLVTmaxSSTwlNWwtzQTCILgp0zbXV65z1bI9kerEjex
eWcsKt50qMPeXLyYszmz+eEPWvcD96/tanZep+p314bZMZbq0uXzPbfYnajgl0xGeJdYwZ910w3t
Qu+VZhtNW0RN7HD7OkYjN1/D2KyiuLNo2KJCqRA8UKnkZ1y8eZX9WnTJL1pLt8Cfv7oxvFqQYdbs
Z/qDk57OEuH0KacgHYlp5uIubULuLsXRxAI8hNZ7V5Rn2S9PSRC+mPXvsYcpBP+VQI6+jFn/MrFT
FQ0uh3zR1JMF/txESmKMtb4zS3a+ZbHNja3UQx+q9TdZzVW6gLw9bCazzzZO1+0AFCVZ+FT6M9nk
b1P7b7Jwk83699bahlaTltTDDoY2R6urLCU4CnXSqcMuFbhomSX1Da2apYUsL8Kv5K6fuEHUYUtR
uCLuDA+xrqmcble0sAk1zZ2+TwE109E8WnlyiM3gfdaj2Pb+YuNqMyy2TDfeWmaQHbkbElnUJ6M8
FvVYEM5SeE9zMOzDrM6hqDaVWZi3nDJT19Odzy0wlq2zl0U3ndy8PgaTbRxqx8y2w9Lm51A2xNHi
B4qm6mq06o67ZIOKXZl6W6WQGFldeYtRLgjk26zLS66EfdJABXKR7WnoU5X3xnpqHysFwF2TTdy4
NXp7OxSUB7zRl9SSBxkmoHsrwEhqLi/EaYORRQg07I1rl70l1bmzMyM9LyJfj674ms0kLyyPnELg
AYtv0/Ydk2+/L0HA7wxYD+TQNmbQvSzI4Ns+SYgPe/59DFYJbGEQ7lwqmqKgDvbNQu9cJ/5lt/mn
K6qb8EMYNkN2M8xWvJXrsssy51zk3lOcQEetHMriILAeUXXRm5KOuEZOrhcdaGMKv3yTmGco1clc
TdUsLt3aHAj8cpv5LbzYsTxZcahPts4PWdjPF9/gtgBiPsFB2xZbN3WDW9n+znzvNlpBcuexOXBr
VpemRH4PluUy4tocB/TvjtMGYQv+Ov2s7C2gN2/0X/Yo1/LO5TRmi6T1FuVO87sJu/e5t6atl9EG
nsMlObEMBrt9D+feu4QEPHbsD83ezDra31Y1n23EkjO3HhZkWwkCbF6wUSPsB28xn+K+PwkQvcda
wiIWYj6FApsyRF96Xl6HtaL1VtSbAFk/IhCQYl3tGC/I+cYu8MlcLEXD0AmzTaK+L04AdNXVqOwP
ILy0mF267MFwdcncX9s8E9tB0d0GRtSUy8cM2RiH13SBVeRFMAeKqB6hvYfDw4wKtu3pyTvTCEy1
/sh5F2FKnFo1TvvQbJyoS9qIZtGvIVA/Jtd4pW/B1mhXP83O+26ThNv7RJEYz9KOxmr+qGLVvja9
i87bUQ6Znn03tDz6XhZk57MKEQwTX8lGH9F6X8sYkWP0cO9pJjZbPnxUlCI8ZYAI4ReGD3S9632R
1k+6sOvd1FB6yIF2olg9V4b4halJb2paejdMcgpzeIF8UDNBoVbkPtz7cJiMvaySYmvM7XlU00ts
kBcsaKluRT5CCJDZtQviO0tbwa5yQfFWK6IPkHp7SJwW0mqBbOPn9TbWVY78wb6t99xkaj52Wu9n
xdmaW8OfhtbD2QrNh4pawoxrfOlsqpAIvZN02ixaPP9NQLmSZk5mvEjAc2VA9Ot6jKYptHZJij5V
xhAeyrTd5qleX97gvUV03/NF91c1XOPGpcLuRXAce3ito56Wg+mD9/aG0N+Ng/2DsKF5FvqDE/Jg
eu5ZOeGpF2b72qKrTJOFojPQ1FOJiVPWZqEiPKIumdWulv2mbI3imgd7sLm1t1zHorpOauijFpU+
4h6Z72ozM/bhIn8vGBRuJuZ8DwcQDV+2/GmRZ7rPNbEb+x75KX3M6LUfDOq6fd1uVZwHF03+1la+
cfxrHSSTobgAwA4eSAMHYQrqHB9uXuGjKxTJ3T58t7vspPGKn9IKcG9tpaycGaJvkNk+rZ4x8qfu
z9pFt6waQaLbOTGpL8812gjTqHHC8/sWl+LiZc628FpFjqNaZW/7VtC8jMYGz3CQmu2mbwkikycu
rlIW11B0JiWsnjfCymm+BvOhW+PVcZ1C3eBkG90cmP6Z25++NhNFbOuBsR/81c9+S4v2dxhk9349
3yW+le3kDDn9L3irl/YvojT2OM9AXWO7PsjEj7yw5Jtvm/3Iu3fu6O5FykcS5VZ0pRFvv7uybXeO
PKGBi6NVti5Jb5O9MuMNn2l4+8i2WY3W5VSUx7Tc5S9h95vWgXA35hZHZCpoDTr2eRKp/UpW6jjr
yj6VqZHse5ZclKfIepWdd5AVCn0A8ZA/rxuRRRZvst00kmn1mg1VeUBZOYpZ059mwMTH7GDJqSaQ
qKbMy93Utt5jAegnzH33NS67/lHBlK3z9AWTtomM3HAEMmTnDndOTknH79Kcbl078ido53Wu2YXM
JHsxKqASizfTDYFuGRkiznbAq9JrrIz7EVUTXS+diX4GT6vPqU9Vc/KrqnroVsuCRaC4NK+iQaDu
G/1LJIX9yxLwqPu+++PFxn60yGiPerFO5FjcqyWZg8DVxHs13A/ttdZFNviq6nRqr0XYI0WQ04XM
5X+1A02y2PiS/jzcEkv/oqQl1UlfzEv4Mos8Mu3GjQaTPrOfhvVD1fqfQ37w+nG5i4Ogf0E7jpw4
uDMCW10rI392gqE+KmKdm2YAJmH3lOdDCWELgsmj02k0tWwU3J1RlB0Ej125DMvJHtKtDIEAmdLv
t07ii62tyeAnDmSNUeftdvKH5BFiAu3/nUhIUedjSo3ey5mLhs3VtK5iJNriaVoSmuN+xv3AnzGI
VB4zGXR5X6wjEJzKfpfeAxgifeTLfw4asqe2NNCOxjUNUNBwqoptGWf2NaubR8YZzFc7xOKWJ+cu
joNosgSavyTfEAOLbzhiJNzlxi+aXVsiZasGaWQcNzaeDgzOgBVnX38BjC1PBXXEKPHWj0q2F3v8
Io3CrJ0xxO5To+FelYkB3wCHcm0d7iXaSUkiqZJmrOeH17EL402jw3K3KD+5xVlz75dOqo/pUOc7
wqTypFFGda0kjEm16uVOxX41RzQKXUv5J3vmZSnkhGhPs8ddXJeEAS7afnodzPlo04HZBTFlF7of
xB6n3lN+QRay2c7i4raMVoZAgFG6SKvvoeX1TFzYLXJAbfAIs1sa0WwazK03NQ0jGAJgfBlrsc9A
aKTWWS4a+HKsD2G6xkGQR0Ti7vtO/Arxdg5NR2m7OB7C2EwFHZR1pACy7svAgreGqwHX6rAJDRrh
QTWu9fNrxRUYSTvZh0XAbChYO93sFZeAnm9lNx+L1RzbsP8GdYuh6lykg//Yl02CqN49hKoPNw39
94wk1B7wnq8GpkpYMt3lA4YQ4etd1VQ7b/Zeu7x+1XNX3GsbC58H7WjD/tI/o1A9G9S5BQNU0kz/
KqzZerD7aVML+dzJLDmtSM9h0AA9cnPYLkyN5nZ8Nf8aLdDlLsGq7skZhb3NLKRZMS4q6qom57Xg
i8j74EEw8Ki0DbHLbPTLri4o8EOoZGnw6dKEob9lklW1P+fF/VRM/LjaekDoGrCC2aqhfLkziSVe
+LEP6btJlz4LVqcKFh1ZFdj7eWF3vDfp3k1h7GkVeyc3qYo3axHclVLxO2hz6zoFaY/Bkj6iQSX5
YJrj2zg6xW2cKb0rbX5DVLMjtfw0Fqs7M3fpDwnWlwIz+YugMNy0uGc3us94Rr5FGEk/Zwiczzzx
Gijcc4tnMrKSxToaSqaXZCkBOo4wS+qgMWnButbWqqXY4uyAXwYoiKhMhZjgcWGUrd53lKIbwyjr
rZ6CAJS5TRdvSO9C/BS0SGT5qOsQdPZ0dG1iKZlWfGkChIdg7RgDtJTFzUbE7dQHdEyr1KmYX5Gq
Kd9UcxjsQ3/aKbNtD5MaM5pEeY9z2wj9g/KHx8zP1K4HbrrrnCucoPgSTy5TkoxtZLmyEOwOVbMD
5uDumzhjFo1dyWuF9+/N82amfeDDkHp5pNbtn/Jlvs3CTMiz4ldI8UZ5swkedtDzq4U2DSQCPTNu
eAnneRhP2YD0AUeo5ZTfh1Mgb02VgEvRSMX+jCOlyOLiHtMusXQsgvt4tv17WuH9kb2pwkyUBvd/
/buEPMMZBedJVe147Z2PHl/rLUal0ypNTokJSvFAlq+MjAzThpsNNPss54AwdJ16mey6AVhF7r+N
jsguzE0jVuF/uSHaWXaw411bPShrz0vdRwNyZxm7j8UyPRe6dugneCBrbB8jcX9BQxyE0T24ovnD
D/DpkGd47nguZZj2R6C2Zy+BtjIX6UoY6bdclqdNUGC/HN1p2I+6UtFic9uw27syQ+2CE0a4z5bH
AF4e50H5FTCfZzta7UGH7lfvu8UvO5gO05in29BhiArsj/iE/eItL0dMWb16ttQqCOYugRfXfyL8
Nz3L8T5NOyxMxmtPmy6l/XX1TEtfawOum6uDhzILLPRufhEuL3ivpBfNOWTLHl/NDus25mGatR0+
cjUDkcDJx8w0c5/rWd/ZtMUPHas5CmpglxtMxmo7OHTZW4qMsxoc2nhViOOr1vJ5DtKYayExWpkW
z86EF3GIzRcEseDadXZ/1DWrwuzD8bpAFE2qIb8OotixCpExK93RjHVSQszrqKxpWtpziUzaeV9h
Ec7R5DBvDLI2hE1vfJ3Z344MdXI240RsMh69997C0xv2rjoSEEJyXf9Rq+x5AEDmKXP67NZjgBqv
uGqmq90tbFOq8YeHYskgSrvIZKXqz2VLHcNtij9hDsKLURXoxioDhDIAB2AMLm43s2p+JEuKz979
OXR+s/V9VoPTt51Ld5/DKGeGz4QSjXYUt1yEIBpYfhMeoH3xkyTjeJ1KLliLP9WHoWZoRi2N1Ukn
3gJHJI9M4uk5Ebv2lOb5vXDwj3eSE1h7+bnUzm9hLf25Lxd/28Yhr31iJHclo208kCwPQdWrrS37
zwQz2D4pdXMMCkvRXpidA/LZPkg8/8NMf3Lk0xHXjnvXOPSTZOtmRzlBOB5yQG/DCknJ+xJTp6Qb
6wAuuNFS/tnnyXwtmOZzVPZMiG8q7ye2xU9r1t6mbsPPqsLcMRfD8Dha8o1BPM5lbKBRlmxuEZMr
wotpeswQnDL2cZ/91PAMi4kb/NJK83fSaWzN8TLuTUlasAkZuWAIi8F6wXjMFD7lWYj6AZvzeMjT
BNXUMy96fCksTohi9umRNs5eMRfl7LS+vXe4X2yqXCOxttwQ4YuYR6iWIbOaJskdzUUXW+TDGATj
pViS9pBr67Q4Bk5yoM+xxWAIz0VjsEVr7Vmo2CKwGW7I3JvK+sVJGofeQ+h18zH0kx+e7baXwViR
NbFT0ygEVD7l84U8dxOJMssvXmDiw6J2whoCoJrRXWGeth9BgXQcGv1pisUpdQoM27X4jMcPn1dy
HyeCKC1i0i2BuTurAa9mMg1XQ017nM8SN0BWPobuXFzdPPjsbPokStrpvU8uLgK9zJkUGvF2GTv5
YdfFQ+OH9tFsJ5OWmMkSXChMqKW3hW0htDc4DlIR2Nuckod8AWmyVPr7bFZ8lbFzRYFObn7xR8/9
9DgHy7l3hmnHkejt3US+stkZR2IG6ZWRIElIf7gpzddaDPFJCpr+MgaR0CiMLUql39kYlztBKwgz
dl3vq2VBuhir3xQO4yehJHiDPD4uM9xlhV9P10xAYedd1ndFFRj8adMYiZRXvsZ7RfnJtBAbI9WV
ohuwLdz3Tahs/dko+0/fjT3FH03dcvSaU5UjSOWzVA/5eCqWKkP1LL2bm2qotQ06SjMMLhNlmpLx
O1O59lbjx3rgimJKd1O09nAiuQ8E12hfjHlpXwrpHaS/UmPLID5XccLEmDZ9mULlRlZnVR+NVX+K
0m9fhYL/5wczDDKLMXpJ+kCVrzdGgQzTDsHBdJt3Em/Fq4rxrYyQWCz+FtT3/nXkVdyOafmpyP+d
mCll7LQNPHxMVLN3ZTPjfe2Pbvujy2z1M5s+wW549NLs4JOq621oyupmdxOs7SU2DwS2MPnrgeht
rgVtILED+5U/I9UcSn8RTxXF5iRbQmSxEk965s+24Mksw0xjzbEwW2X/90usXMIRRn0JmR15qad7
kQvn6vVkiP0R/MzkwoHt6RbmAKCkJfqzL3p9GTqLm8gMlmnaElm52fkScgUwjHMZFMmp8jP8yWOC
P8umsrAZY9TaDXuylTwzYnbZdSvEUbrLfFQaqS7LQ+aMgJI+IFtOLD1+WYRz7MUIFg1PH0N8uoYR
O2axh87vRTTnrUuX0LOgIbenqMgOqIRYDXSW7T07tjD4WzmiwlheK3IHFyWbb2AO+BM5ZMOAAEeI
UNIo/zyOeESqzjGjfv1da8dvBuMq7uaEhVYCOc790TktLlfmZDF2MOq8R25PiE80/dBh6heAQwzM
pc9iF0xrpPYKCQQhURFe+baVDZTUCuP96DnJYSZbsceKdB7nFsXJp7QLyA5uRkannLOCb6EWmj6s
2QxPXl8xGrJqh4vJ63+FiyVq0oBN0F5RykbYcOh4o0rWq0r3xuuHvtzMxr23yCmi7uLcThpxH6iN
P4XxJ38/9U6tHuVSxh7nXTseCG/RRdafopsI70hf3XX9/OHb5vdQpECk2c3v00HmV7sdz7VixC6x
Xx52MD+5Yur3SdcQScQmI8veRrfjl2CZP7pBmWfP8OsTQc1mQ2seMFxDuy8Wa2iqamAQ2CkLgyFU
aDNB/mDmYwHWLsmPhTLcJ/DSXSQ7pg9nLamqPqyx4CVleIacukQ5/dEonnGxWbBb99pLXhtrrs6o
kdU5FWAynZnOAZM5LSrT5mswAfu3gW0fYiZu9GmfvsWFvm8L7zj4S/DU4JbYNzO6Gml/5C5zyXfr
hSgJ4P5atUI1irMXz4PMQdskmg0T97Meqg+r+QJZEHwmYXguByYoSzUAbKR/FSV+fm8DnrxjdA1X
MOGMl9G7tl7T3Pzc2MgAXx6rs9mGmnhRT4lyIoZwD67BwwKlk5upm3uKqHgXdJJ4ikjie2518dUg
p2bE+SF36HlM2tP3IIe/kd25wYbWo4or42Ym/QMA7m3r+8Z5cXNJriZjw+de1Hvxcj/aHv+5qy+G
FNMzeZPhmNd4tydW5rPInZAZHdXPIlvMbRLE8aVcq1hZM9hYKdJmdtnSCepUeaP66S5kxPZSM+Yq
xCORxrP48HObTpuw7f1Yus4PTogMHvoPgrDDAUhyf2j1kr84nb1jMqOHkzUvT3qM/cjJ3kdPTdu8
wsuyMM6MjqR/6qpyuOFWZo4ARmH+51FuuQp1tEbgqyWZj0g7m3j9pxa5IB7PSZgy2IghPJcCC9sq
5+ydDLJiXbmnwQSsluJWf6yzuiNa1S1nFdDJKagmdoMK5WuPHVdkfENj679YliwwxKbvefMVBgnJ
vtbgNhUy9WthQeuOQFBhlwcllu2UcpirFv81DWSAb0V1nsvGOnUFAxK6mrh3s7rxh7y/aJ/nYNb+
EqH2YQp02unMKF9MWG7mbQqRJkz/I4WyiIW+aVOfgLjrG9MRvyYmStD9kyY+Lfp32syTY7P0wWOd
8FhcrlqrsOJs/JC7j/avDAD/qOqTIdVVaBjw3podDMNnp+xfnVp/eXgAetN9Za7nVtAQb+LfkjNs
TVLW6KcobA+hpXdAQy65aD96y793HHPbUtowrZcw/uQx8cBp3ur6NejmH9MmTorPVg6v+K/eHMNj
gYbX2DsYMgWK5d6Xa4xu6biyx/OXqLuHNGGyHR5Wy7dQh9RT2aiNI+UzPEEWwXD/LyHhNf79t0w2
DBvHsj2YGmDM/gYU4sqc1AqQxs2v6YFMaY+7o6YRuvARxfSSDsX7UOXvSSYCAOcjrB0uBs1TFWev
mQOWwukZEjdb1Z1lzs9jYZD+sErgy9iWGDHGYJnrYhfVxt7ZRuju8qAyt4Y0CMISVhsKCJz5qmuU
/R5l+vtffrZ/Rt/dwAUfR0I/MMU/AJOBIWbIHaZ5s7XpR0DfL51T/TZN936o22c3kyiK+bQdMjqj
VALPc00rm97FVzVcsXA9GTWjoZHEnM0gtqJJb9PaewfdgxHbQSuO8z9T2L6ZI/Wb4RqXPrFfoAac
jNkj4p7mez+bCGOF+NEcGxO2jx3sv/+I3j8YZ9DNvEC4pkvC+5/MsVnmI0OjDc0xRCSi9ceeAKrL
EBwmD2/zBP9vnzjb4VsQENnr2XmTATneGEbpKVMulpulq6JyJpI3iORXNjrY3Ff6ngqbx8n2ztBB
HawdxYdbmXKzutvDFiBXDcAgnvt3nIP0ih33KfHuRzm+6bG5NnSOggCTaEJeKLWNo1Dyoiz7Z+tY
n1I+jXhXMqIGnuX9tsmUm0tA+BAvEhzlblPP+LViUjEo7cjtPs9vnxGxDqrY2EwghQ9+X//suRh2
FQ01gmG4+pG7N67B1+zprzDlIjytaNuiUdC5VvsLJf+/jlr7B4nLdkPYDxZXPaL1wv8bV2GJ7Wou
emWtxHTMkrimvGFJaTlSbWZh+WR1yQu9jR44IcWemkeAvPafLij2sdeWBwODprKBoP/3BfFPuCsf
awU3ea7v+ZA6/vax8qHx88WYrdtfixnCI6Ge+TXG7RQY1S1M5bPDYFUrrgruVyA4DUnstyse/+Vj
/H/fjrADCGngQFf8yX+SB8o5lZMhB+tWTfGTY4+UHuYqdGPYcHRhYQuavs2m9rZeg8trbh94y7LN
1C3fcdJcsoUC49/o3f8PCQMfg2Uic4KNcf6BbksR3m1lVnymsjhObelHpU+eii6nheFv3BUNY0oG
Jjv6ZYaP2Eh/eSigG/rYxFE9599oGOuT+M+dlylqJkx8zwIgBqDwP78irnWMspkM61ZkjKgZ0+TY
gjZxGdkEqv5+CDxeXnt4Z5YPnZHB+VkXE1RevsCU4ozj9IxPg0UusODEzqFKUwBRlXajynpKlo6h
jowr+O9P1f7nU/WQNkKYfY5jwQ7+2+JqW3j0PSbDW2DJXWv2tI+T4G3GJo1hJK2jUWU3ixKbzki4
CdLpj65iccQ6MxrIr37ly03IXlBjGzTN4op18/iXbZNuCvmBrv9uMlKXmGVH7d1XjqxJNue/zDgw
o/KNzC1NMNl8MbzjDyYNM6pi7vux/uH+CzmDZM8/no2H34TsM09mJWj87Qe1l9Y3EqZf3NT6ydai
wIyHs2hHRivbLU2hnBicX0dL0/9R+fjTTNTWYHjuDiYOWcYxKUkzQp0QSc24tm5IsIr+ZlpFF82r
TTWtXWKsNcAY/RjPAL3aMFkgwTzQ2XD2jtC/+iD9SHoMTAUzt2fWh+qybz1N1KwproHU79Do+aeY
/Xxrlye+NEZ7yKhB8GUX7In7L1ydDGabry50uyhPk7a+IdLS/XCwg1Kc7OyiYdUvza4eitdFF/A+
jBr0Yhpyaq3Y2IHWi8DRsWVwkhcNdDIXc/iC2EO/ggyA870wxiGq33LBuciYA6p1q+Wy3YSv8LmM
reNhnmGWWRq4gJdr3W39TL/S2G+ipJ6vJj7nCKdgfppODpPpdhQYzja3ux9eMv7sfnIMUxPy8+Xt
succPzFm8Y9l4YFWLgChzCCxbo7xFt4Ere0sLbcCuFBvVQREsoAmxfJYra1i5dGutYlXem0b0FLI
9E5a5nXM3iDw/BI+w4/HvGKVWuC3Wtd5tLL5PRvtXbfoH4RwTklmfSwruIQhpeNuHU00z7m1s3y1
DbJU7QEdUvjj2hP18l5X/QEGTrQMtJtcnJeMRaIRYfMi8Fm5xJzLsLgf13WAuszNVTOLAVN71PQa
pFnQAbSQ4vjXJ/8Lcxb3cJYELf7UMG71iOUwiGmLiGB4znR9nyf+TyxfVsQn36a5x5S69UfwMV3T
WngP1yOauXEFrYsKOGVm/pAM8/63reEf8FMbHBICPO6tEAXw7yBc8L7OnKpguTGrD8IE9lUGt44b
1/cfheuey0Wfy3HNsLc5SeKqe7LXOEXCY5A1J2Zi2qf/YexMliNXtuz6K2V3jlfoG7N6bxAIRMsI
9l1OYEySCcDROxztTEPNalYTmf5O0m9oIetKVu9JJtPg0m6QSTIYAbgfP2fvtZN59ciiSQxrW+MU
Xh+mFGeRxbCj0En6SOPgM7c0Ah2hUW5c/E/kw7noEf2UuTTHLT/FNxPXSxxS7rfh/3vx8/8P2qPl
OjhF1r/So9Jy/wGm09Ca9h1pjxfLxcvO3OFdW66wQIet36O6W8o0iu3uWOrFPev6zHNoXwJmcZU+
MVHQ5mcJqmpTGpFaB2KlUZHil9GHmtRVAvA9slOGw7CaFGVc7gZf3sWWQjtgeryPJPb15ScTB6Sl
RcbcFFJK1zhvhoNyEmg0/iLRP02zxxCGRYqOEBlPZnEaGvc272zuSZsXiLPZZmqwfOre9EUq5svv
i3pUscdcpczXaewJU77aatrwmC/0JFjx9kZRAb14792Udv34ZaEd73uqzUzKT9caqXA8irCRq91O
hmfP7SAvCDeLRu8rQZzKKFA81TEJ3pbTFduGPiheIxb6JLXupOUWKN6XO99vaDAFxp8X5j//XZhf
97d/4fFn3cyStoj6h4d/u37QTPxV/8v6Tf/7H/39t/ztkn3Kuqt/qX/8V3/3TfzkP3/z9kN9/N2D
qKJXwnzxW84P3zRj1O9fkHzX67/8//3iP33//ilPc/P91z8+vkqWrKxTMvtUf/z5pePXX//ghvE4
CPzzf/wNf375+lHynf/tX//zf/+v//Y//st/+r981/dHp/gRlvEXi7gozkUmnixrrSPZNdevmMZf
uNB1HSyvZxIhTOwMHgOV/vUP2+V7TOZ27I2M2CkC/vinrkZhwJf0v9B6JXrPsUF8mzR+//hfz+7u
34uef39TeD3+fPx3AYzgs/9hByYJg18fcH7TddM0fgfR/gfiVkYzP1kged5lPdQvrwe70MFeIbvy
LmYkyKopv5FShA5AC+UU73lBnwlpVIb4IUhCp6nOmqkhXU39GaA2EhZd/2kuaPmIhIYsU53w9p46
PXmRtA83s9lHRklmspusuUE1K5I6JWbM93aJ2jKM+cSbfM/TWkfG+jlFHryaoW9RUwAFqMiOtYju
3iAL15mcXHSzL0MkYJCgEhcCID+4TH6WJh3iBapNpRZmE1Oab6vu1KbuGDVqwOKU9z8Hv9u5uny0
kIds81Z7i+cA9QYAQ6xhIFcQQfha/9EVGZnJPbohPT2QFdpsbJ+uwayLdCsngArJyB0n6vYsC+MJ
kY6QqRPRY7lOfjPuIbxVHJ7sWwY/3la3KsjlgtVB89JQmxxQWV5Uo54CP149GhpVp9FkGMyMOwic
jy0xfk5P9gvMknX8k6LIXqg/GsIsCu2nECnVqvOsrFIdhDo1PbKHjsisjXKSTVeyUapacJKUkamm
at8YGMu75Wc/TWHXDGeb4VxYjuolUaO37dnTtuVCx13EcbvB4UH7iNxoxGwdIwBhX+S0PBsKsz9w
7o8p9pBrTO5wGItml6U6tvvFRC0bFNvLYg/5s5fGI1POeuvCg/H87iRt+5KAS38ZC/HlL2K/kDof
DgVDnsyqL6WsiYXKT9qop7xPaAODdql2jvmzg+q7Gawx37YSvYuhPruqepzQh6NuKbb8pbyiiZlt
TTsm1q4EmKRzNRWNYZ4NaH0h9oJdbdVfg9AGesQEE6P73o5uWod1h9KSdihjSqjCU1o3GNCBedkq
fWosERNrIN9Imb2UxojZat1EA0hGTmr9MDwNyJwsTm7STKecfvYGaCYctC6hICq8U+sa9536HtXa
e8HQJQ2aTIXpPfU9DhfbRanLuyxkj0i37XecnseNJVo9JDb7bW79U8GfMrid3Ht6mZxioj6zKYFs
Jp3jolA7+Xpz67KPRbFqbtBXXy2tBcsN4X/b2fQfUItuc+jV5AZhwAvApxqTf6i6mQmlAaYKn8O8
6oS9OTtpRkomau9HZuWYnFzlThho9BAfhRpDHCx62kEV2ccKFgTJRZSShnZ3EkxNhxwMkXdeXIsk
oYUKSXsvfcKVGmZeMJ1p9Hp2HNZaElOXpKCnOvdrSYc7KfvTLMAWUDs9zahhsUZFQ1B+2zrjFibO
WCBld7Fne+sPH7GMP/BSx2HWxJ+Clnzf9w8lYl2/q6xj++qDXKwafKqAkpXU3+OEe9jwO8gWqLzt
hQDqOZ24AyDD4lJfkJjKSCGcEZjrRiBQkRGnvIUBfQZ3aNeiyn9grv7Lx9+DHRs9X6FDQWLeMW3B
n2+LrCh2Vl/mmDW7ah8YEODibOuM2KeRobJozl55ymr7Caj3sOn0dtgBadlzEa1VKOnFs9U3oakR
aZ88aix8BEqkjIQM3DnSY8CcD/tZZFdbWi+6wkWquvt0Ab4XS3RBRU5wrE3nS1jBQ7kgLFmK5tYZ
/ZtyRqpfOjg6u655bru+340WoiD0pDOJgtSLhsWl6ydtf2RRoXdLHiFzBbsrysfBkAHrIH9NSiRk
HguN9wtVN0W4ldOlhMIYZq3NH60vX4ykH3u5vJfldOOZJZqnBpjfCKjISwegtXK+EJdJoWmgAEiS
t1jS14dB0+rZW6DXQ1Rj3O/gSFmZdu7MBtGNTH7KpUBxvxhPwwDopy9/2aa4TgLtvgeUnb7tl+FD
2ap6x9tU2CCLNKEeye5smHC9NL9qg07hAj7CNle4E8v2hjPYIZbzTWqn185WP3odJIi2qPfBlmhG
8xJCj9BZ62x8MdNwbHyM66ZnHzy7xsLLn+jPXDdBGjBxsh+zQf+qV4ZOemZ08K6tzLc8MPAet94v
z6AlEGhUzEI3z3JyQ1JrOLzh+aATUwBGYBKURFZVfQ5s8RtrFPcqSUbCVJ1fPfV2hH2MPJv2KhP8
yRCMf5VSx4nP28d1M313i/3giOahquJINBCphP7RfLg5wgoUFKDgTBQcVZ8gzF7uVGHfmPr8bQ/q
cXqxGyj2c8yc2mRGbzg9yRcueuyyKhieqg+b1j96MbygNvYV27ijFHkxCedyS4bN/Ri/+TFAKhsB
8aZIW2vjeUDFNetN5s3tXH8xUzVYzY291slrM+Z3tb1O+7hcLTvhvccEh3AP1oZOt30ot0MnPrrS
kdDI5LddRHmGo21qLwWc6J0nA3ziD0OiDXsTtY75ris2/z6Xn9JBblOMThRkaRLFehMxfb8YOsBB
KAuGncwY81xxLFVyE4/MKFpUV3trKG7TfqrB4KDnzAOCaYnsSbcl64JuWcdJFDKUqqzOhjH/YtBE
Qd9MDumy/tMyM8uri4IRTYNiAwwXwLRgQu5W19dFo2FtKdQTC1qCXCmOW8urajLcUjW+dpN9STq0
9b2lDYvA/4DFgOx9cT8Xr2eG4zT3VcBVo+LqZRQmi5LVpBQ25CvYSfUjT2bsmjQupDJdotHIXlgw
TVA81Wc9A/u0cNIUbWGHBqsMDYULTIjg6HgosHyk4ZsxwDVXa7XaTUlt7W2HVHIngSDXDu7FHQVM
irUE7CtcjhZ0PU8Qg6Ob8fbFa7k/rNzc8tTOSe2fYCVMHHPQmiV0oR0Df6PwnFeciuLGdhCt4TT3
I5KG7uZaxXijz5OT/gqSnKNauzHNsglrf/mMDRqVCKdvC8U+6KHHiXvFnGPyceRyto1aRQLU6EIg
zTsLwYRxMrr4FJDFs6II5DadwmRubtpCIqbpvZAg2W3ZGzhA/Jy8nXaAII9TTHIt00vHpiGP5vRi
LfIN/ABINRT/G5eOGC7tPbFj91XPdAbWZ+hQM6XZiGA1fV1q/6KXaLHJPtim6As7zbizR+9nDmVW
rKamyJCjuGVitEGx8A4j24/m6SZwxH2ht2eTfZLDFs3hWplnoM/bwe33Ba0Cggrpe7jDNjDypx5p
OFgE8aHBdOIyOuYt8cfBl841s8lLERywFTHoe7N97WNKuim09Bq+sz4ZEaTZ10bbI+ZKoyoHCWm2
3eMsz1mcXqArEe8lnZvYL97Mnh/mps4I/gpytMwfACW/Eu5wWRJku91altfiptEdHCQ6bB5suLbp
/6o8Exdw8d5MxWfm2j+DcTn2Qr8pDBgy8QRz07qf5wTYZYxLtmyMfT7gs7HS3j56RTiwv3Gr1feu
SD3Gz/mdEGuR3eW0x9hI6GLaRzczjmbr9eHcfGHBLY/NrL+Y6XLS/WRPDvJR5PNpNCSdGP6INFmp
XubTUJukiKJ5sLAI+EOX7kyRnTFNnabJYZGGOOIzDAb7o1+72ntm2zTPU/wct/V7RUtyw5KJgCep
MSXb7GXBLk7MZ6HT90V7/IbG6a6wkWnnaf+zfbFbgeSpKX5MugCPmnCYgOe30bkMAq/nvMINbS+8
H/6Opgl87hX0+6v3q2HDDHfPnZaFbnxdFmh3uh1JS/EC0EiWQnYbWx9vPbcOdrPhYUTZetqT4SUi
UsLG8qTxswIPtDp+V6xIrtnsszxDxYahoWisB+Y8yFPwEzo+3ZrO8oarri3g0bxQgzupjRqHNoTg
BF9oOzuG2JQT+Iefi2ygSQ2XGmDKvk4WxlgxWB8n/yqlUYaKdHquGPvb6NCqJhCkOHnlwtugkLlB
rk7EkGCFaUbE3wQ3bhylPw1lnW8pBHErWTu1ZlVWi2fTP3RRU/J2udMEKdNxzT0aE39BhF8VCgKx
b8Zh4GCp8WNx37KV3rjDsJEWisWMbPVNi7XvLUmbG1wghMgHV0255kMmao9IdlYQ+kKsHq2loxdt
Qen2NcF6/sg5iwObgNdk0zZ02Segu/cn0pBgJJvODYQV3KRZzxpZTK6L/k6fD1qmPzBQBweDYYA3
BZswcthNg4+G0qw9d53aN718qDOM9qxQr7HQxz0elQoiZ0vykMI5ucSBOCPA5m8gaJcMt0NrDT8M
3Lc7oyr2coRt1LZ5fgRKRmEDqK4rOvPsdvZySDo/53mPkZxhlBFkRQN6ZHy9Wkro/oVdMAnOXO1W
0WfcNJW61S38OhBuDpATjpiA0xU5MiSf7v2A847ac9JPrVY39KWY0HvAxIB1zkvUVkeSwruQ/poT
5nA6nQlfPHKvijhkkmqrt1j0c+TbNKzHJIXYWlq70hPxrtHpj2H4MSMjU68syzeN0f/y+sTdNeZy
D/vOPTZrypibgE0Z9H6XmfJxMLewGTREFZTa3eiERGxuKzVg6Mj9h2rWn2cLomoZ/6oJpmNMxLxG
d41zlegO8AtEw4ui7xCsh0GJ+3KoaIPOCp1yxbwCKJBOdFe1vNI3ZLQ54xsum3PVQuxUMWjBzoWY
YQ+QbSXsdb9Gmt+Id13DUSeaAOGyqEA7NMt+XgYyALhjMSjEW6076U7t7GXsHxQuj1Dk6rEEiGgQ
uU4I5lMc5PURVc056RRgRbgivs7ZqypIFDMkwFO2+wDSRH+ExEAPv98HCmsJ/P+7Nu1vPYnJTmk0
XzLcCRKZGZQ5yID1qazpKCsPcxLHEsYeAPqkzq9J6TUiM4oKU+YhqxY+nnz+sv0SdDIF9abhdyYj
EFamQJgT6M6r0bo1CyfDpw0RoneHq/D2ldXcKx3pcQqsuNT9Pbr/21nhXkaFG1lWzajBTjxgUfkL
ogJi5RqevWtFc2Z+4DEheYd7IamTtyLJ9kG8yr9QAg0ffRIPFKzJLaGuKI9SVhaRREzmERiWmKkB
kzVQotPYPTHffx9qp4ROb33l9Pd3lZPupUUPw/Np4Y6iMBG4sYf20A/RKRkbS1MKilh19CfWziZ/
FrX/gG1pm7qWHXVGtvIQD1gNhrBQkTmUe4weXYiKD1KKsXeo2hJzxLO4AvjH5Q1sJJgks4JSlOsj
Xnryk4BDnccRWQ1eskvdxYfJVmiK4vI91mdtQ2MoAxQAhQfC8R4NvooSbeYfZWoz5uZqkbnxW/Vs
l/WhzlE1x8l1cYN7A+MkU+n4Ku59J71Hqz+Gg6SLLJzzkLO3LZTIEt+6psuXsgtwgDrznWKfDapW
30wu+Q5ibDYCASfyHnT3ojSeC62rb/KZ0i3mYBoMAejkniFNnxuPFTDbsLO97iax8nc1IHXix2Jo
o7rFWcMcNNMh7nl5wO6WHi181/SSmRCkN7Zxy0NKmGZ+E51O99kHGe5Zdre1C6a1KQHABQHQTJ6I
0ZNZF8YeVg7NlhgS63CiI62NHX+g4qUtUpSEuIseiZJpmX4hXVs6UmDLqBaUjXJZGCrhZnFxzVCe
R0uCSV1zEEg1uAOWVl4lkzLEZJ67KUUe05cj1CXpzE2bM8wgUGHfER6zLR2ITY0foIcqixC6Cuar
Sp4llh+pWrbI8rKkIntrUfmXQjxCubo0adzu5AS0Nc0mjjcTcjSeobETQYbeOl6IQDGZw/ZaipMn
y7Jr5ncMiHLaCDki551KcUO+2xknNG0a/V03oO7Yzha9CL++i1O6/jXIArmyZtzU/VWVmR7Ra2qQ
VIFtsXa6PkZx293rsIGbGa+X4EdXc/pI4rgRyorMNc2LrLK7MQr/mKvmRMWdhkWfdAypy2ei6sJS
jKdxwR1Bw5QAjH6nWxeeehdmNWzACUBEUIAO4V6b8ODMm85oHxmLtWc9ta9ohHdQ6ryjILcWBRZL
pk+hfdQnqjpRlOYWkM/nvEZM2Z5D/yjZC8PLLpge9U3Kjh3FTRn1qFAOTWt9o+gDg22RfYcgdO/M
KzMicB8qQ9mhrIue+sjfk1QgEUFiWR/z6lGuYbCJwY0K0lnLquuYZZdiMgP6B2O6zQYs19Cyqi1S
kfdkpte4JrCqqagRoTcPHujPTepWioQK4wBz7pc31SrKCSnDBT0dHa6HTedwMnRz+k4wo8OkSYjt
W9Nk9R/kbj3aMTbkGcm2kE/+SJQsgMpzpi3fDEy/VC7MXdMhnjF7hYgcmv8CZHGTFGHilncm5v6w
4KxK97V/xNN523ei22ZthpO9H4DWpSw/lJPLFhuIDeWA3x6KoN91gI7XZiQu4iq3GdEKKqQUkqW7
3noj3vrULhbun+oaSOtkaWN9EBOpy6X7MZnpL9gs3H0UXhyXKnvXFvVOc12FH7V4kEt9zEotw2HU
XJu2/VH1xlnRJKc/TFlfus7ZdxDNzzbL44xicOi5XxTQNibv7Xe1UK54yjsj9jtMUuPqS13QMRbf
zHibc3x5JTUT76MzV1vFD9+Y3EasTuN7b9Qs3rC6wb6v4uQMymtpFjult4cRJOPZky/ZkL1YQNQj
px9ojZTU0Pij21MTdFd7zmlsivZz0Nk/NJuIVlQbPfku8tuvbBZmw1p2ReA92gOHAkdq4lwndFbd
uOW8BJ9Hxv2Fmy2OrKbDMTmID3/CfB43TnZjxNme9PkL2CFgCUqcR4Tdpxy5r8fMnEs0tR7ceVXm
xsYlwM5t90lzC2+tpcBf2+HUvdV80nCtGtJ9Gc3VxZQyaO/ncgllmzx7lUf2tNZjAc4j9IolT1i8
erUgYxeRLTVV8jyPZrvvOlpwOoVJ76dvuPjfKrf59FKf+tBG/NAPwWXQJ3kkjSOa2opQOD7bFUND
kBbxQ4u1cQZ3uow1ug3LvvZWT0fPNbJtzd6vxHxUsUBCQvisYDlibEOn0JwvMK0/xil70kQLJ8Gg
nSw0/dakYRtW4xhsqdFfByO/a10dK2+FW3eQwYdiLrqxpSx3mGPuTJCMrPnOdSxHJPFe76JPIP/W
smkllNIxf/OiE1FBUlyMd6sxKZHLgWabExywJN5IEfxKhq7a6XbV7rARfQqGpvj802MzlXe2I6d9
PMakILmzuHWd62yBQ1haThWOF3kDNDGWJWRENMgIukNn1KIkgxpIyg3UpoLPjZdShwTRDQZqXb1f
rcZO2NT0482uuVp1iapmbXAGNv2HQS0vQWbnOz1v0BeM01s7zF9FQ5SBOz6ZvQHsywRclqWkUepy
ryMIeTaDlzR4olXshQYiCCY6xyzg9UpqIGv5ZJ0ZPY5R79bNVseTtJuIk4M9hcBizF/Ekv3wyKi9
6GrYizHPWJoboj4c71wsdsjlQiHrttfYUBwRAcSG3PfzRhsceZPkbrateq6BlGpS1Bw0ut6+GeEN
097hrkw6uXVy19rNuqXtUp18QVTzRBKQozAatOrEALnSLYL3URrmQSIVCV3667QV2Xfdce4jAhX3
ib7oe0ZNLnd85u8yn1GIC0cnqoMRZLjT9mHn9taJ37TXDVzwY9I9mkjgd65W7JOJxrcUOaWfcie4
S90Qus34WCXpZ7zMXJJDeyu6Ros6MA2RQQd7C0dTP2B4Zx8z6y2KKPzrOsefBWHHVhJyskLkpnNO
2OpGlp5+qdVPgUF7XyTBxZ688mCNwEqE1TFdsNxvLBrTyVYfcsqKgzkzqsGbToc2M15y4Mv0+5to
Hp3p2GvVtz236KNKMiV73XwwSAvbQgrbVniLkT4PyV5xDrDzcdzbAr2ON8Y7Pe4uFQclFYCiSBPr
rccbQYeM819ZOtmd11tvXVp0ICz1iT1r3JRM7TaWj2ImFYcgYZrmNQ3zvhoJjwULzxKwtj3Ovzti
KymVmDhFvEg/AlccyARGDWOV7GCl9VIvVlQgVKJCiUqf3s5iUrJTaCRGq7bjoj2ndo2NXKMr42U8
P5Kzn9ZM6L3J8SLypPPk2KI7iWWK91OHXbL+0bhUY26jI2cpASB5xrNN0yrR+nMygJluOK1XC+iW
WH3P9fSQZcI6uNI4B4To8X4O4mAFKtJNng1YVDoGKm5OCxWpTy+ZwB/FuMDwdj41mGs9yTiDQpHS
vKNEpudaxBel9csh16xHjr8xQasK4UqWn5r0XENPD7uKnM+uCDjl9MTSOisZ1GcYddNnzaWenHv8
xp/1iAKR3KLn1k3LI6ymlcIaX39/WGAj75ccGE45p/FVGy2YX0b70GR6ej9ACsllZT11dAWfnJoB
ZS9AImLUJl0bjVy7TzM1PLu1LZ7azNrY617Ado/6zm50ug2Btnd4Q54BuussAdNF9x09mhauDJUF
VE61ekrGoLqmfRJlMTIjumVG5Tpv7uB5hD5JsWvT2n0rZPYj4Qx6B3C0vgf7//b70wpf285QHvEG
FUMToOHXYHAsEF48vRnFKT0WK3mcZ7TQhQ84JQ7sDyVxXxjOnaMW/VgNSXPNnba5euYoDMRywc2q
sSURzNl1anCeK2vwQy0dpoeeGyLSZTOvJ8h412WAnYemxpWR1sOp/vaMTF9jGlK6mVX9SU0czO1n
l9+ZdtFf4nF6qZnmHcxkSK6Y0ST5lYuz98rcvYXYHERtmawjOIx0vz+nQ0e8AknYFWBOn35/6IPb
JTfyR7/uT/VQpDeUIW7o5oX/KiZ6kp21fI/r7KbXMK82SlI5EINh5Pm8U0FHmmLcm7e/P/f7A/nr
A8e3CstYjd+RuMtpI6Za3vrdcAhy9vowsxsR5sEYH5QQJd3nCtE2ZLubYtGbU1mYEI4y7J2KHlk+
UdulGndzk1wczfOPnAO7Z3NMLCYb9MBGv34eEAxT+i0uhD8e5uUc2W7yc/S17hUezEsR2AWBF3N/
RpWbQxwq8+2kak5UU+cRmlQjQEuGem9RjV9MuN+X3//nan15sWrvKffpcBSFqW2ZFvc0UpgALbFe
7jyt65/LHtKRZrE9df5zk5TDSQYNaxSDDJjBiIfOM7BhuJrl8fenhOZEXIZ3Kd23u5iO3xad1FsW
TMlr8dC03CpzDMrTLwRJcKO4AjhaM0hikMLrw99fcNf/G/VXraTZO0MKvvz+kFJRXhicbox80U7L
amBJzelWEQCyKdTcgltt5WvcA1DXRQNZqav3Lc3+C7l7zYUReBUR4D6H9uindOP54NRs+pCK8Fxr
cXq0axLh5gIG4pR4TII7MCnLpAoceQH2ECZGfmZ/5B6xZiP+kkvO4HiT5Z3+4mWlcaTODcLfD4Ns
WnYJr8nu90OHzNTQWyNZW/es9EDdDkwxQ48f/alJRavOS5/G1L/zTLfduhU/nycFfa1geI4nuLzt
RN0zh876V8AAPxj4gaL2PPGQxxzuR80n2SODa+MK/DnF3A0/Sm2d6klbv6JW9G5KqzgmAL7ZNaz6
bS6F2pU9pBfmepcC4M2VktDD78qHeZ7HTTp6hDsRn1A4sCGZ25i0zhd8IIgUXtoaT55D99bgyo1K
FqxH8AP+bQvv7vcjB6PxY1rSv8WZbtMa4KHfaMbRFnsYwGY0Fg4pIV35a1wmn1G3od3GVvJt+VeE
RxhCVBE8WH5+P+EiPJLtMO8at/5JNmv5A6s8RQqWq740fLbLhBq00mFKLT9d0xAP9Pog5i/Vce7s
8t4kzy+bu+JmnGd58WnzwILt1BbVOCYahRckrVErt2A/8BPFBHWyd0Py77AW0JRrrfPv/7Ptko6P
EN1Ox8uF+iiY5suSZ0HUzHS2MLRuae6mV2TZX0KbaR3ZiCpXW347GduqTFN6dWZx3y6UplP5kCiB
qDgorxUoz7vYPWCi8u4CMQJNNPRTk9TNiRSh2xSV1am1+W4/Q4nv+Pl3AgDkqUcScnKDmClIPtRP
eYupk3eA0c4knUfU8kmkpaLfJY1mP7I73E2MMEPf8YbHZX1Juqk+ml5fndJhrm7kpGh2esbeVCxH
HnFujyzopJQW7GCdlS+XBO4TGiKWdFOqV7swWuI8DO+ubhP7BpER57RWKIDb2VkGVvwM2j7BwZLE
UCrgONiD/dL5Z0ORqWZMhhmKGIkNPBdhZAVzNvCMyuqHHbgCPzSlOZ4rSXNgmlIQ/SM97SxjvFD1
cEuCuN75eISvCcppxgeoeSsvQDFk68xgFbGYW5NB41RyzBm6XOKx6zpIgyncUdfggAZn5dpX89Yc
C/1GnVH0ljdpgUVWOSl8PZC9+6Tf5zqRFXmr9Oe6vZ8cQFiOl3+h83ioffkQdPrFxZz34lndY6Z7
5ifUhHdtDFK8eB44Z92lpEsJ0xgH59I3nv3nB88ZsBGMr1pH1M/vzxsAr4JuLi8Iiu2bmgktKHL9
iqHZjlIkuXtbD5hSNPJroGtwmikmHtXImV3LJwIZVerjW7H9o1OYh7k1nPelZ8jZ1kkDPNFHi4JT
iMnenYUV+tVPHJtYMkmnXE0wfC2DRMAJLiRybV7xeEOHhcazqLIDySC3639W1yR7qeEKsI5klKCu
SUlA6P2wnGmWxM3OaOwn3Nc7tRofNd1v+Cdcs61973b6R1KCFKBO36BIRYqeKWihvPjEwZN+YbWc
V0RwSXPSRGjGnVC66FtnJVp5Vf9dC452nFQBAivouGOyNQ3zk/2YhCqDE2kak6q0SFxvptbtZwg3
Yd2g76/BhYVgW7utJs8tIo627mlqmO8+zmEc8Gx2ZvuU1ulDXr17DGjc3n1fFzJfA/tuldO20MYx
KqxbRyIcDCr5UOI8w7dSYph0X6qqJ9QPtssi8cRynpmZFtMYzQYiP+yq+GEobj0c/wZrPIzc/Bo/
ZXX3qSpcT02NC6ly3nqvNw4U1aTnFXTGKnUsrW4Oq5ZmUzr6j1NiPkiKxk0nrXMjB4eZSXcclOmE
CTrEcGagP7XTFenNSwt9PErhbG5SXE22rc70QEKXQCamY/rOrhNmHhoUbEXnSK6jjBklya5zkP+Q
HLq0iLZ8jZy8pW2epYc00jLGG9Mg9CsJ5Hfvcxz3ELAhIg9r0HdIuDyQalP9xurBscGvf4o8vdMT
ptQm+33BKbFz/MM0qK2CuXBEEXbOEzooLPRAxuqdmQl/F7Y1aWk5wquQnvyuXfwJD6O8tw3CKKqp
fwDDvPM4VYbTiEtsoGnnt4vzumYkOoIKHPe03M34/YsU801WK6b5NIqkbRUR1EImXAjsoejRFAeI
BxUyOQCDC4ds1Y0OEK3hI+BhqxonMjQEAwZJSm2V3yPbQNv3kDc+4IuARlQ+mtRjPh6OZEmWCJvb
O6TVpzSffvG6clxDXDDp1othNbs5OC2wL2KfQaBhT+9MsNB9WuBhcHIyFbUiL2vPAbMFuj4DItbk
pxEsj4M2fGhN+0wDCbPcRCKFSwnGxkv+m0J0guPOG0q5qw16ZUjWHy3HO1icdWg4rHkffka3jzW+
KVnTJK8Z8gKQKMUrKX34XvWM5BS92xrkiGS9uSd1UTvmq1V6HgJyzuj1ziQde23xnbYEnfiW/UnK
ZBB0j72H1iirn9op+faqDjJxSjk6E3iPOHkI0yA5ZEl9n26NFGGTG8dfWp2/0zpCjwSTvQ2qO8PV
jLAvlwZCsbdJZ2pgLDKMKOUT4QoyYnjo7SdyjmqRDCgKQSMPTHmaXLurBtqNHro2MX4jU5Bboyvv
iPZ9WgKv3GGvUqd8/oGTq96miYO6sOUeXtvmhaPuGdANjH8IRa+58/nb5V4jlBFg5U+vS4kQi+1z
HY8fQy61jdmsxZwHGFrjTJdnzDUYPLiS7q1Vo5kU2IS0NXrOzCdt1/RlJAuyddWSQRxY9IhdjsjC
0exv/yd3Z7IcOZJu5ydCG0YHsCVjYjAY4DzkBpaVmYV5nrHXTpKZtL3PcM2kneya6W1u6zn0gWpd
saBEhCmW2rCLrC4gAoA73P//nO/Eo/oa1jISenw1plVq10Xu7wI/fXV7G7+mkm4jw/w+WTqRkzyq
sYtT2xqu1Er/BWH7V4kgTK4kElAG5Q/FpWhCrBnqKN5hSGPyNakP7a1PZR/QhEmyvQjuhv5prPI3
orKm9IZ+JeP5XVldF1BahgGiZRs5Na2nSvF/sDDYTIDIdjJtqGq/6lro0LbRmmuYoTGkQyrTFL+v
DehZrKsBuPZl9JQULC3LJpw4BpTR5FoDv6z8SAy9Xfl1XKBHLOUt9c3sKjJi7RDYis3yD8pmMjXI
EfdfsSvGbY6G8srWzXVD68Nl+klSTk8dZUKmy8qqTCwo9H25tUNRrljtUxjvEfUOpv5joNUq+gco
A8STgbC/ciVrB4pqXPtR9d7qbrhR5fi9DEAJCztjzkZtQMWHFr9Q9z7f+mrUdEpbifEOXRQUNlB6
5kH1l2l2PZJBV9olunSfuI3YYJCzN0gT7sb2npDfdFdXyRsrqBujagE8Fqs2jswVbr8/ExjT1wFz
03rAQmel8qNW1fk6Vcg+sAEi9BNMvGoCRBc04zZ6bBXXHYEi8kSY8CR3HZl+dEBia1OubiX6EwRy
CqwzXl6tR+h9V4TUvRSI41tas/Egtyt2mvSo8LIkavfqw1i4jmlO96nrYxurpCtJhuLaWMB7J6vV
yP+TtlYtb0Bv1teWpV+nTLLXQwQkhoISUGLk8Mlah4t/LxJK0hpjhAMYNPo9dL4+Id5ZKkHKRWyK
PM/cEn34RyF4LbbusIPISZFe5bxuZNIFAVQchvkvJRl/lpGS7z3ShKk56tTIUcWpmc6Lw8zX0lTD
LrwPTTW/JS+VkMUN+meY+NpAp14Q1CsMeSWDlCQvNHptVRB2JH2ipgm959JCiUuF+D7xWdSUyZR2
qObW3RjQzpFDHk9qFLRYavc7wC/+w0A1SZwCe6+Ve9Uo+Wtr7JXum+aV1qGX3F8NFJxNID2KkjAz
vOTttRH6r1FvquSJyNeIBMmW0cT3lsV2YbF+MvpuL2nUQAADvYYKWlUQP94e2Jnt9T+8nKe1NKSW
7t/woFRaS2fH2NE53QBGFptGlShS0RCxMAZGDejH0SiKG9htrGPalUGuKFtn27gaSKP0U3GbmN1A
BjBKQ7d4NMnXAXOhvFepvUt668FuNHvXGOVDP4bkOSVSuSopWhcmixLLv20l+iCdNukN2SsiCb8y
Y22XerbMNF7/6PKRoAdgUZkSg2RHTxOQjn7wqaQmJlEaScjnK9xHuh3DlAenXPWpwSfO5HXDsFv3
MkbHZhyB9CETQrP4aHc9M4RIWZoOB5bvUHuRR4AKhN7PztH12UIKBH59pV9LTbNr2dhio6so8niG
U7lpdId4Y89CFsFeTcaEpf50p3XYQPcaHZv1Gqk2BbbELVfSYDwpgwIo0ExoQkOkipilA/WhmuTo
dhavcfEMa9tPH+oB80hOoY4A7frRxQm9luX6MAH13CRD3/4ZyVTX0ibZWkWM58vnc0Ujgq94VH4C
FIMM6sc3EiQTvkBurlFa3XkEiO5UC2yljuKhDoPvMup8VBYoVTownGHNzfLeawluljdYBRkFHY1Y
f9vihN5ZpvszSLu7USPwVS4tVoADnanC9CCDdFy7qcRnYV/zeijJ3Fh1wtyD9NvrKa3qfMLj6gW+
mR44EjpEuA9jVT3llvVnLWC8CH1Ya+TGGlTArqo2s1mD1/t8QOTs1ei1mg/dJlskaTrtWPnSm22w
us5yRV/Lrfk95rVjedrTmLJBAGyOPC0zIeKFEqSy6RFPR940bXjzq1FIpAukTVNWDSeDdu+SwNrr
P6y0HbcU31mkWUH1DHnGf8zpL4etEl+nMoj8rGj9fZZ368xCnWOSQnJocv+HbZrpRlE7FGMYrd9K
hbJcEtHKAil4645ddSiz8kpNMfFIqU9CRYENZo1uAuJDa/jHCFDXUeRudpePd5+/fP6w5ERjDcz6
VnFrmWRQRLXk2BMIjGvau9Yk8asO/QTAWxU+6LG5HtmMI17U3X0tgcjIw5J1hV42+1wVOTqEdoDg
U3r3Ehk/qHtokBC8VAbwpCA7ELghC511T+lvY/BtgYH0v8bIdVSUSmcVAifQtw3SFwWe08C0PyTN
egt8+5vQpAFQfD04mDe/QQXAkJ8AXgaB0h7a6QcY/g/dL6hQ0+VG38U0EU2v2zTtxe3nr5//1I8q
YZfA2yn/QM5iHe9X+YEeyUGrAo1NHj9AFoH9muRv2D7RGObpiEfG532BXXRgQRI0a0uij6WrLXra
uD18/hgm2iBMtOZQo42QI/uhJAGOpIHuAVlv/Via1Z1usbS5tuJG7Fl9EJhXZbUTDe2V6WkyJXuT
qEUAb4oXUSTuwoZqQj3uQ0Mt9oZFHQ2c/UBujl3G/h+lCsVm7HRvY+ku8RxUFJlbFOO5tjSI2Jl8
8/lb36pwykvpT3rzlSMTZ3Mg4m0Tql3l+NMPT5Y+QgEXivWz0/mpeVuO+xLH1CZn27du+EyFm0u7
ihzouBzTNzvaBaJBi+kb7r5RDbFtA0ZpbGfmAeNnsC9z/6VUhwwdQQ+clk7Izdibd2RgJlRFMve6
YOF47KXmZ434cmf2CSm2EvWMorHoSqt07dw2oM0e+PWDLbptqQd3Hq+KXxY0dIW5wJCtn2Kgp8Id
f0fp8UREQu41FXwULWlXvPD1aypF8cFtLX8npeSLlD07CdXPb+Wmkp9kdCaa5UJdteljBrmqQhdp
rBvZAFeviGATtqxW7aRwFJ8SmklOTTs9qNikY1pYtbHnM1THplWeqiQDiZD6BrpyKmxXPaTIK7ZS
Ey20o/DQmqPjypGF1grKbIY/RTd88ZIkH0Mp5Ydu+vH5T7lpoh8r0keE6GjzKdgeorTvAWI0H1V8
18sievdpspN+K7y7WK/6N+SYk6bJyOLHOA6bR3ZS9hYZdVQ/MrUjDwvl9CXHgnIQao/asK9Znjd4
uME8K4SeUs7DQsU/mkDk2W3jDYjb9gVJBzboPkP7aeYfaa8bTGW8Zs1q4yN92IisoZ8vhvbIQ4y7
WaC54czN2tbTYFvT0pfzSn1la48IsHdHqIax8q1xPQw4nrkD1sJyjrmQLqlsErrpt7d1q1SbLu6l
JxYfDZNIL/3EWZ1IvMwLoUpr3RfDRjbYUZeVSTE+Dr9VXdutsD9RkQUbFwVufSN01WaXwif3SU+/
7b32XdKM/K7W5WLTFwTcme0Und5P4EhkA7dGXg637nAEzEsxtFLH1wwLBVayGIlaVCo3UFnpR8lG
D1PA36Bz61BZUsaUI/Fme03yolaU2TzSTPa4Nf/xI2WUiZRKX4Of/kFDNkIaIfEEwege4GxlZLLy
8hltGoo6VD3aB8TeKKqrbDKJHlhUkZMLOv9PXJ4aoiz5jwZz/avQhLKXVfaoYWSqr7RcEHpF/h1b
Jn1D3GR0qxhyetMb/eReYr6i0lw9DIRzrJqoMW8UJMArZsYVYFTvW0inbZX7/UNox9IunEaEja3j
JvTJhvfH/GCLGm2qW37kDTGz2DX6Z+rZaNyQvTad3G0AMJk7IG5/uiYOR0NP6CwPDRJsE8UFXrEt
TU3tGh2nhiVL2IBzWgDgI+JzRErh1m/yhygNusOAOGYKFVB5oQCnvQKPP667yqpuipIuRWcl8otu
KgIbRRRsmt486I0wbuRQNe7SboxHlrn8oyz3NSFV6buWinIT+egLkWduK89Njmj+5Yem9eQHgaQ1
xJjLKr7aaVycJ5A3O02M0buJ8uTGS2T0fWkSvceBW16DZVdvP/+tob4iw9NffbdR7qhk4xOf/qO4
dxXCb+hXfv5HQ+A/87bKH5Ta6h59nCSff2byN3Y26On156+uRJBlzt06fP56p4yF/yYVN1puCYdS
k1jTP2RxN/3aiLK68zQsLexind6KAyflmV8jCd6mKgodNSsRNilM2JCfEQvx5t4kLtKpVA3arWeU
9mPeS9TqDSM9IAwJmeoIeK55V2zQXTc0napkoxtVsecpRaud0RSOgviFBb+2zfPweyDZ4V0UDwhY
mvqh7tqtqfjlVuEF8240LJyJ4PreBOGGuOl7EknSVcObBYyOSA7CT4KtNvQfsuyiirR8tC5TXVXY
uDzSLHh2G5IIc2GJW9WW2N7qfbEdqkTbDnJUXUex8hRkRv0Rj5G8DjpVbBsbGnWj1CCXfR/1So3Y
HLU8TiSbALOOil8ZkzAQCjILUVI3xyJwm2NZZcNtrMobwAeYnXhvoi4GVhdYjX1fNzQJ5dYIbz7/
lkjJo5z78d5vuuFYPX0uT2LGnXDhn5hI/+7Kpjf2nuZaeBBzZOAS5mzSLsP7RnLBLtcGNeE6vM+z
YEd9HqAyoMabPIbgJQkCm+iwJhs61dLeiHBX25PWlHK9vs4KKPbkOq3CQh6fqqxrKHeR1WEBm9y2
Ie9HoyZ4pBj0aG3lLHDzDh2gcAVG1ulHK/dvRRIpN25nIkYgKIgn3aL0HfVHooc9ot/17raxiaxp
tdilTSWjZFcSFkNW06xjl807qSHlbd5q99ZApssQFu46g8f9vas2MGNx4zV+6eQRm8qAIOg7xUY0
h0qyuBs85ej39GY02zsiifug6Fu9U/q3fiE8o+5B6uN2VAWaDzcwcDn3CLbpGry1vqJueuRTGwnj
6C20W5oulRiv654GDSve+EXUCnUoFefG56+j4pJKWowfvYu+TwL498SKlHhNxI9a4D99/kU2UC8T
2DmsP391WXkp7l7HrUvyc5V81KLGt8bi54jbVgFbR/lACnBwZFYj/yBj5Bb1uvpWjyUiEkFEDTlK
xTrpO+la87BMqaJu7vqBTF43LfeTO0GYFWaWnNJsV99HhiY/NymF4GQsViP15itT5eu1sPcphwFo
733aBKlbgTIuiMPUAKeE0w+1G8SVb8FCtFTNowmTvncF+qDCwoZGc6+kIwwtMYMwZDeAJNWDTh38
SdYT/dkX8jN6/Br1J0WSTonLrWpKlDUKYT0yq0prasvRXcYS/UZIZbczgsg6eiwRV6KIgAqjMZrq
BukfUhDgQIChxMIBQa1XSD+Nrv6zs/TyTUnw2Gp1uZdL2T6wwzfhYYd0w8rwMFaF2GYR7bZN/g6m
Uby7mupg06aIX5TePuCdd0UH33+Pu4T+qwQIdtSR2A2BN2wqWEorU0O/oYQYFsk9fhnoyawrtY02
amZUTupFNRPhKA46wWMYPnemLMo76DmqRI4GthrCZMROEKJWE4Ha6OxGdeOnpbnscY0xLED/W9TB
6WFcW9gG74Rae3eNvQuycRgA4ZmEo/tSw5sUwmAvt7dNU8qbjmSZ2hP90VQoqRtNiJdvioEc2tpC
BNStbVWMD0nNRUHqwCNCo7vQ8WyMsNZ7V3Ufg6K/lWj2PCSlla3HSB/vGpa3WFq699zLH3W//JWj
Gb7tir1NZ/y51e/hbJa7YQCXbyu8WwtWuWQKVUT4ZMrB0trx2Nt8S8ODpTCMWXfbpcDAfN0y1hUN
XBIjcI3nhtG+uBh0VuPE1YkmURkP5zFmkK1qjSceXLR5ZWSBcqfyWmIX58a8J5Kw3QYKi6Caaj5k
PVh9bFCP6O8wSNlk7BkI8RRZ3bAgtGgfJe1BTFtWL91VMpN2LtlTF1K+Ru+gbRTFyGkcZfSEbKis
uB7xieflD5fiSdm1zcdQ+zSokq4kDCFRnRSGKLpc/h9py8oetvVBGYBrFHjbcFnmJFTJwzWr8faI
pqe9zSufVCK9PWZd8ApZAQ2/Zjx2VqE8D5SdnNr19l1sK/eWnij3Lene27qWaR8lIcQYnHFsqW2C
WaYf4ZBEB1uV+z1qqSu1iNKN8Emc8IpQemBzdF/5OnokvsQVnsXuHqfKSsmN4jnBp0n25vgyxlRK
IuKma3IUYKK2ypUt3H3S9yybqyC5C1OyNnWp0v5QxH0MPHUjWDfifmSw0MOh69Y66D7CNd49+xoz
qXdvaqN3b7Nn2Sa0HKkFsIvxh4gaVDk+Q81Z0Z2l8FP2LsA1Ed1hIjHoPPWE3+JS2Xpoz9YKRtxd
IqffvCHynyh7RHth3HlDbFKEic0bhA7tnaTuSy9PX/wwfohEFv4hvGlG0ie1eZXd5nJiPauTCY/F
xloEcrHKBk/dC5/tVpa7fyqKyLdhb3RPUsp4dF3T+snThQVMsQkBn1bfWL55g6vZTQgv/0pI2rc4
jt/yiv6TwXjwg3e667hxxApM8INsEylREhKkFgS/ZXGA2o4QedyXaFQK6l8UVAH3dxl4dLcEA6FH
zxFdWdWHtaSNBFNRaZvQzxOcLr/26c1heWMZVNb4EBA3El/sQysPj5LKv/qk2vwDsfMXcAw++f+v
4D4/MkpgJaggYrLSr5geHejeMtnnX//bP//9P/zHf/2Xf/kf/+U//f3f/de//+d///d/+u/z//x/
I370v5kK/FtZFWB0dAHI538hfkztbzisdRtqqMDJpU0cn38gfgz+lVA0HVO5KkMF4sNUWTMRfhTr
bwpoSSZ4Cn//L3CfCf2YkciWpRO7SFIV3dR1toszpl490nETlu3dF2UFs6fUpU3WoWz+cjl+gw76
K6Lw/xx94pN94QUppuGiMpG8e9fGgBGnNPzNEn4GJtZ4c/oUS19gBgDDiNgnbqtYTlQyQ5tN2ANw
wwV7+uh/BR/92xewuFtfv4BnqpEwclt3cpe+FhAVwh/DHT60Pz1dubnsHDPkpJ80VQ4mxXBQjv7p
iurFlaYdkfpKot7b6VMsXCRrAtZ+uQ9WWAq80ypgIcljHTUc0LGtTh966QpNf/9y6LHUusgINd2R
ZPnZcJmg5DZ/Iu7+TXHd/elzLH386fH6co6OXKDQbCXd6bU8Ua7TmjIL2cyWXZz5EgvPqTWd+MsJ
yggDRGGYOnUONropJUrCjHZjq/647AtMTOQvx09cOyc1leufRR5S+kyyaNWV/5h44aP9HtC1dHlm
Y1gGcZkLA8Nmx1KUnYT1Skf3HGZ0egp/M0FYsyFsSupg9UqsOsYgfvhKvEkq8hrRkJkhObS9jemp
2152lWZDuVZK0zTdVHUyv4Ma4xfvOUaZM/PEwi02ZyM5a0ZvAHLAwaVaxdLs67TCx2w/9ql3Bkq4
dIrZQJZFE3uwS1TH7tSd7wXPEf4VH//PRZfHnA3ifMjKOM2t5B5SUUd9A7mC6NNzM93CQ2TOxrGh
wVCpNSm+l2JDIctapl9eJGwJLvvwsyFsaEXbohfz772mUGDEZoiBc1m98Oiz8YugPTXMMvbuU+wR
JI6OIlbWRWdQ5Tz98RdmOXM2gPGO6dRo68JxlZDNnre3Ct5gcl8YWztKLjzJbBw3GRtnYfiFUzVE
GzQ9KmI6kx4yxMyOzr0vp6flN+PZnI1nhEcgYevccoJ03LPbmogDcFw9bd9Scu595fb0FVt6nmaD
mWUWqszcyh0a8BQ0o4DySeS+nD74wkibFlFf59NmpJqH3iV3ZIEI46qMyw+Yn4TS4rQ/98RqSyeZ
DedC61iskSbhIKDQU/rqYCRYmONYTtnBEfegD9/S5MNQsNTD+sjoFff9LxHy8vDhO/X+Rk6aY5ZS
THkGLaPoey0fsGTDc/M3eov2MUUF82LWGyt0b/mfTvjfJRoPYf8szMdOPbO+UKZb+5tb/omr//L2
sYtA5E3vZk5X+I9y67+3arwuRmkb9MSeu6Wx1xtAZR6BnawXbVqAkEMvu1GzWUXr+nbEw2M6XpaY
1+Zga1dj4Fe3Rpn4Z0bNwoMmZjOL5tJDdhG9Opbob1Kv+26BXzr96ZcOPf39y4XTOt8t8wJ5IGGM
/tbAB78lkzo8c1+Wnq/ZnJLhvy80pVcdVJZ3Ai+xkg2v0C3Xl3342WySkquqjrBnHGH6JbC5rrbf
SjcvLntZi9k8gt85LsqCqN4OeG4YNPeq4l54YWZTh6sHsAviwXQKC2Zg4vn9qz/5S6JijH5edHGM
2QQiJCsHGV5Zjke8i3vTBhhEfgLi0K3D6RMs3FxjNnnIZuuVheSmTq2OZNJEKoDJokXu2iBqu+wU
s/VAlwVtjj9cdUqfEDWvvGm77hC16sPpwy+88ozZ0G07DVCeVNhOqtbvQzl8ty1pH3X5nubFmW+w
ML6M2dCN0zQBQZ3ZDsZJ+PQK7jPIRt2Zoy/dgtnoTYZUx/fD0Vu53NlZuAt090nSzctecMZs+Lpo
Lq3aM0wnzdE1XAEFIPtMD6BOXXb9Z+NXq+0m8aLcxOtquHRu0RG6egeUSQTBPcKt6sxAXrpM84Gs
K62BkQTdP0pS8tpXchDdYpW+O/01lu7xbDArKeHrflzaTqkp0rc0qBVoFlp02c5wDiROVNpOqsb7
xYqKfaHiRFX9M/d34brosxFM2kACOi+xnLIcvINF44MVQNi+KZjb1hddG302giMf6UY6apYTWjLh
dHZjufKNwmq23lx2gtkYNrBxJx6INjbO+DfCGH+t34rdZQefLtyXt2OJmQulfUjIbkfx2iK5LXXP
7ToXnpqpFvb12CneFo0+u3CwkedXhD7A6mjt98s++GzkkvEQaUEtK05lEbHda/UkdAf6d9nRZ+N2
VNAdd3KrOHGMLhUX9SatvODMpLz0UM4Gq9YquaS6geqIjrJvbNbtda6Z6hWIr/T6ss8/G7Cp36tm
i3jC8SL0Ec2YSbhZqvT+9NEXvoA2e/GGXqNHpcHRNbd9RHPsXUFu3SlleWa6WXhrabNRK2NNhxdN
uaLI63sts46oYw6EGZH1ZIVnXiwLD6c2G7Zta+g2li2WhWmFotcda4uuTg7P7bJrNBu1VgRyW0uM
2Kk8qHe0B1TSidL0Pmh1cdny5HPP82Xsyt6ADTGLEyc2tduQLBMEbda13TZ/nv4KS5doNn6VIrIU
Wxex46XkbPqA0vFtAXI4fXR1etx/s6PRZiMYO6CPEteMnWK4yTVj4pBeWZDgwPahUw27FZsnQc4U
/yMbx6y5aVP52PNLPxxqpNlDL6060FhmhECXvm9SnSszTc/A7z7ZbPQroVJBsNNjJ9JkHOPROpKd
JorpSaIpxrFw+gIsjaLZNCCJ3DDdmrNkuJQyE8szaHPjzDt16eCzCUCx1CTxDCV2zLq4jTVrjbZ+
MybjmRG68GiosxlgClOtanMYp3fSSzNWcIx6Ea5OX5ilg8+Gf2RBOCwHNXZ6Hb8JZelha5JQdNnA
V2cDv4qtKNYQUhIrn7srFRXnzkwQ2J3+7AuPzmf4wpcxaTYCMTuoA6T3iKQtAa2zbO1vyOaI9sgR
U2UWNorT55qux28e06mj9PX9KiObUAtXZnHTivhakPgAz6RrIBar3c6SopCKUJ7s/EnAePqMS3dm
+vuXb9flSgtoxbTIfi26gxuN+otdGemvy44+mxBsK5PiGIE1mxWIIJJbP8thdeaTL4wHdTakG1iS
GOAoMMhdjaMpMoZb0yqSo9eh2Dr98WdBcf/WZ/qc6L5cHb9tomjs3MjJQ3+ddNUL1qqfktttmLQa
FPAEnEwt85BwaQR4RXPhZZsN9bHqFBHmjetgaQBiaCVuItboanJ/ffqLTYP6N8+ZMhvs6E+6RnOH
yFGbTj3mmi3fNipV2SwjZEUyKZmFQ0UOOCnzEXEdZ2awhUWAMj31X64mNBE3p9kZOnUj4SrTiw0e
QnCwWPkop54ZQgsPtDKbDCTA0Z2uNZEzeDmcwBqtXFsb/ZmHbunoszUAiD1itjPJdJCIJh+jkdGY
MiiddWduzNLxp4f9yyUqXVeNXF0JnaTG5NhgEbDL4+l7vnTo6e9fDh0VhVwgTo3An8WrBh5w71Zv
lx16NswTyS+8Dqiuo8eFhGlCvW6a5FytUpme+t89rLOB7o9Sr6P0ChkNr6wcpDG8H5lFeve+jvI7
4Di3cfPjbFl26TLN3uFqneFw0VwQzzKAa4tUsKusAG1/2ZWajeze7FuEJmnvKPIIyCMwUPKZOKFP
H31hWE9pRF9vcTCOaU8hNHR4yxr3MMnHq3FyRkVhC+itfErjWGzglJJwgIP/zCS58H6UZ6Pa8gCw
DTSyHSC8VzLity5CDaPegDu7QuVzZmAsVcvl2bgGYh0VnqUHDvaM4KAaTfcAcjD7A/dDsgY6BPC3
O+Jj205vmFJDERpI29OXdeGRkGeDHiJlHA+JhyCqh8WXK0F7jQayOXP9FmZFeTbkFZhqvjfKvTPC
ZyVAwr1C2bAtbJssw/r59DeYjvWbISTPxn7uk7zkSh7nQNC+VuH6XyvMxNcIS70zT/Z0u393itkc
4Oc8UaOiKE5u+M1N3nrueiwxKQ1hMm7oNRBNr7r9ymsy+bJKkDybF2wJFmhRyaMzEqGC8+tdUQvH
Hi6cL+X5RKCnSivnbe2U6lC/ui4AO6i/Z27I0tWazQN2LHAH4W53skapIFtKYmV7goSXNlS2SdcW
m9BIVRSwWfZy+hH4/UOs2LO5gVBuNRkME7+VNcnBiR84KFLnn9m4Lh19Ngn40B8lUy4qBDle45P9
YYmPJs9BJVz26Wejn2www61xFzqgEsgn002wHysN7ua54NvfjxCUYH+dOm1by71iqEAeFcYG18uV
AEIjBd7qss8/G+RgAImxpy/t9GAyriNsE6vCINPx9NF/PwWzg//rhw+jzgo9AExHW3oJxhvDiNeZ
8iS1j6RNnJkDfz9LKfZseMPIUzoP2u9xDJvmenTv7bxe9cJvrtLm5vS3+P2YUOaatwDhELbJlFsg
JwczVh8MvlHlo3qoM/umNXPyGF39TKb70gM7G9166lLB1DTpKBk+8WEI9tNz0qulQ8/GdqrZvdTx
Ijz6rbbvzeExLs316Uu0cOi57i3AvdZnVI+PUxUlYwNte+GZG7wwAKzZCJYs1YTNMUrHpEKgjvkw
a5NfuZJtLvvkswGMv6H1sR1yUSQ8Rb5vApJIsnOigIUBYM1Gb6xqgQA8LR2rYLxTw2w3jvIqDDLg
ct5H0PRnZrmFQWDNRrHR2DiHq0Y6KrlKkkNJEI8pwd9MoYXE4sx6YOkeT3//sk5vW3LHs0GXjpnU
vUiQeb3IO/PGXDr0bBCrXui2hEpIxwLlv6wbQMHSj9P3d+nxmb2MRVMp0AX41NCzoHk+K/VrBXf0
9MGXbu9ssLZ4DozWGrDrku6oSdBITcI2agT/N8jtz0yiSxdnNmxbC6Px6DK21Fp/aEuxskygvae/
wMKx5yo3BepQ01bTF/CKu77pEVmJPy879GzceqoGRMGupaMBIOnaGqVDGYevp4+9cFPn0jbDhnTS
phw708koHrv+PmWm1GXzzIy/cF/n4ra4H6S4q3geERg+js24J8j0BsbJfV2RxNKa9YWXfzZuhaHB
O5Gxe6OKxckZAgI+tzdYukSz0SrcEp5waNvHvh3UK8sI8QjFykdhFMHm9E1YenZmgzZKcO42Qcez
k/U7YWCQapQz42rp0LNBi7WYxD5ddo81CcklbqHUVs9UG5Zu7WzIqqOkVobNp57eVEP6M2YDwJok
T/ajEW8vuzKzEdtFHYYxt5WOQ0iO1vQSB21wTr27UHbAGvzXeZiAWkyOnWnzQuwJnlfAyxKmiNUr
aXeG0T94ZnMcDHBiZXemPrZwzeax4NAbO5DQYeFoafWcpe270mh4ji0y5AjPtP1sffq6LbzG5sIz
n9FVm8ZYOtC7gIdj3ln1DVZdL/HSu7o+80ZYWM6J6exf3mMVnhYb+nvp+Ka4tdX4V6UAvce/mPTV
1qqDx66rz3yhpVPNxrfBMkUBF5c7XSodA9KJRFBOkVoHr6p3tvCPoV6eeYUuXbvZeDcCgOuEeZAk
H+n3Xho/2Il1TL0JyR93Z86x9BzMRnwWuW4fqUPu2IaXrUYreVHEAH8s7rINcYu/GgAml82MYjYD
xCRYd4Ru8cgpffNALiPWTknOpHONn6WvMpsG8szsKfkWuaNDnXovh2MZk+DSdYa+lxp7PAghGLan
H+ulp2A2Hbj08Qa55bIBiEt2YA/lFReywcwKgm0IRQ0/LK+h0QK0O33GhflzLldLQOJ5I0YUp0q6
vloHUhmSKqGZdn7mKy2dYPZyD6wBd3Yp8QI2vLfAiMnMqroLFyXGdM++DNDADAuCPWBKKUZm7DFC
Koc8bd3709fmsz/2fxeElLlQzQwNSQNBxYC03/r0wY5AorLyMcndTcQfdE8K5QmprScZ9ISLb+wG
VmoSALB6MiL3Sm+/TytJwnyuIpxJqnET+9KzINXIlAm9IxBkf3bjuXSVZ9NHnkcG1QXPc4JRsZkz
YCaMSniusbowBIzZjKEKz5Vce2yd2uPhkF2nlKItmWyvwHjvjDJ8OX29Fyamue7NwyOQaGpYOZUa
3HaV8iiN3RMM1FviGL6dPsXSdZpNFl1aQ3JJysox5ELFoQzAOtbSPy47+GymqOEMk82YQAfymh+u
rN4rcXzh555NDE1DaQdtdeXo0AwfLHsY1txuc3X6gy/c37nWLataLoRktZS+KoLt5UQHXAkQBAso
1Ew3hNpcdK3+dvpsC/dgLn+DAxYP5dRAyGHEXiU6ufVk+fZnJrTpif/NmJ0r3xRFUmsVEoqDpPe5
1KOHhlQZsoR+nv7wC8+oPlsSSD6w467mhZml4dask9tpwPdWdaf4RNWcPoeydIVmo9koCl8obeAT
OuLY9sSHk9a++yNIbsJUW5E/AF0Bu7X0HkAldNNuVeNQEGe370vfcfpYX2bVOlHttgWg74R6c2+C
BsgDca/61ruoosu2TfpsfdAXDaGivWQfC3XYdGX/GHbJVg/CfR0j4bcuLWTps/FeB2MTNDn2Cj/g
WQOPA/7Fji+suOqzAd9rQwgHkNTLUVgHWL0PelutWuWy8r2izwZ96rVqnxKQ7vhlD3iSYAwotu6F
O6e5Xq5oMYMWhV06Uln8IP1mXCvxeG4fsDAK52I5TTdYZIoxRYxX3DcifSWT8oad8sPpEbLwhM51
chm3NVJC3vtyJ37lqeJhAeKlXFV5tc3Ms0XphXGozQa7YfeGcAcJZKWrybuO3FE4gZ53phS3dPTZ
KE8VYHElkViOSFvW+IRFtkmSbk9foaWDz8ZwGLcVSrw8dCKTLKRAsowruKbnhCtLR58N36TCDNdB
QHJkPbM2pd0CMc7bl9MffenZmY3ZJMssP83qgNdo4Uh1jlu2vbPk8czUs/TZZ4MWhIeFEE0OEADH
N32g/0/OrqNJclYJ/iJFSCAkuLYdq52d2Z01F8VaeZBF5te/7D3N4xtaETp2H0CYKooiK/Pb4jRr
hQGe7dsNk0VNF6j9QDH0oZ8hgwiu1Sy4Ib5/cMBBzFIQotfTYSnpEeoffQWieNQOVM3t5H1Fuvp4
ffpCyyXChMGRwgP4MNR4zQaxQ9nc5tOJxk9yJP9+6Eg2t3NzotlTr8A0NEZ4FrmRwG+DBBvqoGK/
VL9AvLon2aPTz3sPTHFD+JL0L7KHrnUT7mj2pywgB16AzK4/9/m3xf86jt/a+ONUfcvkCw+LA5pG
z7P3dcH1HL05AWisvOU49cF+xPVJANQ9F59mkh4BQju1bfxMCyjX0P5uicHoSk85aPWn5tRPxS7p
6g8YxAxZWk7uYufvpD/M5AEKD/uGpAftA/WVtrfFBFq529kBe2oRPjoQbAMQ4nM2/fvoNlnD6P6D
4bwTYRDjRiOqDGShPjYQaGbOMQZShR04h+aDv3zpXbqb1Q8nJai1O2HxlxLiWnMNsqFfY7/sVDzs
aLKWFLTsNhM1COG2wqGZyj6oBpyg3eBCnxnA4f2AKu2VcMoSGprQwY7WqKejbopSoOkeNCggE5qW
XcrpQwwVHS9ZA0fYhnL5/03MMQR9CLKIJgGLJ7hTe1q2OxZOt21YVysjsfVgeES3A1GF7pbkg/ax
FwqdvfApSS+y2q/XDc/iWIjhFIGaJVArxhAyQcubBGrhh1LU/uF667bPN7xio9LBWQCtiLTAdlpY
URxASJscIHew9mxjOVVNqGBYOWp2IPUbpWo6D0UWjcx5KIvxMQzI8foobF0Y/tFJuqVUuRIRxAhu
JFBDXqjv0qo61rp7vt6FZaJMYKBGsbGuu4xDoRF60jQFC1rg3Tgx0ds2kokB9P0MvHCzCqMA8oxD
N4ITbn6Ro1o5n2zff7HEN5ZQD13axBDOi4pqVFDF0fzyTAdfFq5kZCzng2dENYDRCF+Bnzxy9NxD
uG/5VcjlRnvhIeDDnez8n0mfxSudWYzi30H5djS+BEiyK4LIDyf+fci6IoXah4Kw8PXVtuW4/92h
3nSgaterxzT3o74RJ0BcfhQNv3cL8reC4qzEixigzjFYNNvjUIi/1zu17GLPtPS0y52xn2gE2MLn
LHNuw97Z43Xvpqv9leBQvH+N/QfnfTMsgtdf8OkFJCIQ2ryQxPf5squX+bZJ5Am0piCaCPkXPrbt
Nsv8B1p70yHIfHPYSDFGYyd+uWI+8wCS3DNvP2YNXTN/2942zH9ZithV/BJzjPwe7Fof4gBse3i1
ub4uluZN8GAjcgnNDG+M2OyKDyE4TCEkJ1PIspZJH3orM2XbciZccG44R4Lb7yMNdTxVLKd6js9x
r25TNdxX8QjG7PqlT1FVGY4v10dmMSMTOoh6TbdcGtpHFLy2OwqRQTG723aziQ1sirhH9QHpozJL
b6AL16C6gX2soKQOKaTTtu+/rNib3dXkmmrwT4FMsepvlsF5HuJhxd9bIhQTGAg5OTD6y6mPZqX2
rBff4dzOOSenkvhPgA1+uj4C294ybD6l3J9aUUInTILCrhJfQarxMcjUyvFuccomEjDrdD/F0AGM
NIiRdV7+JkF5EsV8k9bQiSW4SIhqZcJsIzEuQMKDyg/Ek7qop/7nQbW3bpmCzrlaSVVaPJdr2Dgk
dVpIksddVElvOvlQVMMhBuI9iKkGxzEd/uBIiO+nIIS8M5S5V/zl+wbimthA0AQEwA3zLroUu+xC
BhZHcPuHK6fM+2NyhRHyL0CGjyBn76I2xP3Na0FfCG3tgC27UMkHMUPlRoOLuwGVwPXdZhuOEQR4
XBd5FRYq8iCYupvqCVJVfbFGbGEbzuVce2ONPusWeJRcRc18EyP9Og/lQRQZ7ls31HvkkDdu55Wa
rPc3mysu/7/pClqsfcu8TEWZIuCT/xFideZw2+uVa6IGBwFN475H64VMIGDpFAqrMiUrTut9m3RN
wKBgxG/6fII2bk/Zb78rh9+Ej/NjpZPllxdKVDGBofpr10DSc2Wj2dad/P90gZI5HfRC5OWAJCiY
SRR0fxLQdq4xSdk6MIwf9MJQaWqojPoOGi5DF0nubsIjusIwfLzydZoFTEYtLlp/B1/LYedmbv9l
k0mYwEEyJbR0QBwV6bpYFPQ1J/nXc0O64hUtE2OCBz1IG6P+blQRK7V6dWookmqnIivv4ZatZNLk
0arpROolVcQSSJX57mmemscEhbG8Jec0hhw171c8oa0rw7iXpgyhIZqDrnv+Dp6q11w8wZns4uUj
T/keTKGbgi3IRv//Vl3AHeGUBfqB15i6DgJs6U7O7jZDMHnzJukOfjtmQwSKDaiD+RCKTNo1d25x
Stw4y/MgTEYiY0Q8ThH+gr759DS3XoRr0afre9XWgWHGPAF9B3FhChlKXnfEgZSR5zxeBDy2tW9Y
cdDzJMObmYy6NhM7Z4QqXR+43i1E3cMVJI9tCIY1N2UC4mR36SOottyxBfyaSTA2+y4rv20agwko
nF2nH0toQkaA0N06AmT0JSA2KNovVwzBMoJ/+dE3R48z5nOLRG8d1TGR30BgP0YZVMzvQpbJv9fH
YHEaJrqwpgsvMn9so1AuebhTSpLhMRidgH+93sHFaP+ba3RNeGFcgZ+5a5c2gtopVO5y6IW4Pcqj
oBpSO8eWQyJmm8GB8/X/DuoZ8o/AZYx1xFr1l7HuG9ic18CvtpW4TN+blVBDOvMQPMMRI/lp7rrP
SVPfZHG+stC2VTDMmVesGvKlQvM6/yR0e2YQRdo2/4YhM9BJ49W9wDGZO+FeT/pr4vDDFI+Q+ayL
m+ud2KbHsOY073UDjYkmmlv3AfrN0CltHluPr1XsWS6sbmjY8jIkS+rQpMGhn3S74sKGBJXK17FT
e6jxgdaMQD9lav6wMNlLkq+9hljWxYQfAp/Xg8jIqaPMT5J5VwTCT6A2iNvHysRZjjoTbbh0UxNn
TdVEVdgkB9eBQFwhmDoUtM6g3oi7RpKL8S4f3XStUP/926ZrAg/bXHPXB0oiItXkiS9uCpJaVOf2
jSsfS+hAea9KtcQpjzOjoXJWIlHLDjGBiAMJ1VxPpI5iJm7zvjyxyrtpp+71+ga0LZRh+6C10zSF
WGzkofqyvu0hrCB7FDe0GeSzt3VhuADIXY4xFBabKM8TTxwhd+jw86DgKlcuGhZPGRhOwFXKq6GQ
00DwvTuWU3X2OsjLiQTid2GVrZxZtoky3EHjkGrgBWmgseY4X4ZJ+REAjms5P1vrhh8ggSfZhWYy
SlRQvbgkHW/JordRormB4QSCEIAeKuDK6ByrHTQIjoGTq5XltWxQE0Y4QgE06weviXSu7qAV+0xk
cy5DZyWnYJkZk/Nu0c68kH5uonLOxSF0cbOAKukacamtdeOy7QZsgC7l1ERBDrUxkrDb0FErtxbb
xFy265ujD4RblY513OD+m5JDHIJEjF9oZOaYuOdNpmVy3ZGy9F3wMTZR2qDa4Twl0OK4Cyver6WG
bWO4zNubMQSAORUuDYsImYGoDqr7kkNivHV0vBJ72DowbLcKhZOP4ITBk4cbSaVeUKT0UjvjSrRs
W1/DainVkCWfyzbymTgOQXFfKvn7+tzbvtww2dABLznrVIOMc8ofOoic3XkxTx8pjTcGZsy028VT
SKfBc87u8php8eAM3TZ3ZuL+IOwIuuRBNFBtQ51f6Mfezgnz+eX63Fim3cT5teMwAZqdIPVDoZkH
PZd0D6HPFbuyNW7YbDykYAkokPmB9lWxr2aR7jNn1VdaltVE+aVs6lsAfdoIzzzzt1J2WM2mXeiv
flzkp+vTI2A974T2Fx2It1YlRU29rr6cJWXyALi33Ls9/+40YOmnUJZqpkMQq4+lu/GQN4nvuqSY
aIcKxqiAhq0XJN9Vqn9eH4ptMQz7hQIx1x147qOl6A5cqBPAkCshnm0lDNtNEpC6KdbWUdNkqL0I
Kdkz8J5G1bSseR/b1xs23IQcxBJTXQMI49x15XRu22XlZmIJUE0EH00rWQsXcz4tSLF63lgfxwqK
76D94QdCCIRJY4wjbIZ2Zb4sYZCJ6vMZpLOLEnaR1BQZUeygfh7ZLlH5oem3Fau4JrqvbIsM2l3w
emIqT2BhgEZ5nr2Mbr8vS+3tPE/ecmf8en1zWXaAifVDQtTPUkgpRyDx/40ajHwH4kDItwXuypRZ
1t9E+Y0qiSGRh9tRSuvxlIbqT5ojoX/9622NG1aOujqngbqyijoPNQBSk+akuloerrdum5tLr29O
5sWtymHs8ExA4+mIQ/SmlvnPrtTbMrr/IcNDUCeKSZdRpTMoIxMn2Iej36/crW0fb5p2DVVbFNgq
BHXsALmih5qpj45cQ+PbLMEw6yVVLPf5pflOnYag/J5n7oeSc28/5MXGCTLO5mbsm3goahWRDlJ4
on+opmYl/2bZOCaKjyo3dMYMjk/1XQEMofPEYzWeru8bW+MXf/Vm33TtCHFd6spIebI9Qh0bVTka
dSrbWjfO5gRatjUrkP2cuPyLIOBGQt90W9NGOF2xXJfTNNdRKBbv5MYUOEVeb8x5mtx1mTMGop8u
ry+DsxNlckk81w8ZbT9f//rLBLxz5BPDXOemGGmOKrJIQWav9dJIEAndy3FfKu95qoOVwlWLYZlA
NEByeccDnDqulr9aiNpJAOw59VfWwNa8Ybdd2oLdSyBTmNMZiobfC/baJmupeYvVmhi0NNNL4DB4
+6ELX7We7sEj8LkevZt666FMDKMtMmwiT+pLWqo/u3X5Sfj9HcREi11G9W0VDGcm19guLCtugtHi
ekwkFOTLqBkAAibhDdTG853I8l9g7nigQ77tmDExabwnBUlkIKNag09jl2c6xwM41EFXbgq2cRgm
LaYQVIVtWEZccYnTfvjp8PwDwKZ/REMjKNmueD3L3jKxaUioi1EIv4xk2Z0dP74dh/RBpHTF79mG
cen2jd+DHLOciXt5Vofid58oCOf1J1S4fKOivhMJOVy3c8smNjFpbZ+IPoGqDm6FXX6r43QAFKhN
b323eInrrYGrCUPLlTtMzRgr3FKy5SEb6xYFlnn/5/ogbFljE4KmkI2ukBpWEUSsHhnRzaHDQkxl
fts21Yumy3magptG0ZOAcuT1Tm0LZBza3ux4uEskdVRKfgMhtFdgraFKOj3X3nysRboyNts2M1wA
NFqLxCmyNBrD+UvH8jOueC89EK/XR2Fp3sShDVBs1Sg5qyMB7u9xod8Cv/rYec7KrcLWvHF6Z73O
fa+FA57L+CuICz+HCPNrQld8ia15w9a7goQhm8s64uXwOi7kR0KrPXX9lbDPEnuYcDOqOe1Vq+po
qNPn3FnuddesQXNtbV+G9Ma+aV2MRVVXdSTjRPwkE3U+jyzv/mxbVuP4Znqpsi7kyIHJy5slV148
nVg+BSi+K/KuerrejW0Qxm2asyHxHVdeHkaVu5NCQ25z3Mgz5JpAM1FnSZsFmP7ccZpdPZUoW6An
yVBeSDwIbjvHbaMwLFlDFgNCt0UdjYBG73Iop+/mC2j9eusWD2uCzMpcQs4mLGQ0D8HneA5PDDSU
qpKHWOANa0MfVJiQMqU0dG6yqcSLAnlVY7sbccxNFXDfC1sLld/1d+jDMOUw98ZBJQyUv17zNZXe
I5TjIhFn+ymYntOmXvEY724pdGOYtHZj5s39XEVTWBS7AnHuDmrxa4tha/2ySG+sbsnL0R9jt7ww
nX1PnOqnrOKVA9vWtGHQs08aEQ9YgzEAtSD1s+LMfUDIr6+wrfXL/28+PAt7qJ93YRIVCvq5lSfY
CdJca3kl29oadhyEjoaUkaqidmi9cwF5gnNTTfm5CH3n4C4MEO6AVivm9j65KJbYiModJYtU44kn
ymRYPAEeED9k5SyPNPH5YRgAIMPDWLhncmxPAC1WBxJUw0Oq5jXRjsuS/Odygw8wDH5Iw6p2aymj
pS/vdJolYKYP70rwCm1bLOPMhnR30McVbpXxUupz7c7u2efZsG0rmOiyOa4lAb17HvluS5E3q34m
bO39wTIzJrRsWUoCNoC0iGZnCaEmMOyStP8BDqqPm2bGBJcFPm37skKmIwQfzQ667+W+ileZp951
tVSYxHSgo3PolCKNXzcgKkM+6Efr1Leguap2kugtD3zoxLDzDvANQtJERqEuev+A/Hu2QOxuqL5u
m6L/WHoxzH7pVcBVZi9J3B9qYHZXto5tggw7L4YlKEbSVxEIZI+9zJ9msTwJEEvu3HkNs23rw7Bu
aLPIuQpJFUG0/JQKcWA5P0N79zHzli3XeiyBYb9BmF8ueH4VlUH1lKWKjOcuDZb5kwKHS/xl2zoY
Ruzr0RtcYO+ibOg9tksr7qmPYxiUa0nFy8H5jhcyUWWCJFmlG6eKeiTyBxJ/1XV5q2fnMNR5lPf5
fQ254pWFtxwfJsCsd5fAz30c3qXL6IUPbycWEWw7+f4DLdN94PSqA0ab6/TsEr886JL5K7GN7dMv
++zNyde0JIDSbo0UnSjGgyfy/KDnbo3M1eLwTCwZBHFoz3IkoDrhPqVJ+SGAps2uKenh+i569+mM
itCwZgnHMAehi5OVAOwTq73w9Kdu7k5NfZHslOepSB5c8DFc7842HMPAMTu4zVe4zrcVe62GBDVF
fr4Dx+JKdGZr3zBuqFq3TqAkHkpDVRyhYtDeVbWk+xaSkL+uD8G23oZxlxKsmb4KiqjqOT+0fXWn
5yxb2Uw2mzOMGjR5AK1NuorqHtgbx0F0rEo5PSa95DuN+GNfJg4WqfSdbZZnIsuyjCLOV3kFYruA
fRtTf75LnEXfXp8sy3hMWBlqCdrK7YMySvPyriXyC9Bdj66rv3kU+ch0/Fyla5Jetq6MwHwELmGS
cqwiZ1Zfk6W6hSzKLverh8CbXvxO7vHMdr4+KssWMDFk6eTrlseV85g6YoJQ0SBbcEKgTH7FKG1D
MY7wskLaAGpqVQTdxSMgk+excZ9i3R7T0rmnjB0Rf65gvWxDufz/xnvNdSuYG2OBiiT+KhLxIGS/
9mBnMUYTRwZBdYKMDS+jpWp/5Xlxm8Ttc44hbFsFw9a1xusskw2al1nu7JakEzsARuZNBSRUmOKp
AWYFr1KijNyQXIquRt/dYeLbZsXWbdNj2rqbu/kYYHrapvnVcBQj8stttVjjALO0bwLJJjlkMy2Q
APbD6iTmYLeA52onW//H9fm3BFImkkzMpFFqQfsB0S+19B9IPb02Pbm96PRt804mK13jLVOWZlkR
yUHgYc0tiwMft5VSUmGS0iG3qFC3nSHchG7h3hnqASIc7RpK0Db/l//fmBYH/WBbtTz/d5eH8zm5
gQaDRbYxE2FSyQ1enhYqSYoo5wok+NKLd3gMWzsXbF9vnNSN5sTxevggCCwfUggp7IIcl5YpWOXD
sLgeZtgvS9NmDCasrXChShJI9bVL2MoN1/b1xiGttRrrspmLqC68FFVCRbV3xmVCZEaylUPA1oVp
voJ4NMyRk3B6b3rqcR4c6zLQz8PkraG+LV2YoLIa8gBz5Y9YYdpNR7IofkzI2N12YN5bOWosi2Ai
y8gCMpvOk7hQF42v9yWpQ5AklBXIVa57icvx+84twiSRK4VKG4SreaRHthxCP5iPE5Ps4zSC5I2R
ttvLEjHHts6MWJyGYbLocEBsVsePgQuZwaTaN7K8Z1P5jJKGFc9nm7TLer2x7JrJoeOTzqLGqz8h
E/G37b2VEdiavvz/pulLhT3y7m0RpUOmQcKQErBbdmvVqrYNZRj1KDPlBBp7tq/FH03aY+aLu9Id
NrprkyMOYs4C2ji4xhFf3VOwPu8gMbP2MGvbSYZNu8gvkhqCkBHLkPCDUvEtMmP3QxGfFwj8DGF7
uL6JbEtgGDZkN5VuJtzeUTbyp8rjAUTCebYt3jJBZY1XNGETsgLobmT0lvFrLlaLRCyra2LJ5tQv
Z1L7BVCi3dEn/l1Mk2+6WHu4tsyLiR4Lh5D0TS0KgPvgI0YI4OEa7W6cdRM6xhhw6SLpcRow1J44
QrpHUaVr1Lm2qTEsNq66MCWaFBFeal55K1/CIv7aleHTpi1DDaudVZrzHJQcEQmybl/ETXboGTiq
trVuWC1AyzKYcxwDI+j9X+bFd79AlWyT9jcV1DiGBZMyRXqkAk6g1o9BxYePyaj6eePHG1br4aY6
dQMQ754rgHrvH5thXHt0sK2qYakS9SMoq8HENIP7FZUet4Fkn9zePV6fd0vzJm5s9JBorkCuGTWy
qHZ5B96bIP0RFOm2vJTJftaC67SHE84jJC3K+b5GmRW/h/8f18TELBZrkppx6kzAyEyIb/0gOVTt
zPagCl1z9rbpMQ7bSS21gJ4nXJkfBwcJlOyNFvFvt2v/bpv/S8dvzsKqESVEqqYi6vly6uIl2NHJ
feqQQdjWvmG1A6Sv6mxxYbVT6x19j9JjQZR/0BKKtNe7sK2AYbpB0jLGghR3pBI8RLtEZOwP0s95
v9/WvmG8jhQ0ANCriNrZ8xHt4H14EZt0dCji2f+ff9kxv/VbXI+CIvnoLfVLowa8DE83dZO9VKL8
eH0M76Nj0I9hxnrEM3rWdoh5er5fyvao2/CnbssTmLLTnee091U6/QwT0e4g1XFzvVfL7jXhZFrx
JYAiXRV1sesd/LSmhxbkGgCujWxlcS6G8E7oayLJRr3UJLvEcm7KELh39wA2HB2SPDUgCbs+ClsX
l1jpjYmEgy7BpUqx/qi1egaZNUSO3Cw5j2nKnmekdk7X+7HN1qX/N/0of85aP0euxStx1/Smdth3
wSCARiBhMq0cFbZODHtnwQwJCr9G8pO0r6nb/k3wzD4y8eX6GCy2aELJQsRHWZPhqgPW/OHQdEO2
h+ze1o83LD0v+YCTDYs9uc5yE7uDe9cPNd4yYrUmW25bbMPYaU9YPpc9EJBedsNF8I0XzodMBk+K
eWtHqm2SDJtPSJgmmJkiSnI/xfJWS/iNOzx9ub4GlszmPxfwZh+lblw2mrVV1CTDq+AuuN4Iye+7
rkTBg1w0ngKa8VyycU2v27KnTPwYm8d8yClw9+BJT57AdZx9BES7OBCxqjRhWRaTw6wFN3NZguML
eTzw/nXpIwuHA2jtIEirV8zcNgrDzPVSOGkA+FWEEHY85Myvbpkn0kNQr9Y/WBb+P1iyFgyVJTDV
UdyHah/KodrPOTSkrq+7bQCGaQsQkACwAf8BGadsX7H5h+6kBBvf8PV6B7bPv/z/ZmPJai4Fjxcs
Atf53gnAIogSlI3v0q5h3C7qfYoq6PMoTcJ+n42gpvXj+DWNM0ArPboSj1xW853zwsSTtUBr+zIf
kRAW8bEJ64NH2wdZLMVuqMQxbNZoMW1zZdj4PHt8JKGbRzRvYHuZX+9nN51Wjop/x9t7wzCO8xwC
h2HLAHBWQBdB5/I4knafec8yeE7BjuDUP3M9gfNB3E90vHGHT0vu7/v0S62Km2oa93nTn2d/ExqC
m8izsHWXlru4tHZ9Gd6JLCw/dKnoVsb6vulzE3M2Qz+v7ly8BfKEnwoQCnAy3bOiv0EN/WHLxuYm
3mwYVeDmNEfhUKxatm+CxmX7xW/pGvHX+7sOx8b/W062TIvrBMCFpTkSTeCphAxQlp9ZwL1J7jTR
/ckhepmP5UL7JN44LMMhpEug5qrAWZZ4wW2eeg+eqFbegN8/Y7jJZDaCfSVwvLaMhtgtQLyY9YeG
QoqHlF5zFH2Q7Mc2Tfb1QMV52xoZ7oHQrp2KDGs0ziIDb7Q73U8Lj1feUN83V/4fOFro52Gf18hl
Q8gFmm+JPPpaZZtSF9zEmlUNGCsa3BKjuatuK2DRYJmr7FC2TzdcgeYLOEtm5GO7YqY3PAmX3QRp
n+OmaTeBZulco4RCIVbJ1Xjre9PN4K7dbS0fbuLMklbnNa2Bc4n9+hAG8pTRTZhkyk2IGXPCMKcN
5qSlxe8OUPPKWw1CLf7IBJh5pETqslKYkSABN2h7p4LsHEz5Y76NgAifbxiuC1JNCCQVBRgesnSf
yFTvwXnT3wqgEz5tW9fLorw5y92+YhQYwiICH3fyurR4g92BuqlfDtvaN8w18GKq/SzOospxErnX
c9u5O5fFbroS7VhcKjcCdU6rMehYkUc8jR8US5+crnqoSXmGWvJpGdc8t22TGuc4qNFxskL1IsIl
rDoV8VDtUmgmr8zSZUH/e4xzbtiuHNzCxXXjEhAqZC787E6Exd9MTpue6LgJL0vraWBJGGZRCgwh
oer3mCRyh/eulbP5X+3OOwMwMWVZCghnGcI98Dnb+2wad3GNuKrT0SLi7xeU++CUXyAEepiX8KH2
yN4fvL8VKT9f32YWYzRhZyH0zkTZNgWIhhn/4RUQmT7wjNEP+TLwb3GghnzbCWFSm41QskrQZh4t
pB0gmtCLh6Duwy2VuZSbEDSdV6MjUpZFCeFptR/ATvl9KedVNXfLRjMhaMmE2o+FiTyauv5FyeRu
Lhjo5ejK59uWwbB2GdRq6gnJQPAXgv7dufcC/6nK6b731xK5thEY9k7qBHBCjkTxOBenSSNpNeX+
Lx6vMRHY2jcMneEpUIoBiGoHOiig5PKe1YQnhk6HK7cnC+Sdm7Rm+RKM4PZ3kIoWnn8kzPWiLhmW
32Ec6GM9OOkZxSDgf48bXu8DOpJ9TxqUls3lJmFbyk0cGhl0Vg11hivWEnxxSPzcknKbeZggNEln
3gcBrrbl5Kid0nQ4cQTqx+tmLt73kyaNWdk0oDhosDiyQ2pdkeZ3IrOfZXbB/LIv4xI8tLX7fS7L
1+v9WTbDf8Bno57n2EFo4rcspoeppjp/jZE4C46N7sZgpRvL4RJcun9zCI8ESThnmDFpsfq6FMCV
1E6yicIMi33p9E3jVUJZCurfDGQe4nPdzfOOMdJtSiNyE3YWzsIf8wqXddG4+WkEJnQvZPBrbII1
ZI/FpQSGvXOvrYGWQI3jxaV4Q/vRbcWu4OI5Ro3GxlEYNo8YZRo4c7JITRwcY7I9BTz50Lvux23b
yDjeh9EHtEohCFIZuwMJ+B/oWNywsFgJgSxTZILPGBHtkk9lFsVhnewb1v1GoeUHrtKfSRCuXPQs
W9QEoIUgwp+SQWQRg9TlDQtQdOfQ6vem+TGRZ2Aaw9sZBIqiYRnD80W99ECG2DsmuitO17uwzdHl
/zdW4DJvDMH8m0WovTlNtT7SnH6TAdhtY2/bzdQkNAsXaK7V85JEbPBPVPlnZ1k5Mmwfb5gwjUHZ
nuLxKVouKuqgAdtlJTuPiLLA+LCxD+PoRkVl1ZcZyB3AmrYcur4P98EwJbvMSZp9XLA1iWVLxsBE
ovFubJywjJ3H2QfX3lRcGEgoa04sENVzyFkPpUPgr5fF35Zm58ywbqCuWAcX4jyWLHgBseKTEs3z
9V1lswrDsItCEhn4k/OodZ4emkYOB5WplXSaZdVNRBpvBxGQBFsUZ8HXqktrAALVE/SUXmXNVzyT
ZQAmJI3WoLZtaOs8gnU43sUt8XZV562xjtpav9zZ3hhdGrrF1M7SeQwb3zuVsu+OCK66lWDTcjib
bGesHWjM9JRGVJJT1Wi967j+tDTjSrBhuVmaTGfFQoOiSds0Yml711LItBXqXPnOyyS814Gs5XBt
k3T5/80k+VVDE03GNCKjCz2jzh0OnPFpZZJsrRtmrapmqVwPg+hVXe4Ht60Pyfqrq61143D2l7bE
VRsLzJc5+1IAwnoA/3+8gs+zLbBhuHnbeG6ucwfCeBk7YCM91UU9H4bZXTFfm4UZ5puEPOyhsBM/
Fkn95MjhHjUgR8A38p12115jLLvIBKGlC4oQRZo6j4NXfIFy2wMf6xtVI6/Y82enbje9Z3ATjzYN
CwkmrdLICchNTcsvfjffJ7KadjKNu0PKs9dNLs9EpvE6yeUFyxGN47gcB0q7Gyk8dyWUsc3WZaXe
GIOgFWf+iNaT5mfPfs/ZT+I9ej0/9PHfbd9vxNqON2Rp6yEcRhj/4ANHk7G1IgPbzc6EptU6rLzA
c1IUv8XhEfdgcfRcQEsrpO7uCqftAUpxm6e2FHpPQ5kfgxD2OOimPW8bnGHtPU1oms5JGs112qHh
XJ/ohOTL9dYt5mKi1+YAyjgz0oQA2PA7LfvhkE7k0cvVfcL7w/U+LB6FGjbveFj9xudpxN0MT2W6
avdxDcLB661bPAo1DD6QSTkmjo/K+TLF5fS59oe9v6yxIli+3cSwiWEMp9HzEqg2y2qX9OQLTZuV
+NsSNpn4NRdwIOEUaHti+c3Ixm94jUayACCaPBxfe+bch7yXK9NkWWgTyzaMQVr4fEgiwIDK3QAv
dUBysjk4uW7vR9w2tm1XU6UT4tnOVPhtEoWzN+wZmDz2Pnc/X19r22oYhl4UQZmQQSYRaM2DnVN3
y37oyVpQadlJ5NLrG0cFuXYojE6Yor6Xn9x5+ELgzrXPVqJxW/OGISdKVI1fls5jF0Ow3ffq6l4k
qXjING9WMjW2Loyzm4NCb6xcnURSQDyXZpHO+gcUoqycrbYNaxiyQmBGapcjNK6Wv9JRTzT3fpeM
napl/JB67Ue6jIdtK21YNR7pmgDSJbDqxitv45yzGy9t2UrrlnkywWsQRSn+x9mVLMmtKtEvUoRG
JLaqoafCQ7d9PWwI+9rWjITQgPT175RX/bhNKULLqgUIyEwSOHlO4tbUYbopCBT5GuCxoXF5BN6s
vb89AFsX1zl8ZUzgQKBz5fkOGyBClk5VBmm+9knn+p/b7VvW4q8k8Kv2IVxJyVDX2bsg0sfSDR/4
OoGPNCheYinuKynusjnfSNosbmdSofmjt5S89inLCRS6yuk+8ehGWLI1fZ2+V8OogqwrWzygX0WS
v66Cx+cBvJ67KhwTE7HWFMk0V/lCWSw8cejwPn+cmjpLb6+AbYUNfwYQJ5R4nHXYleY/qeIvPKnP
pbvufEM1Sc8aaLn2bjc7DE8s8ecCp+cP0K52toDllg3BVNlcijlOVs/hrKXZeoC+DgoGkrE9uotc
IIy9VVZsW2DDkRMoSzVOh3x8IU3/EJRtgfOis0UQZmndhKeNa5wV9Qgva3qIZh1w2tLnltabNTOW
STKxabNeMrzdrJzl6KMqihde5E3q+e0j11u3oZb82BTUJCBfBhWskzAwOByw6iSFfPNdsIhzzvMP
QJZsia/YBnP9/5WvgRxJFHpcOItHeRZZeWzl+jUpEiYmsnVvaXEK1/DnVsiBlm5AGe/ii1eqsz/z
O+B1P+/yOVNhcxBO7jSkpFA2qrw+LYGpUQdJ8yJPxykIf93uxWZVhmdTOpd97nuUgeF1OLRx/ztp
5629x9a4sUcHuO/2xnhKGPdzQo5eHmiedqJr/7n98bYVMDZprw9V3gJIw6oKL068z/j92sjo7Hqq
3oirNos1fNrHEaHoB0JZV9N3NCtOtRQilSH/cN17ChV8vD2Ut6cqNsFnS1Ssy1SPnCnpQXaNizBb
TlCVb7ONgbw9V7GJPytpB7YLrilbByJBq1+5Z43XoVRnE9mVD8cm/iz2+ViH4Dlg2aife8f9uoTR
xrb8tj/HJvJsXqdqKVFEwvDud8/j8GcLzNTqKjDR7fO3mBruDFWWhmdTT1kBqdnAkyoFt1c6I15s
bKK2Jb7+/zomrWD1DLoWK5D3zaHv6ox1kbf1dm1bX8ORAfAQ1VSWCN/ulW0OxBltmdZFA0hoEEs1
byQxtm4Ml+bEg9RrF+DOKSir4GmSbkJw4dfx/DGsYi/auPezdWN4tnZqEOmPCYJf1X24ennqNN4H
Wa/P+9zNcGvs1E4cxljsDNlM6hXQsFBTv4W2sXz9f9Bmjef2a60oa0B3EIOpQY6ayXVLcPvtfDg2
EWcTCfw+BHIDKX1y3xVTqtvivnP0MaunQ6ES1Fb5G6est8MfLhT/32ZJ6atAeehK+cvjFYs75S4b
OnVoHH43Os6v28thG5GxXUtXlb1aggSF2HgC7OPkUS70PRH+kipvPBe5e7e6W4mUrbPrqr3yw7yQ
qp1ASc8SryPAx8YPNFjQvv8I8ZHzStU9Gbf6ss2f4fNhwBvd4qIW7tIcSh1/9dfs5WoZazm/y5td
KiNBbEprJn3hjXkvMX/XrCSF7inxU4iLxZ/2rY/h9U0IcQsyY30mt/7Fe3K43rGkiVdfKjn/jNry
TnZiYxexXENCB+T/14ejkMSt+yZhvi7eS3A1TlDjdbr8iLq1z14/HNey+YtSLGDuePbe6NeyxZgg
NqVXIItUhTmc2p8l90ka5djul/6MMp0Pt+fxuuz/xZnFJpCNUDqoDjhPlvSKgKJnvUPdnDrebtwy
ABPERqEjGbgAurJKkud19F8Am0MBFlHy2Efhy75OjIAQTr7WwGQkLAbO6zwATpsGS6HPui/8OyVc
f+PC0DZTRkQAqaXvq3C8GsGISwUp5fRrdUL57fYwbM0bMQAiq5CZzrqYEWAzUiH+0bTbePe0BH8T
o5aAjsnPnT5momy6dA7khyXzL7Lq9tlpbGz0BKVQAwj8Yjbn0SMI6J8cRC/Rxs+0URvZlm12DHcn
cQ7oe+knbAQz0PegHb0PBV+2IHCW+Bsb/k38kK66wgAKqj5WLr3rGv7H79rnK/LYbQHom/XOgRjb
/FpOfsc5uiIF8iCeN09Z2Xj7UiEThjYHYe7nUDVmMgrrDg9VEGhLATWIXpSM6n3UUrGJSKsL3FQs
fIxZBS6Ljyv3vEPtYIPc5QcmIi1Za0nXYLoGpKQBw55Ox6zLT7cbv8aEN6KdCT9bKzk2PCkJo0hJ
j1Hu3ZV++6sRwxlclCc1bdF0WjzOxJ+Vbd73JO4IS1zo0dcE9YEuqpspDmj7BnL1k1cZQ1TkUwWi
XXRQui/xICYguLKfy5If5ji4ayOUa9/uyOJ4Jh6tGqFqH44kYhXYHBmthvLZlaLdeGS1zZPh1pE7
+v5QtTFTTVkOaRip5ltB3fYXismGducQDO8eE1dpULlFLKyd7HjF4JzBkrvFs2ApAI9NPc2KD7lO
ZhmzKYufwqL8k4/JAeK5H1uPPMc6YGsVfCbj9Evq7tftRXkbtRmb+LRxav0MsO+IdRIia3xswzQv
1Hhc43A9dK4XPnnVjAfxLKxPop7zDaOzhEkTslb7eQ/N2xjeo8v4ZeyD5VgtqxpSnYzug8urX53y
9An1XcDC3x6pxUBMIBtKblc/StyIiWAdn/PBd37SKK/STCTBRhe2URn7epF5LowvJAxPBMMJ+Kl7
OjTvlzA+BxLFpCEfHuo63heh/wNpGzJvmdYhYpMAuaeODjhNvs/GfcUnscmqVqN6XnqotGauWsZT
5C/Bg4rm7nh7MSzpXGTs81W1DihSWiJGPmcLqGJmJwdgLmk+RnQfRXZsgtkmJyCyasKIofZhSKMk
Vud1kd6hSvDgf3sUlohmoteyXnT95MGkZt0MZ9/zvTOF0sKGNdkM1tjfi6kIfaekiJeO8wnV8yxb
/LuWu/s+3oSwjXStsypHOFakctMur2Xq1C7ZZ50meK2XQ95N7RqxTDnuMffD4IHOc3McAj5tdGGZ
fZNRLZK6XQqiI2BQcOnnKKkPXba4GxZqa93w5Zaj6ge01bDQWpQKQprAZRMeRluqVJb8wUSw1T6k
AbRbR0wCzXkV73KFI9IhGNn1gA6E5cbV6N/HvTcSFVOkcxFT36LoBh0F7sHL6+p+VeJzluUZQl/5
ycnqu6JbwAw8kjQk6i4CphRIurMXT09Tnz83oBMVmzS7FqMODcfP1ghPYSLyWa5z585x2uahTqYo
lY3SH297pa0L//8TmtivisHnvs+Wofvth+F7PrXvtdylcBvEoZEDlGognZesPnPDYv42x7X6optp
+nn7421mZzg9APXguIVcFdNZ5xwaYHvTaZZbFX8WozMBbxCLcr2ocUJGhnUAYj9+Htr8d9I3IuVu
/2+8bCHrLMMwIW9BvyaNO8uQBcU8pKBIfSRi3XfPYKLcHB+3j06UR2xwmvwM6tj6nvbVdL69ABbr
MfnXAEDjHojGkSZgEeoJF/HV/GcU4vvt5m0Tc+32VbY9RhHMh7QR467zuy/Lb5Ufvdxu2vbl1y5f
Nc1zMDD0Nb7cT9rP/gJhNQ88q5O38x7OlO4cVp6LLi98pkXoHfI8L54EFcHp9tfbJsbw2prnc1yG
nc+g5DSmVR8OaeXXv283/vet/Y0gaELXfC1Q51hwjwGzPR2TFu91RXVUKK0KB9QOSR9kdeS8Tu2X
ZYrPi66h3ldvZZ6WZMdEtk2TvwJr3YZ4eK4/9pDMhQbQr1aEKQUicF+yYOLbuhFHc/CmAfIX0jmF
LvN8IFFRpHMXbF0JWFbIhLlFydCBG2UKWawGcRf0YCYMEDk2dnOL9Zq4tlWirk7ROQQ2xfsVFPXF
idd/8fLyfNsCbM0b23lftAnFQ4jHQJw5f3N9rIIfF8l3ESZbQnO2+bl2/cr/ej8hPTIqnxWueySi
cg81fGRjeiw2ZGLa2mEuXJ6JgPWreBBkTMvewz0xSqIct973LmWKfKKip/WAuvWYC4gK7qKfctf5
vNKt5wLb/Bge7k9zyTM5AzOMk9FpGMV8l43DvuLG+D8kbZIWdAkxKQnEsdNGix9l2W1MjO3LjU25
BXYDxabSw81F9BtYv+em3arOtjRtItiEP8cdChl8XMyjOtsrnN/duFX0ZLF5k3ct6fsJLG6Lz4JZ
yGNRKHUEj11wV+Ry57OviV5DHW5WyioLGA3Eh1KS71M5fLntsbaZMTy2C8ADNA2zz1qlazz5SvAx
a3c8327d4k+e4awLqgl7mtQ+i5Ks+dw1WXxanGi8hKBiPuN5+c/tbmyDuP7/Kiasso6Xsh19YEX7
5EGowEu7ZPOQZWvdSKa1nFXdrB6C2lBDgmO58sUO5cYM2Ro33DUMlkCWUmJDxrXaiY5Td9ZE/N43
L0YSvbh9O2UuGldZC82ecHyY9PLPvrYNb827ooEK2wBvpUV44tRVaZTRnbeYJlIN53BQQIzX0/gU
RGmyRH/E1G6RzVus0oSpTQNtyFr6LltimTwMQfs9Suh4EossDm6x9ZZmiQsmUC1TWZHlXueySACs
VgTncAxPIq82LhZszV8H98rmc/AOdb6oXTb2SXXQju5Tp3Df9WV43LXAJjZt7n0pdcRXXLPlDUnn
dtFPw6j5p33NXx3i1fc3Q8iTcHYxPWMXliclFeTVALWjf/a1b3gtAMUTKP4yF1cjYOA6dnEZLfdF
R/S+Oo3Y5E+DFkUejJQvDJKuQDMMrizqu6wVvLm7PQLbChveK6FxmFearqwUoj75A/EPAULdfS7W
cecaG04sOg4gBrhu8dDoFLgeDAgcYPM4cJ3q/x4H8DL9/0ssJkqXWHsrK1DRhNhceoe2XcRRg6/m
PnFdfVhJ5KW9k8jjzLs6HfqKPI2j3+PSpIpR5xYFuD+5PZtXu3rrY663ya/szW2yMCv8eGXA2EIw
ZJjz6bFsGrGBcrE1f70LeNV8t06ySMpiZZWXlN79XKkwPBBQA2zhXm0dGP6e+X2uphrhpEapsPTD
7xJc1BtzYzm4ERO4lnkaxZEVnMVFxSFEnzQrwvh0BUe4dX7I3VClnaoe55i/ZBWqEUuQHDj7Tjzk
Pwxqjhd3qK5f2ZCTaTp2NNMuKKU6fzrdXvq3HYlQIxQABEsrtcDKHa+6gMHovg5RNeTvPFQRkzKN
LuuQF7RdWV2tfxrinwod/lFJtOsmhpicaSIkyZx5YmVTVP87BvkPqeOdVmv4/4Cqiz5Z1coaJYNH
aPBNYCkKtoSlLPNuYthqd61RXZ1j3jMqz9pv+3PpF+uLD9DzYdfSmji2kU+i66DMzsJJreewU915
rH0HeJ/l9+0eLH5nwteqQfqtlOiBy6E+VQ4AGRWKGTc8zzZFhle7TdVRGTYrBCWc4VzSPkzDXkyH
BpXWG1N0beqNwGdSqM1T0/qqrjRz/FEf9Vqf89iPDmM7Aj2xdQiyzdL1/1fhbwnyomnzRrNKq+qg
gsK7H/A4vJHr2Fo3HNh1+oa7ugYA0m+ZRKw66lDtIzUnJn1a7aNmQa3JzHwnzz4OM23v8KqydeFi
+3RjE3eEC9RLTRYme+38XAPBvxCltjJZW+uG/7ZREja+kywsyOLggEXuD1TKreoES+sm1Mwp67AV
npwYCkS9s9PUBNwO3pZd2lo3NmRgFDJ3bbVmZTghgcWz1ZPGa83ptttaHMukQ8ugje6LfIDJ1LJP
Tj1kJz8GgOJ/UySJ9rGlEpMJjSfBDBmFYmR1GKu0vdZYENlsQC1s83Md2SuXyoZctRq0WKwt/Q6k
2zpnCBVb1A621q//v2o9COea8EIOLJnb7AyxdH3vNXoLY2GbfcNh585bAHghikkSPFRivYB05Ogs
1cbUWEJabByaFVj9h7UNFVMV/zUX3adIhA9BqN5RsVUwaOvC8Nuw0fHEccZiY4lXlTz8OPcLajac
8zC7f26bqK0Lw3mdaUX1jz8o5nbTUxsv7wq/PHQDeajkZkH221gJYgLMFtGXEQoSMYypXs5KVuLk
k9x/mLwkvCSVjFK3LLxvpdtskXlYRvUfsNnk4dibY1TBmnhp1ZXwuxyIBlkPyQnEXs3Gzvn2Ixsx
YWc1HTq9DkHP/LZM7lFIGKVQspR3S0D69Lq5iWwLcGKxZhOEtpA2K1qoSjIItf+eOVJwNN2SYSMJ
s82Y4eiBqDzVxqFkiw5fOPeztFUKRbC0+t7G4nTb2Cz+bnKggRyeTp6Ay1RN16XF5FTna/DaaN02
Q4a/tyCs4o4zYTFwj+IM2VOdrUlKdbFVfmn7fMPjvWCp46TB58d+0r0LqIcDSLapm3I9kL6RIpna
m4GqHJ0Nc8+AH/pc1fNTK8r3KIG5K0h5BtD0PLYtRN2Gj/vWwnD8OKjblUK4nkFS6F9gW4AzjLud
m7YJNYtVPxI1EckA+XLukalmd2GDF8pdn24iygLHyzjxC8n80v2hlmxJNULxzsaNM7TucOd3vQxl
3cCLCyTMSZnGVSh/3P52i5Ga+ptLruMombVkgfJBJZVnpKrOPk2gJx8kJV838m2LMZmIMWjIh8ua
0I61CQy0X6h7iIGROBbOIFi19vTs18l6dLNYAbxGk+O+0RkbOup52yrBUYjpeWiOSxX+0SilCqCy
eLt9S5QysWTuPJYoiRw6tooudWZyjpfuV8DrS+bzjW3d4uQmlixuI19SEbboAqygWr7jTf7l9tfb
1t7YzhetF3CHVB1z5+QFiK9nsLD9LGS8Af+xfbnh0T1kLJeynjs2Z903nRQyDZ1wqxDZ8u0mhKwL
lAMxWd2x0Zn9U95VOiUAB5whh7uVyNq6MHLxKmr532yfrQ5xz42qP1RNFp20XL7tmn8TRVaBnHGs
Ha9FjXCQp1R1J691Uf4jd+5vJhVa1y2JHxVQZmyjgt4PQ9A8ZFHyad/XX6ftVbKMtEKBPipqGKXO
Wav16Iz1c+NmuwpViIkdA406dB/jVbCSJN9RKJWlci6eb3+6xW1NJFhFGg5sytKyMPE/RTV5KsLi
afSX4cDL6u52H5Yk09ThbAH5xbOJrlngQkC0FY37BQ9/4RHCHALFQ55IAcwd/6kXrzze7tFmr4Y7
Uz2Gbu2TmpEM9cfOnPupM/Ao1e6ytY/aBmW4dJ60Cxc+FQx35PdZoJ/jdf0WOdmnpZDnAXzIOEF9
vj0aS/Qw8WJ+6aMiPwlqpgrlnaDu7mE0y5aajGWuTJBYxn1dKlAnM0dWF7dFJVecPQRethG0LfNk
4sTWEtIT/YjmNc7chxjk2kypxj+jsho6LCSHzjiJyDve77xpN6FjoGVaAs5bXASFzqc+9ss0oM6+
i6bAcHQnBrWrJissuezycz4Myd3aFfHp9jrbVuK6/q/CiNuQ0cu8TDBAM6sU7yGPcSMfV+ghbyRQ
tg6MNDzCBboG0RC2IULUR0cp9SC5G12IKrcQxzZb9f9/DFfh0YwnRcsC2oMTnI7BQ6Hddd8+agLI
umxa52QoBWvW6SUbvH8GCJnfnnzbh5v+3Lorju5Vw7TfFGxpJ34qdaA3Zt5ScUpMZFhZDbrjWnUM
wixfCm+9jCr/l6/t+1BUP6rrWxBef0uJJ/4qAsni/M/tUVlW3ESLJUUQOwvgvbgJKdrHZVD05wRO
i/cKAKyNoVkmzoSMzSC8caeIo14W6K4vlEyw3RqplL+RWFoO8iYFmttnPjBpScvmFg/ZTpG/ZE3/
WPgV+CG9Sz3JLZ0My1boX+fwlfs5NdSi/QYdTRoY8Ljuz4vrHwHm/GfU/pYL2mbr+v+rTobCnSSd
g4ahvCtKowWgfxkH+8BdxMSOgUkfpGURbVlfcCfFTUeRQtns/rYt2ebHcO2qnzrl4zaNVQvv08GL
ljSHQCJKW8fuqMYp2pfumBiywY8DVTiyZquEGNBTXY1hdw7cRu61WMPVe8DfpqUTNatr9y4eppdu
4p93zZEJJJtV4ldBOwsmQQKaQuL2XR2tFCWb+fsh2Sojt9iQiShr58lVXYt8IPLFrA6O5+FNxZnL
4dPtQdjaN87ZzVhXqAFF9qTVPB3GalHAGQ/VcV/rV/N65QEwGxTrLH7NqqmTd205tPex2mTgtH27
4cRh4US0GZRgOWSvNWhDyuY8tbXXbEQjS0A1SdAi1brzKifBaDLQlAwqPAUAa957dfF73/wYm3SY
RV6NCsSGeW39kwSek/pR5u8L1iYL2hCK2VccjYuldR6iJaqOoTeUGwhN2+QYaTeMkerB7QTThehO
yCXrO/BL9peMi2Vj/i1ByJTsbGgMOSPlNSzqhgcPqDUd8p9K02Oomw3zt4zCxJYNdF4KB2dcNpHs
dzMuR2+d7pUjN3IYy35mostU2aleggeXcWc8otLk0hIUNkXjsejnf/lAPt42I9soDCf2hoxkme4a
QJXxyCXp/TWxAOnNxlJb/Mw1vHiUjlqzZW4YuKY7vBY3y1KltG73kTMQE102NRPv8fQqWAYG9qex
bqH5wsOdW71JfDYlYiV4HUCEK9XvwkeFaO99T0p5oFOzcWtvmyDDjeWEU9u4dAhzdBbH6JphCxFl
p9ura2vd2Iu1qFGYCMFClFX6yZGSLj5VIBbZ2IFttmP48VhQCX7KERuMhiznpCFEnv+g/fBj38cb
+2+WyXzIxFyztnlqFrDxNHgA2ogPb3tXZGLKCrG6ccu7irVFeHDy4JiX8TmfMgRoXNmH+yRjIpPq
bFzGEsmWVzIhc5XWstWpp4bz7fl5O8ZFJsmZ49NwrOK5ZG0HSp9IyUtd62O0OJ8zb904yb69xJHJ
dhavUFgaV69gY909RFF4B8rEuwE4hNtDeNs+IxMwhsuWolPxXLCmiMcu9Ukx1ccyCcUWutI2R9eO
X2URFPxtgi9jwbK6OYqmD1LRusVhnUJxXJd4CxVoMyfDi3OV1SSq1oI5qL++A7HBevJGiK/E2s0/
taNTPdIIjBb7Js1w6oiXS1booWAelHsOtVeQY4+X17t9rRtOPfA6AZ1xVjARLQ/AD/Unt4rDnY0b
Lr2oWXeqIRmL+PS+i8Z7rla5b1pMmJgHSC4P6yADznWiBwH6ikO3yC0Ys8URTIRYFU9ETCi5ZDyo
77Tj3Wu/wxXYlsS4xRFMeFg81mPsAzoJ7F/0mav+XROIr7cX1PblxhbMQS6EMwUo/uo5ue+X8CEO
pke/dv693byFByMygWFQEueTymTGJm/5XgmVriRLI/WjWz47MkiBqTiMORjo8e/tHm0DMny6C7Ts
eOs4F1TzHudGPQRRd8gWsZF42ZbC8GXfmV09JWi+1V2Zqjyf0tJxt8oLba0bzitLQHwhQgoPyIX7
Ipa5v+d9sZX22lo3nBdv52Nb+NS5RK74UISa8TE53Z51S4gzSckygeKPTPvOxYk86BAnip6bqvwU
OblOfTqrYzbyj7e7sozCBIz545w1Q5dnrAld/n6ImxaY0kJspKSWLcEkJ1ucePaWNspYEeOBzRP6
a9jFv0o5Hb2R7JIJjUzYWF7A5RqAzplHRNnicTsJXwaI+Kxpvq5y3+ZpwsaARZ4Sb5ydSzav43zM
sRPwYxLulNCMTAlNz4HEEOYIxpTFANUnDSjcxuzT7TW2OLHJTebpycu0Gp1LVWbnqxOrPPsQj+NG
Wm2xVpOaLOdtBIAKFlm17Zi60AhJqVN/HVd+cmMOPAB4RfaFIxNFFgaKDLgux74Tj/17KJLkd3Ox
OudoGsNdmXD0H54yPlIxDMq5CO2pNCmVBiJqi2bAthLGnpyHdCqcXDqXtcqfgnV4rKv+rnXlvgzS
hI5xOgRlM5X0slKCmjT+vpkh+Vou+6K1iRPLp7lwUNieARhLozRwmkde0H1k8JEJDnPnRZNJYFcO
3eUxiMmfhvZbuFVLGDLRYL6vVUFk7lwWlLKgouARknF5GsrhaUjERiC1LK1JRzaGPRSqsplfqqp5
qDJyF+XreUGt8G0ftsRpEwym8jgYpizATrmOeIRHodq9E7RbYDBb68Y+DK3NRuJSgl5kn/VHzWmf
yijfav3vLeh/wVrQWfz/k0FYw+R9EHUDmZmcIQ5yJFN1quk9H920b2U68Y9eUqVLt6Z0+p4E4yMN
syOP3/vJx6X6Qfi5AAntvok0tu2AdhK3OoJeEr58GXL+IQjI99tN20zA8O5wGAquIRN+KfN2eEwa
OoBMIR/uB5FvHXItlmxCxWqQDpKsQgDxotnFMRca9Dx87xBRey+A4ECppORTf9o1HhM51oW58mQQ
8EutxYMzOw9rqViitzAIlukyeccyGfBybSi/rHF9Vnl9SKLmGwoH/tz++rdBXZGJHetiFG5C6Ytf
BAHdTdkU4/2IfTxd5oieY+BCT7hQLA+NSNwD3gH3XTJFJpZM6a6PZEj4xZPuHQQzXmbk0Bu2a1v9
q/u+OmEXpAaFz9QnF7IunwKa9al2ANgO5y/l9a7v9rzZlsWIBXWTkLXgK7+ANuN5KpN3YnAv1byF
tXsbfADV3v8fA59wlVJTlVyGqgddwPRUavU+A53aVKJsOA+CE2Rtf94eiiWsmTRkSRu3rueM9MJL
zh/ycl2/zlOmN67kbKthuDtpJjU2Mof9QlREigxHsOpSNMFXrvVG1Ld0YeLI5hUI4MohyaVNxoc5
yZ9k0UTnTJDHGbqw+9zcZCSLXNwrVvmaXECpeco6uRzrzK2PXsK3CNss62BCybK2GJwcPP6XyQXB
QtnTIh109Hx7kW2HYhNHFq0DaLzcgV+SzP3q5a645A7/A1ml/uB2lB8BGpX3hQwFaj7C/nHI6BZO
x2LL/6Eqw+2KjjuXXyZ/+uz5H6L5BTKAqMcVHxzAgmTvbvikbQINx0fhe9jnBWLZMlB10DzvD0uA
C+bbM/iXK+WN/dlEnE1RqBIRKX7RYQEa8ed++cqn4siD+exMzhESPYc8ylFy0h01rhYaUDVG9V2l
zw1oIvuFufn3gICbc33K+Hheh2cFEuExP87hdLz9iZagZOLVULXjS9A4woIEUGpzAtp2fyX5PYhZ
tnDSfwEYb82CkRlEjSbgR0ASNIgSSod9Oq/64M+scu+yUKRzXJ1oznR8HXhBX4LgJyBfBx5Mh655
H8o87Vd6QJqZ+tJ9BDm2J2F7jTzWwUdnft8HybEV35S3Jdz3l0rkre814o/q4hHUUBGy/fbTIvGk
+u76mROpT6NEQcJc33sRBA7yL8uinuOe3OHSDmeZ7F0JJsbr99EtD/QRu9/4EhMNl5VecZWcp5cg
qR7wKTFvj+H6scamEYZfUCtxhnl42XqMmjiNnS0dd9/W79UvX+2HY677ammwYhU4pFGNA+yAt8pj
hfHV+hznXjqgdlKOPF2LE82Co9dXEOsjZ9WyQup3hYgODTZO/KSLc6q8Z7fauAn8+/r81pxcT8uv
vq3LoKrorB69zPXLsrQHr0eNC4JDu67HmrQpHKiszkJ4d1c3i4KzhNLmQjdOI5aAYSLuYqcXYzhf
E3oRNOkY0CrN43IrHNlMzwTdJZW3ClmuFDC1H+3yI3e9g1f94OqOBOch6i6yexYTTyfxe0hYnVfH
bkHuLw6wOkjRbVz8/IWYvTXFRlR0PJkFkMy5pvJ4KHG9FB9AwWci5utd4pfWKx7j6l3TgN2xH07N
CoZofe6jrxTk75j+hV9w2sDae9VX1BmkK/+l5RkFdsd1Su6uGc/ViMQK+bzwaiLbhmtbHSPFKpZA
aZTcxKDyau9pV6lDmeRb2HNb41dneWV4KilBZVlk5MKj4v24TGc/Gzc2CksUNrF+Oi9IS6KcXPTQ
zSlt4nfeqBhqVzbat326EdE6L/egx1CSS6X+AS7ifQW109v7h6VlE+vXKNDDxmVBLnUxTin1yYMb
ig+327ZkASagr6Gr7yVLRy7BcKeTOCV5fJCoHubfZTDh0tw57+vHiCiae41wPcx+NNDv7ijHI0ni
d3VdM9f1eUpm8oh68S693Zttxq4p6SszqhvoCvZLQy6kKB04UAxeuAHsEvtav1rYq9bHptaQ+omQ
c4JEvz4V1Sog+FL1Y7fPlExaOO6rBnQ4QXwpB+giORzPzDSBcO7tz7fk5Saob+4EGLK9hVy8bv5X
c5DP6e5LgA2uy/jGatvm33Bj0VJJPJ9GFycs5XkMw+SochIcbw/A4skmoK/Ky1Z5WRZd5BS+1Il4
ccGBBqDWxrnF1rzhyNCab/OK+BGOQ/TgOMO9x8NHqteNzdUyNyakzxnxnBw5Ib6+1cUxl5BOS6pk
X+FiZGL5KM1Ik6gCHz+R31NCszQM9mldRyYt3FpXnlwm4DKLsHPShMryf5xdV4+kSrP8QxepHBS8
0naaHrNmZs0LWnMWT+Ep+PU3+nuaU2dpJJ5m1VoVkFmZZTIyArdD3dpJbmFamjKmOeONygfMmcSK
6vYBPOhutAcf4oT+HdTEn8aKyLV7tAUXmzxxNzkiZ/Ry+6qpj4uIufFBuXh/ci659/b7u+TgRL2y
0xxDE8cZfTJ0uOeY8m0znxprb9jWA7G8kF3zSl3nZHimeXGK7DXJ6yWzGGGbJEx1zdSLa9s7+8nr
PxV4DA3XWjeWTGOcUdxk6p2ycvmVDKXtW2X5yLvU2WgaI2ph7YT0JWfXKun3rO0P4SyOoilWhl94
9/+A+Cq7au1qYtdhdg5zIx5icPPfnzELVv8PgE8kKNp4Mb/aFVrJU164u2KuisMMptzD/Ucsvb2x
+tYoiuadsNi1qKuHmbaX9aSw9PbGUqvSEZASSKJinnQBQNAfPTb7YoxP99/89oZ/2SabuD2KRdzT
w0Sv7TS9ZXYclEIcclqfRzc6WLlY2Y4vGej2+7uoJXZSVRWl01VUk9jphMS7jBG6shwufYQRthav
mCWcmFynUH0oAdEMp/QR9zx7e+4fSrVxh2syxLV1zXPRzzPCd5gDC7qi0Ktvon3lWGuFroW+E5sY
MWzneo77is1XOk27JKZ7N5YP/1Ptarps51jlS8Wqj03YnRwRfrItubJPXXKQEd5N05RJ5NbzNaZp
8hkKPRPzwwKEMfv78+zv4wsT5zfjelp49qSvU+p9QvPuqXa6lbn1d+8LE9sXsgLA1tEer6qtD6US
D1lYvnkkTHwrUmon+43LmjCBfsRDdQgY5vHqcbnv3BZbr8r5DezlGnXa34NdmCi/Tk5zBkJhWKkv
RjQNes9eNT3jHuDjfS8sjX/7/V0YzjlgZNAM1leg/QDVISq79lnVnnnM8vP9Ryw5+vb7u0eAOKL3
UNPXKHF0AsfmZtjrPF7jB1sa3Yx0YuWsmsh4dZTMXqkWduk70L7ahOQQJvMb+BlriN2047XzrPaB
gNsucGq+jfJPmMRv3tyLWNgVTAPReie1TjcNrPtWX3KsEb5QDFS5smF1bimI19XOTk30J5f9pj27
MDF9da5SaPzl+upE3vNErZeunXdFp9c2jAt+NVF9KevrBtJg+gra91tBF8IEk4PD6ybrmKC+gnjU
rTJ3uDpuuW+S5rnMQjBUpisYl6WXN5booeZeWBX9cI0J7lTRTYQWkKhvV7Yvf9+3CxPW55R924mK
NFdtt8eYkkfaa1Rjpuc4rjfVpoV7+7B3McuE7Qz5rNtr2nfRTlfkHMmE+VFIV6phSxYywnaoRafZ
ZDVXYaloJyL3g5XG8+G+d5cGN3bVtRQFRNhUe836/qdFRYQOZdyabRvcWI8tbyDo8MHgdTn8UKwr
fAtEo/fHXghaE8mXZ1VWIzW21zLDTXBaY8HqZqT+cq0K8PcqtzDxe7mY0PkURi2iSpKdSOXOacVH
GnovCVFXIYtjCiCHn1vbJMvFfyB9uiyiZsAXebNMjpQX1hntoGvESguOlrcNwLtpqjMFLhzodl1b
0r44gv6i7rByJf73azphQvhmFAAnjb7Va1gMe09X594We1K3J45g4wSdFc1ax8NCPJtoPlzNYZV3
i+ZKmvRaRvaxB/nRUPbfIFn35f7EWjLU7fd3hsLte5OBNaa5Mhk/WunwXIMu8v7QC3PWxPP1dhhX
wIDi7WMNXg4NfvnGEhDSzARZ2c0vvb0Rzzkk4usKat/XlNr5J1Yl+flWMNkW0CaET6eOyu3Iqq79
RD9GpT531vjtvm2WXtxchAn04nMVVVegL/pDErdgsUAcrLz4guVN/N48VzUqWaiftE38XUNn1KdE
f/ZUvBICC/PSBPDJ0PPKeUrU1ZMRcGrHptcHR4dni6zdQC3Yx0TxIddkKMnq8ipQ47hWNGsDQos1
Wt0l+9y+692kr8b51ng8VtfY9UJfVtMhr63vfFijvFl6+9tz342fxZkNAnVRXnOis0Mfz+IUySHb
aP3bU9+NHo45qP01q69j1fkJRweafZVTEsz1tqgydUTLQbAU5ZkSt64xekkmp2ids02daO1SfaHi
Jkwgn8w8qATTDk8AfUvuovcgPE6gm+6mr4PHfZFdbOuNtL/qkoGspjlRKI6o5FQl9g48Dr5LykPe
At+sH5p43GEGck58p492+E+iiPed/oF/WVEK9NxH2EWslWOXZo6xxjO7mFPuyPwqGwtvJwvfQQhU
UPhbCd2FE6qpUBpOc05nyyuugJ0cVR0ehaWPzK4f6Kx2IO3ddPMtTPzfjX+1TjpVoHLY83Pf2vs8
nL2V+bOQHky8nz0lHgu7rkDixw6rV85DOsrvkxN+c0m2luMWDGWi/pCa3Ur1Kb6gL/7hNH2ZrDmF
EFoS5A4HTQWQ+ysuWaBIxw733wE36AoqCLItr5Z+IsS+yIr5evzfZCvsN+Hpw1h+4I5ChXTwcdW8
0YxGFgEA0PVSnZXXKSpQ3qVp5Bwh65l2/9SajtUvsBOu9aAsaBgKU4yU9JBkqxOE/Owk/i1ggCqQ
sZ+BUJjX7g78VyN/Yzw9DYKeEhL56ZT6DaIzV5NP1oRFFqLLJJqLmUwnCmHIa2tZhzD1vtppsx/m
+Nf9RXdpeGO3UIhZ1zT1piArLnnNPzZ6PvBBrRXMl2akkRsS7g48zKwpaBv3kolCHZIe+G0np682
uhnQ3hbTbfdYtrF98CCZN/Q0nYOOHLMpv0Lr6dhNlj+RnzQS/2wylwka7EVYo06QzYFTDc6Jl9AI
gDhZfoyYyl7uP2JhoTQhg0ShxX+aijmAEkW90/mYn1op0pWFcmn0m6PeLZTOGFpY37spsKNKBGMO
drUpZv3KkWxpdCMr4KbddavCBqUPrvouXlZRP0/maX/fMgs51IQEpl6ICj2UMEAYNHyWZfjBU/Kp
oaBZFd620rwwyeckVMiq2I6coOvAVNm00H9II+hh3v+ChWgzwYBdkUBRwumnAA0NuP0clTi0yjlD
7WPbRZOJ5Wts8Ba2kvJgtOW3yoHCSDhd7bLbODeNcE5JX8Ug6+KBZTkHocmzMyRr7ZBLc8eIXzpH
ruOULguapq4P2p2zo4cFZMXyC4nIhNENvMUeApKgAZTO0LNY/2wSawfaq0Pbk7eG65+bHGyyy6Wl
E5ZcOSxIqnAC3cUYSNHW+5Sv3SQunLRNfjnXlTiy1C0L3A5tGypBq7bHT9yqf7CWnVOVP6bRtqZz
YQLdZki1hv0U6iBPZfdFOh55aQemv8S6AsFMOxUNO90324LvTcwbs+axiPOGYV6NP7Mov7R8fts2
9O2R7xJeNDYqnXOLBaoZG1/RkR/nlGzD2ghTntQbJpjN5SyoeQwKUlJDBpMVa/X0hYTHjcXZHXkG
2sVOB9God+Hk/mKz/t1bzYkIr18JjIWUZOLOymR25j6SLOjC8QLM/WM70l2XiJVN9dLwRlQXPZf2
HHosiLQ4gzjtMZmKx2hew3wsWMjEnnlTLUHb7jhB3nufxy48wgMH4aXgDHXXAEkLk9PEoA1FJSFx
MsqAxvwFbeKf7EmurJcL1jHJ5Cpe5k1aehrRXMrnmWgLaw5EYQCjsyeRr2zWl55yM967EHDoRIEx
E4guu/4G7tmPsd29Wi473o+wpeFvv78bXunMBcdv6ARzK5+rLul9dK3uRRmd74+/5GMjgi0IM1AO
RoQAZcMPA/dOzRx+ZbZzDot6267IxJzFUlmVUDMLMkUZIIzsT5xv44oQ/wNYvzMPpF6hd1JWOiDj
LWPHrdw32Kuu+HahQ0OYaDOSl5GThFg2wef8o3Nr7Q/18DnprXMdyZ12qnMCEciB8zP12LZDAzOC
Gry8wBhCzTKwwXRyFMoilyJ0Wwg96X7F6QuTyoShpRXjvFQaibUpP40t+U5s+5vM5ba7RhOHFuWQ
Y7DangW9HgLajedpnlfWsoXpasLQ6tl2Jm8aWACaYUCyR66e4q6QAP3oeEc05u39sFiykBHVXqcB
dKZwQjUB6xNmTgv5aEaPruTWyiOWPsWI7BoyvG3mlDoAvQ1Yi+3U2rvY4R9IU6l92brDyhq0kGFN
ljnaJgU4zuop6GIqfCApRr8k4KHfZij+7/wE/tSUqTjRQeGMaRA7rDlzyKPe6P7EShQu+cJYqDsh
u3yMFQ8IiZ/6cbhUmu290Pm47QuMbbfXEMUmxxoDeyDexYun4czsMg1oG66RMC19gRHSxQAtSKhZ
jgHaRu1L3rTxHrJV3kWKxt7f/4qFcpqJUaOeqADZSHng5KdiaHZOSA7STXcZ+ZV51k62J1xa3n/U
woT6D2ZtlOD1bgvcapRD74tBJujo9pqVQ9bS6MYZGoc4p24nfEgSQQiNyNraZZZbrLz7QtCZVHO8
trF9EfAE6Qe1b2VTo9O5bwJPeXqvSLe2dV3wuAldk8MY8xxHW+SPqDvmTirewOk+f+RT36zkjyVD
3X5/t/SRrsnRhWHTIOsnkfo1aDW/z8zRKzc+/8PD/hd9J4gR2V7N5rweJQ1Y+VTQ7DwCr8TyL5NS
h7zpdlHBDgV5G8r60KBtpXYZOCcqP0o8P5Nrh6SlbzRCP0cTX1uXggYTSqCfwNPr7YSTrG0eFj/R
CP2BibjhCYYP+Qeif5UFyCHExyKiu0F1Bzd+bCSOHdMucnMf3yon+9aAVW1kVBbEyAtNYldgwht1
EBc8/0hmNPuAW3l4GCUP6UqC/rsJuQluk1NPJFoKxqCwqulTCRDFP0UcF29bcgE38W0TBI2nrBFI
nvbw0UqtH9JLNm3fuQloq514tKsSK0s5ujs+iNNcDgFywtrK5SJO/ju/uYlnS71R1FBuGwLXUy82
KUq/6wHvJewZG74fPe8THz2Pm0rT3OSwsyUKcxqIhwB4EOYXtqP2aDu09k7V1JuWSW5Km1Ihqh5M
TkPQNTf+Fyf+OTblqXX5631XL9nLyAc8lyHvSDEGXpyfenGclQzwp3E636WK+9GaHNrSjDWC3mZh
pa2aDoHXg6lTZ024B+B6jVJlaXQj5lMiAQEkUR/YTpgFFWpEPRn1pqMO98yA1pD8ybH9CdKkVQ8u
RHq/CCz8a5iZBQQuN6Fuus3BGVVBNKplVvFEoRt3pTjl7rDBg5wbusNeqzrPfZSa0x2JxjLyZ9oV
gQWxtpWoXDCfCYazOmsKbQezwOrds55V5Ht8I4MDN7FwLcCTWVk6QzAkre2Dywgdrol6oOD+vT+H
/778c/f2+7s1s1J2Lq1kHIKE9QdekGdiodUyty+61yvMYUsGuu0I3j1iQAQW2Vj3gSd1figUyQFa
02uL/t/3FdxEwxW9ygsy9GNQEgkYopemJ97S/EHGehuMlbtGnEPsZHQkr0fkRdYerKKHoLlbhitZ
aiGLuEZwq3BIu67rh6Ag+VMluw8A+gYFT6C+wJ/SxHvwwmRNbXXJ20ao923vqRwiG0Ge0xFt1l4K
aUIhHzvtuHutO3fF5UtOMaIeqPsY7BxRG0DU/AltKH+qbDoX1Ptyf9IuzCgTKVfSKHXqDFGhpIyP
VaP63biubbg0+s1R7+ZrB7KfsAvRv2GJST2xqhzOWWfL87Z3N3bzngfYqcxn7INLBdJHHY/7udPp
YdvoRjjHWoWgO0Aun7gtYh+EvRD2pnW7lm9vb/mXLYIJh7vtPpywS4fAEepnUejCbxx6KqDq7YT0
d8SzX9u+4+abdz5wRcYcsJmMAY4ndNc29ri3Q/vPtsGNeCYKUEc6wgVeKhhUMUtnJ2zurGTUpelj
xDPNBmbVHtaDIWzLB88qSNDW4xrcbiGyTEDc2HMq2yEbsUE/MunMx2SG0k/ttj/u22ZpfCNyvczL
cCucILRArgNaNZAMRk9yJttmvwmLQ2D1ZZbC9AoC8IeWDWKXidDaZnoTFCfKBCx5hHeBdMd8NwyV
j2aTtca0Bb+aeLjC7jMLZGN9IFCPCtA8P+2tUI0bDWMEri1EnERd0gUpd8mxRRHglOT2WtjeUtdf
wtZktCujkuh6drug1mV5SMKh2DVz8iziMNmVQCf6TSud3WzxtQcu3BNzk+RuHjhO45LoIBnkzE/Y
A4JDOlHph7ih1slBb+U+tcruCuX1odnHKP7tm5GvKXMvzGITPid7VVaAHHcBS7tzw4eHulHPk9wG
vuQmdq6fCpHfFI0CRUGN3cj8PBXuxyZhz5ZdbZwQxlKdgIGe2CzGxgzXP0+otupvuh+q101hbmLc
0KHIqhndy4HIB7KDlI3e47fat1werhyzF3xg4tvYaENxjpEmKFADtUR30bb7wtNy05U6NxFuCcgG
GOlwnZ44Mz+mdMyPApCsw337LAS7CW0jLrAluUQVRXnl8KdvWfGrKb01Nr6l0Y1gd72uR3MCDvJo
Gu9/jW01P7CiXmtwuY3yl2A3aes8Ahpmt4GqdUSTXVo1P1PZfkqm9DsIIdfie+kLbr+/W59jwI8t
FBewwStrdOky/Rxb07aZb0LQFBTpx7jDElQD/KR8h5eD33eS/rzv2oUtjMlalzno06w8OQZdKaQP
rXQIReW28tucfZFSTGd7UCs3t0shYMRwmQIt24dtG9jTMbQ0VK/y9keTh2TbLsnEoMnYi4eix0Vz
YakvpeM91oltr4TvgodN6BmHAEnB3EkFfTK1fhvZD3XGVm5SF5ajf2PO2P/xYmJN5TgqGKqM+hxU
Soygjeb/4u7WQF3bCuRjtNtRx7v5Zg16sPRFtwnxbs6GJXRQMhBhBmUmoQCs0AZctOG0svdYmFYm
dZ1HvAIk9FOP8h7nPuq57qmcMnqQRUPO0rWKj3orYwM3oWl88gZFITIUTC0Nn/PEas6sE2Bpq7M1
gsolaxkRronoB8ujPS7Pmj7zbZ70P1FNqVeicGl4Yw8u7NYdi4K0wdCNLnAyFmQswqnc3Y/xhRRo
4tIcp7CGTM1NwDxvcnxLpU2Qhb114m6M+oYjnJVVaMnrRoRbyir72Y3GgCZZhQsnMY6neBj4bvZG
tbc8NX+pb0Xy+5+1ZDRjcw6FjwpOaemlVCPbxz3hu0oN3+8PvvApJmStQS9nreeBXph8gmz2Ppf8
+UaBxwfnu4uSzf2nLKREE7E25gIVURtPGTrthzL7DnZSZbt/7o++dB1o4tWchjvQC8PwlbgpKsS+
LuxTMvaoxgw+z7trfePJOcfR8IDryPsPXfCKiVsrp3kYlGS4nZ3HpPM5uN+DOpNr3KRLw98s+S5t
TUniRFI4dSDKqih2deMyDV60sF/x+0Ks8Ntz342fWawiusCtvyqiIy5Mf/eE+dACP+el+rDNQkaw
x0VDSxG1CMfCs+ajp1Pd78II5JfbAsNErsksL/oRbgigRfyc5t2bE67p1i+Zx4jwjOFarJzaIbCo
fsy0mnfl3HzlEVAKWfTpvn2WgsKM63qGsqvoUHgZ6cGeqmthezvgvLfdUJuotdEGW0TpodRi29YH
bDs/5HqtNr2QNEywWlHGIXroGtwHsfB3FXePSY78auuHSBdBmieH+wZaiAETuDZQFjk2NG+C0lOf
Wv0hicOVBL408s3t72Z/no8oALoxvRRe8RyFGnfg3ra8YCqehpTrvJwiegG7HqqlrX2enWKlRXvp
fG2SomVeO8cixOBpmGtIw8Wfxx5nuIr7njv6fZscLavCxZk+Znm0sp1dspURxg5tJgKxryzoic79
tna9Y8oKvb/v44VAM4FrcyRTTlVyG50cIE6wb4n3z5yQF5eF20Df3ESv8Z5YVSg9coF43CdPWK+y
z1b2tB4mzF9OXSZILVHOWIL+C3SxaRU+xRyXikVZ/yjLpN5PdZHsx7zUyK+pPOV9P608dcElJm4N
5cdSzTIkl7xNzyCS2IOc//W+P5aGvm3e30VGm7VOCp1Degmp87njedBDnnslXy8kPBO0llp6sh1Q
/154qn86nXdVRfk4NeGaXNCCM0z2NCusnKiMYJaiox9UUz2DAvGJFMMOwbLPCsj5ZfoUxUquzN2l
fYdJoYYU0pclwwd1Y/o4k+IlrJrIt4h3mnGxLEr7y5jLF1Fku3jWJybkthxjQtkaSLGndWiTixbW
j7ibTv3knbb534h2DypphZthaJGKBv2gFIK+06/7Yy/5n/17bqlGDNigCXLJ0EEw2/wjS6wvTlit
YAsWVqX/eend1M14BVUNl5PLINJjoxsk9ujcxslJheoRqscv277CWLaTkYG5rcFXVKBQteMocNMe
N6n2ylcsBKAJYGsGbklwnZOLN8d7EZMHla0xfCwcwE3AGqAdbMgpDFSSN/T99vHkq+k1VakfVjFk
8VbcvPQFN/+88wNEIawa231MoSZ7s6j7px7HH5tsb8LW2ASy4CaBcWLUEW7Q45i0uzFztm04TLRa
NPWxLaqmCLrBgtIlc+hhjtt0JV0s2eX2+zu7zGC0GPssZZeiIrEvIy/e5TTqV0ZfCC4TphbHbOQE
l9EXrw+/OSz7yHV3UlKv7CYXcqvJq9a79aj5gLnTqUdZPA3dJ0AgdnH4BSe5OPklMrmSgBai2CRX
K1TstcOI2ePUzkPl2ZfJ6y597v0ghH5y3XxbFJuQM8+qMuI5vQqY7Q3o77ayQ1eP3oFYdI0u8e/h
hjuHf/s7RzMKsQqKL8lPNxgqjeoAplNp4kMQR1f92gXB313PTPCZ685JqrI5Czxw1KM52P3mDu25
GvWm5YaZCLQ0YU5oRQWO1yE0ZUGo+oOnKOxsCWlmws/KFLAgd7DSgLU+Db8CsqXbb/eH/vveElS7
/3aAZAriNBpDj1V74Wjjt9GSVVsj6AxWJuvfQxrCJ/9+gu06aEmo+/nSgvl4T1uVPmSzy1eWgiW/
GmuxtlgW2tRLg6FPH1uW/5lBsO0TVBDu22fp7Y31uBNzJpMwLYOGFUXsT3mUt34EArq3beMbh+gc
vShjRto8qPLWOmccetzOEK2JByx511iHdZS1nt1mKkjT6jvQLa88tV/QRfWkpT5v+gATZpZbYFcs
dDmjaR2kYRMbiM8Scdg2uLHTnms14FhQzBcZzodapx9cEOetBNXfkygzAWS1W5AGWP4ycGn4mtsk
KDqrxAe4T01sfyZ5sSmLMhNHRlrXVdAMZBfwbMqfpcjai92kkvkkxW3oNjsZUQwdE2Q12uRBU4JI
ELpi+lhJb03QbyEGTCCZzi3S0EgiBgp1VUz9KYr267YXN8IX/UQtqAo9FdhQLwDRlpY71o4rWKul
9zZi1wWFsHBnXgJSIX6LMjuzhGwc2gjbBuonIdV9GYxzBZbFLB9PoNVZI2hdCFuTUE12dqo1TsVB
qVv13VM3oIzVo+7t555jQTYTUhfethAzEWM87kHPCTNdUI7b56Aa9yF3v1YqW8jO/+FR48lkixFs
vG4PxYoOXfCQ58jw9/7sWRr+FtrvdovpLCAVRBUqcQLZ0wePo0ihKVqjmpj4NbK0XJmmSw+6Oerd
gyRknfqyalUAyHp+dhsv3sehPX1LWbd28L+ltP/ekjATPxa2SZbWLUzlFL89cJmjnWAgRwWoZtQO
vujXyDsX0p6pk5p0w9B5EZ7Di/IBD2nKozN+dXLrMY5+33fLQtyZ3GoeNJzmyUKLlzNWL7Ydf3At
ey1rL3nCiGmV2RSgYisLUBY9s5juEod9nb2Ny70JIsukxXJA+uOgs8sBpP6pc4D4mTreN8xCXEtj
OS6YlmUFKQj08SftY6uHbu+AzdB37PlPGyZr94ULNjKhZIBJ2V4Ye8kN4/NNQiJJds6pmrdRSTIT
SxYSzYscfHBBVo1/RqyVMxXbdlsmkqwaoGZtJUkSwA8v0iKZLwu9dsW5YH1TILVIEyXCqk8COul/
1NA8uKw/YY14qkDFdd/BCzPfRJPFIqXSKkbrUqUJLj76hO5ppdfaEZb8envquywUdYU1RXOH0e3i
tSqbg+T9QeRrnb5L9jHW4iSPRRYpnL1jFkXPQ5UeEzv0u6qLr3yqVkJgyUJG/LbWlDuxO8RBNPC3
vqwBsGu6teVmaXBjVe5DbQspqigoWaz3Vhk/sqieV/aLS+YxghcUQyJyADK9WLL5yEZW7EgnWz8s
k108umtQjAUfm9iwko8OWuCdKJh1kuOaFNLSioWujwa7T5vmqAkPm7vKnTXC7NJ0CaB/dkjP4A/Z
1hHATHjYpIAv7WPqXkDzXzymc9ifLahF7O+/+4IPTLKzIp5EneL0eGmEHrCZsLmfVhDUlV0Ljb68
Pdx/zJITbr+/C7RSNTQbQW56oWPzVs32l5bOew2GrJWptDS+EchTJFsqncnFkVhDMM22Jt/D6div
szUOrr9fRTETKdY24JKCHrp7Ibl7dAe0YwJY9DXn1gxhxelzBiTZrnDg/lCt0bQtfZQR2W5H89ol
YORgonmoWfsK+Zpin9vzNuEsZhvR7YKXBqTvoXPpWsJPXT6DuoxzubKjX3p9I7zrilqZjolzSSGM
hkv9KTuivyH/PIAK9cv9abWQnv4DHJvnmpM4lxdl25H9NlC0OLw4WUG3dViyf6PH6P+B4ZSVVujY
FzGGX2tLfcJty8rKvGAeU92UWhKcO9hYXHTkRoBUNacZ6J1d5HhryKSlJ9xi/n3QuZ6Wstb2BR3c
+WGSYEv0+yEq38YEZ/L7Hlh6xu33d8/omJ3oRPf2pbSn7AKVGWy3rcY9T2EWbjSUEduKQKS1hFza
pQZVptjlTRz+6lDl5LuGAHq9LYOY/GVgu6ZiqDP7Urfc/cDaLn9JVGcf0rJpPty31dJsNeIZVU60
vc+1fRk919s37VA/17NUa8CUhfOOMKKZ0Dnr0hEiv9wdB/kJPeFu/+qgSqy6MPN+N9KBlHrJq+az
HaLl6PO2jzKivOyyMk/qcL6MVLt7BlU7XNiG84rv/wfu+MshzkSK8WZoEtCt4qNSq/dZ5V7cMvkZ
Zs1l4E7pi9DtduX0I8rnyCdZ+Ap4Yr0jKv0BafOnaYxC3+XtQRSdrzFI5LQQ105fZde9dY73JY7C
HyDYzfyo4Ooi46Y767pPfazjJVaRcG1yLXjeRKLFU5vWpVc5l1aHxfiQT1DxeBCNlNtEVNh/sGht
VIPlWNILuA/R6lXafX9MXRat4LaW3t/IJMAQ0CjpqYBriwIIWpVUiS9k3v68P4kWsohJktaQYXKG
rBYXXUBEVw1tGaRT1x5sQeKVRyx9wu33d4mKxvUUz10hLjiOUsi3js7ZAqvyShpcGt3Y6U/K4WTC
2nkpZ3S9+I2Cpm80uuz1vn0oEsHCBsTEnc3QZckT3LddSBO3pxmk04DbiF9wyIFkwj1iYv0hZHhQ
nsQOt63BVZxFb7niX2dafPCy7Gsr7Z8xDb9ZjU73Tlxf5tJ5SEIv39mg6PKGjjxBQ+fakLTbeT2N
dhUHRkxV8YsgyTcNlOkOoLF/UulEaEJBSEFEp/ITFEVpqv9pqL3P2gpqxeVXpadPDsU2sibiTVZQ
dlChfhxz4FSEhUzhvvVx+KFsqghI3Oq1bMF8latDmbev4H7+QCI3OdzGkVyeqpDskznbx7T/UE3V
D8uW1a6w5Y8C3BAZqS4uDs4ipCdg7M9123yOO3HppV37HumPTYKmHBXiziHeZ3Z1kk68K9EVjCa8
QAji+YWTcP/23rE9z0c+AgbeN1T6EQEvECgKrmMCgqMEqrQse+5755KgeSIL02vG7OewnoRveeUp
yfi1z20/TOfL4LiH0J4P7hg9xE5ziZvpohh5QJ/qG6pzft70T7fbp9QSr3pwfhRh+9SL5GkU1Qtu
hcPdHM0vJIvOSTnGOy8pfgFydbyZNy1pfhC1+wqh3tSfWZYebPRttYV+9hA9uyhh3wQ4dKd2PupM
BO4gvlUgRrbd8WPBhq9Aij52ri39MSJQOQ/nYa+K6sfN0kM6viS8xY45Tz63Qn0ieXMAqdpZgBIc
zKSD344ZtA/c8KhU/VwQ8pQ202/PdR/jTPSHoWG/hyp/4CAUzaX3NtQ1aLuSI0DiB2jO7yD9+9tN
oqOKLACJ8WMRWgGdK1Tf8tCP+iH25ykDC0zSfOIl2tLmmT5ZKX3Fdsjx0Zj5u45H5iuXfRtkXDwT
2V0pbSHcwtkr8VLrQCXOjlEPWtw0dpzjkPAPdZm80Ckp/p+jK1mSFFeCX4SZ2OHKkltlbVlbd11k
XT3VAq0IBAK+/nm9yxyme3JyEaEIdw/3JmJRelpUFLTYFV4aPoQ9pDnR8ASFVlLFhmAZbRxydsQN
0Nf54N1rzOVZjXq8dRPW7LHA9Ihg5CdrB3mRTotjAaC9dXSn+I3176LPs2MAN+VaJwFyhzZZEcU/
U+mKgyxko1d3WOeoyUL1wvi6VdwOUW2G+L9S8bbcyBPP6E1S853A4LouIj9VGwKwBW4IaECPgeDu
SLcgrmamT2T3ptoEeMXRkLt4WRDTpGoA2X2dlIH+xGj71o3IXghLetyC/B1L3x8RTPCPOVdH72f4
BiAkiQTz+yTt0RfIb482fuPY2mn2sXQ1zu11jqLP7cfRIhfXuOd1WE6tkDtpe6zj1LYkJwoHzWoQ
/dFCftbIBMlRWyauyqUY5VmQVlEYrk1aDN3j1IW3QdEvhqe3mjN3gW2cqBlnqgpddsF7+wUYQ9kq
8gRvUy3IOPvxneb6iTj3EO08atZ8+G8g/Qt2OmnV89hDANM/ijk2Ve+8wMvuWZVvEb1YvsqGTwTm
GIM4EiyUOGe/NrtvdZQWW71JJFuv0xadFSoloAD/7+fgLcX6AkX9jTJ/MTNDPePZKzYxg2afEXdg
83+adg6aFVLpKU2qtIgu2Gb8lVp6t6ryPQe4yal5C4xoYXXQoHTISqzD1AiIgYZUI2bI37Be9MOX
L//hr3/3qS9rYtkAOzU7fiCOKK8wT6pK5wjJkntRIsRyfpakuxvcWrSpSU8htrjg/ASxX8LVZwbX
/saJ4WiQ0lbFQXYYg/jgEcwa5xTVAksvXp2Q7Hne6CgrNsG6bd/GuRrArtdbB1UIMCpxGvf03ocb
kikyzi9dHEe1y+dL6UpYWRfw5QzrcdBTxZOhCXb9rHfzmavtBZEfJxKPAFQQXa4hhC+i2jJ0tYXL
4PPh6EkX6tdMu1OeuxvABYnE+7iOE8R/in5PT2Vkv8nk9grrGWvLfkp+7i8LIp+Ymhur2VoVbHH3
KRIuik7bx70v72Kk62Xp8iPeBMFVhvd0jcvGRslcaUH+RPH+uRQIopIeod26VHiCw1/YRV2PaCTF
CevkMEMsugRhyMujywaCylA+52t/P5X2kszktHLZIehubpm0t16KZyN5eVRTXtRZt8ta9cVRYh1z
DCQspnybhbC23PLHmAJhyuS01EUh/uTxZOpZSOQexHPaBMP+Xyhw6N22Xgqzn1Oe4fnX0PIjY2au
Rx1EzZx17iy2kd0URa5BqnAn9INvmaVtuGznAlbLT9kUN1O2JbdE7NUYwu2C7Qv/mClc4vtQI9Uc
PxzJ4wdW5m+wYHhAuiU7TDTkbczcXnNpw7Oh6V8fEF51kwA74tKlKlL33m87rYhdy2aIkXlgMgWe
bJl/ETtHVdehjm1iGOt43UEKJeI7CsTUILFwO8F1mp1lvGZ1yCdopQpxiiFHaRGlEjYTkpWbDYvM
xw1xIjUkZ4+FgzMuGgQ8ensdRfH9NrEmnaes3gCB89LaBhraL8goz3jyLoHfKrHk2V8yr0nr1U6f
lFu6Yzgs5hT5UD7oJbYfS7bYK9PWtNhNxGnlJKjESIY3SrKhKbK8R4buxvdKaIC+FWzOd/AGYihr
T3K4AUYU3kCGzw/wKmfVIhLULJX2aTPh5UUbDX5SWPnm7HHEJsBhcEimCHk86VoKtbx7PE8NHYtQ
okwoY9GO8671JbdvXZGjA0UkZRP3kYMZrTPtHHB1SRO7f/hN8kOEYaruOmgXWMKDrBKxQlkzgzCq
8muSfHPKsmrPddoMJt8QtkDEM+XT/KzKKNTtHDP9kuwI3dFD6Z4GuWBrEqH37r9kCvlHNmRiw+KI
3M5bP2O1h3QkoU3ZaeJxffb982rWo4tzd0Lyka7T0MOhlycCUoQwWVu5deM709BvpJL7Ex0i+h3A
Vv+7p3Bbw9phZx52u86m6vokb9jE9hjJanahlTA2237IRHf0aWyvZRHwdiq5q6ZgcS1i4tNDN+jw
4NCxXuBozdt8p/ReIO6nDTF+HOHwqv8kSxI8+jKZHspB8gfSpXGLDdG97fLwhuzZohpYF/9OZBE9
YZBDhshC0abiaXuWW+TLylsiXz360zqkc/fjnRi9yxHNx2hApKZFvLcZ3QssKEf+ulnef81lN9Vy
6f+Ey/A8MvMn6UP87h2MtjFUoGNbty+I+/1Byiw+Mi9eCizZVwAj5QdWaOSB7P1WD8UoGq6WjiF1
fQwfPZxdjskPJ4PyB4Am2TJQk5S9xLn1db/FnbiTkY5Zva05qfaFbAjbLh85M30Tyw098TpnB+Q0
J+cg7FS1dFv03kuXXTUMa+totN/xHp3niHZPY5Iit23KX+Zt+MqGtbyDuC6q0cxv6NLX7B+sylTF
0I4hscl3lcVWfcU9xaHTWDLEb0Xu480E1WB7e3B0ku9xuI6XEVvLd0MZRxjO7WMQJa4yyTafoe2J
Kkt96ZuY0RSPrzIXLIDLfx3dLZz5t+5gEQGA0In+jPdFq3Fb1HtMt/JJLrqoURiTGoaZ6ghDnPge
JizLhwxdyNo+h3Cumn9AcGQC5occ577eiz6rQCjwKp00rpiC9s1ER1ZjdQAPkZxmRFuUKLPR7D6n
EQt0iFVYYSzXqYblRn2KMv9bTPlae7NBsFXEOPt7kpyzbX3cti19TXC+4Co1cSx/G3kEr/A8CPdK
OucqskfsHWYZuJSY+MKJhIFPlMpLJIKHXO+0dUs+NgkTyBKJOpXAWMslECdN4SlOpq2WdOwvk05h
rWnSuLZ4k5BpTqTOyKrvZLpwTFzCNdLavNmcHJvUYo9ehkleC0SPwqkp4XUUo09f1yI7RWr5SrCz
fgzp+LRNtkPnZqJ2IPMrGq/lY+M8RRJPnh9cLh/mFL390I+8SZXULVx22bnIojfRxXfoSwfUnYHW
Ovf2j9LpF+GTgC0kVg3ZUPzGRwwelnHcjnZab5h/p6ojBDsbS/Rskkg8JEDQjk50/ttho7C1c/K5
7Lju2UL8a7HaockGWEwCJJFN3K3+Fu40bqIcfqnq5/CLuMurfXAx9lqypZ50tNZrMQL9wb1vrgVy
g2mjSF8+UOLWI+mmT6qlreSUiNqpIcFoFw62SjkcQNAYmjrAyYdkKOqamdrkO6fjcNx79NQrR2tm
R+UOOvD9KQwoPyhY9TaTKtNDsvIChTJKWqQhQtWxRV9BZuBtZLy7yn7sm7XLUnwz4nsGL11ZhDaJ
HU9uHs0vHGwgZgzHTl4IefZq8U0ypL9SrUY8bSFBzoPFSKgb/Ml0DbFrc4qYfGPUYJs7Cpc8P6bL
nn45jPXXYVvM85yByQ1LkR2iLg7Oaa9hCBd0XYsu7puoHyKkZHszm6Q7bz78y4MhbFWQuUbxJb2Y
dfqloSUBqR0+LDgLdwokUGWUEQf4M3CcpHysfLr/GbYibGiPoiRp3x8yDNBN5rFDFgHif5bp+BMf
SNMW9w2rFSUAQPwSHLHLm11TF5UV3YP9SeNKbETEl39cCPvIcWQfpgBultVAbXhFogZKdZp+qMkY
eJrGmMH1Gh/Ddfg1u8ndYbmou8pwnD9V7EdAdqa8BQ6v6bLxK/PG1rPJi4qgDle68OvvIqP0V0Zy
U1vIX1sfdzfTRarBxP9uhnWoVgNkwIhtk0/zJNmvsCuS+DAxeOprTBtUsb5yqVvCP52OewtXETTP
wdhGbkHBsOWqsn9BuY8KmEPhg7/4M94/m0H5carIOGXzKbGqJNd921D00yUt22HJssqxeP61BcN4
P2On5h4oMDpUzUV+jfg+P4bYTr6PJZYk23LOhkuIxKnHPIMd9kGWLkQ1Q1froOXD6m+Y1UuOVImY
LMG/YdHiYcb49bK6mYynMlgFPe6Eb3PlQ59Ua9yjf/Vux7CeJuOhH2f6iByBJKmKvMOsgBs2AHU2
LqQ1NCp+pym147UkMvqG4t0fwn5bv2S54rX8T1BnSCisb2Jl5qHax9gdZuE9uttZnh0+Kq2naEZo
TWiQKFkUWdOvHqAF9Fj1FBR4PMHStd22mwYzs0b9xiotcj0AwEcehhLA/o9rVwynfeP0EoyjumVZ
WFpUyQ4RYAjg9aqifTa+dWW2fSIfaoHp3kCAK5Ccj5C75+u9hVFrjXWvrB7mQKQNcX3QgYXn4gHP
cpgjRczB6dDQ/ZtgLjyFjKnfkPhjQyEvECJ0CqRzjdCFaxO0jrJZBiQnYjBZ5YNayuHCIk6KSmRJ
4O5YiczXJu2S8Zv05i+JJ3ZIyu3fhqiAcx+Y7VZ0Q7YcxnwK/pvzMULTtXEGaLvf179JmBWPFpri
sSqs6T/2rUiqeZ/lO8cUfq/5SEXle1xZ6152Z0dZX09+Sau+h8daAi69obC8vc8nb454tmCZJXKG
hS0CScyq6P2amRUuMtFcImYKrS8DeNMIhhGCkQ3zUx7MUb3iy6yxR5Q0DgZQXZPhR7rsWAZ/WsIY
1j257hod6bBGdMB8RDs34U3E5ugdMEU+LNg/85Kj0S4t/HYxAcoreBpAIoEwS+2YCD/LsZNnTiAL
UogVKeoAffLNLGV5K9JQH2XkzQG2/lDG9+VwTEwWVqTQ24/iX9wledh/CjGWNfwCMMh7KpfbJrei
AtHR32GKR1cBVr4NyxzRT9uw/ofw5vhWCrrcb5sOHkoAB/coFDFQo224yzQ19dAPy2lGPaxmCNuf
u2CSF0uK4DBvndCNH5mIH+HyCC8Pph7iqdv+I1GgW8eK6KhsuD6XJClOhYl+DVOn697z5Zit/XQR
8QK0gQGjGruhv6xR76/eUHlBJzQ9TzCibbIoYNXYLeYtMou8MRvr87RjMVF65Y5jGcSPmAh8Q/LR
fKoBTdAwzXByGeendANA1otkrOdJhX8VPAXrcMf1jrh2XRmsiz1kCl6UdEyCFjmOMxDbrqx+bAAP
dt/9YUlHXBkKseJSAqnrsz5ownDZ6x6dNlCffQQOkfetCHPf8n7+QHSseIz3cTpGbAoancX/TUuJ
myPwYGO6QKYH13fRVadlZivAsT9Hw0XXLur/+dWRCrteex2sQXceorUA8ofW5oFTRKqpjvlWp/Q3
Uch4S5YgrLJs449h4s0dogX+YmI1VZx1eUt+NomwT/EOx3bxGSKAC6QjMy+oF9Nz33fd0+Ki4ULz
PfiQmUu+izAPnxjMTcFFo/RF0+R/yV6iJKPHOYCLUZjvaPlQ7tI0YrUYRMvA1GSHXcgsE/+S8iJt
Y+9gu83W8ZPsXffB/BZc5ZZud1EBfLLbdFrZckSNAwdQqTn5NqPVRzJj6EFcDiIFChXBujMhR7sH
EWxDjf/C2AeQ2Toah1Uemu5k3Qiosk/oCaKe4DgRszQUjeahx9EHchm+Z/1a3m9z/KyGDkF4KRwV
HmcEoFcBZRojq5Q1WhhSkSjdUWVXZNZyutaQvyxnTOC21lH4a3IKOYpWfIidY4geVfcbDaar1TDb
Owuz1rsR4uQWZxNrvi6Z7ljQIdYpSDs8KMmO3sCTp6HMwsMuovmgWdfjBjcW9z8A+Wu07HOLaz59
2wJe4q5fozNDLuBBe7Lgr2De3iP1GierPbLQ8ibpg6mGeQ25EqMRHQj/wvVhitcUdyVPmjVx2c8p
TAGJoiEZYK1XLbMpK8LselAroOfM2RkxpdS3EeX9UwCTdF3xPeh+L8uMyyibu3aPWQmsSQ+A7mWW
HOBr7evMpIBRTD41IVOZApYYdZ/DILq/GEGQuZIvJasxLfp24RjHo7jDLaeRdRHZsEff2Hf/jTSY
n+IevMi0rfMBSt3uMV4g2kS7lN1AxBTfhOF4D/jFkB2WmgsS15Y/aACyo87leunzOJvAvOj1KyJq
eNnc6N+tjxmMMQZFzjnXYD08kO8Baz6vw+iTBvv2+aG0StyiGbFSqOJoeg0a9BM+UddSoFH3A9Pm
m4Bhqzb0NB86me0bL8LiyWcaIIhcF9nQJYW7ZcflaaY7+Z33Hh9rEVsINqGER1Kblb1GFOKgHuMZ
paMK2e7fAirFv4XDNCnpS/ciWAf5VjIikRM4X+VIHr0uk+vvY+T1fowdm9qpWP9/RU+cHn6kJ69l
6uS1B4180qyM0PONyN9CQha+iB1bFTZIdTM4z0STBkl58Q5XgctV/rFwsR1ZnNkjsTR+GlScnT0v
BEcsXtHdlaIHetHNIdVYGuOLbvo4DV/xNPvjWsSBbmzG5+2AqGrc8Fs6n35eELSEwjGhbryFokOl
8Cw8gmbon1Tamcs4K9XMiPqGLFGc+zJ2dz7b1wNU0+k3nyx5GEIEn/Ft9f9UAmVbb4LFQ0YN1uHc
hwFwtJlmybU041LnVvtzIkeJOWeSY1bHhclvJv+7hev2IGla1IVAkbXTDPd1oXmTqwiOB1Nyp2z5
GKtpAjmGRUENV27EJx1Xl9xNSDCTgXzp585VAgA3gOCHOKGvioqDM/klnxMDAHN8teVmKiBjuJQS
QMO4omaxsjpl7DNCQ44mc6/DIv0tcnLo8uQVhkO1XoKPEo85Oq/+7LPgkqALA8aP9T9wWVN+wM7E
ZR9m8jMZ1qrEzI36wQgoUbfQRvbzdZzofYbrFlHUrrGSJa0EHVAnFEYgc4jncGyYHd4loihhtotx
GoMI58vfMY5/jTLDgh4clgmpN+E+HLdnY8f7PBS1X/gB561J5Hqei+ClN9haikNx3COCxilsN455
tV8upQaHlhXnH6h4FfYrGLSvYjH+Dkp6mrRoR7tecq2e1r076MWeqeePUxJkdaQnEMfBL4her0ue
Xagabrzkj5EXFvAh5Lsr+QAg9o/26rFIgn9s3NBYdWiFxgkwPLQYtQ5dcZ5zf5/DhuMuM1Hc2nz+
o0ArTLOCD2y6PxaGntEYnxOU/tmrW7kH171krZrUu42Ly1zmL2rOSpwl+YcHoEeL+J0Gos5S+bDQ
jDVl3O1HANjYrkp1LfY0r6HBklWHCluFWXBvsHtbhSo7ElyuY5q8ecrOk2f/kkRXelxakoIIiwMQ
Oem4HvsyPfoxvyKYvjsa31+LovgT9e4rx5N4QoM+VohWeIhh4YNevlbWnW22b0CaM/SvMImANgQB
ol3sm5khsgBJCf8xG2mwr5g44c3CQZPsb8POhhNaOtpMHP/hNARXl+nnbugO5Vh8wT1ffY+7+pPj
H8dgNV95MTVLGn+OZrz+HIIJKy8FpP5uhyv3Yh4CC26o7M0/HScnVK2/wfqzjgGzdFOSFv/L1uEh
oh06KKw6FCBCioOBAqEr15Pmvgk7ftvmsvWRbpN0aOaQND/JvBrxg5EIG7FjrAnRM4GqgmmzBLGa
JHhOGdjmwNG72E+fXcwfppzFTzCm1qBo0fsRVE6JMWEuEWwM4y609MXfaQxPEl9CLzDI7t15nofG
9jHcPHhs2rAg5QEBNRskxHaAPFO9m4w9ZQIcl4cbAEZTT4/Gmd9Y4KP46tZXXGtIhbNIiyB5Otdk
0i/DMAXHNPJDQ4rNoYaH03l2koAOlzfkfGYtHu5zKGd6yJKpb8sYNxdLhxcA0X0t8gzxL3MaAcPB
OcIXpi94wuYqtyauab9tzbyQJ3y9PyvSxZ9tWZ/zaT2sJrqynqBdzwLQ90j+ZHFD4LxXmcWfeZeQ
dkopXELjF1Mk3/DTuoehSI9zOMD82sM3kp5ymndn/GAEtB7gQ9YDw2cRNdUyEXDhxqRHl7Inw4tL
FCcvE3NPRRohCnT9IHt4TfqimdDUAtLrZjg1ESCtqkj/QNVsmx23wRc+0bWP1vvVb22UD8dpdw8b
nYAJsSiog7H/TnJMN5n+Dif7p8fXB5A+VEfoqabaAIerhs4cS3CFfTZ8LZreCC0ykGDRvV6mx3DL
upPy9t+wlVHDVwPGVREU0/FGivE8qeyKh9bVA3AvBuCjHO4zMXfXYjXPXMwACmbtzuECz719okeg
sfY4BzPcJXCIATi87zH8zVR4FxKkAcB7fascKNMNbfxo3bdeYS+5hX9kHLVEFbgMQ6brZQJhNxQl
Cn1P7jptWiWm6xIy8erXZWo86pT/kZzm9iXDMaZMfrmCJBBQR/dCZ+iF/A1KlEMYBc9JIu9KbX/P
g7wvNDsjzyM7RmMB6J2KoUF+E4JwkuHSzfoKIx/1uOdIAI+LGltFQ7MEEakWTs4rRfgMrpweIKKv
KLjIKh2HOk7V1LIBTRWAX71hy0OCclWQ+SKQe9vcUcz6Vx/Rr8wAEhyRF5ZamHEBGMZCE1KpdRI3
vdreO1AYwKHadA1nMEYYSv2IOkRQPe7oPLyJfUcnb0hTaMkrX/inAbHH87TeK0LPPp6eQNji/t8L
lFV8YdJA0W9Wv7Qgex8Lpl7cIJ+skS+d3zt4W7msWqMOQypX38YtW4P+8S6fpqTNehVWq1Uvu1BB
5WEUeEQDmj/JPAGZN+l2ReZmlUhwQBwitaofurFGZbujrm9BvcGaK4uW3yM2zE4gg2Fu3LVqgewC
U3flXSrrvt9fwn4HpcGeEff625MtqJH7fChUeM9Kf4bn2gkCRzg+TMfu563KMvxER4NWon/ZerQD
YwZIbw2SKy+jQyoWe/Ebg7ihB/UnUtycfE+fi8E2Ix1+qySHex9+LQsNUs1SLupRsieVJ+48luNj
viPQFjKb2sjsR8lOYPiGyonP8vNVT3dxvj1bJj+QzDRXMEJ4g/NtgIeVgoQNkEttYYZbA+JX52gR
BYLBiuw+77Q7kTLeq7WMGMwQua4LBv+jDY72afm9BPSATci0RS7tez8vr8FgDpruYdUHC1oLufwX
dPmvvARcOpoekLBKgS9hbbidk61E42//Eiz31vg13mW2FoBHQPD6NfuP5qxmwh1iCZ4mKVtMWffM
js9Br9BVK/NKS9w2YS7+5jkU0GWZmGqfA4y7/bXc0UWhNZa1UPpvWG43y1Ag9PY1lMnzHAafYoGO
IS5uxYak2IRvD53qR5ACDrQ5fDLRtpsThIRHx9jaYCMWe1Vy/1d27geeO0M3ecyW+aFbtrwuo/mc
45lIJew1B8L3Wnb+v0DCq06L+DNRStc5X9anbLX/AhUw+G+a8uTjMagWtIBcq2cgPGMFVPhncfgt
W4aHBAeflt62vCDwFgjcx7qBMkpc/DYLPCISZ6iiS0hOJS75JiT5804CMO/kBaT4sRz4u+DYvBRd
9xDlBGNzlv5J0ZiJMbohZOyrFOGbRN2Kl+ItW5cXScYLSikuvwJ43JIMB4Q9/+d6ct+Z5RbTFEga
ZESjzx8jC/AcmSyYhAyaXGHRWA2Bftskif5YlyIlaYuithztW1aGP0NzmL84Nf4s69uoLjbFnsjM
tmZHZGgj4ebztRGMw4IwCMU0A1EPkPhlhyasXcuCnFVX8Eu6pocC7qVVoOOxDoMsanwnEGfkJG0n
mz/FcQAlXDCAZ7PJh4Jo8D4G9lhlgIsxHQjg5OigCvTic7OseCElMqQ64V2HcHlKEDmNea6rusXn
tyREQCHugggubqBKXkUB5dqeZ+MzJihoYtO0bITV8e+9gyql7P3we4Uw+BW6FhEDr0O4fQk5h6i6
YR/+g7BMfQDYom0Oj7WWZeZV0OL3jndX7yTxj4AoRLNOdriICJV66hVUWXbGerdhkAlsBFISj4u4
D9dbCPDnSQf4EIbyt1QtD4stgqdsROdmcHxBiUw1hOj0gNzA4rSwsGuRByMbiIvyi8CNkxyWBAlh
EqreGtKW4EYY4EYklJR4ZkpTkcUPB+AqQy0BTiCVHsF36GCzF6bseJnhN3PMxny7jFr5G7LrdY3G
Z6uR4OBfkZG1X3Nu9ne0uI8DA2AQqxklvQQhD3OC4Ggw5b1mQcKerBZPpSTvxlp2tQiuAc/kxCPM
owqsyMw5yDePsHTFBgxbY/Ll3XozKuHHJUdXF9pkrrG1KRD5Rztoo8N/cT9qsBELEBMywBO2Qx+Q
pwT6jkV+EW+ve797zGAL8C0ZDGeDjv0+pQhZ4JjLTzrLgdxY6aDAQbw52KTgGMJZHTUpuFEL4gvY
xtXS5BmLnP+N67Y+j31pD93iyDPZZ8wfEBq0Ok71gRNwVSpFTwSjBPY0QsV97jtNPwvP9WtINBRl
qWFHqSd7Mg6hocRhXwdt09z2E3T38FdMjsWewWeKhzNkXOCHNDf2KGH0XaU5yNZ+4lDyhG65aZ3s
IH8mB2IkSfkT01kkKuX3+QBLKQJQsrT4cTlZf9F4d/hmwP5jg9e2sCZfPnGNJLjG5HuqYBouN0yW
GKteKCLkKr5yi9Ubxa+gpB6sjsidhV/iVU8TfiQbw2gPmHRwHyhKL5ImvsG6JQD3vAsPISKDDpPe
4pMouzcj3X/M2bDpBwgB7B4tUNHQ8QCwVlTSCYdZxvaYotB8uhKKsyXHuESn6G+Ri7jC0tBrQhxQ
hzTip6mwaQOlPz3TiU2Al4EqlmUkm1WHQwP5mriJJRgrrXdbh9ssajuDpQRRvd2LfFJPQwzSim9Q
Rsiu/AkYwtcyxUtfbwr8oFnlzVAGldc6bKeQRvySRHOCiwgwXrVCR9TVU++gpBrHMYC1NR2hvnH4
F+do0uUzNpYfPaXbI/85y7tVD5jQITZcQ1DbiX8P/PhWhj3ShvckO2ddeSf4cOZ61+qMo7J+FRHH
ux/gSftpmE0/Se+GssnzNdlqm4IKr8Dlp1NrLDg7mIgCRIOn71DpLCHQeGNfO2+ggYFKINiI5AAd
N4O3rzPo76GwzHijUoV9K8jiIIP1JXXyCNQsTWs8Wzx9DP7H0XktSYokUfSLMEOL1yRJXVlZWrxg
pRoIAg2B+Po5zMvujk13b3UmRLhfP/c6vlA4AmdeCU4/9h7skvsfaKL/yV2oJD4wNohsuSO6HmJ9
6bqNtI2BbdPlkCS4SDPX3yxSpmlYty6fwdy22WfjDE3HwDbvrSOTDfNkUelMUWDrA6sD6qJBuDYF
o3dhT54FlkV6AG1iQCAycZTGu7Uo+TlIqxtgKdLeYxbb2dMhY8Ph6zR166VPtKo4oH6a2sV3bHg/
fovU+PtX9GuGTLxvRptOqFonYJOYzccSBfjykwfTmKj58iwHOOhZV091pVmDffByDy2DU4LRJF8Z
7aFju7l1RGpKHmZD1261X7UU923r1lEnlTy5Vo5FTjFYePH4MKcL2wWkv/F9nt/NQPNdbLS0HPTt
YFlGegd95F+dku0Dm2HQk8c2DYzz6OSo/848V1kYC0e+J1KWrzqEjbsx6r7i1051Xd9MvH7fjjZw
axr4OpGk4mK2aUsgxsK8HAQLzE1fC7gUfVAIq9G6kzagG4dakrYBIsLMCiqyPlJcZN7o1lxZ+dyE
Vj2C3DHuoMu0XcVMymiSe93uW+jI0S1epGd0N+JOITXHTLRvYkLrPqWaBk/X6XHOfqtySS20WD6k
rdONzt+cJ0u9DVpz/i0rhlCbMjWap25uPXA+u2S7lyrpyGi/uaiNvhR6WKcWkm82KT/dEldU2BQy
5BOELmoIh7tueuJC8Y0SZbtj95F4kmOe2dACaTLzGu9SU+OWFZaT0k4TQPlaLEaLViXErJ000wQS
supUS0MXD2URVoPtFughriTOqVBAE3YAEWfZyP13rZtavCyNjoQN4Gx028E2+TwA1alv7X72uwN2
fJHsWor3ZjO6g03ivfRW00hrMjryA41mQCjhGNugGIEaqtHb6M64GwMjGNCcmJNFg+8joscOzUPo
sHFyjFov6UToiFF9NKqwPntQ+OC0mpKa0Ob5/p6Z06bUpEIPHm2nMF/LQYpflE/gumwOmFVk8M0U
df7KpVb6SHdklWOJVCKFfShjaRdbeljIHTvri+eZqC6L2Z8yBlqfVupMhCbmIW619HtKUafbrEvm
WEyULssPK3iFFXmD670j8Tp9xFZ7nh57FO7eY5yzRh/o7EdCThiXHU9p9lL4voURwhfqKajw0kGE
InAzPPW1fc747r5iUa0ICU325q3k5vtaDGGnYdrwFUW+1PKAY692rnU7DfORppaPr5QrJB5Pgzh1
/N0JCRHtIBkHGxAcIDPLc2ci0O9nsq+Y7erNVIQi6A6EJ+jyYHiNyfjWWDiYCMwvPwSrqdKtwQi2
OaQ9ma8b1x4HL3Ss2ngqzNgkualRjPQ5rS1/O0ydC55jd7gGUBcYOuW2QigOhrn8MbGrw65blUVh
Mlr5N3Jt+pWj+0KIof6b26KAp4TltNrkFHfD6ISo2y2WPGkPuILith8ukEKNgSVrcJ6HrqzsTbC2
brsWsqe9ZwZZg5h61B+bQNW+Q5qsppcMeuygoOnAoGFXGme3kXbovA5AAbLTpBdtlPWWmYOQ6pYR
9lo6rfiupSNr8Sc8Vv7gm5slGzjeKWHi+1g1HC6mW9TPsWt1R8OvmIiNfLZfQVvO1ybX6q8lcEQb
zrM9maEccoelCYlCXPJnRjDIEjGIrVbZxrKpcqspt1btEOlZA6inG2XVZXKLC91wr47RmqAr0tWS
h7jsAVrw/Nt7tECIlkS36uCsZgPMsakJ5rk5qog3wurhQIeBD4DIG7u9Kx3v1M8FqOYqYAbAS2tZ
lSIvtud0Gb+8Rf7mA7dFv1L7REQxmbXcG1w7xIOQP5U2P2mCmkplHGl+YzKVUssnnfGNaz6cVHAZ
srLcMjnbSVYuR2UB5tMtdzSiFyZPx8Uwz4zm97buumhl4tcr9buxN45FMh6wBO1jxr+QhwY9aP7t
a2QMBNI+TJ3J69J/AdLDSxSQFxOTd8+cR0agPRgYufuOyO7qTD03BJaOVvlBeXvzg9HcBSOvRJ7b
3q4DP4L4BHbOrwyVn/XOijTEEMPpr9VgXV0qDkZ4DR0PkN3Es5TgydGt5mShGIQMxbqdGt2zzrEZ
MmS8tlkMr5P2YMoFWa91Vj1BeFzb3nge02Ev0rHfMlCjp539/oClad6Y3XKy0vSjF96HXsqr35QH
X6uupTa7G777D1SiQ2xIOooYeS0eXrhRxBYmYAr9Id+29bClqYOmnthsnJF3ZWZsR4eyPRndrI7Y
9iBYu0PvAyv79XHMg2f0fdTLINjZvTikbfVosPM89HQW/3IeYVVKHhflVZskyNswNem0c4HW2gxa
ZFlLQeGWUVJw6VhO/2DF6tQlnhW1Q/1XWMaRJ/wvcdSbchsI6AxQpDFjhtHJhYLg1eSzHXrjn+kw
5CgA0+r8WEKC2rP+uj6OsC99xGf5NHr8kA3RjqHFyGWbtBBBCdR4mxtPq0OlzYN3i75y14vqO+Px
AL/Id/PAr12G5igBsZOWad24yN2YEr5Txdlvas97eynusFlCcGkvaTb/kBN68vkGaXkDTlpqsU3q
uWccGFdFS8pG2uIgPP3f3M3FRihjP9HShXOjtdtRW7kw/dmBakssnXl3P1wXUNVa+tZmsbtP4TF5
YoXjzsshoOmaTvY0UhLzgLqICfVgfY+Gi1ZYFy+ALW9gx9W+0bSnvsM3sfqmwk7QLjA5B9Xr1SXO
oBPNShtCNxvfBiFumfTRdQ1IJrNVh2ZkH0CFYOF7K4SbRBbc5irpTIbpMM933OKg4wPy4fcMlFiR
q/yP+ho4AuS7+2ATHRWICQUzzc4ha53HZZKn2Pdupee8BqzYarlvGPHX91JLG4rR5Un6xYNvOWdb
wfDErD+AJx9PfGuvac/Q3ZjFuSug03EAzFn/kQzOvPG81Wfm1I/rA0GN+Nwb9EfJ0O3dXBuYd8ao
cfXQAcrnz1WZVLvY7s79wAsolTdtEGUjytR0UxjWPu6nJ5d5w5GT4pn0kHuZk/owp+Um19S/9WMB
NUfT5XqPaKDZL6x2TKqvqFhPtp4+mqN694gkqBj8VHP10Q7Nne1LElq4JkANtppa/jGzOOaW/TDW
/RClMj+Nw6jvs1Jha0SRmhmBdUb+WfbmX68JfnBsk6lMDsZg3XI7+CYgYsvIFUIp+7AW43Wwx0uL
Rr6ta3VHWMW75UAsO2LXy+4nheBcP9Y4S46T9LUQliuFdu4/lFU8ekzXNsD4GwbvIG8+rWtX/JMO
4wpzTF70VQQ1UnV18nTnutPZHaix4nLnZerHVDFFmZYkUVMgQiti7Vhc1h9F7x6HaV5nLdd5FTio
P56HMrvPRLfVabQja40BXpbkbpjKLDLt5ZogpHYdHsqk/SgxBLKy+y1Ty0PuiIKbYFUFYIhz86Bl
4pE9smIlzKJhSg9p4Z0pldfEDJ0V4mPwOwjtzDLBO5CxNkJiOmIOYLaL0/s7kDFN6jx1fyy4rQ+G
SOQxSKdiq6vAimyLC4zC9wWsN7Rrca786cVfJwcVUZuE0qVm9+Wl4l+TmpHdmNH6AwUotdLRDuC6
y8Y2Kypc5yqlR6Z5cZia4E5jXubMIIqGLD900J16TJ8K5d7VjRu1TvJUGcVzPAHi+dnRNsYd4eSX
IF/LVhHcWKOwy4SDx1vmhwm3k6oUai4Gh43pNh8iF+A24mKu6bg1rTPnxqtfmSiBRFHjTzrNlfFn
x7xITr3rcv3ilNVWVSnEUH9EmqOaS+jTm+4rkwqTgJNsirnet/wNnRnx3KRmZzX0kR+S7TBGdRgs
dZmD4KFuwDaDgF1ZffuPIdhjzTWAs/pFtoxbu961EW6drVfxWNIT0a2VlzT1ikgiDGzAD+2wS5DA
3CB+w961nXBUsv2WfqaP8dHwPvTtCQ9StvOXktwnszkRAYyiKx2iEpMAs47BUp/qFtM7pVr2jv/i
AirE4G3yb+48G1sEW+LMGFQXCZ4ITx1FMEVaPt6SfLpltQNj1J9E4F7gEtFKkuRfXTAC4Bt/Mefg
J3HM3dJQJ+CAqGrnLqslxzcuytqG/EFKLPETzH71wC6V12F2/ghafhI+ZX3B17++f2Nh7W3eHE+N
p6JhB5FJv7Emq2n1nuWp53jssPz1DTKmK2XEn1NsCgVEaqbOfWbwt3Wqsdji/WkPfS7eiZWfiM9m
VpZ09hh1U7U3CLDYWY6NL0o1TzSzB0NrOa28EukUbj4eH2Rc7A01HFj0DBw4XNu5vOKo+ZCDf5yq
5imYuYkHC305GN47N/insZYiwrT6KO346DvlneFzSsQBkqg2pw8UZSFlViRr9USTvrVtrdqyGFk8
tQ1Tkgqv5Ur4rydGnezJYN17TR6t/0zY/DUxivgzTd3qkPDAua5PwF225wi6TEbNZKR6ESPVJ5+U
7zBrT9v7qtKPg+U/2SYOe8/az5m9tfz5Jp3h3qk5c1DRRtE/0Pq8B33x3bEJIbO7u6bFueoRJD/1
7a4a50fBY6bxtAT+2lfxbVJy/U55eug0nEh2XhCN44rpBJz4p8AoMKPt65Eof79pxKdhTi81cuW2
wS4BXkylVHnJvTbFzzXFSi3dIKzyMtsZQbFFPpYfJWSW5cx/nl4EoZelf1XqX3jeLwMayDUpbf88
26b4nFi3ZHjqsW/VjZw2HMt6/drI+nUSWhyVKR5nRXQV1XMRzGf0V7Sy+pK7NS5IP7/AakSix57S
I2umAos97ILmU1n53szbW2h7vSj2BYbcYhCI2OVWG2saMxWgCU3UAMU+LeG4+abkUOwmO7mw/4s3
hEyoLnuoqIswgaX7QNl4pyfvVNvNHGp9t8+nMbIzYClauuugkyrnEvKUqH86FRjN55huNE1CfeVY
L6YPu6iLyGq8LupJNMB34/2A5N0V0v+WsbdPg+VgtHmoqmZnMifb0PdwFk/A6P22XynvhZ6mSPXP
xWnnXWowky+sm0UPEvvGx9ITY99pu0LrHxdhbcUgqEp0+1jGxoNwOZBkLH4zhThRaA9BsdCjVOk9
I9iD6oeTWTsfHt9t2FlOaHvJTsvcaP3VdcKUtxLXFIQMDFEw6I23Y1/AWMyRW+TRqAo2GCRelOJj
HIt2i4YDmUiFKNV0N0DpD3ZB3Kt6aexWIADGtxlZq+zf/UR+xnN/o4gXK/Wwdxh3QFIhMa4Z4WL8
81mGMnK4O/N40cGJwF/78iQmP4Ddc/a6pj82XKYA/vfz0uxcv0A/8/DIl+VjZyRvOrgVluHWgYTm
WfTClnD/9c1bWm2nVTzc2Ie3Isn3gYG82Xf1Hq/HQxw0oTNlIcB7ZPU+SLT/gLD9uWTak0eHpuh1
+Ukie44xvSM0VCrfQfRFVksogf66pGaYMcREvtD3ldAAu8vDuNa9Aeeu1Uuwm+ARK0boTZCNjrLs
yMnyu1nWMBENRCHStJnzD9XyLuJmm/vNfiYfYmlwNy3ER7Y1ryf+kd+A51BSAReDIWEcUZ5L6H/M
Y3navjFA1EI6dsDOmg4LRE6lKzkVaLdgas6qKsPRoUGpvOW10PB9lfbVpzJ3s26Pf/5p0pNdbDZ8
z0vwF2vaszCBJkCQ7BKZz52e+rzaW860RZXeatKMRkPft54fNbrYdqxAmgaoVirwbaKyAxkel87U
wyaJL5qorm3d7ZMYZTarTlTY18YqgHWC0/rQQuIgwqsHm2qybvu9lRHH2kxR15szU/9kr7rxZRbq
AOnfQH4N4TTLM57glSXA6zwCiVrRlGaH1qmfAzzd8+KeuL23gUvzgwMJg0J6nEwbs6pfMhLmjXem
x8Yww4TvyOkrToE08gDJa+TH0RuyzcjRkHGrNzXyo1N1bjhKPMdCY6llvXcmX99MVr1db5xpsLay
655afdn7sfnsLOIZFUjsLMNCfyYyBS0qO82OvgUwD/DPlddAKrIFOvNtNb/Gk/ecUN4QbbRvF+aa
GWckF5gRQXoReGDRKqwGq340QlQbsQnGibCu+d5Q8Tlrx+e4T+4QD8ZQT/MPV4qPjjm459a3ynFf
q7ybMPgpI+TRVhtzHI6ml5w9BokOdxHzvEueDPfcS2+1DK6idaMxLXeB4b0jUV8W3Twho37rRX4Y
nXZZadr9QiEbt9afL2JUzKG7z1K1i6FPu8HvIjCEJmwLDOVow6zdBUeET18Pz6bjkRwVtjFk0BIj
c2yu1YgM1z9wMkXNq0gpiyT3QkWxckd9OJbFJQ4UIHyAnjCg4NlbQZUZ1pM4mr1EfbRhbnXvmi11
VDYObCTvs8nradLwGK6Epn5uOWE3FFRDGEy3VTDwAuzgxfKYsJPPTx/WjwJn7QiYoN2bKtnhChkA
RvAbOP1nFRPqhrnA0TnnTa/67ZzqmDWsOm3cnWe5lMLLxjfUc+wz9rBqBhkGdmu7P3RoOoQuQLwl
EZ6hVw47TxjPc4/HyeyPfqOfg8rFkGa5W92MD+jha44v3sIudXtqQK7DOd752gIf5V5menZ2LDAH
z8lUGi/MGA7kVgxgWuOHa8UvTVDt8T0Q6yD2Zqa+oAXgWtpQy5N9kVcbI3O/K3NNWvpZqwlHOHhP
/PTkc9TxYN6c4oY8z6C4b4FU+gNjYzRNDi/+/ZpAV6y/iX+mtNc2Gq5GB8Bk/eDjebnVtu9vRnjO
ehUo9XHaennxr/baaOoWAEDpbk3tNYOcv2Sq+FEFiStT4EVah+W1f5tRUgtbiVPiWDklq3ugfUpC
a3mw+VD8Km2jLh/hf6oRoyuSoLCB7KsgNDpN37Qif2lmDO3aawVGhO7jARgi/gAXPkIz7/J6+iq8
lC4evGSTOAGihfDuUotHsqxOvdWcsfxtGjt5sPlL8cCfyhaESwUtSpGMcp5i+MA/VoOdHJQrG1hF
tfZ7O/BalXodOUl5Xjia+KzvdZki7soviuNXEhUD2FjzS6cgamWk4V2pEw1XsH7m+t2nvMp1AHNZ
Fyw4tUZkcjgsviy7YtMSkfK5MdzSVuy6xYl8zY7Wt83Se/Jj2kvplvdBUn7qLe6p9TeKXhtpcn/5
YL5jx7ssvPBa0N2T7sHUz4wSMiQSp6U+rCP8FqGp/LMGp5KM5rku5SlbvngQ1h7rY737ytQ9tKX+
qMvqyTPtTcYcfg2/0CUKTGMS76W2WbMQQtkKHo1JvE61OjYrsJ6C/IIKnLBw96GoZ058tLHVcy99
WDX3/yt0PUHlVDehh7BWFFybbPeY6FnDdsyKTabXX5NszrKwiD9i6EoCeEO8TPmdl96/wseYLBgA
ATe7GxWnDJOhdeF9Fp3sYquenLMF77wvqxl42IXKm/BGcK9aT3o137Wyg0bxCyuSjV6+au74SBHT
bfEj7UYHfYtdVIIp6dLtO2AYbK/zwVy0flv1Ne00KXezMujrNR1ScwEhYQqJSOXaRyMJvlZg2xFT
fZD1VO5RiV5b0X1AsO0hgymA9I0/JKGe0eQU7ARVuEqsAuCsYO4RlsG8hodAlnVgVVnW3HWsJA4b
i7iScSIfRQ73NgXNOKqnPusQdSbKjSV4nsvmJTfRvLvqgAnxx4rHXeE4O2bYBDixQUMN6XeRLrtW
UmJK/aLwNoZkG2PSyMY7BwLWN7XHAtNTOJX288TBP9PMN7Kie2PIg5Go5PmuDr6O0lwYzkbMdKqB
1rQ//PnE2XBwULBjoQjy6RjgEproHzaCwgZ/ySPBm18TBisKG+vKAF3bZIpgojn9VRa6s5F9K1m+
zV5PmIPZHTKjfSgItSXA5dmwCGgfk+QAtUxZWKLDmKa8VHMHZN0u9w7E4bK4T6btPEx4TDZ67YNR
9NSF2L/gd3kAMZrylvXyLPz6La8051hqw3tT4GzvR1odjA4Xg3MCQ5O4tNQw/jLsJ63aab3/PMnh
sRHF1RzM99JLXmLsZQzwXOJ4cuy0jRJ/wp0+TZ7GwEn/NOVGa5/C9Y0akG7p1e+rbqHow2ltejfk
4QwbRA+mREWGYJyXnbfpbJ9+djC/C3wL0qzPo5VBuHOHWrBHZTpcIAv3he9+dK7EJ1kBtQ42Nn2T
lkbU/Dc/9FgfmpqEXua2pBKZ68m/PKGUqi2i4ZsezN3O65idsw1QNaZxVy04hq0Wc56bxMw2Z1CZ
qisvgxLDMa5ksFlPprqES7a6Z9dFlsmT0ts4eLa30I4x/5fxPb0HdGlOqaVRdhG2CwKk61sUFBEt
nnYXc/Oy/nDrLmkdCWeBOeNj6d3OBqGZxNnWoNX0HDzMDhZxbgYAtdkdsYnq9gcdAsKTlv3qUp7x
np8TkX3qk79j1H4x2NrN1dgcMt8GrUze7AHqNtB8nM65eY8Neo9NLGDM5b2zqfxoyQVaJpto8Of7
skPjxnAS9O6zPRXkpGk/Oi8YY9qDpdSLw4kycdQnk4VBz1iiosqiodUbcPT66JnFqR7xvafkC6FI
7ln6dvP66gli+7W20eRxp9zFSf/nZ/lpnpBV+RUvlrQuJlkvJXUMfVBCfkvAFCeezjZ6wOwtyLfk
9ygiBkQqkUwDb7v0lh2OSb9dVUZn9m9xq1PT91UbgYb9uq2iZC2BUOGeb95SPou+/3IWRwHq4CRQ
LQJPNfzRc+5JlIh6YRzWMqT34m+elih1nPOkaaE5jcQ0rs9V4ARfwud+KpKnAj3DDORRuvkxqOLT
aOK1I20N0vhkDO4xl9Z1bnD6Yn8n+YQpxWwlJO7KUAz1c7uMRHB5F0LLktDN/YFKcuxCzStuRdrA
+Ir+Gf8yIuhY7pNaaMCyPWwRrCPtvfhZmz+39h57JJdUTs/uyJ/P+QQh8OcJEEkXKJPhPp0yKT28
4CeygyBxAvc5qZlILtadY4/ncrbvp9p7MEx53/nD85gE7zGB9DRj7SVrKJ3Wj9dcWRZFvZ36xZUs
zuP605NXkWwyk4CrNRgK3dAamm3HFM2k6E2hugy+0Wpanvq0vhoDyXJENcX0I5Of7Zg1FdEyBkcq
vYcqqz70wL9LDBhDrdX/Ly6JgAizvrkv/eaw9kczVbrN7NuJ62e9Bi516uIaW/OB5K/T6FUXu0Ho
pBrvAvPCO19eTQvBrq2XdK+3sOOdwdsck+YW2fZQM9Vp8q3RtuW9Dxt9aDNFaI/T9xFopnk/JUOy
r3SRXqZYeI8miUqwucbyKloqZAxj+lFNeLp3vqElPyQQYKxjSXO+babRf0txnvCwJEN5LScOm2mu
j85QkaakZp2opmDtdqqrA+SsauPd5YTfuMq5DpZJstpKVJrTX1qB9NRcCqsMwOYVCERqk4WMFN56
pt8mJ5ieTH+BPyMjd79uH5/iQPPuMO8zEQOY2YoYs9IwDU9E3a6FnvVlx/HTWBAeVjUpB5Wc7ZPM
+uxfE4ywH5QM4TpOc3U9BmVnNrKMdA9smHfHwwT1wdQm/QbAVWeLzNRNSfO/2MW5Ccggyrpkr80k
ag002eu/Sbr+nb8wA3Hpn2Qe/yB2vAejfahQWom7q7VNNVIYFXFyF+hkHlTyQ4wZRjm/jjcmOUtq
qL8Czz5nHc8wvhCg1HR+baZe7WZt/uwneSAJ78xQ4t6DZU9t/0/59YesxnsS+/5WqZuNZa/45akU
a2IKVPcC35EcqO4oOnvmoemUvmHKfwUcJNnOLmCVcwLPxu4n5qKzOkYuidP9YIhkMohcVxpP+PCP
Y+tesQlBprU7TPcXCKHh/yudXKLnNIvvxop81jYbp0tg1wdvJKsOeuYhCaaLjiab18OnPkxfHFX+
zu2yG9DBJYaESq3VHDBvq2a+YzBYsgbH+DaVeHR6D4BjNjuyeLwIrOAh1vRhj5D6MS7WmRwSTIw4
gLadNWZb8oyifuGix9H46RTirgerCJWVMegbghsk/UMiHCb2Y16SkahObjpDJZA0sBWa+phiTG3C
D37LKR6Z7TcrAk7RFnjtk+yDkndBGiCBNNa11xEm2Dd4aDm2Ny4MemRXWQEcUqN4uM3wSGFm7DW/
f7AdKoHYIKeSyAO+UYtQD2U7t1npDASoeAFNT7WUb5OWkCS4JMFReLK9VBXGHWs2V3s6GzzZO/cv
rrvPbjH9h1EUd7hc/ZM7rw0d7G/YNV1G8lXFCJOR8oal4xPlzdjRfnrHtrUJ1aiLpyJvvxXYGkTr
FVLxDmlf4nIFqbMX5ocpqPQ2WYr6qI358GPqi753l8TfD6Vu/A5JWwSbNIbo1M0JKcNvGTVIkNiq
CYpb5hb6Piir96oi3Q7Bl6qXhaqbijzXTWHlxYbbiHyeONkqNpnsvdx8Neh+X/WZx1DDgpK6xvNg
9H8Foi5nXplcqw4DSFVqL5ay9H9eMhc/FiQBpAlx7uSlzVXYUpkePH2iAPLdx3TiuBwHmwiP1JiP
ihCiDf8OJ5fWkf2Txw9WIQj2mfJnk1kYJWM5bh1GXemsmNnMFvKwxnc1LMVwydBongfXn3Z+6foX
XWJ8Tqy5ofx1Tost6Z6GnlhRn+ntXd74D40yiHUQUNxmJTEtO1lMNGVpxMBUzV2WUygvg01S3lLF
V16WnOHz/FTO1OpJO/0i8zA7GavgCX84s6k2wPaQj5X7R+D7a6/aG4bHWw38QL6ThIdQJEnpE6OO
oM9e4iYhJaSn1uh6u4gC4skJO0JBIA943PdZ6dFRBk+ZDozeeSq5q1T1KTvrn+X7xLQONai9zpK9
wqubJ0sMHxOQhmsnh8FYCk4PCnq68nOuFnMzVtn9WGG5VyPmcjyzxa63E/K03I5ZRu624ThNZk1a
GL+jMjpossQ5ogrfxsSxQajLZ0uaSxgUtPbYj2pw/jS/YwxvnbvRtN4DD/ooNesP8BQ7Sqbp183J
b8uoP/KZ6dw0l/nHPMwvpjncPI8YKbfN6/e2ENWlseC1qyBhxFYyx8ybswkqf0RJu5m9L/ZxbZ1V
WnUxZzk+jWaAyzFKJ4diBdpwzFmSgbs0J73sAby15jJ4wmHK5HxNdFVXRxdXzQe31hK5r8HZNlg4
//VD82eobk+6R020mbyZMqP9M8iRnX4XjgZ6kZHWk5Qx7qWNw1QuGcRTIrv7rjVvk+QScQZUDSyO
VRi45aeV0ubaff+QNj0xbuVfn+h/wJt+hIJDLpyj/Rbt8qBJcVdLUkPW/1FkJbUg5RxJQg/UPTDB
noVdgoPaddYMA7PjzXDLlQMiXY164zMoesTFmC/Dk/2yJemmOVtp5mx9fFaNmA99As1FwiJelLin
+DtUSbXXp9YrQCuCx4yFq0c0pnTVZGXoBb7xFfiL9tBBsJ282U+9LQmVSx82EycV/TTIHSkz7VaH
BD8XGkaemYU9oQ9ZcS5LyXRgst0ei6liT0OGv6hzNetiJeTi7pcxqR/GRshP2eoGEzcATqbBuqfn
/HkzlqvA0PDDM/Eq33XNlSdhVtMfcVu4dXsUfY/ml6y0R1urm2eL3c/+0gBDt4GR38auVg0nf0CM
rNnrONvigWmam7mn1vL0V6VmBRSPk56veRpOwN7lvp9j/ZxbfnavkoQ8lN5ZHvvsN+ZvI2F+pPnl
KK3/caaWeY5vJiVcwKA3Hf4EEwjYcXWT9tTgP/xcPkIRZqDFSo0k+RHI8yZXIyh+JaIFrygh9EzG
qJwjqkAeJWbD41sQ28O9XmXlFQ/7i6M67Nq5kvBnpZbsFCuclggOfnyrkN5KiPxQyYDzhewp999U
6/41nXoMjTBf/j+diKkqJL9SbgTHCCnA2ci6JtkPJIXEekLmDaKIVgDMum1Qf6kGfc5I6Ko9wppu
PYQBhJijv1WzNiXoejb722IlX3TRMqpJnTlmZjpCveG+jIlTyNzurZ4z/ZhO2CGrRS017nA9OAgp
zCPpCergEA6PpGsawElGHGwxN/ongqAnQlta/ZKoGa9bn3p/w9iZKw492x73nmb+c7vmP47OYzty
HAuiX8RzSIJ2m94rlfLa8JRUNbSgB2i+fi57Naa7Z0opJvgQL+IGx3OaVyTbBi51PRDq3E7HB3tX
wgU14d9pIvBl4IBirUWA4ZEUyBGTESITuK7/jMeR2TSwEgdgJ3G2tktmRnmrwpjuV6GNMcr8B0WR
DAYbPxfNqubNJMgCnB0UwIzLOuHOofP7p5yle1XpeldKzCH1ME8nDQp1xacaPuY5wtjKuXwg3O5/
D/UYPalwqI4S7WsdRR2vd6Hq8WQPc3wySdX9OEOMUiDK8TCb0l/7syYOnQbRY8q89EridT7Z5MHO
opxSYHP9lKxzO0Glxlb5SWwX7LZl/+1rfJqbljaiQxFGioCCD085MwwMY1MeLWi07pOcInqg4Ba5
7n3as8N6yK8JT9GVwGDEFSuonJ0v8VxqYuko5qGcrq7wgBP5DO4n4RAmf56LCVh/UqsGKq9wfvTc
GcdqasJHUWi948Og7CfvPfcYqAmTTFRZ6cl12UfS0G62IMHlUOA7zYvsjzbKiWgSUMD1ONTJdnK1
yRLKQAII7VnhS8CStkvwvt1cX/J+SBEk31LuktAxTZCbgZP3P4FuuM5L02fGGScfnVSXhnyvo8QI
Voxa9CRMma2fAqXT6KgkbiScZfibWphGROKxyh77Mi3Gm2rSyIVS6Y0JuVEnZMlUYjVNjWBxILmL
1b+dIjRNVIeMGNZsWFShcDpyoc8CVDHakrVXZ2z/R0HsuCBByjZcX9zZQSjLgR+ujTn0tlETzuNt
Rtt4RNh217Y5mVgq4rTaqdQf673Jkbmp4w7BOeJoqnWtH66rvXcZGOWjDIz8NRTIMhgpyn05aufb
bAqxqrMs27fUI91cUM/bWKNJlS67XRGPzC08lN7nAGrvVc6w7PQcwYrRjf+nwv4cr0rV1S5Ijln0
+54XIzAFK8g2mWjarRtwQ43qrImefLeTF20mcEY6ihfXXuNPazwPSwVCmJFZIVnfYx3jQBtndJsq
cOsPW3jyteDiQ9i+JHqmLXIgRAMuoxGauBThxrTNVG5tRdqCBJ8HIkXTCY2NHRaYqX4h1gT/KtMp
n4HZQvMQ2rmKkDRf0ah8xbpLbGs/MNc6rZqV11jNXiSR+U4oZdrzYS78Dwb8VmKQWUfQ3VfkSpET
Mr/jUAr/tVEIyBQ9daWMNr/2LXnPp4rb673yPD1tsxA0mIagvhOx693tms5BZpDiObSgppNg1i8V
Dj/2wT5Z16TCxrEjs1KkWx8b5R5mlvUdc/Zc45J0oudWLUoq9KJvBw/RRrDGPw0O1PTORMNP0GcZ
ouvgbvg6u9pdYBCFt+TZclPvuc011CSikXsxYNJAb4J4wVDQHvPUcF6SkcJQszOLncN+6b0u8hTX
e6rkvkpRdhzDaC8Gkbp8FZak5gay8f883wj/p1QF2YT0VHip3AoCPwHojfZpXKLtnXMXttrdgn+D
DjgmNL9O4Dm7vNj0TiH++so0HmQZwLlnntqkJlKph9LhH4K4JinturLheSQS58xcbVzFsLHDcW1v
gOhhYG4acUhGzJuNCSfFaYho2ggKO5t07yaZLXgFZq33gx8XvykvpR0VtKg4cK7Wnl+BK/MJPhgE
SQGNlq0RbjqbzRbxFbFpAlxkUZKzQ7EdhI1lBeONlQLrMrgtWb6k+xShqu5m5yfqEHj1dJ+SqT7k
GmfGIcgg6gGlZ41oabgJ8xAR4/SGqtuDURu2VRqnT1Ha2v9AcBAkzVLnEZhz/AwaoCGSWRd7d/AN
lGM19gc9tcDrIm7PuDqWBnpKfOb+R4g+l7uGS7GDu1H5J3yI5WX2O1Tf2oOKnjVs4ZqpP/VuytVN
sIxLXednyof+CJWLcdxl2UjljHtwnJ79cA1QNc/mYm8MUE89lpj3YiL3tubFvuQVx/ClqcLvDE/u
4jkxXzI0FVAY5cyOQY/uJu0M79ZkBPn5JQN6UbO9EVnk45PV/xwVFidtWOYFP675mU0+KEiuoMx9
ZcatYJUS5t5RytlsbFeGmzRe9v1D7L1NkadenWF+E9LMr60x9Gy5/GLbuVmAUgR8dJO0QfcaZgH7
nqBSyQZK4PBUjgbRHeu8zCrIosNnH7KktQcsDBa3kawFVEePwGQsABziWaP5KNN3YQbbFvJ9WNbQ
wCMQf85vU7XcuAKce/R6M0kvG+4seXeMDEFSYHLPeNZ4ccWVufNmRXzfV1xnyw36I9Ge2Gk2PFc7
rJKs/kLB/xWasdOpT5vlPo8qfMYu/5PF47ei7WFyB2vlzubKYEpIyUAGIJQA87rrWYDfUp650Ul7
T+L04rJ5wh7NO+aF/AjYNGvN921t+/4hzJuTb3TPfRvxccEgmQxug+0u75qfOozv9BuSxevIkgXr
oq9+U0Haqk6+IyegdEHPm4R8BkcVl6eIGgMPGAoZzU3H3VRWcKSL0X6ZOlbj0WgRUYtf2LQd5jws
eTPSRdGMx4reCGUlGN7nrUlxRcxDWbjU+k47Hadnc5zOlIrvMkDr5BDvbXAdU6oT9E8J33oek7tl
Nbhw2oupPpT84IpyLtJwk6XsQKV/mgWmwkwixQPpw7KLENyoabESD6/GOHHRqBp7N2UdSRaorau5
ddtj6wbOE5eCAhByrIL1VIn6Ms4Ug+Rs2zRDJJ5YFSfB01w2CDOxdIpdbBvWrrPMeYMWBayt862/
rutU98xiqjWrZSwlOLrSMWSFvuyzc9EV9DrAbyUGDM8C/BU56TZtpjvouuwQuEFHvCeLHrVnNtzK
UqxNeQ3GQqgJqyjf7FXd1d2ndGls6Jl2j7bsp2sxVP0fz0EuLkQ+P8+eUUGddh1KAEyklckwm1vs
yvqiKVd6HkFX4WrrUWr6EoO28Kr8Des7IC1vnt8Sp1L4rsbmKdZetidYF+0Mw2gOPRCMVVFCJGwX
AkTtChs7bJn9S2XR79Bdp3XQUe6V9TDdIzHwChMkT2ecDw6kWOWv2Kl9m77mkAXYne+MbsbpoaPO
POWUfWwBvYkdtVRLd4CojkGtegKRrbUHD2sg2pFGShxYegnY97MXABfyfOme2riMTaLk4Moz1w8P
SVHIXSkQvdUQ1g938Ea+HVnsfkM2oC/EloXzjc5ubcCRxSxkQdzNjvOvHlx9AFQSrNG/CXtID79N
WA68t/tqM8CghHrie4gqI5FAvKrYMP1k12Uxi8mKTdzeBb+6YqyCVOKU/crw1Ze20Z0MEm/bIK1I
foMzYcTnyYLTaVhrdr/JTskMkCSNpqusRAMtDDXAnCDTVkVtfgxECyOj8GIGmzQdZ0zrI2GGPp7n
rTD97khQ2r9SU+V9ZkoWf0qe/53s2YKmGLrfhwBxi594/owgfpOBrgag1ulUb/Vs/FRtkXNydL8W
tIFNRk4b9ruNG6ro7rIMrG3dYogNK6vZ1gY7ZaGsH1TCbo1LuNvOwpfHoPAwqLS1twkwu96A4WYH
ZzSpFTFTk7izLD+IXInnvh7QRjllj30hwEQbbK9kmERnk9fiH5WZzbqYsCzgTAaSHmRujRcYSHCM
52bVuZ15jhxGPSMtsE9Ndf1c6cJ+b3teF3aE3U6k5l+zrsuHC3eNapjCp9JDJ+vKc0ykdlO/skXo
jiaLYuoDuHxqN692tukY3BsAK/lxjQEydNVOTYPemMTsLoIc4yZWhAw1b5IzWX/seD3RSssC1dIk
znDlaS7YzuRUWhBBGk6dSOQvxDx5H7Ro1vYYewwubrTPEzU+5jQHhDLEyWasSqyUAv+UDOpyPTpM
ZiJpy21U+YRmzdZ8qcY6I56vGn0mYYnRjC7XNcw8vVcdZUG9csRWx+xsbWVN/AX26/PkzXc7z42/
YVd0+yFt+ktHL8yOHaV5i7IC/za3gzOAAxw6LtuDUIXqxn3OebUxAG+TpMXRWPDLaC0dfxuyLN/H
PtY3QI7Wo6p5K/hCEKe1iU/c+kk7G/K2xqOMmmDjiATXXggij4wJqQ+3Zbypjeko0HI3VjOPp6lI
K1Cu2HN03H/mYd+4EH3ZvKQBhkN+k5GztfJcE6kzdLXKJ5Hf7L6X1yLqyuWUrPZtnS4uFKtdhxHF
OTIYmPOINVUPwa/1OkyJ+teaLs86NnD57pnIv73uAcRgu1iTJLFBbM5tC7fKtN/YcItdrMQfwRB3
6gH7non5kwwygBMYJeRDEGjFtjRqwkguSZw0DRgd5KFqIq4p+H0ZK0lJbCPd7lCUCBS/xv2482L7
nAfTn8njxxIBg2zp/GaBenf4oKJKrR1ANZAEtzO7bYq99k0k4f64++Xfh0HKl9E7pN531fo0h9Zf
CC9IvNhNpsZ8w++xkVG47qrrWOltDXgAG7+fp2BxGlJlGsVvuhqzhF4QbgjbIMKI84g+BCZgNfHq
8wJ0+mLki6Gfln8VE57gFJ90Zgu1B1SKM1XIkxmnb7oprkWM4cq2za+YmiAVOZeUN0wFGWhu0Uhd
nL2GuS26cZPDuV3For3UHNkq1C+QPHYiLHE6x4c5KV4m/oE8VyfLYXqtunBYdQTOmzTFHeAiEBjt
HT/bPMKmGlxMQdEZRskagWXNOH1LDfvLtDnz8fp6WUsUhWwsky4HJ0VkzW/eCGQ6+otGc5tZxS4C
cbkxzOqFtQora2gOyoFGdG2EWtvptemDPWhEVL/wJRIKe3N+tFMY+R0+GrDhXUcxX0Wab3mEUoKt
lkx/DAiVmxC3eBzNv6mG2R866xHaMYoB5g2VExObN5YLZWsGndh378N892A0sd/8MCQvB3nLrGFr
OdG7rdnEzPnBcMxDY8YnIw0PzUiOgoJrXhb6hZIefeRfXV99FvyOJX/aSGO1z1NAeMtzFzP7Za4J
6ygkFeSfnWnaMQZgWP3to5/a/qjmcQMeFz/V4o/O/udFdyxLFzyFFHuYwCPxpPi2veIpKlygvu3Q
nGcTXW0BrwI6JNYECwwqxip0+CHijOiE3s4ENJfHMDX9lzEbd7l4FHA7U57wwOqOwZT9CaQJS5uZ
deBA/JiqP0bcrkbrM0ehNPnl0jJz8SgaAFeIeTZG7OHscY343LPunbSEAsvJjTtNpHfNszGW4sL/
k89f7Y15FTa4mQdNftemSgFf6IAp2w+3oKS3HrgHL8muAXly1BJIyG5kohyqJZZY70KFSSKrurdA
FS+84raV0tuGhM4cV7dQN3gsGh6OJXkf5DcSVQzr+ZrNf599RYa1mZrJBOHJVWKAN9bfhyF9TwZF
M4P4S1DxCNXjI6gzm3PG5On3NyYeogoLOF/YIRAHv1DPi/8tGTCo0kZfFdUuM8a9FQs8ArTPjGJB
JhnrIQm+8qH5rhrjVVhTvx2U9748kQiPJDz5WydhPQlguDDW96GXnUwVuMcGM1RbTC/Kf+mSDxOK
xCoht2w1/Ye1NHCOcN1inGNPulkQLJ18ox6XkoCU2s14YQ4SQgw3s4fNbvBhy081Zy1RmdHEmkqC
w9+NfI2JxU/ndCDDSrMKA1oYPUM1Nc5OZ9PQI8KnDopQ4GQ8UllGabTz1uXxbdK4d3gL7MpMYrqV
t3p5PhsjunAPszalwxk7ipHQGCGkNnOPoaLgumuwr7rcV5YHwZ69p2IeP6kAPDiLoacQgBiMvlms
QsUC9MD5Q2xzeRqybNi7GioSqM9iVtfG9fHSjGxGaxzvm6pK8F+2krWRVNW3akP7mfF5OiS2VxIv
TLuLGWvJ9MbVzAq5VcQe1PAweumZk+oZeX6Bl8LZIAGD2VwMNW9Yx3pPqJ6hj1QZ07awY6B5wM0p
BsS+X3nqDQzPBZr3yZ5jWKLtXk3ASLQ4Yd9iRAt6FLdipOmPFDWCMLIjtxweeP0k0+IDehqY+bQr
dzLjHJSJwfzcPIcTmXsJBGIjCMusPfbG+zp2r223zO0J3gQ+8ddYkRegoou5pV+nVfWbWCP9EQiA
PHt6CHd8NgSTtdr7Pd5AW3rP9Chzr4OQTYUMJvskzk5Ef16oMVhR+PdSxXRR0QaAG+OfZeCfT5v8
ynuFwKJ9aT2g24BCbBYUHu5KbsqUH6A9Bz0WvNljY8AFVbmZsfZIllOtM36xkf/xfGoTIxAYNN9V
/TpY3o4VrsUVFTX/FN9+4SLThcYSl7JwYIdbY2w4KPRujAfsRNpDP0neIRAY61FmPNDtV4TmDwLo
VE2YMxUQvZbzQOX+mcKDfe4kl9iMnlB2Hlw0kc4Cu9qoPL7Go7cLmu5jzvjE9NRjhRmqbcOJUZll
tiXS/AtD5MK+YjPzK2ypOkHfORVjh/Zpny1GaehDnyJn7JDmeQgp4aM9DC2MKBE9EDhty/TqDfoj
nE3alHrBI0RhYCZxrRtIi5lie7CgXtwR/gCn2mhRRDB2XbzugvDFBobcZvRohmEXbytODTgeIW/0
eqTFyUKYnuKX5YcAyb84mobfSZhnruY8igVEA0bb8chtERxAFextrZ4jPV4kf/yypTAJt/QmDoaX
tDceoGXSjRNNcBsG5lgjtlfSAYxnkOsMK/z5pYu+wpkXA3XmkkzivkRBCyNaJ1oMGTQUgZvPiNGu
u9khEa9flY+KWnL4aA1EK/Se3Jw9E9BBvtmVBjIXc+uo29e6Bts6x8Zr0GAoc3FK6HigjiXXv6nH
pt+0wi09elSneBBrI9lcUUZBi04Yapso3TuG9UxF4FuycK943e2TGnOwtJo1FMueTZS6CmzsnsmF
qGmH3QjqSxjGp6MmrOe9vy94hSbcbVqNjmELPNVNTIijy+8mWozkhMvoM6d9c4+CSvFo9cbq6OCo
8jcI1NnnHq6tcBn1OAK4v4u12/k5vkfnzFMr6for7xI3x3qYh+YatIO91Q0p9862WpRBMW2DxWsY
hPGnNqbbVAaspeZ/tc2FcJxneWtwDTrMhzmpSFoP7znh1qBoCXfx+qi97A/NCt23wu19jqvpq6Vc
9Y7C7pOatG62198z2XonRzThl0yH6NUuHTBNYYx1M8a3AyicnyhiQHLsBBpAhDtXBT1ex+QeTWC7
FZu5wCH4YmANYrlsqRSDahg8pphKrpkgz9YPlLVqKB+DnsyNPIEC3l5d6TU7Ni4VAHf+CUpZT4WT
gXJyKJ8UDV/M+VxYgKgbnGqrMCHVJB3WoSVhmyBYiHeMb4jHjY0vEETi8vZgm4chBvCOtvt1NA+g
kQMJXMO0b5o12TbiN0Jn5xpDzZYLYbKiCZXVhleKnZOH/8Ny6a9jR5SsBKYL+sRbPJv0Gc0lP5FL
JgRyxGdFeqDtxXsLAiGNO4XDXP6N0uGHAym5u4n98JrwnSrYBzr0wfNssZtD4Ng6ES9JZIEGsDZN
KJ4LyCysNA5OE4Irxb07YSrs48hYFZQa7UHAG9fSViM5LDzXFqEAnk7dpHfUDbVpxxKfBMsGGyQ+
NSxIxGG8n/nYRYiHPsOttXbd4Bv//Gvgds9y8j4W8TemoVFCiSeaDcMzk/lVIp436XxK+bO5YnjV
qTZXkEAoYzHThT9h3SdnQX+F/UeZhzFiG1aqfuCFl6GLijzbgx1ChS/hJGiyNAFG+LJKTyISzOLJ
G5qCRy52Mre9GfgwlMqHPbnAKAz4FL2pWHAAXuIXK1/gjpcwrUZW0xXf1jY5RKNzrLuUa0Mwbc3e
Kbdo3s+p1TzjRw6OoR6AvTRgS4Cg8DtKf9M5+i5D97sJcIs3zXWoy7sz6kvs4fBzdHGIZ+vFD2z1
R6TOKyS97eIjdYO6P6IUcisIblpOj6Glzdai3k5Mxk8bdfo5FEG8GYz8Vufts1/4IPcNbk20r2TG
c1aYwyplBxvmBfdP2iz3M9h/xxhuuWvWh85mzZX+9zdNNHa6cdYeObq5EqQHT6dYkxUGLTF31UY2
QXYY1QLjLtiT1vG4pcoB8Uh1LEhH4k90BSv17idpByDRB7tevltD+IERaztV0VvVYBnkXH/3hLxj
Azh1SXxU2XjFt36e5vDGpuCPqPhyKO3sZjl9YGz5MZE3dmznb4h6G6LdLruqDBoOprwgt7Y5iNvZ
cU8Jt9oOb21aMsSgiLPWXTuhgLrGrTSl28VdpA1LWK9tx7zVUI4azpsyd8Ol73pPDL/cTF5G/xk9
R7Yb4x8z2cXEs/9KiPF/vmCWF9GaJ+7kF5jwodDdjczjKmxACxxZZ6HCJyAHTHarXpeziXc+aXk6
mSPb7TnId2HCXTpUVzS6a5gnx8Ceud5jAI7VBH3MoQ0q1n9RZSAtpC+Ok58xlnwnRJc2VVt+NiP8
J24BUlawUOyGbZ4AV8srAgzG/8yK/qtVWHjTejTx7tcuWHlP+uYhnnoKEubePfTO0mjvWVBvKJDC
fFWUCAoa7b4I2TVVlbGzyV/sWEdiLGKEvVVGaQI4iSDTedGiSwlzwv3ALjgdzAZMbGlzVW742Ets
Q0fvv2tq5gcs4Fhffdo5ANwY5ByOjHBQz9jA5I0te0xkqpXtzvfi7qBzPyMLBYNvPUSp+dO6FdEx
lRjenbd7+VmWuY/5AlecopQcM80CaKoqapAzx+3WYx46O8KRgFSpcRn5vfBaqGcH5nwUqTWebFyT
IkffcuFye5avinWCy2Wbh2ZyS7rRQvnr7UeTtsY+USlMcW/0j64GIC8n5sNEB/5piHocQ5VZXEz4
PweOG7GNvBCvk56rPd4OucXI6l7m0oBR4giGpWHZRBiA+ml79XdzmQBgd9q22/A/X1PfG5BgdO30
TFXOsKHDA3miG11CH0n1WfcNZx/IbWZpZZzcbKJsuadNY6lq3rttDO7ZDwANeUp67CxnvTc81r0A
zHEcspneJWUy36ueb54yYhyhoWs894IzCemm5Xmy+m0IS20rGzZj2kJDZwuRbG2hKeYUHNRiAC1i
ZYVHvMxpQL202dPQ6L822AKersw7eLEROZsOwuWLtxAUGqgHKwPlbqumQp9rxw4u0hgwXhRB+TTO
5XKMO4gayRzUQM5Bra64pmSfo9cFe86afj9l4bxVWDZh57PpszLepX4bFfvYDP+5vI+WxG7J19KH
zYEffIIfkvxx2E2s6lZczEgAQGOXxbepYgkxRtt8WXf1IRdg9yhRzAyOOwiSVxl0vz03IjwB4f9E
XMNf9dqDF3pf/ZCd+iE/pYJmc0TRnUBHC2ULlTPp7rgmtu6ASxd+BXWPFpGayE4/Zds7qzLqtgGI
xtyw745q/s52S8aZRMNqWMKJdbSEZCDu8RiTGQHsZ5ruOQebg303patdfQm8wkuga9Oms3Mytc9M
p9TbpNSIA5m2GiO5VP7ScVOz6uKzwLK6KSZS/Usgo4Lbi/v+BF9807rOx9hk68GaX1K7gjiQ7G0K
LRrFttZtX6E7/1Mu3qik4QraL1OJjC/eFF5yukKt2rgO2SIjyouwomNXVz9JNzR4J+VpSrP7mKGK
tt4DVtPToKyvbh4fSnvE+7mU5hQr9ak3rNzO+LMEU/wpfbFRgxJRPeWz8+TXLl6Z/Ksnmdcbwd7p
mpuNZteAnaErKrlMEJd4NxIXTEGAJ82z64lbrS2y63b+2eUsjgBAwTC8oAW+mnCB/cH2V3aR7Gd3
OA05DAFzrlguGu0xbsXDLu2dP+fX5T+7KfdJG/R9PsQoSdM1DihOwV39U6huF/vDU2iaV69ueQzq
r2ZhnPRyfA+kvlRhFy71RyaQ9TLcsw1BE+vJSKr5hM/thKmEZbP+JimyKwt5xGJzazxzL7Ab70Ih
WT/LJ2zdTzbyloepCK8Y/Jwqzp6d1Lt3zXy3/gu+DDfKO9tzl6mQi65xYRwlW9ygw/3H8kgbbEQt
Nn6n8F5nl94PvnjsnughZOeEny5q+pd4yv1vxBd2UUleXAd8WoEC6xY13pdVWUe7nMBDWUwrKxJS
watHLIc/HITtWXq3jvUcjSMxnLeM955VVv99tArDoGMXwEZgRg0UUSYpM44cJjZj/gykoIfbJhi7
Ga179q5I5lbBKjZ2wmcbBY2iVnrG/YzOcBiwrlESISVU68kRu4vBiBLT2oPhUp3xHSAA9cM3JJMX
UJm0ensRx/FiZKlNsbOYP6DEb4aUarCwkJ+68td2oPcFRJGFnhWQvXXrnwG/HMxniLlxv16U5rwL
7Iu2Taj+dOUuwkIbm/nadaZx34+gKQjBpiib2pm2JVTKlrmG8CaVGki5QMihvp5YMXyFowGniiRy
nW95wewyAfw6wk4TiZNFZzt79VNvUD4yOWKlEHkKVl/nJra2rU4+qJNeT2AOeCfwSlDc+qylVfxN
1XNAaJvdrOXm/0ae5oiDuLfAkBUSaaYSr9ICTyun8rDEIeToYd1Plt6TJoXTMNAMJDXjA1MUFwFj
mTbN8suW2d1lVUwAk+2Vi7GwzVmTRb68VgnZoLk/afg2TNUz0NwCooZwCBlF9aUlNjOP6a9byfOi
kcyTfSUs8vzfIhlc7lZ0/pMZ0scdE0sJdZvuMV3v5oh3Z4Oq2drzxozwevcpN3+kIbcGcQAwZh1Z
hBMcO3oJi2nr1vNTKzUczmKEhriYlOdbJeINrsLvGe+LKMiqSwIDmkGhkO+lLk7LnyuJEvA/74jX
V14hm6DI3yLM+vEIucsJmOJA+fPfZy6zgencc7kU/qL0B+E+kP0t1+UttgPuvIAjjOxoVsttddry
Rts2DnFWBKv/uDRWvulNn0md7lwMPpF5ya0e+o4R5xR2tJuMKEQjQnpy2f1mSbqx5whjZHCIc//g
clWKsYLT77r40b3nQJunJg+ea9faESjC7WoLYhFO/1zbVNdn1rmjQHTuk2MR2ezc6DIEvDw84WmB
FVEEa0dyS0zC6SPLRmReNzj7OMBWU+28l+R+VpMkNimmtUV8e3lCyRusFX/+AWShWZG04cmOhnlb
xO8VLzptu1ubry0XXQzB8r1wiJPmuGGstoAYH+w9K3AOQZ+AAXRaTAkEXxLGL7MWR6BQ9wQQ7NAF
Xxo3EPfbVwqilsp7jmRK5EfvA4Txkyfrv1DwCBbzuC9fFWl7JNdpyI7I2dDCpGU1P5npco4F8062
hvxLqs3g7yUHlqX4YGuEeW+kWRJuZ870IJxN0yP70V+CNCPDv63ZsWVP/5U0SqLieWvy+Edpgvpl
tx+trBqEbe2izQbiWTndw2rFuSVziGyCt73N2eDPl7CtnV3KQ9H21SuS2c4JmZTminCHg10IINp6
6NOPwCGN5Wv3hGMKDDdOCi4aNbeI4S1yuKsyLzocPcBY+vbIJm5nDuUHJggAXhklyEOU/Rn9lMep
p+eMhSSHO079pkhfYCQcJNWuwMWCtyhpLhZlIrkvPSjx/R9facLMUN23wor5KcfyXxdOLv07Q7Ip
RU46nGD6bgiH56ZEYWE8Wl6xfIubP9D3Lrac3nLTuwcusi16cAHznM/ctaq3sI8uwyy/lGuOqyUD
PMYJLSHOU4hA1QfWo+s8OuVD71j35UJlGultx05m6Dsgm0fVdn8rhFGDt+eKsuqXaimeNIKbzPx9
NfMmrQv72W36p7BOPkc02IOHbf6OQuHi8YWuGQoi5D6y58iJJxsWDnK6GcOMVyPyBWoyTrCy+hP7
2b5oWDRCv8UMTn4SRbgqrWPYAFMPyvCtx7S98vylG6kz62c7SKNbbJCR5NY/XnXNBaqX7sbGQDRg
e+GJKxkr/WjDELFmYX2onBgnCpYOjYQBDCMdnYO/jIFDW8a4LX12bLQxXdDG7X0xJMmD3c/MuB+4
+ROoKhc1GfBS6Yvpk4stjR1JHw8v9mAjw2oJ7aSuM+gdcHjZuRoDTYJudzXb+avxcKyOYy6gDPAO
o5LqyEMBxKj+ZMi32X7Yxm4c0GANNmxBmO8Tf/pSTY0Ndhhe2W+8GX4Sg36Bhqq57tWDz3UxNvAB
ebeCxtSV0Zc/tuNvtCkQIbonHaZsUslYCK7VyDi3tG6udUdTgqduIeLKijHwYCv9jAO3WisiDH47
lJsWSwUjyd+8I7PKhIcT6tFLeTJA/RMvSryX3jH4qKU9iceMp+CMdWtaaFPOWx1DCG/RXw6Kn/Wf
U7mstVQWsmrHTYnf38V0xT0zgx4t3T1p9fI7oBLhw5NMLEjzpLc+KqkJ0nQJQmZB1SnBG+9vE8eP
EtYAyMkfDxKY9Nj0puMdg9FClBqv9IO+E+99UDr6aCEExBFtg1YVPHmdZdEJoLjWA3N9Qpu07mqi
iSitFncbHtxm0AHfrAnbBv9jePOPajYOVHQi4dGz3WTdzmqh/QtcNXg12HKFFfpEdwjm4dowgBvc
srgGau6sLHfpJecVVGpoFaI/Oowqnd3+Esug1KY+xEZ+Gbjuc8G/BAtBpMITJXvmm1hBlRkwYV2G
Ju/YtjArkREaD25kRY+IMBN3C7p9vOpc2bO/n+psF2gMeUUoso1N92BSu6dedsmvM9Mnb0/Ni03j
dNoucgh6cs/lZVOxY8VQH1S/nCHvbDwwF1liPk8tVp+pLPQOaHBkMSnVp7SbgC6V/2fpPLbbRpYw
/EQ4BzlsmUmRFBUpeYMjSzZyBhrh6e9XnrvyjC2RCN3VFf6AQGKbHysnCCAylDWY2VbL3kV4gjkY
iEnFutDTBJ0UyGvoEoOathHlJtFLFN4z5P/oKW6tef60nepMeDsE+H+jyXX0lvSm8mSXDsMjzKmN
F5vqhGx2g7or+kFJ7mxT/OY3qKJoK1oSMcc98xKqepOSgyziYEyMe51pvnURPac0B6DNeIUZTGdH
sLoVOIxLMl1Gu8pe4zJlduWq7wWQz4F+lHSMq0c97I9m3/5EXfLiN2QlwGJ2OSD/jG8O7PaovOKJ
ge5xLkATjCrrfvn46JE7oko3MtpV5gZGw2NnizVcQlfOP1d2+jFo1cUZE56nuwtz68MpupdZ9H9C
Qj2SB5tsnB7tSDsg5/CALN3e69RDN2UHmr2vfQRSDzWnHG01UcgeOwGNJiTMFXFa2nRV+kZ1DtfL
Xy8F8hw97ncGSXlRi+8AszQ1IBbUn5eq2rYuDbqsfcNVZWOk3l/DcoB+L2etg2uVZEzT0qwEi4GR
BWxGbEZwyyhijDE6TntLZxHYGwXsvLJEf6e04btC5QQh6/xpjH4U91kMl4A5rSDujRSsvjAcaw+T
quaWcIWmC77XA6s7TTRVy3ZceQgRLyaytAnCqkGARnw4jN9NUz+Ck3I3CwTkthv3WD2QEklrq06j
reuTw44jT0Ub98gr3wUnM83dtbb7Yt24/XaywQTFMMRX1mQeWuw2Mi076AutzEYgDMtBmTAYHdEw
iRp4EyWCczXj3C7RmHFY9rlhUYpm9sbXUQML4Ekw2V/PaH4XjPOsMXpgkrY3RA4+hy21h8GBd0ON
wAUiyhiwSIRwW8CqZJ6gYLpH1LHxRPMmf5tiRAjDcmUNCp+ixP8LtIccfY5h1jbLWVm0YFurYa6d
G7eJmilduhGaLJIimaMdY6+VB299ND0qLAa3Fw/b0UbJCNH41EG1wFxIlsKP2RyvlgPHSK7J5VaX
Gl5+rKGfZN5YxcMKkBZiRkUAcbPokEOge66F7euCKefejEK0cKKOOVXBY4umvw2cxrZ19u2AQx0U
PZSoD+CKt7Ee/IZDdCdwg6NTnJY1gKjaR+AjUm+WZzx67fRWM7lypumjyji6yuDuQzxDK/4lb6kh
R5sc1mygTHVpszzHE1I289gD61ma4VtHBPuzKKzglCsz2hlz8OWV3XcF8o+CiJCmhuy42NUDHj48
jHQHmxYerPdocGeZudxmpPNSTacnq77lblKmoWW3wCUvL3kTHysv4yhaoluitxMa9cODvMoZtFa5
/DMHZ/Wal7pY9gGbMdA9aELdM8KBzLi0XabLsMwKca2Ljkso1kiabiO52t9RrP9AUOxMGwhfimI6
RIPz0GLHZBbJ1rG198hK97IhxgBADlEPNMLFLZcPVH7ZRYO5D6YAvItxnWVtsepyUHA+eUbRVfdJ
qoum8jkzcP7UkuXAIA5krb9pe3RUXxokYJMC0ObFh/g/Vhg6lNYvBNUeTGXfyuE4sHWKI3hOgChY
xLbJGoL+ujFeppFLTY6yiG0DcLY+XytGGPbftH7p0uQhowOaUodmSLL4Yc2KAtHFd4cW8hmOSfIB
2BYWI1/ONZSQ4NQ1CQ8CbPfJyOBXMjL3ruD21yUosoy2S8KmcXsiHDNYB8ACqTRhLnviMtuSIS00
vH5naMXR7uZt3XxmAMdHAAae8T66987+5vuMut7NI61hrpVtS7caxQeQMPRe3DMuBFs7xTwYLAS/
4SCp7aWoydCd9qxkrRwdDIRaJ3qBvt0LF+yG1w6hCbgsNZ1IBwdB7FHcaM3tcKEw8gYqt179RNU9
Q4aPPyp0fPjFZTIAQcKLc1HU9Z7n8odLzwFqMbtGxcYXDM7aMabVws3OFMY+HdGm3A1e9wfZeBP+
Y3k0IEDJAh+wArSi6BJL1ecdyzLdWwgnJw3+mc4tDmjdJ982zDEYZATrajiWxDH5RE2DpNW6X1F4
CKC/TuYxiTwqphgQFIWt8cJTmGCcxzhhqezikSTy2xGrtiBC8w88UVQ0Ybd/jOW0aYcaZ9I/C+MS
v/BWM1Jr7vgZMOOdZgLSfy+MRaMX9l5eysCRxZIEcvu8kJU07hc2nT4PojhKEOIXGnJ/DTUwefVR
+laayx/+1mzMq8U0YLCzwwJmzRTeFvbp/nnsfkR1ykXIxuG8d6nRZrSGfQsjSWnFzid5MrKYgvpu
ACBDwFO+h93A6i2Q0AZ/sFKeuZoydBZmZmtMMXgKeIbt/WqG6fAyTt9xiSJu6W5Yg5p6bgtaJ7IA
8dPRd2kFQaTfNVAw8BrZcLuhaYN6LGghv1nOmwMuzW2/fJTWDNIPpX2kEUNC89AsbyPalKDojjFK
In2FuIx59pAvtnPSK0zx/n+hatql8W9W/UyARv9CCwJRaaEhQMXkIh+BZp3lvjMGlt+wB4sZBehO
jFBQqDxxzYuXvtp+eIBxhXjF0dGShwVPdRICOY+a2NobwH/5UoGtQvHBIwN7pSh+4cva3qf1hOga
o1h+t+/AkpJ/mzHMAqPa2O1XyqyINc31yVunrQVbtzgaBApm7+cW9gnOYwfNm05lg8liR0khuJwB
ARxz/h24iApHkOCDH/ZUX86/OhrhWXrn0WZLd2iMdGMMs1xhNOnHzHiOWRueX28Zimxlq/YqONn5
Pe2urE6uAnWzCxcg200W7/iMy9MDf8G4fV2zvSbCga/HtPFeKyRi+Y0E1SQ13sl2qUb9bTy4KxYW
D84k3y2RAqgw4VhumLXAg67n1eK+gsFRC0bEHsJsoLIXe8cuzwmXxIbG/pYvVwI+Ek0NvncqfzoU
ekAJILCrP+SoWrZm95jzQBgX33kbYGi2FsQzFnny1YNGqTwkvozHoHjh2mMoORiYbhc3PHpJ2V3R
kdkzp25WPBdKdZp7vftYpdkXvnqMlSIqTHw83sGpHWcwdBKNYfSdqD85j5fP2XIPPMrM0s+l1JcF
jekQTXIrCj8YmLTJcK3B8MbasnEK58i74GnNiXGKgDuGxOtkyDe0gKHDDxTO79z8zKMd/Q98aVYT
xSljrB3Q6s0cPrV4sCoVHyJOEp2m4oiu7TyRA7Llyvobyb0V/sHbwOQE4b1BH7YR1ux5VkN2GaxP
eQuqL06+ic0ziVvSxbe4wmeu1JjVcHN6/SDBvW8BUICH7hsdlV1rrznm0Z7Kx2i2JDBqQ//O6B8I
XULDGrJUlG0Hp9qwSJCt2JrOEdtHnDiKL978P2mz4TgmvQfCGI1DdpEi4Mevpu68uvwNl+rV4qhX
fHATCdfDzwQtcqagWD23Q+XIfZioj2LguyM1UYXhptfvMnSKkynbJsE9SjCfHjAiWuhugCTY04mm
WRaidYnQaoS8oqSysh8qxIRYqI1Z3ZSPaChgKjlWYOKu7X7HiZMFoBRdIIAm09t+VzO5qjk+JvXC
OOCcdPlK6+5YEkmcKI6u72w90ggrvioUNFoQqqUViHXRA/8qCwZ/+RX6RuzQje2+5yTwvcCLIXXm
afWtMedpaUB7xrBnbQDf8YuXGaIIgSyOjT2qfZsw9Eh9mw2WXBtLC76XyMa/ioZNSXaQ5MXBaOon
+YFqaFZEXFfP9hkw7vAxg8nmQ3KlfDwyST4MLUKdRnWxqQw4OSfoy3JOcKUGxYOPXocSwDU+UuPA
ZCFzl7/oMj0keYkMoavtiNVFYryZYX93Kv0BufLXyszuszU/86iM0FhPbfgpW2OYSabZahNTrqhs
HgfDfUV7ad3Xj0PDlmJaK3kMT7bQwY7w28iwMMUid9VTsvz+BX30K0f74kFB0RhDIoramEcajqjO
Fut8EQ/qP1hZYZHHrFU7Y4dwSDigJxf631X5y1alZzWfGoV0XGvsmuGo18aTLJIBdSvQlEjocWp3
K2xcDjwCOaNHKi2tfpKdszQfNJ6QD0A/WYFBSDPnYOBcVNFTzDPzqIXLxoR9YQ/4T/vEl3meT8PS
/rXBQq/jtv3G1OvQ5v6z0TtXs5sfokDboJ+O2SoqKN7YfTGGumZT/bsOEUSucDZtTP2GpJ6imoCp
RFY64adupzCzw3nkR1D8UskMyso5myZGpDgwnbQ5+9CD6KiHzqlS5lvmmo9x6DkrK0NixS6Oozs/
oPd9XPrqGBTJHc/EPR4+Bxj/twSZjjLIvunY8q4M66MouwcEwvdtGB4tIgA9s32M2McK1tN68rNH
wy64KVrBToD0SyloOxZHZyPv58zT71Fn59j2LlILnhrx3rMX1nJo7lDJ27TGcPKaaEIPCYULjsN8
agyqJ8wrx0CbVl5c/xRe8eBo7etUYA3k283vkUeRJvrW6vHWTrrHpiloN6iLPqVqrZn9nkbmUcc1
3W2MfSRsSdg+z1kJLrGc/cNSGC85Ks2SXI5g4Bj0HKAw7y3WbzHAqKVAdsvx6rRfGi7RiXljb+vm
JdTfWuImW1bCcUzQglTeh0zN343mQ2fXVDp94p3VNxcPEBEuTGA0iaoXowJPdiFVlpymUz96tmw5
BBVLyyfOM/Ag+rwBo9nrmBXY3/RwViWAx5ImR9Nf/PAn7u+cfJx/smNmBkk6MvB99oQ1KWM4caCD
HBL8spjYi9efN8XPBM6C1JQITGeO2cC1sL5qVGPyNoax9dhlT3LGsODl6NCq4dcSv2Z8MZ9KJJal
FtM9BaG0W9RHlC1S5Uh3sOOonMZPqDMMvRhKpsM6Mtz9iB2AMX1wofJ0CIWeh4I+qnmSWXPhWv/a
0eFpQOlUHzaU7BQ0eI5EL/Dr9dIxxzeP5Bi4FJDZ63r+4LSkksX7hKCMZZM7xsvFJbOY6CoQnSsT
mlvTMYHRDxJtMRrbGP17CUJmdn4I2o3HZbJJ5ckkODHTKD1rDB14b3Sk6ChxzpLQ8cmKE1WmHgvI
f20BwavDSgEWQOJgmyf5/hHiopqIrMG9pEwyLVASfAaXETL8MbunIOuRd3hns26CaNnz/EqsNvq/
WEsBApPySvkfDsl9WKDxgtmPpJl5h6Q3gbVwf8uxRsHA4uFHgRqvyiKCBsRDacJNZN54JxyhYKah
enDyP3rUG0kao+Tz/d9nS94mv7cAma4m8PCURqb7ztPkp4P8e4gBJ5F6DbwlRHTX6fDNwrBSJpLm
scgwqnWZMV5ZAhDZZW9J9DfNA+39B15Mb9xlmNRQQDYJpxZ34iORN2gfmZPt/OJmFH8DMnM+M45f
FmbyQAJWdMnwdTUOJquyQNmWVeCrhWByVpxbIUk45PP9kF7YElTNjY6+kEkjMX5lm6Qdsv6oAoOl
PTC/2viono6YgY0ZPOUSCgXaGQqiSnrT6GJzjZIW0u48JHl/kqy0KNPrNKZbL/ypdETQcI4A6hSN
9WXATpY1cMC98tr0IuGPFys4A46KannOUhabezf1CFbdPG0kTFhwVWRctolj58BNGi4zUDbAkHQn
8YEH2PxAzRtmV6lfkEBcozW1zZxHzw0+pTicCvQLtFicwSERvI7endkT4grFHRvJfF9U1rr3/51/
sq90NHh1X1vFHojfcgZdzbWlc/ouEQP0/zr1ftuDf6XIZXwNd6V+TAkChSx1AsKUf0Wo2LdRccrk
UGyLO2I/4PGYxbES0wulR9Cbl8A1dyl3qzUhnBlSpjFcs+KDPgDWhzSFMcI5yVZTeEji36O8a/9d
LJ0RyWftRN5aSsLYL7dlMqyCzIWzVbwYdNnQpbkxXgfMRXDKtk3z7xkEPP4QkUTDJws5tkwCVlLw
mxQzcDGWwn4aBvdJjgmjny5eHh8AEZxi7oQGg+SzjuchNMLAmtxRDLud6cFGkhNE3nVKQcwn5o4W
2MbjqtLmyBtlHxK0pKgmskh4D1W4lv8dyWkyCopgOE3IrnIV/DS6Zhv5tmxy19Qe3CPE63/rEGm8
TR/U24T0JaH3IIFfou6Qdcd/YsL6rrK/jbJbLxxjMV4CRJlC//9KlqXHgmKRB62+JSzzpmVDT+Gm
ocy1+ZN9GiPvawKE6JiCKMu5Br20jAKegvxQTed6IUjwV+yNhYSNsxwlBKCxZK8dnUA36w+hepYa
wGcnIsFxI1fie3jfVQKOsHiR4FuyRlrjnrG7EraPLPZMfyT28KBkofLTrmUCkxBKyGc//HHoqsjm
1U0MjrDqqBKRPtjVtLik5JRMneaoPELCoRv+sBZndbfUm5xsLWLhMUk0gS2ED88FJR1zZxL1f22R
/HMeSTJEAd54kU4h5rSoebxX0QhdBA29vH1bmGX1tNhBIEsrwKA2ljPQRzeDS5blm8qYG9ATl04w
46p5c1gn8JambduC8E6Si7ylNvcO8mdeZpvMgbnxYUAElOaKvF9OfCo02hztF7LN66BGdZCGhwtE
cjhKkyMn0um4BUgQtJyjVVk7UPLbWP1aXA/BNfheFBEcC8nwihoySBDvMI24cyM4m9LAkzOv5lAH
wUqlkCNR8OT6/T7nTcgD4UYa+3MwoUsQo4PsGmcf8l9SoaBPTop7lUcSus8Th7QcGNysHN0zKS5r
4t/grnTWrDy3fKHGt9zL5PFPwx+mRHuj6q4GmZCWxbIsOWNlNcjltuTmk5kwB023vCciqTbSTGOz
KhLjtOeD0OxC7lYCB922CKC/dbHZTWwqGpQe6p/h/NQhVM99sB6q+GtBS2e09Y3BSUkqwAwFGPiO
Qj3LdnL5rMAyzq+281Z4wYr3WNKma1KAw3L2tdlWOjTy/mSNykkgTTYagfykNPFkEbOyIZlsaTb+
O5EErsu7cimfh1h7kF4hl2JRkqoq39CPYiJBTmqtTc1CG5/9wlmQmNg83IP4nY/+fwI2BKV0ojo8
hhxeGAk6WK9DAmLSA4xNdiP5BFW8zceEKMx06V0OA6YNYHNubYXME5HKzEvIVN8+rmYZxzRnqo8a
piQZWFsdeG4OxR21S8+2kW5TTctsONqKuB3tRVQBmf9bYLoM/eCwkVqztHAclQaVHKzE2TPHDU3S
rMN7pdjWLvgrPl3OVXgqKwbrUDuQRub5y/lkhcb8KrGRFwiH2NjgMI13T259+jmZjhs2+J0X+cUy
pwVkf1m+dmhOIO8SADxVW90y10E03KzRfPQ72PyCs3Z8To2gq3yEW8jHIYFU2D6s0iGBRQrqyq/B
R/UeUhI+7BQnR9EpTOJXRUnh5eVtDDIFmNJPX2bXnd99U5WYI3rVFTfR7uC2zSPJIU2gpH8aiojQ
m5AuNPMOBeptmhWXuaWtImQJ5PWYSjkvRZ4cRxA7K1UymZEEThbU5HSnBYlHIom7aJ8uVXBn9m9Z
7fEgxDTO3Nd0h1RbkPkAgkvGmQYG4pahOW48G681XKaqiMZgvDzneglnAf0fJ+pv0pgfmR8Yk7Yn
uN0GZMhc1V1kt0nhCP7+r0ERIkPG/35+Phlp9qhr4ysEJgSMhvY9CIJP5cNocunyx+23FFqaET64
aXICmE8jwdpPfXaOGu+tRBdjrTtXvTPOKOUfJ7qak4sBw9QcHZoOYA+vkVd91vZ4D7r4FKVqI6m/
FC05iZbvdbd2Rg+hn7QTQhN7+cu5NnALco2XOKEZ1LrdLWb2ItGIdPjBJTy72G0/M3x+0nR6LIQF
oHgIq8ZVA3RlSleGjnxFlrXFes4RiYcOAxUwThAnprLhG1xE0xbQtbj17CefMWA5TmjFR87r2DSP
fYB57ZI/Ibt2ktdajQvYUltUBtWlNoorY5srntzYCKmjpaZkH0Y6LIiGZNaxhQ3ppPaFI2ja9G5r
PmVF8aiqDkGKgqJ5zpT/lGlG/R2hgQ3LXqPLSU8O6cOMQjam254j5YbCN6pSuaFtxxgRKy2vIA/a
712SvozkHjoAKqgy8DeTCZNNmhSQGa5FR+ImTcepLQE90GyZKeB63zzUOe6cGW9SzsrKM8EphfXz
vzLNmGStrMMOaSdyrGc59AYV0CRTVDhgM6BTjzPCrXYZGSyzudtWGbSWhmLSdPVli4PRk6WpOz6p
4KdzFOMMEjH0lKC0t8WZi1OHsbfpeETgOYYGV+E8R4Qmgreugdgz8mCLVDViUlSn6fzbBrjPqAwj
LqQynno7Sl5mSDFzrZ27AlShQeP2ZgXhNtCq/TzE7q1mXLnWi8YBhe4GGAv5DBkxaVQjnuvV6C4M
YfSr7qtnNQ5vMs5XpfM0dBCqJzSBSWqZ4WE3g2TuS2sOQj4ZFqyLTJQxQ5/lQbIyWv1PkJgFVATw
7dYdhTaCKB7W6FxKzBx8hJC7YhOAXQuhBcmhJO3GsXwaqbKTecSBVojyw2tF1o0WL3QZ4JgKHIVF
KmwOH3SqOfd50OorAQjLPBsqKjOMEga2decHDLPdU9MlDl5siJuzajSauKBEt+RvxHrDQHdUDNks
BLuqrZzR5DckI9uY1FDBliEhslMZ+MByBQ20dFhHEJDbcgJ3bm5Mp36jqC8b1KAmXXvXh2lTBd9y
YXr0XpP1cZKO8at0AxASwYyi+6Oo48rSgXQWY8cHlmnuUlaIdaw4QPF+BmnS4dIIARPkaI/3HSlw
7t8GYD8I1lLAVSs9dllFO0bN4J+Q6EQJMluK51Kk5EvOEPlon2XZY4rDbcoICArQqWEeFXZ3D8UR
mwJZGo3SE+MnJE+ymRXIF2Ayfp54GTXCCfLP5CHk2P3wVvEMPbSachVDvomxxujWTTnTSeA1hPiz
0Y+ruOWY7luXkpGWP2P4ZCIT0DDVXbdU85yBmRDPQAbJrNglW20z7ZlEwNU1FO+eZqi8bVpjY9ji
iBasHNo/JCjKvcsnkzsowKOYaXG6YutSAQSjlJI/pTtf46kow11S2Bi7hCl+pSGpkWbJP0bDqxwo
svT0Hh+4V7IHObdTOZNh+ykd/luZHYoQHL5nHGgYnBzUYzy3fwAb+87hPjXRhQ/tmcXJ2sj8eYdG
ITN6nNzT+R2h4Q1fKDflFsiqkIlK+RQPBRm+9CNehLM9hbfRmb4iBzAs4lEJC61z5j1Tx8zWb7bO
Oek1OxtsNnpJ+4EDOqdHwWdMdDCsHvZCQfMtEGXu6Q8Oxp95bVyGNnvTAvVOJTTleOVgjMda5jMD
uKEDmhl00ul3DlvugtcNXnGN0uG7ydKWMkEuWU/VHvwJyEGOXOX1WJBTg/V3D1X9iBO1RrkCcsk9
ZKBB8i5bVhrPZT79WwA0RwLABDxamua2qt4k3Sm8j0kPLxBdznlVH9EE2cjzd7RuW2SI0/Mg6aRs
5UkFdXmM4GhKXdZBkiygbDkKPXoNvvYLhNtVUP11UQNc9U7+uJCcu0xMHVqYSFAYCNJnC4Dg+BUW
EbgUX/0iYZPvShDqW1eYGdh8iYcQgVQGbNmIRdo03gEe5UEmEBHHXAtbNxxAO0L0lBSgQkoE1tVa
J/JiUehuRDu+DDRYA+W5LU4qqM5ArK9TnP2rJwFNbDuWaEuzM/LOYAVIbSf6Yi2415nXJ9tM1puM
2BLOZ5mESgBq0Gsehg7LeRp/TmPvfRP+az58Z970Ik9EQpZEOh14jUGeTJssM7w96bz8uqq7Uxf2
ZxpLsifdOmND2zsZdtf1nTFF4JVvrUK5KY1fvHIBJIKHeKs6+RxZKF3yu520CxFzqWd2ylPmdXSX
6cjmW6/iuTHp5c1G9Alq+hURC5R/1cz0kRl14BbAlJBl9jBppgnCbS/lD5oJnF/vivUb0iyT4Vxm
ICaAxzHclnKn84+SV+f+iK4KHbXUgnqA1gnjioCoQ9BsQwSAY2jmXeE9zhzOSYNcQNmcchQBXSOn
pQXvmOxINgMbj7KJoIsbExkf7aDY615AJosYONoQ8wr0G53lnwXvcrc6IS0Bvh8eEOGp0sMjG0Me
MJpF2BOjaFzXySFF8K4gUleWdxgN53eZI5fbEJ1gWhM+0xbs1uL+NA2mACre08Ta+ezwuaoQ82tf
UtPdovMOsCdonC0e4YzvrV9N7OBFoR1qv/2lue2LMSLVBcapnp13zVz+igxPbKh3b4y3BrErrc2n
BuN3FChw1ojnDBFdazg6IX7SzUbaqaU77OZcB7pbw1zLYdkY1U7P9CfDXig0nDODFlzQ62NOgDZJ
tTor+aBc8kJ9q+nGIW16ZM4k0MzRXs5cuDL7Bhk8AvrBU/Z3rFNpsAorogPjuX/HmwC0pk6zdz7P
eFvHwdFnJwdpMoFzQ9yLMzgRv0vf3Y12c9Jc1JGljJFAKVNpOZplKzSkVV01YsRiHZoZrP7IB5fu
L0+kv6Yg/ZGVUynUZMaq8bCwHFf+6LwAM0i01Hrqol90bLcdGii0FQ4Wgn/nJBw/B788hxHI8gbV
mq4dLkXnr+UldWV6IKBINiJNGczddqwbjC4lKFAURpCs3Nx+wCdjL+drhVkp4HXty6hLerJlTXs4
APFm0NHT6AR3QfbmlnCDOXSkYmUdgalBIByckeVv9AjkKP/d2s2uY4vR1YQol6zlzERP7VNm6pJi
ysBC9q6iHYHyxK7kv+vgO7VNBJHwWVRP0sbjpTteiD0fE1QWa+JYj3ITfXrxUDitG+uq1Vc74+NB
GtBbSGOz30yu85RoJfKh1ZPB1MI11LQZpVEO9pCWYQgcTO7UMNVDMcN9M62j7pEp2khhpj4DeYsD
cYRqyJMAQsx+tKNficIpcrasHYE/mUtgFR9yWXMGi4UCIet1oC+1QJpK6rQeDTFEilctfW2JHrQT
JYeWcBbyJkK3waeDuOgsZ8YuM81nyVWcgakwDRkxl/CTL6VQWCzDDOUVPXh1TZAGUenv6mH4i/Eq
wrotTr6GC94Ye4ICui6aTjWdWIb5W6V725q1mFUJ5TTkwF9TldrPA+iWnp4SdF+g1At2T6gG8vLy
lOk9jpJxNJ/slOtFfsXWh8tscgDV+KHsS0GvVoMhjOMI57mw+8hqDKAdz9jHWXf1APJMIDa8bj7n
uDouZOSc4KfRyaHQuEw/3cSGogaWkWiIh8COo849WUn+U/rBsEVBv0c6ArZlBxAkGOy9OyTFS6x7
KN+CBc+ZBz+Ys2aAAAF/qA0vSButdQX1pB8QOG+T/qfh2OF8eNbt/E+TTeCCcULoLCi1Vv3SWvZd
K/JrqDs8KKDmeD4bww7+acbrKZMnu+sOQ4c1UtDerQRzkLa1MHBb9I2L/iNSwxjhhHYEAsMIHi1k
0eVIbSk49k059DebeDeHTrZekIdeNRPWjLD5qkjhXxo8GtQuOoe4LdgMswouJuvaJY47tjolAYQh
33x1yvpM14oTJKRVqaejQVhe3FVeB2pTWcCGtaU7lkb3gfD5UU5yS1ePJCkPkTvt6SGtO7t4+gfu
Rd52idwHRt6IjC2k2MOwIe7hvzWA0Z5x+bCtvbIKIizaKyzGQT1rxvBZwmx0RrrNRbLzyZsxmHpg
te4Mj9kl4k5hUB6cYfgETwjbZHlQfvLXjmkXwmli99Bz5ioqW7wi5pQ0rDd/AXEGjgCS3xmBHch6
qXSfXkjziQsDBMMS9F76p6rGF4u0Bh7LRt5AjNqzNUVfTQEA12me0tgGYTXe1Rx4oOFgmZpcku+w
CGIDwiDzNFVHCzQeDGNhDkNOPy+d9zV75sOQ5bfM5OnR61iRR/wMAQSsvH5BlvhTSoA2NaigFpQU
2fuJ+M943kk2Z4A/ph2W72RMiD1R96eYLihsBOps+rf0jdx+YdltKy18iaz4ZuFP1LSonstkq8er
Gx+aY8F3R2QMkbK+swmIctESIhE1ZnbXbgYHx7VGEubcPAR2hShMu6z1ZtwtZLthPm4nvd6D/Edu
jEHGAjYF3vZdSpY4pRR1kkME0cplIflsq1aj1CuXN7/xNuhphqvEz79T8DRhHf6UyIRVSNkaZLST
al+bJrppSHbTTCffIfb0/5KZhZTCid+dBOiPPt28OiHL33XdSOu438JDfypo+ZuY3bc4tIfdhiYf
PHI6LO3WdGFO53/QJsf8R99kASIyWUnXoFOrEEgjKmS8UYRwNPDWAoCAX4PYXro2jY9SNWebUY7X
6+CRg/kyTiV0KuPYJx6iEHGFyGNlXc1m/MPi480jmubNkPvoa0TbOItvHkPKoWmYsgAuoJpB/z1c
uZpi2EPtg875VucV28r6CwSbHWzDeJkZ/1Wuta9cPC8T3kw0CuHKR8olQEBjTsJPI9OgRpifXjMe
kFteo7Jwa+BxuApFjCAksxwAr3akta0/0HeNHQqA+WPBzEl5Q7BvZOpFkwC9/j+UuAnCxM2dZvEm
xGiIxx6qedNNtJNI/12OTBPYhusdRPGakRgaay4gk+4hRLCidf1VQ7UVOvuRWUoBjli+l/vFOXpj
6O5qGn6Jg9na1tt75GKNGIA+kp/1wmvCNrL0/pEcANLww8TfNhxj6KRuhjZGmaZBq9kvYPEDEc79
w2SH28h7M6aJ5uDwU1Cih43+nKfus4poV+I6GjfWtmlN1OqirwA1GCwbwlU90DahjU7LN1VI1KCz
v56xLvQ8tGAie2VD7kg4zBJYlpnl4FxCeVy56AjPGKtk2Tae0Tqv6KyzJinOWroA4ZhhVkxrmiqo
pYJt23M29PtBcz6woQSoceJJapP9Fx4zmGN1TqNh32ntafTo/8sMiEMHEAV/SDHCH4p2PTmQb/ko
QvhrtFeQDIzQjVq2i4CEnXSDFBzSRtkmQDxO8hTiY0OjALlRsipOMh4kRw0yOFhEkVTFdTnQlUNS
geLEZA4k21RhZi/JQdUl6JDlg3fJakWj3EcLySnPEC14kMZr3aOySClhm+S54Y+BcLCWOh81CbgO
KKm0x55gPu/MeXqgvb1z3RRXzg4tB3LvabwFdXfzWwbXbehvDM7fHuF8pE+MR0NkSIapoxOdby0m
djWtkLzozz2yn71GSdvOzbEJusPoo0U3GrT+AKUymeea/Z8EeJehJ088KpkoFPX8uSjt0KEjyrE7
rwNcYdO0vfnQ1lc8OCwPPhcmC80nTydK0aq24H4B+iTDY1K7sznreHQksa8Vhe40oVRR6k2+bjyM
DprizZyTs4QoeLrPCTEuTN1VtkRnOQz8yT7beXxKbesEfmyft1a2V1gsDJoPW5GN1k/BYaZ9hmTn
wRpyMFgcqang5HR/4oykIGm9px5QAHJeNwMUmaNNzymT9Wwwvp1u2QbdePU4nHuf1DBpjiFdhahN
matTSPnDeebBuFGL6gVk4zTpz6ELLgL8rIEoTUr2Mw3VVpvGgg0PRrQ5orMPgQWBmOHoTSOCZWSu
5fDgOOFG5ZjiDRGWMsapsc13TtOPgBPX991zN3jHxnuJTWSGctoUIJVOfsopWsekm6H+YZmwsoL8
zEveuybOAXDDNs3cXnTq2t5wmJuNeGUB+6fJxOMkdqZgQ9jUSRn8mmjqsExHwzjrPPS+QCiMjADF
uzVtga+iblaSbksSoQ/G0YK0hQwVJ4z2exqAqUDewdoD1Fk8rcAenPBZ2M8imRu9d9O8VwvkipqN
qqvi3qG5C39ik7OuFIix3oATwFRz6LtdgfWZ13SfdYXGkgk4ByA5b60wtuj0S2Puu0AstlPqa8l/
WfBlJQo4ofrMFusp8q2PqP8fR+e1HSkORdEv0lpkwWvlZJddzn5htRMZBIj49bOZp5nu6XFXQNLV
vefskz6zcEyuDKVL4Ouk8he8o+nGU2+Ox03PcqxnPHdrx0x2AxUH3wOtAIAstDbpvMkoO/cTWCko
ZVgYZDi+8aXxuMPe2Bq8i+VeEHB9wJt75g/QuHPZmkM6omXobY3Ghk/g3JXR9GjSN3moeGPT5KPD
ku9ZNZ2rTnXfcY3kgNS1vUO3cmmxCNtNKIuBxHMUbmYvri4BV/t1MeD88F7ht1BWoco1zHdliAYP
C9gZpgTLhUe41ZOgumZ2H6mvXk/lzrNdUCeyJA5TTE84eDjZxi+zMytyFrPPGglojDig43LY9D/L
sgLZv8vY75D2T07gLcSsjzqrDzX7R+cs/QWrGG+E6hH1rPTCvOUJc+buVwzmxrfl3qnluWELKVjg
qwKJA6Ee7HmWrvT/hS3JeLj9R++a1eKXmJwvW5b/0iH/Hrn2WY2zztDPzDYdkiCHoMhXKDu4D5EA
IULTj8vUGEp6drlDjRZPx4JK7qbsdro1vbWVg+nspii9CkhUkJdHHMfWNujtyxKQnskvsg//WYAw
Nzm37w2x4MaBlD196H1MIhZq/88+MZNPy+nS4zynAkakx6hBEvnN8zaI+Zo5nLj6f7EuEgYfl5Q/
oCWMZoISI0hkSMkGiBXdsLC+UpKXXfbu5dk3sugIspK+MCGtlryLPNx34UMowFuCUamC5kONkNVr
r+y3Y/gIsQ+pNsMOGJlvQLG/jbY+l1Kd63p4HH0KGpNb+har9rcD8bsZmY2Z9sBbAQcgBKJT33GH
HflMXwlyasjEl7gP4itV1x5f1bfbuOm+60owA3SuQ9mVaxjWZ4xFR0Bz9Bh4FFpEqrtIlFu2nZEe
WXMkg4YkKe3zzIJPWGnEjhaapmjMOePMyzDlRwLJHq2B48kdGkn94izQVJbwUvFIx4ciJ8r7tO9I
pcjzz1oC9TbmW6chKZSSDkNXpoowvPF+VP5JzVbPoMqw17lbPmcBPEQPO+mtLjiRjdZ7HjGi5JZ+
Kl33K+lVvwvDkFlCArda35bPHOfHknnZdMRAiXfS9ih+QmDwJMgQP2OUCMIt6mbs61HUmBvRtnLj
5SVnNdRcSB/ortnAGlt/jp5CksCe6w3Ijn2mDDmmX13WuwIvGhIRoBeG+mq8Grw1K3Wsc/T9CvY5
zbLP0hkfMvC08cD4r+1Z6KFeDo5E7GfaVfcuDHxU4Fh9WX/WOCKSnwa6asFL6AfjOox9EDeNCI4R
6PRt3Q8JkBzaR1PQPViuf5rz7M50OhqQcDUTRsWYqoLt4AOUBmahpovq2D7BoL+ImMVqkLc7akwS
2iUvw/ffVT4/JnmyGbvsQ1bpzRpQEZf1b+TrjSqqS+nAvJtG78B3kNLSB38KGf4MO3OTjUv9ZcHY
xOPFlC9embKPX4Mp5SVGzDr49qqaW2K186DHozhCsRICseIWHr0asttzDiD9Ti9u7e1SjHgujfRu
nE5+FtDdmE9eU+wNO/vMB7D7hpsfMLduYUTsqtR9g9bORH3On7OyJFmtfIStv58T/19o6MNcTd+R
ME+Fm23VaOKBQqzn+C/JhH2HcqlWRrUe/KjdhVP5NEtaaW4d/eaJhN0oTIQTVfsaWhgUK+/MrMc6
OG6Hmb/yOPA1tfWcWFTCQ9vcMZh7yt0R+5XbPUxkEiAM5uE0ifar/YFNXmW7qpl/gnHRkDGKgZvp
pBvuvudUtMyFYWZarc3uNUEMbGkXZ+547azuLQ4VjqX8Oa+r8kTDkgssLZvBwMqH5rrf2OGIdafe
hS5xbTQcsRbSMV5H2jl2yx9i2LxRDteDUdHByswMzlVVfXRjWoLlNQ5LXNbJQJH7KflIAtnieiP/
g9QwFh/AXqftnwShCBK+1krCrfWM6QVv/dUy3Qeyubm+8YHsIrtjoBwNv3ICv2g3fDiYCPd2yAWo
tb3PfHbu5pRntMkYkYJ6Okck5t33qJBQO7NDy3G+JBO7WmKKczPYT5PMvmVpIvqOEJeNDTDaHtMa
SGbskH3WH9LQM3cBRo3vqNXo7x2zJV59pv/qj/KPCduzRdLtkeu14uLJxtyHARifimYWQTQbcg+N
lS7lsIl78Nbu+D7p0tw3lcOQmhWLBx8Rt28rzaPpH1vIakmiHpA7pju3nJY4dYeAZeyj5jxhxyKx
jSi1SmK1FEwLYard6Z6YzYYYnUzL3zwN/2RnHX2n/TFyRpicejJM6F9kUf/YA3UUZMqsDJyeSdTH
WzIgb7o09i7a+40uUFtmaD7xzHMq4uzpaBMOVZCeyN1ILsqgWI4IJ9zEMvjLAHi5NRXohJcetgpe
UgJxH0xV33uG++S0CR9chYkx9zya45UTH9qJBaNsEoC5FLKDhoFx0HHFyCIkB1uPcN8Ua5lsVpT8
URiepV+8ygjMWeMC0B38m6qtH8v3goc5SOz7Nu+WmYe+r5X94I5ztaN39VDBYF5FAd13dp/Qpi3Z
ycgj9stH2Q2XDKe/IkNI/ozx8LwIELCqlOs+cqjWJ8jd8yj/d0p6yoQiPhuvYTnjJaE45+7NJIda
N2pVuUB/162egtUsICXnhvWgqqVaSYph5UjnYbTjj3Ts9mHQTuu21DdFqMzZzXsObl8NKx1MECFb
H09HfROB8ytk82h79rVyuXZVgH1Wth7bFXXCxR68w5wixBtVtB9VhVjcnuD1+wGcFenuNYeFAjL5
vyoKCKnQYl/r6QJh7uJpQEmlxlXsDGsiTo4zQkjHh9bWsDVjOV23bQKwpoIsRJgeA/pm+Jr8fheH
EePP5FRiyHZcmG1m6myIOrwGsbHr+/xjmTIKat7cdVraX+PGr7wHaXB1MmXrfstYPGeFwfEAgMtg
0OIEAc8P5N8yJEvc/TXS8TcTdN4SwqJi+QTH5UZLRW2FTNN7xGBwUWtumw62wjYjMqTYo7c52i6b
U6gJ2a7WU5Dkp7FyWSkY449+T7FvV2xpPBrxOzEkFTckZtuB3ZsHCseQu332kTi0/KRMj4zGV9Lu
n4JCncMZR3tmk+xZ6Pch9GhcWoTM5zr6l5NN2hU2iWzVjSOCl9UX54Epwqpssyt8RG57uXkOBFm5
QfBdJuCvEzpAYiltWtB0RSFouAfzh2GDjsQLsWglmak2C44CUYpnvRV+RWpyv0EQxsmnzmZRnnVV
PjSWi+HRFxoodmCeclXemYyuHTJwtz5hN5Sh7aWxGfh4zJHtJn2YLaKyeUSxENd/xTDekaz4bIKo
zFPBFDei+PNzkT6biUWDomCVVmcaJ76myWATRtGi8EDfRFmqz2G2mEKrRyaRgNRG7sTDpVHun4x6
yclSPyV2OZP0w6bbwVufGvdM4cLxhsy3IuJzJX2MkRkxV0pm29zkjmAa5CrUTQbMyuFuATTEQKkJ
T1prwHhGHn3SezhzUP1VtuaSXJxiUT8uPz0n0cIbvPvIaU9JTPll02VyRgPhR3HMAFaH84QfhFF0
KZpHR01P9fJ+lv9V25nQCz2akAcLVazgyKgt93lMIHowcXlk53nFVIauZ8BxOh7yyt24UXCyMvYn
jfBIpcyO2vZvSYHcWqTrNNG3QuSTcQatRlk/4NRDyzXk+yQia2zZRUiIXVVF/DK0xbWU1r8qa0gz
b7YjdnySenJcXv03hAJ0FcF87LPpslhLlnffev5JFuLNJQzz/6815VytItmtsc5yYJiU6W65EdZE
N6m908K92JV/Nw8AvEpv2NjKVT/MO60XL9EAN/LR3QNPUydaV6gUU40voE77Xdrb/qVLewhdU8EM
M2xHI6fNTPzcJgm1tc88UNbgEsDxmZIrlgn5raWjTrCrTxRxmv2V+PfJaaudS1eSAW46DcykUXwa
M32szAycTWA2UCbSnrGgNSO8jh1CA2wAuF2sX6I+CGE80oVsjOG3GPzsNCYOzolSi61VZv3anM1m
Awqp/4qy0oeflA/i5CNk8lc5xop90Q8kd1pORfsBlZdBqvFjkMr0lsgESgko4P4kh1K+qJYG6RA2
2LNjFU5o9zsVHUBVVjvbY8qQO3Fy4lKGMXrozQcxMZQGr8j9u/GmF6twrUObsI8iBNDPFiOZqqFS
NQpNy44491hd3fAXQBJGquZE3ETnsFaB5tvmSgC1HNu7wTqOY7wVaUowzaLxw6HhriohnivnQ4/V
e1l8LP8Beulx+S95HAMmEt5LFYCsQ1DElHLBKeRlsbggwVP/U0z4EwDBGb+shtfaeXcVqW99+OUv
s/8SEaezGdGxlKcgbX4jAsZNvj2s5MsuEtunoDkvHprlVwo1ho3mzkMNFoRIJr1dUb5oaB2tCHbI
oQReu1Ld4ZkZqITn+JhBaSlDc4drahpeRjBKnv4jKJa7yXsH7kaiGx9oGDjmzbQQEHtPYyf2efzn
mSQR258uqgHLbHGYHf263nptSDcEbVNj4Vmp6VnQ7x/k8/ICeXNm3nzFZXNGdKLJAEkR+cY5+DE/
XFXOO5p2kxdf0AzzCRdHnZJoaC0tFXBFugR/C4lma/Ikn4acxN0WC7uRfxho6/h2Ms6SIo6fi45O
tI9eIHyceIuw0HjkWeN4DG0wRcVnADkW8xC4sgwd7CLBwlT+YZskCZYniw+RD076zo2faTUAYyeQ
sj6MMbve8wf6wdxnU7Bo4JYXxT86Bzpzd2JTwq15tDJv+QGGWnxlLuOQ5iTb6sGismwyhIbghrdt
zW/0XyMxOsvHV5JwUBe/KMetif4lIzBypzgbIWQout6LGGF48xelVbz0kPlC+Yr4NQY0SkMK5/kL
T+SBy8V68cMsXivq8vu4vKVeeeO2doQRykmjTn2tj5PuDxgOvsYkPoyls+NbbcXFCp6rEZhAeara
El8QY1fvWcegvO7nAWO63PEKebPLiUOo1860mfYAsbLoV4DTQXqt5RqW71rxIWOAm+xivSwU1/rx
B+eJT6Tk0KVRtI6N7jrYP34p0MnU28GAtFyejOGhYPDBn+O0Jk5BcUPsMCHScHcyC3VoUO17GRhM
x482LbSKv6ZKNDf2x0AAh6J6J9EtfXIEfPcqYeBybTmpLNqSPEYsuqRBhh8CkOL+a3yUmJ2E+Vv4
D25WrEM6N71pAlcp60OvdYHbCO9r6dXD2o9ofAYqwav3afEel8VtdM7GJPqYdNUVEKZ1U/wu784k
Sq5GSJ6D9Dzpttjp4LMr1MbCke8QylAV2V6RudWRD8DDwvfjN+I+Ml6Wn7n8A2KC03p7MpbBDqO+
ZUwQd3yJ5rK62hKegvlbU1Itr2PZXED6fbA/6OUV18p6mWN4p7V8NEYm7vMTRlbToe+LQsBX07Hl
/8yaar/8NXzPy+bCH6KrnUzNnsYpma7N8ljzbRAGCXvMOKQ2DBnNGbi847YCgKveehXupR1f+BFz
GeIZJEqlee1USNNntzywvjkjDDxhM6L3/rush8SMR8BX4W2JxzvMMPvbDCMA3MxKbJPM4Y6movdF
eBZnxt6AqWeMFU4dni27V/txVr9mOr8mSfc1xUiBbfJloCi7n4KUTnCmh7abt6LMr8kkgz3OYYec
SivAT4KXJvbAeZMeadTBuVS1d2Iotl0QNC7xGUY1v1J6sKo7fiyaFMJ60eeHNDe7+iUpDHRApGf4
NjOE0npvQzxdGU2/0EBNag9oxPU54aRHWwF/wP6ZRnSGyj/GKct+sr5Su3vIgF4XWYoDgumj2V0J
zFjZVkebG87XZMLFVH+9i95FDA1wNYzFo/S4YRbhuTH1hqD33YCGxJPdP2Qu8bnzUg6ezMOqwMdP
8ClXiP1op8zK3OqFCplpez3T9yDPS9cFF97u4rbcR5I53ZqxhIhWa3c/9z4D5nxjY24tasM8iQpK
hRi/HDDxHE2vMdGNoS6RNcFWCsh4Is4gXpsjlmaolScSvU8GoZMzvVLDhpI0QSsTwJEVi0nNl06L
Z85jWC+UmUN/VFN0GJpo2yk8kfV4MQWDetEeVE++ciDHvTMreR6oY9rEMR5LRidTKjifUOKF9WMr
4p9OU/osB2lFwxkR2imP2Y6yjhkJo4vUm89zleznMT9JPT/ZM1ApN3xYQtdL8L61SCCJ0Mjz0ZiL
Gfwuu7vDBzPQWzqYrQlNC8AfntXyw+VFz3BNAjdYJ1N3nudsOxlwEH3dPNmOS/ukm/7hKfm2Yp/x
j15DBD6ObnNt3OxeRuaL6putwaSYUYKFhYmTwi+f/aB/dor+nCJhNwSjCkxNqzY0HiNzOPZ8lSAJ
12VC+K8B5slo01/bLM8yqgmwRPVYheWwq8WHhiiKzsl9q2t2ASM3Ovw9Hf86K2oymtoO2buAyOkL
g6fNdgPXX48A6WAijbJjztCHHIGg+55T4L9j4D5ywfobZLq49IKG61d6ruM3LwyRtTb5Leyao866
+9ZMDk1jbYzOPvK1Y8fBrTSGZ9E3Fy0R1mH9PIQZHYMBYwTf2i5Si5w8fZVmfJ5F5GMbTspL0Kkc
RBwJWc3yLIuiqA+B5X5px7+LImI0khaZZMqE0J6oDLXG5iNc7i4FX6PlDo+VRpHnVge+rhe49SBv
x2bTSrXHMrDqqVrrCOVVPTTnMmMPj0q6wzjJDdQr5pbCY+vYKdcN7YIW0c/mMBLrM/wp23gWULKc
2dyjY9HrmNSdBjLqOjcn7NBTcZ7H4YoXGjqdyOP3YKqAOOh9OC3ijRrKHQaQAXmbTUSv+yrt9tEm
FvakYMzK3qsPGXFF2P8holiw6Bnr+bD17OKdhvVOJ+rbGUKwpiz6kMEAyMqG3JHCRfBToPIlO9hN
LIS48Z3P0CtLLYX9GIddjWSPsB+6Alg30pCMEnvyb27SNnukZjy7HunzyMMyvJVzfDV9KsfJhd7U
b+tgvHlKPeQ8KWb31rXVezZOh8gFFkmdBpvGP6bD8CyRyuKZuPapyxWFztbsbTo1wi0HfAxbaOT3
te2eAms4NVly6btFru+TbY801Rv8g+v2m86kNWsn4hSaDumcojoVgbWfPPt7cjsQlWn6xd0YNWfX
X6fI/Qk8Ipj6AcCdb9k8Jlb44BXOW6cZ3AMX3DLCOLSVe8uscZ/E/pMTD+cxZDxmGM9xE+5I1r4D
O0jngF6iQvXXWwz1l2coKurfwSQyus43hoZ1bIWoUGHRNahTowmHS3XUTX2xvekx8OTd7HSPOg5e
A1rEeRWcenbtIUlfBOISg2qHsF/qJhNVbIz9bgZs6NXdK8qzU0132+uiNYEczN7s88wWuXYy29/x
/YiVSUYHvhUCpNwOjfuY/RWFomMh4i/GDJ9SWd1BcU3tbaAS/CifgEw2TuTTYpNG5oWIXwYlGb2f
Tn3jttH3MmauQzDXS7Co/sEvVs8JAPuVYYCssTMHgJDighiq4diI9lw1KA6npGZS4coW9/mSAKXD
b3cKKQOZrePQwYNcL8kls8z7u2lM1SZsij+zHn7GRF2wjpKwMvawdT1/ogj7P0Nh61j28OO4jrvh
y44wpc7uUykFKlenYf5s65a0zYY2Xz3NO5qdHmDHvt72NdrjepAMcVIyWg0h9bYjYH0Ll2C+Rrlg
otipmAq/69/yXIlzpDhD2jY4ahWe27be+6ol8czdlSGbK1LI91KDmdF0yWwWOtkSB4JhTnjBzir3
EBwM6T512BMsp673Acw+0DiC8I7CRc+ZeM85EwYty4+owU5ZOubjrDLcihbEYseBS0OD1rTBzVkl
rOHJ55ofZ8GtySpURVUFd7StrolVOojvZpxV+ec8dawsP7T2ZlvV2yjzbgSlAe4wmpWo0n8WNAQQ
Th2Uo6lpaY00zLIBotuWhiy8tN9HfS4K52q1xk8BMyDyi7sohXbMkGBYK01GUMO4wmgoPorpXIfN
GcMj8jd0a81+IMd92+gO82voXVjZaOkIPar0eyCDW4WkQmfFFf3A3VxmTMfbOkZY5YufuR3fJYsQ
u+7WyytiSDtMLjWRp7JYeOTtu6N8l+F4+8A9fOE/3NEpeBQNgd5siXg8HrTAGD/PHzS/71sDYlFF
mtF6HiyskHG7s3jFegLxSkLDSXSYS21IYjKSZPbifUAD8l1IzgofORUP+z8VO//inolurrrHhgy8
pB9+W1PcV7rueHydiEY8aEWfYSUjgjLHBUk0kgfgL9PNfVDT4bEhpHTGBv/3dsG1e3OxjvCdhlp+
khR+qi0GXnHo8yhCYgfNuic6/jxBeVuuP46vXtO8hU9CoFDf01vOsx2NonY/DkqgfIDS6An7KNqa
UAiKD4oJig/casrxtwUDoCQrGHvRzDSzF5syk/Sxewre+Y3k54+hDT+kVxSHbq4Yro5MtHPaYZ70
OViC13Asv1OElUHZ0+FIn0fRcoeWh1xDC68EcUN0N5TtkjhMRg0TH3lrFnpVlzuXcOjyvc1eDZ9D
fIKU7nZ2Qt9hsmjxAjR+rjN7Jz3awm6REc7b7LuByFU7OGbGtPGn7rmRI+OD8habxDgULdntc5O+
5ILtcoCqAfafRS3JCG0rZPEewBQH0WLvk3ZpW56zZ3R0E4beuWkf7UNqPnRb00YL49bWzdIP6A+R
Pd8lcfVAksEz+RIPSd5eZZjdLIJsuwqjyUwTVEwdf78BWcjnuyNHEq7gcLJd3IpL5ADg9i3Aburg
YsZl2aHVRSNIp6xPxwv4zs+Az6B18o9qbq+WkX8bUKBBGsPXM2NOZmikgnHZwICRKYfA7+XK5mgQ
N/wlsfSyEAcU82Zzb/EijZhc2UVDIuNbxHJvWSo2O45y20NGjRoaJtaNBA+gk1WHJYI0CcybdMZT
EgU7wYT1aHBPxz/6otmcPMJ1+oycs9ElRNEMkD47h86d/xzExzy69KUdD9nfgpiw83OZxD+ui5+h
crMJeZhNQw/flbbYNfuebrbr46EhzgJBKOIhXo8xRXeFlx2NmJY/qCSTx9w80JmmXz8yHSLPY9W2
IRahAV+KDMGH5kRwYn54HQWmn2rYTxVLggU2JQ0WNOspF5RAcwfwyZzluihSmnx2Tz5UNTD/RABQ
W2vOhk1hAt/1I32QonO2joeUG00YgTutt5gj5RuXBYY6g3cacDOWQ87IJ8dPScl7EP344Rua0as0
EJgPdzrWW8b/O9MhQbxvGcMidsqM165AZpMs+XOz+6EzXaKVQzIlyAee0ocI9ne01JFBKsaN4yfP
ceFfsWc8Fk7FO/IdKJ8jN+OppLMOtlCvAyovZ66T9RQZnI2iNjayBgBfgds+xMUC8rWRjXAaei6x
saL2woNhjvkX1yX8Y6Rwsus6AnBHhGPSMI9ta+8K1itIQ2KnQbJ1WLXjZLoIu7kWpfFUTzRK5vA4
xvIQy/yAUuAJjSc3DptkYJJZdy23KiT07dYFdOxX/k7XqDLbgUTeuL/Lovk55o3aXXxWzaJDwYwW
O7Q4JrSls/nC07hOmmLT2S0ZiePwVswsElIg0tY+BHa3Nakoujm6Ag6vn3rUDFiFYCAvXK4owo3S
AiNI6+qsFneWHebbqWFC5mb2Qy7MY+KGyIzkcUzDlR1MO2UYgkmhgxkUjwplP6OsNEn204S5P63s
EUdPer88nFXmkfpDK2pCsZnmiBSXf5kQixt8iYjDzvbA6KWI/J3dtP6m7edD3U33qHA1qV9Oj2yk
OTOT+PFl8pEXSG/KURxSqjgctjadeFp6UZK1hNz6kD8akWyjCD1plLYM7KGbbs0hT7nkqyeDHdEh
LSHN6pH+/oJfVtp2tkEkmVeUdE6MYp74PMenNJmegiRiBD28NKX/bM/9eYQ7ySFlny3q4Fo4vx5p
9MCZqPVSs161mvtYG7MvBe6/3ES40lnGfe6YW0kbH/L6KkC71Rb4XzXHmepvTMxhvwYXP/DRAZm7
pDf3Y0gumlfVMDg9MSA5j/KzHARDrIbJSTF7XBqL9rUtDQCyPpLwMaw+U+LwhjF97LnQLNk8V9sh
N5j8EGD/dSx/aeT9xUujx+dvzcroR3SYFlv7GrAWU39+MfzKui9TOvwMNspFekGic44CMGPUqGL5
l0z0VKvFuupWrwwdgD9KTQcIABu86t1sFDuZNw+V5zKBgiTB9Qjdjdff4GO/QfYnusZ4dVrWbw3i
uBip9OboZqvx5FSptcnCzP1QHnVZ1Mx3loOOsbLi86jzV01i2zrq2QJqH1e8WZfBMZRKnecsoL3G
FGTVSuLGzHEJsxAr2gqAyi2JbbUq/iiFbzbVHV4B3lxQMqjFm7akkeHJLyO3OCuieVieI6AKE1sV
saw9eeJp64J3M9gYZsZiXcekobOIQY0hjwsqFhDI7AxcDq656L0TV7BPzx5MwBcmXeaxZtPUCpUt
TCRvtl9q7ileNO497ewjFMO4pdg356Ditm8fU0VnQrvZOeN7zOvonbEk3UM107kdWthBnAY2W+a2
TZt3ZyRal30oh0ZaJHuvmRqycDUWa1MCuZ0x0+TBYfDSg0rlq4YTHuZ05y2w/Jt+QU1b0fhiWTMZ
LGbUDLec3ZKbfr8NkQi7fU84owndu0p++Spu2IDss+EYR4Q1SB4ARN9UlVOZNNExMsMQ7BuJq6rO
jMOQ+b9dYEpGZzO9cCKDUdt6x6g0r43fnrRCYRoqQlaDvjkHPQreNMtn8mcQqlrD0aQBFtYJ3d1w
+Cv8IdhnrPM5yKD8ebfQYlSCPIHpSot+RorF7ssFGaD/mYyio2tIQkXQ46BAgjpFqGXY6SefSyWJ
pB1KV+PE8b7rItRuIp7WWQwjuneSb4kib9XiLB4XYkWTBfQ8BSgeMDk5GVWr3GsfvNzY03HBmeca
fw35nFbq4vjzXtB4HZmR+zxdXPCzxGYANOcnEZAMFM7J1QS1wZ9Fi0ZMrMvWSouiPHY9ji2rYOVo
/y2Mi4cpzHfof85WFO+SrLrMEo1mMTtwhhskmJ3dP7sxMvawMb0Nk+sciBXbheQz+SvEpDimuDEn
i126KfSxcwlo723ynyvzPsoTougNTh/kszlVxN5jJnpsDIWBuhnvDCeCgbVcG9PYfSZUd19ZwbWO
8vuOPACYIzQAeg+0WMlgbC9YKJu66H0yqVoyAz2yodvEPeZJ/TB2zl+B+Dyu720iGZHF0NRwuPtz
HAbImfsu3BDksV6SuhKlnlQVcGouzk0/IbXYDD7c7l0XzGXdgTko1vDoRVCTNA1wgVHuCQs6J7O9
LtKRlnL0gmpyM/jN25gW52L00/3QEN7Y/RY9B8eyjVu/E5WcFzHYUBbLpawuHf1SycBiLtJVksCh
qIPmnxsah8bItkFQHMhnBwZiduQ4FTbUAiLCS0mHVyDNEsjeQFdRIxPiA3bEvMMcVK/yit+uyiVx
wZv+6gq1fVuk9zNdqiATn74L4XTBffN0bK1iGbSF1yiKHqjUn0pBv4G2MX5cM38xGWiSuvTYLM+R
jRmaTMIsq9Ykmn7VWM1faZW+mDELXnowWSzzG6vVucMONrtL656CJfIBiSDxExrxMeoWD0kCkSQe
rK5mov1vo8aGpQ84sAMz7DBq8Od2A0LlsXbavZLFxYvmvxxrGVNNwSDCp54m5szP3Fd2cFln24GJ
cDDF98tnGavgMsbRdtIvdUTmFtpKIGOP+UxOSxc/lPMEbsWEvrfUJ3lhAgkYmBqgJcU82T8Ekxp3
bVz9ZWHBKiR2t2MqSjBUl347i0CTXTJsgMCkH0hTz1XkbCWF/nKpN2OxsU3GVESukCy+NxbtPw7N
KKehjWav1uduEm+oRLaywXRcIyuySbgUM12bvj0RcbrDaPgKV+RgGiHKBLyNuDQrDegTzSs0ded+
eSCnEqM4NVkhjP0wBL+ZapkD01GI7VsRoHpIQPHz0cRxsG+1hZ4YR1GGXXCY5HlMxx0r7KfsI45/
bjYF4cGeNAjPQ3C3AvWAbokHpS9MLGGLQ5tuZSta5giT8xSL+Cb8GjxPHfTc2E2GrJUEehQatEwC
pg3xVKNRBR6FymzTYUFjce8nu/wsDfYuT4kr6pbXDu7Cppia5AKxO8GgX+9nGaDQ8ed5ExXmbVLl
/QDedSDbxAV+aeE5XNMYhVZgwfNBgGXmCUBdKdgQUeCtHXLTN0S2uofeIe29MVEQopz8NKfwThsx
re+qNB5jwCpIq8gMKYH/U7lfQdeSJWGU4caRzUsJFsuAKaxfeprQkleLJQv30nDXZsE6rIbkAwkD
klWUCjHqiJVredz92bDdZWvQoOqU8zSWyJ5HCRW4fPMIayBumfsNcA3kQAzNN3TgGYfZDFOq6JoZ
z2NILsU4bMl8e0jpO7FMsGtk1zhCylXRPLTyL9WS957jrTfy9JCm1b98Mm8RCggk88zBlyZ4I5e2
xfAUFQzu2BxfnKaD7ikvypvotSFkYC9Kp2DHB7bPrN+GUl7b5TvuBPrMJA3z4w91YF3m8Rsy4Ko0
ngOhASP9zUm7mZzwpSbIhYv2vZmEFCcNDcrolU1kj5cB+757Z/sQZOlCMf6IV9XUkEIvtwUj2Ywn
srG5yocXGyP/cvXyFZBB9CKOPyxmhtdhdM9VCbUx6odd2D5Bi4LSG8X3ZVw/oIhk7l+hSsYIMvb2
c9AETO+dw/KJoJw75awyF+qnO8+7lqOP8QOXSr7OIUF3M4LViZFxrS302OtUeQslnK4B3YxdLsUr
Ls1rhw6K+zm+5v84OpPtOJEoiH4R50BCkrCtuVQlqTTL3nAk2U5mSGb4+r70qhfdbktVkEO8iBvy
GqXWyk5gZbIUPyqSAoKU4uN2WxwS5e82af84ARHP2gKJCOb5LoTycQmCivml9o8moq9d0IiLGb0I
rAPa+L2J7buopS5hoFS5at6I1CIgBCfASFCJ5ZOa/KssQTsWS1Ic3aX5ndm+eVsMbd++TeaME3QO
nAWtWSTgXEwrdix6p1Iwv28aNWzZzX+AGP9umFiTiHUfMymoTaFBr031BRP6o1fm76bz241IZ9T2
rjf7Wlr3KbFFAxwKNRfxelLR1upc9L+IZVK36ZH9dFfl9aHzffsoIhZZUnJu39QHGdUcWvnC/Mqt
wZY3vwLtfIFJ3U86pOgofEqjMSCSPm/afDjKcjziEN/CuWFgR6JODG8umZYEiF6b1je3xxhicU2O
rgHdtCp27spyOrfwDnkUmFSNXGaz5Z6p+tbQctvy/8hxmrZi+EQlPtY1zThC6dc4n+4lt4CgpRdn
TbtH1zKKTv26UVk4/4x1idV4NgQYeSRTuG9emH2J5cM2WNwGwc2qOuAk2mjKLWKD2Kh/ay/7U07p
PwIPG8qeKZitsnUhrD+CfH376OgkGZU+Nphh/aSFJWPfZQUDhsH78pMVFhkbMmk5MUPIqMW+qiNC
2C0hBbbc/ZLnj609M66nhLxFze8zKBTQcZwzxY0TXT+DwmAHxMZOv1oBStLizD+X8YXswaWV+kdL
69AbXOQZAaxupJK67DhWz9eunh7ryD5LcrAGAsE2Zw7P4nvljkXXQCf3GeffqchvDgtQ3GfvI2/H
JlDpgx7EF+VY0aZjOSwaeGXpjIeedqGMj6b57gFtrfkKLjpcenPPLtZqlFfWe77k0MSwQsAV9mzb
WNtOAyAayV/XDPK2PvpIsk+EaugBx5NBodm2rJ03l3KdZdbotOAHmIU7iT3uXZVQW9K0+94Vb07h
npalZ82iQsQuad8ozfxVi4U2v+FJ4tVbdWCkv3k78CBs/HVYiRj6nHbpv5ovbUd82NkEQf6qW/J4
gD3QAPhZlGypTWP+s+mZLJvG/TcWPEBViVkUUfc1lVjah5XeNxiurjgVfSpBYnXBX06uHSGc805g
elwJZDsY2ORbi2noPDhfGSHYlU+qc/OvCyhpZYAlOxeANcUpqifBGxymJbxLmDpPTJYjP2GaEtZv
DvlIKJCesj87y9/3WvxzvfifpN7wDJXyqiaS65VBkV0XeADzxMvHnQn6+5QaFKuZToR5af4Z22OZ
N3eU2Is9iLreXvu85HehSGmU+J5V7KHJ8z45PUfk0YB6wbi8fhmz88S8j7kH6PsU3FO4cHBh9JvS
EBAs8k+SQypcrxPc1I4Ars703fG2ih9ljb/COjg2a+190QCl42Bn0l9D2u0zxjOdjvYi8h6mfH53
ZLjDun23qqYhqSK777hSRHzAnU3PFHf/0gvZLzNOAC2viHUM0xDWS8kirD187EaG96bQT4vw30C1
HeMOZW/yyg9iKXxpcsm5hZYfM/k/5N8rU/FLxNExgHdMhhmECi3hdoEddew52CTdpxq9/CD6Euca
u9Q45rhsUtvaiVh+zWYGBhWNMJmzx2AuHyPmvWNHy6fNuxIUdvtaBTkHF+Gf0n48MreUDEXxabn0
35jZfjXU7uZ8oQflEb/D27qnQTAEwsd/18M3gRmLlhY1bwl/eQdxuVDdeIzbajl6SBokRFq+zHHk
KATDbzbX1BOYS+Tysx4bkbseAjaucKoBO7dPWDlu1CT+SCvcBknxIyzzyGXRbfMfijo+PBnsq7h4
M6aPDmYa27MV97fUxLd5ZsJiRvoXSwjoVngXtLQktxNQcW7pn4Mk1ZSCjBqb1c05PZKoOClibhvZ
W9+UA3HZkmgii8ENODDph8zRld5OdO0LpB/aVsR0Mrn+NfrgMpOamhbrrwjNye3rs9MUEvzjEsEh
TA7RSp9o62GtP6fTFfYVzByKOruy/kpMlm+6eWbX7L+dKHhqmYdsopIe2gx+KY4n2qMM5meV61c6
ArrtRGTS6hCgnaHDjBpZzz5Dm/X4iJjq/SJavI8cw2IWwCYucaiXo/4lVwJUFkyk0WPwn9bFsdsH
7U4v62sfe+kvE8lbFHj70U/YRUjTyRBQSmZCZKVvKwN6mJDobaLyl+3PX2PCHcFNnhyyVTiUGCY7
1EuflANgcUavEKH7Gzb7z9oGu75eTUxv2MjlwcmO60VqvcBUXIkPbSR/WXTMVC7JzDjgFeU+dRxD
XssmokMDw8BDNCoQeuwdkLHnN92y7FAmG2CZgRbb1BcXYzaJruRGyOYSsu+6RYdcyAOGgS0AVU8V
p4PdH1/dxhswYfLPzEZwk0PGpaQ+B13wL5pRc3oeDklLXS+d+ygpXye7+WUV/tHrCx5ryY4ZTEc7
mqiO695zNz8zrG62vlu61wn7HxRhcuQzhAOu9uj7TQFasO5xRwaZtcv89tkp+zfuR88NJD67AGSS
rAZ8XhOfSUb2v2ic7IeyAHnjWRPcPwZsDY8w9dMBRilDLXtj3VkyuFBZ159s09xyX+ePPsJ/7GKV
pKRyKzTBCUiABGJFs8lga611w/EAzqON3Sv5YwWMqCdsTF/rdl0mC4Jpim7qJBsekKFfq5ziy7Dk
XXCC8Ij19QjE9VI7zpc9qQfbrlDrOnSUxiUDPJkXn09Vk7ZejTsehVfdB5d+Funegb+W4ilF37sJ
SntwsYCojauvSJUXv4u5v1fVc4dEGCwaBn3H1ol3KhZ/eyX+rkfPxosehIUbMGoguzn6zq6GP04L
yr9CrB89TZGZOYmiUmcra3h68j+qo546zolcFoJXptnBhPpxjfsrTGwFo2O8gZb5I7ziy4nA9fM2
YrBBnbdcBoLcKsfRx4IRbjrFRrMu6nis/kEmJBEMcRRahnhbj1ZT4d/L1UIE2oukjNxXxt+piKt8
RcKid9P7IgwPeq7PiPnjhjIcmhozkL3p7DBVF+IOnRA48lovRpE39ryN72K9nAwn+a5jQiiy7nWQ
mBe94c2O2kd6eU/rA9yHAmmUo6QcWaQoIXWFNLs05DVphxl8hB3sgrb9HPvmR7v5n7EniGD7UKrs
/hquPiBrSpJr7nZXAIwky+iNQSDFAMe9Nx44r1dC/nFszsepSb4BUfGjNcFH4TPUtmeDWyUAB84H
N6CjMODXAA1RRiqW0q1Lx+zGmxemKuGL4xcvqg+wNWv/qbex4w7tBDsJk2eIBX7rsRCXI23I1XxT
wA9jmWPmi+/cOb+wHsP+dqNnD/7dVnpdxQoWvvQoYgUFJLvISo9+u+A4SR/CarwtMVfpSOiP3hup
VGGmBMKkecdR+0qE6bGop0s64KXxvRnpGi9y47HARfPZaozGg4tFLI85r3ix9d5CDdokfvcbXz4Y
/NHDQDoexdqw0gXXmlNGBBVhPTdaDHerlBxs3v3iWcGFQ0Egs4AlgwdT2j2RNPeGfv6RhcQAZ9lQ
Fx1lj9OgqHfHbphbLxlGWK+0AUI4lJn227lwnwYsUDp2pn3ZKqgeNn+sGkg30YrOiK/GnTcyIVjj
ke4+40a/S5R4wwYSQV/jRBsNYX+heLI/BWK+OKH8nuFljj4Sb0/oquHlnHqci2n3JjMGmmOXAULV
0xPi+Ec1UKXh5LjEprxlwC+8YxlVnwawU+wjbQRw/qH5bMGZb+cxZkzBnA5F494d1Ve4VI9YugAX
Kfd1/a1aHKabTBr8zxFtFi5DtfS+C0LUw3z1ddwpPofNiP1z443zaY6dMxaXepMYcBpL/YjtPaBB
LdwlS3ZrnfhhtcYJFT+0LUo0BwViNhdtOxRXyTk/NUAmcBBwai9XXzA/0sU0zasNYIilk/oE6hxK
vj/HFj+8V+d8sm7riKKFk2EwEoQzo0sLYmiTcjDu0uAm1n1g+B2W07PdL4/+PIeQ/KAgpOW7TcgY
msWjU4f30xxTQcHiUIpspcaS3ub8wBgqfGGPPxENp6E9/62wftnJeEB4vRFBxfyTXO0pgAdDQReD
k4leg1WWWy+2iCGXvi1uJWJjyRq9rtVRQ3hPjN/joO88PGfEq/bz6myc8x83SPdDuOzirLxZivxe
AYUfKfF3GOcYDrR6y1IkcLN+JST4XsxC5EdlCBQRBJrQWCe91GdXtgfFkaJQ9nnsCqB5BeFJlkrB
zlULyepX38pavsou+Oxr829dI3skwVVlZcR77TAxuU1HMwUjN+WCaIm5EYdaPARh/DQZeRprTPl6
whsl1LMto+9orF6aVn/bwmX6zvPkVuGp8EZvq8IiAx4B2mFoBvqxhoDxAfyg1BRgk8QDjy+CE+l4
d6BjqyNoQRrj5iPzM5MFq7ieEsbatEymu/5QFcW5tjk8pT0wANNG9+u100uiaq+NfbV7RuBrB5Vw
AlxK5GXJNbPLZJQ4JXAGIAg82co85TkXRe1ceNdYUBK9S1wYna0rDsQYibGgE8Sl/9eboISu/yZI
s0NkBX+XhGu01OM5NMFjzDdcTewV2GVe/C64K6L4vSZcX/Yuri9oIZN9j6RxN3vZWeRM5UgQ2Ey4
0DJO67/zmFgNM7YRXx/Dkehxu5xL/MPK7d8CL3yfWDA4Y78OFQfhnCNhZLivhtb7sGoSQ/Wtly+r
JPKjNEMY81j36WPKdGPJ/B96sflz96IKI1pviIVr+3n250OCRAasg98G831oT5SdkbfECUJoOmZr
B2pXMnfT43BdOChlMSMHzDAtj8eCHOmUJN6QsOzQ51TdXNqkejKNepD+ArjXPa/9sOvriBByzHr3
Ie9tYJnrpij5tbIHvEFgTAvnCjX3mlHjBZY83de8UHjHCd71qfswjPlLRfJwA3iUus/OvJQiul9v
QsE0HIxPQYEtd4x0fpfgwiZWBrao9zJSG7tmojlm5hbQtBsn0QfsENo8oudODU8B/wOQ5C9Tsybd
YHluzPogxbEmSUpLQBQmDzFIlvU2UjbTz1JO3x3nXrU+5k3/hiBNiwKAmLqrOFin15qTEyLEj5c6
JK5UcfT9/DOpmcvE7qUdR7rB5G3osMqZ/tZAicG5u7coTxjINlZ5vw9Sc7EUv2McVgdDUQ1eK3/P
NIhApB3cRXMTYsRtnjOXvdDm2uA7kAIk9dOw5QdM9EtDKTjC1Ffbue+IaMjsLPbz2L04xFZBcSTP
FVIVayoPRQnwoq6f8e2BirVAZyPX2OqyHqDLxr6bu+natLQkCAOshHjsZoaun7fTa5KPX22KbdyX
Tnknk+D/Y8XfmaSicukWyXhbpBivPQlIzgl8FpVzb9fcxMfezHd17nCz5ecK2Xq1BzTOEdfZGi92
17+HZjwGCTRTdgC6UviuZSbPJT/0+iC7nX7Ol5S9cvkzuPkhFBo7j+k/1h824fWTvV2g4jIqIKFL
asA9BXX0ZQzRqgh7YVAW3DWgJW7IfR3+z13qLicO7elPN9EPkzY/vePuc6/9EA491lbTVveJzmIu
J+V4LkL/e24NssBIYbHsLyMWNWMN95w379qGA4xcqncMFcd2xamV3SNrHKmIkbQ6Gi+U5aG+D2Xy
IC2D5aYFPmsRWtqDppg4qHUj553kB9sX21f3EEr1uSQWmJym2i5K/+0zxXStA/Kk5lMnuE6tt9+k
tLalG9wJT5xEzFTUVAdhppc2CVmkJ+6U8+qacKzw2ppg7/bkz5ZacOGlepu5W3MrC0KDJX4bqauX
ZYrv2r76rEz/WTattZniHsif4wqG0V350C1xBmLbY7zY66fEqV4YwKEhjJ++tG9ZgAsQMv19PBWP
SadeewAsXNIFzgvepUGal7bUa9NZ+y8PvWMakI+LcG+GnlLHEjBuSm/mziYbe4g6+8mmkFYsOI4x
3CDjW9WtlZxvAM5hJ68K6PbdiWadZLd4HjfiQgY74SOK1nk6kR4FIedECTnkiU4D2G3j4h77tjxx
NqVwkMNMUz8OeKWocGnv54wuvcneEWQC5Of+FnN+jV0QLV6Nz2DqUI4U6sYSjK94HeWTW7uC0U/N
+bdb7hIcyUTf9EX4DEiNJR4jXKE5/M0+ZFysccQvTpJvwQJ/K6ybfR99Eg/FN8JEpvLK+8GWV8nW
MzGoDcKM73J5lC1jw7qieHLgLIZnDt5+/NywILSLeqXM9KwazPszKy3zQ0oYvbvBFkemz78jfGPU
ZxztkW00GzmmUqyH/crtdvRMXvus2w8LbuaQNaQHmgWNAJwQkLUSv4oNct0GH+B5RGlHuysObs26
VC7NY7dwkwmm5J8x1msdZFfj2iXqFkYAZg+RPdEomQMcFDCnSIaNpQfTiCP6xDuD7a5xNqmK4bdY
4mijWYwFMwhNaQJ9hzEuxayjSTomIsCiyVpcLKT35q/SwztnpauZgx9p4zgQmeB8Wa24jbzN1Cy8
BU6s7xOrURsl+gcN34kIk+wPClqQTAXUY3rAGQTknvcs2ZW0jMg55O/KV3/KkOsxR9ohS2vYHnw7
9aQA24+3Ku0fpSwxCTTzxRXm0Pcz5cp4/WS8TztNV1sFs8MdWlKbLvNOa4njKwnvh3xewVg9o8vE
4HkL/z+FjC4LVu2Jl6rJXtQ4ovVLFDbPkAjpi4XWSuio/y+gbmFfR9f+MCMOPW9i3RpaWV7Q6u6t
TP+IjktxohHvhA2wPUFjy0Pn0AqqepqROGkGcGvrxwS19Gym1SMQ31gMxp3vtlyx4g87KR99L75r
CvcbLwNGip6AsGdrfTeapjsSJd3ZoUIzh576kFJQTn90B1QJUiLp46Lzj7qkNhPFvdqXoMJuk+0G
Dx7hAQQwXFjHKm9XIEZcHIaS6wUhnBeXZa+V4s3r7C8GJwRJMqfeuy6LBnPUlyQXASlOhyH9BC8V
I9Opq+DNL2AYQrS3ioR7E+5jQXUttP+9ieu3pPEf86q5kYWUvH/4ROe0u/MK/7nlNxjsmjV0Pvm8
KhnlEL3Ce0QTUTDD2NBi705iN4Y5oqF9XieHnSeOOA7uQ5LXepweodc9ARNeHa0V8QRiIgWl5Zro
ceoAIaWEqMKZi6fC1YSQsBOSj4CHhDGOyvPyvWfL3VUIC76lDnYod1ZiXjit/CAKfiMs8uaXa0wu
R/Cep/DDJkS79QFIA+0HB9n0waGwkm9tl2txRMVwWn9h+r/EgFgIW/r3Y+rtazK5RYe2EXfuxcXO
XkTp1ctyQn7Te2Cqs+RGTISVehCbWUJDu47LCzHY6mdx6oKxRfgdmuojcsW9Py6fBX9B4TnZnp5V
qucCcL6c1uIpvPfQDSfGTm3m3aCIHevIA3Nt4U6arzjVmM1j/qw6GNtKmIb4OedRaCMVr16dBxz7
PSGZ+EwXhmTbJO9f+X0uxZI/D3n7To/rnWpmim9Yi0On+IHizU7s37mNvtRDc4MmAsg2KM4pE5cn
5eGWaeZQckSHeyf4ve22DlH+GRcSzCp4D7IjFvNT45eXuV+4wrY1IjWSJwKhd2DP/nQxVmaF9b4s
wEenaW2MKpPpEi7Zp+iibu8O8UscJOfWn54i33vq3fkS9SSwrBAltDJUIE4WVRehjeEkGB9KmZ3r
fqBMdKT2eqrIutlCaPjaIW6h1SU4g1kiaG1R4Igbaf3Sy13umficpv7V9fpDnZRPbUAeXQz2n2iZ
TmEtf7sh0+i64x6P4eElmdIPQWVuIxig1WP3KscQGbTwvkbbPltUo7uT+utU/YPVqZ/RLo6ZbK5z
1VH9wjSfAcHNgIvaemDe7oM6sDmONY+ScT8PLo1ARRYTIdb2eWrVQZSNOFTDzJS8mPLriB96MP6L
TvvrYriFzlVxv/IztazPS1Wc/CyBMuumuxVdaqXixbcos3AGn3Jx1m8dScRfTNK4/15F0f2QJ6q3
seP/VCFGhgqoCOCegx/Jx5pmrVChPsWuD7sn+vHy8W8luHW04fhWcOQKC1sdYcyk+zzkHpykyZ9a
jSzxw7NfU8uS4WDsIRHhuA5O3eBdy5jTcumtGEL9NVYxyWOGS9XwhLT3p3Yja5uZ+qucsFs69Ahp
X2dvzVhzQ2NCSC0mn5TUaGq12I+FymCnIKrLYdU9g+oj8fyzlAyfAk+fsJRH64TyeeRDNGI4eW5/
14SRtaNqCeuIC2iybj7Jhr0NpFJA/dUQ7ezlJCAtrKnJnbHJFG5DABdlx7YZdulHmXv3eZu4IBJq
qEJWeZF83AQhL37jk0mbg+9w6Y5uDdFJz1xUY0CbjdM8SQ6reHIyrOQti5kOP6ok0C+JqP/0kbxX
Y/e7q71HUaA4FQCaDlU////BSI2zpJuTz6UzPx25JksN5zEcflN2eHba+YGNYMdycsz4BLsiB9CA
z/2hgprkAXz+dEt1K8acPGLRAwYTP1FC11wwXqqEEVNhHr0CSmotHxbp/XEsGLtR0l38tSa2qP5g
/yflVFenvuAITaPXxXEU07OqedcundgUPR0EwZGpVD++WAAoGfk7tBGtYSIdxoriDmCkN3f9T0Kc
lnP2tyW8Qx4WeKEZ43GfN+P7Eq7O/2a6w0+6dabhLVXdecGUHhcVfpJp26RUnGDp4ARUsJQOahn3
Yk5fQBq6mwalFc0UqTTGXa5CtZaAB9u5AcFk83IPyOV19TSN/fP6HwDbesXLRQ0BjkvGkbuSxTUK
zL5P/VM89C9LqO9UGO+ZyUS7uINcmsYOZ6iEDj9sVwxtjPXhZjOoVwjTWAa8eB14kqvAN3fUOLe8
soXGJDGAE7BEMxv0K3sFmERPK/xaCU5rbIWuc/D8svL2JrDsjEK8uY72lpxh9KcOtWkyd5KjJgll
fdCYkMpfWJCKAqNuVmTgaOBmW96exTOpXp1OddEjUUHurUMUq5LyuDzVNVKQHaaPvbJX3QAfehJf
QDqu114qbPWfDOuMy+cZpdKCITf69UtbJV5xVVhYcEnqZDE2Lxh9byTzm5ruMUbqiji3l7VhzMbm
KSYcQ9ZNO7I7yFgs/CbDQ7OIbGfTGpeTDddVfR+NIqx2TctFdmdZBf4To8jp7qJhSvs7k/h28mVE
nasVyyEZHGR67sLnKOdD/NNrH4oy6Y41thxFpUVlfFbr1TwUlog2uzwf0+5BzwH+VS/hvsbo3UvV
NQom8wZr1/N+vNjJ5Je043q+iEhGZPfroVS0AGkYf9SsuauV0bTZtHWwamLnHSeRgTbJRlI0I/PL
V6q9JHuHM2Bg0mOo1B0AfGVRjOfbwSkVenBQ8JtCzzNw2p7fLk3sCfMA/PDpVDoVTzTX8aB9iiLj
Rr+CsoH2hRrUY6itGVI3dOlifcPPwySSJ4SqmBz5oalZmcqsJJtaWoNhPwW9k21gVNDKnpUWXKq9
8hEG/1ZxGU4733c95zDomhN2SOTRe+kILJeI221I2K/JwZweZycJ6DOudIlIicUh+xm0VeBpCEWP
ARGohDLhQ5ZZfER+HtsWKjJsMRhkrQyQPvOue1N2K8eHpram8MqENOHRHkzmLFsZ8FuuaNzOin61
uuXJ+JoDhqdmawzN9T8JB5DNyJsYN1qZdN8lXQubJuC7GGpSFq3FEpLl+dq1W2QW2edZgli41Tkp
sp8aCj3jZD07qxcqlPbiEJ7zdcmOMOGH6bIVJljYf0UUYePY6mx92I4qAFQGF4kxJWmEqZ006ApL
8lcm4NcbOgW2s4XEyNitGH3rR7iDI68NJpB6fIF3qeZ6nSy7hGQ9QbH729KXUhCKmJU9fA496/tH
13o+wag2syhZbTUfEFG3yR4tscsdjxqerWk52xFgEdVi86um5OItnpqqFq/+7HTt8xIMYTNhKfSn
9oEsrKXf7ArIzYl3eAKGrCHSRDgmmThOcle4fNTguAqHAzxHqFgtauOOzYJLk4xWyQIdVEBRRrpg
TB3+TggiL4Ss4zF6JCFeNu9dUTl4Djqnmc2z0qEIvryubzpOkpTBYfNZbCdd6W6xXbW/0wbZ4Xta
+paqBcHOOR6kKHsxM1rGfvajibQF705cF+knB3pnvGFdN1F0x0GdTKmOVctwbOxEbvFHJgys7aaX
kQ6hxXUe880pyZoyPKgktIeXWbqCqzOr1ew1+yiIigmfBnp5TOUD7owM4Tehafzcj5BLe64shug8
CjJ/vAeeaLcZXLVGRxVz/qkMh7c+mrzuKSvRzlxOW/Qg0uTXTcILSdZUHk2LiTWQXduk8VKgt3cD
slhG66OdCTrXXAFUZIdzI16TmKw1GsKwxP837HIMy2DOTBYXxAFbJrzvWB3d8WkUs1y5ypjpAhRz
x3LRhqFrldZnMDl9dIxosV+/8bF0p+wutfhdaD+pqwFSFUvIyqQBsdVa8tapUNf44XDXQqoTbdt+
xDY4N5K7YDHVT6F9eySooKVLf5a20zY5cKdj5acdtxyButhmjpAvwgKcB6aQwWlGamhSN3Gsc5s7
xET2QW9glEPSQzU6oVfEbbtOszuD2JgGCru1nAnEdrHntT9dNkblrbMHhaNM2N6EhbaQpKbDLYtO
V77WqZzLZ+qustmcq7Y2iM/zSpmaPbtFhtFhWT6WKDiABSfTK//SEaIl5BsETkDoKQo9hqsbp/UX
v6FsIfA6uJ6VDTUS/16KEGJ5PfzTQ+Nl8XovdZK1l5o7Yk3OwW2EHxVEqUFaUibDIH529p6D2K5Y
D1JQ8UAOh+7ICI/Zu+8OUcQ82EIpXpXodFJP5K1sqCpTHmvaBE2XzcOx5XrK9rjYldfJDbxwlzOu
YVtZJ4+pIk2+cRphSZCXddwGxa7Tjm3j9DIzfJdTTTWunA/ZHClZP4xK51yuh0JKXW+n3p5rszM4
G8b5aCVj2P+diDQo9HriZen8Yk8TTpyLO/jAqG9WXDW5uUSu0lVzaHMEoPussYnnHFuaqeQ/2GK2
dC54yMYE0HRgSa+4N44MJMUwE8CiQyeKJHD2i+OXJfJ8DHFmbcYVOtfmZkw0wwE/hMTLygHfmg/P
H4fk2KPJcThYOn5mjoA1d6k+cGEKQThN7W8LoLF6IJg+Bc+TVeN0BZ/DEYLJiTX2kXt0pBdzoxbY
a4fkaaAth3duWeOjg0N8tBh05OKuS1VrZf1RsLZrRMAwDTi8Q7jCWrth5B2nBAgwLs/VbhBtE/+L
vVHHCCBtUiNnFZrQFTJaaQqhtgRYtdWjwAxJywSuqVyGQk07AebbM/3M9K3t8xKnZyXsesx3vrGq
UuJ3zHnEM4v2Fcj2w0j7Ki6KArZtyIHAOxYVpT4JFaLGrh+ATiXJHm55yyWBrlmg4WnouNPX1MVN
/53BEV3bUnzOX/AAkqUDka/mOG0/C1Xp5S9pqGjtXWrjyQqOGAMYqwONIiRZM4omH/nPFkFbntU4
E1XeuT7Uj4oVrKytj6kqaZBBLckrGPRhTewqtMBWO4e8JYd9N+hFNoQvLLjOi9Fa/jghJTl7MA4B
wC6PvpDJDzQUB57vukxuiS0L+4O0wkwIkon9Ip5jUbqzOrdRCjGDoJrTN1QLTwSvp6NFXrE+Nn1X
US/Pga9jKZZDpapHbJVx9JuFBIQPRYp5G367zAcJDak5+dt01tAR8OQVl8vFZ/rRBH+IIUSMxCCy
0jWD0ziPYFzlKqzj96Tue2BKpe8HI12KvrZH/BiWl7Yxcd25Jbhm+rxJnkwUJ8t35xsvWI6EjhxP
EfJySJPvYCzHjClEVLveIz71JB/2nOAqLKkgzQW1s3E89igELaBG6sHriChDL1uM0Q0iV3eyNdMv
6xxNRYWdIx5MF/1LMAwosRlYDIG/oZC5MZp4EI2H2vSdm5x1U0s1nDgPuJa99SCXd/dlwhRl1xkY
SPmZcGyrbgIa7/DL2EbRZ5sleny3bJh0NAmLcYiLvdsqhWM+NEPwFpVATH+niafZkUjPaep/60KB
FkIWryo2brA9ffATjo7OMBqGSKqcvaChMjMmHcRKRjuq8ZCXi+j/KJBfpap4lMQsq4+0cTrHQ79Y
dd9tMjuK0jXF8SIGj7VkvcXRg1SIDrf8g+EzlsI5YIHAMWZRExaOjAm52/S2Pb1M8EJZ/euojNIX
ip4mVTO0nvsWE64jjar2lZLF8Ifjlk4+Cyctl++eqBCGvkqFPGcobdptryC848iltjO1lA27LcAX
dZ7ziILONKBTk8ExQhfNw4JysPmXRa5Q+MAkGZYj/y+p1AW4Urg/2JFlWfQ3h9ucwkBnx5744sgq
in9RA+QKJjkv+oSlWtsR8bWeICODSQazHYatke8kc48cOL3hbzrgCRoQtfmkfi2uaQ8uplHQ59Q8
Or8kM4uGO5kJQ6YoE4l1791yFDe+rRPJDAN1DDIF5k9PxDBg9QqzmqhqDpcBEmxf1UX0wHdt8nxL
w3fEsMqf5qL8m6I2Ap/gKIFGNAjbxfq7JJOoEVXm0OFuOWHL5K2Y+SzxTJIIDhJ6fhuxFHdzsQTd
XeAC5bp5cE7IIekCE9BDbM1gZUZ3sYmkp9zS5+4/ks6ruVUljaK/iCpiA69KKFqSs/1COV1yaDL8
+ll95mFqpqbuPceWoPsLe69Nd1fVjjwYKOvhP9omxRm+V80czGMvZK086pPNYBwcTFFC2om7slBe
IjFjkzDzjsdmwycxii/ul4hQYX0u7P6SL8LGbhSWmfqWUzuckwGAUwodDdUC3UgLXi4Hg5eEUf0n
Wi3EXtsbKnXPLsoqYkOGRw4/UuLNyoKYJH4lV3XSlrlBQUYZI04TaB2ZnsyMJxLxusUmFP91iXrq
O/Jg/5CFZMdCfvPxjgNeBmao2TGOogWkjY2vEi4Cm/Mu7HlKTTqDHb8NrwGvPCG4YsuPpmcPucxq
y9tXAw7TFw/bOQZO2XmG9TlnQqcma93UgOA5pWbM3KUcOdyNGtvsOm3D+RrB1Ilb0GkNgm7CGVEq
kXwfEwnneT6Dj33RgD6XKw8lhMozN0Emv4w0mgt9OyQ7v4I5NUeaQ6oDoWaMX1oEw/O5rMjmghHR
hogiUX+XZXcHFOKRE2Ew5+cJZ04a+SdbpGkczK3tzX+15yraA29a6u+zpE491MfRlGbVUYS60C+i
bYA8rZktjimQMTa7Rbgq2mLQfrFc6xyAVZzahOfQrVSgV0IiInBspyka5dVQxaOFzNrir8fkAH3x
AfQ5JaCI6VFvaTSE5T1mUDV94YxXrU04Cp2oRDeplpnSnsRR75tAiaG7s/+oJXGrxVzkm6hJ0Cau
+CKydGJXlZf+72AWPVYplipmAbd4YMxzq7lKLFdNV/rorx5lYr9PA+iJGWv6MM4f6E5D7yVzls5F
kVDrohB87JEUVxJ/J/djLpN2BuJCld/YH5yYIZwBejJL9Ayfiqj1ATj6LEUcawBNu3IJbJx+MpHR
nl4I5Flq5Lyz649/nD2EpEERTKOffAwTCirPCTO3fiLsIbZ/h9CWOQka2kBD7kWerl/91vUGDTKk
F5HXXup23ehM9ZHgwz/KnEFpUkC/KPs22H/GPAuqIJciqgdR0OnW0lJsaC2XJ0oxkrBXrpPrKQM9
R0xFvO6MueDOjl1dIlTL9WiUTyk9a8bHuWM/Rg6I5xOFHiIujiwG3i+N2Scj8HQHSP67ZrPgHzGD
552Mgkoz8upqh2la35smn2UQ63ELjaUa4FFRodkVKOyZ3f+lqJsWK8mE/Bk3X4Y3Uf5ILtv0ATt2
rVMFVtKYb7YpUpYHTPXahrRN0jZQyOSoVgh7NWs7urM5Ec5/WtT1iUuOk0dfhb6rHEe5rQxbTPUm
6nCAMNhqtYKscNbVrLs3es1NgQNyzBFzF32ux6cuis0YA2+MW5PMv/FZZHS0azSUWRlAViR/ZVnc
3l9PSUWdycSpTs6W71rWwSlj/KkECmn9OiUdg+KAMQqE/4lRDT6APPnNG6iUNeEMFnHKZX4xzMI6
zqyFLxjh4WGLjHrcykR+phoUN5ng3TfCJlZfq1Mx7ewacXHtDiz14hIvu7Kmprz1BQzWOqJFwCuD
K096OQ4SXG4ALzo7n3aJMZElKJ35atulpQaCDAdbG2qLLsL20Kp7fRMz6LjKOiahwjUnvobu2IX4
COiYlk1WVUTg1nZnkaLMoXKIcjP/L3aSeGf5sGKbsOsexBjyttEGyJ+WmX0w0Nh/5S1LbViyLisi
Ewt6vtWl5z/k/yxcZSHugzCmYyEL8d2O9L1VxFaB9iTeALVBX94n+rkBGHrxjKr5MjEWMPnJhyHk
ZTBx87ELZmY8MrXw4woQapO0HyPTreeFad4WbFB+oCmVEN37tNsgLczvNuI1mJr4d4IizV+qZg53
jjN1BwvMNaylAhUri/Zr3NJ4EgkU75EDsfXVsbeRk62fbQ4XBlq5taOwnrZJunSXOm0x3M4ee61Y
tq9AraybLVHvhIORrhFQ4UwatJoEWruBWQXrRc2E/7SlKIJ5GSZEogUxCe4UaY/8azbzAhWCkF3i
DNGBbr8nBaoVd4QXhMru0PpgMHGHe4RJmEN6ll2Fr9tn0cTBQaTrohI5I6ROIPZZHWP/tP45Lnuq
0MoxNyBUt3bl0ltW2M4+UBOf4iXGTuVOn7HjPQ4NrUZs08eCCnaTU2IV+xAcIotVnHbVcwX4QMmt
B725YBr+qHKCvHKvPKh9aC9zgoQdeISQ3iZK8JD4ziTM9iFjwz4FPYIHA2gFXy9rkqysry4R0L0h
6CW9joZ+PicRC0ptgCfekIQIJCCc74mDIwwUqxfzO9RtYA+LKvkYHYUL0D9D/Bpywc/HchjQYG8L
LHDapujni41FZUnIKeYORtIb0KI86jOsh8bXAme2AfuMmzSU/zUl5sCQ1A0iP3DXZcuznfiBSm43
U4LCbBLxHCY2XTwiEqYTibNzF5vbLqv3nOpPBvsVeCDEKHVst8etq5lb8thU1PV4MfTqljXTJuMl
mfW/ZPmKCwRmYD/Il97ERrk1ZfZSsv9CxTyTdWzCtbT2jl8GId8sA7pdZf5GIXpMQ9+YFVv3HHRk
jZZx+eA83hRJ8+D2KCMkUO+KxBRl8NINb09TStvr9jMOdnx09duoSmCC2DG9IACYmput41tCirdx
u3w/g6QH/qQgcab1BEWK+MMlfdMID6YBW3P5BiQbBI3Byl4qcVD9XZmfY+xs08Y7ZGQ06SYxUNOi
81L60+/gusW6a50LD+MlESOBqObZ0IkeWpaAc/BsTf7J1IwHpdGMcm4S6DAnt8M/Y5J83nn4pMpF
vJF5+9G0JCuDlQhnnPvWWzUne3vqgg5udNGnAWpXKg3n2QLDX43mqxGVL5y/oIQlwSvzO0bvQ+jr
28FyUT7yKDMSQ2WGvFmDAQVrYIR7ZUTjemH21dvme9Vnz4XvPat/UMlzvcKF5mNhhM828WTvmSgz
+fkifmNTF19kc+414McFlJGI3SI6ftDHyVZY+qr2ESy4/eOSfaWaeYRLGdTF9MtAcQ/B795XL4un
b7tiPMVlcghZOROuHXrORoTzaWIbNQnr3VdqTaN0V0NEoJUvqPAHjdF986HP/gVr6ykx6p+mHhH5
OSrc4ixqfhnBPzzFJsl2MZupZV8upHSSM53rBTk/MO5GvjNj/BUo/2tih/KC4hHVqpVhpe7It3BI
/MQgjbM92RdOgehx+qrmnANvWDdyClB83RI8pxZQBp7Gmiweo3kf1KfOAQQiDnR+xbzAYCWchccu
IQoxS19LZAdOO10Z8j3quvPgF962ldrWmYnkRsDIzGXdpXWglv4WoA5d9FdkZF+Ew5Dc5wY179qE
vC9mqpaXnGiFe054qRSCAVY5elb/4jEltq1vBQayLX+D9nnjNynby+YhwnybWBVkfiSO5a8+Ljs/
c+4GNHiReMheu83Ap5ZW38S6n6IefwWbBiZ7Z9Hk6waWkHTnY5QmQUyihZJqQmW8MIdc9UILLAfk
XQXHHO1anXiBOjAmjm+Z/We1LY5im0MFbTrPCoMJNhIye25MeXHI0NF0Z88ga6OOZkmiNvPNueuv
M9xUKxE7fTAARpcb3tRjJat/z1cCI4Rt1rv63XvkcApoAoCSbGnORk4HMxTrpkqeDVDl+sQ5ibnQ
UM5X3lL1maeTPFOLw3P1D27iPNJ3HyyOBfoFJJLzpTSEIjJu0NnTKxlbZC0b/D4H5rz7JtI+x8jf
pDVmJc4+8ObPoZNiPdHXPXm8hlkfDboln4UTSKv+G9XgyUuMtwW7KD+kIjXxZc/05dWB83Kbkx+E
Ne/I571ztYxAXlDqnhOwx0Ne74Jzm9g7sGIt6I34qsAFP4rJQmdg7CM3Am2Lp4E/r+OQI7Pv5Ogm
oEPCRtkdqu9kBhmhvl7JAtZUCOOU3YT9w1b3ILzvBQuLxOpSM/LnT3gWyXC3+/hJ6t65jGDcs5Kn
fFgN3shqOQwWjdNmYusKhAXn0UEf/Y36396QHnUOklbUO9znLVOLKbbWmU37j5rCm+AQ4V1DOII2
oVxb2it8ggdXeoE609SZldUepCuUrFzhFAP87f6b647bhm4j8xZFgPkowm6TIxfMeT/NHuwkx4e6
rbTqW9UPWQd9ayybY2RYe4nXUn3WlgXKMYVcOJrVo+E2GFBSPTCYba56Gye05FKLJGIZM6lRa47O
c5GzqOnFZWjnnbtAjJZpj6fWsDdDEnL7zXW8l13/kvLLePm8dQq+LU179MhQX6wisH3zUoDHdoDb
m+4DQ6JNSW2RQMN2PHSuaHd78BpaWgQGocCq7iiKZM34EpCnGYxzeSpbZ61euFmbsTfGzOjSOKIh
mYXLhN1/sGsrUAqCMmsv3hjirsL3za08DfNhHKojOsxXzfwOqZvbxuBCxZpUMcjBLiiG+ahgBNWI
31fmLDo5rS0emmYqyGRHSsXfTYXMIYwwdMz9L4cAhNXAF0s+zIWVD6uZi6Bg9eNhVwv7pG6XLunV
eh+/E2P+Dl06esBSE/d5ttEjJQd7tt+rJrrn+EkXuolkKI6LS42CUeCkI3VPG8Tm6q+OwuidZefe
QJnJOCr9yHU/ULfKhFnATNtzV6mTXG6d+FPL04vJS65o3ExNN8pvpH439dyTlRd46RMbnp3g4Syd
/ll9wuxaLpa9XKn3g7bUPtOODNsCRn7rVY9x5D8q07B6dFkhrVpyEAyfXD633qnTtOKEh0394ALN
UL9ZvHjJWuYsoKRxyAncsLPpE3kQr0vHpcYsZgSYVYA2NTiSSv0VE9mV1N9d1mJsRMOuQ3nUSojP
1vzUdTOOofIiawiJYWbsMuwqeo/FAIsda45+mwP3sVpyxIlIU767yUEoShXpgM8Z3WHbIsFyc/9Q
ecMdqM9ujIji8OB11s5GokJUFW1oi70e05NjXjIWuVH+ISfGwajX5yUlJLnKjzMfvyaYCFMujEzi
EESQRozRiUwCL4l9eG/d2RsZFKvvJe4GukM+dfXHGShr5gFzrxP7x6IenlqPaA7KKM0BVBlW3zWF
btO69yRJntTpoC5Nx/JvDZ9ajeiDKcytHaxNNw5Hn4pjYO3BDBABh3ckepkCKnsBrn0gMhma+rJx
ems3mSFIPxhQhBhMk3kqFNcECT3r/92ML96hoUOiytHXbBO+7zrMj3wLt1RB9c1fdQWDgtgrByJx
mP9q7VmWZznAUeDEZZO1yieYi6rcxvQWcq0vRfdhcz01fXLpC+RJPFJQBmFLKlJEFrhFD+o+PaRF
dtKQ30sqNsf6Jo8doqd4aBAxpXl1qcuPvgsxVbj0vSTsEIu+K+LlQ3rhbubc9It2qzPKUeWOOjfr
VGG3gRFwrZM3ByEDnfvgPQwZZbJvreUyB36sPTVZehFLQiARSVqNmwLJI+AbC1TOuRRO1mnmCpvw
BSojhRulRxKdjpY3HpNRDXIi9peMf1EdPOSqviOaUJU/tt+d1JesDItJNgUQ0tYRs1x1UOaFvDfJ
+B4u/hal/pErh+xJ82uAYNB7w0MVWgd1L3d5/oY4QFEf2JI8qboE6sd/DTPUfqTQnFvojuWLTt1v
a6+5x2cSQ1x3bFjAw6s6yGoQLkPH7oE/EUyV+oJF55/VycKq9Mho5k9Hy4b2YKfuUuxCxJ2QZE2H
g0TzXMTD1yDMMXDBoPR5/qEpYgxPKbvVg2oxvKLaTVmHzNhFLAjs2ContrfIYmg4ibvfNRlGFYBO
RDsSiAKTrYrA3tUsQ8AB0ad7YXmsK/yvunXpKAlYJ8LmTn7twaCCaplELgFnQUQRCbdp5/bWsemV
Oh6pN/i8uzr8+4p0Vf5btZZ9tJwqtJQQgP+9LglhzyBTT+q1Zjt8YKeJZsjEmNjYTyHXe9PNhOn4
W1Wxz8CRDE4Z9b4zlboZuIBXrc+tZhWYf8J2F8luN+CAZHa56VvvPHiXhm5K+SSjhpE2+WpCIqnP
sm8PyqbtVoEB7dNwSZCYHnLhPE2LOEje30InPGQpdt5gbWPh7FTDZ8/T2qRLK7rs1LBF8ujtWBke
pgEjEqY9u0T0nJfMn6Odn8irBpxA3Wgd8OKeX9gtHlQZmPKcpij2BBVj3tO1Eta64Vpe1xz5Rpb8
xzJzpy5e9bS4KSRDvtUOXaN6RpP21Sm6beHQYsYunHJro/48kz5C0CVJiTuTdxQl+jmbwgtibd7v
cu+7A0Myey+wD7KAO7tkIvn5s4T6pB4FFh1v6rjIePtd/V6pYVvY7SCvq+pnaIadZhi4nIleQexF
yEznXWqSWSrZ/hBNSlHjBAkQm7hfTrwxQcs8VCLsdkNGJxwf1AS7Mp4eFPygpOTKtXyvOw6acmur
/jnCdzcRen5doB4sruqV4C/RO/NoFpJSHDgCLxfe6WsWa9DJ07Vg6VxijVVBsSBWSAyrNB4cwV22
vFB/G/l4g4RMi1durDpljxhvBMFvzM6IFVYgGcWjipWQw57cF3WuFYm/51nmQfBC47Mtx1vRORcn
RfFSXVSZq65RFqPYccFXqk+a6nCBCYfpiQHMqcpmfgvX4pkM52/sLEcvxsNU8FnycKhfl3v84Ize
A6M6gJkmAYfqm87/RgYvucGJ3TxW5bjVFuOs+3ejTAIqQh4/QofAOP4rUtpJkFP7Y1Hya82DOjv7
TjwuRrpVVb/GkVjzBNbN+NrQRRAUtid1M4hN/5mwF35qk3eTq5APWZ3LJo0HARaqqRHt/KGaTK2Y
n9QfpV46VRmFlCwlszVVTlEBZgmQM+maLCTaB5qUXZOOLFdDFht5dCwY+TRecWVdimnK3ejZF8L3
IxdTQtOrufYJgcdFtUe+ScyuKDaWgr0iJF4W48+mi0dh/GNr7ZpPxc/LvTpejaW5kLfD0eg3By7o
Y8JdC/WeJWwTeGQDFa3+bmOJ9jkFfXAtMTvmlcM4zQE4VZc++6PF/BH+8piiw3EbFh/VJTa1Wwwf
MXHkY8Fly3LooL4H1qGfWeiQrBMfJzP9cGFo5EgEWSAHIVWicobz1IkLp9B2jop3NXOgeY4N/6Sn
4VkdCOoI1l2H2WN9c8KUTBSOPKmqjnDZMUnI4QuqAQPLiACnyx600yGN5neLkDZWRlfWoY+qAatz
ela+F4qEnWlKBlPZ1fZL5E0evcK0Gov5rTPRgzPSmIrlGhfDN0m9QTci0ovd4mT7FXWYcywt7SS5
b30pN/GSvKlqCsEK6J2u+Ncdo4tVnbvArrCqkiHoq+JOHPAj/7/g82Ia7Q/DeeRn6vn70O48Wr7c
eUxEeCZAC+6zHKoh9gBAecAUlvAnVVZwXtC2oSil4G6KLGN/7BR3l/2IdAz9HDv+HqkNi674oifR
pe/Kb+ZReyH/P6YIOSSVeUvNBNvF+xN0FLXeUUXnVwr1P3MKj4bHQjyhxPfb9lbX0oBr7h6zZrkV
5mBs1Hlbef2PESUXlClHC05B6LtPouqPbYheCXxqkDKDYLa4sQrtqkaLqgDMh2LP1gaUxsRYLQzh
P5syeiCE+8cLWd0jweVQbV9lzC6na1lL6pN1VZMao3U2qpzCBEsiisVVWOwXo0J3hxHY8i3MBBIc
eXoKmWWuGKFvZw6PuTKJF8s+WQAdPa9/ZLW08nTrLn2NW739V7D10IUbN3pVZ6GpN29+hS+bydNI
ExjDn1EFSGw51z6sf1UbPnJfsqq5mV3/AOWOpDXe8yKvtgS1bNCHHtuMpb+nlRarpO5NlcdWbl4R
LJ45PC7TmP6WWnyFiHHmrwuYFH2wvNwIRghAhX5dui/bHD9LJyb0Vrf/m9P27vEel5bZ7TF/klVI
ZCz+lnOnF2/liE/Tcfcym6+OnLlNSN32HZ7DMP/3oSHOOxm1c/DJKdWTk+O69zYVJy0bXhBjXtjI
fo2gcv/13COGMULIuC5UMfDvoobjSZz8Te/qEwCleUfC0wskwVeBXnDdm8sjU8ZNpllY37KT0RCJ
yWTepIfukBaq8YdlxSRw5vuBhlahWzNK7r4D6q6pIRQ3VZyOP0ZHXpya53H+gznIfGZ5tYNyfNZP
foSzxkUOs7IcB+dt+JjU+Fk76p9UInLVgNcWzs4wom1bI1nx+HeQ4N7adn4mwIynhkLVnar0rvn4
byBeXJpe4Uoc+yfR7H3bh/gmfW2FZfBcleU5nNL3cYBY1LFTsD3+2Com28k6UeIfsPj8O0wENnn1
EgqZvKiOKh/Nx4inpZDkUbCnvnX9+AzMVyDubx/UTAn7FDMCWlPVGyFlZa+iP4KD420pFubrXAGO
gNDncS/XfflHA/GtNUQkVeXnMKd7yHhQcyXLSx+gHlb00yisc8Nh1putu6qxfQLRrIOoG/400b4k
fncOhfXgMAoaPX8309O5uXXHSReg/9yqJ6dygTTbrXux9NndjpXxW4nsnibNpvMLk6TT5WoxRhzj
iM2c3KneBhL7R+IMxH/TuNp29lVO/cZl1DkOPj2hfYytGvFjAcTEgGtNNWKjNjRU6Lhh4niECgKj
injyOXmbhGmQo12+yRSpEAKEb7Rbp7bl6/WylHygoXj3cu2Ep+Z1jEj6EhpkJqcdAxWkAIHIegzR
CBlN8jKh5VtFI1MSUkRw4fRdupYxXsiiakN6RZ9oYCP9W/z8LS/Hj8IRaqYBVLZluwz8OKE7sv88
m9A+bSI4J6l+SwddO4qGF0EmCgoYPEnoO1YJkgEcbtgiyvbczizb0LeBXpTVxyxapNLFayUahEQj
S8xSN5GKSnLYljgnFtNjO6/OeFf4L8Jp0r1MFszSqINYeQhddc6O/+fWOENiD2NNO39Z9FSIkx22
G/rWHZadOduPrtG+q3mYKoptRLRU9MPZBvGqlcMGudtxJqHM9bNg4jJj5cywiHZYjZgnWXK08Vi4
REob9gGiNZznjj/VRWyTmwDRyugNVm8QOfq8SZzivenzVzGQjks6ATZ4hCuigYzC+Uk4RcB/3tPY
D5oGcGXGlaixU4iAfXlYWrDAsEvP0B6yDPZaoN4MiOjD+NlJ4CyeK8MKZtd79gcmzz4eV6OAq+Ka
dwsuOZrMPRk5TC4LPvaWvqWMsbXlkABdQubypcMT1R/RiIQbs5QI3rKOliEOiDInJ4iEGzb8xTPi
mcDgqmCYwN8bbzyWb31JGVWl59mtbyZ5Ox0BAtngQEPC3bwwYKeHqSxWeyF3sZmf1XWfjOOVKBJ3
hQL9MPAv+JZVbrUKPTnj4gLr2E7dq1EIwyjt/HGnyiw1EcNLcUC/cI40LZgqJoqTX4B2jQ+jN/BW
ZHs9n/YWpbX6G3n6iLZysltLOV1pM1Y+/9gz4wij8ie3xCWyp73tDK92b31NBSR9v0AgTAnS+9El
wsms/KzxKlrwahc6PbZwOeHV0gmMF0ng+4LksnBE6qY4TAP2lnXrsG1VRnWenjeSY25zOsSbStSB
+heNwvxIwWUdSt07+pAnmMSn14iKO/QoWz0BhYDhVCpobRhlk4Uo10OtbIacRtBt5NprjeYMyfi1
b/w+KAGV4faOT8RR5Csyjd4TIyy4ANnMtnj4mCUADJe7tO1LxGBpfTbmJtojopSPNAZpUCQxVVof
X3qrPrZ68h/nklAT5PbRS8S2HYxhH+eFezTs9rUD9gw9RDu6OUFspps8lFHyZwziadE1sA94uxVJ
kbibjzKsc4iF8jxoJvj31iVtkTf5wvRxF7vyQWvju0KENF7+Aed/n8jxMQeZQSjgVdrhV2XSERNK
heI51F8zz3qec4L/+smlDTNIAVHvYWpWwGKWPfGYiHJcqEGY99eTDuGUeuaZOHVCEGhv9W65j45/
o5BgImzbv4tUTv++fGyS/q+Nx6BfgBEnjmdtcn8Zb2qX3ETMsx2mCD1fCab9ZhBffJ8feQ9sNgPs
RcNLRrv2RWO880RLKiKl/86ew5tc4nOayDuH0sGo21vPpkvNb132QbGelwGRAQ+aubASNHOCxdMr
dyog2QnKbMcE0TDvc9f94FQAVGL96TI+tykYRSux2PJa+QaVHoobj6MmXsw9kedcH6xuSNZ4YuwG
TJEcpAyr8eSBsWRAsdeIn57b+Yh9Y61aMvWkDMO8C6OG8oXEWiPHsT7TKMyx/lRrYAYcuj21FkHf
U64ILLoXrMZxV7zMEQZtLvt0ZJdYZLnctwpc35fo88wx2hVDfMnMbFs0/UdZ5j/8ZE+NoAwhg+TB
dHRQv92m7eR/aUoSEpMDY8oO8K6v2WCROFVTZ2QGUr25dK1AamiSteqgz9MjPn70+vyqDrm9oTw6
/Pek0ooaM8AmQys67KeFMRsvsT2Ca4tnDbxodnbLmPKk+6lH1rltEhtKO4OIAMIby7yy825hqV8a
q3spetYSyPXfNYdaeGJNbnBn46YIhhIno93tSx9Z1dzjZ0AYZl0NYcSA5KODR9EymiDTWs8nErU/
pKrGUD9a3EbMz1Q+Aoy2fUji0VpGmRrw+Y8EO+7iCiiHS3dRpIR3ZQVglzHl3MOBsS1j+87ZyirS
VXFcGATgGbUJKQetThNbul/IIvHV+N8Zo6A5FuFqKtXTMAJqFcNEnIad1wfB72yuda+QhxDR1ivy
CILmx/ho2hl+bf09mdNfLbMZamTG35DmSM80h1wTOZurpGbCrBXcZuoNz8z4ZpnW3qwZUxjexCRO
zwivAPsaMyg3rMc6FV/dJL9ZwL4nA1NwdJfXJHLFCvuucx6MkgmjmiwRMEjmjXytGpwjhtdzGNjo
CTrgYkJ2n4tpxSukQUeNSMPSjO8k8T4ypAgxtiQOEBZN0oSnf+oCJWyuYB2SM0Wr6yLo5nzntM7A
TnV8EVBO1pmTynUo4AEbLtZt1EC/pe29t1TSYV9cWHB+IJvDai/kAyXwvYFxyDRB6xSTCHGYqmGX
Zv6MDLGoOfV9oNOMB4pNR4zjZuj7h87sr2Y1QITDdYor7ZlP+WAm8mXKXSY6AyFlvs60mAFjrhtv
douIuGOd4bswQNEYupRD5VvqNk906oHAATsw6w6TkL2Alr82ZvIYa+mhT/zHma3WHGvbVqP/azSb
sx2GKVs9KDE1LrDUdg42GcoRJ0Qp9ae8Q2sWDu49750LiNtb6TdHTYsPLFMvCzFLSvrxAKn5FecS
wJ+wuoRgNckOE2vzX0pasjV7JlGI797T1tmju34oSxdWWPW1cP73Qv8YHY/Jn37mIv1zRP+csFVY
JRgMBlPM7CvEQ5gnwZSyZnYlBA7WZWkOMKxqX5rG/u/fs+blctuZlQsWXL9NlnX0B1YLqGCHtRha
Qg3TEONf+Zn26bHItXPlGsgQFnwdfV4wgYirLZz1ckVrey2ICUH5PD0bpKav9DH6lRPRrlaXr7Gc
8Svr2qvIynSTz9ZXQpTzxWNQCPthH2Hdn8oKvQiG9KBx+2E3YO+uIhSzwjSJVyzLU1t5/5Ulg7si
G3SmvjqOLfiYFQoWPx2fx9qagt6wXos8/61NkM6d45Y82B7brybe4gMTfOouWuPJA+k/9O+sAs6Z
ax7mOb1R9MQ3ZL097uD+wwin326qd0ark/1cHjhWj9oIdgm5CkC1euKCKlvymkYXxSaBpNNrDyFj
FReG/V27U34t4wjz9LjwZnsa5EMPFcCNmADvGDtgDhcFehdZzgjSGzPii/KGkK5FOjvSGZqvsZ6t
/1LYMacmkflzDlniLPFzZRsbRB3K5JBjujV6vlInY+tBHE26PJdkzW27PiKMBNLQT5OoNMk6ceYP
L6tqpDDobxwCOCDdR+TfeA4yMDcMnzj3R5UEoV05EMcPonVYYPM2v9uWXR1nuUTPmgs+wJQaiP0Y
LiYUnJRVqARPjVLXr167qulWRj9o73MrnIAEwShw+ElWsS8OfBkPrV/ALBVoTdDp4zOE+cAumwrP
Xuaf2B/Z5xswWN+YpAaOn3zqMvybvAlkEy0ZRuptjOfSMPpTxCmNvfG1YrmQju0V4qjkNE9nbs8G
DkbC+nHcd3hxoR3shMyupa3r+0i0X1jZf1JG5BhSbyQBvzL7+/S06U6ZsB8M7Uvzzee+wE5Xt55z
MpeueCww5D3w0yVPQzs8EuIFnjEnuiAHGOYLfOu1MbzwghT7hooB+wClKQMjovFCkxwLPwFxySTW
pz5f6TasVyiTd9/CS17VlhXwP1jkZf5XR0zxJh/7N5RnCKLE8uDZzUfKk9IN2dvMtAz/26s54PU1
i0B6ZZA74tPzOBOFQlMxjgdkhMYzZ9HAxnpYUHFzIZDRK0yiAtg2e858dlM6TUvo26lOHyYTXlY9
4h9KB+/aOUQjkxqUxbSz0inEsTR1OmxRQpQR5TlKGkmaqqvmd5aE2cpoNgJFnZCgjLzn1+h9bnT3
NuaS4AL7oocRNjt0KRBRjJVo9UeeE0z1mbN1F5o+SFJMQFP6Ltdyg4SNRJgux6YVT0ldngddbjxQ
XrHHcaQ3wxOoxYBT6ZA79XMhys956h792Pzo8EHBLTGOXttemFXeifc+hHxWowfQZCjy6eaQ/UQV
XdqriZn53huNjcPGi5mJEwAeYVfZ4CvRC+3S+dV7iWqjw0AQkg68SORTtcOPg1e+0zyi1PjH4emv
XUCeVm6d3Sp8BXO7r5OEMyWfr3kmXtwovvZ8SCuAHAs0GgLIMHQjT9ae9d55FjHgU9qcF2fQvZ3Q
JIHW/Au1/1zJHmhMLdmSzzuvs1gMMeLI8svU6leM3IFReWcWmkz/Pf2/VGj7CWUYIkkeYZR3DH+p
iRlD1r1z8vPQxywRb7EKXj2t+is1ezmnTtlvso5xiNcdAA0EjjsAc8OVzS5E4sELm3dXs9/tefzx
O5btRgk4u1Hc944RvadvUqijGKtV4lr1rJfx3pyXPSSgu4EQfE0c0m3poJqwcipXKKCpDj1Zw3t0
sBkWyX22US7GUcvsdb5o0oHrqTW/uUDOOBb7XGAiZPKGwkkPP+xmDJjZvnOUXmNtQLgW8sFp5pMG
KHsm3a4iJRGg/Gm2WcGrLbNtpDrNYHrguWE70oWshVAeliM8DotRKnjGnH0HUjLBFKo02TASkJ1G
L8nEpjfpmzMo8P+RdmbLcStJmn6VsnM9qAYQWNu66iIXLpnJRaQoSryBURSFfd9xN+/RDzJzNS8z
Y/Ma84F1uisTTCWaGmuzajtHR/CMCI8ID/ff//+qtgaarSvaYcuUMoxfPMHiNCyTzvqmqsZ9hrTl
guaB25HeJ+tlenHjdWvRRWBmJHl7A/kP+5xMwYMfwwMGoBvpAIl6lsXE+iFMp6n1RCc0mhhZ+Q3C
kG0YNp8T3wdZ6m2tXP1udeXXRDY/48KPTUwZS3NMkLMSJ0Nv3vxjQlWWIBmSkbvkc9G35gXNeubK
VOB97bTiySkToABBKwPYyyio0CrJwSg99oWQ0AyAbsdyIOP84y//8vd/e+n+1X1Nb9Oohwr5L0kd
36Z+UpV/+0P/4y/IsY3/9vLH3/6QVNrvNI1gVOHfvzzf0cPJf6T8t8pt5SFG0X6jF1eekV3ZFF/z
Snn+va/Lh18PtFwJXQLqDYT5PzzIfYlPqFQ0WfryWwZU+9CAlKc9zUyFuulyOMmGeuMbkG+l0e70
57Xjs6Nah58XkhsGRhSom8YfxMbtLMipZHtY/t7XzcOvk683SEHkKrPDWxNGCnACQEl/7+PG4ccH
mwxq22cqBbbgW2ZUd3VqbH/v06Mv7fmMX2oQ0USIdNo0IV14qUguBA3869NfH0d/xCPVcS32vi4p
MXzhYQETeAQdS0MWQw7LdWcY4JUdqq20f5029KvFFYeGXMmRnaAI1Y1b1jdxq10FRfqbM6QefhrS
yVrtMk/daBGBdelIl1KE6NTp3z2u4LEJmmxZA1KrQFUtZZPGzvdMrdceWRVyUhcmfTIzNn41N5ON
G0ocRLYw6w2cvhEExgi9ctmd/v2/OHKUyZ4VAqoZlaaikQL/FQEWsRr6CJZ3zv3z0xbGLx2ZIWWy
bRuZmk5Sp8om8qwroQyXmdbuhOlQakjJ3HkX451As+blaXO/8Fhlso+pvZA58PUxKQhZfg9/LUmO
QspB8ceIOnn3p838Yk2UyY4uFJpk5cDMNkJOdXkFc24C1DMazNXvfX+yrTVTpzaVFtnGUMKfUQLx
H6KMM79dGT3/2JKMg9rb1V1YW2R5EL/Wg25rxRWYtxKhgHaX5NEyVwOwb805N+smksA3O1Rr4pBr
9vdGNt3puSCfb4b9BpzQDWTkMGln5czIfrX444D3BmaHVWpowu9BGUNAUiSroqInLArXOep9+u3v
DWCy5eWGDIYQbr8x2e/IehT+WWUhiH3667/akJPNbsKYlqul1G1Mt/fPK134y0YM4rK3q3rGt35h
Qp7u+So3yVbW7abmUKSFG8KRXn2gUTmcWeJfGZhseVZ4yLmaG54+FclZNFdLGLnN6vr0FP1i78mT
LW4JJywrpWyQjgPh29kdin4DEjOnv/6rHz/Z2X6jwLqi5fz4SnKvzEpPz/zey8+LkvD990yMpvfc
NLSCKtdFWW+CDL7TqlEuDAo8cRZuTn//VxM02d+B3cVFWyj1xtB7Gh+bSIIvDmbP019/O0qPHB/y
ZAcX0JYhRTNUGy+m7OucjbCnIAYX3a7SZFjTjwkyDkBXeJaZwVKqhiX+QO8eDL0+QGB1JYPhPP1b
fjXSyYa36LVE3caI4aCT74QMpbiWzoTLv/r0ZJtLbmmFjVvkG+pg3ZrHJnJmop/b5r+4FeXJNocI
Wncag1byynHAb/sUN10X4jVaDuFSArGYtk+SQHFeDS17ZuGOj4g00KHboRw2qHpYZxuEX81FqsNv
a7Xw9P7OUij2ZNNbigkS2OROd5PBWmgVoMM4ie3l6a//wukUe7Lpk1JrAgVekY2CmG/aP1u8jWri
LR6al5b3SS2rG8e7SvthlfvQepiX8GasYnDjpZtdlEK71KiKnv4tx08IxZ6cEDXEl3HdcDcHQ34V
WtFl4yh32cife/r72nHnQEXlcKEsVZZFH+jpZmxvlaE4Teq+WkJeWFg3dq9nSKRoBgQMJODdEP1m
qATg9hwi6AIu4fCBnTtpQvImqLy9qtDg0JCT/zQAeZHytN1IT5yz0HIEtUC/toPP1cCtc9m3Q1c+
IEQgk9mEciuGBN6mqEpRVs1srPRJY8N4rg9Bd06zt5afA8/XQap24jsEVL5xm2YZJfMuS7Nz2A59
CkYtBMQNXSyyaiKMB9saGqKV141Z28ilkS5EPQOc9SO4QN8HFN0i8OiiE0E/nbsc5DqpnrpEDYD/
DkOrOXQAexCQIbjc581znEO/gcBbAkrrbeb/5eAFXr69yF/SrC9816sm//j36+fGT36m/zb+pf/8
jw7/yt8/p8AT4ul/cvA3+OyfZlfP1fPBP1Ch86v+U/1a9HevMCpV/5EiGP/L/+of/uX17Suf++z1
b388/4hhUxzFrvyX6o8//2jMKSiqbeFF/5mEGC38+cfXzzF/8//8z//1v//Hv//ff//vR/7W63NZ
8QnF/KtQYIiRFVtFk2IMG9rXtz+R7b9CMWTZti4M+PctjsqERLX3tz9U/a+6Ygj+0NBtwwCW9Mdf
yrR++yP5ryrOJ2xDCMXkg8of/zH+23/cMv9Ykf9KysS0NLIlGmeMwXZUha1N7qRgsCgNKqLZIsj2
DGkvXjvcIln7oWfSezPj0bp3czfUz+GT8ehqLsnTDzu5uNGG172J/3No+9mf8ST757X6pw1blQ3b
sgQcJZPdL9M1NgCu6rZmdgUdLi3Fy6F+qLWHUXrstKnxU4em4AxHaFuTLUs3oPE9HE4oxuZ+NufW
JA4JYZeDtwOcXDxzaI+zcsrM5JZuBOQQgVyrW7lvtn4nr8krfChcHieNkVDsU1RL4IHTmFCCPY2a
lKNuPVDRalFcKRo4/KaYWf+jIyEDq5EYxmOtybUNDUkeFm4rtvA1LZJgw7E1syTvV38cyD8tTJcE
ApqiHSR1C9N/uAzQeaGx7zuMFDAv6JdN7jycdoGjI1LZtcCmNdNWJhsHuoC0lC3UfYUzgH/GAT5J
odElM3fZeCdOXcAcFVlNy8bd9IkZOzQ1Pa1NZSsndLXS1qOZ9RW5Vzpv1IvTIzo2g5xFkLsaoEFN
MQlEVJSWoavzxBbNH3qismVmfcpz2u3gok6ovZ+2dmwL7VubBFXcYUkG9aS6TSxA0R0DS5GQ8N31
/5cZbeJ4IsnhEYSzdCss8SSKdks71ZfSdme20bFl2huNNvE+PYEl0tAttlGSoUWygSpoLbJtI/08
PRzlmNvtG5ocCaiyBFIt8Ae7cJd9nq+LLkcCm1oPekWp051Df09jZ3UR1jbSyo9VQPc7+kY0o5yf
/ilzv2TimWh5lFRWDM7AHpTSWF/KnRnnnzMx/vneraFXEHcSbSlbR7UgrqjpIHfaMvp0eiAznji9
Nzq1cBU91Thl4UmlzQD4Hy2J0szuOmYFKRZL0XSZLJQxWbjYKuhtBW2x7UX4LAtEKIT/2Pjh48cH
YxuarUANZnFsTDZx6ko8WzVV3Wo8IWH9XjetsxLUO0+bOXJWCEIPLlqDGMTWJ/4eujJMaZVrbhvt
pW9qoAS3nXqjBANsGd6MrSNeQGBiMmmw7glZm3hBVDhOA8mVsU0guxbyMxQvpwdzZGmIpjRDZ9oI
hqzJnCUw75PvstVtVoZLqbxukVmLk4+fdwdGJuedbGa+UROCbd1oY9rfPAG5k6bOHENvaefJdYEV
C08lMEFldOJlZlFqHs9usUWo4a694t3hv0JnQ4n6VrmDW2FX3puX0g5JuuTM/S7NmD/mFfTx6aph
6fi6OjlskemCf0/o2haoOCT7dzFULhptqChGuF474xZHV822ZXi3NIJ0Y7JqULv4mghUc2uBN4Ae
bMybVM2Maxw514W9Z2SyaoOcJK6p0AbSVt/d9iZUeF1l5iKay4kemTkud8BsCKiYY1R5eNKhQmHL
deRbW6u605MrL/6qKl+oLDdwVpx29iMjYvujZqtZtsH/m6xR5IIp0smO7mDoBtnw3LRfINlZGFAh
nDZ0ZNsyGKGiv6QI05InR4SdmKxb0mKoGe491zgzzHymoqmMP3bi7nC2Cd0aQxYerZOjIQmCrBEJ
FwRTh4rmi2bLkBgViGl8RYTunF6ZzdiFqUXFzenBHVuvfcOjc+7dTBZYRsfriWcH6KpdylYhyhAS
4m1Vvk2MYmYqj66ZYcq8bWRbYUYPramyiBOAiFBRwsKnxtQZ9OysGxWkLGhHT49sztY48r2RoYWS
Z5oGi7Zrl8skz6Gif4rabwEETacNHfWPvUFNXN53oswGDS62kHzelV5w3ujV42kTR44ITSWQtVWd
80GexugdOAiYghVt66Levc0K1LIsE6i9C6P57WlTR6dtz9TEE9nRhSlFttg6CswV7UZoT1HymoKk
PW3n6KzZxBA8caGdnWIFUgQeBtKfPKRkca1xYLi6/Vsr808bYnJEaBoJgTqXtW2PBnAl3YIbOj2I
o+uyZ2ByNCiJpHh+abJ7MkArgi7UvF76WbU+bebomuyZUQ9dOTe4p4TcaFvPeijsJ8sF1x7BB1qf
n7YzsyZiEgkbNnBJPeZqbyE3XBRwJim+PeNf40UzPekEHkyHJaHQu4Cr40atgIgaW6uB/tH1b3k+
vVq0iMp+fAn78CU0bJB9mTMn7JzZyRQasLKqaUxoNPTKYz7k/aKGbquSZDgcoxXsjNsglZGug4vg
9JwecxGh2RpubimqMj3ZPV8B8tm15raAPButweUQ2Z8gprs4beaYi+ybGX/G3mlHVzqduhn3uy96
vHF40mQtXBbCO+saZcYdj84lzWmQ+5oKd9XkwAsFz8+81/Vt40Y3vexdh4Nz1Sn2Z9QN164UAfsB
zur6CF/+xiD3DE+CGBr/KIwagdhWI35WR4tSp4FPSi5ozJlZtqPzafHy4AmKvOk0z1OBM4wdjUNd
bh4U9Q7d66Xbfu3QEfyNIXG5mcQwfPOtArC3boVOAkOrHXpxqw72U4THdD9c0ie4khrtQ9XAtxQZ
hG6aQkJWU2Qgloc+IjnCz02ah7c09S6G6ieNoTOjOebsmlB45MDlRq/k5DyU07RHx6k0t/DIrl1V
EGPCq5jNZS2PBS37ZtTJQOgWlkrQJNusVuBduOlQ8+6HWw5I0cgzYcSxIY2ZJJKxSEcb00d1XPEO
VfPK2ykSTHvaohbfG3/mTDzmbCyJDlKLdBUp38Px8DxVhRSV3s7rt+XwtXbJhiAA1dLe+nFvQ8/F
0mzDtOhjncREjh11TZSgC2+lGg5Gkw3wYM8pFmjUnLZ0dNr2LE3OCBXhEMdqic59N6E5/hFEIGh/
ecbfxq9MLxNLV2gcJmUqrCki0AyBHNKSFsDpQZ2PTrYEpggkTruHgn7v2cfNkUHxtBGWbpEsIFs6
ruPeZpUySTZ7TYQ7n0aErLivoyeVFuIPz5yujN4NYYGps08PjfTZYMRKUYU7u9pEdUsH/pc0mIlb
3jucJeuWZcrUEU0MTQYSFmVHBVOK0cq8hpel1hwYtW4Lcl8fHQt2bJLL1IyYMWMMOPYmLKAVHBEV
7FjKp4KmC6fZuLNV2COPJ0s2VNumikTlx1LGZduzUhsRIgy5n+z0oEFVMvLd/FaOvXDbhhoLFSKj
vOm6tHmo/C56DnLwtYGKevDMwr13xsOfMZlUZM8Guk2GZDfQ31L0X/r8ofAfZf4hpfO5mcVPHVlE
rg2NjmhKH4qhT4bdQ/5Nz4Ie7pwSimtPXaFTtjTiYSYoPGYGKyZ3IPlaa5q16nQ/GaAQiXduSYuB
hUhL7qxgPVkLdFs+7C4qozH00S3JMovDhTRNtI1rR4l3ggZPGKlVCSHEn6dtvMEND88M68DIxCeR
2vEiLVPh6z8XN8ZG2dXn+ZV5p630K/sq3/m34U17MeaWjJnRjR+eGBZIzBimqQmdsGliuBF6nUtJ
He4U8zWUA+R/lJmlOm5hPA81BJG1N7jf3kZoQ4VOZBkLaMkvVTtfdkU34+RHvAGKIjjJCP7GJ+kk
BAuF3TldNhJvojym00BphPBC60X4aJbOjK2jw/mnLW1yzSOrSwNIi62sl1Y5nU30sNEaedofjg2I
sFxo1PO4gMfS9f7hIWS3ad3IorvfQeIG/izOp46OFy1/PG1ovFuny8/tYWGDbNK7uyrMBjjVRueW
oQiw0CeX14nMwTTUa9TtZ5476jg3E2u6pmsyOQNSqJo1cbYUToTMCO1453wqr+uHdAlDFfy2BZ3/
tAq+6hDvnCVffGWBMnrULTVSJNoiuMq/K2zyuR/z/sFgkZLWVVMmBULcOYlvSrupIgehqF2zUlbK
QlpAFrlAr3RVr5F0Wrprd50vg5W0tFbNsl5BR3arriA8WsDWvXDW1oxfHVkJHX5bhYybqukAEA6X
vITcuUajLN7ZxnngI/1NW1PZ37c9jb6ZN2Ps2O20b21auLNrbsahc2n8oi2fcxZ41zWcWTaiUR0C
sIXzGdYkapMzYPcjfq2TSYRak8BS1acPmIDITncJviCZepGa61FWWo8uXbWa2T+gNN57mkmvCvQQ
Jqlye7JLB62XjcDA08omDdaWq3vXnqpkn+kQz1EGj7obyU3SL/KQ6XA1VOW1LsL6eih7MXO+vqWM
pj5vmuTRCdCogk5nulbUIS/RYNkVZ+0SaYMl+mWLcgmJxZJOvKW0jpfNolm8vKDBctavggUco8ti
iYjeIlvNOdl4+05+jM1Tla7aEXpjTs/iARE120L2bwedOPCNHyqSBPXH1xhxVcGhwgHG5prsqxzO
s6p3QmwMEgJB9HZBvPGSwJT14aML4WdZJVY0KVBO8Z46MmZ6pVqo4VrNGhHWdazf6ka0KiAyqit1
xtqxHXNgbnJ2gV8z3DJn6prwiRm88NALQHpvhbAOguWfelU5y2QoSUp7xoOOrhlNo1xrmmGSVDs8
GOo8KGy97ZJdXe2UiE55PHlmyY6cPYxtBE8B8OHsGbft3hVdIberdzomoEJe2Wq0rsqfQ1KtYh3F
XOnu9LodKbLDnME5Z9GKT0Awzbe3PT0QPgJ2O0VFlkAxzhW5BHAXbbVCWtTQn1ZRti1HPrTmKyoz
gIRTmKVGmtCPv2r4JSNwgNcGHjvdDn1WD4Uj9Uwt+RTAks1D13+eGe2Rk8imFmTqBFkKCdHJ8vWQ
Btct8om7kMZOXTbWTgnNmKTuPIX8gJavYslaK233qfAQKtFmKinvnYeLDVIhHfAOpbzpZuwyoJTo
Oca73vU2diKdyVbyGT6bGcz7+3N9NKMBwVMUnXhyctzS6+WFZSzHO1RRz0QTr/yMzvj6q6nOpYve
u+qhJXHoqrbbZ21FexOMddZI0X7ht/piUGHgddxlWD6eXr1j00d5TaXGxpUlT/ee1GZSXcXcVxFc
QVoPA3larlrIvH/DjMYCUc/jQTOFiQW+m5KN5ZE2qkElECfpqgpDrD5z678PXcd67j/NTFxR8XQj
dQFY73ok11a17ibnVWxJM3mjd1Vyg9K0Dm6BiNxgQFOPt7SuGFXwtE3iS/4jgnnFWaUNF4bqVztX
HQIyfQYaxZDbQG/rAK5B9KmAiSf96kN+f55lqvEgMpvDAQXk+HzQKu+zNLTdg2kJD0ZdqHU+Nv1v
P5gbcSx2cgiak9CLFtgSeVbJ2HBR07/bGijFKY28KqA2njn8pg41MTUNgDqtDzrwggb9nDSPe17a
n9lSPdxJoik+6LuYogytGrzBOd8oKx3ulFpBGdMrnAC4QLkYUE9w06fKNVan526680crFqB9Kqfk
CFVz3K97V0ehGEEW6aQ1kMa6tFFdW8g6WDrXhVhUoOI1s1OOmuPZT35fI7n2hsPfMyfkzJHAYEkb
PSw/F60uVp0irvtAeZEAXM8YU6dn99vgIHwF6sOxpuiTwWV1PwClzI2RRqj8BHCpWitDWp5Hvgqt
mmUXHOQKVLK1XkD0DsEELMo+VF6KzstF0cq1CdPsSpdkllp17E3nwhXaGMEoWN37686FPMBQTbp4
al96+PjCvEVHcECR6JqGR4wJmQzk37axrf2gGfCizPplENZ3MV0Ip00dcWrQAQRif5qahEYd/PgG
ek3+dvCKL21oXCB7cCnCudt6msoaV+MtSKGLQzVZ/kNXMzIly5A0CbbAra+7wDkLauvazt0r2+k/
V7p7BmfkTGB0zN2IVd5AKsAtpqnCYfAzSIYy+EP9MNq09AZc90NiLfXmqUV4+XeWzGJsCuljm2v0
cIB+FFoW6qHBFr64hagRKS1gXzduMmSvTq/Y9CZ4m8o9S5MVGyzJaxT6HLZVlqLckEPdXyJyeXHa
ynu/4BXAZuUc4tqRp1VGiX9dJIZItyFkCe2VXH3Vg7nL5v0WxQYlW9Ab1ohUmYyk6tDLGGAn3CZf
vVu62H/wfzf2g/ZVsVb66+nxvJ81IdtCp19AQN3yLn2BZq8Va06ZbntEse81Wj++wZgwVz5473Oj
FbBynDgySuqTW9p0IGlvVD/bdhks5GetAt20se7qbCYaeEMR7j8GuZ0PDE2uPSm2O8uOsnTb2VCf
LlNsrqTKLJYtuPbbVnFMtGH7KPlZm238IJTQREVdH+RLGWY5ktW1eiG0Ho7FIES9AdaLUglQGzSk
cNeaIUIE5GWvjUFE57oV2Qs9j4CuJXVxofQRpIkZjN6Da6jnDXf92kN59CLpbcjY1TJXFj7l3BVx
xDd/JLgcHA3pI0hbllZROjvTicrHvEIDdgEtJgxBKPCat0lpGJcx8tUrR87Sz67ZSt9RhITSBXV0
mG4k5yoMu/aiiDz/Jmyt4p5k55zPH1k9Ko1QunJYaLzXJpMqe31aNrYZbsvgMS2u6WWl0PSqOnMQ
0SO+uG9nGkjIoZdqWezyaJLVh1huPkFyOtNVcGT7EkBoJlBHgwabaWNeGoisoAUr3ap99QBxH6Qc
ZsTh6/+Gx+8Zov5zeO7JWl0UCmKLAMv8VecnV24w7JJe3872xb+/QsSBpckVQpY4TnU7gG6MmxGK
18650AQVuhx51V3fSdo2dXL4/JEQ/GCZewyF1bENSOee1HQxTvZe4GIH3sD1MYySIAF48cS8jiLt
/PT5dHTB9myMvrlnQ+p4C6WIzmzLIlDvmyFuUKQt20sbhN7M4XHEzbnsOQwZCUmeKSeMHcUIDytZ
tA0CtbxqOAtXuVvlyziEg9x2JLH6+ND27amHQ/PNPFcrt4m2Kqz6Rq/c8dTeqfrTaSvj5pyciKo+
giswRefJW1ZxbwK9xiw7KajYVI113/m1t1JlgL5xDvWc/ZD45pWU9t9LV8xclMfcct/uZHRkIGxP
kwtmU0JcpyTzYiCDkQY6yX/0ahfQTxqLuDC/f3y4BgUTOjdJxQCdOZxU04S81h60aJv/rGHCCqH7
XlAYFA+ptYBN9bSxY865b2xyrbWNXLkuStNbUh/Z8NKIb7L56eMmyJLpBk1jMjn9yR5z8rJPPbOI
t03T3LbolzeI1ttS+3DazJGjl3DXpN2QxkPARpNtBuS1cTrYyMGa15/rpt7mzkercuNpQeUYdIdC
vEHUe7gy2WApQa3k3CKF9DS4MjS7QOtOD+PIFiYxRIDB+wBj0xtEM4dMJJGExlMLza2gylBcdQTt
qjJ8/OwT1BNIWhAKWhSFJ6MR8VAGChOWIf0i2QoCWMb96cGMEzLZudo4Csh8eT5DQHhoAnSR3EGM
mW4H7aHOHxxHWwsbAEZ82QUzR9EbXuiUrYknC4HaWcJG3baSZlx6fYXUt/AcqBhkda235cjMWsCq
r6bQBXd5/rPK8uEpoRFmoXRRuXZRgzkXjox+TS2Ky1R1oJqPPPnW6k20R6oESk9oPK8MwGpbkQfR
c6q7EkeCI+20LAMfX1vGOuFxQnVjQG66j/ybMrLhEYb4+FxPzPQpN1rzoTKl4jsAKwjmzVRCOUCB
kHKAULspkAGuczu9UCHZnpmfN9zvu/kRPNZ4MVtEDpPr3FHVkAX30m3xVdn1V+qDBLDrLvgyFAvt
MXoNXrWPwnbZLmMzDjh4ENyc4JMV8VRRGHKgJdtMRN8gzNoG8jATDB3Z9CQBGI5BfhMYwOSI1j0B
tKvFwfLI+CqU4FtZWevTPnx04qyx5VHQk0xZY3KwhFbZKG1lJtugVc/h5d6YOWLhUXLfCHrMtBzq
oLgMb5wigqIyeTIqeLqjGlJumKlnDodxS07X0AYkI2vEfSR2J8NtnSrNApkZtXIF2WV1ocAK6WXD
jJm377yzA1KY3Ko59ltPfCUhezUELaFfhtKZt6r8BQ+rb229QMG4hqH5qn5U705P85GV1EeYr20o
hGKgmg6PitqGVb304nSL3hlyE9V97egfThsIiuoU7on3QFZMbwhNSkEYWR30fe29hHQ59KU1nA+2
KGf22pHAgdPbVnQ2GgnMaeTctF7qkt9Jt1pdx7BzCIQoKghWsvYbvSmb1DXhfJzLVh+dwD2j0yA6
7kgrZuzvXonRLfwhjJlH/ZGb6WBUE+eL6rwCrlAhJWo/R0gvakawlu3vwjNnotijIyFrRT8f4Bee
bIeuoITOEFutlWylSL5QYZLv8zn0+pGNBPRltAHW4H35V5GDaOjdJtl2eMwucqp6yxOE9KAMO/Jp
xz5mSh3rTBr1bvGuUGiWsVXKIUqMDYo0lfGEdNnSRNr6tJVjcyYQnqV6T88gh+HhnAVWOpDQDEjq
GMkqzryzSm5mBnLUBB2DAELxaY71QxO9aQaQ4nEoKGmwgqxhgbrD6UEc2zdkZoCoyWRy7Gm9KqVf
VAeYntL3Lb5DD3np980Z3H4vspHc5BJitHn2wUocdxSzNRYZ+R+ZaPtwUKpmZ46DIN3W79un1uyf
67SG0jacC+uOeQFlVVUFpD3iaSebp6dJv1ET0ke8YZdFUy3VgAa+LFudnsF39fBxPJT7yPgL7itt
eiGqgxgouTGeHL5rZ4F25ACtfgS78sJ6hLIdbt3TFo8NjCuJ21EmKcYBcTiBUuw0oYewwRaAYb1U
taxcq4WanWVZNIfxOmLKGF9FgGlH3N8UPaJ2US3qalwrGGIH7cbXXnP/24eHgw2apwzSlxxnk5iF
CD/pXbDpKOjka1kqN1AJfZEQ6zptZuQyYGImdyxYfgWmE3ogqXBNPKKFbqh2wkDeZAOyQXQo2udK
5aJErTnrQbLRmeqaK1+Ge12x0xu0WFBMjrV1b4lHow0vfKf7NDj9J4pnu1z1vyqDdWc41ktbi/uw
0zdOE98Gg05AJK+6yPk22MWF7JfnXtB9A663tNx2nXWiPqtycaVEhMdJQ6Mn4HIfkRP5sy9J0lKt
leIs8Af0B5O2uDAS0E+WETznsov2Ty1TJCyqT9WYKGydW7CnSM1q9ULXEKcYMnVbIPHaNDqQAuWL
Ig0/k6C9QbL91UpIQaZuu4yVMFr6RRvDkI+MvKPdoEa8qf3i1u5daeF1ETQMSf/Vgi6arizrAlJe
NKEQTFhKcfGjrgSKo/AGQVCFDpTXwPnedqjBe9GwpMizFhL0Q67+3Br9D9OQimXqDY+oJ8MyVOdX
Su59Q0+rXvRFfG+L7B650S+wbX3qCEVQrE5uPY5vhIj0B8VC2MBF7Gwoyn6JRiU6J+Cho+TWysWl
bXlfeDWSY1G7l9hHIsGNijX08zbldjTP84HidBS5sGFnNGSFo0gQMm5uKY0aUU27ZCohmC90hhWq
8SJGDRGNqH5lZvGPKJY/U9OtEbsF5xqV6W0ICnEUakgXPNukRcXreynbHjrCZlFCZi97Z7GdS2cN
DPVL1rg5C3Pd+wyq+iYrg/JK8utrgzrehRr05aKRnfzMz5NwpIBSVrVBqaiWK/ilAX54mductx0a
NGEm2Rtl0JTlAKv8hRpq5UKvUwjm/RZ4AczyV50WG9+dXGnuast7UWVYwrGyy+LGee70VvnZmnWM
pGgVXtqR0FkMq1sXQwRDt3zbhhaKp6a105x6OK/Q7mOIaEElifdVGoJy3bfGteLa35KivazcCqlL
r/nk5806RzaltnPrOfEsY6U5rb7OM7u/NgH7exGrUrSjUBv016pRLDvoos6gh0rQurevSzGqW1RD
tAqgmYBEQvvObeAt8jzYGalc0y2cVehEudkiN9JqpVcucVz3LUnlF0knKalK6AlQW0VFPUjTL1nS
fZIG47VBQHzhGsTLQLuipYcej5J510bYw+qtXxVZDI6wjB6GUP+iyj1SJHV4VUVttQjr8rLy7Se5
1K1LPapXee3wU7OdXlef5EErr70hrFeG1OQLeuBqqLtDlzQf8ikQSyZMU1ysvcEZJcPh2jPd8osh
rPq8cVJl1cTC2sCmEiJGbuSrLnEeira+8PT6Xm9hyldLjU7OUH+AUVS6twtSTr2klmcqIm0rBXVz
lNLiTrs0G2dYGS7cXXSxlVte1o+0ZGpLXdFfIFskV9ubSD3I3joy+ofWktAzGdk7e7W9S+I8ujBd
1Tj35Aat6BDY6aDeO0lyl9Xo8rCT+y6/5rhHuFCYC7doLmmpRcm4jB+yJG8u64F8nOqo/SpRe29V
esUjXPZfEC1+bDWNDu/QhJFcYvWKAlXDwZR/QM3tLeTMouzgGV97t9WXiScxg7H+Ta818ONl4C4i
u91YoXpXJNa5p5UXA1Tqam4udROJaWLJSz9u/UVc69eZHi6p8C8r5OQArN4ntnlDCfzR9hF2YZa/
wJVmr7syRWgvVyB+k8vrsMtNZIc89LIRdFjkQ7NpExfpbVvuUUJHPzsXg/Td7QeXDKeEeIEIpWUj
t5Cc2GV6MxSIsDitjH67pbgrrfV/NLHSIpkEGScUmtpKqWIUSty11aq3VutDXa5FKnLe5vcKFYJF
QcLhHDX64NU10+GijHtEG2uRLxS3RnTASIq1BLhsiZZCt7YDJV65idTf0I02cvl3+oVUBD9dQ46u
pdyBPlHq4X3RMuW8IpeylAITUWutOnfVtL5uC7u8Egj3XKDwdNZIUL33A+pi8Mpl99DzNcu8M4JN
bWS3MI0vU0euV12VX1tBEJ0nNaSADkxGg3rmd7px6cbStla1fu2MAh96vKsa48YWAHLDWrsOKFJF
kv4j9xR4/prooXWdO7cJ0WSWkB6hiLUVSnqj+s6PrC6MVVoPP4IGBaHOab/nWU3WJUuCdWwji2jl
g73M20osjc7bFLmKfp5TMdtqf2NKQ0OLSCZgnpeqTYMK4ToMkjMi4wiInOEh95Z4a10JrkWW7aD6
vyzqWmeHJg+ZqL7IgYLsu3Nr+KK6SZoyGaPAeJcHlrxIu4YkX1WIRW3aw45cffmix3Vx2ztw2J2l
QZTd2dDggNUfvo8y1I2GLIJwHOAdrnQO/B6lgkKXd6WKIrKdn2c+UpnFKEvhGBFaScJdG4NtrhBR
RVa4i6sL7s2LJNR+Jq7xgPzhRWk0rwZ0OrD4xi/hYL+EsXVtyPVr1GX9tR4Jzx1zY/T8h+Dr0xLa
5ES5HxT7eyHBbx9FL6XTII9rKdItXYnusincJ8POox952rXnFjfGZZRW2q4chH/r2N4VGvfnWQFW
3+iCc6mKx65X4zy1tGXRoSyg6CGY7gjafFSZw8TbIpSzFp581eZ3ZZY+g81KkIuSXg2YPf4fReex
3TqSBNEvwjnwZguAoJEoSpR92uDItFBwhYI3X9+XizE981otUUBVZmRk3ABSAajf5WdbYD2rtLu6
BpzgRoDaxTlubI9yMuN+Xgjg9V47P9iren5dx+rc10U4zPljny/gJLY3pZr01PsDJZGq12PmFbdr
vI6HuW33/qAtYc4+vWl7L1VeJumNeoBkf4OTkujdvpZLfYR6+tXaYJldue8wqbWdkTiNDgap5ReQ
P1VWs+Ox/2jrgXZKMlRYnlYreJkIb5uctyDvXzq7c8Ngg51TVAUwhzTjVpo2PPlGARJqjH2nfbfK
+Yqt/47NKuoEUNPZKg3On/TQNDhga3KaH6pNQofrxzlJDZQcTxr1JZs6J4sqZ+ufPAwAnbhha6tP
UVBhmrW2husN81AJHDxZ7u7dSVsTANA1t0HFkHYCzJduIbAQyBENlBBZcB6AJCOVUZCMtEz+56YW
rPu9497qJ07Bstb5rQAJLUFeg+8B8ikL774tqyQNNmbc5aBHmSuM0Pcnjj3XT3cA0KpodOWHnUK2
6KvunzfKlIcZia0f0uvkW8dc9z5baf+UFmNKoG5UTxLgiuuQe9Xyt8RdWZV37SLXXW7hSnLhuJ06
oY+nLEjPynViSygQBINPwLRnRAtZmo9sfy3HoNh6Pq7q4G4Z5SC7Ex/GvPXc9oEK5dDwxqyTiIZl
SZwNwwEsqP4gnZUH1jVrVUdmLuykJTHqfa7MkTdbGcaRozyIKJsnMDxEzOsppBuWYmo7niYI3FY3
vMPuGWIBWa6SwX3rivLQcAHut1Rm0W1KFrvdjDJnGNVwWv16TbyZ7Aqppmu2VtqFM788+S0sFXIW
uT8HjVVU1WMBrc05mjtIOd6A82yGxR3Os3PMBciYzG47ckQGPv/GHuJOGB8pwLHQrvXsmM6wr6d+
JInTE9UJYLsRdnS7+3ZynRfHq1lBLYIVFYWSgsvUJ0t9NQC9Eo5Dmbn4dVzbJK6Az5S/Yz2+Tbp2
7efp5M5YiJstAzeZpf2najVC69fAjga3fyzU0j1oTqle+84Ek7U6ehU5mXcxBs6wmdgA2Bv6dF4K
Oz/WxdS+Y45wH5defQ5KZZGW3RZm2HFy8xKwyGytV8Ohdk3ZBcbjOGlvJpmbO+WtSOFdKaAuzmfc
Ek6U5QZkPD0rHwD9dkd9tNcHk02pg9u5NttYEFm1sdNObaZPd6ZNBY9Xm0tygXflj013mldLUjwD
8+6Qxo+BxaeCrDJHQbMeJ/1WTrIXl8iSlgJIYhGBK62ucpmBb7nzQqO++kE8pO3jGvD9rK67AkKr
u4R/URTjIXucRXqtPDVEnRAgVwKM4v1g8UayjjXc2zWwya6ZUWv9etzlPjaffC3v1qm1IaIt4qFQ
AZ9mUaaHboFE6IMOiOZA/QOgSq+VU5PMHgijnPKIvwygpXb8miS+yEgUxRvlLPYTNUN5HYEx90Yp
w8pLp9t/tdZfvZ3gMJmT/1JPhIabrnIjG+xvuPbOf7eIigZacH0FOw3ITJTdjW7c3k0uqLK16NuI
Auu9zRwbMUaWib6kCvRV/ZIzTzpOlvoKVNuGncm3RXyf3A260xwmjED89KPN2bgZ99YIoZ6Q94rX
rfdgDCOCBJVm7Oah8A52gcvbBgcXbs2oKCiY+ZAQ2y9WvnPK7DPbID92Xj+qOJt8MC+9552IFTBA
kNrdK/88jRz8LljtHVxJ60cUQOWaxlePluz7aM2sJSrJ+d31uZMnAMZ/l0U0ScF4cqfX61tQNo9+
068w/jZ7Pze+sRs1+80e3WnHFowXlYu1EpfgH+fabqLcDZ5FU7yr26xqFp62y0f7pcv1y+R5/Azt
AoPZH//WXFtAD1K4p7b8CVY95+owPghhG+jvXCcaivp2dEwv4BnHsOjz9TKTZREiU4hrLm7/4Gpw
42CER9734xLW9lgkRkb2s8FsIxS6/mb2ThOlpajO42aaXwWL4nfsH3dbaKxLea68VbFm6prLoZbo
kWzZAiJqan7TZibhEoL9NjLd5hDNQE5pLYs3m7J3aI4wwsdAQStrgUIX3rCzbwV1V0829eWqUTQX
7R4uagpxvFR8ttVzncFE9dY1JwN4k7ugylsI3Dwv7LSf3WHqI4eiA8jilB83HVD6XL6nlvNQmerX
FdYQytLR9utsenFDC87eU1/HvCvy6JWkKPJmV/LJygdIzN002sclCLxos0rzfl2BCvpWjR9grOS3
lg3eXl9zgX97/aCqSwBDnsrckyd7IE/SbE6Nl3dhGcSFZ7z3gXc38/yKQX5L0GZy0gkQE/XVm403
SH37RmKkBCbZCOegBmCjvgezeJq2M9u873Qve9lqL1rB0aJ060Dd8Z0p71zJ9S5zq29L3Uq67cnV
VZR6wLkItjHz/wa7/WIFb8l3jH/aD+bchROS5OL+0Ki4TEndVn/PcwhtmteTj03LvE0sIPZtt2OV
VEYFp6VJL6eBwYmGsnuUznSnPPGspel+zNt7vc9fBGGx5B9oe82HXO5U3ZtpFUuUwdSqgu6pW7QH
AObNPQTKv5El7KspMqgLc/DSz3wCmnZpwJ6FxWTnUe8GB8xij12lbZEBzTU0lDfvLXO486XLNCdH
Dxg/pNMndVW+d1Z7HnLrxPO3Uiny/hZZAIX2hvl2zIUE+uLgigbOYyCKC047K+43MSYu6QCJqNb0
iQxaK0yt0jhvmnO2euIt0de7vV959LPB3dh2Z9Ij2Itc6OM0GACUzOkFQq3153Wru2vLJtuPFUBV
u4VcnhtPYpgeA2vbRpor0imtsVlPWZ6+Bb3+aFstCV5YCcN+81e4eg2YQqcSO5m3FrEL2k8LJFLX
jYR/3i5TlDie6UXFZH2p1fodZftjkUAYKVx4e2/TROikTTyoOjY86z/HaSqKJUB1ZpWy6yJyPapm
AZJNzbvWrF+N0nxuprxIZmFskaUPd/R7iRSOFWUmZupmhB62EBL+KEdr5eqxBOxDx1U/hvTy0B0n
SZ95UxNKvJ43yHdzg2h27aXO1O+WqempykHO6Zr9nA3ZtbN9IGadE3WGN94Xjf9W2rxCUhZ/pirf
rJZ7KHOyfWXZNff7+iSWpozYnxO7kV9KCEjD+bTUoEGevU3hwtEdxcHu8uYMycw8kpHnRb5ajr3F
Au3S/3TpsOu7vNxPmjj3ufe6eeVXt7kc0nPdRARVS1oVr4tZjKKFsOv/LM2Dxp2P0w1Fnqr73hLA
r5hYoK4YzT4AHdzM0gUB787qILXSeDTpTDEIuCY3u2Oc2tTPY1qXGnkSihoB0+sD4eZdqLv5NwmT
L7ZNo4V31eQg41Md9fQwjqSSuB2f7tYbKbMiP6p7l6fMyNa9JupEufCg1WC/mlpRHccAbl3QfEmH
mLlBzXHtk+8O5yyPpDn+B0jQpXXoPtrWuM6CzlV0Ff+LycDfnWYvrvoZ2cBet3u3tMYQLnmi/PKf
WutDsK1HWXNuWLO85DMb4pm3/bqre7I6onQs0f3rq6KN+WJvCqzCpzFUO1HrFJYkxyeB0xyBex0h
YEqEwkJRVzTLlmwDWOe0Vsd0a+a3qmsPAQgAIFG+xX2f+0eCaxsdJvKWXXgRp5h9luHFlnyzcjP/
ba3HU2RM7m6G7Ojl0kzGbX2vspHLZhNljFRV/avU0D5NGmA/rTqzWueGrUeqzDBLK2yG9V/qy2ej
aHZVb3fXZhy5YghBiYxpRKgE/bs6T9mcfTHGocccHschv0ySRe+xzdeEmfjPUFUPKbQP5LsTR9J3
KwrWRSzqacuBv7nqEaRSlkb1EWp5hVINGBQ9sXRjxxwD9jtlFTspEp6R0Y6NCgZ4vcxyD6zUCWvG
eOHAkjYLCbxFk24Zie2u5zFd3huB/O4qmYy1d7SA064aYCSzP8xUp4vt3ncmX7kofgxaH30qn26J
efCskrLOHhcJxrJzAJVVEb+Re8Najg7F++sI6DXidm9C2Rjpg9lvL8M6DXe2u5R/rAUHiJdKnoJa
HTaZU3qqxtx3TfacZX5Dw4290OhJ7umZXaRN2h/0zWfP06Bb6CJcncVBG/N6bzflsrPQfpOMfev/
Rm2hjdBM2qaiyNp9yvtSxdLYarbuaIusldyh2xFFPrvk+Wt8bf6oqEn2CpP+cebXRJyPb00DB1Kq
XX1tNGKNVjixu6kcE9KAn9rVsKJarSavX1Ouh6pge8iyluHFI0jzMDZmhg+JKZntYbgJDdwB8WLL
MwMPyKhitoyj1VPT5CAQn8dtHGGNTQiIWvMwjf6rx2tdLjpTPE+/D4JZXNYy9V8Rdl2wWDTP5UVI
tw1p1Z6YI6SPvpOJvTaa9+DLP23ELM2pzwPx7a9i0v2dLKt37l55Wmr7RK57tForD//4M2HciboR
MAtxcUg5MnPCIR0+DR108timDpps8UPayYPnq0/sgyIUmgcArDjL1IpHVZDh0/3X2H5CW/JAUtXZ
yYA4bE2whhQmC1qpfW/xYYduQCJXTV0oK/TG1BuifF4+06Z6XEZaUUf/pMB/nGf7AW0q7kFQki43
8SiDZIu8EVJDl/r8H5p1JzZ9n5VzdQ385Xux+EOOLPk5Apu7eGqz07AGQaLLmUd9cpsX6QQHs++O
Q90eNn16K9urL8pEwKwndu1S08Etzo9e/Gf58k93+7smMHZZBwDCL5jSES/BHINarmBJI3MPOLzc
uACzbqbirsA3ObLhHk1rUccNxzrV3qda7NdplvfwRXdlTkPNBmw0bS6jLUfb2cHw0NVuqBSxR5Zz
cApEd8rpZNC2XRbQP9XjwcqNM8UFANMstrLXNV8ehbsWsTFCsmz8cqAr3q5GkSfOcJOMtF0wdLvc
Ne6Wjs4Ppnroznjhae/nkDSfO6ZIVEEq7jhQs8VIcLARspDK13Fy3nWHOqEu7gZxq7zM7Orqw3Oj
mZchFYmP1NM1aXJT9hTtscpUUqIe2Rx+uqcf2Wo7u5V4y7e7DQ00aGSywRmdKoesQz8ulwXqsHMn
tPXZMsY4G/t9XX/crJDUT2KiRMx3DeYfARpX//WK5VVvp/tJMiKp1siaKk511AVn+Rs5x3ixj1ne
f5jFVTT4RdYvV1CIQ4trjOzPZ+7o8zCUNJkAlHiIn8biv8Z79VZvt3rbvxnQNYa+V+zFZ20JngZj
OpRcztCiHow+S4qqupPSRcL8CGQQrV3hMgJc83jyteCOaEKxNxxW+XBJz3tegOzFySoRGdu0wBj2
1Z0wnfaV/YcmdHSN/KfABZ89iv6udYe3Bhz0XpQq26uJJXYmn7Tvv27X80cg9gqnioWm3eW+mczz
yijCm18RF0RYawt/rD3OKe/UxoJlYNHjwGvPb/95zClMWxYoC815LBgPSLO+TtMvf+orlVTJQfB4
wyNN2ngsHT8qLFJZahkXRAI12xBVtUzWyYcAbLwNbpHUFprA0DBBkTtOzp3FAjEzr6i1UiYZpML1
8lM3WGqk9bMR+MdGgHKpk5J2Ev0a5Kp4dqw5VlaawGiHl9r86yrQh4ohnbzM3D9Gpo769meOKwPj
LGrVU65999Oijg4ksw05uhqpJ5dJMcX1ghvBVYbcC0vIssCP6yO837qbCs3nuStVLNPtlbI/ojA6
rFp9zLihTJUlQ6OTLfbNccF34zIT7J6oiHYuPyGxLuyigHlv6U00GdpmcRhq6JXetK+McpebzV7I
OpkD5yLb7tQpkz3H4m4E9LRpODWzKBf/xhZRFhaOtBHsCm5ct45cvZzjwO9wr5eh5gXRnNWg5ElD
Rymbmx1g4K+N0fjOVdMdddvFnYchXPLl2aa0DBuB6b1eiz0LsHGeplHN4dA61Rljy75Y5TUVFGbB
wjSG0UvTR0twS3T0Hvy1I2X0PyeAtOV0e9dsLrzq/LrSo5dbkWUS16l9arm/a9MyppU94SO45Ku2
m4zgQH129SUXvhlwKBfHQRHogPPkjHNl5ym2blZ+mnENczlFdiD+rQYu8qqPrXY+QM++1m76PAf/
OXzHrt+h+1BxrQYm2OxY6x8914i/1g+jbz6xWpQUorg30mblrhu/++2rNJ3EVm0Xrs6t66nDXlPs
DxdHQ5lJTQ+32Es85u65c6wEI1foLPbe6bwv+OwUY1HgqwMraDclHLD7dHaMNla+RmXlwxaSf6wH
XebKjjkai1D18IYptp0cpLK7vNcTvQy7REe2VciWmijtnEQFxSFv19/UJfLB644+g0iqFP+YBv/0
7O9GcQ7e1qKJZNEk9PJxsxpR6rtRb8o5TPNXawb+OP4UHhdTcKlq62cMaiZhxl1nZC9V703xhqtB
BQCTlttok7+mbu9yagFUG1nVocy3vd9Xh1ZDvrKn2KfQdesH0nF3RTvsb0eIYf4a23Wu3MRuh0PP
Grnp2agm216zPm1vCllhOyqz4zB3wsLars3k8UvZ4rrTYr+Y74tqvBeNe6Z3PBga6VP8mPrwO2hl
jH5uhVTy836xf0l1+iaDxfvwjY6A4aallRra88oKIwJGxb+lzUwBoWF9FBlH99y3jEaDdN/KmdiH
ddaSPNCzPXp/ETYlvHuprLgaGnpz7WHzPJtNGXWoHFPEY1nTAhYY1TGr1yFmknkfBOWn6YgPs/FP
eWEjJmJ306T4T+/7XS694+L677e7Vl97/nD9kBpyN3luXIngIOoyLtepQu1kKjanjDYL3UtMXVyF
Od/sJAOuBMO7S+sR7WM8e7N465z8ieYAUHVgYclmNz1kmRPrJSj5qCVjIzRa9y/vjYOoyufWtL8x
sr0F1vqq2FBlvO8/91m6qzyQ8lPzn+Uxr3b9NuBON5NOyL3yHBveCdd1M+cvcvJi00Razbc0eKlI
gzr4WvE0s6HHfJPOrdBKykTOLWv6EtmSoKh9tAIV1hL2Xsu7IJReeh6xt0S+PogYdluOjtCWu6XF
WdMjM4asOqRc8tS+fjB9dy4DVG32E629tf+DwzDIXv4V2pKFVu/JaOwZ3ZRV5e9SIvejwEvLUHbj
+6w3J/ZlRbgsfh4qrnfOQH/CI8gX7ooLW0HPq/CSvDbuiZ490j/SeQ7345hfeSoLtuGR5POq6hnJ
pB+mtn16rHpz0RtHR2vQmbnQFHy6eOp1BpqLFjmdpH1qd+ymXwwXgbgtBt73ISlMLUldsefouaqb
oclekGs0zIrO4jNKTy/SU/t8Ee9u14H6nPMP6DagA63ivVvWv2bm6uAwptHIvP+yOT2vkv23xmj+
5Z637DfsVEmxqWxXBtV8V9M5RN7Ebaaq6p0lBd7B+p+9iiQtcX00NuAaqTVf6e3jLgfv2bOyfb81
sdFQhorqi03Mi85UOCoDGMAAtuuk0id5GL3yoXdWphsLwRN+sKIk9LqbzEQoPG3G8IGz9DBn+oe+
aS9Q2BOWmZPV4TJrsbWGVcowBzKvS3+X0V+snDRN5b+ZTQY9fkLB7/XsYySr6RteWrfzANIOeu1F
hiRB0teLh7lsP3XcOmghYO0JqmBMWqrnfFJHX3JHzoZ8nLLxocrrszPkx2KBh+DTXxt94vbuocn0
c97nTZRl2RWMIF0dYwaKDE1Gi9IYBujltnOX5ryoYr803MLd9C4bp4q2lYdHGKO5m3L9b3QaM1y0
9mRnVjKYW0zGNUdBuqIXEmmUWIwM9gsGzD1rfOYhCGARS2BL5mguTEYYh1OKovEha/pkw3mEf8fM
3wSDcfTEfJKx6fbPg86d4rfzf+UQJI1qaOlheYdbbqbvpc1tXjjFp5k6v53tfhdjeqf19XnLLCvM
J/9ns/zDYqqHupxPbu49Bin7LgwsUZ5JBD1ovkPnvuyLoMzDUuj37Q3K4/T23+YECaPU/xxRPFbd
fOZwfhOl97J4wY+7Nb9LFVxTTfHEBul1Xbh5xj7DEIE0WfRoHrb1uDGJo9UiumvrGbF1zC1VMf5X
BjyZdp8fHKv+g0Jgx/W2DSEj+73j4p4p5uaYjZV7XZAl9q3Wa1FtOl3Up0haS67Xd3NREHkyyKdW
tQc5LEhZ3bXwtZ2Q83kZlkPBF6WiOC+Bv8U+91PC4P+YCfHPUuOzquXBN8u/udfv9ZE9fXJqWZ95
oIw8BZl/3yrzi1J3ino7tbkjg2+z4Ihy9Ow3TYtXZ5B7gwujX0mqGhYQ5QuTeVsFxtnu7WJf4BOP
pzHrD3bb/nS3Y7tpP0cKHQsZlbDfz0lwztV6+jF45D/Tns4c29J7UuVgvGCeH3Ztw+0s6il2gbkE
JUoynnNnW/nCtknJjT3AGLjH1bKb12Yieaa9jadTRpDDX2uWeWwNtqKVY3xg0o2RTYlRq1uWHU05
N9WUXgsz/dXKTR0Zxb/lNCc0I92L1TbljtWeY1E73EAY71D4L8EC6MAv7MM0eg7lnWZRT6bcrHTN
2kT1rY3jszW3z11WmAxN+5lzuYxsDZ19MOuotT3utKXfIviCf/NIEk/v6V9Flf2uDbKwJ4cTY8Fo
sv1dk+snfyW+cPJR/2vnpLjvRJ324TLrh9ak4HZR8TbWJEjmRblZNG/HZhwDz+BIwsTOs9Fvth4N
zyxiJPp7MeqHbVu5EAeMbga1uH/t+vwP9O45cOoJJRVbQ0NCK9PIkrfR1R4y6eP29FIjWcBIAlPq
700rw8VUXhbFwHjxmOhPfFOst/5i9RC80D1jsjJ9HDzqEYIef3D3P8z+Wt3P81Ye/aL9yrb+Z0l9
QhMzn85kfSSS5EVP5b09Y8TstaoNc9DlodxIESnK9bXMyO2uSER1KDT5sQ+V7BJjKH7VhpLAkt59
GSj/u0bNs7choGdwLrVJDFiPCJ46/sYt4y4PG4aAXSmwSNyyKvrUO9vzvB8q/6zSlm5aDpd+Do7l
YlTxosjBq5Yvk2tDdLKMl7r+J4Psi/irjy2Yuq95aPFxZrcHKRjMlMgo12TLFg335sJSfE/l4u0M
9PzImK2MkxsdswzefANBqPb48VfTf2VAtd4NNIr/+aZSx76f+Fg219+t2Pxi3632Q68/k0hRRL60
7nPPOE6bjuqpjYkpnTLurK4KjVGXsdc735XSU/Tf+slffYJXGPMTtktp21uxP+onhB6GC7eAk9vH
lCN6eyazgqrRsL/Y5duopUem6chupcOZ73u0YejypTldJyXTXe9SfWTbozsMD1s+7OvA/8w796wa
fd3NwXxnlh2mlgCHyxqccwcsgG/g0ZjVhcihQ63MM9kDZTiY87cDJGe8KSJrS1dliYseDALvc0c7
K0X20jo2BrRaxDLDgSMCE+0BnfwwbK7E5kiTrA/FP7wL7EiaxEUH9lDshm24K02JUUV2KDAedVKJ
ZYVdnF9iNssQXxUCkVO5L41H1dlLz05cRxN7NxuZjmxsAoqsOxm9cdc2vP6KuaI2Z7tKjsdZ9uiN
Xc9CtSJ4JkcYgnxBFcWlbiwMFsutxptBi7Y2H5qevmVFTiHY8jgQfaCFFj4X8jvJ0hzt4Ftv/CoR
HWMfs+3ae9zNZtJszPHybXAfcSBQWoi+i0kb4c1xaB8tBJ1tObedfmkR2FaIqvFQW/Wp81X3vkxG
e5Hc/Oxxan/1iEtqnjWwTu4/Lx1vmsuyt+bhKr1iCMdhe5W+ugcC8OJ34l3nJHQ0NowBJuICNEp6
TiwwouIEzan9u49VGx69xQ5ndN5Zx0x164KMMjaXb7+ow9IirjmwaaYH7z8349ficv2X3Skt/ZNV
LwSy+sN735d7w+cMsrL8pLdNvHIoV1Ydr57+0OkCQWDk5shmfhU2vbiJI8rpSUdjsD1xK4ajysvY
X4LvrTf3xozPKe8WHnh3OxnpSC556cQBZ2/ANKGS2z2R1lGO446y5TjV3XFzBTd0vVspVEODUlSb
5UmsNUQHn/bfiRvanRXqtEeZU9rtIVMc1tjNC9CARqsdTbt5ylqWWV3tZjQ6GG2/18tmN0uJDvRF
axdllOOMqHelCiKLccBNbqlhG2mLv/PX7Og1eCm67sIQM2ZUQNAes4JoYbE9BIHwOAQrsoSWPuSD
+daj+uLRoMf7KnmXnWw6cxkdRukdjH75x1m2MoDceKfHs9ZJM7ScOR55OFhi6mNbGImOEpB2DwC+
vajRmGluef5aV/VnXRddOG/8ctlgnW536eZnX7jonprM/u0DkVilwlw4v/gEgUosQkHhnjxHxXmx
hn1hvshqdUJ2Av4ZoyXRF5sO2u5y6LFIU7Z9D67zjW0y6i110Sz9RLrqz7D5CZkSZ0YNx261DIyZ
q5M4imPAKiUW2qp2PiYX62kudDz1ZRHnjo/ozQik9pvEDrA45y7wn9n3Dmm3JCrroyL/K4f5QDxY
qNeUX41E8fbx6KQqMplbMHJ6dMZsV9sr4zpx7QLvOw2yXa76RM/NnQrOAEZ3fNMXeH63CzLUWgQY
24tav+PZsEIDDnG2/GW9PEmMKjO6VdkWCVF3NO3lzLPSP+WmQq/705zpdlqV4BBxuvB1UxGcKl//
Zwycsiaja+bcj0OKp9Y5Qiusw7b+LropqjRrJ1Wbk0g+P4EJOqhUXIuGk7O8ItxfUrNeY3+zD3P3
MxblX9pjdRABC9bcs479XPjV+lQKO32RLHsf9SJg+FIodzfMN6u52iz3hbWM9Vxqxvze5lr30K6B
iDUmNBJz3rrstMmqDqXNDBn9N9gzZhBHSnTMan0f51iXusCPFs94rIx1J9b8TpuwP9ibikQF3bSu
l2erTo8bTuuHlREOXq6bq2euPj2Ckg9zXbqRhWXEM3usGqPjhK1RftStZpPhp8R9uaxBwqbBhawa
gmEyXOY6pqE6pTUs+r1mCp0Ko7DiepLHvPCZN8t9ZRdXwu52JmaUCxe5yJFB9fbB8kbrmBZ9eQha
Y/0STY54WcaYjBhZLOjgP56YzRPWAu1lcKRztdk6bCLisaaDlmXqsOi9OBosvL3gVdbvjMmpjy6m
Pgp8bAi7eso5BIbAhjJXZ96Ly+jxvU6b+mw0S8HptTKP1Eu57hVOodCsC+M6bXOdiNQuj9rki3vN
9lEve2LZzElZp4IbORlGgcO3q/S9nvvaZbMz+0UGHNou5W3oiCmNWKIfdlNZubvNQbNj4KIH99Jn
Esw2SJk+K2N1HkbPxnSaEb+6rEP2YEjlHv26rxO3DqyjZg7kWDRtcGlXpmPb1M6RpVw3clnQxaYy
1bybmxfrQcngUNfYTxfk/WD+DZQdNWT+NSQjPmEOKh6quscwMfkZXVrhXlx+qmchjfFVZ73pkNpK
/NmN4R/8rlUO5kPdu7cNPf1v3jr7wZx1xhtN1zZbiLe8mMOg50xgGaq779bNe0v1euFV2PAuBg1Z
srZRPpLWbMZjX6UHMhSs/0k7s924cW0NP5EASiIp6bZGV5Xn2I6dGyFO3JrnWU9/PjVwcJKKYSN9
sIHeV910SRS51r/+Yev29AYleXjfZDPWT46k43S9Lgv3ruZJza2fPdPSpV+MOXGf/Agh26qEO3hB
pT1D3e6NKzuZu0M/gtgwUnTHOz/KMgLU4njcgXXkcPMi+yaZ8+aY4AV2aRfsMj1DUnWG1tuYYxjd
16ZXPQ3UHLta1NZdqg1aPTsBzBqnkUthiNvmpkBSs2ncpN5nC1rqT7kC4x3C8rVqan05NbBEQOkt
zVRwiE9e2FvrcYzCnXAy6pdEqfSn0acp6PpQWDFRqGQlg+IkxYsOGcCuwjDxHqkx56vW0u1Lgsij
XpX8x7ZTMBI5ZenMPYWCuUWhxvEtMlW/sZgxP3U1j7Noi8hYZaUbv1GVxLQjAzNw2BZ3nuzc78Xk
+Nw8Pedm6Kh7U3f5S0O96LBsB0RZloxQDObS96ofpr2C4ABKnNnxBhdtgUdfV9r4TTH1W89JON60
ZQ4HJLbqLbx9dxdB8lrZvOGXbJorPoewvImcSnIkiPng2tI/1t7ocIpF1cNQqWxbt5W7jQrBWLO1
oh9tGJr/hJ3XnYbKNkA50/Kmdot0qwdml6Wfh98N1TgVHB97vOA0UG9p1CvKdQkRs826AxuQgRlH
nryDjeLsMwTV3wCAhmNjiupmnJ3icSiK+LrDfO4FMmOyDkkEJYdHgyZ0KjNp7zs97ZlpYXtoKghh
O6BZmz2ONPhCRSXNPXXmkvxL6bwje7z6SUhIv/WRCT4kbaKf6jme32z0A2CYXh9TnIbsH0RNjGCE
Ia7Kyo+PYQI3kKOEC6MmK2BedakNKa3x5nEV0ppIhhGif86QR1EFi8x8GDklQ/o6lHclpsJ7q++y
r4PZg1VnSXTftMhcegLjd1GXz2s3qTjX56nAfHzuC5Mi2i1fSx8/7m2WkRsBXKxPOBSImblCYjWr
JG7lweJ2fXRbM7jI5xQCHzc2UXrGVyYv3zC4LuG/ud3NZPlgCXFjzJC3LfM6xan3xIeYrQc7w07f
aj0Bn2Hy1zggmD/CrGHUVE/lbp44CdYepHD+dcTW1A2RW24mMXGKMOrwX1Ar+LDmda5O3SzEveeV
4bRGOlx8hYACE6wa3ZNXpuLgzKG9iKPsLzqEGp5yCX81Gqk27RQykc7LmRrPq7fsCW8/2breKzH7
N/Bl9QtThwHidTJeT7aBrMIgIiyLQtOGGTqlj1bc5rt4AjqGz0s9adij+qZqSkGLRCpaW4zzrhRW
ivsQ7/961djNktJWMdmNWsQDqLqCh37sYEWGGM6sZyu3HjKDrDPDqaprUML+0NeF3ArbThlwDSlB
5vl8SHt3+G73VnJVB5QgMLmaa+7H7Nq2fed7jXz3S2+mw12STowuZBhwqWaF3vadfsuL3Hr01QT1
v58S8y6ao24HmVjthB7kOk0rua0LlbyFMrR/Dhm7EeoeTm9xmyAZa8fE2iF/rTdoYghi9VNo1UVR
7zjDgnVmOO2b1VfRPqg88b0SsXHV+oU+ppNdHH0GXhdK9gKf6ym57CK/fS6HHGa943RwfRyIRn4j
XT5HMzyg7JOHxiTCJITwaAE9j8bBcfzo1PQ+EIMf+a8ZQ3cGU07F3dZ1WNlCvIrnDQh4TDqsBHW3
rVhumU45VBTYZcHeqHcRZKlsZXtpdc2r7H5MdtV8d1H+kSc7tvMqG+Bat2Zq70oDwapjkZsx6x9m
iZh43cXWQgVso+Ab7CW5xm2FANrIi8qdnCb+ws53v6bdBOemT4KVSe93FAUzEJnl/tqG/HA5t/24
dkfXeBxTs7uX3QRjNwz6a/p/5zkrxupLzLNYGmiYXfiONLRs9RD+nOckecnTMoO801l3pYOWae5q
zuXRUdeJssQyHEra63Iw1SMKC/O7Nc7JXWqge5BW+JrMsv6ue9+7BH/pDpVKOjI+M0k7A/gUh4W6
gTACualqMrZoDjHajqb6WzI786oNnfA2qKv2JR+s/irDr5VuIlZ3QOvRNkWfvLbnhWDu8z4OpcuJ
m5ravsb5oWCX46Zk5Mxe2LJApiizNgaxSRcFjmKvtjuicYpjXL6YfiY9rUDOyKb30630sWv1KoCy
hYh9mYVdshtxDzjUbd3dlGA81io3fe4WXKF2adbbL8kwJDs8EhaGASiMzJ12UwkR7OAZfxl9Xd73
sZXtghjKmKUII8OyhgkMCAAEK+DfEI7It8hr/Gc+2OlhLtzmWtJ07kQ89NtQuuMzjo0UiPiPzJcQ
5cyLucqyy24unY3MOjjPTmDthYqaA1Jmf9+2Xn9Jc6WYRCr3PhjC8eQwXttkeV0ecEH31k48O+YK
glv0yMlm7pVT2F85iJJppQo66tXYqj7amFEbwSnLBfkc6Hf3GQlhR5v3K7YiRSxe52V5J5C5bpxU
L2A7+Txrq0jSy5bkul05Ne1zjHYKXDDSu8bO81vZcv5EfRrNtPs1OoagpfqAax3vh5xrazMOQ3Bv
0QMdIpX73xqvGaG8sEOv/dxoblQnwnzloYwdIXqGqM9ao1SHsI6bF956eC2nOr1GzjPma681mjtf
qSFZJ1CsyAMcLOsYFaoixVKZJwpNMMlSp2of5aK+GnlS2xb66MJziAECNH03g/sovW6SMn3Aky79
QmYoIHJuBCmECO+bih3AdSvvrrxBl9Q/KBDA04sA87g2B2VuOvMY6mbYKdmOsLKj3L8Me8++jnyB
vkGqKkpAgyOo8hX2JNcyF94+TRI4GRYTIK6MuEsZWIYy2iQ6Kh/SRbJXA2FCoM6H/KkNO/klbSwX
xqNn3zkJboACP6GtspLun9TQ7YosTWAmhJSVsRYqA9zzG6t8xcFL723lJM+hW5h3zWRQKZtW2a1F
ZYtvHMlgbSTp5iEDHb6LwANi52SeK2aMatr4kZU+R+joTRh66XTR+ZZx09cpo1mzB3BZe5ldfUWL
Rh5yNnTpG53JsEk74OotE4wIKKCek3uDH09TkxoS+w+RPTS5Tu7myMc437S6o1e13hV4cHPrUeDf
Om6Nlsjxyhz2HhLdvVVOzo1V9aNa053VR3ir1poLkGa4Lbw3s0BSXKsETpI9je4L1jzyn8IQ+Q7F
m3Ewh5BJLShbs2sCz/5q+5Co4ipuLg3tDBcSkcWh8XWy4YMtbtDpVi+pI+VFHcr61upndekww9wH
vhZHJ7WDK11KjVYmwbNzxS4ufphZpUkiZLR0VdStKrd9Nrg0g5HNVdP7B1JyOr0iYt7+To/d0SvU
DdM825rGL2VYRg92MAjcx2r4hnZk3JZGMdzZc999cWFfU4VEfvOC90T7HWVcjALemfZhE/TVejZi
sXInw6H/E4oRTo6WqO0XC0xrwg9jFRcKWGzxodpVVG/GxtZtuAUsjGEoSXHh2HVBK1NFJtk9Rnxf
BpXc191sRnvR9gAfeWy+ZeyCFE5lnV3m0LSnzdT03Suxn8MXkv5aWGEZ6lnTUI9+2geXoc/4ZmCi
cJrLVmNFiFE16j9G11YXXqJ/QOzX2UUAAtA5lykU6UcvipjqGDbYWmOZwwOk3fpQgobu8Z+Ld9CM
7VNRo90YPbu7nhxrNZVWsUGn+VAWydVIethCIIYThvPtquHNXVh8wAsibG8tXNn31EMSaR+8RVLZ
GrSQzNioyDUAtgbTnmK5N8Gjd1EElB5aDC4HwlWQ5dQ/DaA7+BrJz6Fp20MSZgP6pvmakW22t2JE
Fe6ooBg2zEFHn+8Lqf3FWKruIprdZ3Jo3wKuZkBfNMxF1z5ac//dbyDwFmH/JBVSiUE1QBqGsQT0
xJhUhO1D7LoPQeoFa2HU0VM5wIuaBhncKDl9Nc3gaTZKep7QyLe6M1GR+MGPLmRsqX0HZm8n461S
tPhmByHPLn1cHpQdn6ygSTfgXCfumJ+tMh/0oO/Q09yRKuHxE5H8YL3e40qWMiyjOlkZDeSowZsh
+lqA2iQkFlyr2l8HMUxXLpI7Y5BMx3rottVorsSETCMO+4u4wQ5YFUVxsMwAI5m8rTfYWgAtWyj+
7BkAyPBR2omoBsXxULvHZWsANkIFqH3vyqUtWAez9Qa1equYCK+DXG21y2SJQHgQbCfY5i4GeFMb
x0fHKYwTh/Vbh10KraN+kEFAHdH0VIF2tIllx0Hstc+RlR+BEO0NZcntaMuvxixp04uOkzcvMSYI
v7gA/Rs/R/KVW8O8yyumezACByye8B1Ro9h4DhPVliEaz2NCgOTfuWF9m0i3XSuMSvZ9OwJ80BxB
ORhPDQ++k+lzlpJu4QwlNcIA57v3cgt+WffNnrrnqs4fJT3kss3AVpP6n1gm1zBmhxUYYLwFV3iB
XfMaJ+VT3slkhTEGuykyrbWq8pe+LhduPTzp3Mb4iJoeT2awsmVeXcJos+zSgaNmhlde4iQ3BVzB
x5LTyy+n+ijy5ID+zUJJXwdYlcR3cg7+SZ3EWWOKCIEJdSEy9sJBreyb6qkK+ns+LsZDbnntyOLQ
e+WE8zPCTq+25b4J3NuBmq9w4L5XgXXJNBSN/xyBfeUOqMdiSAL/w6vN8dKYqng7MeKdW1wE7bx9
jHDSuOmc9KWH2LUuJpHufYGoIWnaftcgGkPgmJropqsUEUr9XCbVHaeiOCIYvQsrJM4Gk4jNTNYE
+A9++dwW1c4Juu6gjcl9wAS53kzYv7MJvWgz2+rVNITY8Ln7m4Ksw+skh16QtfijJEEQHZhyTWvL
r+s1qeXRRVjW/Q7DSn8bh1OyjzU8y7Yx4z3oZXITAZw6SwTp8njnwBSbvGGpci7e8G1MkMRgQssD
A6vrzZ9t7SV7mc0UaoTGd0yWNw7GFkZlXZmq2Mog3Xbacjg2xos2aQ59DqOLWBbG2W155yKFqNrJ
pZnI0JxacGtk7ZyMjmkdJNW1VDBq5ubKiTBzEnZ3Eadhgw41u0it9IS4eee14yUzVi5bOX6rOvlM
c3gB+n4V5jPcIi6jVTL2L7qD6gntrUTelrdvstcmw6xu0+bTSxInJy/XYj2YWC+0Cg2J6RhMQzBa
QgrGt7aTzXwbLHWgbK116UC00d3W7mtm7c4OydoXlalsl9fWcx1Rzsj55AzuE0k+mywbblwzu3Lw
bV11nbHNpfyBWP2hidW14sLz2V59Y6CLdNIfrddsPaZL61H59YWq+6M/y5cwJjo6S1/CGiovqcd0
5Qvz8MJP8MgfnqOi5093n+Mi+tJVw2PvTd9np7uuXdDlpCGpqI+vMKS5cPTAdVsfAyP4VvWvBhB/
SxlgRsWlQz8g8nnLXIo3wKgJp4OIJj2Nt3CX4V3CO4MGqId86xrQKaATwL46Fv5wUdTlKjDajZO7
u7FJjhG2RbM37eq8w7rHXqVZuLbjmnHQm2Pkdy0QETUm3NjnWXmcaKgakH4H3a605GaGrI1zCkQR
UIXS2KZd2cAgtp6dDrucpskNmr8vMwSDdESjOVQwgL37IETkneP0o+1TFVmXc9B8rThK/Hp6Ucq8
FhWDbTmOt91Y3KJTOmgF5YPpUKrah6pshvXkDhflWO7q8qcQ6p5CknqrSPYYpqxwi2L00658YX1f
VExKXHkePKPA2/IGSth2VJFuxlCHO3FcqKYo5BVgXcrpOEcH2TNpIU2wFM46qOW28Iv96KbHKkN5
hDEjFiszEUzZNqBQYha3xp5oa3XpowG3FkQVSr9aWGImKt7A+Ipo2dyWMGBi48ken33JdWZC2+vd
bVoMYjWmfX2Va+OmJdScNOV0FWTBddk312blHjMTrgKg7ZW0xQNYzKtOjFuGXpibZ8HO9VwG0QgR
28RhuL5obw24RCuriuOtWNi3obFEpxMAMckfkUgBrExgODJd0ana+84JXnwTX6psshhT1yVE7qS/
cpX9YBb2FzEFJ1+B8juxfzHbgMhzA8xL/OxzDz9xQibUtlRoUbOBrLcLs3FDOs1dx31uN3zJIXH3
5USZhVr0wS/d6DKkB1wLp422TPjbHS1FvBEd6sQ+KR51ZT7IsXkxAPracHq0Jt94BMw7VAPyK+kG
8thL7W7yLm+eKjwCepTSDUSKtRsZN2XufSm0eVuQ1cVVmRpPvi6qK9cBqq286YtrmM8DQJ+v9Y/C
UheIiw4T0y5PIEfz5vSxFfmBkKB1XZtvTOWjvfZ8tUvwqrq1Z9u8J90A+5EBmNvMklu/7hYRApT0
MHUwLdEetk+VPzjsE74Da96ORvm9LqZXh34Wx7QI94rslXAOcYk32kaUxaNsI3VpdFLdqimxsVGY
Y+MfdGhZup6Suffg8hnpC4Ujbng6Xue9/u6aIxCRKPeDSWJVpIynrDH36aCZ+GfdVzmGdLta/ejA
n7dCGekOmvtbKBqJzlgD8Lo9otgqvxoyj/1jQiu0RXY/quhHGhTW2mlz66IrvSeuhvQCPUbzI+uy
e4kOkkZKvQZTB+XDadbcuVuVdt1G2lQlURF/GQnRI08BnyLEB1vG4BoEytrNkLAF2aprgNRHUvXg
tNsdOgS2LWdTM20RgN4mNL8U0cZF0plfNfJ4i+vcs/sra1HmyHmH0/A3owrvUtQTmzpr5Z7MIMI1
Ax5H21iPDaKlC7uJtoZj/QPbJl8XAjuTXm9oyC+GAgmhOcMnYCyxGjPz2DU9ugIo4enU3qHtevKr
5KDm8JRXiwRYbypNh9x6xUHm9jGBxswqWBvpVR9BjzGca4G0w6a4aGFv1TP4Afpr4IO4uWCWesyq
Yt/L3Nv3E6eNY8gdRmbo7GpoWpgpUDFh83zir0ioRzEtyIz2BEiDFFbM07YYErIbHXxKLMGlXNNz
AB0gCQEpEmbz6AAWGQGPkhPzXrVEJMcIbmlrVrgRQaGF6CSM3F2NsQHsoU8O11+gv8cquesFWBn2
CS9QdsCw+ochCu+i2CM4rrquxubV84rHeEiLTZbYp5z+uRDJRYzTnpmWJVy27s5O9En17gmm06V0
aPld/dMyqT1DizqxSR2KsJB+WuCDYum3qLPctSjGjZlHp6KYnvG+A6Gpqu2Uy7s4YLlWU5w51hY2
w4GREcN/w70K4dA1Kv0nRyTRVOKrazbXPUr3Wo5H3eRgHwyDDbmfB7Qf0/gWNH1Jv+WQ04G02IPu
FI/+ukyWAYZr7sH14EZRGek4upC+/bXUHTNV2JCQ/0lpYh+N/DiZyuWALONtYUImLmyCdJzcuJ8H
tTRhI3w1SLoF9FFZxuuGUQ13gj5EEL5AvvjoqxcK7p3TVE/T8sDCubgMpX3UssJgABYg064Luyr3
tVlfkltPG5eNlBqCtBY3OYh+cXYD98gmjhMsOxD61BjvmZjxQGx+C4yJ+WcNMTFAw+fQBWusLLsU
a0aetj/UjFeL+1hT01tjtg7zbgM99YB8YIPN37pVegvrcVPU8Y1WUqzz0T8M3gRg2K/DMbmYB9ya
MoEIMENkgCyLl3wTu2zopNoF4GNqhPomoMwNkIimQp1GaCAyQciG82KZ51+NdgDwAs7ce05/2+DY
1vbigNHoRuNnvPLDkuLB3c4eg748WZeE7oVVc6iW2QdZvRZW37oyvqZT8VNbyAMjv75lyvsCrP8w
ttOFPdFvWxWoQ1eKaBvbyZU1ilPRdHeY4LywO9a2N3d4LeH7UKFbXQmB8CvGThwjORDKeIGOhlCi
c6cnMe1y51fd84hz+lYLmeBl2dzRUM77DDEuso5SYQ4AYdVHG2XNqD1qhidzVaJpgt4uQTdgtYy4
SSZ3yaD4lfFda3UQ8ooUSXhMGYDJR9uGF+Ai14zVnpq4eHR1/9Wa6p+eINl9CmGvsqXow3xNSevC
hSlMAcCu1y7yuMnH6mdGqDaoK1iZaLd6Gw4xDjsWLhx0EHcVyAjOAO7jiH1gFk3fwNQXaEIe/a47
grVcAsTy/pa4PvMYNclzk1d3dho8OsL/IkL0bVVqtLtynp/j1KCMpTYtkx9xZZanwDNudNZ6zC/U
d51bHi1MPBxlCGciYI88mH0pqLnDlBvfrDhSnegTr9h37FQ9S9pMwYVDBO55ICCqFz/v2wqtaQ3I
a4Zh+ag1vvN9CTnyY7vTd5di7ozdkKuFrc5MYge7rJiP5fJo9ii8LJm7hyYm2cLqZHj4eKl/k3vP
fFU9ixmtJo4OVYa28V39JS0kw+hqHCKGS7i7ZkcPH8N8LRkp2nC8OqjXtgoGaERgGBFOFHsb6str
FnhgJklncE2X+jt0VJ+0Lziuyjcgq2k93vrKR/zsFXN4QfhYDAW3Fgj4DRyjhDHpny7t02XT4ZUC
e3uO7pGSGRsfav2uLrhbN6Uks46ecLIeCtEHCy3Rw2/PhYmXQBXPDQgzbS9f48YQRxitNCVJ0FDL
Cnz+OB2Q4Ow+flLLQ//oQS1+z788KIYuo6rwzT967nereRob7ALnh7q7+PtleA0WTFzHBIU787k1
hM762cCR1kNmsu74J3hr7gwb27TdnV0kzZePF3zHp9rj1TuLUbDpeO6ZhS+mWxqCKBpqtAvMBw05
nLBhmz4xk39vSyPsI0HD09oiNv33p2fkrU64QdSxD6NjA/1uXYnhtU24OD/+Oe+9Jle6jMN4eCbc
jN8XyjBqk346O8d5wHSKtsOHO7ZmOohIs5s+i7h/x4Lb+3W1s6+niCGreirRR1pdcZFXwDluD7ky
cOq98BrgzixzdnlefP34V7730n5d9+xxAlfGTFVZd4IOA3tObPyCwcHHi/z5ziAkuCQAaJTStjrP
cBPMaJO6ZpHaRNQ2UEBmarhAN/bZUzQXu/Xfvy1pMugkYFwJ4VnnuwNRlAP8Z8pjMcXRJfP99p7J
0MKKXVwpMVncpG4XbWjQB/IbOgFP0Ig/+b7/fJX8Ddo0Cbbif1qdvUro3LnPLaSPYnKPzFA3vf04
IfS1VnUi91762dOVf4b+SQa3rmPzXbjCPQ8WHF2adIAv55hSP70EdtVthhTlza4SEzenNWUNbD5c
/pSbCiCySJwEFbJFQYjFZ6+K8iBji82GE38J6ifnb27d1/cp2N8a7ly4zeokvCqcLqIeT9FdVNh0
pmXorfqU/wJDWxfuuy52ytbxYW5r54rzVX5Pg8nd0uUGp76O3euxk8Etvu9vlHokEWV5gT5I9FBC
+YvTPnTXbtWGh9AYs09eyXsbkKOJcQBxAMt9+Pu3bLdVjLN3m5wixvhTYQO1OvAUiv+wz10hIHpq
DiZTnIUBEGMGaTwLwhMf1dpZQv6ogDRKiL//nJY3TRFhCW2qs8SJJBqh/U5tdLKMLzTDcGFfIvfh
/7fG2elXUSpopwD/9acbP0TriI3vNPzzHxYhgFkLy5N45p8tIlvIYHTrycnHu2tG6bQhF+XC8HAX
/euFLDQXHOVCkvjsnH2SEzKQgjFfdKrt4IvV+KvYkXe1iC4/XubPw1T+tszZYToLO1OW4PdolR2N
HttiepmPl/jzVpKWTbITcV4Ii7hsf9/JFDu+maSEotry3l485kQDtwA1OWShv17Jlgy3FVCIdCzn
bJdZNaR4MQDbpU63b6Bp8XLkM7y+aA/l4rM39M6jI5SZVJDliuBLPft0hE4nEsBm41i4jMyIenIP
FOafHZV/ev/ziyzFfIGjmcTSs1XotqJG2H5wmhbtivnqJW9j+yrpoYD2Pnl+7/2iX9c6e34ygBZS
Gjo4EXpZbGHVNusiC/46NoEfZLsuNZtGX3Ge3lOPhucLqqWjlWWEgacVCO7o+8GKNsv75Ae9s/W4
u/lQcT2w3D++1hm4xy1nn4aqfEqUs8tMpA82Kr/O2/791lOaOaAy2YJUeb9v8lb2iQ5I8znByNjh
P3Hpevortoe7ecGmPl7rnavBpj2yJCkxzDzOM40TjtgkpDg+KWMAMmcsY96YqB4+XuWdjUdRTLPn
CcI6aL1//0WG6YGRMUI8quiyqG+zoFjHxVMkICgze/wPa3FKcAfRh5nu2dMbiVacEeebR1FGm0W8
uYx/nJnxb4PT3fj08Wrv7Iqly/AczRhJ2t7Z0VqjNZrzhNUsgjsW9YqGml3RRQXi9e9XUjZbgowb
j+CYs6MPd2uPFBy6NEMxKDDDXW542xTxWM7T/Hipd75dfMYsTZI7e0Pos0do9SpSuNqYCM58wPXs
Enfy/d8v4eBYCdFWcSedV4mRGdcB3gvmsVeyzpFktDEq4XZ8+HiZd7Y3v4IQbUXDRArA2eshZ93W
SNFgEzYxSZDZkBwxbQGTtt3krzsz+dtSZ3t86jHVhS6vjsiizeu8co27qC8w5Yyt8a/Tg35f6qye
SwZYzrbdMENBWyYt+Fi1e28Z5Sdf7TsPz0X6blpcFgT/Osve/6VTT2DFcwx1yUnYwSZ1jHvcFfZB
3m7/7h15wuY8pZslQUjZljrb2DMCoGL0kvKk9fM8LpAoXFPH/cs9/e8qCEmAghzLg9r9+4/Jwwpv
ksYgv1hlN2M3wa8pPoEczp8XSyBUYaLGUfAv4vT7ElNUeHY6++2pD++LGE1VvzC6u0/Ot/dWUdQl
WirX5dGd7TPbDHSR9lZ3wsYPrY29GqsnbX+yw86PteWngK9bgvcPrHUePoidlkwn6XYnW6GM9vzG
34yoOFE9QlDt5uj64y3wb5bur43rv+tpKijq+uUyX370L1tNw0c0rLrsTp0S5s8x6PSLbfreo5M0
2KcGuQWvyrMs1a9F10jm0kMR1Qed9zmuFapTf7nzlz/HpRgjtZIx7R/31ZIUWA8aXa+NR/ca4SGW
F2l7Z5j9Xx6Dy0IYuC//NEldPT9pi8mF8uia7alt1TVT0Tvqpk+WeO9V8mFRmZP/pTjNf3+0s5vX
KfrP9uQs3R/+viL8USw2h2P04+O3+M7OlGKBvqiEuKTss5XqfOS4mJ3+pJsfOr3vmTTUX/7DErbp
WHxgy5l+tvkFKn8xpxj/VtONgdZ2+CqzvwSNeSW0SUvNz0GBOOFsickoatdyq/4004eg8MbR2Q8x
6+1Q3HxyJr37wH5Z6mzXh35U42bJp4xvLzjwbZr6CznwkwNj+YPPvi0pCMMFixF80/bZ+WqqrvGJ
uezILxv7VZMoXIKw2v60h3nv14CdWnSYmsPpPOeyTVJ/slKrP6muvytr/P6c8utkmc9/vwVM/vML
xoQQ5/y6IHk1LSvL7E8eouLy0rW3VfrJ6XcOYS1bAFwBDBd8gSrlbAt0YWEY5D3zS9zqNk6aeYVO
FoGzPz1kQfraIbJfRnK3f//DqCO1ZXLo6j8GI3WVh/hrGf0p8nr4jBAwsC7L883Hq7xzHCiuJzJr
OdeoJs9ruyYvZJMRH2Agp2gwixeB2Ib9a198dlG9t9Jy6gibb3X5v98PHkHycFIl1XDSRb0fordw
xHiuVlur/eTB/QF78r7+Pd/+d6Wz98V5EGspe+zAY2XBZve3pKP8YFqz5tBFn1rGL1VQXzqN+VQX
n2XqLYXD2eeFkZDt8cYgsKrzfkMWRdM2TjSeghJlmWpQKkx57u84KoOtLJNFYG2PN5lZeXsMQYNP
io73njLhldQdS//2x9gBs4o2rAy+umIssZ7B26lb5C+HYvj58cZ55/NWrEBNTqqo9M5/pz1bOIBr
l49CYvWEC8cz8ZiHYs4/+fiWl3X+PPn2/m1GXfePKMkxzjRk1mpCTonhbD2gvwmKKPrkUHz31/CV
cYvwLSCt/H1zot9Is3nU/JqiXNx2MjAk3Abz1v4P70f9stDZGZ+SY4I2MCKuIxTiS+G29iVOe3qj
O5FcTq0N2+/j9/Tu8wMWWZR8XPf20ov/Ukol1VhG5OUNp9jqn6SXf6+i/JNh57sP75cllvPzlyWK
AmqRFLhTNh7xXjPSXCcjMBLj/r+vKBib/N9vOSvaI5zNTL8sppPr49Zk74axxuDukwLpndP+10XO
UTGZ5DG5CMN4MuBhoJAL7ykPrK09CXOdVmmyxjM6/EH4VLL9L2/q30htG7d37+zXpVCfCoXd1KnC
7aWYINz0FWrpjxd573xYRnjkdrOIPAfl6zSx1CDHHndaMztUcAigeXHBEPbCnLkjUfLj9d7bGxp0
wtGepBQ4LwJhGiHeyugcAmqa3irWpnrIi+//ZRGPYYYLFGKe90A4veBuP5fDCY1/Sy0IkFSQEgp3
NXA++X7fvVxoBCgEXW2D0J6VTzmnewmncDilhY6u51j3RxXPr2NQltgjpQVTdEcelNe9zrnXkRsW
zZ+A3u89Ugf8whJAaBTwyyv+5XOTbd97YuJ6a93uMsMhpHbah3n+bBb63k6hrVT0/Hxyrjw7Ej2n
BiyR3CQT7BWIV1uvfAoHfJL6zcdv770PDgNnS3Gf2At49vvvUb0dMymq+OAiZK8AqA4A3SQFJp19
9d1mAruu0Gzgc0V0x8dLv3c4unwM0Gv5C/64LWtPyMIuqOwGn9Nq5VXcM/asnU8mIcsZe36HgZe4
fHfWgjecPcocCVEeRZzBQ4Y54D9iGtDlPGEhCbvS/OQDf2d3aAHthJ3JvcxM5PenuSh4StdM8J20
kc2Jeo9JANdm9ckp+c7uoLzhcyNTmFNELH/GL5uQCoiRmIjZHc50pAcjP7fxtnM9u6gprOePX9N7
iyEPtqjaFiTXPVuMOPlYh8Tc4HmElsgj6mMfd7axHXz89P1wiD6pIN9dD5NHDwx3GSmeva+0Llwy
JYb+lFT1Mw4oh6nzdv7/cHYeSZJj2XreyrOaox+0oL3ugWt3uIeOSDGBRWZlQmvgQsw45oAboBnX
wE2RXAY/BJtdEUg3d1a1dadZtGfG9avPPeL/dMfVo+zKClQms3e2NkA941sBSDhF/WYGuC10it1q
5CIIL6GPZA0n9sNtW0ffC/JeKXK+UxNzRIFM24xO/QnxipPlS2KKM1xZpedWzvtvMgvRjF6c5L6G
adJpzq0VgQOsIIgF5RXH6JnNQIcdHAITgJwV9HHljJ0Mw05ueXFYpatW9bPk9ycqzB+IST5C5xmv
jPDZySSQxouX0IY5f+/inSt1xdPxEaDk6001VtSoQC5ZlqZ1pamzI/iuqWmu320KKlPHhvqT1iUZ
fq9UzTZXACTFV1qZzsNfVsy7VmarMxsiR4tE17mInY1ftY60SgpSy31bVe029/uW/MnKSfeww+NX
oXn1y5/fjTxuplgURqWlznfjmEuOP61YRZ6E0oPmPsq158AbDs2gXGnrnCeQKeM9x39Nk1zSj0Oq
tAZKkAiE4D0gFb+pPNh/Ur42yRy2Qu9kjd1OmTRl/Mp082x4xB905bo9t17ff4Pp+no3qYKKa1kh
Wc71bUpNQZmHL5OsfewQOnj4CyOL35KKj8kFOL8nJM2gUEzmyi2r4HPUQCuqwNTktQnugCjm5cbO
Lda3hmxgjVPM72O/DAhlRtGxL1Kiv1n3Eg+P6p9OzuApbpLQgOtUn674+WaHptxbIIo4Se0CsZlD
RTK2qjdXunJuit63Mju5soSk3qLhGnfqzyidNTLVtehU9V/KxLjS1NlRe9eh2aiFZlcEscqoafbz
lEXvPGbiz794TewRy7Cx8bhIZ0seEvUgWsENHrfh0bKRKZa875fn/twRYnOVYnJZJuyM2RZ2MHYq
3eeoN7TcOJVM08ZpIU1TqyLvpdbMV21KkKeTVFK4E1X/C4P4vvnpyH63pcAOyUICBOdKOeAGhJuK
ZB969nBKQGt9udzVc2vDRmSRPBGs2F/21Ije06jaqQCX9t0yb8PsmwyPS3otAW1ebunc0njf0mxQ
a511ngPhdHOjRT4adbkaalZtry83c+4F8mZ4ER+T2bZzawjcu6o1RT24OuSHHLx4GX5GAQtUNcUG
OHNVHuEFMlx9cGXVnOsgjyx8rbLKu2AenaiGVpVKJ+3cGp2zXdcV/TIsqm4dA7TaXO7kuVlzeM6R
psZe4J36cYXklgYW14l46WscHIWH6EVitBa6siblMQMi9MmoXRnYs92zTf6jkyNMNO1jm2HpUHVW
4rnrIJ+3MSr4bfdoh7xbL/ft3OZzeKeSsWZM5K/ZEUKcAevOTAc3JmKf6eWz41skW3TGxqxQdHeU
Y+Ubtwoq89vLDU/bamY4QKSQScWjcB3n//TF3m27LqLovA94uqI+hOBpoGDh8WCNuuBrMV5zmp8Z
zfeNWbMZtFD8E0bXdi657Cmyr1kKWirW9oiKDFcG9GxTOBdwldvkgs0PzLRUSJAnJQvYU3Xs23HX
DQaKGeaV4TvbDFNmTWFWjajWx+GL5SiweqkRbg8dlsKyw4DGVHR14M7OEtncioV/wSFt9mMz8ABM
zbOj3tUkBFN5MySnQBq9U1TL0srvwL5dXhVnnt8WF/S/2pu6/W5VFMNI0ainct1o9srMQbeALt3D
TnlCGfCmDSv0seXfL7d57gzDhYFxQA6GQWLybA/4el2aXqzw5u/jUN+SKYhAtqcUdxkSDDt5qs9I
Uj06Tm4YAH8oCa2yimLry1/j3IxOmcnkVsmOQqb+x65H0qANdarKrmX8TIxb2XxAJ/JyE9Nszffc
tCrxTKG0q8kz00TEohEZSBRXQmZxpVEVuDLjLLmyNM8cKRbGAsE2hyoaHv8fO2JoyG0E2MJuOOSE
bwrz945S+9SsAWjH32Sj/NyL3EBsLX683L2zE6kSIcVRhEuRhK6PLWsqkgSGGUD686iiaxGsWw6q
RQVVV5JEpiJubiRpvC47I1tXsGW/qpl9LW56bgUTg588Huju/hIiqOvBp0jF7ghpT5UqUdAvJKT/
F20d1kjHZ0+kRaHgqsRXXgbnRl2bkqLoOjSled9R0lHHnGXpdjE5453zaYjab04NWN3L489+Hm+q
Fr0AKiavrNtzRwTeEPKYphtSnvsMNL8UlZFx4EXk9S+oNTiK0Hn09GTlGMP68gyfbQunu8LY4sSd
n+NtbzV95dTCFUnv8iYBfSLEfWqFa0oOrrgGzg0okSuuRp7q5AzMbuAa/hScE5Zxp0cHqW42wPmo
qxNPppN/qgcVrQnzJ9CZK3bNuT2KF4tUHb7yVJPxcQ0nfQ6dtu8KF0l8TiFiZt41r9wZe4YyjD+a
mG9QR8jouJBuFKtPtpUvOqNc1MV90EHWRV348pSdO9ZIvHd4SWI92fL0Zd6d6DFGkqJXfenK1FMG
8ndNQdcx/QuRBKbqj1Zmk4XL3UFsbGolflSKfZMD+IheDam80ptzuxs/Ef0g3V2x9Fk7WmMjHodO
I+5ux95EcKy3phSXdwgRpQ9xpUN+SMSXpqCy9vIwnlsWJDxOHk5SxFiRH4eRRuqeYGHlYjItAmOj
oUlyuQUSIfgd8+vhfRvT5++mKpGlmHTEpHbzptrYCD7uY9N2jajBhRRuE7uUKGgudlGrq6uuMO7q
hkSaSt1Rh++WgpJZ00GR11f2nSlOda6vwl68lBApUrKspaL8lAKzQqYLTX9HLSlITjYQJO5zO9i0
eX1XCfK3vAbRq75c+Zm8sXrgYGbvppRL61QhhM1RxGP0Xbb87hsVbUu9th4FZJJ+QGU2ryi8T0b/
S9PghKrM4TaxNH1lyv3OQyZKa4fHJE5/V0PzJ9ejsWkNcaP47V3SRE+gOhB6rHpn2Q4+t3vfNVtR
6RmkoH4nYlRhKU2imHx4rXT9rgaGtIja/jSakI79CTypkFVbQAJpowIVM18cyTMBb9gPbq7TVcX3
2gWVLktU/ja6sNaknj6JptgnZboiLQ85gPKusqKHoWsIgeVb00IySkbgYiyDfRQ3aEN1Mtpi4SEf
SY+KahSDC+BLSOCPVPrH2WPVhbd9XD4IHwy2g9aWEQ/rNg52ml3tnC7v1kaKuxEsQV0l98hZPFL9
cuPkIcLRovWWuZ+7dRmPD1JTpk9WrMavQZUmSL8j567GKsQ9SfMPw5gTCkkfvIwaGmH4X8qIQt1C
4fiNM+noBSoC71CA/dH62TsvYSU3W6vMkYbA0VJanv8CdgIF6FKvvptoxizAuN1iYjKgKeXsRnpE
ZdVNenndadVxFBFqOwmqPN1ADXoxif778NxUv/wWV81ngXi/gspd1iL9EmqiRJXvZ6T1nwyrOamE
aBDbq4Ir9s2ZE+2twEcj4YCAlDY7oX0LPUM1xV9cW6gAlvGyQpFzotpe3o9ndvyHZmandNmVdZJ7
DihGxf8c6Onew4K90saZO46aNJ6tKg4+VL5nXdEKUXd2EtYuZQz7RkjmgprqTZwV9/hdYJX09euA
VvbSiKv95d6dHcR3Lc96l6PGFaE4MJ1nFjnpu0i5lbxg/RcaIaOI0OTkrjVnpzUB0ByQilKBFJRW
XeofYjW890T99XIz5+xOMEDE7sgPJbA8z/yzAZdZHWmZrkGZFNq+IMXlhfY1eQWDCAgtiVaXGzy7
NN61N7sMUgIxkSj6ysXx8LMw7Tuts/7S0P3RpdldAIbAGZKqrt0UsUHDvzMBRNbjtUyXMzfOh4Gb
GQc8JUOta0YGzlSQGUBEFbu59Oqt3qvpKkTe8sflkZtGZnbF2eQbToVMuPB/KVEGhlAPXgwpuQ+1
H1ombQBC7Kk22Fxu5uwEOZPNg4uDl9DsIZJEvSS8UKuRI5R2iaO4Dfbj5SbOGHH29EokcKVr7NzZ
W44Uwa6rZLmG1Jp87S3zERcHd2B2U1nauvD1a++ac11635760Tgws6BFVFWlS+22BxmF5v6Vw+iM
bfUWdSQBEDew+bbL3pkfAm6skvtB4drjveU8G9KTNH6Th7vY6Bet+nx5+M6tPMaIWgUTHwqPxY/d
kWsDyAoSze4UoVLkx9Cg4JiaWodr9nJLZyfKoNBrcnCTfTwtyXfdwpAc9EH4hdtZqOMYoHebL9TS
rlvle2mrVxo7360/Gps+f9dY5XQkhxfYwZXGa7N4AJqDkudtEF6brHMbiQpX/a2egFT0abm8a8iQ
Wy6OyeAua20hW1y8VrHEcLg8due6g1+ZS5YILbU+s+5kvTbGynTV6pIDXRE66Cl2rP4mFomM2Kwa
6K+XGzzfrT8anB1Io9aqdZBalevXkzFZrhwsQau8lupxbqmTfkrNGfUErPfZ6HlNiOikNJZuHO1V
Jqo1j2haLELSPgLdXPmDdeW6PXfRT0XvnEm8Hzj5Pk5XI6wUFnBdEQ6AM71Qs7S9qRWv/gbPpH+0
0rS8T/UkdJEFyk9Uf6O19+cHlhgt3uypavCXQLuBQIjRtEbtNlBT47ZYZsXNBNi+3Mq5vUbCKWWV
+JVJ4pld+F6QBZGR6bU7CEQDIwjOtQla/Mbzb9T25+W2zi0VzimiztTxkSg/ayszUaBSCtG6UWqh
l0ouG+B6q6iPWpPXV/L+zx2+hC4xLcgB4SSZ2WnlWEkoV1OCUqVBh16+72wzv9V+XO7Rud3Gw5ZY
ConeVCHNelTIBhEbxWjcWroroxebYIM66TXBsrvc0LnV+L6h6fN3h4cZiCJWR791vSqTtqOGTmud
VNj3StrDjeZlJ7IAnm6vezctMmffLjd/bpX80Tz5HR+bD1Fh11EPaVwqT0s0bdFYshXjJ2Ksb2gk
tNZyoDSX2zyzWoiyUOCA/sX0hp+dZHqlh5bwBypd9KOZIlUoQN9csUPPtsEaYepMYgJzjxUL0siR
9m/cVtZXvvMQGj+M+OVyP94O9o8WFPV2PBg48g0WyS8+ZARD0PyuVXd8VL/23837Gnm8I36q4V67
HT/7braBLLa1lpBuD9Z9fwiPzrP0ozlo25Bs6WN/KI/92l9G6+ikXDnlfl3A1J3xkFGmBUwwYnas
omFpWjgdVVfznwdWEaqmK4Rod2rQby4Pw1v2w2wYKFPgXTG5Bh1jnh2hd0K0etqobvLZeFQP4hju
0l27DTZiZ91wjDeHcD9snK2z7W+abXLKP/VfLn+FX2ebHGqUHqb6BVxR9mxF9Y1vBqU8qm7r5bxD
IWBAVwOA0lwzZs81hJE0eZXJ8iQ/8eN2cTqpr9OkU1yn1JZ9tBkilIij3/98b943Mjt7BgDDKGyy
rFATXwdquKzBeTf6p7/QijJp0FCeQ6Bp1korACUbZaO4Bey2PnYoz+n33aBcOa5/PWB03psGRXoU
XBKkntnmyFmarYnX35XTn6PsQLqS8KzeVtq2QXnrcpd+vRpoi+2OQDiXEalsH2cn0rRGkN82tZWn
q6BGR8dPr5X/nNlYHxqZGf+tKDP4xYbqpgW888lEiMwbRUlOPiyCv9IfSlWIextTlvbH/owpPp6E
1FW3joKvmdbuC6tcX27i3PSQZzSl3xEqwgr72ETfoBCto7zvDmDotGbcofe3qJ3XETXMIPrzljKZ
tuRGTHPDS8OarblS1zqIdpwUXRCgUqwc7FFd2GO8utypc+uAeZ5qs1h6ylvu2rs71RBW1Qs/0VxL
6zee5rn1UFw5cc6tgvdNzFYBZeoIldUsa8QbrSrZGOF9SeXe1fr7M/NjTb41/kcYkXn6OD9Gpo52
GXGyGZAPq6L7kSn5Gkn9XW6JFyszXy6P3JnzjQuZxzRvDEK4cwGIuoqH0KgqFflS7ZaFvlV95dSi
3v0XmsGOmJKcJiW+2cK2nXRMx2g64aga8rJveCkWFf7Vy62cWQYWbg1i9Tw5ed/O5ojMo7ATCqst
wBcvspfsWmLu2cmh9kkl0kgYYu7risi2tDOE8dwhjAIoM+UTOfFbKw+eJxZe6WhXjJrJFpxdtBzU
yrSoEZazrenzd+u6gSCiI/PO+eYZiMk3AISoq80XdvLFw23ddM9Z6V/ZS2f7+Eeb83KyXORdU7at
ipcILuwBCaSFj8I32fkr9Nn/woyRfoNtiEE11cJ87KCTUqxRkNlK2n+S7zRS3XaxpSVXunRukb9v
Zbb6xobcuslsdC37G4O8CFVk9KNrPuvpLJtP1vtWpm/xbrKyOOU9GeqqqyZrqxD+plTADpoTWsci
4zKE62J2VzIUz/eMyNhUQIQ7YrZA0PEaSsmmZ6LPV9koLbUepWG7/HR5Y53v2r+ambv06kGjhrgz
FNcKanHr6IlYo/wKytq273s0PhC/j7pdXJf1lZSYM6eupSBIOvlBSMOZH09DoxRWgD3ummq/BN6+
VFCCNTLQKGl+ZZGcaYowPtn/VGOT7zbPXcpHJY4CX+YOScRi0mFq8SJliBz00sPl0ZyW22yhEEaV
LcqjphqUt0KEdwtlkC002YtGdxtZaGg5QyFPiz8f59Y/NDJb80ofc3bwHHOdqTvgyUqxyvTPcZIB
2dG3f6VH3PJUhUy1WLNLy5Yo2EzUiCSsPjePgAqsJaJa18SK3grV5wOncVQwOZZKtGHWTOmVuQaq
ynS9ry/hA0yyl+6Ei/QYPyUPxU2/9Tcr4+5yz37ZYJSzs/zIKZmEhNA3+LipC6NPek9FgF+Y+s/a
JPHJtwh3dga0sMst/bLHaMnC5nNoxZzkxj62JAZptEFUGgfU7aQl0PmTHKefq0LfBOCK1npZ3hdx
Hlxp9Ze1yLUyveWg/mgIBCqz/oWa3UUitNJjmSFx0H0ZsuJKC7+O4KQk5OC9wVuEz3Q2aZhMxDBb
KWVZPPS1W8bPSXRlkn7ZupQ18uyVEfedVLnmYkKW2o55jI8NIjmwJNF4943cbwAEFwDlo2sHxduY
fFiGpM9Pr06q2knW+0WFKTJDDSBWmx3BNG5tJV9UZf1ptKCvV2QNaA8iVg/QiyKwMl4R3edRubm8
VH6dNJynU0oiKZBURc2v6Eqn+FWJh+xoWgaudczIPclJ1pWz99fIHiIElL+aFnfjVIw9Wxuth1AA
gY/s6Nfaxql0XN3DZvCNNQrxwFYOIqqWWV0t8+bKE/LX+ZwaZrtBOsHLos6sAkTTITBkenpM4KY0
1RcYhcuiD5cRALTLI/kWKfo4lx+bmh2TkhfBQ4RXfuz9pj5mIwmBSp0PG2Kn5rpWqv4E51A6tYAo
t0iKAdfxO+3Q+rBAlpQYDfdlqFc3HjsaWSHbKLZmXTaE6QnQL6ZymoPK+8deaN4wEFoOky9S6MMb
RQkd8gRY7EcVXNk3vwqjXWxoP1IN3hKkRH8dBPa+KaC/Xu7wr7sRFR+8fgjAotJJMuTHU8YB7emA
08uOFbJygGpXUYXWd9Ou35r59+/9f/J/5Hf/dwTrf/wHP3/Pi6EKkQCb/fiPm1cRZj/z/5j+0b/+
0j8+/si/+efvXL02rx9+WGdN2Az37Q/wCj/qNmneWqP16W/+/374bz/efsvTUPz4+2+vv8MrXoU1
dL3vzW///Gj/+99/410yPbX//X0L//z45jXlX/7P//Hf//d/+a//67/95zP/6sdr3fArVOVvU9ql
yeNGnSpg+H3dj7dPFPNvaN6h18yBgVv+t3/LwAUGf/9NM/5GhTTKEDgtSUx9k1qrQcVNH8l/Q62H
gAVPDBw2BM5++3/f7cPY/zEX/5a16V0eZk3Nd5k/IyjX5Pk2vb9phAjI7M0fDJKEOqfS3aBwTjJQ
qH32RWUvfOGQjKI8p4PWrP18AH86UpUnBU2zT5TiNJY9fBMNcq4dtKvBGF3giMqSrPnfG1m7C7sx
W70b1X9+8/ff9JcsLJYmwsRs+kn7kATy2WURpr0Zeyhp3URW0S2Q77MWBZkga1Jud43qV5znxo2a
lvE6TPVhWRn2EQn2+1FKn8Fp9qvUgGZaqBSHljn5B34K5CGr2o2k+JsQ9UESIewUIraubXgRj4s6
R9/fU719lPTN1oucvYKDFfZiudV8EnR8qd6Mvk39oFVH5NNYGtwtO1/0shOtQx5tSydLTYqHs09k
qpRH+NsEUl3yR4CaD7pJEhIKbVkg1oDj5FXv3Q0tUM7KKrdjd7JLzdsJlN6FzFdrNHncDQstGVzu
y29FYyvLFkmHNUyyvIcLB554ZQ9ZuSQLL1wl0o/Lg/82uO/PQgw3RHX4c0oIZ8XOzvtYCc3SCZXq
hgLqjV3KP3m2KSsAqyu/LMCBBCVygJQhrSLLyJ9CkjuA3+4zK1E28QkIp7npSnETUbJ/Eqm0KWsZ
r7BlC5LDdopVBqs+5jIuPeMukUT1HW1nNCB9SzyaqTPsMsDw+jggDckVnqqwdkB8eKKMN2ldjzfQ
M68sNtXQ56chCw0lNeS9bG5T1LGnt/A7SzykxK917JLUtU5JllXqOYs0K+xDUPjDcwn8ZGlG1Ew0
tonIQBh+Rm7xlBLIeOh7sHRjqbIGhpVeJeoLODn/WGIRLMYUpFFl5chOGj4VrpsqkajiAhUK9cGN
w1OBGswavlC6hht7b9WJvUXkX911hgHNsgWEuw28fp03sbMxU1CueqtWK6cSwcrJQosqo0KsrJqk
vMaXg408ZCtJqWXAYIl3MqgYG+SNaNL4qej9XR+Q4Fr5UbPSvpZJusNKS5dxqR6VJt7DW4SOGJJA
qBmvnGCP/giYeRi6A9B2MJEDJThe9D3v/ZdUCqGLtHiPB5FvAEBlO7V4CYPcPoBPq4Gc1iEJatiP
ExJu+KZbj6xafAdoFihDdigAoS7EQu7gTWr58FOqxg3Yn2yZDMkmaOttaibbEY25wjtENsgequL6
JR5diH6ivQEoCY0NEdhVLw5s/XqBWEa1sMosJ21rkr1J3Tr0trYVb21woKlkf6XCaOJ3jyYJkSQt
VmSDw0BcG7zzllSLAP4dofLF+oNv5M8gaYNlV6ZfSRUjdzDx1rFQ9Zd2oF1KZsol+HKxtPqg2dd+
HC19IOoT4rACoQi+QgrY0qAayQ3JzXJH/rnpgr+sSe8ypIVVyZTMo1Y3HUv1vUARwyZL5nP6NRjT
akcZNnFvh4IPQ6fUPGqLx3BUWStp6GNJ1uE+HbvwFIgUcKURdsuO/Jp9CkZ72WaJv218pwP51ME2
zIuXRLXzXRYK/8lsXxNesrtkHOWlE9veWu6KYxwqO0/Ofne81VDKcAScpy6uEb4ZQmvdGKO0tuN4
kdVT1qYsD7fqOKRMVf09Qv5/iSYhW9NXh51NPR8mYbDK0uwIGM5BDwCKLGS6xFWAWLRxNrAw7Y2U
aPEmU2sKEvoqAxjOCih7QCxKr34ZnH4nBWBNcEo3x0hX2jVlN2KTOkm76AYqHiF7W0tISt1TgJdo
24p1owsIXHhrN7ol4OW1kX0wYgtKE9lUYT2cjIFUk6ILwM9XiTi14U0cOtYJUZ/wWEpQVIMYRr1V
lvsSE6woLON5TD57dsPJPkAmTcNYXXdZ7UCm0pMFgrWLcsijddA54bZLvY032NqzV0qc9n5xHPO6
mhhz4rmHQ9e1bbVppYZ5tchRRRP9tpkopJbWvhhqVe2NmryKEgHFx7hchE1C6qoVnXoUYZY+7NpV
ZOflUUsdZxUJT/zoMq7nHKnFUzn9kQhrh/sYglyeF9vCxzFiVoZ1z4WYAq+ElFClfbtMbNS2siFO
oOVqJUVtOniVvom/VJggy0IXo6tEKUXj/riKdlbp6CeCQ909LM9qM8o1rhY/2Ppm0ZxqI1Lu/Lho
JgoYjMcWcEGbGS4rPfrUeTiPpQBOVmTL8adqTL4nkqpxiIALjuw++tIYD3ht669Gb/rbtmnV7VD3
Ogo+iur6gm9q+tkLbD99N4rBIF5kage+aL2OAzPdJ4i857L0iXLshTNAwYMXvBq7zllhDhQLOfa9
FThgAHaVecrS0N6YEXpRvpf4dx3blt80bsO8dFadUh7z0Yp3ZP5XeJGXjVlaLpjXCPrbKTKzQ54n
0nq0FIhoteFmY3IkRu4/tiEaRxQ9IvtgPBe1OS7rWPNWsmTwtlOKG/gNP520B1UrmFAjt7+zTLQj
rNtkBUXIezaHlt+QmtpOo+J2Y8bGpyBX8+957N+GEJX3U5Xl1m7G55ig69FR831bj+ktUNtYyk6V
RDV4J5cHp0rbfdTLG81o0+9J7MBABHJ48IvJXh5P+eiZizfAe66XLcsClJPeINxqB9bKR81lMyoK
oavQ2PRW6qChCL1Q9OTOeYPhfe59a4O3wIUjm92Okr8LmknJHy5gTa7xXaTJANQ1IlJyHKd7J23A
MEaUu+YCkJwWtPtyqL0tqIV7GUTvs6+NTwaVt7xzAG1HRL1WOVU6lJgV7Q7YOMBOowSyW2IdlZ4n
obSUPIO0bG9Vr49eKi8/REg2NLmq3PhKGDxTyfQjirt82fqSvaK6B9W/LmQeE6vevf2oRJQ2yuWN
x4OuKOxkkaWeBKsvbW7E9EesvKa+r98mMXS8tmgIsIWjfFcYyz5XlBrrUu4Potf6IxDL9kESIL9y
oOee3pjcanYM3Uoe2JattuASSm5Q2Fskfkn0xM4eTMAUx0Brv1Rl+ZywQ76X27AugH6Hykudywiy
NLa16vJ205ZOf5L1qHD1vvmUO3aywtRLXYIL/SoI6MZQabetFNyibcj0hK1xMkKnXSqpDESS0q1j
FhT2yld6ccyHQlsKkh4DP2xedbP4bLTRuOzDnrMkicvHOvShccqStTP3pAiEj9Cxg0dTdNW6jBRl
HRtp+FiYobm2fXtcqXl9jJQuPqrCF3dF2Pf00Vc3IgT+HOTgkksruldRC3npZQm6bPyI/u5WF3Z7
n6bRIZEkjClMQOSPBenVQX3wdcv1RDU+FWXsRrExbECOyQuODGkNL0xeqmnsr2UskZWn7RHnQ0bC
WzUOEoiamaNnVun5TZ9k7E4QTYHprUUYyXuoA98yq8iWshkeFNbQNqC6DmguyLeuUIGN6R6SRc4e
gvmPhsJLcO5+v8gTcy94Ht80rTY+9Hp5KON24hyOn1Ibmi3lpDvJaJsnJ5U/OSBI7qT2Z19rzb3j
NPFySNIeO0pSH6oyBbWpCGi4DkeNqMTCiuLvVtXcUISuLDpF594XHLqK/bNXxkOf1uPGbKxXc7S/
mj1IsiHZU2fhrwDD30NHdZbBUB4stZE2TpDkW1BRww4AmL10yqxcK6HubwKt0khuvJ20y+5Lyxzv
bfURXWBlWw0CkJaxrcLibggq/5TLHXEB6DP3ffs5Mzx/LWCpLPre2jUDDjORWyeTh1SRevIdAdTH
BibcVhoJklhyq+1sbeAvph6UW0h8YQ1urdTycRnh396Irv5cmp15QJUTQdZGhfHZyCcfZjEVf4NY
xSVIbhspS1Ul0Y8cu3SlOnmCxQGoD0dEsdYdMhlH0azTSE+3ftgdNCuP7ru2cDMt9/beUIEbx6NS
6zpBt1Fe+V7uYUBK/spIAmU11jHpPpId70y2dENI/Tauh29Crp1FkFOsblC7uwId72zLIDEXhbCG
ZT3I8bpKqp6CJS/eWb4XbUVe3eiBAjQvUJyF0qkpMT0zO1o5qdh1wfbEypNFcwvLFeBlvCjbMbkv
I9JP0iYdd23aWtsR4YGFkujPZc5AtDjMn8p+MXoig79Y5M+UpSzJNdEf8JZmz1WsHHUC/ndvnw1S
/S1tTP309hlegx6NHDBVPlVHIaTwfdxQpZLLBjxBIzi0XvHZsjtkQlvJOmVK2B4DYf6OkDZbK/KO
hVfvG3BjLylCyZ2eD+uYssQN6szKfafbt5w5430rJUjIS/p9CCXbbGo0VePgk594N443LqJ8rB5C
6NQPRs5VO6D5dEim/88vbf1u5CHtjb3s+mHGQMYhlVKtlW7lxPypkjW6tRJT30eScaeDCqfI4uhn
4w9L5M2t1efdcyR7i4qsyE+eGZWHup9ImmmxTAuS7bEzui2AZcpLdA0OYx8e+6iQ3NpnCkPFx6Ku
E2hNuXpCZy78VNfKyDQY2Qr1vGI14F/fxJ5VbfwmV1Yx6NatTQOyMxj7Lor8tcm6aoOhWmdBrSwg
iIebKKhheNdy8eTY6UMW+V9aL5a2jqQo2zAJi2WRjeVd3wM/Not6M9TyKq76W3kAN6QVjrbWteRY
ZHJ3H1f5vrM7Hi2y5b6dt6oMetUvhbODNGksFRE0W8hDyoOhj+E6rCSxtlpIvWZ8j5xQt3a6VluR
ZWCsbOEt1a5pD2nQg8dVpJ9pXncbyM5Qp4PAOzpdvCopfV2PdoV7QwmMPfVkvyeWp934o16uM7/w
lk5bQkAIiOFyLT5R/xi4OSaJTdVS45lbkYLNDsIROkJPAFNXpD3IXn1ZJJCMY1S/l03ZRIs+bvJ1
6hDVnJ4OArJj34o9wHixdKLwaZTgtY92TYFqKA51nkUboeuxa3PQ7dSMkhoN+qwH5pkddedZkcPt
Bj2DF1K9hoEOOU9BUCzs/OBGyOZtkhTyNgIVvAtUWIm2CQqyH3nj4uJsV+SHYaIq6oOJlbmI5ebV
a7J8HelRjCYFzwJYWjed1jZrdOSWKUId67A2U7csF5bRS6uxaWzeeUl51xDZHuSdYRQk8Gmszsg5
OmU8YHgtowzkcOEZ6DLK3bBSJYkKQSN5DPxUphSx0VeD7YhtFBn6ng6XS+6xcV0J4xEWpvk5Se1g
CWz4kaeTBcbT4FGcGcsglapTNdjQTkPpKVAI9CCn6QbC1o4hdWx6pQoyTLpntdbUXRDhAte1BwrR
Xmozb3lxel/lLrMPmbnGBSZOsaWusFSzSdl5nY12e1A72dkAjyYQV1P+3AC+w2FwZ1r1oR8IYElk
unb4gLaSX79UaZi4Pdrqz9KDgEYryJ94qPU8eaiEk+yE/yXrewyI6lOU4xHHwgr28tB8VfvSeTI7
7wtmg3GKMwGMsyLRKxnwV1hs0W0SpOaJ3Kk7ObbsO9xfCeRFWMCxd6+ZQe56Sf/aRoG8rHIHerI1
4CkZvQH6ZBqi/pq267IA81zpjfWET11ZobTXbtXKtJ40r8u3CGuZq96wfkppoGz+D3NfkiO5rmW5
In2ooRpOTTLJejPvw31CRCuqJSWRFKW11CZyVguq2kceReZH4idQgwJqUBNDvHjveXiYm8h7T2tr
V55CuOmWyLv7tKHHenSawkQsfMFNLXZdEJmri5McrkG/Ovl++Rl2cE5Gq4RrcYE8yafrobTLN0nZ
MwIT5FlTtB9HFh98So04qQon8uAmR7QCT3ldJsG9hOF1b0PMHslQFRQX2QF7M0rejdTLzkU5aq+G
7aTZ1pJQtnvgPBhrARgAU8Nlb9GzKzH8nxq5mkPjjR8QuRZD3bjvlTYovosVpiDU7O39svupdbW8
UT3nM0MnGRUMQlOmChSJsuMAovIat+V+lF549II6ObfxrfOmGZNvzQo+ewoCuRqVtaz8kVjjpUOo
17to+XpY+YrHvFYcNuKGn2cT6BSHzph1NQMialqyoROfowEsSeGO2iuniS+1cL6qUYdHdNV81J2X
zq79oANr0oEZjU3dls+8RHM2Sfh5EJwfhhWnZ9RIdLZWEkX3nUTfMwquT+jZAteO5wXeFJGX8wIA
eEWsMRpsZ9CT0Tuy8fOhLtVjacXTCFCugH0duE6fQHIbT1+DgZ0Fh0B1j1um9jFqipXXLRfWqWnZ
kRZN0VI438W2KiVw9u1g5YkuCJclqQssaYJoqEoqe62wEh29ZC2P6BD+HYIOwjTYCKgdWJC6MVWA
krAqBQsF2FfN7TUYVzeHpMDdTXPToV0EEcwc7ugKpGue6Hi4JmrG3OjDyIufoX8WTvAbhHlZ8D4U
eD5q3GrAHY5diJhjNhCaNegI/2ABKoaHqMs60ouLZXH5KhLnqnz6s6NEX9aRmGcr+XPXG3GuDa0e
DiDWlDW2P7I+bRAU9F4xwZ9sZe5cBc4BCgi9X4ZB7pUJ0eirbH8PukqjYmhBfbXpXxqvF3Dx4bBD
kmrRYfG6htSiftgdd+gZAXJFV7kT83A0rWR7YAMqhRhJ7NYQFN3cS3cnhgWbeRuOhZpHeH7YeoRs
S+98XsO/jXLxenaWNBkrBpC8/YO6bPhmY/Gnt928W8xJymi9QIIlsNUs4hx3bol1E5Msvsr7oGmJ
itVt41fyLkTyhEzIKMdgB9CavFCTL9HSZmVEUK+NVHNJlXdTfjDu22jCLryeyYhUARQ99/upi4Dm
6TgLF93snS3nDeEGWPUgStmPk3llep2+8wHjHY16gAAGKTpJ2FzF4v6xifMNPVPyQpn9Gq3v3ku4
0UhXqiJCcPF5COtjLSOzn6RI9uPc1N+BgrSenj9lgKlmGPC0wziBK6sh3zzV3brAZ5eQUVAYAnug
v1j9Q02ppxv7RdG86VV0KYZQTBmSq9Wrjtzuum1QS0LQyd4RBDn+8wXtFZB+OJYjPnv75aDEa+mt
07EMUPbYLd9QC/8tKEH5sJEcjGVuFvncT5NgZiiA/wlaMy4WlDEeESWoUXmOWj98ja2wCUItCMJe
G2OdApp7/+xNf9akHq/1SsIb7G1xVrkeYFu3Ta5uaJLrOutfiwcQTfW8zUIZzddZiZMwA3tELLgv
butlLQCx3EbuH0VQiV153lWOlYXdW5ftbkYA822FxhTpHuiKDvupvEnT/1BO0OIdqcNTo7zq6tbV
sh/QpPbaarAVoSoJ+kEc8bzW743nlz9rwdFJ37fs7qL07LRiN8yxobuvU6JKAOvhR+zo4Dittr+y
VYcXhVtFOMO1Ls1pbrV+YuXY5SVi23KP9U+NnZp3lgCWrEPDDm1Vdi9zp67KrTOKB+JB0cOdJWsE
bboj5ks72d9mtCdqgvGMkafH41D5GJrWR+iUaDI3wnnG3IfEABDEGJGj3ClhnZ+3WADQ/hpiEJiu
0YAypWyqwjcsT21alk6WOEScKmjEXqIVn/WqcV+xTeLqip8XLGl3CyHE1dF6r4O2f5b9kiddX544
/jFXio63CW9At4w8XVx/uK6YdjNf41yyHs2NP7o3Rt2XdmmwNXyIEJuu8Wp+tUvZPaOND44+xLwo
/w02fHHi7VQCD5hZGleK3kxdnWh1ceBeuote5rMqkQJHAIiIofqKBtVgLe2mex/3v6kLxIh4kFlL
fMsvQ68Lp5c75i4/69phCPI0wSX2/mC3sY8F7oRLGOoXE3D5YQPY7DnTw1fgNF+mVM4RSZED1oHW
uw3J8AUL/npcQayD9Ee95ybyMuX0lCBt9QczqIvHBQVQSoncw6cqXpbT3xdjMhJwdhYcxrEyvMYx
Ny8uoxBBVH59jqq4eak4/+l3AYDwGm28COvYHvu1fFk5j/bIiev2ZlRYH6iD0AQzHIDp8YuboCGs
ihV28CDk+2gYcH96VXxLRiqKmliQrV3DvxgSPQDF0QPubpkCGkwOawX2MnK190S2F2Qa+9AshHHa
Lz4CYRrAf5Nv1xN2whWxUfjVf738/T1/nE9z0p+aOrLIGwcygyzFj4izj2Fc4pzaEBBXKMoHUV6K
IPblXUbdCSiyn1fLMp6cev1AfVx7AsTrbd3N7ZiZkSaXgCIVdHHQHabLJWvCd7cqTbGWIbrR+WxP
oOLtSTvrHmEUUYGrB3ieE3+LB60KCzf5dd1esLX0OPi03NPaLW+RiM++17anqWnvQ1OSwnAXwRt8
bFDqhF+tM1aIZX4sbE1uUUfAq6olOJAEMJqt/TqrMmmxZyIY6g7R9rVBJ+sDfrnjEOFnvvaYYFbi
spxKt09Z3dNsok6H4tdppxN4PgRCJLIaw1sw0z4VDXHS1qMyUxqC9qbqkNRQKvUE9Mw2OBAlwHoG
3MvtodSNCFIIgahjWOhpPnveS+zQ6ZosHeipiLTFEsdAhh3vZTKYlBw9L3kX36tZT8ehdDG5O2Fa
1suSrp3zCgLvuYf0ODONJNgPgUBi+2fZnxmnZdoZDH4bDhaLJ6Lb/eQyWFQ5AhqGlunUjxvYiRO0
laOqp7Ls3CpYThRCO8G/UGTsVQUOmY2MwWqRAOLEHFQX9SIQgsYrYPPd09xK/YrFstrBAt5jiHPW
e4mPeabLYfgUOr6OQ2KzSVjnXjZp0Ar/Lazr5yCck5OAlDRXvH6DV4Nf6u3FxLTDcQ+AdUX770uN
jo7HRMIcT9VYYKAH3e228qZLiGLUWqP1CQf8OeRjcGal8PG+r2vuh0Y/ehN/xyaidxF0cjfjNUMe
Mp+kkPGQRxeFmHHd1s/U8FrVUfzTJIDAOergd0ITVlRAep+92LkiCeKnahKnQNAIOZfW3hsEZz3k
2Pl3uZLnRULrE2tvzmOMcHdd+WuB3ajbUWnEleGhuY56SzdGoNrO9TAAib60b+tqwPo25WlsuQV7
zncJB1q0QN79cG1j07Cr/YOo43KPLu9nr+ndb3JRTRFXkZdzO7i7Slr/PGJj2enQHd6wXyADishg
b0erUjH0B0Sv/ihDM94EqZMUAjY05M6zmyG0pUegYf0ZR3BqNrg/DpXwscE6W4SHRYougmm4H9nT
vNRTTlTF0HdMswWxtKco0j+nqY+K2G1PMQCM3eqorK6q7tesdsjt6c5UBzVw/jXYwe7tHmVU3h0H
9hjCVwRyJV6d+eQjsRz46OKOT20Sf/WA5cHOQKpRCfGLr2tVhAp4Fk6SNTMKI3ELXDoXU/8DrOFF
zlF9DerZzZuI/O5KumRzFQNN74YonR3nHbVgc8aIf0XUzHRqmffD6XyG9ib3UiOnZTeOqGR0lhra
vIs2CSJ1uhm6bOyr2Rh3yRnhwnfmzEHqKNtBhIBiYV2RnHoVjDGqG4sQx3ePKOlWW/8qF3jllQqa
zNMLgQwO5s1ED9BUgdZDbOEWFNzak6ozwNDuHjr3na/96spKueQT6dB8P4hPyePmArfmr6Z0qz2A
i04nHiDH+UkNyy/ZYsEYZrNmomwvsel/NqCIp4jqW/s1N4m5sLmvU+I36YRrIrMugiRBuuN5hvpi
yx5qEk/nxGmbA+bQ9lCFHhKqJ/KE75meYGTMBjxBZym4n2OVAswXTLnoNdk1gL32LuBDnOkKCHB7
E6M7H4ZN0VGbQoBWyR2dV40jD+RTgcxMaaJQol0tEBvMeJYTdRuTUafEccojKw8K43zWSuLcYihN
l7K8ra5tX5lyoKtRYKYB556jIQqy1RIHaIuLIVDiz+g0g7ag7KcPB4DPEiXvAw/qw7Kqb8NCVjDD
gOpWWDECl31bLFEQXXq0mMf+O5AZDnLfYkGj8dHWTYlAbgmUjIvpUfF1voY9//Aw4e46w4MDBz6L
NCvCriONMk8lVQZ8KrizijwwzYBCbEDFVnSTVBuHRxdjMSLiXb0qHsQHqdmu8VVyl1TKZ1lOYFZV
U+dt2D65vIKOxEepjBmS8q0Mk686WsNDm5DuSjDg+MATboCtqkcPr/O+iWYLQHA1x7FMwJGsCG2a
VNgACNASEhOXvrh66NPYtcArkeyCACVw/KUss0Q3WGjhHjtgzKqOzjDvW7qsd5X0qdY1+UbrG4MT
vQimSO5HRaYJDHf4ZyC+s8cOcFkSoZ7IUq+PCtQfulAuI+XyAp/BbQFefpwCXl5WLh8cAoS49JoX
h3rhY17rRzm9crPaF8OWrHO7pEha332t/WkvxK4qZfwM9/OwLzlIxRL79oCUle/GBWkdwrF+aXjH
Uws4FEopHMnC90FCtdD0emRc9rzz29QMZn6PY3rUjC/QstnxEimoK8oRjASf/fhZIRoXUUheYTQW
jcAQ74DJ7PtCFT10Q7+hCpjXw9qaJ9g7911D68vfF2Mmka1JMqSem+AjZySuszpKew/3mYKqBsuP
Vk/ITuwPHq3YDpnaU+HwCYAePvcmhJwkkBBLeLX181qv3Y1pnCL+ktwcEh5DafAcoVYuk60EajtV
Nx+Jfs+lAyQyZGtX4N4AUFR39LCCva+8eLx5oug4B2wZt7sBC9tuQHrLWTX+rxEpJFmHE+OmOwvy
Wv3gECLhPCL1O+PdV7v25KUD74guAy5vFMUkG7TS7ny1sKKbGic3HR+yzoLUBxFzVcCQXn2MMujR
Hr/iEHKS2unmo4p4vavbGoe4Z2HDx31wVtvL339cq4OtRnpiwVjvMIuCXer0eCSbqqgqczJPQda3
wZzDBo4sWEgO3b5DtMQKSispMa+fohXoyyyaN0m8da/VZLDvVOMOmBXKLARSHI0OwT55XUEqbG2d
KXcuRKxFjD0/krE4JxBbWGfp0FSr3Yz7dEqjDt+038Le7jn9J3joPeYTYPc9cuttX/po6sUOo/t4
j3zeKoullpkXN39GDIFNVO+Chp5RqrW9W9oDYsxC+Hq2RLAyvPWTr+6VCNJKCZl1CqIDSL+hVMHP
nuqVQEQmRGr50hSyn3ZTWdtDM07ybn25ZFWlgrxb0eVsYv3dkiX6jWZmYJBi/IkCoNOopwMR/Kg7
0zxFIyMp6bo3jou1QALjGSn4wZusxO9KtjlSfsZXiYHAEvDi6wguglOkfDpIbLpAEZ9c/v6KJCa5
JGk/l/QcyiEad85K2JluLyzxkjRKZJj3a/cOTK5+Vm1Lbonx00oDtTexJ365ziNYwd8wjSTDBSfX
HkQn6ve4r04lKHHrg0f2g1WdFmj2zrP2+aGrYTaJKR9ObVDaM3fmY+BQwIhYVXcwwCIvinTkdWph
2kTZtZc63acIS3X3uHEPc4SRitVxezcDphik7979mnC8yQ45EjG7D0ovwpT+tZIxpvGF9kXvdjnb
xDhR1UdZUlbyNsywUuP3Hp3xV6hSoulp6/DO/RgPj0CeoEO78Mpdg2hUu2zHAWi8znYfFPmJU+P2
WdIQ9or5q3A9K54mXfsv4GjRTjPW98Tii44TI0XDkSgXe8qF7nGEq8coW3QDMhEDMkPFajFA7Wk/
gIBBBFMaQvGR4V4ILvX24q3sIZx2OISuv144k+5lYeAydBTs4Zh84ut20SGsfR+ZI7eGFmOrmxQS
n/U6TGHzOhi1rcjyNqOggZTL+I584l0AT9O3oZ+wyU0Q0zUO3mhTC/UG7fH3ysb81iJ1KquhTgGo
hpy6mv/2rViLsBP8gCKPl8VwLJxV+y1getrFHFl83Sp+ltHi3iJdXjBHqMJFGWzaLS3Zt437UODR
t9MCXc6dR3ZIT2QYpELMsVL/8kwUZQy5ULO3pmPlYlOHXtDV40+MdzdqG5wlE25M0h4JdbCMN0iQ
7TW/c2tz7DO7xZfi0WnM/WjeWK4iSB6zoT82zLSwskvHxceP5jJAx5BrY82utSPmjrlfQf3HULTZ
gB8c55OqashhQoAir5wHqN0mjtZa/PfOxo7oANLdDhoVCFOCvHQTqN1oxsDVQuw5rzl6X6AykBjP
Sh+1gp166oZhfqwOWuc5QBfhYAnXYM/SwF0ahAb408F24CjrqkR+utt2J2eo3kBwAobRrsqm2SeZ
O/xU0oGyNyDiE8SVgTjM+RLTZA6e11Tv3ooPtg2/DQ2GDcsO0DIJyJh9lXuCqty0qB9XQE4To9KA
dR6kqnr/94jy5xGByk2cAdB+WoMg3IGBavAhxWEHeQcuNuP+cqbaA3NlXonf1zvPlheX626nkIwa
KyXzIJ534GpXqBl/G3y+0yjG3biUOo/QCQVv8XJyNrHj0IzOSZTywCq687e0rH6GoIXiqGS8fRC/
1DjaZ5Jqw3I9JzeckdhK4asqABToJi5x3JbH1lVd2mPWKoA7EshCbKHdxB5a6Lpn2oYgtfsxLZOX
CiEAxyWp8sjEceoA/9njwsochK8ebQcCF8yQF3XYV3WLbb4bu4xVW6ikoXzX+m28r8BSpm0LMWrV
nPBXE/smqYAbcYFyY+PnUCuecYTgCkmgiWskhwaeoczRwxGmoxaccue/LYjBy//KxEzi2xM6d0sc
w+6411Nkd4OphjPC3t9nV9YQtnCS4QrlezTNPiVyfm5IMyIrz2n2yvPx5MbyNEJP3vftfI1r1AoI
AtQ7IjxPBAabYRtP4bu0vcjMTHBXlvD2Be6pW5dvmFnHIzOF79vDYp56N6mBvHogFQTGqzaZSCYQ
Ngd8f5Y5kWAmgkTET1C5SlR11MiEsCdWOuTAutx1yzCF8Grem5I/L9VFMEgBSuUtf7NjdmWnL1DC
eDB1I1bagNGAoAkzbi32MLYckgkOgnmY9nOjxV6PgB+w0VrXcdIxUUlqyrLcwULlYM5kPAv7Ncwl
agXw91HdEwq1bzFLcCX6w23Lei8t5EVdZ2CsGqLniHLg+NG6QMmHIxd4HruvgJFS/IwpVmGoWbGx
3oJJkl1bB07eVK49wn7w0xlKiOZ6fmJtAHMuBhBcSEuoDhQs6L1HAk5u17JMm5q198h6DY5SjN1Y
lKCjmpPyOkBvnTsjIN9KP+aNBf+rxf9/4Z/5FzfNtfo5ikn8Uf9qq/n/0mUTwFYL58n/2WXzv//t
3/7X//wf/81l85//1z9dNv4/YIdB4HYC30yEevr/ctmQfyQwNAFCRgAEqD38m/4/fTbJP4iL2Gw4
OAOEYYabNeefPhvyjy0/hsZo0Yhgzfm/MNnAU4Ov8y++Xng3EQmHEPsQfkREEP0325oQYMc9nfAb
pBE8nfr43Q4e5Fd9Uh5nGYDt3igt2BrWy0C2xxuriLH1vQWSDGPtZUVSJ2QoKsxR/X6EaOLPrNHs
wQNRHiUH5uWw5SBjtfMHD8pCFj5PfYUsvQXeskFsmbhodRzlVGUVGyRmDNj0ag06I9HqkxOcOzUG
jU/POntEBYGcr7rf0MG2GYK+/6hqxJ2qZYJjufrZCYDgkw7MpiI8OpELeY3kH9YLN2qGj+lCQQus
vv2B5+ozBliS0o6xEwmg8cXLfoFkYl/FAXwDy5jWEXQ7FhWhODv3Ycu+mxC2Sc9bDpyPcLlUkMfE
6PHcqUTlE3B/WEbGateTygGHxyHv13Feo5MwHZG3nDYmfJUYSpvXqH9CDp7eabj4LhCr8OsM0rLd
2Mt64zGd0PQvHNSmv3GcyCTu79PGe9qNAUVWDkIJN1Z03ujRjSetN8YUAC+C4cCgblxqta3k7cav
emP93HfN/OybylzsVP4qfX6DrIu/st6KSxX0GUAdmIpgafzQDPptpGoFhyXW69HbON5yY3v1xvv2
IIC9jQm2Gye86dHSBClgoJ45yZO6EsVA2Tc3MR0optgFTAWG2d24ZrKxzj3p4xwgp97JpSbpSKXI
aDsvh7iafnMal0fUPShcipO9upiatgWLbTz3vDHe8cZ9/4dgGHQ46CBalBNZrsCb1+u0MeaoG0Oo
Gzh0urHpyHnbeCQQ7BvTHg64boLSiwoLGh7FnuphQcxLEPR2Y+rrjbN3DNh7MEoin0F0pB6ofb1x
/GJj+yGmCopwUwDITQuAN3ALaubnctMJTJtiQG7agWRTERjICSrIClrpfSyBHx5BlHyHxjaGIAzC
3KAGZ0l785n0OOR95N1i94L4xGzqhXXTMUybomHZtA0ENArUB+F6T1o0yHp04j8ErQE4RrCW1CMr
GA/mWxff/E05MW0aimQTU2yqCsAW7Gh6U9i6JxA8evxo4TFmwixvvid+1nqCUYutmNAj180GYd33
sIcfpdQfCTxOB4rJ/jRD6hFumo9pU3+YTQfiEJAK3aYN6TaVCFgEHAqbcGRyoSHhgdMd2hgJ5LTm
hxnUzD4Ax3vvGJlyCJIT1IMsZ7YpU+JNo2I2tYqKMGu0nL8Q5n6jm6IFAbaneNO40MVXu66tP2uP
VaekgQuwCxq46CeY2up6jF4C5F4XbFT0iGnXv2/hAZuqpkQHek5X9sfGMoIGnwCWcLrklVJHF9TO
oIA2UU40JuveQLbj/hXwqE3LM26qHpxPZA/8BjneZP2OiBs8TyuoZjuE9InKJwx79NGF5CEh1rsG
ydoWyAUZs8BfggIYRos1DFKiqORfAITo61TPXwm0d0fED+Mzjnc5HhYIwz8hsmsPUAu3z3pTMWnI
mdizw4YVqmLsqQFlD7nR/G3z2wV9V6zY83JKG7gM4te29d40/rYNREdFiY3uCsy2zJq6QinKBJZ9
CHQClxdeVtF5WUQkzwD5DY8VcmeAGh3ohTh272H91sM0eRbVMJ6o31B4dDrgKkSdjRzFaVyDqbCK
Xyq8Qxl08EtBUVCLkHOQvRJQdGoUOgrGFi5IB2M/LXsMbeEUwYEUA7JoCdk3WquiikawysqbL0s0
fyFSJwAw1qXCmBa+G58C9QDx1ARiLwYneh69aHpsvLbfsX0JOcOdSVRYNi7lV4GeLMzlh6jpsmDx
dz2/eECErz1dzxOpX2KPzLn15AL0NnlD7+BUGO+3smBoRgPzdByGKidEfofTp70Y6FaASsAjAEPQ
79bp4VYfgRBVK6w3hJO3eGi9TUwRPvEmxODpgqgTyjzJ9SOA62Q3sdqAw8TyE6GOc5rxUV2glMS3
FkMSGYevjZ7pWTL37E8kSVeQGDsmDchXp1pTZWaM0jF9DYRlhW9xTy4Ml0gCHWgGHJKeJj2YFKIn
jIUoY/pGnbVwNFLVnQqI+Np7KQ+/AAEjKFHovYefxEOScscSUj5BJgzgdYkv6Jl81xTnZLIgKJzX
HSC8hFRpC2VOHidYMjScYKe/fwq4rlczDBQaUXi8YoHPA2D0Zzg8/BNLhi3WHhJnj36Xy+AVYdSB
QB2TvJ8d9z0iJtwlgPVvpMLyEYBWsGDQcLtH5AXq5XTEVwsqv7kH3lSdavzB8GPG99W41Q48YlnM
SoYZlSE74yn/gQB7jNh18xuMrHvXSCHBmxPBEOS2ReVWZ2Km8r5Agd/B33UNjTrybcwGgcMLBrPq
TpJpLAQFtDiCQA/pZG/BiLc3xmMPtDlw0omOSSZ4w7ECBh4woknvoedsj43PoXJ1YFULSnnqkviT
ozxlF8++vpem/p1gjDrTqIvAh0ByAw8XAirg7PVZk/XS0P0C2/KZ4cGQQMZvQ9M8EjNy8IUrIJUh
DPBU1tGRxRY6UFBL2TIm3akl7g/dIMuodlb/pTN4but5xW2y6iuZ6x+mls7ecyL//vezMq1Abvxl
nMCLNXBkmM5eWuDVaCQAwdEs9lYuAD2897GqlmeYJUEoOy44UiZTEgLNQfz6bvLgPEjcRO1i5h50
yG7jMgRHfO73nel2SVhNNwMJIsa+Z1+hT601fMjFIN5AuvrXIGjfA+Re3JXwb6z3y0M7rH9qqceH
mHs40jB+HByvgkAdKRUn1q/FxBqs8EHw6fN+xaSJHhrIdVXu0P49sNM7vv74Qvmsnsw4T6+OQx4z
k4UCNvBJVrOmEOe22RxDGOgkbfPQGpRGyd6SYa1fEHSAFm2c9wda1y4uNP0EZrtHUBnqOFwxeRmB
+/MyQSwGU9hGANqlGIPubQJ1u6sDoCSSej9oDIZ9xlK4B9TXXQI+gPaC9ucW+OXvsdNR4Qs4r2lU
x8e/73Rcr82etkmAldFXr/4gj39/RmtQqRSNR5+yiiCuC5uneqqxFOr1uWOpDCUEkROXeaijtJQW
NyRk82qOvRfl8GRv+QAY1k4Yvyyq11bgRpXyxiJiYI/iZPKztobKuBZd3pTw/gHSMXs6hOUBFhS4
P8WBvQ3AVC7z1pWN85ntpyphKYhbA2M63pNhJXCVCK52GB2jVFE6Xlcn2AsXgC1CZ1hhXFhUlnou
1FqNe96jFiJYxRFFnWrf4p050nlo886fKT4bkKHgoISl0umAPPcL0EKYtXEhSEAxipDd5ilIYnlD
qt9QaIf1eRsIGCPCP41upquqzVcox/oAv5o+WyEcfJLF73C05VWW2A6cHhJEqDV0uqzoMuyJ+m4S
oN1u92ORHjvMbvh96TyYzprxw7ibhbJ23yYcbBmJLMmbBoajAJl1j1K6L9KYvYCSyYb1/Gh08Jmg
aeNWzfNXG/+kaPR780sw1rC6RwcJ5jJzowuAANi5QExetB2u0EUP+5iH9YnX/ZwSTLIompZdFpvR
3TfjWN2WKjpUPKJXgVsu5Ou7ZDN08ao/xhj/3ykPXgWoSvTQz68lAMPMmamHtd6GgGqQxbwodhom
wvcmSMqcwdadzgatVVWMEb8i8oI6y8PQbs+J5beI8fEuaiSH2c2UC0d5n3dL9Oz44lvtah9T0tmV
cXmGG/A1xP21w51YXwdQ4R/OJJ7NgPcVgJxb9CsLADsBN4uAV8xgCR9wF/8N9nZAsOcNpEg4IHty
IfgsVu1z6LWfoYH+DYZoxFLR2EvDBJYcSCCqvJTNO0bX6qlm/DvU1PORemWw6+v4B5nn9nVECx8H
UPcNIsVPgiUs4wg2yqJ4jU5yhahvhuj6EEGVD5Mq9PtRWfe7qHbo1UZrIaUTFjOn6KCZy2zxiMxg
F/kuYdp+HmMmMiAiMM5imnMyNwSKE/cTggpI9Jskc1MgaQC35cDt0ax02cey6vDe/4nH0s1htPJ2
I2v0JcY1OfZ4P+26CBRnMnjxWHi0xr/FMayfwBkB6Cv5OXhcnciyQAwqlZcJ4b1oa+QeQek8w3qL
v1tog2wyaw10W1bZ1t2KsHbI2Lv4I4iJePw7eWeyHLe2Zucnwg1sNBvANDORfcMmSZGaIChKQt83
G8Dc9sQRjvCs5jXy0EP7ecpRj+EPvHXtc29V1A2PPcmgeI4kikwA+1//Wt8afwXW3so42mhSskzV
I8O3WmbdwiRB3pHaHKM03weEmXtjQJVMmvbZ8aaR3btxcQuBpDnX093mKLzU+7hb3oYpXz4ThOGu
3HpKHnOaER6nfHxvsB1tigCPSu7o1ZrOh/GCZ+HGs8a66R16qconrPox+ycsipMfdGX/2A5utS0g
CLEl1PpHIyuKfVUBjqk7J1mbEzmv3m3aG8+Td1E6P+LWsnaGQBBley63YLjmdYabap2w9kA8yMO9
ITkRSVE9d5Y2bSrZPBeleC0yKz+VppqJS0T2Rs0y3ceV/YCInwKJbXKfXvTnKeqbx6kw35vAnE6O
EZ16NYa3Uurnxqz2KZbUq2dIySNnZO3hTEiwUzRshNIXOmK6a6X56IiqOmlahd2KB8yhEua7owf9
vjfK2Ldd7aHrmkuhZe4BdWc8541ZsP8pu23qeAHCfOdoZ9FUa/w206VPEm9Pkj3YxMp7nIuQy39U
asMdON2XEa4VZXVPsaVHzxPv47AyhiOFqp+TDgkgSlX/NPUae73cSndeldzDupygK0I0Qt0gM1j1
GmHqHCFiSOYNLSuTn4Vme66jJaA/pr6rLKomDPdnwkqBd2aps+LT21PLhnlti5jzgrTzNatmtZFh
t05clydhyX4TJfhaF7YDaXtyj7FIjnOu+SaHmA8t+DDto/nUW4042w71ZKZgB09io3jkcfoad1F0
JU17SrhdPbuJINY7RPhRXXJ0hE6q9SAL5oxyKC4iIL83CN5CXa89ksUP6AzoPEy92dVVjYO53Qsx
SFKhNG7CtvI+Cqt/iBz2jSSGwo2Y9HuTgWodQv13O08C3x/DKSkpQI1aPK2nYjDuOfdCTjpedeeE
xwmG1NXaKDk8uRWEiCiz79gw1W7JhwfkXe+oH/2hR1llA35NxvBU1eTk3TK6tU2JSS0XzrkLzbUY
Pfs1wfOkK1FcWeXifVgv2sdJTZTONilDcFEakC/c4Lkx6PmVRTfddO8hk2N31knlrE2rlj6zc7gl
Kk64SPEbLdXXG96NnV8IK93ETVX51R6NJzuH1oNZG8kjx5WJwCtrKy/Spm2B32tdxbX20Lr5R5ly
9OmbwbzMYfmsGQa/j3pZ1GNjZdeF5oeNGrZFrQcXt8cpJbQsZlwu36OZI5FV9NeBGCxJdygZkUcC
sYsNuUuKQ5VH02NQnFvdVTfdNX58hfs0W293hLcSn7O24iI5CLE81viWTnXcsYm1QySJIdqaqUNu
bBr1SzTpn5PK4q1hbBsVFm+RbJ+jDNkj17VdZbQMHtPIWrqS5iqtY/FJ35i9k2MzXPI6CyFuDYWD
7dE1fJE3xY24a78xIQe/MJj9lC37bemkVzulZ4CSRcZt7op6xHYoS4ztVHuXJEM3gHylcxFMGjf+
xFyHWOZWjeVAE3X6h9GiRs7pmpNnaa+GpS5kJN9mETiXyk0iv3Smbh32XuvzgHG3jUjNG6ce53uQ
pdY1ncP2pjmiuRmFSM9Mc34Ulz/dKBy2rcIqKuRIsv/rpTYcYuRvLmY8tt6dbZ2CxQ8/iuyb11oH
N3Fa4pVO4nekO3Zgj+4lU9DRMayfITU2r0acR+Q9AnA/mjWDI+DExl0tiLy3ri4EXBPTOy9BqnlR
zyi6xKKy0FYmOhf6sOjf6mF+I4D7DRZ2dJtN+Ti2gjh8UN8LjwyZ00gXK6xqV+PAvXMwpLaOGJ0T
Tz13hm7elS656nqsbKFKlQ+tyHsekETDj6SvGBQzr9+OrY43sf9VYj72a+zgLGDJC0CL166aoRkw
G1LmOG3cy4zUuAhGm/hO+xCy1l3HngyPg8EIil8+uZmNW585u4hp48YVaWXKkR8LDH477MIWXsnw
YVaG+xCGKaYFgdBMbNb2hTpJNVf7rkkwo6eRt2UiemhsWGeQ+f3Ri6miC6N1Hs73uK6jSzfb4Qpy
QLtcuQd00+k4t7+duKeO2VWHWZvoy9CbajeARMiwXxTDq6XciLdOmO5FmOjwYOplMWhfAAyamxL1
cVWQIffhmkXbupk1HB08hSIPVcDN82IdDhb+dheLaGvIadXhDY0O2uS0GPTQOMu4d/y6Ge/MycNe
I55w5p6+Vsy9F+XyBrTrS13bqyG1w4s1czSfkAxXmNDb82Tah9jFdNV0ol0bHBl3aVJ7vpUFxl6U
sn1Je8v3YmvdVUZ0Q9VuHg+lnhabeQ6dE7VWMzHpKN8nC7MfceRmLS+MSC2/I6/4DucWdaaZd5AD
ca1sTtKdRQ6j17PuiV3ikmnDJNYZSN+RNlxDSL5+1btypSJbGdiVIxNDA2M8a0j9MAzJR+9MxVZr
zYBkLP8EmtJ3XzMZ5tr5FDcuLQWVa2bfhFvtYV2RS4+cM2dx9HtN3FK3uNulVC9x0X6Ylllv5BhU
/KSb6t6Vv8P4I6T4YWk/zx4DmWO20Wz3yZiNXe1wFk1k+Jh68jPMXBoCYhMPe6udxDRO285kxVrz
9uoiclbSEskWa+W9lG7rJxV5PRYPN5AUxKe7uD0OunczBhGhTw5qPaXhT1OUPVt5PcOh75Y4xJ2r
aZriXMDrAG5CqskLLrLKuiN7A+8ZWDpKbXy2YmZR7EK8A8Pu0HlTuW84JG15v5NLUlXB3IfZ0gBL
wwbYLrfWFA+XIXNWTU+doUvYNnDNK/rnpzMFBliy+OYZVbDJpBOdGs2w1444gi8DhlDI+CI1w930
WPr5s6e3qPyFVJEePMdpjmzCx3pI9rnryn0wRC2umTLcZpQyb2MVtZeEaKFhtsd0Mfh7BcnbtsTO
r2W+xk3gHA5S25cUtTbTUza8lnmabr02CTEkON2tSwK1N+PqPRCjc2Qr5RxdM34tGu5jX396uPwV
PIYLERE8my0scZrMfKMOrGtNLGRb52CAgF89N1WZL1mtcTt1Dd1lSr6PhaQ5vSqygyj1b3qOfdlw
LHNlBNwcPSeFNwTgR3nsPFzV3f78wk4GT60/zKW3BzYEoJnoF7tjjd7Ntj3nEWb3qJ9iNgIDrl9+
1DerK1aDUV2mtPIO+hxG/jxjnQTZlGwa1kDjYtHsM0JiIwSczHGhSpAJbULzNmhBS6N2ubYcOyek
sUKjHw9mq10ANxsXW8bzhpLjFJOBIY+drsljUWhglcZqZ9QGOWG21Ke0ttHpOxIeygt6NgbUf3BS
Rddp7oYn9QcWoisaMflhednvwhhXTYvx0cbHcBCVfc4HS74XpWScf+L5Gn/MtGboCzMyYxgpiH8s
8m9ktUf2UQc7D6GlNAU6RxaERz2vPtWEDcGYSPyZst3iNsDV0E7lkyjznqSbshlz2m1sJ+Em7lWF
S8tKLyjk37xOJeeZvVrhDde6fQkTaT/HQ3dPm+B7YjacULue0qmgesT+ZtxkPk6rmKpNzr2zjsPW
mn0rGQasVcI9t8Sjm5Eb2lDMB6+6sNqfnihlZpaPJ/ZEZFcwQL7lDnJ9OBZQF1p9bTP7nLTxB2sL
rIfutHQqgK8xmnw4kILMZFe8BCWGZU/rwjUTyI+4sBdBImaZ2v0QrsXlGCThDm4Z0S2tMH0zwhRY
IZX5VRzeYNPoAPkM92gU9lM8Fa8KNP2ubfAniSSPtq0EJs0sVWMsk4fYwXchU+nu8NLtReroz1No
vFb98KO3wuYSxOMLN5+Eic8KSdrtyUSZROKL8hgmpbUaBapV7IzqGxZKX3er7N512atlkQHVIwgt
MieuF4cuOw0gUMsHfasF/AnAn7xSn+AtROaPtk/hik244TWigqugJ0UfzVLbORrrsNGZktPXJTcK
Ze4YDB5b02KA616MNBB4J7jhUg+VbnDI72c7yC+g479lM8m8sUzb1Z8vV8U4OZc6PnuJzC/051l7
1q3ye1YgXBDqBuAT3ubA6n/Mmfnuiaz3NUs2R0tvej8K5gQb7kMUxR00RC18THptLQGgREHjPXjO
vegIeemzeAorz9qaQLowx1IunxSwQEaReIv5g34lQ8k9VBQqT6J+TbdvfhtBNVrOeHLayj4YHpa5
hM6guXCeUAHjfTXart91JRI3G1w8oxBFcka6jb2gqzhCVL4tkK3x3g+PUigW2oAOWIyQuwPgwJKn
DXS27Vr+IM0JNY7F8wmM0sZtGyaCFG4W2LkXPUOs7txKfCoXsx5NjNFO2Yq5TlM/zD7u8JJnt0gj
9yVGcQjMylyptjY41Y3FtoldBDGeDzs3dX9lwVytgS5mmygz3ZM0IYx01XBAnsp3Jjeftiv649fL
nKh/+cjUHDtbZQpzjGPjcJ4sEOh9yf0urM38XtBqvk0nrVx5XCBbMRPD4phRP6qWVFiGS/I1iQHI
ZIsUtbxMyyZ0aJXceLHOYFQbGNVKGJ6DGZcXBQ1hCG1OoH2QvXFGrjZlW2mHriNyS2AqYLIVMK+F
Xl3MyG0Bo+S/CvUSxUn+iVuhyabwZ+L0+ZogdPEgrbZepaoxtw1mwqPpxXiZlo+KJDP23jCuwYVH
pI+SmOt/+ag2ofhF0NDXXUHd3Ncnv17wdBuY8dhuf31vHBaELLOXb9OfP0yTItqCavlggqzPU6NV
f3hJ6CpHek10az8O0+nrvxqeeM6CQh0nw8ivGamulQEci+wNxIAGrBF+Rc97qyIDraQhHyLtavaT
wMm2rETENx47JwBsDmdKfbok0XSbS8t6I+9cbdyi064VQvIBjUzskHE7V1CHpMQ2qI3h+qU6Mk9V
10YLg20Ej4AVa3MBfOf6sRLpY+RVM4Ab73XWaONoBYdnDXDlwUIAedaZSkepJecCMMoLbyHS6rlo
MLjH96qs1aWfFLkkEprnWQclx24yP7YZN9Bh5Exoo6yvstIm6GQF9c5wg+5RGAWgQULRRhFQGTdO
T2NkZLfedvpnLdnT1Nc+lED1uNW52spTo3mJfIV+/6My2whKXludEp5ptnusIl3AFgnGzdcQ4Slq
480uP0bqM2xVe86cmjE8Iugwy7w9x8vnwEx0PrAPnf3jqM5fL0Md8TcFQbDpASdDhEItjKhgOoVG
CiygY/dEfw1P1T4bzoXsCeMjOyTWnPhVwfteATbIVSo570mM3lMJCRaI3tEOLe/FyiZYkGOWEdDM
AZlGs3HNlWdcC0+prejmn/jW0nVue/FTAy+AwIbHVMLGE1Io9WgcPR/hoBhYUhXJhqS+2YBJnohE
X5NGzy5Bq/Eg76BdJnZLBlJzVjEos2c88N22KwkZ9f1kn9jGEFLH5wBFJAFfGAQPnhrEA2pog9il
XJ/jp3qpFGjHqEcDzwyr8vU+CNZRWwBDBMSmCFTYYt3AeoQ+WxPuSt3k21j41pCRRNL64j47+lsU
deK7RQh2pde29a0LnXiN8hRLFX7j1lGshN64Hxrv49jwgpexyY9Fr/EexzVwCOf60lJ+zduu9D60
OdnxxtZ/a5Z5GLGM21Z6o/v30TEKinCSFlvlGLs+FxFvlnLq7W22eBqzgOgU0OmtiaPpezhPgGw3
buRavwZgTY1lax9dU2esw7S3AvzjgSid92xqpIRGYzAPAf5N4JgmISppl4+D/CYSMZAjaY+zPlsH
UoPT2W7CaDtPDmvAwjU3KEjVzenVDl8QG6nlJRgc7dBbGfNdnkMyTAzIGo1goCaHfBhkup0zRRtz
N7RPkpzXxnFtBSOtxKRYaePdid86O3sgbJidyqG3Vo2eEq7Ry/kFh/ZmKCtuiwpqwGh+WmpOb4TM
01vPmzOcsyc94enRxar4pEsWXcn5jBrayPvBlgdN1AeO/GodUF/O0h4pky/uFfZavGUnx42bTQXh
60eoEYJ4BNMrItOWPcD8YBr4OfoQtmyPlVm2ZryqmiY9QAhb0Ku4IlXnGagw4TPNfyS9l4x/Gypn
1ywzDeQO5qylotfD5VvqBcyIfDM5BjeN+pGGL4uB+lpClFl1ZlFvtCi5t+BueQyBI9HNiKx6Xa9L
gYhYOkBUNWde6/1LptUkkR26oPmnZhtvSqJNZIlgNXSC1Axgv1bhzDVeTdiLhOfKBPS0cZmbuWIt
a/xK6u9Br3kcq1nNWXHH3Su1jrqcP3r4EnccYemmBCOwqLAbEGe7CgQJdtHuyUw776rXSNa43sGx
ZgfnGTZ+TzkP4eo4ZtdG+BDpWLKjTntYoFUjMhIfrd8KMtRsm2bwktTMe1GAW6FzvvNGOLvj+AYj
lYhxwuLWY0vFDT0JQvY3ISE5rRXmumo+NZI84cqzq6MQ1TeuZHmZe/RpvSZIEs64kamEf1G6ueFc
t8C4yKmAodrTqf4712NtZ2acZbtE2Zve1g6Zl2cQXaMzIbnXRhCiqst4z2I03KYY0fbCzo82s+hU
z8V30EFCkfcsB74D5gD5B/d9w+F5xREWi1vSdxs32LBV2dkRruzI1X9ZGjBZ1rSnenQn3+6nu3La
BCYLT2FbNcO6Ikyyxc3+M2L5u3Oa6ptRsVkaZZ3zz89OAMiOgcUmxw5bZzXpFWLlxIFuGFxQIN0t
ITBfRVQlKXeftBIoa59qvualrPiz5QjoBnjz9JDszfIVK6rKCaIIolG31JCfyZKNJ/1pr/SYnZLM
ehZWMcgsNi8YfudBHvDAtFaI+NU52zLrlmwqCzLuCbCCjPEhEQzmGUa5GfJRlBqgLCK9X9n5IBee
4S5rnXcRuQlc/7d5LLEqjk56HMfpPrIhfQhQe6TdFEsSJMFxZ6Bp1Jigyf0dgki9EuhDRtKz34GJ
Im4vEyXba0iGSerhYoJMp5Xr1FOT33mbRuS1P42glMoMYc3V5Tv5KuLj3kgoSK8386/IjX9Zw0BY
sZiHc1dVx7oMyX1XDjwhLbdZQnCvQUSCaWWzwx0dFgey80fNHveaGspV2i+nbX5uK1WUwXYGRbKQ
GiS/K00uJUm2uF6wzK3AyjG7JAGmT6T3GCg5N5WoCPeFoGtVG+zlUfKJWdLaK4SvPfbqaT1aeBln
Ia21Jwhzx9Nt4qe32CLMi8CsnTnZzjFr99hwtlg1wjaOXQoBK/RgFOiRT2gq2eshVtOu5uJQswHd
OnVTX68Zda1+gj6kF9A83/QGedsqLecSj5mPN9tFY64PAKeHtYl08RrbyOvQLa0Hziu3IIL5wYl2
pSW4dMYIcMiSz+ffr2UbfW4e8jDLzjCFqQSJy8dJ6PNxqoeHr/O0MTqPgEXZ74Wtfqq5IldlMowP
SG8mUIAde+Fka+Tj8G5mHhpvOT+jh/YX0x7CJZM/vHdwydb5WDcgk7gXDqCjaIXmrI89sjo4UZbt
Ctf7XpTVIuS0qPe4Lq/TjJm3UOW0i2OpHWONHSRmmH0Yt9lpiE35pDPhAm0F32pKDR8u7tTacF9d
N3zNIjO/yPFM2wjEu3kUwDgDdtgYSbZfv+R2tshUVnQMO5ikyhgfhfm8GPE+eN6yURglqT1EzNJA
su1DM75k0Ie7Lg3Omau889C3jwmez23VjO8pmuQTOnb9RGhlXhchxgGYMl4bPinPzj6K2EBZDPUG
CuCw4uxc3yqR1TfOYh9tVxYHvULsXTFke6fRUd/iQNOfymKwtkOQUzmt2J2Z2oFaeuOmFjl7qJqT
4qZ9CpPavBnSWOP+5vTryPCKB1ssu61vWu9hw/v6XLb8By0pWRx7x1woe5WQyWGIAmIu21Vpx+ZH
pTVyxdxkkBgnwKJJN8UuNHAjmmZvDeLdOMZFX30jGXvtODxuzQr3j2vwz4yin32I+ap2K/pb84iq
rUTY0N96HNNBdK8KpoUuNGqfw3RyV6UOv3SgNEAP9H4zBK3xMZi/IeSOn4mFTzt2M4LFqnlGiGXU
83g4rOLevKA1VBCM9N+LJ2YrsUdvate+WTw9H8qgOmZ1Ol7Q3ABxzi3NAcX4kwkfxs4C2qkN5iPZ
SmczJJRUmpKNqt7+Zh9ogIeC18NT4G4WXbmfSu7Xc2fEuMrxTxP2ZWwZNGdXyU+9dYNHjkkG20vY
HqT9rH0TEFLqhrdsetOM1NppOiyhijeAs2xT3C/Q0NeHASvV0/99GTFNOiCKuoVVBGqwQ1uHX6Qv
JCOiz0S/YBu1OKkW1lG5UI+shX+ULSQkPKHXeGEjJSmUpApcUrlwk1LRq/fFjbwQldAzGJ4qKEuy
iQ/StuXJimxSuU32vV6YTC5wJmOhNClwTQXYpm7hN9HxpTj0wHQKgTthGWo/anBPmoT75JpMCcHC
grIWKlSz8KEaQFFcxIVvLuwousvtulS4EyHtEL0S1wzQlGZDnBolmVR32DrWc7kQqcaFTVUAqaqA
VWH+cf9On4v4V6GDJQ0hDNegvsDG5/U33R6TnTnxSEj/lgAJ3qnWeenoBtpLzXOPCKPtCkxeTs41
rs/aQHql7go/aTvs0+HjJGMcFI3W/Z06sH/ri3I8mtYtU0qL9qDli/5Dr0JvcKOda8DnpKGD4zAz
uUi8xmtHNtFGNxHgcbwcJY7/yxgVnF4xzazIWmjrgB7STTV5F9TO+e+U/Xz1Bv2x4ALQIP0WSCyO
LVnKfhVg/OHLqtj9K0ar9lZpPEHz2duxWzA2TWWADwumBQe8ToRn3cqlJmD8OWMCNUJ5kv3gcKe8
6yaCnhMavytd+xXICIBY493tznvTh+Ls0hOG58v+8YcMzL/RibJ0UPz1F21xzl7qYGwqQT2qYP7q
e8n+0ymoqC9uhI+uocrl9stuaQgt9qtyCmkEkOXf+U796yiLbTk8xXV8RDYvf/sDpHKqBAxlV7fJ
qfNdKdAOXEF0sx/b0+BEaxbQW5Fm0fcpI3KsUtbFM/HsCqiozrLrrRl/4lYpTwCruELzsxLh6M/9
GPG4FC1MYKl/Rr3dHnJDP4YCcbhmUofeNXP+y5eVoNXvQoNYRJSR2YpK1kfLAoSjjJa85NUAQrDZ
VkgGT+4orfPX2mrsbG7/wfA7bezhGM/5XRSjt9ZdRJt//2fyVSj71z+Ur+YvadDOSerA+psfSkxR
JUrJ1Nxk8CzmiLNSqIv93OyoioqerDIeDlnemw/p8KC9/52/e4kR/dXfDQwKCZfeQEMXNiiCv35D
SBShsO4zeW3qhcntPLRASTkzqP7mQWhb8104115FD19jHAu+a/iavYsD7DzSseN/fTX/XwfVLEMn
C/bvBdX+43/45//6D//0X/7xn//Tf/tf//1//tN//h9/7IX6l9/+l8Sa/BOlfR6bBZ0fGrfovyTW
POdPQnpc0bQ9Sy7u/5NXs80/mfjQKOlyBf2QQqfO6S95NYcoG+U8/Dmu9BBb5P9LZG15zyxvlj+8
mRyPZjdXWCZ3a48md31pyPnDLbFlNlEGnpAzlRfpwzyN3oPTasnaK8OfXsaVmGPCvGfo0ZdYlq/z
LMUD8WO/z7XxIbJzZ8spsyZxyS+/XjK2uNeUEewL0IZtLwWoBNsYbeuiscfkjELeeRwEjJLlc2YW
JgwtpOW7cCyvkoLtK1exC0bpPuZDd+ll/aEZg37S4+BtHBLYEjnsvlU3fNMaJNTKUSAYDIVOM4fV
qS7dV2XP5kHHt6FHHpmHZJRPk6HpZKHpUm4kZqFhmLK9xRC5w1pn+702ut8Q6i2mfqlvUOnidWmk
7r2g1WlNASlzdmw54CBdrGq97W3boXHudgvhBPtPg92QX2r0AJ7CXio2gPzPJgSQW1S4XHqYR6gR
3+h5AaapH4arFmXs3ZaPojgLdlY2/nZn+M1UuEJdGCTw9DADx5xPWCvKGHOklobTVobiu+5k9p/d
g4t9UyVoiWbIuriU5OfQpsXGyQ25NsOUY1ZXtlscce7GUNqpqG25a/LOZHXsmuJixUZ1Jny7QrZh
pHaoM7JFGLxm1rzBTpl9dyp0y1iOeBTbEkohR6LQthCG8rR5TOcsIXgz+IpwIOyx5hndrnnuBp0c
DlzE3ZRctJqsk25U9VErCdIimfoy05pNgdX5vZlgxKVWrd9a0+kfWTG+MxM07yHARp89X36I4rQ8
l2ylafERGPzwv+7iBgVGASFa1wbpNobZgiqsvv3Rd+e66dWnu0htCtTojRnZPAHQLjCEDCx9Ms5F
XqtgVNZE/mX9s4+ZvAfOlD5G0WhTiXn2WzN0rsVg2xfdffjKZDg5onfvTpwu+3IhS1CRVufvkpUR
nutqbKjkqNHSRbUUjhGTQoj/XQI73GHec9YkDdvnr5euBbwUNU/j0v/kzZD0hkzdJqi8hPzgM8Bs
AQqLhb22UYAj3A0kvw65LnYcr7NTP9VQmge6V3AcULPVhIt1GWOkx45X4BMg4lXcAyHTB33QrVc5
3QYOKy9dnXULjPF7o9rwMBlD5Kfz0L+ZxDFWRt8bl4Er+iWxu7XV2jXRb0G9VOdhBaj1cJfZw/xs
A3ObrV9tbrEybfNoF+ly+qQEh40DGALokyRScQFCRh1S9i2mdtYqWR6DX30WvsRZ7/xMSt3HsIiT
YGaJri+qrdDH61Q3Ca20VbWKXRhwuQIvPCQWJVBapR2nsUr9ictmRe1EykRqp+ei7i1MoKI4LC5K
qPdOunXaRtC/gXWxhyfROW7xjqdtWENkzc9l2iTrGda53+AlPpIUCE9fH3nI0it4BJVvdg15FjMj
c2pP7iEz4iOXebmTpbrqrQ0SP/MzkL5nYDlb2QOZsgx1yptR7SnQuVd9iFGqdMWq81y0qOE7IgJ9
9/MTZyvGwnhiUkOXSaOW5gsIe6sorN8CUmagLrUKQA9rtNjxdiabuU2VEo8fQVqehh67a09C3sDB
NBNuRqzLig2MS9/u9BiYK63SuhEO7DWBpIa1vU/JO6yqCKMgoShNJN+cPBnegzqt/ECNv7VolOtZ
BuquOc60dWpKg4x6UneV659dgq1cEVrdwZMr7zUpUKurxTF3LP0oLSK8rKQ/qgAlNWyJCZY2Dhv0
H+vZDEYiHpzizyBIsZeU9KSxiUJxoxNssDLzyRF315miixaV1pqu2+xTKwEXxUeTftiPSVd3h1Qg
keFg3PZOGRxjG7e5gk33VmnMqlpOJQSVIzspHftpRDc85cr4CbYTtEaj0RsE3vHGtri62YyZK25D
Yvf1OTIg0wqfQ7B1UYSupansQ+NhGcJF0uNBmis8n9GuM53x6MKFXomuIyPCVbcoa2BT4/cpqD/1
bjQeAKq7D4YT/jAKGb2P03cDpMFmnhLt1GkzFjEg7Kus1oFlOQ6HW+Ruc9DtbT1LeBJt0dwg6kEB
XzLFpgtLIMrytUFBAQyNDqxvHrVbTH8M3U2unlnHE8PNMJIvv+q9hq45F+KDF4gLgDYurHhK9mwE
SopgKMgpJ8TIuWiP/K/Qgm2V3pFb0vsUrPNs5N/EafaQ1h0RJvCdOwlGjNGr4XHShUgMy0cdLVU0
oZgOIWtQhVJ4fhsP84obaMbzm5cik5gTJs8gzl1VYNFrQrvs2o/2GKijiyNj76nltIAVINTtK6tM
DHVRjrMaI/2hJNNzT7KIOlS0PF8f+3QDsE0/l151qEcBmKbJ8dRVoXwqiH06rUPDxqI7sf6miaHp
CBvF0trQPVDvvUB7nqA04Wbo5b2urVfR0ks4q6a+IMyL9dRjqjQHe3zqQg3sJS4G9omTPziM+zGM
r7thVweqdiMkddw6sE+s8xAG5nmGv7ormvxFDI486k3qHHFqwPqzi845fn0y1EN80qNJHnEU1q1K
UBYkj9KvXzmixuC/fN7uSF7Aklppadn6EuThMzM9C1KbcINHqUFFqOa7Fw3f8V65P0x0Z0VGd03N
5bytkKCu7aAlV5z26VXZ4qMF67PcuHlSsEMyhmF+zNvk5FSBe9OS4iEMIu2qMjXfRVvn64zfczD1
ZL47pcMMXkpjU7qhPBqV9mIUdYt4b9msigf7mOvTN9YX3zVhWVtlYsGJxOxu+aNL37LpzYsIAu3a
quZR107TI2Vr0yPrsWuHgHROAZcUtn5srLQ7Vto2M2z9klvJko7jZcBstQs083OsbPM0acthLeVn
Hg0/CmOi/KzLH8xcWdCd0KuoK6LuSK9nXyzSlrXQpIdq/p4SZt03cT74onAofpjm4sjcyM5Vq8HZ
wjzf2DqNTqg76p7oiv0HXSgnOjTUXfL/+UWsjdv/zdR5LMcNbEn0ixABU3Db9p5t2DTaIERRAgre
FdzXzwHfm5jZINiUREndMNdknrQmGiQXl+hCVXZ9KENkfmy4yqWGenfv6LZ1FXVTLF3LZgMcFM1S
lQoADO7IXW3DLKyI4zl4KF7gyDj9t+mW7OgYV/XjV4gNfGEbTXdL25okBqZzWR+9hr3RcM+S5Xqc
upLdHxoSYfftATT/u0zL/C30M+bfAcP4spu54bCV91ngIANDn3CwnMS4swreExxxIduOESUAoVcn
VMWqB5q5rciKfJ0SKRcTule6UU+eM48IHhcH0saK4pvV1yRNRNSIlT6Gl843xcEzQA6QYGM/IoOb
n8YyVFd8YoNfvZptOCN+2l9D3pursayaN9ODwsCw8o3JdLDLOr86jkgQN54rUe/ZQOKdqtbO3Knz
nazZVZZ2BarbGZ9114pdkfO35bbZkNUGmdZQ8S/SZODJ+bl2K3s/vnFhiPyKO82nAvPPMvBq6iTP
OCRaYh7AFpkH2w12CoXWwVNqOk7tuUjDiT+lfcCs8s69Tpgn5lHEumw5HtSfd3Ca4cnXmnGn15CJ
JNc78AEX7WPc2RcFRRwffKNemEKadzSRL8FgWGcrYz2hNZV9df3oHzEI/n5uya9SN5J10CEq9Es2
yB0AsgXRSOGuKwoEgTP+QZ+oy9moeJt4JvmnDMYXcV2RXWKyGWAk92Y5kuRAyp1NxOm6UiIpqJIN
a5v38iDaJrtEADouCgPwaRiiVY/DL+pEyQykKEgtsJKXKoruvL3EVrAjPwz+oNE7COQc0WCfQ0Re
S635QDKWHEY+P6bN0cTlHw9f7Fh4BCTGt2swWNGd1ruzBva2mcdnqodWdeMnIiIvLXOdDOWwYW9S
XkeeA3Crx0vS6yXdnlHsC2BJi7IiIALpMnAG1FOP1hfDqe2Kj6ZJfmvjZN25H6Xsjhmr5gPJabbj
13uv1Y4oKREyk7i4gGIe/Rp0sZxM1/6thp0d1DWbFo08RnxaBk9Jl79+2aGKPE22kR5Kc8D8Xcrz
zyEKmcU7CYyPGvd9GTghjAHHX2YlblHO/nuLLHtTyQjurL2aUliOJOj0b+znFh6u+S+SN9qcpAW7
0/xdnkbFW5cgSpi8cNxZvuhXteZbO7IEspUcyvKWZbCTChm1Z/R39qoAGHbTuUuy5f0aY3e81tw3
10YZkRTatAzrk64/RVLX4OYWLMRkEe/drGR5aYT+PstGd1nowNdzM9Y3NelwJ5eURUdgpogS8jz9
ifFYIxmvZVr1meo4k1BYxL8jhEKUO1sLD/Whl1N6pcBKr56IzT00yD9RW5UrGNE8y03qZEyCORUz
zAglaR1w/eCG9HXiNsfK/WjC8FmWoYCL6dTbvPWqlRGNH2ZqGng8/k2E/T0qcmCvaKZ1C2QSBTyo
SeApnf3H8zoaBmJMfg5OM02rxPG7ZcwY/pYrS8KiyjjZW8Dycg5/lXHxwlIIDWpT7VILdnAMGuzN
StP3Lo/RBev1F1NRYowoNQiikbdUL36TnC4O8TTqq5ZJe1l38X5SkF4goANi0w1nWcPYXaD9ZMnD
2PyR2epvizjuJfOmv6D1LWS3IOSBen+ZJfYCLOBbjE3DDiZ+CEpjaSWjyQ8ma54mLkGxN96zlhV0
oUpQ5SmjgVESSJHV8NCkL6qV6Ucf1cyxK2akVdGh6TLtEXvgXqdvvrs2K8DMQOZNkOcyHt+DXtnL
2NVIzTITZ0HWmIOnn+urbOuVXhbx1uzhizedA2dHKHMZahQKJid3bBubMNHepFYFiyLAC2+NsLz8
dcKzUlkRGNWqz9djy75LEX5GXGe1gub6yhY4XRZ/TeE5Gxmxv9O06l4SLLGstBEHR6ZDp0GPW+Kg
zhGNtkn+OcV/YodQcN9rsM3Pa7SfXRqUMGyMTQw6Z8blRkHzHse9cciDboTgESR4Z7xvk1XNUvVO
tpXUO3fS/kBaV8XemIgw9dW6bNkZLYws6Jj0o/6TlGg7I+3yWxd3ydXxHkR5tigawu/ErJMzfRQJ
mQJdQCRaG0VeDyRUTdmqYwnzlNDzuKSsu92Ey0wO5osmhr8O2q5fTg29Pc+n4sLeK7waFfbCcTx5
oC5eDa0uOZdn7S9mEuDs99jp9GvnQBQZzfA8+aZctuUoVo6mB1c8tT7oDZbkAE0S+PLHn0Nk22+j
a8FxCrCa2R6RPVVof6fdUN51xzDZJdH+kmw4FEb5PcSBttBx/m6yln+Z0v0CvQppayS06lwiPYMT
FZzytjd+26XFUtyM9Ce7HYjSTbNNkIM/USyRdYfa4ttlQp5iSL2jf5rRzmzng4LiDJFGcCEFayni
XiBv5lCG9ZuwbPIGkOaQFr+Z3Ml4+TmMGktMp6OyngKdUxTJ8hfooFXpRgh/ELXtKcuMu+hwzOn4
lYBLU4rY8/cwZ7UBc6qyNF6ClEo07/r8BUfr8ucV1ToXTmBZ659zBy9gCl1/VmFltXwJoWqAK7E3
onEgCLr+dB6Vru2iYbLn8Onf05T1X4XFpZV6rX4T5bVimLmDTTftyl7rr6Wer8lbZofj+xWkdOVe
3Cm+AXoSJyNtDEYEhDHDEz39HII5KjsJMO9o3F9oCQ960OovKNbOqCPiC96VYYHGlJtYQBq2k6l4
l2ajvezQr15iW50rgsKvKsb0ihwS+HlXpdeO1DikhiyPrazbBXU+fAhrEOvYc5otci7gMH1xzEIR
7hF8m2CKzGgfM0U8VJ7EG5Qll8gftjYW5GNf2R92pMPKSf3bmNbiVjVwG8MSJyKSiFUVp/49qlr9
WTlQoifZ3AMV6s+JAYo+qgXzUZR/Me5IIwj/ao2f7y2/MpdtoE83aOtnNEVEOs1AHWTdzmswMb00
YMJneoIPch6cRNWrIBQBTw6RHn6auvu4J5ND2oP7WndZtQnHgXurHKJ12XeEMfZ5tyvD/PfgqG0e
DcFNpNJ7zrvTqqScYk1t3jUN4fb4cNLGJ+EbPeJAo0Hr9OLXjnPB1wrDK0fK5WVnRrnZeSrKGtCO
1bQL3R7rU21YN+bU7GprUZ1/DojDgI/P/tUM5e5+RChFom3/l7p9QNfjfDVOjOC+8t1tPMvicWQn
t9wW4cVugSe1vh4uG6AI12LYsZW60C4Pv6xCvBpGgoA6AopuD4NPc6i5V4Rd5OUiwByb8HcUJQ84
ZPUrpnp/78Y6RknLivZuQ+yJz+0zwLf+kpQ6Duga+1c/MXZGTflNCwH2LJ6ILIoNuMd8cIP9J2/9
4qb3JtlcgXMPa6fZm7QtSemRuDB4yUui+ICkT9dBw5d8y3iEw7PUp3j8owYLTnzRUbmWgoLpq9H9
Lzdiytg0Rrcd8xYLbBogm7KAM+jojdflIOI9U8KOaJw5bUuX7rs9Nzf6BN59tncqnkN5PMQnx8uo
srARbbTYoIWGgUGuF/dTWCDHVkj3wYZsPwArWOWopFa9i2e0SaDbs0YNaNfK4Fwp7cm6w9iMuEpR
J/h1ujIH7gNh5LTDglhye40Zz1v4uagvjFVwMpt5uiRmHkUxg89FMxLw18oivTGBM8EucKvDIjTd
OpXXizSz3WNiALGwIgGaEoDFLiFRaFkMtYZSi4Nu9CstjkyK/wEPsJ07yZbwi2/GOs6bV4eb0EAm
S144zyXo93shenEZW/Wqm+mdzEPvn40yvOp7+9vtGPAQd3XqanpYjccZ9mmvKXaN5v82OkLSRi/S
1qRmDsMiml1U2HDwUA/Jo2/b4aTmQ666e4WeeVMNbsPcztTeKOXHa+NLawkem4wvrc3CSx2NGqUE
mQMBowXCjCnW2XQkm6GOvoXVMoaZrVY/hyDMf3Vmh3yLVHvmNaPXrtKxqR5igpCGMfRcJABYXCM5
57QmmaarD1m26w49yZU4owrXdztzxYun0NjS2y4EqRo2Mk4gDxq0XuIxpoNYNQazOtF0L3XY5Suz
1oaDGWrpJkwruSaDHECqw2BcUgA/jZwAzVzTnj1qpXWYx+guEV4LG7RyrOZkifo5Vk11Y3/rrA2o
wrTyqUJykmFMTM367OApZp2QNjuH0yEWvMsl2seFmVTNLnOkife29tdGkjBFLfPhkUbwNBhXqkmc
ohYnD+KI9C4Mr2aipf5qPVKJyq4+elqGPQ58stBHF8nnHOw4xdzILbLFqSH8EjGF/TUN6QBOTJFd
KH2mQGTizdXjD7o5D6ovh7dub5r1Pw8T8d6SsbiirD/ZXGjHoA1xKNNjQ/QdFOZjKPVG7S/7iipV
MZ4+JcEUHGrCc6GD6XDXpXi4SYlyj+F4CMY7t7tkleY9drG+KnZxkJl7V3n9YfCy17Gy+0VRBwQ9
0bEvBcPOowdc7CWTPQkNZbA1OlUvqjn8B1v3/z+0bsrTPRgEn6ZTPPWYpPfGqT9nAe7Wbula3apo
PmPAT3hBx1e8tP7JtHB4/Pw2/Fx8KJ0VQxhGFuFY8OHmP16UntjE9tT+56f1wNd7WIxPRHrZydPo
TKuhVbCvAO61LtdPUQUf/ow3KVHgL01DTkedgIeyTMX7WLdqVRPNhITMpYDWkmZnTE4BjFG5zMZq
e9+CSVkVJbIAHOrlb67aT2Fa45fZFGRwGPFSbxp7xRtQHNiH016X5raYi3CB/P+Y+lV7xraarF0t
XcgodrdJ1jdXoXegRvDXwr40h3Mix7ewJXrPh3L5qkimUSMhzkPCeRqwgXwxS+TRkeuQZBnVH43D
yjFtSBNC4WyCPLj0ZWVvXLu3LraRhVwxrbnRiyo++bJ6+ERSgSd0xovumr+mtrIWDpQomIsNVJ8O
NXAZ0bIpk8fcMIrsu2AMgG4mORKMYi8oo/OLJc09fGhuIgTICCdwPq3SqLD6zFNts7tZruUffw7D
SBWfZFymsXGunfa/B9nbuLuV+P6/77cp5TUze1vScyJcN45jr6fP0SPyIZV9s7dzEr0gz2vLKntY
fRT8BTXxz3KUBM6GdTBOxyV0Re9BsZzc47BY9IZJimomxT7sfHUv7K6/Dh7e2bLs7kaTGXtXi+VG
lJM6OfNhiAtr1SnyKjszwDPi0QeOQ6PRKbvDpfHcA/4Z+zBoWm4iXud7XT82hzSqyL3mlelcuPDI
fKa8/CpYDiG8dj6jboSRBSvM8lGMVf0sNdZq7HlxaH/Zw2McJRwUd6y3A7MXxhy6vasVZO9epSy6
Qxym+Azdg2ILBS3FBlWk7JPIvDWd6XhGqG+dCq+4RE6ePn3KjFWsCQItNO0PoQ7mhmRnUt9oZRfz
xmAJQiJkZNK/ZAk9qN1PvNOVMtb9yNXWMoF9TQd6nUGQ1Wk1xpsavdXUpOoRZdXeTqTLGhcnwMJr
gTConjGwIhPLxge/sEPqT3caE4JvAVMJzYlf/u8QmeQQwvVYlwrLj5zqizn1Dyz+WNCl9TFpRfR0
XCNYl4KBMfe6b9Rr+T5XynhRoMXYyFAukJ5J5VS2m9Sjni0GkCepC34K4Hp0NYOI4DLLzZ/MWUB6
YcH/DWLtMuXkj2InXWRVQAabsEGNl4c2qJpXmHL1MavsZAX/0v/UdPlXZ8FJW9HKnWWIvwVjQHxm
ffflCHen8JO+e2gUOEcni3g1RhlTDsEeCnXyCURiGyJGWxC3lR8tUq/j3oNN6Q/JJUgxqYXC+e26
ME50gu+gjAQk6FaYiic02mIGAUgK0H1kZEsCUwqiktkAmr1/6LrkrBm2z92K7Bg/Z6LTGaH9GIOf
jHZngGmef7rmYMK1O45t17yC/S2eMsxhgyj79vNqcORNkZkOyjzX42soAN5Q2UMw0ty151bWLRsT
+Zywgdr4256FYwwnKV0SFOI53FI1QBZGES+UPWZ/C9hIAadpxbNr78IZrnX1MmTjziT14U0R5+ZZ
vfjnwZZwGbTeCj1OH0h4uYlEath7lps+GBSxF3TIfIjMWw2E5mLP70LoQHJoAJxFkgWWx04/MRqI
r2m3DR3GzeQKcJ8iWuboN2CMkEDyoQJUOESNv69LD8m4qsZF5ujGL8JBsEEbbP0Tut5N4BNMDWIj
WJFJ3z1gbxBS5tn5+2S7jwoelAYO/YNGyl80tbSfwiUm2pWjjtl/cLfcL6NHYztLkzHO1YR1JKXe
XjwN7QRWuGMgTW3fN3X3bvf7vHKrD3Q6He7tENvJ/JI98t4rrXtPouZnDDqGCFqSCMvMMdd9mqCI
6DsLKx78EaSspEg5Sbv1jY7tjbI/J2qbG1o4FgMmhJA2KJGKMvVYlmIsj57jlkfWleXR0rWHDJEw
hLVoVonlBPdKn8BqyGOcujD2XbfdgCIRjKU4xHl9dBi9o+0v8kPpT5vOUMHZbiH1+ugbFimUrbro
m48C7Rz+07hZaWlePSEjLnuDEUwfCtathCOT5Gal+3gKv6y27C/yhwwx2AGsFvr4eVl4VSPSFFKG
AgR6Zo1Sxk53hODwhIc7Sq7hlSC76EoYUrVRiH0wWFAqjcV73RXNlvyZajlYRfRQIVwxgs7+aG3j
Hv354Po6Rss83vbFRMQMroddF9smPlOWReTlpsy+wur581K3PkNkC0tuuoyEyFfY2K5jL3lIeEDt
yboOXLT7jmF4pKN74ZlGJudh8tY4C613uLqHIFtbQRJ8lFZ1Iv0zIV5GiTMCp27Lo4cawSDKSowa
eJ75RISNC2dlywD8RNgd4dstgxmiYftNnDn5OZoPoDx72RWvY0aCvCUdisUcS5zM9vDFMF4lVY1b
xxEXFqHsmIveo7vD+eHgsuUqpsE0K2ABPweXoMAiHOpLbY7tXhZCLkgnHK6Dk7nnZHKIiiFzS7Qh
8WnMyp9wcF64uLTvXOZ7Osj+xWEZvsSheKlzS/8VBS6Z8rIO9jx0QcjE37XRDq/objW6DIiLlunl
b0EJL88qXGvO9Xq1U2yMeIiqd5dkbpAWfrxrzfTz5wO0ZUyNPmI1/HkZAPVdBAUxTKMJkkFM5RNx
CsbQAOwQik3sitG7VXjMmBh5/SlgmJGd8kWcjUZYYRBfnN5QoAHwSELn5ApKT7GGpiGpNVJWyIfl
DdavP4dyinZVzT3151XIg2ABW4e05kD4e7tM7hHLvEs8H2w/qM5pBmEkRdRkBuFVnw+uNYVXGkby
Zkqkn2Xp7uJ4it7b2dSvcnr+xEmj91h0tIUGjzpGf4tKpJSPtHBfgj2VBWHz11SgmgS75XkUjIsq
armKM/EmAo91tVG8V6lMdlrlJdvOL5KTD0eAcyaZ0Di746G3A+BKWpPpa01R/4foO+q4KS+VOzTn
vick0cEERI4kcUQ0/StZ+iTb1ZZ3ccP+TxsCx5xwhGPGPpBxgnyj/qKVdV6pBco76+VlUzfNqnb0
6ohpqVgHXq+TWx72JytxuCC6OnvXfe9RGyL8GxOt1Jn1qTCL/Fl02GET5s2PnB+/sVrAXZrS0osZ
o18g/hIxuE7PDe7VHGP74ioCakK3ZEzEjGSrQkOR4jRZhyKa/A01FAkhWUmqbRGLZ5GyovGQawBS
Gei0rRf2lf3RZalA0ZoUawMxz3qC1nOnZbOWeOz+taZgUdt6+vHnELnZ+2SG4W4cQv3M749Xma++
9JgZMNBfW6n2GiBgxzlatvuE5SnnZjjezXhfF5Zz1KssY6beYtOjiEVqMSULLixGrb2lb1y4aURg
xKxgmPn5icjXXe9A5/L88WYpto5BTSQTgZ+mN+Ai0dL0WtfermuI2os9+62YALk7JvbmRpkEBgq9
2QxuVSP6buerzbq2emNdJz0xFyJLi30VB+VjSupnGRsE5wAV3Ekg+Pe+q6HpaeLTqnNolryKiBfa
p5yjK3dsgg8GXauZUpRprfutM8+0WE6cqioAAOy75nXKCR2y9FtUwdeNC9/eIWbb2Y0BrECEB25v
S7exnKvm/R76jEVhQ80pALeQbgwXuUmMeK9w9SwSG2lUWnGa+SUEO63nLaclKBcU2xZXqd295jNT
ZXDJ5KiclvdONDmDetwobd9/NQw5KkUWaoFuvuR+FBeYoQRhy2OoQwcP9fYQheK3dJS9mHPjTh7y
qiS4hFoffXfC+JNEuv2BQBTKex9JUOL8jwYkKTwZTBCRus0VOD94iwS9RGdeYJSwxAyU+dIqDKWN
4+zLII1OYBsZjrvm1orS9pK1XXv5+So1XQYLUt9JncvQTHZtlyApsG11ivBDHI1Kc9ZB/MhZ7J6h
MPlnT8v/WCFLFp+l99GYH3QqN/USz5DJjiJwxFbv82RvS9Kl0YNp18zqSMZyBW1Anx1BncpFzOmz
z8IkYCGgghekodrCAYhLeikjBF96f9s6i3dlO4Bmwci06VwMeVM+VBSs2Alh/Binn0YK+BtLJc3E
YDMh5CwFlCueuvFei1j1lA4nP/AcSrcV+rzkmhJuva5TFKRxq5UrYStQSwKbM+vMv0ZMktXMgvgP
Fd9tW/4/ykKjaJR3WVfVHskSafN+Wd5/DppixmiZfr21ErKkpKH1+4iG7yodD5g2QJ8V5jFtTYRa
iLSHLAPcWrNLBvU+Oz7IUZG3sazQXzissB9ZaO5M7o9LPJgjkVFT/+YZ1alNhbb3HS1b1Jkrzw49
y7opMh0irpMf/KaO2HMW1kGLYD5IEp/Yv4dn7KpvVAfjvlZ5xUNwkhdRCgFMlt0Hhn73XYTpzhTl
+KBDvFH1k0ikJd4xM+0NaXiYnRUabBryAAgoV3X0bfoJNGaCXpd6DVc1F2ny2nm5u8qhVr2MI+Kh
INd8YBVi2FA/mDDZXPaErkW5OSmsWv508by8XvsimT58g1I8KL57xhy/WZV2KMPRVlBNOWgQ11FU
9dtQiG83Ra415MZwQId8j+o5uCidw6nZzlJn4Cxinb5vLH9m1gTVrON0tyyJgxVniQaiOGV84Lnj
EbjGf78yoyZcMz6H0z7/Qk8oyRogGwIKfSYCKp9o2iQzrloS33CG2m+pa/jHJGoJd9ea7lBgisHi
RGa4EfTWGk2uwXOHFFpuqO8lYjDiSMfutyvWKhrSq69aax3FoXzr/FvUEuHgZMkdTQd9spGhOrZ1
8sstVM5UpzECItEfE27171Yyt0ledRstbJRa7wbbOkuMfU/kg8MAdc4+FR50zgy92igAcrRdvu5j
Mpb9zpNbr0umE/Ag0qQoph9YrFdlZVY7kgHFOlBYgZ0kSoAFo/nUyjZjrY7JPvVyiw+mdPeyrrMX
rOk7QDfxtXKcnRqJaBdBG1+lguPkoHyd3fv+xiodm2GDNp6dLiOpwYTwZjTi0j7AKo0X1vzpIdey
e5GiejM6m1usQrYWe8rHAcT3Iu7NK+RscGpNfQMyeTzWXH6wtCZFaRLS7qZKrop+lkGRfPba+COP
U0Se94JNxDrsjPbK1IQ9LLhIdD5oaSFzfKap8eCh0zAbaK1t5YlqS/42pY3jOUc6FGQqeSFfXfQE
BFfInR/ZF0MPZtXSOHzCJZXbtEiYL0mgdZYdFSuhjGsn4407TMNvR+k8EaXxgUio3qq5kq5Ve0uZ
7cSaD9m4jH+Prmlto0Smz7hgjy25ydt2U0HabiBn6z1ALgkzuoCqxBMDPYS07fxUEde4iGzSLwtT
dlssk7QwehtuuA+zvsS5CY0Z8qdrFN2Z+nJbpFjzRh4h9PA9W2CrXgUu43Xwq87LQHrAsjBTSCDz
S1fu7coP39cJ87ePFm8pDcEczjq/BIou50YBqez80iiasz32/b2q9PJGktnj59t5ZcLKbAWjIjJf
PlhnsKpwEwZm7E7fjPLt59tISQ345zaz5flnFQxgVl0ZcF+a/5Aft7u4RoIQDlaz60vQqHLcqHkT
1wJVvTXWhIu+K1jq+qiFc6SJU5x/IKpod0Zs2ufiZ5T/86WtHHvfDe5JJImkNWKCzAxYf9b1gCu7
8Zq9n1hI5WiXFmgT9ZWM2Y6gwCAewlA1kQX4+tWE6i8tO0aYWFNWRpPgd4tZ1Nsjcchu55+bUfkb
R2TBirm2zyJm+GeVlbvrer3fsAmf1o6v8UExFKhUmzPhqck3b1n6EPRMfGu8DaDq7bnayWZF4rNj
LHOzNILSi8wPf0G9W5mB4614ELv7qbC6VaUZDXzjtGVuZEBs8ZkxzR78Y+SNYkOs8ZlVPmjkxDXf
DJMLz7Uc49AFrfmGp/SLJD5r2zrtv8TgodEThEoHmZqbBFDfuhAknHddNs2Vob9iB0kyvesFJ/aK
1U5U1a8ut4wbvGrvWAzlSSX5cPg5RF43HKwG5LNtOdkzwR5Sp030klH53EchN7g2CFQMgYh4ON/2
mShpHhWEvnqI9TfABO1K+Ze018fj1HftUXeJk+SH+ruRM2uphM4eVdjA68LuAwbPdBQFUyRXmP4m
lUG7DxXwH/aBh8TR+5U5TfGvzvCfTVaohbCQm49kNK/JEfJ32HnzdNC++6hVSLQH7aE65jO1iLoj
S0j3hFygA10x6xebkA8z4PkgU+OXPwSktbiklxllY74pUWwCkcutCe5zjSqs30j4Cei1xu7iFsoj
bC0LNx1x6zqNb43qmjORkNyBf3lARNGhg1L/lLTnCy9BgAyv5GAHApvvz5e5yvUlYp1Z16TkIk2d
4OTXef5k1u4tmuiu1Kc06PsQv8JntslwwfphcM8UzfA+RE54lqBGwUw4yUebIoFWnyl7tguq6xHF
dakTolTe0zL2t2Afq1M4H36+yuCegy18Fi6/B/7aypStB6ou0/Ff6B4wFw/HkpyxqtIYAayHqb1o
5xTMrjMekkLsouutfdA1SqHetKyLN2PKoykHBda8UCFZ7IyieOMh82IZ4VEq4b4fcFetYFzYx8mG
4qAa/WGbEbrXGgpekMtfPMiincNN88TbyzwZAcHK83PsHXOzK4dTGVsPK6rkhz0apEbr3rde7NxY
EG9YO38rIc+e028bhGg3v5PG0TEnAWSDZ+SkBcXGGTLt0qSltes19Y2ZXbtUfgHfuhuy4zgA13Am
ex/R67MmgaleldEzV4M8JH7h8lQA7JfFkbsdkQMemPxJ7jU7PLHFextO+zootZ0ZuGvfQVJtWWW/
aaYDjl73CODiJXF6oicm7TM0+wbAEIc4IDWMVfXJAl/z0tbav74z87XLE+I1L/R9A0H1+vOqq4xq
4YoA2SnPzg1mHy61Oo2+Bi1caIaX/RKUl61WHVh/TAfeNLXUKbo3GmykhiHm2gktHfIi+samaAFE
oAZ3Z4CI5ZmNWFZuA8K1VnerdfsbGW0LHv4UMP1HMKOlKl2Q8RV1/z0YndYddDdcgcpQyFw9hPYR
VO8qn9KVxNHWoOmUHrEMOIpQKVkvP4csMEFdlSceu0u3DUPyUr0EOQA61nxwjrWfO5Bf+QqL2v++
hPiznD9xtJLG58+WsJlXhRBLfLTeCoTbWPyau+cXfvJ0ojL9NSXaOxOC4HOgniXeKXfOhqxPPyUK
7aqFcoW6NrPZ2Y9y25gsXWwWqNoiJ8/yzHS7ARlldlsXNf7dcVJ1j/KhXSY47ksYSTur7axn1+pn
Se7Ybz/MYOk5nrow9q0vASPc5c8viAIzblZCq0m8U5+77slP1CMZ43pbJ23LzNBsjz9fZXlX0djU
+OhDt+KGhLqYIIJ020ss9QsVke8aFn26nRi63qzc+kbI7hyIGTcuJFxuZG21j7gFADJ1tbWn9Nfu
YPbDvtNf/bh01mWWciu2UuS7IfKloczCl6q9Dm1jHEYmNaVmfjSD+mswBtu6xICSfbBgv4/TzbC0
JXEGhNAF67TU5tVeKo9lttECMjIIvzT6xly6nt6vawm018o/HWYoRB1lJ3KzyMCRM4Ersa8tqipb
Y1JSYoh5UX6wQdcHjC9l+AFMSY49eKw63yJEiRHa5Bc5FXPcLZwkhoLXaIb59ZZkwVCLXxqsF857
OHPhKDcQ6WbgsdylOSz10F6o2vjbQPXhn0FO9QFGV7HtnWpXzpSwYLTLddj3RHhgBTELcouruFmE
5bzYSMjlQ5TNf7ho11pA7pULgseODJTcfQW8s9F3bitObpgOrL+geAru4kH3aQAJQWC8QGIultHA
X64jax5IQBAIOxPEFBLi5NrDzweVFE8h2NJ7kcgJQe0QLCYZbUULpqrTPGsbg4Dkphx1W/7bC3RF
wOqqFDBqFYEkAee7QRjpr3QsGmD1zOcwMb80xE+2ghWusm4yGQeildEIJKVaIzmIQRj6pSxFp0um
JEsSR93NYNr3gV/TshE56NWNXAu/Te49qYJBNSS3iZ9x67oie3Fxc6ESt0lynPTy00/cbh9Z8V9S
LP5o6ICfTsQw1QGz2CCSJzZD/A9L59XcqLJG0V9EFaFJryhLlmxZjvNCOZJTExr49Xfhc19U4zlz
ZmwJ6C/svfZNOSSaaaz6gZ59RHPhPJkLA66nNro1MSQ7Jy/lXYvy+iQmM96xH8qATrfDXZQLf4Xn
IkGX0g6PM57WEaH4Qfchz5rLi+Hk/qZxyJmH8qRfS+ZbTJUIN9RbncDup67ugdlk8ytGX/2gox0o
AXwxjikRmWvF3d+vWgGotJNGeOwEnjrP0qqt0UGtme3efdbVaqij7nmAj39uIOACfFXaBlx2ttex
FrCA8be1u2DSs5IhL+ZPyJZGdPF6Bt6A/eA51+m+sud/vc40bHAt6yFUWbF1zfrihz4x2GWUfkak
1NemMqDTEWErZiiggsKZPmK8YWzfwRUz/3XstDZO4yGbz117JwxDHQG1vEcR1CbOUG/jldk2Trx6
Q9RVdK9ii0JwLNoTUtqW6VZBnUSD84C2SOy5mpONYpuIWvGjApf15km5IjVUHha87E6Oot3VM+g1
QCeQChrh7oqWtL2Uq/5QavKn75xwBddWfyduBFplicROSSXvGAjcqs45x52p3f5evFxdCAESl7+v
QH9a6ymyPCDI8wXEQ/mg1ctiqzTrLedw8mK1zCOJVFlI/xDnnbqVuH+ROP79Vyei4xxnepp6fOXG
yF9pI38YCoaX3NOz18I54cAtXvp6Vg/cAreiSPLXOi8Yv3nQ3obO1fa2waUcFpiR/15i07VWccV6
fVSSEOKaZ56RqC+NmwYeXdY/kA9fnkoVSUTNDFZZ7hIkBglTczOClMEUt2D9PaR7WcXuZKBiRfmO
8bZKSvdo2Wb9OmUWsYLWk7SaEkyqTpo1FL83tbF5N8Mpt/5JLf7IJ6PeNbHbHAsUp/uOCVeSkRoT
jvOH24XDHZuPBVzg3DJSZZ5SNgzNghsFg38OyYlaM/szDv6A6DZvVXOZe6s4QtWTO9Zd3drVbLlx
FcV/YVvDNUVYthm5jK4MlzeZRn/fKcC0TIrCd4C8ZuaO/yqS7XccInKTJ8NDhtkMgdMQX8kRmQM2
3O4n46TTDGP+VZapxlhOxoeisxV1Igj+5Q9EuBkU0/b7tJZHZ0qtg2VW/OS6Ev8IHF4nsZCvyJvC
fcUoc5uzwH7N+xgdXAEgH7gVmg+L8OeBQRT4/LeOGfWK4gdWqtOFL2bxCxqUdrd/+jOe46a7FH48
3FPUxus51NRmzMPqXElQfd1s9RvHTSHzDR4GBdXQejVR/qkIOQtEg8BuoLpDYYAIOffTV7/QXmQS
vdkEgOEWJzPd58MfLOelRltFnd/jGCkdjK/g2u1erlqvY34B2QtZw0tkPOqEKqOshFpoYSlcjZzr
hRF+sp26t6vuMTSdJBgrQjB7PHGOXR6E7gLujWgbxnr4KY37uFqQ3GUDkoj1ueN+SzbUbiivRYog
dM5stOe/E8gvADY3ab0qF/OkCVKPvzcxVmW2mdGFB1al9tEY4Viu+VjnBKUkUyiZXers27QEHnCq
G2SzWr4j2PwyTf4lG9nPMACsaN9im5xTtwBr3JHZTmKbPb6Zg6xwRLGImjEV26JDXOfKLeMB0FAV
StSRrUKmPusY0UbjUOZnMfokTw6fdt30KEo7FtzT/OMDQw/mmfAlEb5qJfuAqA22tur7FTkzKIv7
iqgp9rmVx3xkUsa+zfSfcjKeJDFUW4KzHwqydFaePZyX360Bdq+N3Pho4Nsv/5VVDvBAc3xiXz8f
mrh+RBKx05ImXYd2oq3yhYnnM5SLPkp9fuq4LohbF3Zg5/QBcn7yR3vNAoKvTUprI34o5CB4bwfy
7Ait8ouk3EQclytnhhFN+kHaIu4euo6xC0MIS7tvG8TaCUCeQLfK29Bdvdmb1tPIkJw2v11VcfSh
BH9pY5L9UgNgM1xqHhGPD2YHzSBG/bkiBQxse/ijpuRgjKG2CfWyB49o7F3IVNR3DPeN0jrF2T+G
lCRFZtZXBO7SFvdO3kAsmHXO0tQ9l5G9M2wGysI3fis4l73fMHBwAVB3BlmeMoOWyaIdAdYoV9aA
UMLg9lrjyVwjx9cDvBjp2iinC10Sf6roeDhM9rFPbtqfOiRtzgbe8J3jK6LVdHJSwahOwVxRqtQD
/0xB6vLRhypvTPM1YjhJOm1Srzyj7tGPdL8SLCuStwRWmlvAMDfju8Y1yeqtWZyz/GC0XX3rcPQO
DFXfa1zeu0GwgxqtbZwRVEG0ewIJQO1NXePdy0CHK5n+CI2/I3Kr7sRTBQtXyzGXtm28J+RpVSOc
DF1Z3pFZJtcEb2PGMq2jtNlYMbOO1hFJUVE9cQnEKX8A2lxAXuamNWbuaHaYPkizYCJmIOVGD7Qv
MSCltdo331W7GQdf4MQivBZzwsZOC48eoYpgntNk11CUA46A+2N5MIC9xI/XgvUQrQ/hTvo2ngYs
dAnDCtmL3znCxFzYp9AyC37qeSd0NmUts6qVGTEDM4v5paj4RYIhbo+KJg/cyHny0KfuNDffzOPw
rtL6ktkD/IZEjSsG1wdlt8d1aQ7ZanYdts6ULoiNr7Js5LprZuYW4j4rfX+fVvmJLfVI+uWuh2K1
8pVf7mJmJ3jEVHkAVfRJKAbRaDSDgUc+K3ugEthfxdlj9MgqJ9KB150uHr38VYv9TSlzQL8ushFL
0jAoHTFmhhpnrtInztQ7T4TOSklcPFmsQkCqJDt78xYqwWtV6wd6ghc8h7/sU18gFzeLP/Cr66tf
rbHqlarhNIiet6wHTIiE86qT3qUz1A+glLo+21hz3KJXsDceilTMu1oQW3DwABo/kVz9Rib5b09i
Tg1N0XSIstZFY96N2XBtqKLjDNeVl91FTXobm4K9GTlqBlhSztfXceJC6okuzRsoBH63nyfxTuOy
a4ukXiumLCyFy4cusQimHZOVL/SXSvG7pmK65L4aagYN2yZ3/dzdSRasmyHioLDdPaj+IihixE2J
TZuYyfEeCwF6EqN4Gluem6n+WY3dBwTm+9AqjbVmjsfSBVIAQyRniafTBGs/Lo1QpaAyOkdyiAlQ
d6vHeqCZSb3mpyAKIB0n5giW+T3XiDa09FS4HX21EyYB7RLJRin+QfRVPAjCT05Ic1VMnr72Y4bx
pqA7NTaQ+EjFqurAHQQU3B5nhJX5YCVnyDK48SzX+yVTqwr+uH7DBIczZrips6D05tBmS9kmq9K2
zlFa/0KS+tNwa2u3bl4b9P5MG5a7rjc+Ew/Lu/fSYJ4GczK3a7so0CT0qOCR1j8uJbMnrGbblOjE
CFNmbIfqPk2+EPu8Vpb8LWWYXDpZfs42EIWkpeDGwrNNB++LHp9v3burKQ3bAZJfS8rMaDM9ybNB
nmF6n5PpA0DZCuvTozP3GtIVbeX7bWCY1bgb0+Vp20bruFAfId5SwCnM170sP9g+DMSeAiZadB7l
/EuG3HtFoGcMU2dlcEnJl6xRpEzEe8wbt9GrL5rdvCZTkdzL/K2LfVbTJBeRl+cRfasAJZRfSRx+
KoDDhe+zsfSNZluaFEOt27QBFi5in+fqs87Kh3Yqbz2lFw2JO9zF2zjur9QeS+jchqFsWVc91FP2
y/BSR6t4GCXz6YlAwKpK9J3XEGloeUa/gfAHx+GijPixSjBX+a62pe3+7Zz6jOZyNyVpw4idYYdf
qLWXstjJq2qVi87bLCclk8snfzC/LZg3qPRRDzQyI2U5ar/mrH0O3ehfV3bQPsZ+N1oaU5Hc8La2
iL1FcGDsnfF9yFe4cvRL37hPCuBmCpXlAFCnIfaveaeoi8lVxmvvGXgzJskeg1x7FKK1/gzmQL5a
xHI1lX0aE714TENxLtgS0Ol4PXYSnbiuaQ7QvpsPSTP7AXtx66ClaOXq0mR7BvshctQraQaB60Kf
AQ/w6MXdg1aod18j8vbvpdaLT3I9mu1ANYQTHReMLN30MITywzQMrHP6AOSnmux7CIltK6bvxu43
kHSfnHHQ71ore20BXpx1H32hRfj3vc3VBGzHDPDpRhBseJn84kbyhH83A2kEwQsNvM0QMoe6rpHm
KONTh0IyKNuiw4Ea5TtS6utHC5SvmMO1iVSyRZ1D+DkHM+yra9sq+5mQuX08pNOVwVV4HXV6Ub/u
9wvaq2cjVKDPyIFgJa7allgugB8lIAhILE2fLHhEzM0HrHBj+OSb+VeZW+W35jOMb+69RNbXcqLC
yUxEG9lM0k6Z+C0bkVKSk7IgCP1IPfkEZZGZpol/penem0QPKrIwUUhTsTL0YBgVnZfmNJhFWlwn
W29WDmNqMoXa4SVdlu2I2irMaPiSJsRZgSlCFBzezHttpfDCK2Is/Grwd6UHabtrFqOWN9xTwLXc
00A16bzOJlNMR2udNell3sWah569TLd3DFGtDL3ynnPbNA/VlFKNufaDEmV+m7neg7IZCpbzufaA
koLQYqeO3m3/XcbLorhP0IfXUbixABHeGe7oH0WmAxx0s/kqtRlTa+Vo71pVXHx/cH5jIMtdbUWX
Jpq7tTXrnwZiun+OCwGxxnZChhI9jWRj8mJ2EEcg/JpP+vJM0kKXrG2d9pLbGvt2qsaNI0gCKsld
3ybJC+tvh7gBF+l95kB9Tg1GZVYWH/zJWzAQdXNRqCr+e+Eh0FyGaTAJRSDKqB/LHx4DKVVTE16V
GottA86Lrr/wT7Nsb/1Y4wczx/Qs3WjT1NVhKJCs2AJulB83gA+8eIthpoDG2TUs6yyb2SxAgdgV
WHnRTYL9H/aEz82XviOvRE0ujFGv+0Y92m9axuCsWlGTFstL1alnG90njkqzeUD6A7Zjzo2vcmY9
VGbpe2/cDB3nSa5y7agzNtzhhuazqbBimpo/biPpW68OWxo06sI4//dlgBGKxJGpAPSNnAHryOTf
vIamaZzqcziJ+7hIwwdGfQ1xriZPjmFKoBIwxzcwI59M/OqnyMlNQu5QN2Dsae48lUJAbgDAVpN8
KR0/AspitLdp3saoNUO8K+cceNE945bbJBO+06jV/wu90pbQK+YcT77OW9+nEt3YvIQRTsXVScLi
OrQZtiRurCBFKkNFjtFNJd4cTFOLkH2BGBR9XT/MUfeuEKIfFKfGtIBz//JyYBQB+a6yR1GnZJH9
Tbq6vIkvadIltNWLbzyMSFp3R5Mo5ma82pqj7/F8oQ0pkiJZWVhtNcvq1lwDSCsRztzQv3YYsOYX
Qsrt08R3xLfLu5FoSVC1PFtBgqmroIW8xpYW9Hlib/yhrC51+5kCZOH0DJ2nOtJvoZ1yjLN/thQm
80FKeBnYQv6+8ipm8TLBM9q2EAtAZUR3meivWqujd1leyphEMksm27Bu/v9bI06lXeVNKG6W2yDB
t8EeW//0F5YzeBTRuNVLlI3Q42zHuyuWJIoh9cWm49vhr1f3vgd3QpZaexuq7zhWv5rv30jTJDQZ
ZfzOJ1LnzhLxdEh1zN8k20Ald1h4Ro2Zn/LIvJqsYh/MGT3R8vAhroPsnzkdOfUI/6o9HBQiUii0
a+Jz7GdvTPJNYdvT499Ll4dHKH/lRan2JEYj2riz9B91vE+BpY/RY+i1cFmIP3/yqt5eZkPvtofd
yijjdck89jqMJdGTSauwO/ZUUgJmppel9bURztOkt3dNyETIF5V6LnFY9gig7/++kmJ+NzSWIZ0a
s/Okxwh+JLdeF0p0BWXzUFdyH+sMudx4+kVqkSci+vVym80DgtYgdjwszKUXHgU+6QP7w03TRfHP
DGaVMzi7m1TDSAVTITe9iPbtZEX/cK3h2uiOmb1MzJ0suohoiC7d1NoHGMeXv9/Syuhday1IX4gC
KdM4zIsaiWNua1TtJiLxLr6j3NCvOpDZg1Mhax685U9NZXpMxqp4srAZcEh4K9kDEbaIwNupxtdR
opXJRz7+6GFpBMqunFMvNbFmbltustiKH+rYd+8d+CvdJmLXu2fmlh6H6dFqtW+r9ZwD4i/18Pfi
alQ9TluBxseXR39Q27vas8N7Rfzkve5OFwQm2dEgI7cpUpfCPoxOXpW+9FpcQHoayI9yCoexIaub
zMjtbVq1/dnp2tVkht6ltHOmhHz2G8VzDxIJPaQ7eY9zCRUH/SP2r34qV65RlyD2I2vj6FF5wL+H
90jzxgNyqB7tNxpTI6vTI2MI8xRKSGsOY69nA88SNNb6uWG747f+jZTF+eIiH+NUSkTQ5KSt/aHz
vRDuJSWRQXwpz3h97hz8KsC6XFPW57RXuy6Po4doaPOD52fThtXDB85avura/ByNvba3CHNGHhgk
ZjndN7U/3Y9tA+mVzCtmNVcEAMavcNNXmU7uNkqibFfXkIxmX4Q31qFizT5CPoQwULb8NS+5CPWH
mXUCceTazRE6K6hYq7cFTCTm3DaRBtigGeoYIx3uQOqKSsKHkQtyS9Qcl7Lh+zvT6cGX6553+Xsx
Fro9u4ZTnHLME4OpXRj+HlwWGas0Toznxp0+zJLrlhw6wolt4txVT7PQoEyy2jZct6HH/evZmCPg
kNS0ZpNDzoiiTrV9so0t713wf9U8AVzlrxUjG+xvwDjGyKgekghjTT2uZWzn/5hlnoUAguHpoXlK
qvYkOfiDCjr9m6+Ft3h061/FWG/0s+6rKQTCwekJn0n6rE+NwWRT9+4Lve53XuWTjOBqxLJNMXsH
h0QVGtf2uZvGnxGl2E+c5CRsZAOR2DPfXdnWewvUOarMqH9ru7oJinDULyOK4SfQ5tueXDCltctT
Iu5uBokbhoP/oarMjIW8KqiJ2+n978vB7thrhzZCrnHEJVdYYMEMfatr83RJW/k8ktAQKPns5GN8
07ghNwm2q/WSioamTFNX1nNBZMwGyBzt4sUifXLHLmJziWkp6gdifSNbfrq+2gLG/BAQ7Z+As/Z4
khr3lhgeyLayT09jVDUbhmJR0GtUAHZkAxBwjL0o6T5LNinXxKq2ZZtWq6FKklOzCOAaOvAACZrc
/4ni/l50srbWZtnBo2z0Q1NTUIP9IX88JVDH9tKaCGHvzPoGrJf1O4TcUqb/Kevc3rkZ+ryJ/B/M
IDBmssjrAevM76xTvT2jhlHU2i5p0Xj1RBKrxHApwtHo1nWyLywJJNlX8DwS3LXgrzdjY7+1qiN5
1M1xYTfOcaLuasrxg4VpSA56Avhe0cxnJM3jTmchMyTNuvMuYdXpDDqQo6us/cBCHa2oyAaiXE9d
XAxYlzczU7JVP5rzVif2BA0rI99m/Oo6hpPABBJr0QHnRB1zY9OgYq0Vc88yVEUrApCjo2Mtufb2
KUkotKCb8bQhxKkmHnecDmw6sjvYAogju1ukmxDsllUPId9EiF6zlEDbEgOvWdyT1nbzJ+cs0Sbt
ssnZZEJGO5heZpDX8Ztej+3GJlplJKBsTjhuMKB94ZbN170l7zRJGofquBstA712Ht7FbffV2UW6
E0756xvI5UroO0EsCBL2+krbTHyqK8AlBaKYBPCrPIw5a1bwRMZ59HK0qzRor4Rw8S/oAyNho8UU
aAp3Y/fRoVJRdo9HiXWnKle+I62gTDvqORtPT56YK4wmm9Bgj25kuDd9I3Gwh/dqU/QMXNigpTUE
OrI1rF3Fcpn5KjsuzyeDBNLaTZFBAlsBGlOFd9QtyQGiJzX1gZlRCkpiJm8rIvlNDu2lcdJp7Vcm
ZWxMaLAQ7F4aJjJnaFr01OcpLx8UGIsdaliEcIuLM2+n3ejUFgo0hH2tByf22Nkx8TcTzzKbZWRA
yZxkxc9sznLT5P4/S5tV4A9MQ3Wm1uveZCZoaQ1wdYvFgOikTjh191haw9HEeh3IXL94ozrIWU1b
Ys4+9Dx5GRvzuWV4ePGt9tqPWntnpjI6pLzb9VCz6mBnw4I98/agXqwOvUbh/Ri0zeybvL35gCdU
beolCrpihT/G/SGngd70PBeu+UKLSQWUKf8c5epQAIQnxpb8konkrzL+6QlVoD1In2fg+8da1AYy
jJoEToeJQckvQtNY+VGcBNbICC/LqggXhlkfU/fUGlWz7sup2Ju4o81Fvl7lLBrGisf+oDRrnRbz
RcFyoO5+rIvE2oeV6lYEvRxCpnUrYqHmYAxDtcok2H521uxzDe1mCs9AWpeV2zxNf+tKINJ3D5E+
0u78Ii6IHkTBak1fGFVQNXxfBXWhKClU9hGGU7phm/rm2Y5fBwhLhlMYav2p6L91XdF8dEwtohE+
MlHP2GvYZnOlJ8/NJLdgkrpl1F5sPFrVVMdRWlaZfSqc/KOmqPemQkOG0ruPfky+t6lYNwqgSiTM
Em6Hmr4zSR7REJiB6dxJC/VPvwghDYpEpbFKp6j40WaT6Tll5srlfTtgbnlu4+ahx7dgjao6A5cs
1loCno1EetLXw/hFNP3HhJJ421oWsEoQzP6sr2i1TeZ+xUYsBDdPIlXtTWdDcYVOL9UeHc3+kk5e
bXXmIrPp3xlI1YBwLOldsnvR8undWtBfskFGITfs9FGmADidjMhdjaHIjqFpX6LcSlYG6VKrqoMF
KKOrTlYlgvdlhHHXk2Z9qAa+T0Z1bAZU+6g5LQ8AKT5FyZwk6dt72Hc7Q6QsY/Dgz7P5VGEMJqWh
/JYVMThFQXZvLNlslddmyYkewvtGmx6hiBZBw+kCbSET8JR7b531F0QbL11ZDWurQFcoMV+uWn3J
gEKNNRD/Mg/IayxRnlHtgRoPS/8BrelX3XjbtoGy4bVMjZ+NuJwD11DxoVPOkyNn1m0DGgsmB7s+
wQs70K1QAmP+lzzuAglxY0In1pJxtpZ8YGu7ZaCMRit954ZArIrvlEGBs5udZc74SmiHe+zmQ6pR
zSDuL6OKCdEMEiA1UFOyiMi6odiq3iU7Pj7qdpdtSEYE7uU7NvrDirIVAp+TyKtAjsz86DSkEkM5
LNwAw+weGexTOcKxEzTVWw9rotlR8E8NDxEM/X4vvnIzHAjxeB5L6+LygED7RoJmPeRXUBKkh516
U32jBf9pUvXlsnVCfc6qLpoCBLQZs/fyThXvSXPVLAz3JBLjCQLZUkWvXGyMwWNaKUwzez3XfvNY
H1ehmt6GzDnrNvPsVvkA0XKC40gNnwYPQK5l/6Ig9bY9KOsMVxfHNyxaPIuMAxpWVM4reRy8Veot
jcmrnuZD12avfu9/43Q6exViXoddMzU6NFkqugKNTqY22jJyLsxd37sf3gSjorYGaGCXQisyzobh
J0tMVodm9N0T71Q4/RSwe3EWc6zirtG6R0+q7IFTFaYOwTpy3BJlbx0ErlxRM94fTB55htUB3Aa+
N7mFz63Ms6I1pyubba63RQVmW++TSaT5Qi+qGeuvbIe9l1kar8IDJeOU0UaYJXVxVRd72Ngk3XP2
0T+n1wkUIHTDgoeK0d7Ng8a1GQnonTysGt1mmmuCJgTeUdbLHqvM0SMUmr9ru+RJ5Nx5E7lXvRsP
h8HIiZhiCNT1T0VoT5jflj41arBTNVTZEuOoe8FjfRf7oNHrcdihyV/g3gRI1b/DnEQbL9VZnJfY
p0LUWSie41tIVrWRm8c+R2pj1yn7TiOD9RMzGGnmu3LMmtWQcEYiOuc5lSmcM2ay7xd5bt+l6FsL
6t6Q0EClGLdWKDWSlGdgIow7MCm4RYCLBVVj82wrY7iDXUdOn462YuKU07MxXxk0RJnNudyE4a/o
xznQzeGg2Cd3PYFfmNKMYMAW2LvY61vzp2bMBfID6F5fsBSj/V4srOAalzclkQ+Vb36AHbSCyScp
jFkgWcfGQy+MV6PRP0JjKgMLz2fZJxrAS34M5AR7tsZPwudT0Trn3xD1LHG937bNP/9+ZJqRB2JN
z2yskJAl5Qd7HRSsunzzbWxQpvVokYXC6gPLiD0Igf64fyvs6JZX+bku4tfW6c8pfR0icsRMQn5g
tXqxXa1bP2shksG06/nk7ZCPoNPgs2GMlrKCHsyq28SrE8Spz4ATBYEr4yEwfJYCY7jpM2KEuAcw
wA2iXlN+7GMnHNZZxE9iOwxqbX8TSoLoUTTAdsYDSfIwdKVlPWIQyEhgOjMGMtZaHDU4eyAbZZx4
W6cgEZdnoLuqrQyrq49RdqDDxpS/EnjYAJKUyByGk1Hp4FBT97ujs0QeRlBrpA33kcGlYdKcriIy
N3BBLkRGU/W7vEvWLA2zba7ksIEKd2Wiaj8reSUL6KNl4bLOJta0Ln5Sx0atuPTsLbpRpJYOto8W
dqIlF229sjnv3bmjrPd/bN3Y577ZcS55lKvmoREFYvloejfN4TFpS7YpBacqqtX1TN4EdTRzwxLf
0CaeRkx2zRGlN7jxumnuGoGMoiJZsdWrLdlHVOf6S48sfwdZQA/6Skc3M9AVRHV+bkb1zTPl0nYY
mvQIyYjLcpJ/icgkL3psReYj5+kASagxOroRUZtixAc9db+9Pl2bvHj1NaJSGdSJZPADZCPGsQZB
msh27QJtO1sCGtKc0zi6BNQqdoep7n9VNUqYpCw+bc/4lUDEZtB0ir3Dxpr2DfkEax0K8KpyvscM
1o/yQh4dqljPmXglxoHnHNqwBtByq6FVUagSatgeLCSA2kKAm0lANxr2bIKMMXqBua2BJspUbTo5
Fms/LWlMwUelIWtMmLXVPipsHWRnuCbp25yGLdHhiyvxrJcVcFbT3AlFuEMiqGTSZkBHSlSJwKvF
7SqO8R5DS3iKyGJuGOluzcZ41ob6e8AMU0oPIFmGZwN2/OR21QrQGS2KjVEBOsoZxudu3DCIXGIl
5lcBtlzEHKZejIqgl/Smk0LA7V1TzX6uNURgbHzYKLzz8X4b0brSq5dMGbRv+j1xiZ+VhpITT1sG
cSAcwr0zyCOzqasVLwHnzdoR3aFjO+qN1U2UPoKYHAtXjyMcLe0CyPrtK+80Y0w7a07zZc8OEaHz
fAJykibOr+mEkB7dV7g1r0b1bGbZ17hIzDNMUa0s2CjVrws+oS8RZI+nEdk73cpbuJGq5Wk7nauJ
hzMYvrgOVxUftg9HdIZ4Rz7uXiV14IXzE3rXm1uMH1acHEJ+xhbougugaSi0Kzs+PmIJLRB06b5C
NcKJnYb2y5j2B+ZUr1E8pjzlTxUYsQCScJrk240uU1DxLgbfnLza9sVY2CyoWrtuTgMssRAewl0X
OzsDyq9fTC+SAXOpjfdJGpJJRxStrN7SWXxgcwRWWP6WSPYn9O+7uaStyaN4QBBwLqaIwDy8t7Dt
hqdQabjWK3xdKvnxUofM63S+s212n5KSSmDvXKkGGWJ3K5o0Yx9+GyfA4eUkOGlRra+7dtLY41pk
4sYbQ6uukTWeqWl5yLqsI4VHUmBCfnxNLjoz8V1o5Rg+l8CIqWF0mrofLZi/DSVaGxCs8Jgrawz6
2vzGE8ITIo4PeYKtwSn8fzFafZlg5S+aaoNEHrkOiufNVMiXKvvngI55pZODrZTCf5jMh3SEdNAl
KJ2aiT66RLGD5QLtc04onx02CAIj+qUFaW8nchPpfrEd5PSuR0BKOvI0wyTDtu/r/+bZMuBR8/NA
NIXLZIBkbifBMTcY25ncZaKl2d9VBl2c4SbA2PD5gUJFQ48le40u89fOsh2DG4/PO2Txb80Zu1PX
Xnkahm09dK8TLIa9i9pec42JHXyQlikvOFFFRYAATuxT6qDp1aaVIXVrNUTihuac7Byr+M5hq52E
BmgC3IK/dyJh7HCjQYvUpFi1ncuJM1nHmSHvnvDP/ugwcxq8uxkWfkgY6DZUzoM3OAgJGNPzDPiX
TY3cVjHfWzwCY2uVIH6Rt5IZwyklshZHng5a4SJMsBVdniAaYgXZWYDEqD3qkUONJE5aF5Pg7RKV
JgedCJTrPFQsN4LeufMFhQt0JzDsUP1ppuczEnkONfkkXDLrIgp80+Oc9YlsWTkHMYlnmaVgtQSf
cAZBh6KPeF/JKGEkEQQ93AhFLNs5IGIz4CmB0TTHNIUvW7FdE82JWOf3Lqpr5CcJP22zy+uRQCCX
Cpgw15eqxfKvkqZA0zd+e7KAIoXaya+0bwT0q9on5dUZtc98lOQekxXdw6gK/MpzgrTvXqYsPKmm
cJkPe1TPCTWEbeApdZAhbNltvYT+8FxMTEq53xGARxGjMSqLwp0xmVk5mDwiqEYMGEEnhuOgVxmB
1vJzzpEo8OCF7S/icutn9hXbe4MSzH6uBKFFfWy/ZB46GS/vFqeV/YqW/UYSEvRI0EENLvNkdNee
Tqbt7N82RDH0OytyfjJie4iVuw0jlm4X9Cp8yfKISBL8dtP2a2qWe7OlGMn66a7Vv2Yzfa5MtCxu
rloEiwmH+5w/sdm5DFkSBrGufU1lgcOpuOj2BElgi46DY0XH3zea3ReFOsdXbHx6dftU58bWcbQz
dqNHQFU8hcBDrPQBxI7ZYzKE/2iO+lPThT+irK4mzmpX6m9IP74KxzqmRNGBHjLudfMuzPNhHdtL
Sw95dJUTcB2XmloQo1BTW2zdpX4o7Ob9fzydx3LkyJZEvwhmQAARAWxTa0FVZG1gJbqgtcbXzwFn
bDZpze73rFiZiYgr3I/LtvtvTqMSaWrD9oZYh5OL83njE0EqU/uiYPqvk7I4mQlHc5HVtxDbP1q8
hqnDWOJZ78cVVDBnE7N9LXtABKJ3RnI/oNFSwdwaok+GUTqPzEV1TjiZvR0qAPRt+xabCplKFZ6I
7kXUlaBTqJcVulvU5a2kNUMZzklASwJn5NGBwH5GnBPXClkCqAWOsk46xyQoxAtKzRiBjb0PFoM4
uTjjU1OArMMRWgEyWGPPYvhl7jL3UJFDW+HCPzXLS+5NWNu8DGXTbDSIuBo0cgGUKYKveJQW6pXV
c6ktiYfGiJITossmR19SwpBzRjigKwDtlyyd3bNlLYG+ydwA2dEVDRK/U8qpDoCNd2TKL9+b1QAN
DihP/w7di0NOUT2CPbiS77iePLX2GzbDAffkZq46ZIj4IzZGTnWWsBj1hHlLSDW4+fj/3wPnR9rj
383dXLFFtZNDPjN27yrr5A3Qn6fSKA+dHDGCWJW4u9iMxhmrv6PvLEzk68COifXnfAjLtD70jPGf
Y/VjDod2H1bbQsPM6xu0rpb9xZ3r/uzCPqFsvNd2YfJHzel1Cot/hYSSWPUeQnCpr8Jhx8sUQ9iX
KRtjdP3KP2eSpxoc1KrumIq1cfJuWOoa2znGh8Cejh616D7WDQCkwCNY3tO/Jh3/rOb6t9nM7skt
4eLYrndo9J+uMsyfUZ13u1h5HZJMqItE0q5S2dwyiEFrAoXhsXr2XWlsfdyMwa1oXffg4OM8FpkP
CsUw8ZYxtGam0yc/DXrgVaHS+pbCMTHleM9hA63SYDR/snsJ1iY7zpvv9C5g7Z5UGBcHiApCdM0m
Ll/0/QSrZrYHDrMonommnC1MuYlxi3yMXcUbw1F2zgkmEEXzSh4IugeV/swIjebSHpmrzBnu9JL3
HsfNmvywaj+nZr03szLftctKKvADwnARf66ShDQBPKo7EZgDbuJZbVNlxkfyKM0fdJzrpsPw3Pqy
PY5B9VKaZs0beimk5xzaTJyGDO7btOlmWptSgCsakaf1fIOok+ez1tzq2ph+IaAnMLYCrJF1E5SU
tSvc8K6Wz9Fr44vJTo+z3HU3NlNzMMeD9VD24oKd4pdWxc2lsXCg1HohaFdNcWebq+gV3Og9s1kj
+MnPEgHNLyezrpludqGNdsFUM+s/Ff+3YJSzcvqXV+1Xo/6Q0my8TaL4CYIaBrLwnaOx6KJdF3GD
adfyQYaAtwOEH10ipbpThapynQ1FshY1H1+NYRtPiDo2fDlHbYe3kT6e/Jh4v2AXWN108WUodfS/
L6RkHos4M+BR5r+RUg3QrWPKb+EemECXm5Z8iVU9m+O2ZSaxZrvwEuhu3BBLwTjNjkfe+Lk56yG8
NcJ88xkgnkzC6jiWeVFJSbRUfApb6ubWC8f7WDfDvUvs4e7mSbMbmjinoudHz2BuI4Ny2ghDESbk
ZFj1K3pethH5SgDYD+bpUOx6syr3IRF2q0KmKwZW1Qshy6dqnLwje6vHUKT5GcKzC9LSfLZ2T0s8
2bg5S28HcEysm7InB1vP/rCdAlmu03nALuS7H4lTonITuQsHlvsNkDnxI1K2h17QGIVmN9zcoCX0
lDG17YL+RJR9TvdWM6cfPlRk5s/ypxYAmQqeUITHxluiUcD6aGGbYQ4vbefwYFjp2WRABpdesJMe
yR9y9aMiR13k9TNC2nowOma+Qi2mNRXNx7xvin2By68xOeY6a3ROaVwTd1PPuCpCYtjnbn6fNU6w
ppk/KovJt4vp0LXnUxwB+nKLdlwPTr02XIE7W3fTrpauj4moOLIZndapINvScFlqkY6DLeCttdk3
qbTdeV0VnMqiwiQEqZ3PQhHR2Aj4FWALNmNeEZ8G/fJqArvRkoUTx7z3WZAiMHRmQPMzBwxzzZND
dAWLB/hDud3sa5IaZIiNiVm2uoTT8CN0ouluRHLfFln7LBM0JWlQ3IFQcNBMv6PFoT2mhrogn522
oqmDNUE0jDVtEpWHMYIhCnk6QAXKrxKQSdDOl2qR6hjR7Ow7wAcx26ET0RGkkLTDRRpddsUPGx/i
RTIdeUjTJwGGpRuxETFSk0+9ypBzPaWb/g5mo6UYDonhBifNkdOsh9FJz1kqC+ISfFDBopTwt3Ps
nsN46Jb/SAxwQcdF/sQ0lki1Am6TxoPdbrCGHjD3YsGzmMrfLCgJN2fyumOn+l/lInJwgWNvkOyO
pB4jSER++2bFQ3qcUgTA4+ITzrRstoV0jE3uDO+isvW5tmf5ZMmfE4zD90tm7OOqwWu++D4yvDPC
o1M5/Q6U3bQZXL67rZkDVMpCsSp1/j6akAY098a+byjT5sWN2Oj4XdSj3rEiLrYuch1p+yVDuUfZ
dliKOlCerZWLXZ8Fn20xdVR3+UBKGVCwmQENuDj96BdS55TLnE2t0R7y0MBGlQBJhKHE441W40Ck
D4vx3GPUzmgBKc4oth4Ziq2b/kmaUV0k2/XDlOLGbUjl68zWuLhYOYGKmK+jsC6hW+4ZGssf3kTD
mY+MQ7PQcS6GwOg5oOJ3euuLECdYQfweyWylN8Pi/kDKzgoi69m82/KIDy1Ds7nIvZK1a5JNMi9i
1oRbtEt+JKXSj7rDJOV7HH4K2sOV9X24NSrMfC6pOrFNCTcTZgv8xWBhqElny/E7EskC8yHLxboe
on+Rx5y7ij/hmZEiROfS5UYEBEVSfjZfYcJaPc+RGbmyu3MZ3OaYfRjrmqudpPlFLQWaaLFFNx57
5oBParBnTK29zSaQIBpL+A+sxr9Yvmm0nIjSWzbERe67G6u9Dp7iWWG+v5oZNUZDBh7dla9e3G/K
IhrO5uBnG7CFp4Ac+oe70DAdNGXclFaF+6SraRmih9en2T2u5NopAG34uc8e2Phn227KEQFUo6qz
83fEDHNney8HOPfQ56jFgVnP9T9DAr9plW2AjvvM5lKcqsS0jrP/hxgPTOv08P/7UjhibY41OlN3
2M24fT/98UJ0ruILFwX7uEelpyFPGnH2mo+F9/Tzrrxil6bkT3qGhMb8p3fsNZr554DE5A7WNL0w
FWOWXP/EZdz8iSHxrGuhir3JzhHVQ02gE6p+JJ8Y8+16BFzU5J+GTSnPs826NUeQ2EZGDiPLg0IQ
FZvQNfMnlJZxo8Ko2U4+NpMsaYCM9kH/EERwjnBTL8DW4rPhp6/2WK6KuZlvXmcmD7+AArD8FET4
OxoZCWKxwr8yn6pjTFt8twQ5SaysaOfNcVijaE7D2rw3gXPKxrHax1juV1GhH1lYIeQaF1+l+1MF
2r17hbOpmOTe+sbAXBj7x36IDro2MKzXJD3luHNWgbsU2wwztvYofsAerTcla0GwfFKTH5X+Qc2a
HshVITGuIiPYs7unkAimAEumR69iFeQMk9qj5NQ4GQ3BYml6ZbpcPRmY3oLGugW1g/jHq8U6MfWm
g3ey0jWiD859vVGVd3JtzUTVQf5dtmAf2+oGg5tmoS5OSe5e0iDptjTSe9iwxQX37cFt+7ciZKnY
LgRuaxy8lY3KrFc0AAZrlTO4X7gthA4c6MyxyA9/vY4NcpuNnDcA0zd9nIg1gtUCgd8qmpybDakY
TGHP3GGZutc+KsIIEf++MFHgaPpNc0H7YW7/r9DwqWxFj1fmyx9Tp/a2R3scoRVDY/s39OW/2hhe
ihy/Jd3JW250cEZsSiGEENjt4t3EuO0EOtZaybgpd2Hg3+RYRreOjEYlCnw2THU3FCGg3UnkoC+P
mKcV9LYqY6g0ZLjB07HbzHO/tiWiQGYTjA6L9LN0a7IWPZalSZFss76+LzSyfU2kasN7yaCs2KR8
uHgKKvJxjAUrNzSMeNP2UtRBdkgASZ/KwTwmGPg+dN2yf0MaXHTJ3vRryB/xMn8At0Lg2/zlkHOH
oXHmVnGi/NqUkumUYjIGILgrRhvYkf7I3Zk6sszp80zrGseQkzWKeZOO4CuNw3LFUI7OPUiMveoy
si81/rsJpDaVyhbqXrIzZd6tMPVfPdPaBLFchkcsSGjN0drxl3WjcOsYxohXX9EldmOwxjfkMmKW
Ky8gv4o9DedxmB9EkxNJ2BiXPrTuExZd/J3ETw2AULyQR5EQ2lJFr31Gn+jEetV+V3AJRzJqtGjV
ue35e3VvotPb5BmeFCduMS+jb7XEDkrfY0rpCEXGVey2ldrMQjv48GQHtWzZQiOI52aW8R5MJetn
exq2VuHvYt19WpRiBCyy5ldLVpXpjmeR1fdwAaNBiWI9LaqTNRf/qczojnamLgWhzxsQbt65TB4G
1Sbr3U9VZ+4TNtCfPiRjB2v6euyQQtnEZ7mWgOZbze5xki3MhyBriT3B5CrBg7BTmw9W/26X6ADR
Xa0MKqWNyn163CWTzpH4k+d6ac/staWzO+qC6p0YXdxiQbnu2CmsE/ZP22ao1lye83GU4qPOCDwb
pbyLvDEOjm/9NXufeECn/5SV87tso/6UYSKJtducSHFKVqjQs6Pdqg2PMx1ZSv5AJP9j16MOhL8+
+SqMV8K1tA48IsvjeMXg/b01xEcqkNUCbTwRDMpF7bJPsujtd1Zxy8FxEN6r2QvZn5rsYf6430bK
n5H7yN1oYDk4kEpUG+RJHFQQW1jauesgKG0G2YgvTbQGnCrsDtP5gNYWaxuB7Wy632zppeeY+avW
qEbzGCVh0JU9IYnkhnYVvz3zYk678TT2nyYX5ZYS1sHZ7bAlACa+LYzxQ8kBWtgn11fxbGoKGOIa
YIzjRhV7MMDTznLQsgydfSBWmfc7YIKzfKctL76HSCA4Bfnbx4nPDlU0vwXJOMj10o8oyKcTBFTY
rArjc+aVaPYML9lMeflPmKFcQgq2qSX/YGk0HhNlXOAwg2KK1am3kGTebWMP5SFQ3DAsrQJPDIxn
+3BTUY2w67bzXc+svY9NvW8hx0FGMD/8oAkOMiOCNOv3YkhBs7hk2JtIx7cBGGvYwY46IIH5z6TM
ovPHT88cyAyMkJVPY2wgkJ6kqu8oBO89QzeO5kvp+GRqSX9DdA/ymjknYrvJo51ynXHjRy0cF/KC
I1SlM/Z3NS4sIvJBiV6vvV1dyns+MMlWcZ9z1viQpKt1C6eIbUS0hQWxsR1qALKW9T7tCfrIIusw
glYQIu2w7AybaWZmPw9xvYsRwQHEjDdzV4SETNEdiZHM+bT7FYDF3mtcTatqFMbFbssXUyFZql2u
FnfUDCSmqb7O9vhIRBuchtIE/p2H/YadOZIsRv1VLS552J5aytlrpwrWK276NSUNO/2MY8BfcBFG
z2q+IAeRMg8yScWQsnGkvKA+LW1zYl5Mqzhg8NkMovuEuLuSnI8rA8kaS7kYbxrSE5f6Z8uQzeSN
iA5OSHgg6uSLd3Uzqmdb7tOIrzbchKH2Tnr5cJmRMpBOfPcUxMa0bSD4rjyly7OuMQnFKfTKbpAc
m9oiUA/kBO2FEeyl4KOrErnTs/HRssRbgs9nWVgrh90ROyAsjz9lAY9CiyIEUa364xTan6MilwG3
8cnIUOvGAtO6XUGZiCyQrXhXZw/rCgYi5uN+oi8zSRcrjC/3StB2gNY00bf5+5K1vGUhX57x2RXU
WUVnGew4Fb65pps2sY9jkFvghyFkux/n/tSVdn4tZckQpXlGs4xuoj4UVtjdQ3Aq+ApBMBER7QZk
rSCLO3ZORVFtB2KP4/u1UGxuMCMwMHV4q4eQhPnFJ8DWaky5+CNmEec+RM0p5ZK0hfizYp+2CztU
PXOZ/BKG6+5UZf0eBSReL7VGxJwO8pLOuaVhyT4laeITGyyIJYpBI/ipcWe1ZrWVTIdRhJhHuyzw
yabFr9oDYMsaiT1AHJ19OsCzrYZu3YrB5DIP+XBU9srWMTorwV9tQkiVKX71IDlHwvf3BMa9+DPL
wKmjcvmeHqFWK082XsIM+Qqn7cCguGxgR6XOsQNNhxOaJVNtTz8d8xbnMKUQw4OT8Nt9GifNOTYQ
UELyPvlkwKxr7H/gOB0+sZEicQJNsB7SZj8WIy16kW2mpflPW2lRqakcqwBMBOzxR5TT/Vn6gQl0
kQSKb9/VHLI6zP2Zi2vJBylSzouioIUp/Tm4CgG003I6VEpme9BlsiVSCEhRrJKd4U1f0fegYHlx
wrOX1IxrBt2f+QDLDvcgRPE9O89/7BSbUw/HZS3KEoYNzFURO/M2ouXfdN67JtdzD0Q6hb9pPsh6
WM9Rp8BGTRg3Uz7sfU70BrvgrXDs8DKk/j+sTzzJ1CUlD9s6bjmPEK+oU2BtNBC4swA6urENk2SG
chj2bqt/VarK7xp9rtbx2rdUdcVNvo0YFhw7nb8MAyAmYHSL5d/54zuGc7SV2+Bapjoi+tP8k3nv
/Vi/DqxH31qH2UffyKfwxvYI1DdcC/aWgLImAqdHMmtqcnPhkddXaU4Fk+LU2mbFCtH9L+VJCmgp
/6PUqQ9tE21EBes7899HRJLg5zHdm34oLw2DmrUajCcz2frg5/bTaKdp547dgQvPuyTtdEEcCt4z
so392JdcGS4KBtESn1VIYDUWMRR2EK0a1NJghuPfHjOadSg7Ugh8Nmjk4HAV+b+rbPhoTAkGqRge
XvJRmBkwYtvIdlM34e/W0tiEuXfA2sTOqc3kAX1G6mPbUWApdKqoEAbWUfXMVxXvC+pngR3CpOfw
0iQhpoqiMYhHlIDtZyCi5IoamxoQk2KlDPvaJVxH7G0bfEzQQgrkAQaLWnxH1wGHz5kEFoiKZOlY
CHhCxyarJfwX8l5EHRjkwCQ4sGjs5qOvndca2y/GsXtq4H9z7HJPpuneLMP8wiexN1AOvxmBFGuO
dWrOII/hY8QoLGF26q4LL/QlJRsSpN4qTdKTEvmbZnp1YMKVoNYUuxEP/is14gY0d78tBlBCuBqw
wHYMiOlNkJlW3Q/TbKZHheV9bJcEPzt6R9BDyFeLSZkv/sU3XWPtiHpLQDTMIVXpLdwM3jPfi88t
y/MVJTudVZ+Fp3bZMrT6EhpWRXRlfsbMzvSOO+WClVC6oXeLhfug4UxOOfdtUCVXPej5Whc+3vQM
6uhQp9kJitafUDVPXaEbGUtjvLq4lQ5UovhwKsphgpb8A6h7SCStuHy/yJzhKtGOwXawm2yDIEMx
+Uv6s2NjocdG1K1K2VfXgLSphs56zx2/w0QzAycXh6bRG1lk0XHKa/5/Fh3tlAI/4dcN9+q1k/4P
xLjjT8NXPjM/tHsG42x6L5j8brosOaeIYKOCYO/Jj8+19uRN1dDgxurFzT2F1dKEBD+mF6X9/hqi
aFw7DmavtvfFSjVYbg3gCvTnrUusQvGiKvMrs2V1dXPR7M2lgMauguZBcOAsc3h+EZ/1sgXBfCHy
4iP5HQSBe/r+yW886zRXVkxGx77x++pWlPThzImHbeG/a4KLtjmF0caKjPmqhOay7GsiZeDPVoW7
bCaYaeniMhb/UM/pcxZFya4e2+FNyx4ydGlPDzPM0L/R53IuZg8RdzDtCdLzorIKlk9iF6c/wCoV
e9y20x5xBiVGU/Ibtnb5mZBZZnHekinSMcC0hh+xNUYvPESvPRiWAataIyrB2Qtmg2O9QElVe+e+
QvU/e+3fVoS3SnrtCw7jeWdkJLeldbomAWj8xLVp9dH4lZQNrprcX89zaF+Tzk2ObJRfI41A1Mrz
7GeKX26FqZ3piudOBLKYOAonagzKFVx5KRLtBSijU2wi7C0oFTkICyprYlXQH2bumW47g32Wl9uo
7WGyVPqjswLuYlr7VQ3olMEjDejSFmUzFl3FU7QOEDjDXYAbwPwh6lpzq2vS583JHc4lb+Yqz6Li
jHl+nQ+4Hqh21e9+Kyjx5zxxzkRTjlvbmEDzpBj8yNCAl8Xykq9ykxv3BFLAHaf4WTCHKGVm7qA1
YwalUUHsR+6kQ/MRNSsfxdxKYNj+0lb3MXjRaS7JAOiRXCZOMO2YyEM6Id/thAjOPGHdws/VqhTV
oDltFAEfEJXtd9JmhhMS1P97YZN2Sp0SJmPBhTeNZIskZocqJTfh4mJfCMz50SV8LRU8XdJR9ZQR
t4do2hpwO8Qj+w3456BwRiZZvveaouSz42BjVKZGl2nHyGVS/CONbs8JM3JkNBbMH4rcA7nxuC3w
+6+ihEbDLjPz3Brho+8WTnjJ0pY0w/MwMB9Ny2Drxcs7LBtrQ8A7zUPsPxPDfClDqBwQ3sksT/Q2
6WmHcqLQrNCOjqSD0R+R18wwcVZZdUDPiqZBq2UAB6DVZSi26yfz7+hlR5zrHfOHmvDrNoTG7NwE
6Xe7rksAiTiZ+UwGnvqOvmuGasxcoD3J7NOJhvm/UIPDTIKAK6Pk2+1odtLmeOHooPnRzO3DXC7J
j8lvIjP7h6YDu1gcwI40x1PShIQjImgpl0HL0HfGCS2DMyKFoZJwFyI+a5N+wF/ITngFRQnjfbUQ
Qki0Wn//yHgaqgCVxqqp3bu59EzciuVlTgRiVQfcgNF7p+8X26w3o7TDE/L84pIuGIiKrNLTVLNt
brLgaFfBUTpI8zrDirYROJqgdV+q3MsfmR8rQqj13cM1esWAd5xw0+WBqD64lud1AouCXM8x2Sj0
XeUU9z+yPDpZwD2ww2fqBabdh1NX6Rf38vvALlYtwRii8LGxhaYHqETSlCWKbzRZvWEXYFcPymvJ
shl3O72Ma1nL/J0XS2Unr558CMo5nx+TAbf/C3yeRWKjqOma4FqYld74nh1u2JGzI1BVwrVrsP01
ZQlyQ7LKSIYvoYv8HFlDftBj7K18q5yeMs7OHdAjdzwFQQ26WBqXwMimoxlx3IZ9/lrlU/SkUn4X
rK+vpHDtQjDpP+BYJecmMR7cNCiBcA692Spky4GS4i1H57Suve5XFqTzS2MRnd6lFL/coVtWt+U+
szD4R6WaT2iqnK3nh6xjUDpfgni+B16jQKYl5q6D4Lxp6plhUvbXjyLjSfxVhlidDMoBeN9KRQST
W2iA6ZEggE4DzW04F+gnrVemhB4sQ1bsYtKwlcp7Ji0yvqZgr3rvK1NqWpcW0XSNEY6kvWN58AhT
qgrL2uuM+EidIFCT9DFbylpjrWzEgVYVyoMJZ+wxUPQjEGkilO8GASu2f5rYd0TNIH6i9uE2zFpo
xlL8zgO8coACwR3x0phZtcVVgMiNjcsVUGBwQwDHImbCbJnZ6tPVKn2XXYjpLcT6JfLsSgHJMLCf
v0ZgaWeNzHaF34Y8uaYNblBYu0NNwjkaamOh7E3xvZ/ItCr8UNxkjH6SfmhL4EC3cepBXiyvPEDq
3dUacaIois9ZMTHFl8yTC792YH6zCgwEL/iorfWYxeYeTVCEXpvNR7ZFmAyyvJlZlbvIyLDZ0k+F
pB+RPrKLZw4FlghngCcbA+DIYfb0V1+wVAnLLlsPrFSwMHvzviE6hkQCXdw4b2rk9AZbvrDj5vUa
8ngbJIW97EOkJOkEw6plmlDZCNbInpim3NnlYVNiFJw2ZMoCssdIwFnRP7ucRN1FryHbmno3b/Vb
Y8Jaapi6Bog9hIlwcJgxDWHhw4gTbkSboiRHcvuJ9mmTNM8gkt46amP3Ytj6DYEFltwRwrOu7XHn
MRfU1Sw/PVa+WFZtBkcbKCeMqrrq5pjBl1+y2zZb0zvJFvlbpk18mRonj3bhEuRlRZsU4IKdgm3J
bmkTmPmLyszhKytw62VOsudei3bsTj+Ex+UZgdVYONLdPqjehl7eoJE427opfndl416/X8a5TpCo
MWLwlyTeDnufE9e/FaSscR4sVupx/pwaJ3smfuSspwgh4Pe/a/JB7kaabkwBlAZYXuJLxl8KgIh8
M+qd8jVzoKHt932CiRJvifm0Jpitjg89yp9zTK3dXy/UTDRTu7z7cY+sYuYhEVJfDWQye0wNI9Ax
8wPcB7BMnbPACzQAl44OL2mz44Baamoi71xIJl3oKdZJ0RoES4ag2nGV6Dh2vgaKBBVOhKiJ+m0m
a5IQIyqbyfdOXVgacMBhyOJy3bd9M16n7yQ0n2Bsa+jxMwZM7+riXwK0ADMwwQpR3UGNsYHWyazm
aDLjchfHJmuypnpwfNBHTPC3yxaK0yi9HW2qXGPwKQ6tN76H5MlfHLvwX1Q6EQs40qy1juu9IMr7
g3lFIzTz/3U52HC19De0218kL/Fb2gH811jBRKDDo629hGb7lTWW85jRLQyU9nlph/c2nj44yCTD
E3cZNTjxx1AHxIEHTM9xuxyzvj12Cb1zaZksZvo4PCE7QOkrUBvFNZOrNHG7a+hFfyYkB29tJapn
mrm775/K+EjQrvfCTbqOtMtkpMofkDz5X7Qf2My7XRcEw+n7pUf4cvIEUUSor/ontXa+SSf8acAZ
z42QR5R4GF8rSEbfLzbbGoS2Y4XEXWKWKBRLjm7yqj36xa3FRfDR2jZPONDRSyhJFg0QjO9MB5mC
rhNkOyVaEOrshKsaJMdO2eguChX/wOpSXwLSIkeNwCpdeLxOYnUHE7p2BYyb4V+J2J1iGVZ7iUHb
OvSGoH6uRHkUQfhasHTkSepSfGzBtVb+tAsH+NlFebVcG/s0jJnrHEw5cTJdvGbR1ON2n34ChVIX
9ulwAIjZwCk+YWRn/1RGkPujnFFJkbjRxRNTdGGgePHiZQ7h1WqX2KSkmhj/8row99ak/ZWDE6Yj
JHfRsdVngdyWTaJdbHM3BENoQRosJmZAJS/WqAmSlz4Fw2BXmNdCsdE6ZYNhZfYek+QRuITau2r4
MAvbQykG9rojtZg0eLQbyzMy8CzD3knBpEi4MmXpEjDayo0kGuZNzp2mvJFvgTvGbxnaHZhm2cMj
0eNP1cN/S6v3NENLKutKXf3eVFeRB+r6/SPut10hyLaCiFUgp3LtVbB4RP2Eqo46sLgKNSAQS/kP
vWeKW58lySbHtGyxsw4TTKNBaWBtEf0Zg2N/VhXth2HYv/H3VVk5nGNHywxlIf84gRtldZ7gwLPL
xQbT3zwZPsPIpjcjWBXPXXL5fgEFk1wq20wuaqq8A2/ccd5HA8zPFI0yBL1lr8q48jfhDtOBb0V3
z4wq4heLUWOz719Av4SJmsgy+8Xg1vOdoWcIT1EUPAI7wVUZJn1GBEjPt65AytRG+Sk/I253zkke
RCenIY2nZ8669VC0QEpkSBy7Jf62IMV83outnq7uOIkTZB+sZ84NZKG5xObKO9iFiyAs5K56ZNZ+
ypzTKKe3pM58uJLsJrkmO4bYSJdYtVzKFl2L5MjAEyqKPXAnyQo3Jj4gNOj/esbJdYonL9M9VHgU
TtiCGv27TmV/L9yq+igrFBaYrIu2sw5kcm5a26r2kTW+hpDkCS8rHiofu2vQDsx1/W5cBuFyJHyM
f4lHBgSYA2kgYZBx9bqBx7qDx5lzpCpnTgCE8FJbiQnYqY13IbXQ9RuNVNuDulTBy2gKfRoJMmIW
y7YiGUgOa7uQfRWbVtSAhXNtlxfh9Rr6eLw4LNku5iMs3zRCJylK2kywHPKJglM92TpjtvB80um+
f1Q+yOEgKnZBp+8xh+kFBLZ+lovsCgsDOmTuRiDD2BrDp8V2CKp/W2+tOT4hPb9RBeRXISsXzUUr
93Iu4bK1wn1WRgeqJ9QzMUyJuzUIJ8QMR0ywVdjPlBrsNWhPgQj56Pl7RFEXQX5JoxfGHSHTBOqr
Vj6//w1+3/zcF87vcOr+G3LCs62k3aSLi0yb3S97GC6xNOV+bMv5aXoVssIx6HcFmRXwR0IeQreu
HylVlpcP+UmHMr7MYXwxkrYhYzZqHt//NDnFMhsQBNI1lkE+7nCrE3t6MScWqjof/JMV9c4NpcTR
5XE9T1issRP2+rVdXuqZoC0xFlTghLwhRLtbBqW3VMUaqGy8VwQ698tgr67L7ghc1jV4eITFTJck
VHvnqQb94qIVxMG576uZiVTOJqhBYP8WwEo0pGe/YIWpLjJmEKvc6jmRPvLotKl3dp3AUnH7lzpF
TsUR4K0F2QTrSXo+p2fwtH0w3aWLXzJlA7HF0mxcMBmiZZpR4Rrl+HDGH7VWza/UI1JoYK/e5Aio
x95uSZpvELKFfvCnW+Y5AUjXLEwpNfJ/qJAkvws6qSzEU5a741G1LF8A5JR/Y8AEsjfL90CV+yhH
8mVbMxVOBiwP3EigA/Of5aa/ZrcMoKmRUe0pEBQejHcWY3/LxO92fsAIxyvsDUJEiJx+doq7jq2b
8lEzYN9Y+jScEt8vXtH/3z99/whWjUEZmA4C2RyEPN5wm6zxjLaexL44qS71DO/W+f9/guWI7b0j
D6c1GThDAa0PltuAdiiKYa2lVJi7CKZmymS+TJrUsVmKvyh9h7OzvMDPSHauH/2uHfYxedidFLOS
U2URTdiUPhGQM/6Ucq6aTeb/zPMku2gGDwfYrK9Jx1I20lbOdnqBwLCiCsSrO5aCoIDy4dbbxPEY
PIecX17mZhuIPxHZGoTUZ8t/8C1Ywm4yOsz6JWGyJbSJdGQYFLELYHj3P4ydy3bj2JZdfyVHtI1b
AA6AA9Soext8k+BToqRQdDCUCgXe7zd6/gC33fFX2N9k+zc8wUxXVtVww9nAEEgplCIJnH32Xmuu
r6QM2c943sqUqrUYIMivszELTj5gTMpeNmedEYJ8jrXx6IlPG7TVdnDGn0MIqAuv57Dq4ByBiIDs
iciiKA+Pg8DeWIVJ7wqvQraW8P4hcjmLXrH3zWgm58lkMatafVp51WCfwt6b0UTZD3L3bLCaoDk9
kqXCSQ4r7ps2k11SK41cnipnlKdUk9cmL1DhzA/99fgfp+0962tzw5Q2xDQc9L7bWObPMKBtSxs8
XKGFeCKopF/QeCxuowO3agAj9zh7HNoat4QaXqt5Lk0yhLXWINOqJTgxBacwu/IsOXSMOBE4D+ot
nQ92GilbiMnhMrVkj6ZYrQr24AkpNuRZI5qDIFnGFR6YiI6znX5mBgnDvhTDXYwpIG97CndVFQPH
qfI9mligRgXDdttK+rtj9TaFFJyycuzvPSit54S55vwUApxgIdEEbmRTHtXEp2nKgGZRqIWzKhN2
vFHf4zCUyjnG7FV3WnzQhWCDw+37lhUj/VzRU0sVWGa6guldroL7waJXsx30v+TLZAzvSpLiY/bq
iwIFkjZxau0IxjW3PbIl15pJilsFztPGr2cCyJMO9eU8AtS+EH6pnIUtwCfnDfIZbxVavVs2abLr
k5ESATAyrNCWrK8Wug+frdnTwqj+TOQ56jvB0g/by94pzS9jTCpGeemwkkp/1tOxP6CpGM5Rvg+T
pMfFEKvEfXS129EP2Q9OVR4IlJoOPQZnBts6QLKwDs5ZivwiL7WnxirrW9rb0VqhRHehpb8q0tCh
uQMCTSzUq0YTtm/IIGE/9fandMbQhRjzrKLqX4D9IevIuaP23tdDmfwuSqAQVf0SdL+0zsj25tyj
6OduRUmk5C610p+FVyunJoTtBhxvF8DcXnaqSUcoMw6T7JxTDr6Ayw09ypKZZkTaSX1HxOOQDjhM
sBLmi8WAkXwguXjLVpoqht09aZ99vu+ZOlROvlc9wIm+ipySKtO00VWRRUiYXiio1/XdH79nfuTx
8PD4tfOp7PqTTJJX+JVotebfpMwRHX8dwqROsYPQWqRp6Y6FE569BtyHI5C+G1YOESqXBRVZEC9U
NnHHYTJA2VPPRsuo9wmIDtlCpiFS+sbMKXoyFdYcSiFt7aPHzhej10HoH9R1pub5jijIA25ePDPs
FlcainE6A6BuxHiIJweTI/qfbVaXT9QG3kFoFT5Og8miXUhgRTYD52F+opflRut4Ca0+bkms0Fv3
8dXjgHaJuJmI8Q0yet8taqEc+vkrL3CtQGbbsazvQloOHwAFyXvQUpln+s5OC5Z/shUPJnkKpCAS
RT23w7uhtCWuMr58tMdHpYrcbOfhPHCHqnyjU5hvLXvYWObY7WZLWVPDYpwKIAD8jOEV645AFVcf
rQOAQ7GH7QCXzbIwVfYVfTg1k8lp9gnWRZm7ZjUkJ1P0V9sESQHd/E4SCTFMhvFh+9G4xaja4rZS
0xtkO5QGVvwczv2WIiJcWu21cp02Wn3ynGnYNxoN4baqT1aJEm9GXFj4wcwyfhETIWbAdHcdk/1t
pKL96AJj3NUw2KEAD25WFoOLkHzOMAI0q3kse2WMdZuKh93f4zyX9vdwrDQIGjzhQGjTm3jcAYP6
1Sb4t2HtfQZI4VFV4L5FhlJsOnqYtO2NHb0ShSa7XmNMzunq4EDlJuyRpJEl29zDBxp3be6OOu4U
AH1ssB/nj68APt2nBkPalAaZC0KdZm5eZm7czglphZ3LA5zhx9YEnkrqPt6qkNbeAe3C4+Tx8OMb
0oEQOyzpP3DpJm4YqInrRT3Y9MeXjwcfhzoClpq16C2LKd6gTU13MGcpDKnotZWIkS3b5MYM3Gsz
OLqeuKPTx3yc1oe8S2vaMEinQp9W5jTgH4gqI145GXw1Sww/9daLrkUdfkd1A0zr96qriPlMePHV
oFdcu3Bwm8+HsWqtjZZKVDUE34r5gKEBi7WJGqydR51QmmZJZb9AMzIc1G60XZ2GUMUcyTQOlvc5
sbdmjWp3ivPHS+zheSGhzLuhhIxPsRNmu7wkY9uJS95TFEZdTMJBoToz6BcaIA50diMDmlOVbpXQ
e4liBia0IfoRiSgzCN3o1U2qQFxjY9afQoFOd6RwWiRB0xyDvB1B9d4a+qqMKWNjbYyt6iIfUV22
nNy8j4oqcIdE+hH+hsrWegrdJBbI3TWEy4LF9S2q83YFCyBmXTWSN9tTfmI0YF2an8SO3LHkveIK
T69FG73mDUAKPSqCA4AAG1EoP1KOcp4opYc4aqx9mOF6daL85kDSR+AB1jNtUtSSitNe8FwCru/o
4huW8mGacMcyppEg2zL/CT7OcSQ/7C2le+omM6kJUPImUgFMZxoaQD9RuUOi/n6PM1ZSGt5PKVMe
GhnmjybqIjcGgH5jOj9hl0F8l+CAULThaE5O9ALLtiTEJYr+OOVG1c412bB/PCvyzl4FSVpubaeP
SIKX2qaUY7N+nJZYHWb7nmToJZY+RvLnjsx5wDE65Eu29q9VDirEqFtlo/hsPPXIUlDdIcaIbMYQ
YT5VTww+qqe+5R/p0u6XgZRtmUZO8pIhEIeMBAPycQoioJ5xLfKs25HDddZA3rT8/CWve+/YDwTy
VLoeXPqcGMzCHmF+BDL8tEdu5NJzvrdxDSQx5eYb50K5qk1EzP38Hb1m7jozdGs/Ci+8nP0ThdMu
MN4NYrFVL8qu2LKI/dI9ql5gZ+tOS7szoEpzq2oepIEmDw71WGR732qnI7eikL5o3l9w6ueAj23s
Wibp0HHlvPthZHwfTI84Mcys28dpaequk5ZggC24Q4EclW3L7G9X8ml6Au+o4QptxLUPE2cxeRR3
xgT/SfofKCS87yrCbv7prQ5PEBenU1wUh6VSs7XXxBwS1kPq7KI/J0yFbaGHe/KT8LQNr1MajQuS
ayhV0Awsg2b+o4c2xC9VfGJA1n5aMcwdy7Pe4XV5jMjzdTKp43vECCijPfh7YzG095tTbnQBPphJ
+tdARa9YDL9SJa6RjDbBPZASgrPDDanNreCuN3m4FrF2ibQieW5b/YZUYDj1vM6HtpI+edNmdCrU
scFa0iti1zAvbAJ7DTqABi/gHuXssNI5c/NZ4jSGfTDeiZkZT8UwvntOPd6hWnvPBDc/TgpLdY6m
poy8Qg5z/EpV9IM6x7FbdRnB0JwgGkyTeQBfzsHy4RoIUZqHx6E02t+5HQUbOtvcu/sUeU/AWrYw
OomHViITiPsmwW5fYdscJbXH1JKWYM2O6lDL3UA2BgPNPDqMU+Mc/CD29/T+4iN+QUA9qHQkqXeH
Sutsl8lrthVj7V/DwtdXdmiZd114hDFpRbHRPGXayTiYK10b07JeKC+F0H7v26Q825IwylTapCZ2
yFo8m8i/cUQ98zh0IyMgwahpiaYCldjk2BtnblboTGHPik9irKJXV3tuYjwejwOVCYfMgu1fjzE1
LjaGJGG9SRLH1aRwGKO3jvs4DUbvrutDsE0B7BdouJrWNefSKZhLJ0ezTKrh2nlj1w1FHLFtpK/U
ajK/MBnN9BzPvquxrRASritumvbtEag9ncmoXJEAb/7ImMnhrtOxUoc7ofiFO9RWfZrmg930f341
1dEbxOFs93i8BsKL99F7xa5qu4WlyH9zUIHdsfuGvAfpr1EXf5xngNAXAfIZ6Kwd8KMBCaAQGdNd
ggNoilQVvAHz04i58kqFQaLEJ7TDQKFvLeMj81TnGWJY9WLodBvSNNtAzZv951b61Gqi3MVBgryZ
XQLikBzMsRW4uERCtwpY9rO6ANc3000KzfFfpDJF66CL67NZl+ZmhPHfGh3q0owbVhs19C75MbZQ
MjjHDiz9Ik3FhfkoMhGyAW6kbY8rDFj1cwfIdxE45oaVGQk61u+tV9M28oV5V5XAJ9EyqQ8VzdyF
Ekx36cQdenazuXTzoa1aNoVCLVaP09S/Jii1YBeM9VtmqHs9HsUT01z/2ecTCvu7fkunqXUTabD8
zacaHYt1ami/ezpzc8uf9NeG+LkcwsrvfWLIhUHu8FX4BMWMxXPjvdmVaT5ZsRneowybh1XrH5Wn
l5sEoOAbwuWtMmv+9TBNtn6KUtHqQbJQq0R3Ves08Kyhf9A8mA5pGZZzu0zFmC+r97D9Ttvc+RHb
EvENlDSgAarYUHkW24jM3CMl8/yHtS6BV/axGxFF0t/o39DBoulQWCXCWSkh/PzPr7y0m4EF+tlv
TCDQ+fQOIKJH3cAZNAWoIBrjyrBIuBuVaPrRQFyMMZcgxqbs3nQICGjtdXIaXDVX+rc6mzbAdMn7
pL5dDjNyQqVFtbNMh2hMyAQ2Hmhk7f1hCgu4S/V4mgY4bKWNoBTHo7IfW7wuhDDd6NQ0GNSC94eB
tIQxTvkwXjW7PVEBJTfHiOrX+Tq/YYY2LkJtBKSQyem3SRaJRZTazuVx8MvgVXOw02lKXz6Havye
0MP86PWEqMnu3cfLsUljh1nmfMCxQkONbg0iVe9apijT6zBF0WH15U6UTUVQcGsuBucX7rPqUrFD
udRGSXZaCLVumrH9lD47jI3xbhjbeRzGfY0ciHkUEzdoOf/tl55XbKbK1xaZU6vL1kjzE9OhnuDZ
mLkYXB5lZDCF/mBfpk71PEWOOLD0MjkJnbWGFIP2pN0faiAcb1IGu0K0JTuFNF57jJDR87KvYfkS
T0PqUNwS6baTOaBQ2s0+XnVZ9mdBqfXO3ujFMJX+tHRk0wEFgSPd9DhvPLupzhkt6WVbqWS2CHw+
MezZRa829sbv+nIFqCM8jYr5e9L5ziLt/OL8ODhlujEZVOz+Wo8eixTbtng/RsFW8oPv8Qh0N+v5
HykTp7tabfJSaVp4y+n6bGwzQZoA0P86kfwdhYVx16nhlzV+o6Mj8YhjPy6PbdIWEHpawVxZrxDQ
1CQj5dE2qiklWq8qnsNMqPMqt6qBJrjo4BTXKXx4KuIpNskJfhy41jSavJsxZQxFc4VL1zM12iYN
aSFa9iEbxXh+KC5qVkUxRsb1cZaY8Y9IowmE6qrCw853Ad86joGVvpdFY26Uciq3PqOpzkAshBZU
HNA/HFsBujGsOnWvSdi3imJAzuKAWe8MBl+79VXtLOGUI4zCQQFXadqkhIpNuZIcbUUSdoJE1pTI
/iZDyHXhTGS5+EqOGlK8yR6CTIHKa0PuLb5Dm2yGJFgXxvxS87YerSE0V/DG4g+c+rhLRPXJH1jQ
3Q37CwIWdrKCVrrdSfOdK3mVtHn1WaOU4YJwWhe8p3nsaJrPMP36LYCkgTar137XJ3kouajwy/yQ
Q0k7sY+cXTCK6rX1/FNKBB0AidzGL+AbZ03i8jStpvhoaucdzZ/P/MCK3Qw4C7OMkPEqVMRGzfFI
zCij2Cd7JPKGe6XY0BwpYVasSjQ2g1Yqx5Bovn2GglvW5GHDDXwcc5XI3QT7QO/I8tgrBSTt1PE1
vIy48iNbPZVV0rioGsTVQ6ZxjQfvKSXmxJVpll2jZNNgCIXtfUJtZj/1nW49A9PHWJYzm3icwuQe
9/VkKsz2+VYtI2C31QZ7a2eRfYEX/p0bSPpm+IVBk46GbDGfcmPJ2e5SyzmYGR0LG73BsOzSZju1
naKrPh+kUHbKgK1MEdDjQXZ7e29kF7oEaHjUyjyj1TYWG70jJEckDeXifCibyDl2oXwjk5ZhlImC
LmnorXVA8TVkhZCN6AaisdaemKZtdVtXztRkNhhE/XUIGFB0mlQ3OMbjVw9a8ipNxmBH/Rq/YtrF
NMZ2bN8RkvBaVbqzgEi5UQr0/aXsxBviyKU92v6Lg4bvqmjjj8fDbDyyHWPIEkqsI96IbcqXo59p
7uPZ0kmgPY7WHVwQ1qr+LbH8S8yG9jo4jbw+vlLsD0OG0+XxyGB1TNQieVancRsIo6LDzvRt8gfz
UpoAd01jOAYeTpuUXLhFVdxaW1UIYIekBI5+LXm/jg9EwuMQp9ukokkisL+4Sm/o/+bQ1dmr0I1g
S4+zYy5LM+Fxj+MCzIl2LwsYHPaL2vDBywPQthDWlwLBzgHDDXO+RHxZ+vCltZQ+XHr1UteiBusL
xmff9oot9RiDyViht+U7v0K7gm40lp8Rq/UCaVJzJ0hUXdNYSucJZ32gDdutg1JsK8v3bgk7SBYQ
T/20rR9UmfWX35DDqgeldi/pBzhe7lw1BW2YbNRnp1OiZ8IaXBtp+XWI5W5gZScZBpFxa2KiYMlh
fje00++zTN3uQ0hzMM/X+uRFoCeD8FKz2RZd+1xzJd21hqDLmGCOhRMa1R7uHME+WLe5xUPzgZIG
fhsn0oFP2MdUjeqJBsOb4wh8/l516qemeTbjvVeV5kkBG3wufGYvNrLpRqFaGuvvqLuKd0YF9g4d
P7ldWlq8M59+U4NRvwFg6C7cJ2eneSD3OIt7KikCtHKmblvg1Tn6bZiyoAnomsynPuOVTA2ye2yb
zq1CmSVt6KPo556Hif0Ee9TvgRr5r1R17Ow0Rp722Puvwu9W8JnJ8rLqdm2rdv1D16NdCnAKYW3X
EDDRX1HUMMNAWnciXVs52E1M/gezxqesqUgE184azcY7ovPpKjP+KWeoD7DBIM7nmjwFGdngRFv3
+85JzYVtZNK15oOp09Uwc8M56zUpVX4TfI5pjjYMdwk09GQGPA7Xx0HwOpz0PN0R1EVsiIrMywga
rORFgRRP6cefXaS0l1AZfnSmgGhm2traRn0LWUZobo1TzIWwo7t/nfJitfgiKEhGqzgV9tXJrOYI
aEXzisqN0QFdTLtvLo+vsJvTl9gMuqwvMFgUgq8Iy3GMkWXZXqu9GM9JUtUYBiZx6q3hFvQR3md9
VJ7CxjJwE3U/J91T8CaCMfPYtKEue2pbbWL87NRkb2nY4nOzAXwM9qCPZHiIYiQxwai4qp0n+8oJ
9QNbsIqCIev2QZEubExF20YBsR3p8jlOZPx7UlN1mSKKtsImQA2tY31oiKvfEOSdvCpN/WJCgPxJ
RuJT1LXGa4wKDHDlhC1AeuXaynrlucZkcZJm/xIaKHiWRtfvhlQqF2N+MjRP3377p3/8yz99Dv/s
f+XXHDUp1JR//AvnYFxJ0vKD5j+c/uP80YXZr/zxQ//6Tf/+R/5xCj9pS+W/mv/4XfNv+tcf4l/+
8zevPpqPf3eyRoXSjLf2qxqfvmpkeo9fwP/j/J3/v0/+9vX4V+5j8fX3bx8/SSJmXNtU4Wfz7c+n
9j///k2DESMeL8Mfr8L8G/58+vyR8pP/67//j//5X/7r//5v//n/8VNfH3XDP6FZf7O49yKmdAws
V7r+7bf+649n1L8JoeJT0W2uR+ha334De9AEf/8mrL8JqUM00W3h4P8y5LffaIg+ntL+JiwhYCSr
pqWZujC+/d+//9+9R3+9Z79lbXolVb2p//5NZ1H89lvxx5s5/4XSRnan2oJZMuQlqesOf2/x+fEU
Zj7fr/2nUteUMleL7JRF6ZdiNBLdcPHGODsF5DzoF51U6kVu2OZ7hup4qUbi5CiVvsZ6YV19xQqv
0+jaxJehcR2sfTVvBETWy4NlWKdhUN3Wz+PvaNLYQiPEASxlRd+bKP1ZpypZP2yOdgX/26uqjGZG
H4ErWRLWFz/HJeGxS+mUKc7gY5oqlOC+3EQZu9eSziIaL+xRCozfMSFyDdfwLZkP37HOPdPxMneT
1Qf2JpvKz6Gc+j1F8K4VXXcCSpHeRE3+tqGZP2w7Lg9FJbe9ElqbIRXasoBqeZsG7Opj0Oxg34+H
smv/PDRxCtUt9xmnlD20KTukzV8zUw+mwV8JqAtLWiPoBMd4n1skhxF0joaamS0qRFQR4biaY4u2
cau7ujUiojSLjAJY/vlVOdobaADjwchNdNktMUc6xf6pA4fsVvm47OkfuTJgzIu1sgQob3TbyE9v
9JC8DwNYkYTTP/ZdtIr1alrKfiTh0ibSA79L/aRpzosHw+vdjjRvNWon2FUdLpy8uaEn5NZr5h7L
MY65Ucv21YgMpAys6oZZf0+rtvhuksy6ZlNeHAzj5xRp6Z7l1Lg1A5huYCULr28+sG8o+6Yqv4Iu
tC+58OVBn4DetaT7/cRmvTKTznrxPBKroR33XX8BlWRcCpWUw9gE4KvM3TKGMuukFJuwxDHGiBJW
RFFq7uPg2Ug7Awc2RsaGb9dVRXQO+9HfVJi+bgEpEKupdvSD10W0nxS84pHMuie07h3aOMeDZOSP
W9CF5H/XdreSWeJ/NyDam9pa4Hs9ixB6sd6MSNfiqiLsjhGMIM0CdPtw4w51swP6vE4xvcSpM30Q
NEsXZS3GHB4EjtcSWkFvCd5TvM6uM7UQH32iJibeddT5rxlF405PE+dcZJKaN82Cgwa4EAAb87LM
Uo6Pg+HHmG/nA5sdUmViNnyaml1FphsnWin2kUi/heng+g0tMk80pxJIjQk6oAQiWyLrGFWZ3b0P
BjgAAJpar93hCianEeD7Newmxnlzhy+LGCuJTCDoD/RLoX0y1CUyjTISqwBo4V0YmjSNyWxCE622
KBTgt9u1Ms3r5ZmrVdtiEzn60kiv1NZkZ+Yi2Sl+mXzP6nY75eNwi5LA4OYRHzqJaZEMrUMJTHOJ
I5MAGmtYBkngfKCr2wciNwE7kCMpNMdeBpVVk3IxtffE6pNLN4FhrBL/qbMJ8PDgVIPMGhlvpsUb
nnwfIE8QrtrB739IabwIRGbkk4sCHha5TrZp83ph+6vimLFEId6jiJi2BuDdOwSsNXeTBeQy3GlM
hvamHTGBxnU+puh/kjoDaJVGz6IlSC6ihdTU0WUmnezxpK2oCJVjwp14C97A2SQxDIjUSetLmSO1
THvQPU1oFruKdtsBBdlHWFrOmZheDw/i8+PDMEJhF3RpX+mofRi5Xn/W1uhaFi3GccLB42ltsyvB
pK8TYeTvgZbd/QEQ8EiC+NqUSnvWcYH/cUCeMACrqos/njBMAyqjZV7UfI4RDaiqw8YOd7liAa0u
kmk7xOlnZBOubY068HD0foQb8iaq/b1LM+vuh19tY8ffiWdYqZmjXB38qmnTNVjVwRSzoCF0mfwj
ec/lOemQstPxozPt2PbBklazZ0YolkQ+OmdPGfCIhYp1TksdmlgFEgErwuGvQx4k1mHIMkK823ub
F9FnQo82BtvqYz1Q176F6HokkHShOVZ7reMI1h+k1h2mye5qmF17rYIqXE2jLraan3mvZdndaY1k
lMGm8xp82dyIXisrj3eYpMZlS1e4yzqxZyyJfipq6clluTYsDJLs3ZasjVUskuAHH+WfAszUjZtP
d8ZbVPDRWQ7tUAIE44pKLYpeOmWom3wEEaaxqRMVv4lov7fpGJzRWaRPpirFVldLcy+SXAcJUkbv
QdVmZNlk7cVBNoCDxYs3ElYZYovY+pxg4KSA5HZmRry2BMN0GRCD0jS0DvmYr4eqtd7aFKKwNFtv
1driMxXx4FqJpmyR6N5V1FZP9Pm0JUA5fcsVk7j2AGVejSLExADQsdMQWJUFF6K827ugLL2kNdD1
sdkjyCy+Wic/lbIutrmlJvthyC8it5pfCt2XIjeJbcCpJ/PYWeVjUpDoyYGBRUJU1ADUafoBI6E9
TDg1CfyJIhCfDjSXMEFwUhmdcw61qjnGLEpBG7z3ibqPLIJ8zaGZWU4qvrQSvoRSfw/QDB+G0qhX
WmPaS5KN07WiThnVhsVwkr9zm+QYVFppgRYNgeIXcDrPlpahgU/5bbRlMqKxtOw8BAa9+0LvTq2+
STLyQ0WZRJTbg471EeevrlnVcxEHjF78jGmF1chNoYN5VgNV4QqXxQqQQfrcViJ9nmxsGz0C26gI
XXUiApyZEpHrXz2CgEU5Nl9xqZSnrIOHOdnpHuVRtLIqjaII+fezJU0JSg2DFulgzTbXaGb2dVIe
TL/989C01kEZI3KUZPTS+TEbdMRJOzw9+caoLa7DtnibEViHaXKWzF/m/YAdi9Wg4B2ZFABZDFaQ
Npqh+JA196Rx4A9FXZJpvbkwY/sQkUQyqL1/nuYD7RwsRbIo3qSva7vHY17RRUcB8yKISkGvgyW5
Z6dFMIXO3kLhoOxzVFcuHu3S9dvc2FiBqj5pTENt5oSuRtSYCd05x8kfWx80IMqLrHoSZRkIBL5a
ufwFXFKOmXx4tf9kQSW75/6Xn8CFRN1SPiXzoawwIJeMsfsWzZjdO8e2ib1jivC9w2XPHjdSMLUy
HBgshztLEq2r3DE+dPFc9zpbu6Z9d6QRHOaqfTlNg8bGCkreCAyT5ChO+xjgkRyOaSDSk2P7r5Vu
v/pybF8REuxVLZArzfdge4TCemLkxxAzQj+jiG4Jg1455H0+bqcJ5PM0510y5eq3eQ5yNLedH1ng
oXOQcQHjE8e/WlIO1oHuckMljWtA6kbqTLKEv9C9czvzl14r2lNX59OzgTSMWqR7p3MRbQyD1n6G
RyXqiI1SYuJ3M011hToNcLmcm6FHGRuh4ToB3D9gfL55dKQXmZ8kGA2ba2bHKQVZXIJJJ4pnUnCJ
DaQSL9rCf0mFg48FU0850nCmlChex64mUDGq9yMhmycLH11P++LEzZFq+IdadvWObUTg2maNzs0J
knWPoG5htqk8qToxYqPpRbuS5qk/5voNIumy60JxyCwAlJ062QeFcORtMJ27pgJCi94Kq0kzXkzv
8GjuJaEgQAt71tKoA3pamm3sjDj/jCAdS5P5kp/5O6Ws+k1Vof70x09azybg+Jk0kKp0fK1xRbBC
dKrSgg+LmSIbJSFqUzVMa2201wiHKfzAao47xubtGu+FXFcO7fHIobmIOJubvsmuXsEnnfssHkQ1
jNlEKkbXyX1oh1/qV5mZ5arGCqDw3iIItd6zBK/xwH/LUsM7WUOo9HD1GFlcLKtwTUnrnFoPOCZA
s3zpEciA9y//1RbTuEjr8dVwMCnlxhQebQai8WBFmzAg/JCymtnSlF8bQ70r2AVmxkrFmvQdyUG8
SWv53ocWf3tnzfEEVDsDJY+o2wNdBDS9WrE3dD4f/khslpLUyBFQzDQFevVaDS86zjffsPZdgEgA
dFK4NhNuRFMI0gHRtjl3HOUprp3PAqnbJfG3feuvsbLJpW4kxUr34mkdoPpdSC4wNzFKZa0wIl1a
jrPjSsVa0J67rLn4XWcv7XYkrNImaIDe/kKHRbSpw+mQDZnbsNs4tz6JCp2o3nyjarfcb342s92m
IRBhqenYOnI5RVtNg4I/hdM6wqLud1m/1FTxlQTkgpBuvyURhmCRZlW2nUL/R2mYkiNm4v/YD+hj
DbUfoN0iRyfIfyQELKDsO+Dz6XdWG6CplV24UwgPo3vz2nvhMSZTAwGlsq+jHgxQYlKjqKGCkVv/
ZaHo3flQTXWbdErYjithdy+9aqRbtabYVKizUBpxcRRB/YZq/RCBHfWR33zKECgfezV2ch51gMAq
5CD7QvdHp7221s4wfLdt8xg18kfAkoDQbiYINKA+YmfQcaJVa0giyQZzWwQpZZwDGSZnB9u+I9iT
tCjh1O1O3FR2kugaAWkm+jMqd+eci+qJWYF5U/OM8mEmIeFOob0ar1rdnu5xPnwktZw1lvUq18i/
UVrFIaf1Ryemr4x1iKKG9lMdAfuagmFpFq+iLNLtpKcHyarbmDgocC37sAFkssoleD9m7BTowYtR
A2elSn3Jgx7vLLuFpaopNyP05RpzEG4X27/jYy1XBkJkRJ9nRgC8f8oVQnmK2HWV43ahouu5PGNH
w3jaLEGL9ehocrkNwjlXjV0aS7n3ZIhJP/p2Jhay5d6QQNFjzEtfFS8HN90SqEdJjkTrB1ilkw7b
ktGSyTFo+JDHm+Q6E30ZuJOah7g7xtcIueki1Uxwq1hSlzIr9m1IZ0QrCbsKauNzvp+R0ZJ9xirp
TEYfPSFhAP7ixRezn+JLPYjPSfbWeuqrF+KSVrLTppdOq8N9T4bMwpjsxEUweO3679KsRu7tDaLl
MB2eRwG11kpl/US3VK5YvDc64I098nliO3upUm6YeBqh7a9bJWLEqMHq0ueDEMOWT0CPakN5seLQ
3jtWnLMBEhRwWZC+lOYnm3n92cdovbV6glBTw3ghaKM5IZCk6wmr8MiftS7NqX7JorA8eauMC2xN
FxyAP8EKr17TEiGrj28oXsm2ij9NaQ4vOMpuWRd6h7DSivVYz/y5cTrgwZjWfohHRcZ+dumsMr0U
nfbLlrW6HTuQwm3kNbfQzlxrvq94EcKVNiHyLBWEsvECNIibIibMQ14ze/YPmQ3VJyHxfuFQ5pzn
jdA54HIUylfMWHBiaiVFYz3ZsRcch9DA/iiNY0UfeRlN1bQa9ej/sHcmyY1r7bUdEf5ADZwuwLoQ
SUlU1UFIKSXqujgApuJ443gj8jzegn4/O+wIN9x34zJSuimlRII4X7H32t2+cTWisBAEDzWlaqwv
EgjgPpCn9mEEdzqLrOCMwh9X0JScQ7P4obemks6Awy9WS3ehaDM97la8IdM1s1ntKc0VZScaROhk
N2tPv5+j0+/ytP7nB4zaNIXcsTaShyDsuntNfeKrXVzvvUEPtMvvQ5faMGHCIcNYVemXCLSi6LsF
XwuG7vdhWszcTR+2Wztp2PE2injkCvymNgN7wpUY8OvEyTMe/CRd1yUcpsAKCLcaNTjACwe+iVrm
KRYUx9p6Ba5crec0j15y9lIbN22zze+HBISco7D5jKw5etdyQjfbGGs6cpJVxRD65JryM2yc4RBi
xku1yLd7xzq70hiObl3h3Syjx4bAJ8cu5icsabyIkVC8qCZDdDRT9q7EwvmIgOJz33IqkQ7ZgODT
XyPDSEg1htuthDmxuE1L3iEEzauG1JEUX23DLQxXsqSyapP5qrJU3ETtgDMEJe7T78OypUFMXl8T
bSLeUSZPLMWc4+9DZmrOMQW4tDKdjhJtyFEyztFGJkAjPRgW5RaQ92UM2/FB7fTxAUHv+BDNBqAw
c97OeWeRuKWGd6jrnlntXMhSW+yG7B0i5RDpot+lKWogDR3vc5/0y+VyanU5vgfNnrkurECdqcDY
P0ah86HYWbPBVO4cO2gk0snlGnF17csOjPHvg9UgkUprkW8dfNAU6fHR1I2YFWfbvkTBdJTlggc3
SPMBZsKsI4gRSdjWIwlRV0xC2Y9tO9sZfC1X2LtCwBv+rqI+GNCY7suGKWK8u4n0Nt1pHeYxAz/S
pptgBPX69KE2+wKk5dHph/jMKmjX/JoMjNZ1Trw9SAwDUsSBW21lToSRHkCzVdLwKTFxRqJAFKth
shhJhpgGU+JYu5hisUSrusUILXFVtfF6yFaJzXiNafXItls8WgM8i0l1yXuoy+gmVA17YceJhzi+
viDHPKc4Uv3EyPOnMW48TpUJlEuQLZul8kreTu53o7iodSOeTQqd1p4bbW0zO/dCSDlLe2jCxA3E
lXt94alSvkJx73AaMIguIc5LMZd3lVSGlCXjI9+iuIdNt0HDuXYMQJU6UY8koJE90jDUWalJFsO0
hy3QzIxu1brYjipdlSVcDfb4T5iI/iQdZrVlyKL9909xLOhLkNOYMcug0FSCrWKohHsvnCBFpduz
ZNWvZ+K4nti0Gsc5cn7icEiZM/XRTsAe8IaFOuSAkT/8/kklK+/QG4q9bytBkEWYerCX8t0QMkKa
Yu7YGWrIg1R/7G5GtMf760FRnJdK2mKf6iZSpEgAIOWNKYtRO6oNr0ddY1exQvOYD8OlaWw0GeU3
d2tt8dk3z4NasP4nRGzVqsV4KkEjoOvhNqjUz7hEYeGR/gLm+KCVbrzK2+gPiJkXnh2GPTjXdnGD
oBfnG4oqF/Fk2aLANnvlUttZT+04Jqh9SdeUJkROJ8NUNP4tKwAcCVNvz2obhDkt0GTZvGVB3a4T
7d2OjB8sg8muNROMBUxZUKzotC07GjfAThDSpxmDlNsV24HVKdeORTEmTwOTSGhfGnloNcdhXpLR
KGYMMC5hhMCab4kYziJyU59ADc82qMhyYecbUsLQt6TmRyII6pDKeJoXqK5m3qy43knRvSW2N6uG
S7oQpo8kR3mHGg91jXVQaqfbDpUst3EV7Zb/cLd+pDoQcPhPTDG2ahNt+A8wboBrtu/JfMLNMnla
0qdeSQuVDY1ytdIk8euJEyXFX4MCfTXFggDt4SGJ1C/A4F7cgRROa2LAbBeEEeTsCeP7c8vtxgsF
CMqeHNt4HL9FYHpzqolN17UfSp3/DW10V3ZfvJSivzmiOlV1iisrBz8A53tl9j68xmDDrIqhJn8b
WSvlKjGAqABJJsOF4mws0fw15DeiPOnrwdx4EXAQX1Hj+KqXMBDreuH84p7vIk3Dzjh/kh4aBKbE
CKWTtyhQdmh0E1C3yTwqGd1IM2BR0i+ilOW3q52MYBoul0Djr9esXMuoV9d1WNyq0TgZSJCsspme
WMQ0R6woDHvlFPlNQ4tn8COsTbbqXrHg7xikXaOomk8Rm+wV8dg1ZJxdRMvwJglf1WykAiinsDAn
vNl7YFhbV77LsiwBnXg1bHzaJ+iGQfqbTUJvmo6VuU6m90g33YOsgoMLVM/TYivfzcVMH4TCJZ+0
lBhBA/FFNkBQs9a5akAsH36GGtBpjeYmjeivceFknmlCtnMbKRZHG962gWCWjqhdhjC7kSSiA1y7
eFMM5NELqb6hZX+zlMQ9axpQ5twGVqKzP1zT+smVbdT1Lgy3UPa7l9Z2P4JZQzIy4NYJ+MkYcnYM
T523yGI2S/5P6BkdQcXcIRDFKCaevfTZxUnmEfWqaj3jmS596CSb7CRQ5ZbMjTPe6wa+ZHVXZvUh
yIx2l9TaB9OvcN2plTyNB0x8/a4YmD8yVpcXi3IRjMLKxOvh4xuxGM1DEY5Nxq+GPjDCM/Hbxygs
kwoZeBZNf8AvlM89opCVpQ8DVI0IfVZkNqsJNQD6faCA1QjFfW7llT6huY5gHGzNsNgmLvK5VWMz
byDtNXnKAne+InP2Cwdf3kRI/HOOjHtTV5O7jkXebU0ceVlF1JI1aX/7zOgOgcphYLrRBB9CkANj
wnBHYrqekRgjFiWhIrGugdXoN/gh0bNpN6WPTJCJHRkMTKrHRzL7mptV3iclRjvPEb9S2rC5m1r9
GI5OcRkHDJL6NLaLoptU6DCjLByJWqXn2FMr/9Ubl2iKvlBPTaqCCwjnM15DfSVSc1onaZeu1NLS
VrIw8L7oBc47wWS97bBmpK2iXk2Wor4wtfJP3ryKCmqTVjUoOJD0e0Ig7nDc6jFkU+5bs6Y/j5nK
97E6KKxlfdJttT8jQAa6jAc3NwP51AObwK+8HoScCVfFtNrz8+x60uD+KcGVRvXQOVzYsjTLdZoG
2c7VMOQmpcGiCOnEkOK6SMcfAohIQrSD9NFtGuw4iUKGp6PhrtKbBxW5xwOkj2Tr7KWOB44Fn7r6
XREYMa0H+1fEZW3LCJwQlx7ZDvbk4hlqZXcoDXnASjX7uN2zF0pVbn1R6L6FNYJ60WhsH4lpBU+4
cO/ic84qbtdwl0EaT2RYn42o1ZXHGkKV93tt0mNoe7NsX2UfT3dHO4f2PD73ywcjHJwpirQnvbUz
v29ZTo5TEJ8JeiJwyVTTe8qcz5NWzTKxYe1nWzBKytnM99ABgGqwylyLiPAG1DTEzaHpAkvkiKND
LqgwcN+MoRsfHVLh9qRqAtB3KnOnKEQ+mCps0qEeDQ6NMX/joIZfZHeeAZeQNK1kPNFKpP6Yq+Qx
j4zVicsKcxxjmGtIsRsP84TqJtKVd5u+/TibDcvTKuzwV84v0oXnpdnKUTY1pYSIODfM6slBNZSA
Mz2ViJH8mV71Txf+pEaQnCYQIPjD/DrOgzeeMHvfBYmLkSFokU6332lXo8kbQjAnuvOoNDLyWVCP
m0JPyCxSY6ihmnXQIyR2ecAhCCCh3BntBGXAVOpDUI4rOQcRwSIz2WZjwi+RgUdg4c1cjJion9bc
W1oe/1U69W8dSOUOyh1ZVYesKk+b8KgFUOJR5q+l6/B+Xh4ifZqOLHShZtIhRlGXv1QlEXxuaO1C
nVHvFMb5ITRz5OG4b24RWBwfIRASrFTf98z/j0wpCDPAgOIXOHBvU0wkuQRYvVZd+w37u7wvN3xP
zermmxjGSPkLRDd/Z/i0pPKEONkFjZVgkG4F9hm5JPgzZOsAnR670pJv1GXmoaMhRIiuD/t+Kgpf
sRvlIes5TFhvJL6BRV1pa+taZ4rJ2Li/KhN4jjAxypszcxHbXUAqRoFgBM72RU9ynnugP/EhB/7N
Xu5DzDOhWzmGm9oldbFYbPo05vlVYjaEvDnHvlE3GLZYIVgLcKVuM3c1ENLtMwNkz6x2LRVDXjBT
5Er3CPF5AIDZ46K8RrPCICtUjVs0EpClWvrZeor6PESAGZEenxeEkXd6Qq55G52KDOlnReOZa02+
qUSY73NYBesGRtZWnb/GvnN6fyCYGRcPeVXIyBgaKARph075GqPDZrV91Se3JRtzk8TDreupw/M4
WWqcHoV9BTmsdrEElIQIzyxHPkuFqSM/7Q8d1PvAz/9SKdhmi2g2wTpa+jaYHVL+oEgANCYSR8sf
9dEgbsF2NFL9VO7kjkh2RRBcO1jN6wIN4IJP7jcTkuBDppEjoRtoSOGhmpkNpaQGTLeQF571UDa4
8TNyk+oMaSMhHJdQzy9tP41fuTuQVBzNe+uXsDHCFF61rXFn9UBjTgw5u496rQ6qe4CuggJzqh6m
ck6ewqygMmW7gNruV9ZeVnq67VOs0aq6xENk5IxomNcftU58um4GpPa3k26GBIGAjTmkVO8Bfom9
HoWwqrSGLyqV9uqa2Y7UzupnNg8jOdc1N7+x88oJDbJGGbADO9nshaBS1Y1Go/XNmueyBCZG9C+I
pW+1ju4g+K4Fd6GdphvtrVxEPVT3vurE50LmyrUN6+OklV+yQtJjmY76liwSTiMlKWdeDN3wgOQq
RgJ4ZngVbgXXC75iPhSDpe4iWrOmxH/sRYt7uYmpGrWFnycwN/s2EaqGMndbFh3zUxDrZGDns/6t
sF+0kkn5BMdKGKKFCV7LYNItemcrowJ0HaKbdAwz0Nit9okcmHSbKSqmzjr5TAfIEaaFQ/r3QQc1
p1jY+m8ycbXH0GiMxziwFZqzA7eb2a+4g9+a5SFy80V2M3tlr78k6vA4cMYpfgLY7ugoFjbVUtX5
PUOxCrkCboLxj2kqTyEo8k3a29Daldi8BED3/vkgIusyWKOykL/VNdowNL/sT05iiYs20kGcWoq5
gfSLonnXhlDZ0TEYqxiA/EZbutQg5MVyTh0W8xWFEDaCCu09fhj7FugLKExMT3S4ZPRU20Ej+2Fy
wDGkQ4tVqUnJiSiL/lyhkaDJyT6LxawfptjFiyD/0mwbq/MCyPp9kCVJQ5aar8VUMIQdyTfIlpks
ZLlql9oM6t2Y9YMivoYUXUYKdZF63/lDOecyCk/xxppDdzVZBkFD7fQbCs/WHxsTjm6D/xu15jFT
K+0YqXAX2VIchsApTtQIH9MU2Htn7jtehuDel21H7uNW02Wy7aoxOZN1VvpkUlQ7eK0ZuX8TKOEk
00//K880EE8imkSl+t/IM//1X/7lX//v//kv8sx/+6p/k2eq7j8sQ7UdBx2mqTEK+v/yTOH8w7BM
lc9arnAxqFj/Ic80/2GolLOINk1Wbprr/rs8U7f/oVom8kxTqIZlm6b1P5FnmmA5/os8UzNVugiT
R0PXLdfW/rM8Mzdg1bnRWHE0RydWGCRwEaqGw9AJYeqo2SFvv2KDkKem69N7lk39GaVao+wHrTgP
vQFlHXrTGsTV+EK8cudFs7o1HcJNGd4ZXmsQRw+FkwDnPDwCCtD9xMrjp98H5uPbtkQ3YD+KJY42
YbTMnAX+Lw6D5y5Wu62Gb5jDCBSEDDpW4J31PMaMxDoje7dm+m+IcuSPySp7Xz6P4Z6pjBPfVInA
0Gm4PSpMGPzArE5JCFG9WUbyeRbhHOu7cN0wOd8apRvu48qx2NhjK6+GmnRsxuFrEJX5BQs2pqEA
evaQHjXjajPnvNaD4/cM1/PG0V7DToH6gBktkQ4iEavAPJe2vm1RESPcN7cGhPzV7A45zRVwBFHS
tlTagHCA2orsouBHpWPbovUqdrljvuIO6iAGmxMI0knbcPYQmpTDgyMWC92UxDLCJPs013FGLrzr
s/kpVlVsthdrRq0X0EI96qSGb50iBC5Ocn1Tgj038cIA32nSh1kvL70ttY2G+W5XEVpFIU02ohIo
f/S2HTf6Qo4QQfEZIebeoN8rd25Aay2TcfBMa3aOsYomf9Yz+/T7YBfDW02G8K0T3HsoRRLibCoH
nWrGvXhjFHBiQz0glcvQzLXRSHdtqx1nRFlt2ryVO9WNye8Mk0vQaMXOHvpym8z5X60z/laDqjxa
2MXpAzMkS2Mv35NlgQfUi4DZem+Y9VfbTvq6NEj4bUbCeZYH5hK7GMDjvo6nY9bPj6zbkcEtD7PM
VxoIecfIP+fRqgmqCG2e8pgdRWzfzAFZFhuQdJ8NUDN8MapnQT8JzEPpSCkuyVns5vxSwyQ7Zwqq
Gj3A9TVNJAwWIPLk5PRewM6yShq5Daly71YlyeEsA+Ybjo1LnRpGMlmrSZYrccuP2FfmsTF2Lnqb
Cy7RwUONQm4zcxAv1PZtFroviuyoKWf1Xqq2+1KzsjzEAPD93/9J5BqvJyta7PxPSIsedYMcljZ/
Mm3L2OnBUBEASZRi1dqbIpPVMWeKe6ihXLa4XXy3XoSLqP+LlaPoP1WPFJU49OIU6YNNnBM5QSoH
+qa3ZHJFcEuuTKPvkTRR3E6if89rpnbKMmQY7e6a9hE9ddmk5wnZxs0d0Gf0YIhXVRcNDxUcfKVT
rO9Cd3/4pefX1mUxG9hk+qR1bmwIEc5PeTUArm9Ggm7wDa4YxMYrN03J15xFfg3DQa4JQcDaA18b
KXmh32gpuE/o9tYpdWcTuJJMsmrKAZ9Xs1d1NuT/DGwRskXtYmpBd8LFu0Q+63uk1uNqtHtj5/SF
vi29bMyHI6SL5EBuqOIYaL/okYIoGx7IIDHJbMosKrda3roWatacjgRrJBHMk4j0FsPdS9PR16Fe
DvuxyJ6y0Wn+oiHGT9Rk304fS6qL0EsnJXmWprogGdg0Kj3yEExrXxL+zEfH6kLmxvRGqLTcwkDx
BID7NZuX4l033CfXhKaRwdXPTbU+p3G/bQtjXoUCuyZQn/6auWPrW5khtsRFpxtgEeplgLIJajzH
JYd6Z56Jqs4jIdaBWztvLW5ZLIwYmLJk2OcgzVQnVT8ZU0XQcjo0FBU4XTl2Z8z/1cXJnu0KuEne
6Q9t3PZPiG2HTc0AYZUVZv9khAZloYU4CazVymhpq6GdMzuJjIsmSE0Kk+5mVG68r7qiOTWwgbad
Du45LB4bhi+bChor6uj4IYVxdyodmMgJFejGiHu5mhuj3yDAGJYJc381LIQWIkPX0Hfd17BsE8bl
IV1WCr8Pv5/7/ZNAgkKN7Ax+W3N0+8HYkQuPCnyjFCQuJhDPVgiXxcUyJVtSUcWvkCzzQ8HJZ7da
fCAHPgMnMqrKerRiht3UqY9a8BhhNLyx4qK0nbAwWA6waDRlZ6ZV8WMQcTCk0rjwPeM7bDJQzmmu
kp/UPE2g45YAbmZxbq4dQzPU7wawJq+u8/moDrZ+B8aoeZxgMb3BMSAUmYF2C6BhgL/NrWgyygJm
CWgbQwWpzhOhHTI6SVdRCHgJZf2i8Qr4aA60W9KakxdaY3xxE96YqVMo54xMivOoVPVOMWTCYKYm
GaQh/dFh+7Gpxx5Q/hRDfW7oMBoQQs70gVVL+oNUx7ttLjm0yMjRRoTD1lVUzRsL09mogwhvWcCM
ASLUkmlqX1t9zX5ufKNVQvUwWMmbwSiI89i177oC3TSB7hzyVBQzAFCdBfiFa/iSlomvDEmJ7kzh
XVB+1spcfHKcR4xGEgMwLsQkGnGVW5kpdqbAjlQWcryGBTJu00L4xiLjPLgMJJzGfCsAAHIRKeF+
rGSEGKAkh1KExr21kMqnjLSkzS4Goqr6WgdDxmXRtDsRIxV0YLkP0yyI1CvrixaT/pHA/h64/C9p
BV7z90FBITSC8jr8fj5o6+FBn86MQ11mejEMnOVPkprsMIDUp2yRD+o4yFvUF1eEX+5mRlbqF+qc
nsgT82CoMYmagDEmmfOdAjGj8xPpOW42Oc3CIRwMUhHFjAxriKNtVRrESFoj2EzD2sWqtsXejzl8
SfBJR5iPrY4UMaR53OU9gyC9s7u7ZvRPDSCUL5vbJgswDA2sV809nOJ2g+5RvFg897ahIdVvcPAh
8QJ22uoK2N2V6AztuTNEtyGpPdois6x3E/r2LR9iood+5VX63D/MNThvBDDNolXiiQzHS7WcCDyf
AKWyyFnb4JKu6dtg6uxGVcU+xJbCQs5Gl+7De0/OdQdM1apjd1P/7RlvPWqGPT+WimVspe2SpGLg
z/VR439nQci6J+2fzSk2jiO/F6Mj2nuWJM3Vji9D64bcjFgP5KE2vXbMbredCW8wZmD06+hzFm/f
r8EvHl7SKcCimZFiOKQAwW3sIis6Y8kU2mjfkpQoHzihPprieB21pAvnCHiR2NaH34808ifARZBK
k0BcDdVcXOs+0Z+cikWHxH+8Gfqa1LC43ecRKKwUqdQuNsebW7RPY1YStKeSc9GaJpCNTUSV8Ra0
xoZqaj4aiMrPjTkq20Qfv7uJ57GoyS6TSuPoHCTwONMSXreVjcN1DBAO1Ai6yibswTUbzqvmfJHB
0yPkMxYKfPRlAidnx4r/BmxleuzK0vAmxX5B4iwOAODRebRJj0Ry8W1U+jvblumxd2ZAuU0W+LVF
MC0WXl8VIBVEhcvTgCp36IUCnq5SAMlUZncyKDyOgjHoxo2+M1mot15GlDQEer2NlvLWza7xE5oY
3PNx3IupJrZhsrKHX6RoUw7rnMyTTSeUFx2BvS+sjunTQvapVbbr8NBK321Ve+U6Yb2dO2zetszv
XMBXYwxPDEWSFRsyuKpAtDCJMp3IIykxk9YPkW6QklIau3au37UYT69uo+KyaACg9VTF22QWlRd6
E8T+Gw33Z8dE4ZR3Kq4mBzphpDvsOxn35opjnaqv1lRx4i5ynCZG1KunBppzMTyk4UBl4xL4qdrD
Az6uC37/8cE1IyiVPc//KPp1KbXhCdjXp2VY06k20n5LNgku6tnCp+IWF31AZW8EZrQ3ZAo3HWVw
rBH1o5ddmzOzAjrXM/mA8F6sWSvaO5ES/KmZDQQcM6/OM03UGZqpn+iO+tCFjnvtKy7QAswAYdjQ
PNiNRkosbpoNj08rcANMWrXL0Ng+NDUTuRg6EhEnDBDT+BNFWIOxK6tXZK8JRrtxf/59wImEW7l1
go3G2Bt2VNkcOhK90tF4nfI4fUw7J6MBZMHaJfIOQhhtTd3aWzXq6yX4elU3g/kUoRg6BpbyYQ2j
tjMytzholXlpdFW9K7InNaDgsk/qttw23MhvmBSfyZ2NMTtFBiU8Rw84xve6aYtdKrOEwhaKtIjH
tRIBJS0qxNqVZh2BG2qbQV3SV634TcUI9SNG4CNJMR3b0Q39Oh/UR9Lz1CzHWya7Hm1WuO34R99l
SCptRGAstzuLu18BZmQyCRkCGqbvVS0NLlPb6hszlTsuxOaic/c62un4aCYl6OU2uXdWGG9NsOtw
wxN/tGZ2ITBZ4tn1MqUjbk8OH7BzLwNj6SnIfXJdbuTKvBAy3XpTDlnV6UhBbwi0tbgBoy+X3jCF
wZpIBpTLdgRkMs5P3fzSAKAji9Ygr1mVmwIZnroYxaJ7Xom3FDwXSzHqmqZFaT12b3MTd2zomntT
mC+YC099yHEQk+FeOTGZHW15A8w/s9+asDD03pgNTCMNqKw8K3gidKPiCBGIoGuWEDDAQUFMFKGI
UCmM9XL+5IjYEyjHYk9wGOXl/JPAHk6r7jmPaPUtja+oZY1mxtjkbskvYhtfYzlfMTG8UhceDRx0
q6guNzrmHktrvmeiasrRG83+fVIimlLBGt7NmkPZtJ2vRCQ+J5i70f6Mf4Qrn8pgRPCiTJ9gvjUP
TRHv9dR+oZDbpY0yED1JIij0+nVspdspQpdSz5RO3RLRKBlt17VCYHgaS37xR5jAf4Y6JdyC+JkJ
s6AXXexwN5Pk61nV8M098Jqr4RO5jl9DjQajj9J8o9n91yiHP1GkXJyQTNcg+3bnKvbrEf/qFGmb
Xkn/5snwwPd2COgutpkE18ROlDF+6AVJB7bWYlPPSh93fbzUZf27FSWD1yuIkNskeIcTrfhyuKlC
UsuyoeD5p8nMkOibAPgAgrG2O5oGyjIyFg2PFns7GwYSkPmiK8GrnVDJleXwPugSuyHePDxURb9k
AoXGgx2IO8Uf5BP72A/ZHw4Z7p+uxjMa/iga4OKpmr7rjtV7sWXqwZSh5dgYR5iCOa5eYhSOUVT+
IeXLShFbOFBIJySDbVGjSq2GtfttVlzMoBBMXxfNexA2h3jQTtCEs22hRbeZ2POY48VV0uc6ct/J
UFzLmYM+jfdZHD40mQkl1/7UuuTY59Ym1yeewg7RdpRlP2LOkQe5uITwzqwkYkIPJOGevuXNVcqW
yTSwNzNaw2UDBJJkj3OR+2OVvycY4ih5RLKKXECgSaWu2WO+R+NJjPNzaxQ/WtO/VwOT+FF3iZ9k
hDtBVo/KwmMfcMkqplSo+keiyFGChD+IcZR1pdqvc41oKQnA7fcY1hHIa7OjU3VQ6DfBxzi7E36D
xs8Vrn3oop6eVulOH85hy2syqAjXBJn3WeWP+gyMZyrewXgz3UjgIBR9sE9hsXsh2UN4rvcNynrP
kWUDKzp8ENmY+o0yv1AE0SY79avr8PdmF0IDy1jfHrLMn9BL6Z3B4Ch5yAnqWBtJSxspfjpRPxcT
zyAd6V+nQfKpwECxnezUduKDb8iYy/InxcS1SWa3P1fWocirCMgsYQW19VXDLlz16vhaqk6NHuwp
GLUDE3VLwtDMbWLFEVGTLkPtgRLwxxDhqxq56LiZnIHzm+lPy4mpVu8TnaXSxkv0jf3nYOCLZIIb
eeWoFt7yY8rxVgjtJ6yTl3lUPst2+mnE+P5a57xr8nFCkdTKV6GIG0INGAp/R97TLKnzTysRKyJF
DoqIToOMX1S3+G5Ezm5YO+hDDNFLeSPFdpwY7cgattSQo6qfDf09bfu/aqG8KIL8Kr3+yhLENFVM
0WrX86sym48MbmqSdA5hM6+NqNtUOUUfYERlJnie+6Nn2Um4cc3qb2Sf4bh1HjrKkPrMfka5xK2d
YMOk/QgNmI9WP9/Ri7/IyfU6J39sLPp6CCF5/6ZbOq5mWMAqmTk7XXAFqDDUxoFYkUTh9Quzfi/0
FMNp2fKk6XnqQTRZvmMvje+oLupdpY4lhozCy2fe07MQqk859mhqqGpqjbEh1KqemIBVZ6ZkVc/5
44gyEw8TsjjBhdhiL1xJksA8bmiERSK9SbMV6UIUN273E6XRX0SwL5ldrkoBfiFHQhMkKOO6VN+4
av4lEGyuMCDdHZnzD+CCWdGJ3CM1D7xSAw9i0zDweyVej9xkBW8g8zUDfb+eRVtKng8jjY4O80gg
WtrZKMyTHpsPpM1c7ImFWlKsla651nP0lkp7qyG9HnvOAIWFzDpy5x2fQb+ihqe27x6ge+WruheZ
n8XWvFLBT3k4iF9Ips4t/S6hywVK9FYVNjYqWBuiSKDI1c+DDUKnV9aNVloM+qrXvhDvljLvzdR8
ZtZmbTJVa6CcBx92Af5jcurYr/D7zOym0IH+KZB7hLkDzdp2/cTEyaPWRORmTvCE74qoruktTeev
yES8BYcHrdpcPI0J5uypVTty5FdThIwxEFT+lfuO43mzmIjtuNDOc0QflHHGts+T5j4NaS+8oraf
3Kl96COOvaj/o3fqpxO6217EJGyFGRGiebtDdsH9AsWQJjtI9Fn+EvbBZozVAUdX99UNDBCqct7H
7kRKVPRSlnDP+7y+L3RDPY/uXWmavoBH6UmqQR0xjyy4zJSJsNGWySs75E9jFM9D3zS7oSPLtHLA
1FlpAUfT4u1WdOW6mvuN7NwZiyZ+zlzPtiAmiAPCFBLCN/CIp0LMlgZfJa8xmnys/CY9WmgX3M35
qeNb6PDkU+IQlBYnx2ywXojYKDrTWc9laa3CgrV+7ZY3EABIaQuQssHAVxDjfO+omPbW2GxhzlJ4
WSj9clhXpQnWLdVSzwxj55TpVGbVHGMWoowkz/Lv1GpfrFhPgVP+JeQ78ZjV8zSqf+SUfaDVTYnB
05/bcHoN4bQTU3FyC8hD4adqC44jpX8Oyd72ikjrSJpJWS5L+5vE0jlon1jbXrUQK6Crtqxup8hL
DGqvCBs3cjHzu2goOQyJGJC7cRlu00Z+j53zaGEEQCf0wPZhWS52TxC2/uB6ugM1g24JLRsTaSrw
lSWF/HKIJm/y1jyWf2kSaVeqdcvIpbCcmdUpPMXZugts7RsxQCamzFHt9pA1zVeeo3DP6+5mFgxl
A9NfbKyhojyTNXjRmuEbCsWR6RVlv/MoKvEHNXjlMd6gDgprzkX11bKHGRV0f00Qu3lof75rjQQ5
ETqkXVlX8kJ5f/T9ewan01uyZQ2l7/22rH90slQockgGhhjoQW+mTKgeDHZbBCXRZ2cR752i0V7P
cdhvbKK5rFh8UFKg1IqZUBd6cEyn5SUmWbHUP8BwXpT/R9SZLLeNtEv0iRBRmIEt55mUqHmDkNw2
5kJhLuDp76H+xd0g2q222xLJqm/IPOmYW1mb32p23izMBks4nXcKwtfExyVPMtcSrVLxak6RWs2j
jPZBL++iLDJmEP6xNfq/TGfex9H5EyjTY/+E+bow66NUZDQOczegAmQ/VJrRBktYZMkdTtQ3o6m+
TCf4Ftn4txw2tuVIgOXpB0wqch5D/z0rGDcbsCXLb07t55CZ5N4k+JqcIn7U1HaGU7+NsieUM0bZ
Th7ysvWqJ8NtvmdACMh65jOglR/ieg6h8hQRSO28snFShZD5CSPqBCpb9DnlEP6R9jKwe9DJrfnG
aP0lojTcWNIQ+y5AvZXpJb7sEvIHTPiRP3ygEQUWIl+FVn8chm1DlqPC1kzLSUL0FiMqP0KJYA4Q
q+Yje/baP4OMXpV/omV5CR3rL/uKq8nHLZGkzveekoCE+cBN4cgULrtqRftoO2n28JD9NL67Ze6+
QQe/l5jk4PwC8uOn0xn+prCKBxtYg0fW9TKKQjI2bBQalfiB54iTE9JVLYjgDjiWwih+NkNzWAx9
fyQb4xLy3iL62/txxuRoMmxdDFnmXSQyf8Y2abCI8/FQxRYOythCTZzTe3q7KiUhj4DTACG0UUBO
jn2UypGBCg1jaZrv3I5JNrREcl2gYlM64WPDmndrCsxRU/sT9TUXeN2QYdigQ5CBzXfVHoMkeR+6
7GMaU3Mj5l1Mpp5fDq95rl8jpgx+Wz/FZnvOBDtIWnq+i4vplu8lGbDrHFge/NRu0U543KK5Ktlz
9Wssy49xTPsJhO0eFe3GU86n1om3sSc3A1rI4d+1ApZ4Q2XvFgYy5Ow5bYVYp4y/NywQuZ0nqNjF
T943GclLk+L94hHOzl9psnM6IT8+lWUCcgKF96aF275sVYzqAgVFkCfjrn2URQ6HAE0pKjDJXahr
EAe2ty3ZYyyqCGsBiWf/cngR96DQ6I7EJxQSpHD5sBs0qYEVclNYLQ09S/jPM1NwVzL+MfzZJHHl
7MVarZqM/yZ4jqF8MrYnFSwTJBsVxi3pHGL0hrk8BDbXb0cK+HIcQdSFyq+2bWucaq8arpPL7Hnq
LoOf8Af0b8Wo37Hp/pfYnmIMLMBHszamnVwEtsIf4HX/1QphJ68bJbQDIZBQQ2+qzsh1fxLm5gvT
xkTnWdNREyC4tyN9BIL0jY7t4fb1FhVdqRa07YQQNSzAnbtKsm+nZCg7R9HWDav71Ncc/xCL8kRd
krr8aV29h1mHgZEvqAjmbNh7xAmGw1W3wUcNxrTwb2rKLrATXmA1LAEnbV1a8k1V1DfoNwvFqmJl
4o0A7O0+R5LplJ13xn5U1teUJ/MiDBD0BuNPiyp2za4mA+TAqKOQwz9ybl5G7BuDNXDRtvJkVFdg
5X8hTrwmmT6z+qDxpYwU6hno4ecQhW9N1B15tzUnsDjvAxNQ3ap7DGt/3TmYK1UdHZuJJq32+uhN
uAjnQ7Mj38hyxuvsVF+zuNlom/5jXwhAMd6FMuX/S1JZ1V/Lsoy/ef8vM+GsZweFHjyUca/rEUXs
P9Ozczit1TXN+uoKtGE/yJgPuchepgkiyWC53oJEl26LmcNm6S4bJvyPJHfs6c18N6myl6zYJR9t
b5fIjK46DwCUT83bbFArS3zbGUrQTWhaOIYaPNZZU9yF7Sbvle4+CRjKV4ZivFT2JIVhSWD7maSv
bpesCmu6UEv+yWqkTlPcLBRs5ZXV1R4rHzyRjinvo+rGDQHKZMFnb5bPrkhi7llGNpZfTOCFNoJr
ZCluyiJlFU2PY+AkY5514IMTrbyUK8KbjIOk3KOrrzD4o2smWJyDRP1roGaBEqB68Uc6AGwTnJ4x
a/pBOKt4aOc10WB1WTEoKKb3hlPjaSz0M6cbkN8qbe91fC9FRNioNki2sgF+COMr8u09o4B9O9mf
fUsL3Wf0WfYo3tLA3rrt2nCEv3RhjO0R+JZHugriclkAhE3wlZPIzEo/oFZeMQvl71NGzjoxLbzk
oBoasqIWk9V/+/YfK/b/JZ1sF2kYfHYE7EY6aNngrJ2gxzxRaVqONv/CS6oPXlr/9UKqaUdGBLDl
QAH1Zw1VgMlugPd6RmjvcU8yr9/JqX32X3yaqYILIWoRcxeoYaqpPNE+JOdpNpND5G4YCHPtAe/f
xr19gczOYijmZYxww59kIK6embkHT7rnpjV4Nwl8Hh5XRVR5twRw2VJXQBrsOoDmCD+WwMRiY0Mu
3cZZ7jAXrja2UXJw+hXqOFg+TCLPyDetLdNwNO4+3QDlUTBYwVK69pWz9bNti2Wspfos2r2XTa9q
dMx/zohJ14j/QXrhfTT7xUYxN167+cyyJiRcBhfa2u3QoQSqTZmMke3ctxRJFv3jXmRwFzOqShJQ
9LqPBmfRmiBfEvnaqY6fDwsJVEXBAifN0pX6vyY3X0B9U9JPyZ0t7JYtx8kR5i3QvPlJhbIWPV55
nVKXSWP8r7P8VTmTHzUyMPXQ9y1LoKZMFkjKGhbNiPJImwWoeIg6y0742Z7wdKTKiXgWbs3mKqk3
cka/R8YhP76FCO0PoqV+/MTgLVWpdaoMpmxJjYyXc7wHfLYtg/e0Rc2S228e+2zolzdnsGssLnb9
ZEH4IU56nH4C/J8k+aFE0X50QhOykr4drsdgNPgo28toAArsq5/Rbt9TEV+tJAu3NVQ45GaHNkn/
OmF/j9T0B0SMRV2SXvCpfeGXeQ58RgZlxwAkotVUiVusiOZmJ1hwMwZ8/rHazOg7rypuX2Qz7vs5
cV4jEhhWsIo89l4JZiLor29lzX6FqseDtbRw5/IHORmE+RHuWi82lMpLG/CzN8T1ysonAG7z0Cwb
xRB/EJc5tn76qtHL0IQcINpHCWDOV0QRcJfFEy44SjBf/hOZz2J88t5VLa5BqdeDmYb7mVRv3WY0
/WFw9/3qo+/Se4nJq0sk63wxo18zvnOLUVbnkurqjWdfDc8tFWjMAqlyEMvEHA3hYLFqaNjsdDMf
5yRysOIYzbeFBZiu6DEhwG1W86I9ysXCghIU5f98CxF8ZrDMtioOLzMt//pgU7EulziAsY4TY9mJ
+lOo5quHbWSWWEEi95mUzU3QWi+0nXKVg4HnL8OOjwRIyhtjESU4O1rozDTGGVwpfhejTpY0r2Wa
Ut0VNiIA24FSAGutaLxhBV3l6mABGBIPETPhGbvwkaaSOWB+Jq8DPNeqXeR23qIJZbidh/wZS+Yi
6kluQD//MhpIb0IfM7LB0ZyWyC5y7z1UL4FjXlWNUMgRHIghWxCO9s4ekFExk+Fmcgt1L9JHATWN
5BKYEFAstTOT/lTKnOXRCGos9b9zj5FxPbq36VITcbIJZhYRBdl/1fiwnHj/QHJ/ABFAZ1Zh9mNE
cR+Jvmmq+mdObL0qAg5MW/xkvf+M9/s2KeMf0reHwArvKx6PPdzuVa2rZ2HQh8k0+I6YVtIs2yte
WS8z/LXdE4Q3oQPwZPk2iBlYk4iWuLpORV3ypzK5dWzrXQz5hUuFDWi4Von4g+rprRLtT0cmdh92
3xFxpetQFG/pw40QOvHrqD9IagK+FLXvwcTHjFbwntMdSAOzmBsy3Q7h7q6nWJg7zxpTjJfuvcC3
1TOpWaSR4mdjP+YJgt5DN7cRJYRnFYsJSX5iNVekTKTVc7LCgRmZfFJwmSOvEy05f7LfbxtFtB1M
HYIPwwKWF4aMhzaGodwU9JvyRw39R53U1q7DzlpMsj24DrSKNBX1c0JKB6JxSPjWyE2YgjCo8M4u
+F5zEPCgW0TUZSvckuHILLuQYBodb2kJ/1W4OEhAez5HhXjyLX83YK94jF8+0nFg7kd4Q/fHyIkb
azmMgbHAzBiaaJWzSlqPEkPgzCtZTwfN4Yry+4/v2kzd3OrT9Aa1Nik5ywzOgKj4KxYlHnMvMvew
fBB0kpUTRWgB+qhbDmHWLuVDF5lQHzAr3YZtso8StJnO9EYCJWSQuDhlLWU7YA8U5Nd8nv+Emj1Y
ATfZ6C1kerQfS2l2yyyZLl6b/W2jHv8+s5keCCTr8QW+cGtlhaugtGJEac1Fh+UPHgouTnz3aAX3
DTERQJ6oAz0DxZfI3C+C4JLXxqlPwM1QKRZTxoXVk20emHm/cmFj3JBHJadYtqe4TIxlGNXo3sx+
ZYJtWtMqDju3V/ktwEJiBE32hnWGdZkqvbU1yrUo4/5Vg7Rb5o7u9y6hutAlzBNNUnIif2hpGAWT
AunvkrA0T3Vi/4f3cFjZJoy1jCi79eC0sI9SZb6izp2zYr4mNjAUCfCGPRHD86LDPz4VdrH14m68
lbmH5TojlCFkvZtbRgXdUCR86DAnAUHvXprR3EtHV5/5Yw0a8znZgrCvPoVv7LQf6muV6ussXLmf
mnnehqPZsPvDJd8NEcOYLOU1GPFyhG/+hAOpdSf1VZrBNW2BGtBdbjnH7X9lMr2nZqr2Zug+iEfU
qiYz3lIQKWz4Cu5raDZsW0KY2MQtjI+2mv2Xe3EhPTRmEkKDD8gspuc4hna2RlDSse1s8MLnMj/0
iB0ovHW291rEuUNuYSCY8VMVpLFnqTksLaiBC0OH8ZvpdaSJWKZB/uB8kY2o8O55zQK3vH7le3RX
bBA7ViaGufVdaKcziZ3f8Es3QzrOR4dubdmPY3N1SuT5XvlNFdGchqz4D41LlelkT79Y7TqLxeTU
EcyM19Iawhc7boKTzikPO0o3nHy8f8RsDOck8pf2DEvDZbtxruaJIa6Iu50sHUB3lm2Awx/9U0LC
wTgJ99xhdTpHfvSdBTnyWAdYaWE35i7T8HZY+G/A51RntxfWlY1cU84CHTemDkvQNQ5Zty61x2av
6Pzj7z8ZEzmvtgvT5P8j8ogkgl02R2+tKNEljP640qYel2lPakHGx6JtSYWPiC9ZRBOS4Eza4zlr
glWBwPEFiDHBAhQTpxG+yGuDDc2N1kbqui9zaDgvXTcc+az5lyg4xw8nXOrgzpDgbRZN65uXsssu
erC8u4o9fYi9sFuSfGDdaJ3zZc7u7nvkWjVHUtk8SN2NcNik+YGHKWwm/0p6Utx0387wYEaxxj4k
L+DgAjpAmyH945ejF/aHwJdP2qvmqxj1C7Fc5ZskkPRsP3b/JMrVt0r3Fi+penbgF21br3uO+BHb
jfKfG1pO7BzRLn1QDxz23OSSPbUzKIEeezTih1lfIDj8HR6XNzYitSwtJz3PaEnPtoLJxo4iJXaO
bqt4PNoE5ZlQCjJc0lztxH5h5+c9QKr1EhfeF26r+iPrQQnFeXWgwXafYoGARvgJMZy9kTzrGthL
iwMP1XdzG4Da0IqGn9ncXtLAHDdiFHKJK1i/qBCAg5RZtwOTYp+MHsqWVRsVy/Hw5Mx9jOBNM/MI
OUb8UKJL9jtxsEu5H3QQoeybtlMjzTsj5FtUhoguEKfdQoTbcaGvAZRfAuUX1ZiSrzs7rAvIBz45
HheHjqP4JyKwA0iIRoPfm/sgCKaTY2dHDcL9phOcCMXE+vNhpY5mkp9yCBJL3DbddTaETbEcOJvZ
cJI3KzPuYDwW7CXtZyPPHRouTUczRvFnPrHFj9Hbn4Rtnvy5Uufeb4BUOiYT5tY0bnXcxk9tAutp
9s0jL9OLAjOwx7hrXYLH4/efZNP9mbqQTu9ZVXG4T+IoeQv6MVxMXiMg3jGU6/3hiHaCB0GZjQxr
aGz5aVRJepdMfdYZkvS11SPpDUgmAAqQmWfuXscuHIDTOmMi0geHDvzexhGYGLEfTBtym6aDTazM
/x7GFMcrYgNRTHm+Ov4+UBPiV3s8mBpXW2KmSY2ouzVJOPpvVntP5hg73wifeDsXnfwwQWEu02pE
WzIOYI4mUZ1+HyKNqtPYwFMeOzvZTI792K+32ZKtzsekrHQLgYY5JRzhOwV8tpibskGi7oFj8Yfp
4FsILz2ES1t/KLJjGszJFxlOakfXpDZklegXCYqiK7L87BsDsNjYwOLOyrLwuuDYopxY8fODBMH/
fy+AgmUam4Zf9Syric1mKzFxeeYGkQPef6q/OAO8FP0w5VIjN+y0uggpqZevU25Ad52bhr+dKN7O
SUdmVxpUZxT0yfPsrussWcZ2vBXYR06Q0OwnnMX2k6w+8mAYb4lj2guV6PA4BmjFMKfHVw+52T0k
wJGEu3Hj1qzlJJCeFUQxtaw6ILoGk6i1Lwg2ZaSqT4QjkJWq3YnCS+KZthsI322AO5W18y37Ae5a
n/Gq1OcsTqCtifgfSr4Lg7XsiiN8eIkUjtIk2zJJapHz+ApZmhO/9YwPGYTgti64yVCQkxXp1M6P
Cx3E6fCOpzI9zeFEkoFO3zp3HM+WVX4x1WEo9GtioF9GvUHA3xKpFKpBL6vfmJPsysl6Jw+ruBqZ
kG8NKaZisq2nOkyrlXCzYRMbcbMVPVRfUgycq4893JF9Aw+blOGxMZgERW2VrAetmkWcjPpgO/DN
M8YHBG0MX0kbBQfn4emLvTQmw1am7YKfZIlEGBADqCTvEDwYgmBavMPvL3XufwVjRq089Oouu7Ba
tQ6bg99fVmjjAZKGx5gUu7lB+1mbLnFobIBXOQq3HYsqYqDjQwHQDWGePGFOb1/dadHIbqcwLv7U
BvIYbU3pW118DaPTLpAUzq8+ukxI7t67E+lt5A+30SWxFX1l9oSFPHvSumYFN3k1Cmlynyw0lU8Y
71ug1FOy/f13DGXKNdJu1vde/9VpzEHsXnpY4CSagUt81GfxuSjz5IaOlK2eW7WXKifjOgNBvMuS
Lv8Iy36r7XWh+hqbQPICaXrLWhoSJ3fUYrJ9cjLQhm/CHp4OEkXGn8N8zkJjmYBW2qDE7tf52Bp3
0802CPrye+Tj9a/FpIBjVNOmBBi87GaHm6dAXQ4dY3qpDJLCEyNnGNQEzOwQQ25awSLEG7uTxBFM
oqK31TpYd+VcX8OYG5HSQ6xbRDiYEWjSTQ+FmF2Y78WUFqSY4hyuq+bWDeaOhjj8G3noH0Zb7hKT
WPsYAek1pQ7j8AcfOhQIhNMHhbDZMGWtXn1vVq8+xmYAyK9WE2216ZqsYhCbJ4AOvqSP0c3tTHR5
zgQeNPWD/30BIZ2kogusW4OWZmeX7S2dnHgXWWV7DNvwA8G2sZLCUecsQloRGGP83vbiwf/mVnbc
h/nG5jPZEHfVZ+5L2tKMRKQHYlPpEfyHPBrkmkdp9fuC5monfahbJDb1K9VU5aavK+8kW0L+Miv/
Nua4fmoNj+0DkcKJ2cpzETjl/x6/v6z6kjVzaXSb3y9Mv2Q4u/jpUwAziMqzpZrt5uqB6k7dh3m4
KY1XJZuU9RNUVzN8nwIlKdU8eiywSTjOphvnd7NKq+i9NsnK7cZcrhpX6yVkp+xr8tIV79J1wY4o
6rV1oHAJV4YvkCeZor501nDK3MHfOZEEm2nFBMTMyjhEj8eYWWty8YCGMha4JjimSaaNCKq1yOke
8odfgYvjzvbHusOQW+Il6p7IDF4ReUJSVof8r4L9lnXGxdB1v+1dK0MEJF9btmKXWM/lWtFGQmBV
30wMTFUb1xbD7HWA285MWp8tcLcJ2rljVebjM3cf6TdtRr7mOD4Hlsq3oVuka1IuMaurCeP/OJxx
bwKVKZ3hE/oV6zrLgo8gAXJXnoIjirCvGXYjQ54t2GfjtWkrGHU2TPSR7/6Uk2CxMawAyaDrfyL5
m8+Oxf3HRp+zY2yXDUazs21004F25tqynzwmNQdUF/T2VteheMqhxe3nAV/fmA3Bazqw+TNhErLP
LXouyNhcp7r8OxAF84JL0dtClGYhVoUXonKNHe6o9th6oY+TLzA2Xd9jubb9PYdofKpnBHLBw/go
kQDxYdqbVrNK6PcEg1Jm2cKCEcd2HBm/ezMCiMVpiZOZPVRzVmP4kvRmxxHqgiyKMmQJcZUR7ubq
tbZWiK/ctWvJ/vb7COyErI2huE/e1N8YKzQ7CUUQDslgbTUbJWPkKMVpVbadvudRdMAMxDeIl+5Q
Fl3HzXBq6glMfmtgAYftvse8hpEserMfLpxFHN+LXsJwdLto2QEkuBaNxT0IHMgdvuKUTKzfh02a
yEEJNS8NgF5bTwO+6/3/IixGi9+HPfHq+Kr3YVSV9gFThrfAC5OdoA836wrmGhP2IbkMcZBQrOL3
i6tg6XZl+exbVoFOPNxhsGUcOhjmwcwz+xy65SlWlv9EMlgiy+ZQBkhbU+gL3xmLRssd9oU/8lsf
0vEOX54xuwAtW+g4k+k121ARD2/N9c/klSjxRtY0EXb2w+w61oaAUGtb1DmqGBvXmSsrm1ftBRmH
BrkMp7h1SGIJpYv8ryMyvXhEqZNhB7COtol2z3NW7ZxZn2YTfo4+t7j02RT4afltVMNIHAGLb236
5WdqNdgzOleuSjLZd/CpWdzBqH9+CMMZEMtga07dfEM86DH9Mrx1pIZmTb1un2qu6CVyJwRoHtgz
S/HSGWW9mavRPcUDsk3R2EcP2RpYh5nqjqUfKZSovVZ1bUqEQ7iv6kc8VuCrt47kkWuknGetzOrs
D6rDpJGLc6kssRcefk1cmjmCbtfc56iQQIYOED58tKpu9NS6zXimXmEx2iX7qk3TxSMYZmf6RCe3
JREzM7vphVbiG7mHXgGWLXfSiz86kTk7KjkwxFYLj56FSUpxbCJfOc+qjK9Z1lnL1LZfcWgwCYMz
j3TRqBmKV+PRbrEVGJIB6S/pQiq1mtypPCYN1Ts+CvYgdt2fu2IvG4pVP4jvpDOPe5LL0I/aCRl/
QQwEKhIhZq7ghnFypLhxpm0JZ72I5ohtfgjYVTxpoyovw+NByDXbrzBCRlpaLVD/ETwFjeJj6Y2h
y/L9XZYa7T0MIB1XEywosjril7IZLm60ZG46PJlmp+BVGFv1CCL5fQwDhVEva39joJTFpgQRPoDH
RMhWXpXsC3q9LgOk9qlun4WAks/B6dreOfdDVqFxseum2nyC+f9VFURPG0yBU5F842kItwOakRIJ
05nfG4NKegZI5qycBGNubfTTzs4pGW2mu3XSfJaxk1/GzBx2M2o2aIiDuzDaofoYA5ZrJm4FanKr
PRAnFmxBPfOeav1/NmGvN5nWhI16sPVkwyQ/ty9ZzhsXAwr0i1KcK9dyMdwJ8cBWE0XtSbQklRie
MUYzC6gQpuePlRcKziIMs39NxcbJyTK1wSzHLTnkIW1Qam5VS61g+RpDACmQbF1WOg5Dlimteh79
WMFMxaAcddO0QjdE8+8zpkHMVSNz0O0HNuH/FHUP0EM81fl8BwfSv/kGMijy1tn1wFZO3HJ+Ddvq
v2AilKhDe71kbYvWu0fE5XSA39z8oNCYH5jsGIcZKsDWgteilQXr07DCYxMb4+n34aCFOJWBurOG
93vRH9CCoZIzp/wvzS8CJ49damZ7EaUcD6MWP1Dh3SLxLoaCZJ6At9+zqG1JJPTam2a4ctZB9VVZ
2d6pa/86S9O/NgEuL8skUE/jA8Y6MaglV3q8pINVp/6BW+9Qa8cl11Kbx/roVWm5yAqj34RpnK40
aq412DCJBbtQNwUsEfTFqpP8FuIbnSCcmNUw9RkQuEIMRPPuRrN3qfPSeZKotKN6mD/jMHqZYrPf
93b52aTgDuHJRCc3MGPAsu4Fo4mz7tggQ2NR3rbTRkM16VVrGjgSQ7X3hUxrtob+Pps+93Y6fiD/
J/VZOQIJ5NJqwb7GEOyXxNOANxxEuA2k1Ng4suC5Tlu4ftCafLuyMFzCF+zw8mytMi6fM5exbsQt
yrkObjzOHdyn2ySBJBXCT90xx2yvhCs91LPovXMvOEUtedjW5ETYyKby4FIKIIH9rwnC+erWUQmc
pd2SIBJdypTFUW9YyQoeWUyZlm9/i1N3rJka6DZaU6uDjPA0O5+0KdYWhsaN0Tw+4YRtMTqoqive
XOyybJZYaOTk5Thje+xqRgbNwCozrut+E/fFtKtT1jJJrO6iVdN+loYG1+Bu68xBEVz21VvfXa3S
w4A05qcmTbzr70MT77CdAq5fr5OVv4D8/xXkNQEEaJq6xEoaJvo5M3r01W7vMIYD8BdHBptOKT4s
tho2dKpwgNqmBrJXgtE0r67VftGlvPZU+R8DM6Wt6zhgvMsnnD3E/ILaPOedjhHFMzUIevfw+1Dw
EyubGtRAj7BvAjXf0wpCWTIxqBFkaKVdwdC0tJC5J/oJg4J3tKPyBfU2PKJSwGIr1dacCxiMSFFB
SZGeCOZ30wDfWSPE7z+KEvVm5efe3p6dzy62rQuCkmaZhP2b0pY86Sh9LwF4bLq4unZ8TJi8sfOv
ttryotsUuCPHlowhhPpqP6TZvG8R2Z3y36gGwUpJpbF8r1PU2RCdq64Rn/iKmSnH2Cpo/3Cs255x
DUUPw7HQKKaowxnIO9MBZ0x7dSpswiqcrky0foIA+0vTPGy9zh9+4PKmolvbURflj/cXjTsbMzt4
GVDhwP3d0zsLXF4Q9rme7WNSeWs5yBA+ZpjsPCDftyRr1jYFEIja1kV8A4JCInHZIb4bKd0u+IDl
sRKdj/Q6+ls+jjHdtAhscU3/TkXrBHmLMZIt1kQ2LsCywAk0sAQtlDERpCbqk190nyLs5xVUunAX
TL1/Y2q8c6P2kdIVYzq3yf5djqZd4jhlUNUX3nZ8NEeWXeld48hj1vbNdeqo21WFyk51FJn+JMxb
U7t3aP/lLUfRwGXYPGMLPv9+sh1uJE64FOvdADLd6PrnQnfjDt8DDnSDdAhyyBYcnt3KhnO6iR55
nC6G07WCObttY/ltAxHZ+o10kZj2YjeZ3RHLfHKpfWbERnaf6uTElBivf1/vhlkBR+o1EYaxvyFD
BQdaR/Jd1U1I9Gvic5KqyG9l8EOhkLD98zJmamJinNxuG1s2B9PBeq5gMgPVbLyzaoKnPGaiZfio
B4KelBxNgPuHT/WB55s2NA1PxqxuUJtWk9mMlyiuqic3zkEnbkuoq+fY5v2Kr28ViJDmRABFNB47
uoDMi2OHn/gQmN+6nD9KtzLPInJifnb3WQTWWTyU4QROXKJR74xw7HZYGakTMyPfYR9zlhnz2U0D
xXsVdxCpHB5Hdn+CW0BGQGjz5eyl+rlEkwUcrWGhYg+PKsxneVypGHVYKndRUu6rJsBQYc1uupJe
po5zZLb7odavYxIxY0DYkIzRa9lN/RmsD+apOt2q0HWfehvdsMLnn5Oj42aqO6Zpsw/cut1ZhtFS
+/EednuWfZm6ymD0oHqvNd6rc+Rl50RZ3Zn968UNoBaTEdwjnMQjCVC4eekLcuRFdQYnbtzyGudf
O/QMx5u/TYOAU9j/1WOXHBgpxa+u4z0XkVPe1BzWNybDoDqYHrituAws4Z+zIGFvGR5aYeODattv
OSDP6XtryxauWYd5Kg8Ztp4qLtnwdtp7Yg++s6VUh/9/EEEeICHw02VRFDvOmfKPZwtzIcx6WY/e
hGY2rk6Fa4a7pIyfyiJ+2JpHHK6x0bzI4g11Z3v0yJ/fArn/QC8THDPa3CMRQz7BqiNYY7j4WeV9
iGkI9sTl5UxAqpcytfUdRSKbtImcPScqa8KmmCQ6ie53CmrtBDnkPcmzN6830nVWaWOXhda0m1iW
8XYJMOGW9Q7KSYjfwGQVFevgJFnmN6XZ3bwKxTwMwPY/ie1ZtEH/XQNsW0VSK747318+fPUXHy/z
/x6Z5flbzOLIIkiPtbI5/OxURujXGPsn6oFPv7T0IVWlvbBj+C8x9LKikcGDDYSkcyjktSan8yKz
lZEz2Pr9Ny2EaXMK3QMpL3oZWGayC9wpveuKV/HBWEIC6ZC9kyfnqGSLJ+pC4hSf9FeG7hX6Tde9
jWWVXUtffYrHr/osMI5OZViL3y/C/lBoa7yECCq+WjkT9mrM4zNxUGScmunL5DO8MOzqW45hfjG9
EVvkwAhw8PzwnHmuxdp3YOktIfYrh/Pb96qz4Yw0/GGj7+PjA0uJvUqtLt5gkguZDUw2xxw2Z/K5
wUmaCNbnUNSHyQr8h4zFPcGpDm9VhAY/7rr6Yy6tFQv7b2Xm/ofAkbksIRXdsxpZxFjMr82jZYWU
cnaCMrxnoTZP2QHCQHZoZxEtunIYXiaWcrfenfaQTZH/iym/hHh/14Rc9QcBjPEJEGBFQ90zQu84
HEKEoI377WcCYG1XlwerM8Z7LvLP+pH7FM0Tmo05TG7EVCLYqkH0GrX35pMW9Zxb/VuflNPz0OWK
j/SIUuX/2DtzHMm1PzvvRT7/uOTlaMgJkjFmZOQ8lENkTeTlPE+7kClLa5DdQC9HQO9CH7MbaqkN
AfJlvMDLrPeqsiJI3t9wznfiFIj0oKsjJSa1zqJbfs0ccJF6MMS5G+ZtgoaW7S/1Ub38YTceRwvm
/UETwQyd29UW8USOwozGE5Okzmjfl/aG9YhxxaWp9pOzEF1IVYhHW2vwD3mC46Mp+qNt4+bPKTrv
NBETjTekN8JY1M3kjjLFuHD6ORUZ2TUjkwZbY2zSQ1MP/YiH+2VIus/U6NQxNZTcJzWUkEWWyBog
0Vy/XwaQlLMk7lT2SvPbYQRyOhPAUzXjz3nVs1cD0T2Kf2R6CBffhx4zxqzjJmc17FzrBNLs7Grl
oUUxcK2helxyMidN6KwTZJMHBGLRS+qgVCHhLL+LqdHCEXMMSxMpD1ovRibK3vwmrOu8dL9bSuCv
jFig3faAfYQBRB5MtzynS6bdFzMGNnphxEq9nu1nK3VfnYT9uOrTN2srP8Q8PCnP6i6Nm/3+/upf
v2VxP5Oxuwc02Z9JBvLxcm+ceYhm+QDavETOknqvXTpmOwnQR9aGua0A5nMnWTB1GYpPF7nNZUlK
D6WBDgY6SZ+7XMuPsyDw1kniJWAQTcpTsmQP5gQURFcj3qKC0VNaFMtRmzoDH3WenUzTwmXWj/29
sP8q2qp3xQiL0I+V6DarmT8X55ySU3hB8gFHEPBFuDoJPwEClSv5u/0uHUemh2ve0QtRWl6/fwXP
1Sl39eQlAlRB+F3mIeNw3lxnLZ41uBB+tLoYDiFM/nuLuNCvFk6h7qGhE5+rN78RnVYgVlT9ry9J
nYXoj7MXTZsk7Iw8xrEM/Fa6rzpM/RBfuBG0dXVYpyyl+twK7ZXQDYRCPM0Gk8x4p+E8yYb1xnRS
v+ijJM4gKZvDUEyfG+zqlG7edhNh+adgqDllQzjDjA4m0sNXdGmleU1HC+0nNjKDQBsiq2jeIlF1
l1jnxW27CflvAqUWsK30G8McztX2os+RTb/rDc6BPMBjHWf9hd0Ye2DpahqGYiIGqiF++H7xSPcK
ZiqIECvFCaAB11OW3TBvwegBWongw7OQifDupfNbm6FjYkiFVCzjHjRX7ddSmcZ9Ar0bMNLU277V
DE7AvpUsKn1UIQWtd+0KvTtURvvVRhRn3y9pZWGCzgVmPVk+mEXP1UtI9XEQ0WOkhvSlN+InHioY
pQ31ajKT87lmxpd+yUhIwrJ9MFfGfx5BwUdQgM3eXkv1xaYG1QKjRK3Rb0Pai0BIBnRVT18xzofC
Nqyra+sP+J2a59jAldlJ9CZTPk2PKX+Dng3KDfWvcyxgNrOoQplOwGoG3MAo9o7NzJtJCx8I/D/m
Nyq7kCzAva9lSJw4w4IUWNJJCPlz1PXl1hSpOHRVhEEz6V1G0BmH/ZxkvM+wXtY0O6LYNM8iD9lt
sn3loX9tSme4VuxVmHnSNc4MHu/H7SWlUSkTxDRx+o6ma8W/Gn2qumWmaKUaZXIsjnCZsiBqBvIH
c/uWVMbA3aQNl9pyfpbV0gSj1ydPaQ0SoLVz6s2C8LSIDJAH4lACj2lkMECe3y8jwZQItWfWBYsX
QlZ3jjbjCEjs+CMh8BiBKciDrkrzflVJdUM/64Xu5rkg4ZGDaEjfm2TKWQLU+ZG83uJIZXmnnEG7
UKH431NsSHYs2GjLI4J9dIheH3ahIQy1++Ec6zwxc+B2FMdzdURhUgUtv1fARIhiBrPhni1efo/T
ejpNpOPGBXYKmjnaDM81ShS7mnnfitIjGw65FjUiylisKWNVpG/4Sp/aLERHar0PLMZCREV/DWJ1
cLT2xYGDvXsxiaHD5WF2v6uBRYNR6Z+lrPogwd7r5l4dkhEzXNm9jkfNgdZh95bNGqS2QwRI6gWK
KeR7yEZp2RP0Q9IjAQKND4V/OkamwUBGG8yjKZkdqJF1brXULjGsZXTr0wa5SEdmVpM9Lx1cJ6DX
97oHp6VBORwIo4MVacFvjLCMf7+s3ngwBfEptXz08srD8rMsR2jS4VJH695yJH+o0qt3z9LCqd4w
EkVqnHGN9T7ykuymD6NziSIjDRVehddR8wKz9y7oPJfPPDahVGBmY8ixLCdWn4xzGK8cJ919pR3X
HyvzuF1MFGbLl1XinevZ60EHQP8xQg9H5zrRnGfD51Cp9iKgcFEFYEtc7TreDy75GWppwC4JTkpn
vmrkGDyaYt6jdlbIRxNoJpRxeJN+TiZFcIXr3Win5mrYM9Q1q3qctnBCmbVvxuRgc9Hm/oTPZg1r
YjL3KGw2TVzCYIKhKg62ZT2Oo6OfuOTrXQ0iIu2wVM1VpgGIbv5qsTjV6Xwy4sZ4brQNrNW2lMdc
R0fH4J2sBLUkNc5Ce6IaruAZo2Cc9MSA6OapKNA04Qr9JUfNPC1dJZ8s0zoa6J0wBRSKR/HcvFfE
kHgR4Bw1n79fWrlbMfQNvHV/59x4yZhln/grQ0HfUHVNfUSeT5W2fQForcHAL7KAwKyfsli8Fw5Y
MsNPbKIhlcQmWysGDcgqgn4G2r9ULEnYB0+XetazBxHtSQyOzlEzs1qAvr9T430xGvlTZzV/iDiS
AQ7D5mYX7MRno7hfiKvHR7Mb5Kpuylu7G+vk16RfeQzAmSRxuE3hac0nF3nBHRYgZBm3lt/4wn/X
PiWR613nrCLvwtiD4SjvnG1iAoHnRzlLoD3TpD1GaL0v1aT9WltPPyDQpvFTWkLsT5NdtGqFf2UQ
j8ygOGwTx7sxY7yKiRnHNLovavTUQz4uEpdz14bLLA3Yl7W9t3UIOAxF5O37e9//RkGJ5lZ2CH/k
hJ2W8hP9F9Joe9Stt8mcCrB7VXaZInoXDReXz3iOXCltIU0GKfQ76qMMNy44GRe2dlZUHptC4maU
YZQH2aHem1doJRNkf5lR0bM/FgeXdPI7RCgwHnv3dRGrjra8sM7p5IHeSBxk/HjXwkjH2je6jKmH
8zxlR4ImphdvHBdSruxjqyzvRiqOcTBKMmT0xax+DshzOsu+d3vGpbqHytJ0gTtkWDXDKrHXB9Hz
fMnSUXBD5Q78c038WJnIUbQfTFQJRx2s3tUqaIuHCjRBqfoHWVfRJ9lM+RbozgqsyENRkuLC1ik/
GrUor72G5qRj4YSh6qRri/eMLA3UoZFs2gaGI2tx1RK8MqiTRRC3tX414+JriBv2HbX5yyuiPzUp
5i8Yc+xDlbMZsTMN843e9fRhKQl5mvZDTlgaZOyySiKfO44rCF6J91a3YnnEDAjjIokbgApFeYs8
g3MV9OM0XytdqmNltxjHJlSHUN7ojAeX/PiBkaRsxPA2OgWhsZXQAjUmuIe9EsmtR8RmWxM9GYn1
0eIZciFB8WxsHtEF2U42LzhexskOwD81vDWli2kP/iGqrStTOIQLfRykRh7MUaL9KPFRoueed9kw
9CfD1JjkKrBi6MN8S1vyt0g3tpJBdOH/Z13r0rGd/xvr+l/+6b/8yz//1//x3//bf8Bd/9v/+G+4
a2n+w8GEZFiOqxsQrac/Xf+f/5Nu6P8wbDjXHi8GCknjf7GuLfkPy/Ic6eqWp8Pw/d9Y16b8B1Y8
XYDgdMBdG9L8f2Fd25Yl/gPrmoB4IEWGDlvbphSV8v9kXYPtXweVD81T2sbyjFYhQiQHKq4UWG1a
w4juv1+Q7OAVmXg4m0RmONkDN9S7Eamf88ZqYnpFGpL3JBpaSW9yYHUxKzGIJEGNjUc+0utAcR3u
tULaN9tUpyR3W5bbMRrM3EKVLYn3nLh22YoQGEFKIFt5DCFlE/lLmd6sfGB0iAmu9b4MNWHFV5e0
aN8SA7gIcmbmIwoTaWKhco+4mVhg4nBK8j94USG2GkSBG7JZmEQsH/XIIgfe9uvCcGRpAQ2T8pju
R3GHmTgPOKb/FCtLMtFrmyuhlPsl995xJ2xpGcTXQp4NiOqdDjP4Sd9JLGzVcfOij0RKZkt5WL2f
tD/x07goJDNOd+R8LejxciPQpQQNjmiRULEn4bgUSyBbMK5VryyyDRqJMgCLvoRRNvzCixg/pID+
g7Uf0USNgJC5YgKjw97pKTI1UGPs2RsxB4eEgvEETMvgiNrPOoMsUlIO3P7XNykHPB6fbYFkKgO1
cKjwp2z9WBMMzI440azrom0UIJB3FkThzMbModu2fNC7TD4opExk7Cjv8P2l2DTEHXLRPTCaxf/3
7xldMd1py3T5/lYxOjhphno5YKZvwHSvHyhSrXMkp+jBmFrkORZH2feX4JmjB7ImRnjD0RTO25ff
38OXSsM7KNzN2/e+fyHzBLGheveBFsO60eLDV1UzO/yf+PUEY1l4B4vOipEO2q3oiD0YDbv8GTxZ
9bXaCLIFWFw4hXqgdER11mrKk4MXjC2Tc2047s6gtQJPV2S/pFymzmbUdkkjK/FAHTvaE9RI4hTl
xfiQLvcr6ytQyB+RjSEphkTBmt84a25Pfl8Tc3W6u9JoX5oB/nmZM13w+vauLtZT1KKds3NzAjF4
gqI5+iaYt5RjeVEc0F7HBI7j7MCaDYet9OZdm77CYo72FhN5X4nqldXKEsQ11riuzr4stlQ7VI0N
3cqvZtTu5iFiQJ78dDAKA7GafkfriHaJbOfur9N5BExuP64bfbortaGM7gajYw6plAXQxb1SBi1h
nNmQs4zHMalGv2xbO3Ca+UVAodhVGrlDhaPB+7T6J9mov6vg8kmU7p6y+jdA4ABApX5S42AH0dD8
LbnId+SM7lWWvLRjjMpyap7mBKMIqJdh15AZB25I4z1fkDPZ0VshZXYaRHHoRrweqy29HViNMhip
8jaHzYLEW4y+zBGWCUJU/d7oCxbv6ofmme1OaFuY4wAVRfCu2K4x72wbI4OdtERA2sUEiXN+mzcr
zKy/rdOMFdnzzl46BEyX3BDzHm3ujkHEdrm+rOmU+oBExM4BGrtxDx6lBQJ9IFFxhytr5OeGJInc
5DZGfBYNpQJeyIFrMF0BmHlF/WnZRUAHBfqKR6zflFEXoNgIGCch5ydI0NEQ5/cMtJOJpXF3hoPh
QkBmPpzGzSld6Wta5ZJxxv4XqEtBXDJ75wuzuAY0vvaCNZ0lAQauVpDuEo/R0zDD1shq8v9c0lyN
ub6be3OmqzJeEevsJjX9iPMM6TRRqZAREbusergm3XJdBNTskSZColqdC1AtGraZ3cb3wdyah0m7
fWimCzNz1vGpE0mz9s2ejU998jTSi8C/Eauq9bA7UlI7U4i3gZqZ5XrWJoGkyragfiFY5WAhXoR8
Tn2futCEiZ6ncDLkflwKuNbD6PHg7Bj1eEgahFk5DD6n59bQJn914fjXPO72Rc9apnTm8keZkFuJ
freqhmSfMnd4qmYiFI0q6Q7fX8JlKdnmOyo0ZW6wtV+RjDXyyoURcXtLNGpARkiIJ2h+r3AtTakt
zwJZ7JmsK7zSnMw+yOuBRM/N5WOPhnOhQ2VSYazEtljkcrHcdoJqXon0dVHgl9l079QiZmLorifH
KK82NeWx1HjDRtu7Glq1k2RigGFHp1JDKjxH+nRAr6HIPLUKPmIE3aj7oqc1/VXazM5K+LOHufPa
J7KUyFhS9muilcalM50nUmctP0lj8xJDKn7WVmh3xPFZ5fKwpNHy8P1vSnMnQBXEmRXzQC5gwhBd
YY2boy+3hBdSCwar0xjtLm00zqGl7DttZt7Q6Pmx8Oqf9TBvSdvufQGJNMin4a9qDim0tlh/Zzj0
G808NA6ve0zH6SXZaLmOicvNeQawjsnOGX5ZkfmjTj1GnwIcjfe25tbBhJMDc+xaku4JgkHtWl2/
T5KFNdR4ameXeWAnbzNEmtYVOXK+IeLiy58HKn6Os4YiO361ibEEdZSERFVnKgNUYOE7k1V9nBmb
wIyEOIDKCAXjDFdNyyDT5+s7a2yGBGkPCrYdP3s5bJDUYT94EBDxte+2H6uqv+CZ3RTRM245K99a
wFo4KGNKwlDRKgC0T79Wla+Bq+VPqQy8kRk48N4sbJ1b3+r3yCQhCXmoXYCDz+nXssDajCtd81ld
wk7qWc+L3+uUfIppMf2oNc51jpDf2uPAYnkRt8iTtI+s7X6x1ecZHNs39IaBw+l9UNy/u4hTp95Y
o/puZXHg/Bp7qNMptwPP6kZBo8leilq52NYdJ6hr5tt4ci96GhFGAmWv7Jo/pSruiR2f9IiHt/k8
a/Oz20pr55ru42RBxFqx7kLUDGyrOxt2zoIyJcnD7WO2KMZtSaaK8JHnjgR0sF5DiAmuYEhm/Cmq
ZJcUDed0BcujJRXDiHPsBXP9mrfjXYYTxrdapAXuSL7GuPAhkhTV+zUaWQ9gRuVU1262WcF0k+Pb
HbqpVK+eaM586o0XkZCYQYPvjxvfshnfNbWckwqmhZmgsHUz7U/RNEdLc8fdjA+FRpUCo7TFMdXt
B3RAJfhUVludTP6kTEZdRKq7tD16qQVYf2AgOyXZOdI66Q8VfdpHYWD5oFy6A1jrl0aW+ARY/ILT
YwUwl0468QR+jF4CCjt59dUmv5g8QJPoYgdHe6uM7OdstnASBEeW081i162lF+SY7vuKSyf3VBbO
HPuV+8NpRlSPGNxZFzo/Y+Z7OdKHoN1OtoX/qbHFY2J459jQSGB2rYc8xS1sVqzn5/FtrMzQSIxX
xr5wSdDp8EB11UH0BCU3wNFR2hGRrjArM/CXoamjrR+k+TPRwAEhwsIBPSWvWmocmGKUOxP1ij+s
EsUNDwrZFgusJevNBCakiT5AGv9Hw40OWjM3T/qg/orYhLGqWJHoUwV0jk+sdsjstWKuBlbCPzUW
IoGliqte5zjCeIajdMekVusf47AwOkz6jU0xoeoyPyoeJj7WZ+xcOihtd0J43Wo9iYS55je4xgnJ
yv3RzqJwStaAzBjIBjpx3smMYnjsZQyhDPihZ+8zEFRW0/5xMqTUQ470sh7fUiLFUMKQI+Dhmsyp
AOsZ1rKZwfozsFJt/zRTEdrcoJd8iv8spvfbVQxz4hwDOhWdHdrlSbQsIqv6vZK9hACFYHzQaEg8
JyWzQGSIituzDYjtIJTHyDhF4La93XFcEvoDybFJ3Zc+4pNLxlzbzStcNo1pebBqxmGJTbbxU3UU
tdrrmzxRTLXviedmyv60ytBCfS5+WwLW31piW5RE8/WpOBZVZNzhbHjty7Xm4av3L4nlMVJeb3Nr
OrhKGCnO3FFokkRzeGlr4QbpNPKfdbq7G0tFpjH29BCzSxx4Ng87vY3OTO5YGC3duUi1Pmh0wONt
GjsnE+yK91zZnXpOCQ9KK8+5WIubnooSdL5R7fMo/WE5ThfM2BypuB9zGbG/TlDfGNr4e1j/4meo
fOEuT1o3fIy1HvlExhGqChRpdrODjaILdZXe+jp4bLYqy6nU7S/cV3WoCRPAX/GBJ7MIDCN7nFOw
DVaMtauNfKuOfzk2cb7JzFIS3tZVeqDZFs/MjhWPHEUR/f3rPSsltmesykgnUSHKtHAaAOo0U7er
LUgUcSPUbsbXGeSZl4QEZz5nHdTVHBrFoLCDbsHNmfXR6Jm8oSw9AfQjnC9HezaWf0tnBHU0eT/c
yI52U6Gb6ExaC7N6ApXiFdizERQa7GFVQ1Nzt5JIKOLmGtwyQDzBNaylxQMdnqc/O8ZOW9f27OHv
hr3zexoSTMI6QbBYl8xw6Zx1Lz0+tFwulN3tfMziGiGW/CyyaiR7jr/fOCRPAhuRRAdvmZn7bk0o
O1sytIXIkLeAaLyQV4HEFKeAEP1B5uXXzHDspE2uOGg68A2ZF4BHte6V0IH5GIHqi7KsYU42Afgg
PIPd1kqZYlKGoG0vT3ldG/6QpAzAeOMGXWuDvEs52OzozBrgq+wxo7a9wJPZycDx0P0ApIyCfBgK
5tPdTd8OiizNklM50Ytv10GUcgI2MxYNo6JrjbA+RLhcAwnWwvEg1daONuyYYOLIwxOisZi3M9A5
5DB1J9ez/JYgpBOZP7+8fCvqEy2HpJ4/9659Xtr4nSxJ43HOwGY0Aus0CvO6TOBAVtyda3WZ93kz
G49uZLwwU0WnlFl4Orl6gooD+oK+905mSELqChyh26iLC0q+HBAXjCWT5LW3s4sihadZP2wOqHci
FH4T+JD7JtYujBU6M3kVveg9sUMUSW6IbXjyIfsgyuBPavKivaqkpX8YusNVLU79VNvxHw616DQS
iDW7Fr/X4rIl0bbtslQI3oy/lti6B6O6tklR4fIWIGlGaVwdAxxo3CtfM2LtqYo8bjQ6xh2oPu3o
NMeZyUmm7Zk8qrs5l8xjuIfXyCRbNmq/KI3OlnRgMJcKqornSQqGYYtVUkaQq6EMYjqV3QgBKOsH
3BGj0YQ2nB5IpGvFYxJZfjWtAtiHEJeRDF1f0TkFvWc+FcLQA4JyUp9R82EiExtGGOOOboNsSovD
GyM3yO0h+zH0Hd32UlcPua375QyKq6pdgKXTaBBaFNh27B4idyzCiLib3dhU+avjeGegbco3G1Fd
ugGDVosfGr9paM2xdXCMxNnZg7t35ygCglr9Ltm0H4TGOLlK4+mKFXvXmyRcaW5xh77ht5WN8jB6
qHIJTLxX/WwekxTO7iLZiHfy2ZFQtjPVbN3YLsLu7dqOd5Kac9SrxbozulcY5NNJNFgoNBYiJD2g
EnPA0CD7pIA6U53stYHKgWClKYRAe9Qt997t+ic7z98nL/Z82EMv0FO+4MNS/3c2EJPS9slExZZu
GTe7ywxf6MQotEr+SG0AHwPJa8Ugc5oAXQ/0/ZrKP9oApLaNi+yYRNltgCaH64XlcTWuJ0N09yMn
I+YObyX7ikxpnIoR8vpdQphLpAvn0pp+NbfNpbbtMxwwgoOdzvSbWZekfMHMBS6aLi8eIRaHCBJJ
u1HcGyWRtOfTqS2odXNnn+ZjDucWJK09wEhHJsWODPJ6gjtRafV8D1r0bqHV85scxVzD6M/Xk2QM
61pm+zaFjUgwUexPQ5yE6djRRaI7juJMOwCtY0vsasT/5m26X3SDc6kQNL9leZzZOh8jGIxtyhhT
RI2Fbl59LmLAP2TUm6OyCRvT4l5Q0USwtXoXSZUdbXPBpg3AIJAbm6txmzPl7dlV47nXq+JEayyC
nKx4o9Xc4xIN58yaj7If9hJlWpjM7rNtDndSMWRQLXiNuEuvg152R6QwR7EMIzQ6HGuDh9axlvUF
uFnYQzekwCKKrKXXwWSUPjTs3e2VyCAuCH9y5XKrY4A5xuCawdi13U0yFU2wisxw6eD6J4HdLQ1p
mxujoiDhNK3xN2tDemiHgtnrPLcBawsU3iUwmWEhI0MzYxlY3hQk9QMxyCRArZ86foXCIQXLKhic
RdYflPMbT3VuKCXIFcmYFZQ55JVicaxj3XuIQ0k5bQGeEYu6zxRP7qGdWKasD6Zp//KadAql4WZH
U+r3PI6OCYNvf2rK+9Kha0DPagX2xu6tRlwwLrlhMWp8XcKKhD93nQnv5Zk4hradfdSMS4RdgyoD
hBZYXSwPfY+vPWFUSOPgzzCsaZO3Jw/WI6ZOkGVkiZctYv1F1+Ph/amiDwXv1GPoti80LnEIQgYM
ZOded8xun+sl7MBUeD6L2rDTK4Kzxnwh4bSZfWNJEJf2Yggwp4Xm0D7ZrrcnnnlXS9oq18zu1jkl
8CJNbF9N6UPSrGWYy0Yj+UiQxSaYss1VzTvuIn2ov6yoGk4gk371HcNfOyKuldRqTrV4b6w0+KS9
MUQv+pc4LX8LqDyAU4oxhCKOc0hrir1VZlzyrcUMkLew05E5yIkktyH+ynWQuSUdRZPPxp6fpN/B
X9v3ekK5OqzlYbKQrZWYgbRkqfcy7vZuqdXHtPE+YwAH2ncYUFkEY9onFxj6LAPSzgks/K1AUUGW
1Nr6bCaIrXrPihhQbkkNcyre+g0hbRGgkamNpeM2qV+0GLhbyYpfQoACfWyFA74qqiYY9dAIniiC
aIuJwSRq0pqCkRgG08r3PGua89DBCugnN0CCzF9yYYLNoIpA7Tl+XLX22tAk3UnweX6XLvlxAYV3
MAQ9E5xysG6LHYjKbZ+HmUpRsdf5nRBVwVh5R6qzd01MblSy1/brYDHAgaDiIIdGu0UkhjunTE6J
BA6Fs+o8d11MEG1260mUcmvEwYjl96PpTOFSJEGshPNi2Dh0YtO1/Li26UWLeL53LKcM0qEmwIIq
v86r5I/bsGFGDERXYMjjGLHb0bGOAMA760WkBzKVaZASMDYYS/o8rrBpT5m7Oo9y+rEWnJha6p5b
2lJOON31E/yVCNyUfhxWetaOy+iCSBZ+UdscQLVvwCsYTV7jvZce1ECUQX/BkzZ75Gbbh3Nsm9Gl
lEBYY8/QpdK1DUWdZ7uxmMyzSyo0O37r5CjjafiApCLu0bsXfot8cxuZEtZJ+qH0mOblXRbaXU8T
1+T6PhMpjEQeqzkh2b1OBzhYjYHPZYVLTylHAYHu31qXXxEnz1oVVrjyWZyAhh4gySIv7WMiGGvL
BJ3h8QcKxIerHlehmTnvjI+TvVtI3wMNHTh9+hnlTJ1aUk5jT5UBeAH4ZJi/CSWtMP1WvKUqcw49
OHib2+qeRwlk4/nBiyCjeXpE++80P0BGxPdmw0Qsay8twplTb7P/6HgCxFNJf6Fz4eXq1muMDdce
UUeaKPkMwC/i7mheiesxdqWNKq/F30kcW8jlTLIRmSJBnBjFhQS5qx194WUZyUWEUQePwoLU81fX
pE712jWhSjYzS92DkmgsDXXFZSyF+3sUdPPQVsO67DOsFe2Ls+ZvRKDnFxjRoJ5zqcCY1OmRj/u1
tsbmSnQ33Ia89Q6OXnm3zv5ZahVCNK95Y9zDdaelv2VZPGllBuAxR02RyfEbKNwES6pZnO3dXUXp
6+sM7gNoxsPJhhuIb38LDVliuowGTm7ccDsD/T3ksItFSSBvLKIH2CwYILC87F07xnKNsXzfiOK3
ZglxLmtT8pwBEGLY/bK3lgzq6zLDaIrh5MWYobvuLR28+ajK6sFd8hMjHOKh9GgNWYqSP9Bfo1aR
lBnLFU5ZDKQ5a3H6Teb6niOwvD9NBSrNYTWnO8SYkLgXeTSZaPrpjPVpjgl4UfNuaQlJLBJzuE7T
NVoICo1IQ1s7N7nNBD9lDYrvHv775vgC+7lZkYslaIvxZ5vXhzI33AcC3vetIslvbLyLqll0emBS
nvCgnoicqeOVa7Cu3JBMof5I2hTtZveUx5KODLCpHzuMPfSky/bTD2Cmlu8AZXL5yzLa2XPsOdQd
bRvWpnrSeR6zSsVUY9gkPfJf5K6inUpJXYqqaa9/8OBffd3hk7bmZ0BlCXd5yZNBeTaY+uGJrhc+
G7xptlbggxrGMhXDH4mketewvDg2kRXDPR9OxMuMjESIgVvrJjsIOJxrq/7aAFuehw4IKmnut775
7OjeGAuwDW4FGemqurK1fFKyK/c03j/Kfj00Wf4BfsM5l4vr0l5wsSkHSjlklvd1JVCFIS7ks455
nN3254UT1U8rbWVUQhCCDokRXgrFdmU+lCinfJZOHoPzaL/ApnGWtn0XBBDy401PRtUAmByGit3z
ZzksxhXq9VFFcxQK1bN/ssvy3tTb94HrMuzc4pHd0IuV9lbQk4kUEL40C+dzYnHj0zSeRzDs5IjA
sbOK7JTb+RGejYfEeEZQgtV6xEm3GesrPf+LRJi5KCO/rMazaRrkolNm3Wn5cOe1gxYwsKIcLro3
F77VGRCyxDouFMcA78rskEImZrgWc9UwNHpGpnNOWiV47i1Yhw1CGbg3d2YegW1LX71cYMbLV+tC
Y44kn8ulHPrhjVN1R4bLiN+tPFooqOn4IefppksUvBljVUWMp9QCrDItHnnqMhIe0cnMwj1acSVO
cQ1dsjWClPM2N7v65lmc8qPF06LCL4f/xfJlHS7s/CoD8EmnXNbvJWE6dvJWOwYZia6TBHAAjMs4
/1BePJyanqGEFCKwauJd+yb6wEwLC7CvKx9+VB1IbQQURFSMGCSRQEwI/bGhqhm2bqfouQI6oYk9
q01iH3RFg4utj5lFigGphF0CidzLLYSrznyvGGMFWhPNQYnJEach2z4URI+amKYDAQZXDDaAniNK
oMHo6TMGht42TfXeNNY9S6+tWDL6s6FzbGTIyZaZkr/QaZGTTYdtBhNypiNBHoz2k4VRhwYdp5wr
/VxZcbsX/S3CMv0R5cvZ87r5XI3R6zIfMEfZp4otvh8ltR5CkXzpdMJFmJNdhnaUVxlN90nbFQ8y
xkE9us1XrDIU783KDK1Gro6dzwwsC6RL7hGCG3fJoZIk/jRUoRgmeVgUCuflZsDdcspmsdc9cQes
okTGgXkpK+zXChtiCmKLrNzOCQ0NAiubW9bC/Gaov4ZgGVgm1j2R3tFGyIKfWWW/ROSAiIi9YztZ
qw87uRzn2zgU18TasMdmQlkRb6CmBBoX5zac6o0/3Ne/03iLJWiSX2bqhD2BxD74Kw0Vqxo/VBc/
UEEE9SxFKIYWaGf7N5JrjLeONp7IRm3s0jvda8AzIIxUgJJglYHprWH4s5rblcv/JOm8liNVsij6
RUQAmbjXKsp7efULIalbeG8S+PpZ3HkYxe2e9gWZx+y9dvXjpepk2UO/6nsv3rYVQ9N6EWVDC9kC
vXj8H6kItUUXc3bULSbHstK3Zj99ac5LKIqYeI78J13aHz7c0CLtJ+GxWjULYwFD3F5Hjna0+b85
QRxwESTNuInYGNMstyiGPgNU0B7yQhRg8b4Y4D14TOUhrYCOSgctOehtw/wp56lOKus5Kpx5j/H4
Ex4U0S423ERjyRfUjGGDCm/wJem0RlX19BHkF9aGh9ZWnFGfhNuwBhidp3+kV4fHMZr/zhWwNY/8
apIkCPuBp1D5kRaAAWxjZxPW3YtWzE9FN3xbubeBepj6md2S8l05sOV7XD6EJKI657HUBJ9O1RSs
ckOCDUfd+tepguoiD7eOzpynNxtUeu63wfSPAWeh7TTRveqeccavm+CgHNhzDewkeKWwS6EYXEtN
fASUOl1bGEdr4LHOwY2aqGiZBUs5f8yOWrw39o/i780k+R5Y1ortFIGU8AXGJoF1k/5Q9+dgfXFQ
NTXut3yKD14jxb5LS9ZjdV759ax9kjNOzBnS3JXrCXWAKqJoAXgX2oFC0bZJiWdel66MiJzxAKJ8
ZBmPqboEKGwtCuxVWrz0TsekAg442xX6z6oDt6BjkPBxih34nFyf6DPa7IxsvCTH61DAh/OAf69Y
p+h/GILsP6YAqJo91Ph3Ox9gWrcxSnL0UtPaFyCaV+IdWTGRnl1Jio76W/WLJKuvgDvYiMVD170a
ZsGRk2skDVus9XuvwfBFwBizifWEMYWupt2nJHg3ZGpQocQIOOJz1Bv22XiyW8t5DAaiZQVGAHIS
7XjYqE2Uk4A+0iJEQkVbjSiliHngZcqSV4K9vSV+hm2HPn9xTwgyUdYUcOa+HLC+sV8Tx9Zp/9l8
oKugEl8Ip5tjaiYkTGcIXWrCnbXaoUrp/tLZAg6Bnc595mEocNi8g+Fbaen0liMaAj73oqd5c56P
aSEMgJfNzprLXZmiHZWxYFRqix1YRcMfNSTmCGNXqja+wSscAznc22YhFKP7ZNBYHc0I1EJckj01
yZUpEh0WmtUfNTaINJ3ZXi8q7DdY6o183omCmdJkJyiNjfqqZdp2msyrLfo/SeHQPeTzhd9Bsm1h
80CFsZqVHvmDFJ3fld7nkOZXoWtQ3aoIahN5mw4Fxb7PGiZ6SFBztsh0KAx7AxEfYik4W2dSGpKc
1MWmeImrGvpVJP2paJ8gr3GNztkmL81nfVAuUmSH/DqigadRzeuCsCPaaP0gEqogRwAp6UM+lNEo
b1jEdjX4Cb/puHs6FkZB4Gwhmy33M/3KyAeV1MdSMQPIYOH5VWb/7RR8y7b0PlQefmi8DutSTR1m
5pkAZjuHLhVyVE8VkhTmXAxVWjIKjJtbam+yL5jHZFTxLFr+GhNrm0XdbGRsPxBB+HVqg5Fpj6qt
ux3z9HdbZT6OcgwITYR+MCVqZ4ZHzIBKVnF2NPSjYVcIwcXIhpGXKuG+MVweWVtHQcKOki5JXikw
5jWnqjhl3XOgMI1MmmWzLEHAwEKFFWHK+n3HbPg3F5p26dLsFsTUfp5tHAuJ4YF/pHUa1s6l0KAl
OuIyzoSEe/DWN7p31mfT2KRaDbh1pFJKCQ/d2Vou96bHdE1v8Qeby0w1rOZpVcTRqWXQQQY8zVJr
fQURfx0HtmfRaAxQEuMewuHYREFxcOfSuoFtO+uu9W8KlYTC0c4ryKyczqn4wrqaIzX3iq2i/2QK
Is0VyZ0Mttnk9tIhSigo2YOPKtyDU9jMRcl0S1j3gjzxk+YZe3rawIIqaKY2y7AeVRPYvmm05L1z
XSZ7AAsTRrc2eQ6dqU9bLQU9g/PkGBdPaaPsZ6N1xarM8ufMHTl5+KsuAtezMrcqkt2umMWTyBM2
rJ6BMmLJskorXML0yd5E+y/Y6DzKcDgkZXiZPE5+WszbYBoSITtrfB3F/hh0+67SvpuiAZ9p2/LE
3f8Y7Ai+jTeXZAM4J0PSHTMu2TBGDc+Wrm1tq/gkOjvaWgC5152Xj88w0Le2tnFjq90OqLQPjsGA
hPBIEKfGoSnCgaPxB806KH42DOs4BrqmGZoPCW3Ywp4ZCislMxnLgB5ycMMMek5JJwTKPhe+jQ9y
NTjJrRrUuqtD457k9j0z5a5nI3bClMBob1zMPrjwsbDvIBB5DOJAWttjf2PB4Zu5fK9SlFiVRyBP
1juHmFAlh6BYHpSTYptI5jfyPj1VYsuRvTe6INsPsY6VJ6Xmh/rN2CBs3RNQINrykcvFqdprwLW2
C6sh4hhzJA1/8WG3YXo3AI8BtBsPkZqLS1sil68HxRnYoG+k8DlGY4WAfyhuJFn7ys7ym1cw4TU9
tZljbtgZ5XkWxPpVkEVBUEa0oxB7QHciUB7n+hggSrSwFRYOLEvaCAIhyxLwAuFEdIyUwZXZHlRG
TR4bxTdZ7jBCMcN7pfGd1Lrj13FGRh0ACSszd0LKACIi7hYUg8Jo751MkTVJzGBFwEKk4E4hIIZV
LT7hKx37T9mF7/E04o1MQlKMENuDC9b3g9E9V45sTlplI3+wXMIDaTiDWVC4WLx38HUY82QBOGjg
6qPDDGhMCn6Bgc6WjIUqBQKcReg9jEdSNePlM3PL8l6U1n34V44WUJxmyK+46EnHQtKsOvi0Nu9G
z1NlsVihf+O8DeNmb2SsxEyrp2/O8jcJUn+Vu8BkG6E2pBMiLZro7SRaB3wDrtoZGGlk2sqNR0bs
lOolTB5Hrqa22aaDnDZZyYQ74QosU51zv6J1GdppI7SIoOlgSE+DTE9OC35VzmgaS1YwRgy3gniG
zQDugY+UtV3SWu8QnPnjEUU2oCL0e737kiXpablR/LPg3O9Y5Os7ZaYfxJGYlwFiHUO/fliHnXMM
3c2YG/GlrPtl8pHtax2BCBMJY5XaPYtc+cL8OHgQ6t5W1UlriQps9G9QIIceVlRtFf1mDmkLHRIQ
0UoQCjbe0JjbLA28eu8GPTrLvLZ81fUIv0dJqh1ezWbW3AOIuDelNe1ONDz/YoE39sjNgulpQi+E
940ELZJoOmMD2oF0TP65fV2S+Qzf40q6Mc8AKUJstYK/mJocf6i4mIDGrTSHzAsGmeW+GWAld1gj
OyO561T6nBuNs4WZvB4SgmGR0embxGIYEAXoHVm0IvaIr7qn+xBkSfaWmrfWebVDQoP39gQr1BvT
38osr5TwJNLkgGCLH2XZbypFyWsMBmdmZh8ywOZE9CS32NGJUCSHe6fJneFxCWOu7A5NWd9JKUld
HhcU4owc+EnVhOORUIPD5BZ4UIsOenS/hOcUw1XPxWFiSGu40v4q/zHFJr40HrMdMKIBKov+m2wr
+i16G2LSAOGz4WH8ENimOM7cdSQh4BwurZS75eLViJqqvgw3dICIk2qyDI2YjZzjPItQoswNEdwQ
L3yk+0TMPCO8q73U8X0tdOiu7QAS09oyQ+K2flxeN6n5ZeStiS906CWdv+nY/XQeKtZRyG0ROF8e
8igt99qTBmwNvyhz2ILJjsvmiRCU5GkBWnFTqpswc7otEt8hY0r2KbQukDNw/VvOXSBDRjNmrVOn
7HYuuKogH44uCIB9nyIvHp0I8KMlARhjuTxkU/ZoG9SHCOy3DMBBrfFHxuIOmatHx4xAMN/JNqKj
1NhBK/p7jBX1jhkYGDnZHpLklgkqzwhpc/M7NXRopeQWyAvxIsGhbdxumDedDuKvE/9cXRyMnIVb
0UCoi21zuI1RSxQgdlv4ewhTjel37GllETcYGxbdP6VpnhPc6INOW2OltDV2Dxyr0jgfNLz7FiPo
tRu9aUU3rbSOimUCLdVBEfHHLj8VoscrOQTlwVKYEIIAsZ4LZdmXTntO4vKPYyXBToUhMcvexelq
Zx1G6Ts93h+etMxXCKWSoKjJHOss3I0MlSeMZgAuegb4PN4dymK/aRJ3pyWUumANilVpRPkFjN3B
w1Sy7tnFrG039b3Gttj1ECXbx2NMl4sfjoRQN2QEFWsKr6sq0RcAO42h6wAYxTtN4TXJ7MVAoLhO
LEmwOBQow1QXoux46mRTXa00Bidrj9+OthyjjsG13FfDzgmROffdqHzZs/3jt6IVdtDd6P2bRf/m
O73HYA4B31Cx9JkTr141A5jtTJU7hzaWuTYzKtuAPta7SD7Dtjn0Y0S1Y0FiJ0KrZOqVk3A/QkuE
KcgUee42ZaKjl/DAKJcEItmdsTOkCS2/shrYmMQl1lAfl+2rYTgrWeQUBBFhuBb5aLXNzn1WkuNo
rcNtgk8uGJRMb52lFfv2dXLRL5sucEy6ZRBQZD517AXI1iCyukRsJbJ7lyxyG4J41tSzJLxNkBHK
X9cYc5hEk7eya0AlcFoIRs22zJj+wxoCj2E8irGblijS4z08NAgI1iNrFGNEBvIGOjwyupHtDK3Y
OJrbX2JbLLiumwHwoY8apu8V3d08Mo5CuEl4tURUHKh1CSRKMLl6ZI725MbFD/nR0S1b/B593qBb
j/mDpiQdHdtqGFZ1jjh3qpLSFz3xVAptp1bYpMCMrDommfgQeqDTexyrjSCoObDDO+Uqtgct5AZE
s0dTh9xYsNCaYEaTSc6dZx2KqW/3QagdwJ1RXAkHnHr11mkl95Le0/P38wQUPihoLmGmEopqbvK4
+dZUrXEOkhGgVRsZhRGvQ8nroNuP2qmfy9a2kVIxya0o36u891E6D9u+AHpl2MGznHAbeSX7XRMx
e0PU3sokKYI3AJ1hVeu7vvmlZLZPSIzPQAxOMkJl25qsLsqmOZn90OyKFMNHJZJwI53y2KO8xSWB
gsdM571EKbxBeoppAIaqV7XDn/iRhweqmgU4wP/MEkHjmF6FdmIK4OKgIW1yzosPvQuLg0CPuWLZ
anOP9V+NjSJQRf2lF/9gMxt7jMZ4broS0y2uiV1mXfoRR+xo5B3ifvmRICFaF0le7hjubUon+S0s
U99YsIJ9QJFA9lR+CAv7zWrw5/SdurM0T+i7K8oVrSv8Yo47nzUe6jVnvGes9jaNFc8rWyeI1lP1
15QQVS8d4lDn2domXp4x3MHiWqTeiwuT+CXH7qHPzIKcOIJcOxj9fWhOMfJMVtULxYwM+7O1NM8d
R39XONB5tdxed6rn4LQbelu7opoDBVeRd3jspEbcX1szr05JlG8DhKloMoyBbC/Pqw8wrnOmuoqa
SwUP5tVyNSg2YTLQL84cEhpmrKCOoa4kib2FWJkV0Hps4I3KhAZmjayJgQ7OAXPeFlPR1Nfhrppr
yfYMwIcbtdhavIPuZt9hlzf+aBkf5sjzoDwt8UutfKFYR281wCbk6o/8dppZH6H0TQOGF9aYm+iT
v1SoObDHuH6B71GSYE7x3ZrDsHZFfwq4VcJhuFbGvCZpZQOqoMR0cSPLiBnUe9mYn6A71M6NKHuN
Djs1mT33FLQ3t144+rY7bjEvQPvER47QIjeO5Osiz5eozCaEsud2iunGZ+xPFmyQAoXGepgYtOG+
vcMqxv4w5LgS2nwdxAUahkpmRxCz9x6p/Dz23o1Yg5UiUShyIayZDEtzJr3xK26Oct1S/q9lAow2
HIlb7PP5CgiOZvpjjJI/AzuTVYqK69AG0Wl2H71KXqN5tP0QDgddFLkm0PgkwxHgzRkd7jj8w3X+
DpdW+9CrCe2u6q4h9ehxBMK87fEywzYcdQjN4NEiUhjSDBhRE1YHiK7y5mXaH6vPrd1Uu3sekl2n
4o4EPaQJhh7OaMJQsDlFdzGK6JW/748NDMJX3qABmsS1jTiz9HFhyw2n7o38pgoIeXQuQBuu2kHG
6wJ+wqpetp2pFt0iQG9rJcRaMunyu8CASEtU1opL5JfwRFQEM8TRfNk+6DhCemUQYjK0e1uxiMzx
ZmyKvjjKgZlCXmvavl+6t2yG28/h+CLopgiGaq4siUZCO+avPGL3Eeu/YYO+xJqQ1gh4IgqnFJUP
YEGb9VeSEL+qV+4yJWo++oCgXbdz/wYOC8Ah/xkZQPv8ofOh3BTzPOIGY8Ovhz349NBjX9BMRyTh
oM5gVBkl6LAwIQ97mbKhJzD4M9+78pgQiHInuQC+QOdsleOxmr27MniHl7dpPFKtsoo9u251/HN3
mLkUiFIYbK1vlMO0Lr0ZnddnaFQYt0vIgSkmOurLvwZIFSSLzLSz9A8CDpKNeK93btwe5ort6TJN
mnud0JE4KKhebVym7cgBQTBYJ/6gabMOVdmd8Uhd/8O2Fp1kk93pq4peLkOHUTkKsNyILKRiQGmk
yNKShxGyZy0qdytYi66djATgO+kA9D5W9qoXQ8D3hckmex4EvsTgYFYNNGN4t2TfRPVR3QtPyL0z
soEUfUCwgP2WijTf0wDEXL7tu6xoq3AjLusPnK1FLa4e2mGiL5xxhYMf+bjLn6QxKwN/yUKfLSc/
SFDcQNI/N5pgBjPmG312bkPksItNUveg2R81MutNSdbRKtfT+DroyVEXzi4eGZTX1biFvYDUX2qV
n9UEczoWDVyQHLJ3I0+Di2m+G4z0USOZkK7oloMMUxrRNx+D9+zJudrbnqJITJecHnoNn/kbWv7G
OGbQ1uZeuKfC8YOSEgee49Zo6DqMtp8PjON4plSIf6QL+vWAdmJSQOpNJhUy3jmC1MQSzvjOSeZP
EsKJv82WkvFOQHt+ahWnW1JxwTAJ1nlYIkVOBAPsFC/bqmutf1FgptsiNdZSN7dcweleNB5w2yJA
is5M/MQS95FBHsH9MD4LxsKnpEfqgWPO23iTsA+FzWYyCEmRshreavLuNnrGnr2xxK4vCcDi3pZ+
iTBLLd8yUXyuuaAhQCDlFDHWjY7TAF8GefFp9Epw6LW37f6BJDVZaUsZEGjjSbcn3Hut/dUqroZ2
OXuwqUbQrC1NorEhy5jqq0T+Vj03XL12pVY26GvTkesp5uknR4lxSLqgG+ufzKXRs40y3iOsQvvb
xe+olLMNa8tXVWrFajK0wld5t217y6GpjhyG2ey5TNTlfkWVOzbsk4ak4kxSzzTl+GIEmkGWiuT9
hZss6e727OgooBOmCChwTdd7MQKnOweyfjTO/OO6g0ctSDC5Wy6xdBOG22Q8dsHQcZIwLK5sj80j
f8u+0BFB9bx1qgjPwRQ8uwbUFmcdhUN7lDSQQ37is+X3ADJl6Sk/RU/2DfppM2yanZl9clfriLvq
rVcRZIg3GM6MGJHDWS8qNp9Tr2fvOxoRtmFmS/myJ8tb6zKkVY8ZtXkJc6TqRgXmw8WO5Ywq9jUb
l4Xo5d9yCr+zajgBqg9xkLOZ530Z2fwn8cE0uTJnL1zSWtKHzQlDh4dx1owteSVLJsYt5nBu1PrB
oJhBcMwuJXZ7j0AwvqikwGNZNBw6me3dgerEJ5ZWrNNFuc2bUT4Ega++btJlyHARNwDnwLIdkqFL
RQs9MDlFhjsxI6iXWSiDXlFBGeli74sXcpuFFuUwDcdKSRpChGGh70QyeSkDwisAl1yQDqw0zOuA
qFHaRiHRIoFigGZlY/Q8NK8Kns+ypXlNp2q6tpKkVWU75rXrEQshBbLODjoWuTDuMUSNn/FM//Xf
NxnT9iDxWH/i73hWedQ8BSHitDmhIdTNFwKi9WubMU8rhqn7cPCG8cKhKU7NTkds7/UM51K/G5Ls
X2T3/3CBNK9u66RbE6H7plkeOixt/Yn40x5bQOXe2oxlk1ZVyWswqhfokPvMMdofhqtrw2yq38p2
n8tQVh8iwhE06TUES8M8hbXbviA1OBdOnf1h+0OxpKMoQ8YeB5C2ygoeUTGCK2KJhzF5o8MT/sxm
7SI5E08DJBne1pCkkLEh7BbSerQx2zbwK0QeiaLgWyX8LA4r7YGMmMhXZ/qKsXO/2h5usij0DnHt
adcwoQ4VpTwR7OEBYmOD+N8X5AX8qobn7ZqpxCWn6mE7qTi443dqAe2N35IU3Q3hrgytK3C3LLe1
ClUrqVhYQLTnCVlNSrF7N+1FYTHpW8B0DbEyCBHw4wTPODLKNYvWFBT25GyFA5csGwlUzh55miHq
aGuskgtxOTKL6cYvw645hAjY401A+XqRTZEdRN5+gWsDnjjq2QFlAvREc0QFaFQXUS9/h163t+DJ
EXKzRr3phk0NE4v5EM9Wcs4YDa00glXxy3rztS4sD1jSaZia1zFfclRJ9njtLT52qhhxsowxOXag
MZE9cXM0ZQaBGarx2sKgfUjDUGyYAxSbKOonbjbSuWlik0fvTC4wfzvfDXNAbY+hKLcy4zCagXu1
2CvGZdtfEiMDbg73exXaub3TMO2sO40RiVMmbzTd4anKE8fXh4bcjCw9zs50Re6i3UrXCm5qqqxd
EbEIsmCorm2QqtsWIMH9vy9m69oHs9X+9hBwepEcVRpre16tTfzWBQWPcRjHd69t2ew3S0tklTb8
34LZ7fivxiL2hUKNCGiTvBLc+NU565m7OAQQYa3PXgj3jOEUscqxXTyNehRUh24ICXAZ0gg9hv5C
2OLFjIvwWjXLj2p5fINW4OApws+SKRZq1/TaTq11EOEQXv/7LihldJUzui57hlUlwj+2i4KlGQq6
Ch5I9E1Oep40tG5dGP1TPSZ/hhcHUfGvbDTC9FMSR1dOZkUrYhDDX6bjmRNNv6HOgrPkFKyL+s4+
pXnqm/o+ouRftWpMLzrxXVekMZ8YQtRrN5TtbTlK/vtWFcQDP7Q9V9J+oeqvHlKi8gu463xUGWrb
jwUf72RGD3h7vlygfYUSnxQHIPN7Y8Cry0bb1MfwiaRgkkPmxnsiJizchF596k007tHsHk2ydZ/+
+0I3nm6swHxVWnUglUmtwsrVfrSUF2lOKNCySZ51obVPBo4Hg0DkexqaDw054anHDMdajJ4m1rUR
kUo0Hai3q3MxBcVOC6cG8BHVlD39OuKvgFT2bOE0vSRS3doq1M994jE7LaAmzpbtnrWEoTmDuvKt
MLYuFLVbXejf0aSlB8zmNXBnjIlZFUi4BYG4BK0uCChJtk2YQnlZvuu/L6mlHtXIowHzAqm4RCqY
Yu14ckpZ4lPLTo4yGDMu39Kq2ITRig0wM5/boXFekJ/1z5nzPVpjeaXNszYGwmG1QBgbw1EPLAPi
wAO5MhgLsk+MnXcL0+IpL2ZgwFYHV4ozGb2sQBdH40AKCPy/OAekH0EblRruYRnXIxXFaO5HtA14
eFl+xHHHyCWro6srjPAqKjJXiEBPn5qwtw7/gSdivSODks05VNvoIIbhM2dve28mrbrXpl4Apnfn
FdZC552pLqVYghsIpVrGKjzIHzW5BQ99Jh8kaSDN6m6C7Sd/CXAWHKHHzEcnbPXjyAxlNzf2M0Rd
DDrSmS+G2e9rQvRU1GHKrKOX0u3eoE63cCLybgUKpD4nGR7pMu2Af+HaPeFHhDyZY9PQ+ik+2glF
kWhlTVJvEty9SS4nCtiQybsybfaeR+hmvjsxh7R66AZETNq1fLcQ8l9gIjAcWr6ZG+m0JcnM3rZR
Tq4M1w8VWKYh9uWV7AzkLlPyOecDVg3d+IGxG69pvmnaeDRW0phee4zop3b5opNGvY0QHG3ErP7K
PFbbPIipFIdcvyZYc/dcSvssB8rnNF24N3rO+JAlw2MQMvc9J463FSKHB61MA56TK7AqD7UTbhJz
TC4d4R83HgLkvLl3AuOAfkKN+bYmKuKBPoZzfiz+uUowpftPmR3r9XXotOr/X2xR1VeXDAOicqND
bEzM+ZcXgCQKPENh59ibKH7LvYCPFk3MLWPMsxmEXT1qhIo+mgvQDxVUorEeTAx/ecNYV1dvBJhK
PiW7+7DASq90c+r+mLP+jRa480lbC6/QDomYGezfYAm4KW3ts9ZmbGJOOj9Eyl5Dd+C3mZ5jnPMq
DDYWTIfnOuKal95nBTPxswMbSs2Wafe8ZmWJ6BGXnsQFWTvIBKYE56NlmowFS/fVMiTbdtntcZYg
dMYwfLW01qaRqs4WGRyo8OPDf4dPO5E61dbuhugbpCGIf3YlM6VnPBxUpGFl3Xp3tm72ZAIMdBFT
iiYgBgox3W5U7cCsHfnGaOk1s2NqALM3WSdNbXgpSMfBFnNVjmmdF2E2eVw3NY7yz6iTd5PhV3vh
4Ao3tqXV7HG9loVVhM0Ct/G66bwU05tWPmaNp6bfOE5R/I3i5Mcc0+BFcMeiw+ivmRcSWseycHE2
uCQRxA46yQkrmhVl12ioqajREuy7Uie7gwDNRwgK8oEAZ9+0ynp1s/zhNYCc8S3nbGynPXGzPq3x
YRaImqfaSneIfDt/rG1tlfcoQihRNeY0eOdTqUdbUUgUIBgKz/zYZ6cOUcAvX8AsoqItEZ+zT721
FsFJesY/S9rG77CF9LOygudJdBtcv9NfQlbntrCwfSFDMQEr3pq2+howUhyAsWDhIpZpW+cDXUuY
flukUlOA8MURHZHWzNzqKngSRvZiwQPCZajeF0RO0bvGrdEFSPeM5WFLl8UK1bxLD8K3Ug6TzIlp
sMO0XEvFJWvK/MmexSlB+h1OdfOeRdNrkALEm7iMVu1omht6woqUkDm6lVH9OZt5jYWVxVdYlbc8
sV6KiLzpJlpb42dLybyXMoKBi9ZyqwQwdxLBdyMGg03QBJ96ytYjbH+ahqqHxAMYDx7x0nis/mZ1
+NJ3/OtI8oOaDOO5k2gvhQeKJkaEM/IF9EiwI3r1EkblrwXekl2KtVaztpwDV9vFfmjw4NQ6qMQy
1nfp1E6+AmmmRH7PsAGGpXUoq7Lfe9q5L81NN3dnokof4VbhBD93XZ9Qh2bPXpbd4Yh81+GUQBYp
2tVsWOz8Wz4O04a6HGqpj5/728qKH9houAFc5rk2BPOImrHOPqIpj2/kJb0rt7piI33GXuoW9bxx
sSnkl7DN3bWqOPbr/LPr1G/oObtgbl86g2UCW+v0ENTBs4dhjitPfRHKRXQYvQI6kXGHgpjMqEWt
wJo7DeInr3RwLnwBSrxEedZc4E+AXyJrTa/MRY3Q/VjCPjtuv04H94eU+iWprEUqj0ykb4rvsgni
ayWaX70339P4p226cUXXCxWLEwjgyrJ4Cz/d1H1i/xjuZZ4jGdHoPgkDYZ7Uum+R+2aTPhpabGMa
PFAMIep3t0w0aimBVTaufnNLXHSrRYU0Q1ObeYGxy7QAuNBfSiN8oCEpmVm4v2WjHRDIxmtgZ97K
7fvdIIi80s0MQWCEoKLUN5RqWzcynrOJEWUGhGht6853raarkUy8UWaHWt6GOl+gLWO+diJLj0E6
fBzSfoNthlA7JtG5HFwEQU75hHOCrI7IPhbqYCuGb6H3b8K1l4CfoEPjy5ypoycgmLVTcSvG7ksz
E/17IZMY+YsOihReyXirBx3uHVp+ghMKMmJn5nkUN7VLiCQaz7NVJfFZB/tkvxuI9LaFiiMMe9Nb
avMKZTP2Qj27Dx3f25BIwgi22k2T/NQ98l1tD4umszXadllhYml1GHFq4NtVzTOVR8+EX5/zEMPI
FD8ZSfdIk8g85wVG4AzMWbAY95Ls1/O8D4TwCKORcQ/zRHak4pVRrgXHGwEtXfBG/HFtU9EZ6p9h
g8K6nzMGHsF6qDp80bVgHoAfQsbmwsyr/Vrqb+kQ/7qNfCsq/UD26ztk9S2n4D8d7SQOyxgRnAzs
tUqJZ46jl7ZJrZUyBJq9iKMmgXHQJBrso8DZ6PItGs0nXu/ZHzkYdwbeR19wfKzaDqtlYiJ6Y0uD
rUBPv3Ve0UPswP8NlEdsH0p/oMwDcI9on5YkHuVZAIhJ3np2Cm1RN/7sjo/emv/oDrwEB8HsGi5O
cxzhMc9Tg0gBw+W6rAqiV7vPkIWm12jjzg3tlx7fHM9DTTBqidZS5PObCPmPzpZIoTMl/GaYcB0M
5GON4lRk3poe95eKjcEYiYxbrTEZk9DplPoVxnjEpjFgGeSgYZp6RCxj6SIkL4p27WnBMVtowVYk
g8ekQ5twHUiCov2QwfSn+RoGQj2mUj2NMR2s/l+UcDR+6/hpJw+RZ+qSblE6bJ+VUT1XbI+QOOPV
Fal5ZOmUr6KIB4nirjhny/I7R5bppNEeoaqDw2SeySMAKi9b/kvO4T9DhCxPZpehrKv2qdvGW0bg
+lpvzO0c1+eO2MKdU02fLL0i1oT5X8J4eS1YwtYlv8aCxDu7g5FvNBEeCg8enOPUv0TQ0qIncYXa
gIuZPJHHGAP0x3Bz9FrkFlpGPFK0MPGGBFAAnmaeWLuXuzYhmabLynMXP7uyso4xmbyYdjt6a4Ve
qEI9a3G/MhXD9D00ftIKFABhBwczZq8eG6FYseD0M4vfJnfzaE15hR1v/q08gEkz0ZbZZNkXpc++
nRcJcnJ507SnJhU/IuZh9oxPrQ3MU1LMa247rMKJsSfdokcYjWwbHuVBS4J/oQHFp6XC6bsUJNLS
mZa4OEo1siUsoWhK9v5y8P5UYwLojBHjyplxoiXxo51JI9VYU8HBlHsYprdkiS4euCojiNZr1zrU
qfFZgjWHQutCxum7dZ7S3cN1kmtKvpv3P/bOJDlyYMuuW5H9sfANrTt8UBNGBKJvGOxzAmMmmej7
HpvQLrQIaT1ltQ0dsL5poIHMNNckjE0mGYwA3J+/d++51tjRW6ddjM1I5dOzndLSBlPCKbqijNLn
504FnxOphwkNFIeojJkGNAKuZMt44y6nima8OaKcB4syhNq1XMg5qfFZVC1inU5/bhgy+yqFOcd3
K+ET48xX3ZqmRAJvDX89cAieYTtl16JGEOOXTbdamTV641i8F+Mb2jc6y0pD7zTN3ynNVzhZZLPB
BPudhqxetWAMSJ5oj0amRZA7Ojj7EM7QuA2xFQkbIkNq0eMhH/Ji9YwVxfie6RzyVMWUUJjZCu4D
f/MiRqCBla2xyV58Pb0YEyIq6cPlsyy0T1XyBWXikkp3GyjtT1uSNoIP/WHWx53ec/IsYNa7S5xz
RwT9SI+LeIE3GRlPURm8BPSA9YRE9pbf6vr1Y9ON+2jyv+Z+OKq8wqfKWTIObiqcvhlEBbidZQmz
qNzTtqSdVmCJNlSEYLS9m+14zQ3/N9KdrV1iy2rbtFkBkCEby7hH6WtbWIsgtk3W6BThU8LiZnQs
dohJOmThS+kj2JsxWzaQ+oAzJbcmCt79TOPMA3wZ9xnrKFxHB9ci4kwONXWQ/ia6WO45aSLuQ4eJ
HUgfu81QkhVNXU2IjqIaEh3DZT+xumuJFZOEXhZHs+2eeT988zuaAv/Vyuzg6LilQttu2e8yrmMc
xMo8mQRcvPrYTENkzSWTlzebVF4vtGJ/FxnUociX120Z2b9myqvNlEtzn9vlYQD1fg0M/2OYK/kb
y+k3kUbDk2HFsGfYYz3LVAFqJ//48w+YleCxMGNaPLbjHAg9umm1TjyuBMxG2Mb4a4CDpkvOW6m0
ti6BeRvcIZs2jYJHLhYCBVFggKdcNp+I/xhGNXYPY663muyILsRieylp4K9jG+am6bJdmalxFmQ/
fuHk+o1SWTwbgNyGBo8cDYv+1GkDhCRynMee6CC3GXd1KKtDNhmkM7faLz+3zF9GXn5T9+a99Q6j
njw/3c+eptR4nmrjXHclYKvMFwcc+9goTUEnLx3Lo+RVu4RK7cvGI8UefAZT6zwtuZiQKq5om6OI
oiw51pPT3uau4V+27Z+unTSSHutwE0ELJA5JWiuNmNzzz4MA1gAQh4AttmDEA72CNOXqyVs2CsBC
xXCz5yx79YdjOfE+Tl3kX/Q2+06BVb5xiYH3iPaiD+EMI3F4Leph3kVJXtMfGKPXSDMbOteoXX++
O1t96aF1z4l6mvKbGUwXbG2uFxNdtDaiSntq4PZckrq7/Hz28xDo9pmW8ROy5vqEfcu6miRco+1P
9A/mOv4Kf863ZbnD3qzgR/XAkiHAACkhBkQ+9M3YbEM6nlt3AgbVzKQ3mGn+7vSfAxRcDxV3xGxs
sncWG8ctdrLuQVolhciYNcc+tCwyU1RwDYj22Mg8gQhWuhuN3tV2qZktwxgOUSqdrVMBUWycKdvM
Vmj+Krt0i1KTuSLQPTonYhcsoZmFORjvkBHXjLvi367PPFKY5UXxBnodd9Gt1RsLj+z8K1aLD1ww
YRPcxD+tLuLY+1WSEIFUSJ/n9SNMgTqYMOgn0ijotQ12Ryz7wjrjXW5f5gH5Xydf9LaC/2pphdfY
TJeb2vAPNZLiB76Un0AuZKefj7KcmpB8I1Tm+l4rk/mtKTs618+B3uh3gSf6KWOeoA9kggORnNim
U7UxmGQQesXDYDrV3nLG9VTb/T20QScGqCpXASEyJ7jS2JBGFW5dGvZHys/6hA4088xEK59MGbsP
QTaL59IOftcMHqjdUSknjs0MkrgSuvZMHZMdfp3sZS6DL9VlqKHjYa+PUfWBTFGyW7pwAPmZVx1o
yaNWjcnj2CSrQXcSDIhLPM6c02TxVX3Bhk4ZK7p7LuGmgsbnytQhLVI1YEn3s+5k8DOuab8wwtBh
LkLlGC0vtYrGvf2SFPhLzEitRZ12EDpCsU4q4Ew4doA50TEXRtJvIxOIZ6e51hZJLgFQJfJO16Cj
osp5l6T+3Wnsea0CKHRxkTQbHICsxDMyPai8U/EajAMBuy5kVH9x7nCa6fv2A/m3jib9DdI3I4bW
Pg1to++codr6DfyVIozBWhrTtnVYISiKYFjjnAYckK1kBXgIOsq1p1Wm9ctRyFpwdeAaVkVf7moT
OWWm9iohRpXfzRz/m1Hiw0hRZrvMfTqTwBkQsHIEADq3LY1IYfwKYo0mLKcOniyaj3IBAkdEXzp1
eilNVqgyzjAoNOg5ebfWAiA4vD3a7MozLDu/tgG/q5zlqkmtmzVxYvCHjKNQmcB1Ql4inXetn2f4
kx02ODc3V5y+Zi3hHdE2SrrhsWTy+9CiESUvhP4jax6YKXR2NuNw7XtMsAImTv0NrOedpvIh1WPj
ULe3aUnMDmhT7xsLMXZFUKDnx7hZwqHXn8HqtETv3HMC1Pc4TahJMnrzyFS9AJnAhRGUONi59aWP
rv0YFmTlAHVGcReZ1qLKYV+vB6zYsFEqfOdRdcR3u5QgbXscl0TPn49oxtZbOkVPdj/K05hLeXJD
xTGq4B7KkVr7qlqZI8OQQrjdxQ0QVP98o2v1Mydh66WgutnFVb8DztSuHFy2d8GefpcmgVkjkwDb
WMVG5G8AtwW3wJgW/rRAeWsvSKu47h9CRHD4a8hm7mcR761Ubqy6iR/JliaAThPfqkaBuApLFIJx
xaCXUpmxOx7JTVPho2j8Nrr8PLTqDPChPP98AgiFfC6SbVD2R9HGz0HZPBh5IOhWA+2Yh+aEBeVo
OvwIraonz2pK+cbEg9KvjgqvLcM/opy7U+66PJQDTvE+PGS6olOnQ1lLjXZlSyektdc3zxl9a5Yn
c96SW/wnoktzUEjDK1CpUbb1l5Htlxz6eF/l3HWa6rFoKp+NUXLzFgNjQsw7jKOfElhBeuR/Bj1R
NA5+R+rz8N1UwrqAMiS/iXMBd9OSNUFbvz40LisB7EEOj7W/6dCRbhoBy811/04Nb2yBHJZOFtYP
ZvMrUnA0LyfDHccWSlpA+PwdcPkUYr0VSr4N7beBAzV9fILNJqeHjMB0GUZVv6ARgJu7X51tq12Q
sa+ZIDMMmG6OC/xvmN4WSkJfM30yB/owNTYQZ9R+FezOZBFDCO0DdxfZ5dkGVMuw3bEBYNKWJAYF
vcb0pVskQM/kCbFWpP4KglPbap5lhclK0Wf1NMQ+ul/TAq4jBmw1IAzN34chDHeSCx7detmEkzjd
EEPjGUDoHvtkyx8ddZBEHvTJ2PsTFurM57zGYG1l6u7rSEsd2s6CDc6+B9BApBaW4yoL9CVnLDmH
ATq7mpbWbHDKqpH3jjKHaRJq307i03wOWG+R+q8l59otsiJ7OkFTdfelBCnbt4yvKG4yvfZ3aW9V
wHFpR6By5MwOGLdVi28vxOtI05X4o5LxJEVSUOVXNBs1adD09Y20w1koUI4iTcMpC4zW5mzcL6Mp
W0endx1kxMWgdelGshxJfNqcQHjNeGOHGdAV6YOPLjaFXTq6j1Rru0JO71YOvKbyq7uAs5nKgSTb
XBxHlhtlKedBcTZb55Dki7xmL6/AlXc8P4m4rVAZLU5TexLhJLyA03rmCPhE0XA1A+PRGULc9wWX
+Fh3fzATRI4Ah2BAQi4099W3YiYRhBrTEldbNDVQgMQnLbHoIYXEFoO73Npx+Np3MyeyOs12oXaH
Tdt6hh3+lbbunshGiXOb+IG6+xxpLx5UtySscU2hemJ4Lj8NsllXSVfg+ozmnu2ydM8VCZoPKasH
kc9xfqsYxMEzfU5cC+iiTiJE32avjb8on/IlgHJGsBlbE8K7FD+w0HHivJim/IXmNyA+fdtBX0SC
aL+LkCOjFgubY0T1t2eHPWCi/Mpl/c2Nvja5+5HONWAJU0g1c6Xv6IFr4L7c38UAV2j2sUnnlAe0
CU2UOVwTLclKc6JcT+A+fGAG5d7yZqOwf9iZlXljYjM9GCZO4URmRHCLp17XPa1x0nUta3dXdHBB
wLt7Zsrv5dwSEhEX4PD1k1VqDq9kZT0mM8tAKZ1+zT1Ol3NkAFW8oEzFbo2WOhcwB0qBNMcmusZp
iABOyjo52VHg6XoJZScRNBrw2GWcPj1giqSmZeawcQD5Slyd27pgf09q807fjCttmDcmHI1VVaV/
Y6tcUv7WdoOd3pY9NLPsLQArD4DoZrO5yGhQgGRJa0ht7dZ3+B6FHEZa7873bMSQybqefV+X75OF
YTOwHA4l3SEkVBnT6sDKowoNNeM0HQ09fYfiE3tB0rwXWjpvFAi+pANhJpuAtILxMap6jrDmH3Ry
3Ol9RERbLOo1GMMtpntkWYhk1ijQbeoZJhqUkYmXtffSdTcTOgPGwzM3C2eDdBTiaPccMoUgxTvp
e+sEcBhxTEFnQ5llhaIf5p0urD+ZjhnYwCwHVis+powFH2gPPIHKRLArZ1T6OLzsmAsZ9wdiQ4dg
TEgYULP0aS1rOjemEwEEYbhuhH/mXLpPCgVX0o8nOaAiBZxZrH2IhD1Z2tvcrt+EevLdOD6b1QRQ
w/fxT0QDNGNIRWLOsZ0AXysNA35jZv+eG8ZxFRVj2MyI/O1vUJ0PZsoS19XZPdKi32jePytVbM2K
7oeoylcxR7t+Gnj6BqkOpg35W9lgZcL+2qFvRmGKIqkXbnTqNag9fY5zwta8uGOLbNKJRHXeRSi/
mLslAPxErX3LPHCKbZHJ5YQ1JTW14DB/umweRyzGl9x0f/skKJWNXmNXAzzW1RTj7YC922kfNSiW
yN2dnTEZjO/0vli78a/EmNuD1hkcfLT5GWjjLUuGGrfe8F2Ba5kbY9Mm6jYz1vKNGn5rHPSHIVr2
lJHAY8vFSeE/CRNLb0ocjoe0Bv/+XC7Z7j+G5xv/Yddp+EUZRX1UufulhzTqYBQHxSNNoa2gL7hi
bQAV54TAZgJsMmX8PenPrVykkap5mkhuowkeVBygRIUabSoNkgpo4vUEKi7I7yIIg8PEMVEf5Cm1
9AYBGRrbBngk4qK3iro2oAfMm9keA7unYrEJD06mlLexm3emI3cI6J9yo4OR22e1B0C/oQmPo7Ta
O76OpG5kvaqKcOmqVS8Ivz4ddI1FGf8OjBy3HL1oQWXphNYGq372MFrDR6d3UCIK/QN2GQ26ytlN
2VG3Sm/QrVet0+ItgwXWjvGvHgcvvt98aJB1N4nbAisHYkEKnr9QiOlfTXeNYxEspYQ2i7jqmg0N
NMf5gauAXBDE1GBw45nNbgBSUwY7XO2AG+1iTY7pGzYiGrSjohyQwHQLOMvlQKUlSuuiT3rtoXOi
lQ11LJGBeKtF/DAMKLFFxGvWj0ghKWOh+SAzd+vHks7+wyBybq+Bdlhh9hvUCEiyQRB5Jhh4Om8S
fC15DUNZ7oFr0yF2d+aUA5cRJm3bFHVQfMuH+jdtTyosrXrHK5EvBnmoXyGUB1oTrBP2rjC6b3+k
vo2b6WSFi2MeORo5nDGEh6TxsoDlp0mfhN4Afh6Aq44tFXLlouuzCm4zumCegzyrqNIVk/WjGuPn
1ETLOtn+uEn64nWoxgtA9oehBWAU00UA093ujWTmQKrZxz4gOUHF9p2g6qessiFBWA2DC7ODmAke
H68i7S+Tyj//wJeAhiNHeRQWzR/1nIghuSAdWMX9Xm9jAKd4BENUz+vKVAWWM46HNFs5ivnOY5Z3
3ES1eMX6lp3SloU3r+92TQM2sa4JUyOkrSxhqQsoF0mF04mP3gS8bXykVUzodPXsp0xamgHDbO58
MIPdlAtQtj72GjoAJnVAikqGjaNGG9PQGn632zOWYIwXWlTXqiMwwzDMP8Jcxhi4UYscvn7MlpYH
4zfqbwBSFvypMrEPQYJ0o43V2U1QW1dBg1Q0h/0c4TQwm8xnWrMoV9PwjM/ws6xsAuTnw4yCaMXW
gkNNbzy9tJ9Nv/TIbdpJzp0WPIOHtACBWFr7SjuayK62QehyNnSvepwjpy5S/yED1/KgY7jG8jme
Dcu4T+2otpOqnY0MKGpMabRvRtXcbKmqx3GEo1sE5QlyLN6gynA+7BSpgmVjliaPjN2sKI/IAxio
khbwVKNNOJDE/RU4IDcZR8IOMEt7E5e6fgmKchXMroU9qsjOugLrWEobcRc+L2Ja31i0emgNfOnn
wRh650y9QHEnpo0eS7oDgwpfstn+CHXJS201T06np69uo58Jkrr7yXTHRJd+oY9jZPvYpEKnz2Gp
58LYhoEQ28YJIcUytQKNBHG5OXZpr5+WF7+SRMjrwgB9gqh5U5VWc5kHFNpGy6jK5PhDGmPEPC+l
UpE4DR/iBMsvjE/Cb2iyX5TyCw8hAcp3Tj5tPXAACUZCOSVNhSxrB8yxmDbHmCGb4+Q7rZ7I+YrK
D81oTLrQg7livjdekvmYMm55HS15iLIAGH09BPuKKKaXMYiOURW3n9FgMrerAP2XoyFvVmpU4Esx
Us39eNesMQY8k8znKCVjux2Q8P+0vgwyXXnuxrYa2/IY9FN+MiTOnHos9pOJT4NNo3+iSkxXmXBu
WqHZT9QFndeMfbCpxppTD0PYRREOm4j7/9lRPpbc2qhIkMrLZ0SK32zLJFyRZ39ldjAfhim+Frzx
h2aAuOL442VUrbz5ER5cVAx9VuQX5jibYlTZffJvJBpmj7VTh1f+xnVsOdU5qxl796G+CRC0t2wt
lzRV64rGB4OMSG0iNU5nA4fVRCEeY2XQyCnQ49A6Mhazjj8fdQ1oLy0kTtyujejmMmGT8Vh8d2G/
77AbJrJp11LQpuqnqT6HU5OeTEilkRPnj1hEUfmihyf4NuG0aP6eKkv/ziImCUGs3pUsOWMiemhj
M/ul2vp3OGAKVXDV9zgIH2nkq7vpJ7TG86vZs0FnQXArBuEekib7ywZEfCgtoY3FrsbAaG8qraWX
Utn7IAPQYC+fps4MecIMcD4O7vXnMzBAYoM17WFqBVEZkf8SLJMmMsoFYK6uyjH8detgkM1mnCaG
5UUtL9ny8PMReIMzwFIuySxuIctZxTt+SGSXFgLowJCnrrb1S6rNrJNIdX45MaXliGnuutDKr7GP
fV0Ba743ncOUKEx/WVPUvbEWdHD0c3qYaaHt8ngUO5CEzVWYguRnxDckPZCTju4FTX/6p1t4JQ36
gavKKnEUvWdDJF+FSaO/AlDJPDcaZ+/n00prcH+hyV8E2vorg9vyoU+M+hxLfr6M7M8ff0egiteJ
H31UjG5JMpf6x5iyL1sFECtL85nFxBjC7ULoK2tww9vPQ4AkdRXVpE+0gBCZkUiS7yAc6lDsOCLS
/DQtq34rIwFFuh4YmM4zOguB2zNytUNN2pihWfKMoeVfDzAkGkKF3yeKgosTL9Kz5aOG3wT1Nkg2
P5/+fEOELr4UtMHls0i14K1Lh/fMB/Ws+k6/ccvfIs3ZsCHjmTC1bD9W6ZqJYHz8+VKlyh6IYgB6
oClfZzNAzVQE0ssdp3shHgE1IqNkj8yF7iUUEihNGi/qfvUcuTa6cA2Mnhmn//oojkn4YTn8bMek
P6aWkCVXfo2iiOk7hYDsjg47+24qkteAAc1b0MW/m2LeOHlZvvTwa7cw3jhbLJ+WEYULbFcUBE7z
Au1a7XlxFblgD9HAiWGFr/wBlal67GrLK3MOvTVJhydnrvNVE8cZYdb0eEOgsjAYFvqUbPpdNBYI
jn0SUahktHXntDH2PEavvt+ZfIOHUICqd8BRcPis0If/fCMDLMwYxgFoEy2h9fp3jwBYGJP71k72
Eo7ThadE9Ic8C9OnrriNiyr958FpMNFqKoGolohrXzlo47IAu23fqc3P10KcAOBnSyzhi/Q8j2d7
p4bx1bDT7lwnt5heyJ/pgfjI4k/kYh4WRqSf828zLPpDVxagDaPCPaHe9725LqdrOxFUArpuvGec
3Fd12zsvZel4ZTeQClCqkzAHmiCoPUpyk6Fm2u1MBqHh3Jp6Pga+sj8TN/DGCQd36VjBQpxdprF5
/gqyAvFo50u0jLnp6a3co3ApvDIsxDuUrXeBhu1RmzoYunX06z+/nIC55/QotxTYzrve2fsQB3+K
MAmYd3HRYhJjxsbftk1nvbuapm8YWJ6LiarH6IX5ImBO7Ho23LVe0YLA7TMdygiFQ4GrJ4ja/qUD
dRHx9AQ2mWPYxX9tNrA678znuIZw0eWah3AufOyM6v7/s2oNwzHF/y2r9j/++3/79//5P/7PoNr/
/F//Cqo19X/atsU9ruu2heSCLNh/ZdUazj9dw3GkLWxHKaGr/51Va7r/NAWTbGJkTXwwQifGtsFt
H/7bP0zrn46tLL5EUgS8Ssf5f8mqNYVj/+O/MMafApLqv/7tH9KloNdt24S0aShTuWLJsv3zeWce
2pCn+18bXVZmJez8RJAPNMEQ3UeuXAZHBTESMNldE39nhLq1Ysq2iWsQJjXytt2kRdT7ob6yR3u+
ziUHldauw4MflLcu4WysBdE1GebsoHfgLTUbORLSS3s/WmhVWbqyXd/FGTqulrqzK47Cca9yzDdu
2EPCspg21QgQz/jw1OAGZ14Nj6qr3nHSJa2adKV7u56tL5HY0W0EbE0U1y1VEmA33GGQAcIi+Ccm
DTNy5AYS3lsTzfGza8c7N3L7bYCTetVN9j5joLeTDozkNADgo4eXmgnaXMk32Zbug2Hm6jSpOVwZ
jLehHDGZMsoqPFZukmxkkioPJghTCc1IVxC7xnM9ZSeBnHVTwrt6a8b47vg1LAzIdKe4umg+sfCo
iO5+ruTJrP13sxmsUz6mf+Iih+Jmle++tN6AawJXFztWH+NicE3s88CE2ZnTBcV0C607PTPerHdj
MkTkwSLYZMB4wDI4U7yNCEYrdPuD1Ih8cyleGjJutzRmQdnrc7TVyGzCdB+NK4wLz6I27nEGITYD
cLR2/PQiCShB6Ipu2h+mAl1qc6mLsoNjBCcTYmL/0DpUvL2tMf8htPMERCccCRKS/UiIUNQaJysm
zUsi7xKNdkgZZ3i/cLFUm8DVl96KVntcD0jZJtJI+oyod5pOnX2MJ1vH2N2OtzAot30BB4aNmnGn
w6ktWaqpgWijdTK51OGEAwj8ZoM9FUetBrgQ9cy3kX0Zlw5VcVmK2ov02OYpx6fQaBYQO8xNOckb
PVV5xH5lbOgC+bhx82lLPxxa7hzuCnsab3bWFl4gIdhYKEbgBBbVsZEgyKzCuOia8IwMw8VQNQJA
PidWR6f/X0vpnnp6y7BJ9iLn6N8GjrYSsIsf0kzQQFRZRO1Bn1+SaUNpZvp1ugug5qSKMPp66Lvn
OTRvY8C42YqZLZt685H49cg0VLZeL6iUnLSN9sW0jLZz/cQAxji0CjsIG3l39S305UuDtMAMc3Fr
r7bq6c6Z6EHKiCwxxUdlv2TBOS1IPqfZ5b1Uj0nXHKM6zxaEH/fTCuznGyp1FyMnPb+8bU9O7ml9
hiOFowe8guxdFXCcinTgoM/UcQwpuFWAnIJZ94rxFzAoq8FmWtR00Zs9soPp0BX9cM7EnayhAVkN
qGZmLe46a/N7aJnpRvPry2Dy6/2xMS5IAGgAtuoSBKjixkXwGEabqWwNsmZMkF82Vu0q6c0HM0oO
lV3PK8AGyX4G8dLaomY7xBbKcuNvxsGi89KIio6n+DAtUly00r1P9mjuB97So5Fnf2wcccDwLRx/
7j21aoMjc/zlE9kDYQuANolJA3ictjzEEJm4lTRq74Acsk6OAx7l1zwlr1BRq23iyHwPCRWi7BK0
pIbqipOs8Rw1Rduir66aXp/ciG9xnuOqMHCED5l1pYyg/4cgbcE0iDWmUzCgO3do/w4p+miYEbX3
s8TVGvldLiDJldEYJK2gKTfKRu30Bl5khLZ11GheMgFFTjsa6uAnCukcVwx9UufSCn3RypJpnEfB
Zez3wzSqDZELyGlkRpxNFjJ/yBqMFIJuZ5D401MxPcfSzA9WX73mjmHRPIsnTrjlaRjrEEewQIyQ
Z+OZrmhKlqWbw9rKiLH1lGAiYluVgViCWzMGqZbM2oYrh1LcmFCZBNNx7svp2JYri0WYlcCpdqhW
mqvWDHQZ9YpCzAn9Q8w6/mDbJLWmoN0CLX9MRgYForTdjYNjZOVrLKfGO7Yaa++OwV85CmSOy82u
cDtQx443KSFskJp0ii2idgyrxxbuW83axKp3hiq8LvzuiYVHrm1G6qEazJOdw3gqaTRyfT5z/Jxu
RvmgzBjBAkz3XUYAxjYAJ7OKqIY9HWGQYzlPEzTSMDXGXRE1HkiFxFPlYjnIuJcMfXztsPoqoji1
JYrQTQBqQIH9yLWG5BARqdOckZYUxj0L/GiVO9HqKxVM7WU2kYpaMf8Auw1vgHqJrNM4gfWRVfOa
92jhRPhOlcfLMQbclaAUgyQ9xjatgtpyp62RqA8X+8BWLA+xKH8z4eKZHehf9Z4FhPChJeX5NBfG
i244cs9g4ysPoApY+Xjoc3sTubTjEbYQ3vZYoZXLU/eS+1n5TKkMkkGjPIdt4EQHZm4KXJf9q3MS
lKe91jFJkZStxHCdRubGdEvTgz1X5imU9gz9snY3oeS8IIL3wWJv6TCYrCLb2dCAqDx0qPUuxE7i
jynppFGmQ9m3EDaane3FGFwI5sIcGcKLaCua0wQO9hBweCX7DjNKOCPAaFx7heCfL43yA9+u2q38
nBvPTdpsRwY8vCHQ05uGuIZ7DQWwyo0QbX50blFynVlXA7q0L3Rs/aMBE9qxxhNAMnhaE2GkXfpJ
IWCfVENCidJg37T6iPuvI5mg7Jg6pQQ09B1JKknx5RZWt53QQq0SThc3AWvC9NNNbfYjYdxhjHZ8
hHCUGLQIMUWojS1omdr+hwwG4woWc9qwq2KhWLbAvJtPrY0JMw5Hb/HSnfWqRkY7gE6fdf1UJrl7
j7dtxAZsEKSNDz5CZvKBhBL6z7Jr0pPEWAHbGo26SNcV+X/7Drb4GoMfnpEA8XFK0l3QItU3IRyC
/iTHLfkkem6XC9ndHA0qt+QaY+rRmQ+9VTAyEMMJ+ufjSAf80Ib2tchlt8On/4hBi44xrikWjvDY
2h3J1cvwo/Lj9quDYchdhG08gfETErHzEAzJx4zgwStTbiXieREv6ZuB90TLFoJvJBUcWGfYmssW
lDro2TsF3k9VlDxaWMGAiA9130/AlbBCuIaJuHe5PrUw3DsjmVtRwGfWFOhkqgrpRTX6EsA6JwJG
eIvmyl0HgcYwvGaqWzgTf6sVNRdNYVvsNKx2dctvCv0XqbXFMZ2Haz4Zf3hhlsmvFREPBKg2hLts
tOCVpVluGp6MqYsRl89M1Avoq21sl6XXJAN4BLNwwXg5r7ygOyOCnUm+zp/ZbMxrGbICQR5jfETD
+JQ08x3MjI8PwEUr1q40za4PVhFCEqvkri9icRymHMBHlR+j0YdowMh2TSfdMzOn/CWpTxCzKJyZ
PYkVmSdKF4mNKy1el0xcF2plhY4rmQHDO0aarUOMTWgv0/Y0sRILdL9HGrBXC6nUtq0FEV8OdLki
E5Q7NuT6n2oys83h1AdjunDcSeluMwsI+2AyNbbUa4CldlVJN6eJMGzKpQgbM9c92X67aLT6Sz/A
CTCLZjpkrX+q+pb2xPKKJ21oXErRUpxJC2iW1fJ+aGKTzezXDtoIqEpav07ItobNT58hYGK+LmGe
47XJ16HPUIeyPtuSVZpvhgbI86BKBwYPuUtkcL+MBWm3WgHgyWgKitEwnF98+9IN8g3KZPZlxmqn
fEHxrCGtHnrUgGqw6uOoINL8HCIifPMoqxpPFrT2WyePjzo10IO53Ha5/hZRkZzRbH1GMvrq6dog
ATeTsxtQyxcFpVVEdNdK1vZ2QlNJ2ewQpxBFljeMOTgjxhgtHKHXmc4Lu+ECXWe4OboaWqVB1d7P
aSvtAsZLk0JwxfiTENRDZ1ny0s6phbwR05sAWHrRSznsVRzcoeU5+ylzL4uq+CnNJhBfult4BIwT
seuCBWsTMisy2wIknGZHE+qFck+j1brrqFmGvw0c+Symn9yN8jnSYawg2gp3jIhrQjKbYj3UYwVS
EghAbHbqYDK8sclq3Oo98zZ3dEuQeaIhMQSaWKKDwiKncDPZZMnQeiXhw7x3ADFnEq+uRtn/AvY3
7uMJyJg/jqefm1FflnnHGGgdi8GbQgCbAjnOaihcpsPLURXjBnuMzl+nRaS1xIp9EODvulPTiXRY
e9viFN/KjP1BDM2XiivjooXyXUA72BuDVWyFRR3L86483YIVMvjluP5Zwqpw6VNdMjIMbmlgP9bV
1LOn9jDnIo50Va8RzZz/HZtW3EgRyaD0DT08peeo7rp9YLQ0tnVyZzuuFtQHf+L6HUy68Oh59+uC
gQon6xALAYwpdntyz1o3ItsJmf3Uv2CIiwm3fR4Nm1hci/5bpGrCiiAxYVUsP0xbVrwf6ln3Z7Er
nPDMnx+dAgct1s892c9YMti+zUcLF+XQqJMx6/WT3hFkMCnmT0mF/C3W+hFkRQyjVfdPMSLmPUnZ
H33T1oeSyf9e2OINbtTBRlR41hmxcvO0Hhs3ZHhyezyXU+IqFEsAeKI/uVb2v4g7kyTJkS27bqWk
5vgFhSoABaX4B259b+bu4U1MINGi73sshqsghSuiCJfBY55Jys/Ikp/kiBOX8Ihwtw5Qffreveda
i9qX5r4vepDGjGVpZ+jdMBLzVBl6ArELO1FYiN0SldSr4MfQawpKo2qe0RkUNVk5DlhipF9k3sbm
NY5ikL+J7nchIS5magHwwLWceOOuDah9hHG1JQROrETTvkrsWyWJQErBKdHvIIesJj5H0URZr+MB
10NcXEzMqakB9kBRjjMhSKb9jDj2oVa+t+5snzo99/rzOKRvk6KFbDreJc9i9NJD9hkW2CPXI8Kc
JPc2Ts+gnvAJlBqT+wOdIAEApIwtbNsYTpb1FtPOPPuQ2tE8keBCpuEO2fwLoykoSnb6FMdmeiDB
qw/M9lqBd6AHT3xJE6vnAU7/BrsVPU2A6z1RDxtVEEU7qK6AsTC0W0JunCWaL3vr96ggVG89Rl4y
X6JyAN8cNI+cF36Gd7qlYeUvjO3cBwZeepnW42M1y2pbCwjOUekmeBxrl7np7JCYhhcuLBSBc3Px
LUmNcxQH+T5JCMBsUuNHU6Clqu4LRZpP0zbrvGwJcLegP0Qr2Jb6p+n6z6XhukhRK2/FyWoEiBhZ
p0iiSQhhfD1AF+WmU+mpoQNBjKhC5gZ+Ru0gAmOzFx2fg5lTJ3omORhJFX01+y9piajcwWDO0B9t
w+g661IAurXMmZGzYFRoDiUCewYHe6dCmJ4J+zK7Nb9FbqfKtPazrl6LzhwZpyRPamRnSnXNzeTH
ePOVv8hSRJAMXGMvPIAaQ31vuPXaispnD+v6oUSgIx0H8QtIKZAxv22JIfFmTM+9TwH1clMX3sYX
M0AXSpOQobqhfItsvxCOdNcvSCKYdk6By7dZ1OMEXt0T4SM3FGI1V46PWg71tu1Q8cFNOReoqyhh
euxBY16+uqGNbyLEP1DbZUoObzJdY3mPl2QA00+CepmFzh8d99wV5U0M9cDQub0qihU2RW/YkFnj
LvLUhD7N2J0sAWzjgsBgJy+6g2iyW8zedHGbLb59ZlpxXx4TjUgtD63x2jO4Fg95yrpkVGWA6ohG
hRfmMckLDZLAc+TUw9ECNvDgZGW/1oHxhqpbncvQx+El+oBsoPY7GdGEZKOhFTfh1sW575AkpuAu
gxnKkcTnQtvlyTBScLRAOAh3G6qrOZdv6eg9805VB13jbLTIE+zEYN4tbeEhiMv3oGU8ZMxje9CK
BlhnrfGzgneauI44ULOsh2uCsYO1M/vVtmvR45HA1J1hGG8aTG/XO9VkoVoiBWfoLYuygd19j0QT
iKm1djw6NrhLsgRmYuoJ3KPC3XLaQS4FX+yKkPWmbPGzm8NwAwARLOTQbVwWwWXtaH/lRCG9CWaq
Y652DXN2BY2RnPZ6S0da7sT8ZGEj2DJ6CdZp3xScY9AlT4NzNHA11EBmFkWYnmp7yh8ir1AnbvJF
aVn+OUNCdnaz9/h+A8ZewxWEA8fO4RfjndZ3BmmxbGxzm03S21gy+Wmazd6fk+p891xU8bvjY+dR
rnMswzq9DnlH1VVXyD2gES9EjaW3tL+T9AOJTfVvAXz258o7EyRJPSu9b5buvlQKZacloOpMd6RW
VpwjZGVICulQyoYw5grl5X3r9T37RFMkXTLq/jQElBmitJJNE5A/3lHrriMr6xYWaI5dWc540zTp
1+jC0QFrIi4tx1J7eyQo1rTv2fNgnBBRl85r2nQEpDn2UzJa4G3vYa89UTZVVnnokxPsZYa7zhip
YXiAB9BH2akGOb20aLSAYCeGwhuN1+q+4wGhvyL6ilf+3IMRnqTARcX9xXB/QlSFnJpYL7pXc5Ud
ZgW2ymEUFwCjX3R3CINTJSs/KIYj3q+veTGrDQ9xlFbQHrBH+evS5LJMs2YV5J3cZ137zbAMguta
zgd+6u1N0JxnLy9/5u4wkxHooEqeULbY1fe8eLbmvPscVDRhUyazPfxlzo108qM5gJPlyvDcIt5C
AMiIT3YjAheC/oTULwoZz9qB3LQUlupwJCJW9x10Xpzffap4EoRRtaHIaz0E4G2/suvZxC2agtez
yLOSOMHBFAKLzbgh0IsHu6k1vT2egIuBAWAp6zGhKoWib8HnpvQJYYpKnDAq5rqTwil3eTm33+d2
JDxHkm0QU8QtsTQhYmDAPPlkJH4s2D0vfG2ndNyz/qjvrHsW9Ktf2AeDMmozJyyEzP6GM8Fwa5XF
4CLoTahU1NsEjELqSbUqWzUf1ew+dnMV4tc17I2oh/hC48slvwbxEobmGIGQNnYDWJc8AWre3ZsF
NreR4dMuHCUiIbfck3aQ3D3mgM7QsJd+bJ5k2mTHqO2St8YADes7uMLDTq6SUd/J/FH1KEb7Ma4q
piWy8Y8GOX9rp9PnRApKvJjVC8Rgv0oZdS/mTsulVU/vSNGcTVRb1nLMaLgPpMxtIjjkm6xMq9Xk
SLFNMS/DAuGUaiuxncoJTzw3IUcdNz3hE0Y/5rXrMW3eOZIV71ndTOsvVdRqmlxdAg/VvBYVOH0v
BO8Ut9/Igdv7ZR0+9R4ow8JloMo8pjZhacSmCNC/Aj9x40avnA5iXDhEp9Q3ogPGU/BFcUk4IwbM
h2h2n5PS5DTb4exJP8pu6u/OY/crNI2sqB3so7HTt0wKXp5RqseP+/Djjhw7mk66Nz7NmZoOTVxu
ZvazswuRYIWAcKmGEQMMc/oVt8UXhDUhfA8pjnpTNFFzyFpjXAmWFFSFNa8TRlKt03Nq54dO2F/o
0Vh7pxmGTWOYaO79ctvU3h6H7HAijv0ha0ISN3XJXdvb4dkS426kqbubud03GC85yZTFHiodRQ4u
GPM2th5M2hrRrRcYWM9d7ewxA/D/NIN9ttx41xRiWNhxNn1Yy1ZJgqK7oFssfJW9cvZfk3VC9wqz
beSEXxkmmcc7VWANg/eeMCgzkjzChWdF9XWcI4429axfk2JaaTx7MCqncd3PktRglxbZCE3hQK+s
AhmLPyevezpBWc6jZbBBHCnzbUnCDjP++pAU5Q8nif2HpiP2sW7uZ72oi4m3IUwWcUT5npRNsgWz
Sdzy3ImtPY72wc7qr5omHL3hATXtwh2wISSATwSdtH54DkEZvpQKXS+upyh6q7oaFzztW4+cTmfi
xduW2EGfIjSyCIcNSbrkYhrUOe4k98Da5afQCEg3gaQSaBB5Oopfii6qAKh4IDDd5BAMBi122/H2
WTHt7Ti8TO5de9kjSkLLg8621riFdPEWRlhYZNnfVTnQQIl6OoaymjZ9hqy9VGZyiNN4qxi0kjIS
w92MW39DqNsSrSueC3gY9M/xVHU9zg0DCh4RBKfRz9yNJYggicaefW1gKBcWhBVg3eOayYttZfHZ
0zC2KIvgbodrp3FbRpHpiErY3odTWJDBrh8sGk0H9C+fu3uPOEgUD6zwY7AZfG6pT3bIZs0LS/G2
4Rlv4ZhqFqdE0HhsP9Hjrna5Hb6IcPauQ1d8A0Ucaz2sXDNHTpJ0G8836MkOBMNXtiDkAzMXORUU
VZu6Sr+NppXtB+w3awcM2rKz2IDduKq3wWy8VHHYHDtb35z7XqQLVtfAL19Luy6XpeyPfT6E2JpR
ameQRpYdoBFGdkwQoDG9/1BuUL7KDKO+5To/bFW4J2vCfu9SdyD2nUeKQ3RmjD1R7COHnmAh3qaY
EgyD+CGKxu46T71gYkxPHevgBN+EAGO0u+1D3wdEMsKFDSPfe4mY0q41JvIdlMqf1kjCYAX8bowy
gwhzaFYx7/pD0bTJMUSidAskFj+aERLPzxlH7sEPI2dDZgYaTCfxboUzd6t+7vZxYFcMiLIvmRbQ
ERl8bElI+xZrVBfhSAExQfSrlGC7cBVQKWzcZDeJ+ZD0uI/7AisLhNAFJ6Dpgj8ipj4GM9nRmMwb
7zUbGgPf4PcJ4eBDaxJjH3DKAQlDD3jIN2YwoQ2hyBq82HhK6gA7kA8jx55p69X+xulcfdX0q559
/6Tr+NpHcfWeg/BaBMzJroS4kAMuar0LnCE8E1QbrHSzInJErTqI70SQEQPWIvrbojDNt0nNLeLh
xlr5CCpPCg3hrhgbl6G11GvSO6JVIxp0V2NMB7v02lNTd2TaasDylnDHFTI0qE31sBsquHOl3/WH
0TLtT1j0scg8hyLwuNR8axnqSn3uZbsXkzt+QmrKpBtwM05Q/r7ugLsZtfuiQlRpyEHJu3RyqF0d
IRrJ6G2VbKeF0eC+a7q43tEK69bsHdvRGjhsBWJ4gohPqIeUE/tmOD619gzyI0pWvR65AmYm3fQ3
nyvXNfY5nWxqwf0cttfMK/xr0+j7NYF7awTLBMbC31dRk73NOHgKNFWlW/hHdpD7uShgrJqWza56
pv/sHmvEEUvLme8DLmZL4K2rTV5yhieOw9509Isr2PBHi5OkjXCfPEy2dz576+D50QXFKhkaXm+f
44yayQHP58Jqf50jzHBWqN9tz6o2sybGNQdTXQ9p/NyrQR68mvNvIQkNNSf2LKb1uHI525sGO1t/
h6Sqibjn8ULsRfSiAfjVRNgd47DbUot8m8rGOVad9Wqy264R6hf7jy9NiBFRe2rjT2N4kDGHPWLF
esJMe495KdGhaiZKtc2Gbl1lI4z+zLAfScpp10zUU2gGPlPALsIhMAJWK+PeW6Co3JEpENDwD+qV
1bQzo+QWuXHem/sm7d+QivrWgymprnOwT1W7DoNiehzceXoMBPipGKJfgBZBuKF16aStd1qaP9vZ
mhcJjfMd8ov0EyKWd+1zgg8tn1HDlPvOg1kmt2mCOuI0Y/hikBU+I4I7ljKWGLYhZKk6My5p0pC+
ZhtyI+bqa+7jpoqwaWJd9NI1QxwQy1NBYCgBEUd38ortqIHeDrlXnIk48Jf4Ks1FR8zG1howVLeg
1tdVLouVLgZ8t1WzpbGuVs5QGxSqcuCn5p/JIDQ3Wb1PXLYCQMjo2omTo66MrmXJ7J1JJZ2Byrk1
9Uh9QWACzgDgaLS6QPVY+KOdBGhhsnck94wbWSiI6W2iO81ctkfAPIQrPcdh+FiXzPvGvn0E+sxR
txvVDu1Bt0wV2DqSNjaul1sPpWdmuxyH2zC+U47D4C0wpNZ88ng83RqxclcuehN8mxH1zzVZFWh5
+YLc7R6gKIe1cidxKDKs+DXjrJWTRO5JRmO7jmvBrVDT4w+a9BJk5Lr6QS6vWWgflWEXx4/vwN4Q
RoF+aeG2Zr8GGo03s6jcg7jjnqu+on9tR2JtW1FxyLxIHyE5ksNA/rSViO7WEKSDvz1Kv4pWbJus
6dEWY+LIjAGyPuf00jATxC15/2gK9jBSQsJ14BjhDikg0a54TZ+yrnqw7kK9LjZ/+86mko7nTL9N
XI6LoQuzi4Thci+4cRKEBBvGTfCYQvumsdOOq6AZ/BVygWQNnMrfjSxhj9CEsD6kIcFKw3jj0xAb
mi3uepiudIF9Ti4B1rTRzLZOFmsOxTaVBEb0s5y5w2coldMAs+8hRiTh+DUZfXQxaWRnHK4K5zqw
BW8shBjrrJkgxXKqLIPkmAETeOpyiGCC/Y8kqRrEZM5gvrVNdpUIptUUhMOXMTaPkyljeroiwKZr
gJFm4rXS9/H2ZPbvRG999cM2OcwwnJ/bYGSXeVZmlD00hQwPRBT061aThgQLsoCifS8ShuldVlW1
Kex8Zcqm2FfMqE26CPu0DYeV1cFxCVpPbYPCia+tQwgUa/r7mFXTkxFbXB+Z/81TuJjQ56Ai0vss
t+1H5cYsHDP4KMJOQgKXxuCJcC2aAM7Un50uCzcYVFH32gzpdPwpSRidp8X4ua5da23NFCFtrMVj
Xid7z3XSl3Hi97tm8MkE7LawLJkdpiF770T0mATmjHsrj19tVqsGZtnnVKtLm9Ko7Ot6eIx7IHnK
Wgli6JgXzcFj2ZfNKoU/CBItLK+D3naGFW9LL1Kryq6qFxouS7ev0mfV08CycdUdC7u1D6MxV4w+
FdbkyEL9JGMNuvUn4uXo4GJJWkkrSt+KLDyYBnN2A2MO48hSFVCXEnCjGVjnIKwQxWT1tS9H9T1X
8b5T9vAz5FZMci7VeylPLKiCkaXpibglpYkkQSMHOVU4Sp8xoDwmpV28Q1+dFmQ0485rGX5UongU
5ryw29A88ekZz2yzbPVWhaXBAmE4FPm+aCgaJsKdNl4wlGtz4k9QVE4pySmXtmfs6BHuu0lk4BNU
7fEBWyBedZCv7AglAYdFY43XkrhPNTPIq71hl/lwzBCjmcemrNF+4Ndd0C1YIxdI3kJrlsw2IdfI
vCyY3EQV26dojyZdxbuzR66UXfQnu6OHo2zu1i4cNSGNVb+yRDptNBGAo411x3ftrdvS1SuraTr2
Tqr3aEp2QZyVUNnoqYUoCliTJiQIDmeevrbVZghaMqFE2OxkZ35OmaOufZv9iJfs3JMSwJ5KPPph
S1NgYICfSR8BBqvxGQbPV6ufXzL0vNhl59toDNGngNyuDJkD9aE+WW5Axy6vmwPh1uNOCRiao502
Bzd1oK+5pBxbjGCwadyYX4GqyO1m3dgNTABaWmuzCH+UsSmZmowrfMTqm6dhPipRguEc22wH4bHY
9DR1PwWu/Z7b5Sshr+PWcIvpMNmomPjQvrUWbNoukQyL4L00A7wJjoYsQlXxuRdptPDuEy27F1yh
ACumbL4ONqNwz3zr/U5vpBsdAiukmzoGMcOO4UX5qSDt2oP0qUKuuS5Jn2MOmhjzR/rS+Z1ASrr8
wmDnf6rKFvi71/rnOK78DeMKf2+kEa6z3NphNdG3Waur48zJm5M15dZvDMaHGXEjFGxH0kj6Y9A6
LBRkG/y0+zJchrZpPhl36rJX1vx051xq1E1pnPurNBBqU1tJ+Tai7a9pM/9wyF+bg6D8QfOdu02O
7kvmkCLXB56Nqr78lEZeCYIjNFA5tsyfLI72qAtKAEH8XUx+XBY4Eeg3QCERdk8sBE5+tEZdnczJ
I2PdyleMSMRlxN/XxFb+yegxbdohJqa6wEoD735rp2m/J6CCyXAtFhzv6JPFfnpt7tMEqxxagk+U
t0hqFV4rc5y2KULXHTckp/mm/o5KJ9+gKxf7DMTwKc9Y9BGCBmBzPe8Y38vQtCxAKKEhqGQK9YdJ
Kodh8zqC194lQFIvNBWIOvfvOaraK5kXQynrGku8swUGDyhe5JcJR3R1Kw3GFZ5sXoKKSmvIe7Gt
RJwtnVDdLcOjsY2r8SI9I6fTosKdJ0jlalTGO2YAl7f7broNXs4cQ6H610xznoAe7losP5xY5Hzy
kOZ/6lC85U1rY/Ck1E6k4V5jTT6jujee/HjeuEP13qYTerjY/NaAqkNCYafrIGepyULeP+Sjp6gH
rx0zWl+BGnGe+PlZ1e0tthomdCNr4ez3F1eoN59O7yC6/ilou4Z5B49Szo736vivaTc8u8INztoU
Ia6PfDPCPArMAm/n6E9HAkseDLRs2NfG6RrWYMu8fkBKN1b3SCb835ngyAYWut0Itzt1bd49W5H7
Q5Mxt4SxEFw7N/3UyIBTRm48xmYm8VP76x4IzzFMifKjcX3PKAmDJ8flrOMEDfGnAvg+4SPBa++p
i5sKgHqx8RWWT7EJY5L2grEAh5q11dLDEUpqI0dQt3zsydIjJA0+Edd68zDS2GXHlJwfGRmxVPr0
4GdSn1yr0afZwiUVNkQXZ4+28ouj06UvVj44L7jHKETn/uAqNaxw2TMLTMSNI4gJaiRihcmJ8SXE
vd40dn3MM4EdUczD2o3jTcyrwPljmUcUXgx1UAMrAU8uhY3Utxi7THrS6dD7CLiGL0Aa1NqYJEO6
dkTsCznAQnY7NImigwvm17IUxpnCClY5RwOcW/o1K43goF0O6L1mCpiVoKebkgvPFN5rk7nWNstI
HTDS2H8dlJ2h/W3J8crNrdZegN85BIUeuQcaBG9CRM6rx01bKKM9pU18ocUSY3NngWVcV+UAywzv
nFYaC0n1PXWRliXwWn2aUu33HtEpSvwyWM5BXT99LLUkGgnRDI++9qun3jTkEvBss4By+VRhG73x
LsubWSNvwOt8p/XjQ3dYLj9zDPGlWJNs43yWQ9g/MI2sH2nv2cDrnJ942sctG1p5GIqpPNQtl2bb
huBqQhwCJLc12zEOnQXZY1+bAVFGWTuP0v/hWzEqfo3Q/h9MFtff3An/knfZtYjyFhuC/tWzILnD
BUkzDilV2CTwaPyjZ6FmZDZIkVU4G2MKtFFE27ZhZlRR5+Gu88RdkFw1evnPH1bcf+8fvBL3x3WE
xH/hcWvqX7wSVkj1bJVTdRoA0K01p7xl6uY/+8nMTwkieVXZj+REDdfZDIgcnIcdx8IdnyKJBg4t
v8gsT6kMaOWYfbT750/ubkz55ckptM7C0vg4LFPpu9HjH4wcjkJZBvE4PSWMx/tY+TRFRbQPlHqw
hyE+zg6KkairaNoI99GYcIsXYXEYq2pPe0ZhMwoWUdlK5h/ZFxi1u0HX2KVHzu9ODY+/rvgw8yR9
IbENsrPDaaUjex2mb9Vu/vlrEfZ/8FqUbeFT9LDO8Kc/vpZEVzZWahuDw0QPj8+VWV3jdytKcOSw
E0BXhhXYyNsmWCWhDddrBp8PGiReTbyWRzqiZ2/Oxoe/eF5/MstIZUvbQ9psYqVxzF/eY6uNh3mA
WHKyyNXmwo93BLA9ePCHkV+mcgOm40hiHiHqE0zMuqNbrERPzKpGBm8E8BGM2F79xZP6D94s2xau
zZDAQjwlf3mz2s5rtYyn7GR78FigNtAbjT9/dGTNSkUwZulQO1GO9T4Er9QTd4oCvIXhho9Au9Fb
n/QnPfvbv3heOJt+uSBty2PyTEw5N4yWv9ylIXqVlMOTQUTNPBxtdC54NRDRIDREl6TzC7rL/MEa
UowTEaIbN2e8UqMJkshrOU6af3GHiD9/ejwh29PaFXyKjvXL7TsODErhjwWnDwtOTmLscoZls21+
dDCwPuNuerEn/RSJKLx5BTPBrAvhn0z+Mu/Sv1jCvD+vYSDZteCedejCeeYvTyZwAXYrejpH3502
LBMFWY5os8Ne5KuO+vZDC1M2jb3VNVGMWfzaGMJfcX52XyBIgH7Vh6ligkowdWIkNz+p7HU0KNjL
vIkwMTyCvVW0zmbfxPiSIJjqIyA9RGloURy8bkKMEa7cppzf67whiBBchhtxORtFq44f+rfATEC5
EuDBhI7ZOM2GcZHEE2iGaJLHXnD9JB5ATLgUdIenA2KK7z7Twz000+9DNB+LAS9McgdcdZ4L5zoS
HQiUOyRWptW+ykL238q4st+LJUW0eRhcgRMTrcDUvgOlBIrdARtVzsFqyepJgqTfjXU77Jvx0uf4
KDgoQ+VuELSwO322STk6VjR7adZu06pNCXX1X0Jihw8oEvgynxOAE5f8XsPqRiBmpbuzFB5C/2bu
guU0voQzLUGPMLddLBCVIQLtyEPz7X09u3DwRiYjiboLP9qAbBPtrf/5XWP96W5WQmvkvqx7titR
lf1x6ZvRKuC88mltcfySvpCfIIYsDR9ySw7WEfFAshi/GpPR72bhWMtaB8n6Q9sZytxFIIFC1QrM
bo1qhfRnvZjtqCahJbhU5JishckxGOX4dkZ9eQpNNTFrDv7iRfx5o1R07x2hLbZo8ef1m/SH0mVY
T6qseXMdr1yNQflkmBM6JjfJ93kQviozgApR80ERn7p3QhdKZujukVTetSnttSSphgn9X9x2AlPl
HxclnpnnuJ5mzCf0nxZLxfuDy9YYj5XYx9rzTy4X8VIYjrqgLTtXbltuunbYVEat1oJL2U6QM9ao
Bep2DiA9mE+VV91PrsmLoRswNurHP78C1H29/kOVoSzNWo6e8L7TWL+um6Rne5kfIC1DvyxpP4kn
NTnTru2ynzHylCMkZcxRTuBuxoYWym2STwVHmsehq3ZBmpu7qe7ebEkARzw5zapoSOlGrX4yCK09
GEn/rSSvbZFVNv4es023nE9T+pWXkTuYZOlpY3rB99ih7ZCADXpQ0pjBBQdX6sl4E96LAmK5mjVm
v2k9JH635hyWm2h9qlFQklFwf7wh//Zt/E/Bj+L620tv/v7vfP+tKKc6CsL2l2//fv7SR/nP4t/v
P/R//tMff+Tvp+gbB9viZ/vr//rDD/Gbf3/k5Zf2yx++WeVt1E637gdmuB8Mr9uPB+A53v/n/+0/
/suPj9/yPJU//vO/fvmeRTlK57aOvrX/+vs/3X23gptDsgFyd//b/7fngLKX1YfH/+2TuL/K35/i
+UvGs/+f//W//Y///l9+dTf/9lO/u5tN7290JvChsalapmtSA/zubjbl3xxBqcyV7Nm26bL/5cit
7xZm72/UqdrTFFOeYoWgMPjf7mb1NxtWHKhZ5bE9Cin/n9zN3NC/3Ev4q+9vNfUw4iCFd+WPq+lU
DvEcGPGw73FYLT9O2pjlvQXsrHenS4xDY97h2nK091lKBInD9nuxINdjwFDAS/r4avvNndfq1z8c
a28yvPueaUCCMTTWRxc8+kasIZmOpyLucfl6WJBEF6u9wmCHp6HOj0UacI84jrdphfVUG8Jd+CV8
eLzf8crNYuT0IoKUbvkR5CUnfhPNjp5B8coYqzr1cngeHe9FZCluA1TF18bpUDoFeEZDyYsycZVd
RXcnoWK6WNfF+COFG75rk6+1YYCBdFF6Zho2AedK+uRtPh2cCqKuRgWBJCuLnsdgWpONOpOtSEtD
AWCBnbeMrF4e6kaUa0FXgsBo/c0PZIS2e2gu/Pxs0evMixzruKoZDXst2m1T4sQs91Xcz19wRO9C
kg9eHaxly45hHqwHPDH3L9mI4RJhJoOIwgUBGymCaqvgBXPJVdIR3xZIHw7oB5qdP2cb7Us8W37k
79GMjk+mzt1tOJOIhZaaoGlLf0K49FI2+fDSV6ZeFUyqavkARsNYWlHDMIzWBRpwgGXY0nRGbxHC
veVGxrKJpLrUIYlUHsX9nvCru1p1lguOmN07xdBFqDG9mclQQKxPIa97UX2rTMIt5BsNGvMpMgWR
YDmDHIZA755lcCauEndrUINemqgDy+N9S1WVPGnBRFcWaKQ7nLGfy/q5tFrcY+zhi2oo0Ds3o7sP
gEupsVR7cmHStYnR+dbWkFwhO8BR1RzKBc4R55x0yaqhZ0DSCgeRyiqPjRFgnxOZvVKwhS8aaDhX
GBqsMHXdw9Qn+uBH1U8Pe9ZaycI6YknDqenlW9Nvbh2YadLOEFL1nlvsRYYKpSRQoFI6XNIuK986
2/gELANOy71xOvHXwRgOB4F27uj6eDIUR4xDPCfHJCGjy8qwBHlcW1LXbx5fUVU6eFChboFrYjje
TLCU6l4TjQTuE/4opyazzHMCvCd3OTpZe46ysT3bKkVdoNaM9cX14wtMXW8/Awr9/buUxo2OIIwK
n+OP3xJO5iTz524m4wus+ymOR73uXurctN5I8MaBOUvwjKU8OoBZBnRC5xDx4c1w0xcSt/pDk0f9
TYk4Xph1yszdavubHhompCSWLIOIzB8TIvLXxJ4gY7kT2n+dsRV08XfaVFCAvapaEYJRrUezHI8f
XzJiU+EVmDecInj+pD8u6xndXl7rL2hBWhTbi0QMSN18w6e/6KhrWGUZ+iO/eZnzEAqJHLwHC4Dd
LTKMe69u+Gml8yPJCAmHvjLedHkN5RKv3nM7TP1lwm8Elomd3fJS8L0677dZgW7SHs2KZreOz9nE
fEoUztKwkhjK8hgdh9KNjmXB9GwSA9JXdRsMjd49DfLTiO2D59e9RHhEt4pS+BJntnWAM7CV9oBo
07GqZYopcK3qXBxEPN90XA3Mi/1il8ax/RhV8hl1E5nyNoOAtu/12i6sU0+jcCUkwKKpxBKERv78
8YXMsSVPWWPdE/LoteBP+NyCa29zo6U66r4xQl/4Qxht06lqMC0Xcm9bA8yaYPqZ2mV7JiFpLbFs
2pk3bEMcKHv8YjGc5z4+RveEao4n1dFkGiUQDmmhyaxWlrp9fPE/S8ZIN5dr7+ZshjgiXAvC65Zt
Z37NyUaScw2nF+XXWg59ehhGleKxZ83t6RQlkT6pmAFlwWj9oQaRhWsQXlmP4fieoCoWdpe3m7w1
L7YTmWsC897yuA0XVlM1S2V17sbV0WNxt5PY9zFlFYMoZs1fORhgjvV0JYCtucpoaVQTaaqIsB6c
mklGUDEbbvKz0bchYcmBwxDRMFE4W9lyIMrpKXElKVW0UslYz7KFX3XDS+JVUAEM2Ej0YXtqSDJj
W/cy5CjTEAnIi6OdaWEZh8Gb2p+FVb7PBDivrRaZ5RS25emurt0akXeCirsK0qQCoOm3Gx+35GI2
bYPAbZq1IwbYl9DS6RK7wENuts5xnkIWwtRVe/4Ronshtw4dqBMCOUjHAizpSXnnZFKoVe0+ffWx
Fo4DcsQGLOLGmeYTV022bRmoYVFJyc9y3AZes/vkY6sgoFXC4NOrKBys54BrHF63fFB9P2wGp8KL
XP0v8s4kR3Kly84r4gMbI42cet+7Rx+REyJb9n1nxgVIEKCBBkItQgOhIGikgmo3r0rL0OfxP1X9
9YCCIEADAZoQkQ5kpKc7aWb33nO+M2UIRUWxw26egenvvjUFgdlFbU+rfsqw9KVtuxxHmqpMrZzX
ZlKrOe/CDQNzTgqVbPAVTu3GGqV3MNtMHsAnYHfR/QFWQ3BSPZ2gxUC2EbRB5j3//FpvxtCGvfZt
bjiY9qSxuGOVX0IMmxi2ak4GcanPNQtTaLSXdhxjXILWvEiKaT40bvvEunmWCOZeZByTERIBDlDe
19RB5qcn4wnpGZk7ZqV3nddbZwt46TpPvGEZYPA5ilyfvC7CANG75yTt9cUt2LXDZi06oXZU8ZrE
q2Le26Rh1EK0D6M31K81UofQslsCwxECkhqOaSqw6n12VwNGrVWtSc3i3wkiMAo6j2iEJxMPtTyZ
eZ2ssw4pdJi08hSmZBMHyS3p6+9JaFpkmxRqBdEz3FZRGazjxur3vT2GOwWoHZJvhAVoDKVYFSVy
GW0zIMZ59KsAWLk2IYatC9l6x1El5CZ7MLcYtO3CdrYOpIcSBS0672ZaxaFExfZIzAd2CsB6mzoZ
i40YkVfjJP9FkHZ2Guc624um/zYog9ts6kiHmYdjYUfRQ5CgMvTz4VuaOP7JCoZuoTXELjI4TgAN
j+S7OwcS7KZxHA6B6V4I20i+oHFaDey018KI6o0RC1SqUJ42OT6Drciy8V1MO2VkqKNCUJmyhoZL
2NdT45CdHuFsf8Sa8RUJgbfGJGPv4tz4Jn2DOtmr9H4S0lm6MP7WeTOTkJdLe68nsVa1R2IXhNY7
tKvYyhLbGwEIJLLocdug9VmJGcBV7JBOgko+f7Tc7gmSSfzBd4xQvn5vG/k9tHxjrYCVr1AhpBd+
E4Fig1F8xev8ag5qeJo1PIqun9i4Qyc5VpUql0MbYl9W2sbuWI83ycQBiInbLdGrk+bpMgGPq+6R
gvysRLtFLxS/hoI9LkcYpZV4K2tDLcddlFXjrhwM5EickFe6zvDNer7eBGUy7IO6H9ZWaJ6ZXRuX
GvrG1qyITguzFDF8Xv1osLxsaZBHiCYAFUldOacma06I0cU+zEJkv3FJrd/C011oxslhO/4sBmmd
hZ2IjShBLpMFhDvfmIp1TW5CGjBjrWVj7BHwMHwkuyhM4+bw+ZOy+pvLvts5HefVeZ0OnALmRj9H
aTc9o22CwZz0VfgGWAWrTTQ+lObkHPo08k8QK9fYq/xjlnU87deoGVza+aa+zsy/yYZ7oxBAZsLk
EDdzNJG4WO7A9N3VAA55e1m5aWoGIcad2R8Y8HfLpnyoR5Gyie9Y7Rl0ceS37xc1/FKyfW/EnSoz
3GGT7kRnv0Y96NNKZoXcFinBGJGpf0JGbBa9cIADSJ40QQIQ4GwMgPdwakukydIIhX9sQZqH7ooU
kvTj3n9cWLMdXnUV+gzFspdRq+jQNcUm6KfurGzF8M3ucAN61T5Fh3rsVafPfhYvc4v5FDN0p0xx
sswIVfLQ3/SB4knDavyB4axZYf/SB4Gb9jkB4KTmvae1+WiP5FKHEvSvJSUhojELURKCbEFctZ3w
y32ANqAp38wEKRTDWU32l1ziai8w5u4MkwN2MrrLcHTar74o4lXCYPgydVVxz2lGyOoMXyGR7nGO
R4+hG9evBjPtHujIVIyvccb5kDhyVi3loorIvYdoDN9xPHzHiADwtO/kse7Hdt3FXr1VM+ftoBwO
iaY3Pke+fuvAlhtjQSo1kAXMu9ghKkDkT1UdP7fEpi/ttEe811ly49sROXh5BrGALRwdaUkLfRRP
dNiiUykj7DZyave5EbKt23p6dJXzHg9nNgbrhOP2W5SH5OGaCgfi3W/Uxy9m1dq3WjE4SsJHSQNc
TZY6B6VQaz67XVjgk6nbYvg6cM+nOM+j0OgOCtvzsR41WZckux1y5apVFpJP0CJ8Rdz9YLCJgiFX
0ROxX8FKgRck2Fl9RQU1rUh9Y/uLIVUhZY+NdDhicOr/ckHNxyExbpn+9C1BjeF0sLpGHTGVfYtq
CKtZ7sKX6TWMlQK7HHjuRgiJ1hYrmSINYWekXbGpQjddFnOuLkgwp9r1z0FtEiJh5weSzPbXkEz6
sKuyKzXOUxH05VKlEp9TnN8G8VAnUl/dFAYCog8gI0Pxw3IEGqUqzPZBE19B7VIootTE/LHT1lyd
mBHOFPoqOzC52iB2JPsp1PrW9m8k3VcHwOfzxqjAe39aUqOdDIbgCd0OMiCs9bB8jL2WSbdEk+1v
ATmnW5sz5KLTfXYWCQjMTHTmHmGusScDzNvo+Z5jAA+Agk88s1ZikoXZWuX+gwkL+rn0m6M2o+w5
0D7jvBbja0s9tkVxhqm2M9aelb7YLvW8NhRTmGAwNoaYEz5JfSvLvjkMgcXJyFobWBmeOHkA5hrQ
tCEittYT9hCWYHK1iqcCwe4BlTkZWnRFLrUvhkuKvGYzGPIaF0D+S4NER8AQi5pW0TJnofwY6xrx
vk3Y0LjqdYSOqbeR/2dtfepJSpydfrhmVffsj+WnO/JZ49h9NuKs20VIXzhYthy8Jvz0MKsOTKaS
I/DTfW9Z1j4ZZbmOqO+eA0F+hau9Q5q9U61Aqp1aDjhUo0tYDB4zu0ruyqRKOTv9nLs+eCwa+wwn
nKFyeEJFrueyWfU9YcNj6hfYSttHgMTZAxHba8N3iRhMpumMcZJQ8YS/7ISsR123mRIbDlUniK9i
5IRLgCT5f7rg1LEOmCy/OcVwE7nEEqdx8Plx9WK0ZAFyeKh2vSvzazWVr51SHBgb+QWWJHdwhFcf
M1LGY3VoO5eeTEhqS3t3/3glcRpDX4xrBbjSx7KAJDHoli4r3fPcLryGY4wUZPSZbSkO8+icRQ0b
0xoE/Sg72JmBiJdRbUIPSjkqk0tIAtOIGauexnsnw0Q+X+MsdDpjvKq2thcQA8CjR2Qo2zhInvRs
QnjrzWjrYp+4cOxrF66dXgZfBkj0cKd5zSl9FnOTkHA8ySdNENraxaRFLjIOC5xQuO2QJKwHty8v
Qz+/zwaG5JAKyYAwsAUZyOkNOs7WnJK3iC7Uo3WYy2g8f5Ko5iGEswY4zpvh5qnGcB/suyx6Gkg1
MGjk1y3mu5L1EbinNZ7tqntlK1y4oYOXxPLjZyoUvchXuNO9yn+S6QjlVPnWcypMNi/XqnamyR2N
Uqc92g3B3xnI0iSV3dISc7ythL9lU55PLSXTSd9/Ast1bpWDm2lK5aHjjGJkBCrH2Ob3VRCHD7ZR
jhcmc9vKDJfNTMxKgpSF6e4JZ9Avk4nvxkKXfvq8eJUi3zSCZAzNfNiMKQD+yLyHYxveaXTz9uoO
UIwBQYubaJyf6Hf9OwLRZ0L2WgYz+YBlfjB1Yu6qpugOmXnPpDZGxm1e/lHZY/DuhZUBgw9io/Km
szvqx7oArpdHXXmKcI2ulXCPYJ2rw+dlLoaX0MH5BDwpPA6iyde5sPtNIWcUqgUsoM8LxmXCHrqX
GIfncmxqJn1h2JOoxU8zLjlQsHKP8hE0eaGRw8kYsWFlnT9f+rxord6Gscu2iDPrvc2/MyiIu77M
bXLQxE/g4R38vtDcAv3Ar4rWeI0D2D7Cw2cbH7TauTCzqLGzH21CqoG8C4hh9sitED+CO06qQ4Ly
4RIlG5BS9ZZ79mutiP/JIbMcJWe1TVVkwYuoYK/R23vwiABeoMsVnI1NCZCmGI4E95C2odMXv5YU
scU0IkoDxW9layNID12h4wukNKA1HpiBFFcsxy/VPOdUcFsUkS9V7Y/cMNJc5BmtszwjpXDi7pjH
6SlMioKeHpc8nJNlEyMYZktozxp75UJFRFvJKED3O9LViyXwrKS8ew4mwhLdpNzSAdJEd5EMTe43
CtDACB68xHp06BwS1jmT9mD3W7s3ImIwAnmO7CyiqiEJJK06tRny8CWQY7rqCpPthjwErWz9VDoB
ytbE30kcoFhBFQ4JtHmbscdxDRFhPt255fuxTlpFSATbKgkTM30S6KLZOMiLlaGtMfqoXn9SZgaD
2tu2nSM8PbAZedyfizA79VgkD5aDz0rmLSztzIge7YiTDCq0wGvTXU8a8kMjxcaE5nXyRs7+MZaF
FcbH4s0czsBu+mBRIpKIprDdRw0GwrJsY9TvJD6ZVqPWQKf2jH57PHXOXlclWUhBEayKqEVkm3j6
8mnCDb083Ug39h4zDPHRYFTnwjBCvEUY53thenKBYQerDEJh2qPDAd+r82aExT5UCLB9GV91SBsi
HWh7EUCY1ce8G3uyeh1cFNVoHP9ySRG7EGM4AZ2c5o/UKZ4NBvyXuGIxF/cox4D+yjEnHztDLx/N
LyPhCS/pBqB+Gc7NL1+Zv8ByFa/BZCY8lcD20dLbB7jY7hodYstItlrVplSY79UflyYkBsu2Xtn2
7S/D+KtIoTMaaVKcVCLdE7aRBQSgmsiw2rt4uUnEn3apzyqGCGVmPAdWp57c0HhxzDD6YmchxIA4
fctu5b3E8e5Nrd53p1NMBoZppDivYqIZhhBlvw3WYdgUyqqu2f3SW8K9QEW0XcLqQmK0jjoUzTVy
h52G67KxrCy8tq5t73HVcxAsUxzBzEaIlW+Ym0ftuBkIUf3IpmibT/1whmMVE+ME72o0H3vlY+NN
GZCEsBCtIO9+xm7yPpl6QB/QWpuosdxjVVuvETLQrR8woh8plnOMVRyounI3unr8ALIHO4UwlgDZ
6zkw/WdO9NlD1nTVlsEF5hs1wOa2TfPFrsVV5H558EZl7YYq+NLryjo2acoZvkY4S3MSplLmbVFp
t7dY9i+yCElT73R+BPCfPvqZ9VZDrRaGQfVJAhbiVOA0dlGiR6uSAVMel4J7dtlCE1mNHcIpIuG/
MLpI4L/4xs6wEdim4R2s0Ne7WjpvtV2TO9I4Po0OkqJkFbe7tlgPEfZBDBr+DQageWmzakmDuD6X
qHDPpmirHWt6tWha19txbCrXROZ5D44ed1bVdxwyEazu+kpvcToZCztExcsW0S0GHzWQM7uPnkL6
XjtYUIXj6hMu9a8TPe6n3hjXrQ6KfTaV6VrFs7o41nwFNsM+SUA2OT8JPWdapFbmvDXUaxuLdtRT
KxARVN9yg9sUDx8duwqYlgPpCSOJue/uW7JpY2IZZvPhlxLg8BtAUe+9TVC7rZggxamM9l3Sf0QG
HcnIdl4HIoHzeJpuVR0FK/x2uGgo5G4lauWVraKTK/QNKMLLvQa7dgauWZKPvJWHsGTZMHx8ttGk
k7+iSb4b43ipquQtz5uQMeK47lDQX5r7xddNsYpwye0NB3ov+s2fk2u84xg03vsprpd8Fqgr4h++
UOnG9hv/aFSiPzm1gc4X6iAHsLk/+HVTLrG8jM8JwWO1O2TbueV82H/64xxDP8ra/nA6HtimS4dl
kprBIb4fKJXhvSqctnRJZXrsKqT/og8IBe1DvhXePVzx4cOlUapq+VZZmDPDRqQLK50uVlyMhER0
5ZoaJMWs33LbV01ZLQcdy3Vmqx90Fw14uygPu8mfj3bB0yv74b3Dy4mp824DZjmLSlo83VMq1EOe
EmtVAp07IVrr9q0No4ko841hzPcoZcd6ilruT0NOqxZ8AGlAZrOEQtad+hyRYylxGt//RGhCsi5q
waGD7XHo6+4dm/J0JxujIAwR9jV5jmeABfmSjq8e6FUmaVxoO/RXWJyLQdCiHObU2JIRp984UEaL
qfOjq6RYmv321mSzSXRvrUlkT5yjH7TPOPL7Y2qKH2RJzo/O/SJqoZaVqZ3t52tDEDaP+nsPIH7j
ZXa1FK5IyHWZ4zVPdHeNgrm7WuC+lmoOZpbdhG8xS/KrKKJzOwNXMuKpex6i5KsnzOCqBpjFqR0Z
B0uOdLnBZPpiFgcUJ0/KHxNMo5GxsvKgfmVU9stN9TV1eTKSSbLP3y9pmI4LR03nUNvFrQdXlpTT
lflJeYsNRJhQI11C/Ar72MWVWjLG9pfufQJol6FNxTPESwgu00m3VGVxol8sxGOPqR18b1H13gKX
ar/pGm/hV8o6dvwiIHS5+SEHBvAcmyuveutt0Z47gxW1I+YuxNU8zt1LKt0bAqxpLdiccHYwUzBC
292Uk1nfkEnlh45SeCEYT776gUcx0RDjtvIEsyZ8B8WV0dT9e0Y0rmvPP1VgZ3H0keQRxVs9AI4o
cXkupaZvjB3c4PjcM5iQYt/4ETFLAy6GDmHEBiKjDS3o1iczKQZzpx8+LzCpmOKRIbpFe0+mqYRF
+mleklFjH0rTPzqUNw++zqaVgRbu2c7A3aUJ0b195z9MsFU3eLDGU+51xXEYYKHasikBPOJwiXDX
fkW/s/eKkblqKx/HpklwMFrJQ2hlXyJnONKxCi4cKI1914btdiKQ5TTT3R4bUqxn3VnHvNLZFffX
tASsNu8Ka3bWBNYEkHcj69Axz9r6fdSsJoebHbk//eigxy1EDpqP4vlxCNqeWERdH9C0UhEHDTGm
MHBUomOOd8HNcE1IBF3kPbWWoUHdFcxiDazJISkUZxMdBK2exjlEFl0uboprRw39pQ4ALngTWgjE
USbT78ylCU3v2a3C4DjzIKJbHMH7iUG8TGXyi4EDGjao34dOpNiQmnRv8JcuHKGPRNK2Ty2A+6ei
xd5pSi86gNNK11hk7qFwBeBTGd6qYRaL3KLd7VbDc0Qs6GGswfh1SnBoCOZy7SgCh81IVMi6YdZG
FnMiR2Zr0AoZcYzSPbaO1G/ZkKypUZKdTem3VDm9U/AVGT2b3Nr66Cd3U8OmMd9nBZ7hh1c31uEV
hrG9z6X3ZVJpc02lqK9CxjBQPsemyeitimA2PtqWYX5emetEuRjELM6+n5ehKEBzEqq4Kib0XvBy
oyvzVBPHXXjJixlocwikjW70NsRrROvdTRLOARW3XjZBeqmb9m5Q1Ocsl+nKyM1fQnXmI9PTeV3L
tFwbnGAf/3gtZmQ36yPBcaT+jPegl0RB3CgIJwIEMJ+m2EJRINsnZ1bnzCzsb3bf3ZUwd0FEE0M/
wgeGpjXsd2GJvMYeB7j3Fg1r7HiwBO8/hrGxGds53ILTaA8x8op8oThYINEhRQql6XMekmcsqU02
/dxYW9KmtzLN2y8xaaFUo2SHBdO5Q8ZJtGJVv3a1DdgrZumU/M8gwzMDtfkQk9Job2TyTSdjvner
8HetEPMT1+h5rKvG8MPFHH5JJZs80gp1RbgTPk6Qwx3Cs10EtE+AtoZbJdSX/u7/mnKgQNVQPcV1
b+yVWybXKQPj3lGMf1Qq3DOvKM5RVIZUz1l/JbGuu/aXoetJN5DQmFiFX2EpeK9g6n4moPd3IX79
rC082rsFwZcBPgJJjcXWGPSnMsUWVDTti5GrYo0nouW841NW8FU8pwkW2kbYoJnsvrnhdvzj0sF3
7yOAongfT/HYW0+mmY/rQBBHibDIecCvuWCu698izJHlvW/8eenNJMYgJYhy+6fXVDt8o/1vHjMV
To/0IuqV55aQ0cdeH5MyNZl20ONUptEcvSi096ApgpXf0V9IclEexgbzlIJ/INQdF5ayPNjVu5tp
Z++5eb22Y+pY+BXuAu4lNN8RbFigKxxbvSTMRCmQBCHhpXZspm8OMqIMvnZpD8kXkZJ6Zg0ogeG9
n5CvEJydwuvVlOcbPxYU3IPV7IRnJ/s2a39gdBeveiTfwa0950TATWVa5plEaZivKh0eGzWXy6qk
B52AWi5M02abzJ4mwXAG1K2zGD2/O0P7AJ0d93Ll12gh8ekAndHJxba5zTI1jU95RrE6YiX0NA2J
IlIOIIP0GHVINpGKF3RdQ2LJk52ylEO2Xljd4O0ifI6YIw5BfCqJb19DsYZ5GYAFpqcUn4I6Yg3L
YrHQ9gxT3siqiy/u6WfAwIjeS/VmCBi8hWyfBB8rELYiax/NovoqMbLnG14bDlIjJRfEH0URXJKO
Ccbl8xINhXdpCr6d1g/jXQCA+NEuS9LzDD4d23IvOpzhBKX5t8Snp2inNYWItICbotfgsMl5LCyT
5JrDGdnYmq6xH0/OWlfGdGMA36xVMHyNM2JQ8ZeRqGVX6pUZSUekfGx9rQLr4oe2cavbIF84ZpWd
k0lnZ4NpAFYfDay5p8TV1E7PjpNgh4ejh3o47NemKvILWwf53nHpvJZGvDETKLJ1oK+fF3YYVpYe
H5sa6W0jjyDHvU7xR+L2Pf+1fvP/TykrXqi7Eepfl5H+w9/87T/+zb/5x7/7r7//h7///W//4//4
t//pH/7L3/3+7//bX+th//glf1GVBt5vDoQmpCSm41qI5FB1/kVVKp3fBG4SDlaoTsnUucu7/1CV
ClSlkvR1ST0dOK4rkHr+oSp1xG+OY9PWNO/OD8Sg/2eq0j9JyO8hPh5vi1sIob7v/9kE5MUeA5aG
hvwYtwGtwMkJ0CoE5lR+0SkeMchMcR1/KLAQ4vvkhzXOx9HJq/Cx7BKPBbqElC9AV8SEsyw6T2Xy
uyyAopA6IxrL3jkZeNlL7sfmfKR+MEIgKExT3gsrLedvg9Hr7P4QKBE+9tLWNvQNA4PGqaYYpeQI
/NQx4Sspqp7FKDqUq0NPeE31v3FDuab1L9W1wuSjRq9r8YHzqQjnT+ramjKub0jF2LkkNthsHb3v
XPqp6Mil6BPBGN5V+HJf/WIQxoPbNYPaeQ38LDSKieltka4G3XNpk1K48FwwHPk9cyRXB5FOcfOa
DJNt7t0hGOItgxRgvp2h3UeVkIEWewIHrDlm4S+NUT87AmtPZb00rN6JDk4YwpLwFLK+N7ZElWN+
avRA2EWqJxe2K9EDJBjnrgTsV8P0IEua1hypH3FOw35VMPJKyfKesugx7mH46WUr8dXsbKQt48M8
c/NuW4Leg2Pf9M38Psx3ZagbdNJcOaKupu8VVIr0Ja+SGp8mDJoxfaJBYIpzAKYqYAccGRYv+dww
3S/CMY91chZMbzzMp/ZouudprKz5V5VgHUuWZZFFNRBmo2hY0UsYS6zOSWWWR0krhVjQsZRpcHP8
ukcE2ZkapApHJiQPrxksdH0gnsgq9AofgKIX1snG32KxjO2f0iQnHHUvmv7gnQyQapTEwxujd75j
drq7mKepM+JD+X7wNFc0Zm4d+Rf2TlCzBN9Kb3SJviiBatnuop7rOfmOOaK0OH7JQez7UoHyXJgR
n+8xnUziiZZuNZkjWbRVlaYLPrg7ysBIlHiHx+PZH4bbm96TGPu53YKyLjN70cPmm3YRxQdKlYEE
O2sF6TpmhkMBjkca6GUefHXGxmt/EEtxp8VHgzdfHWcYOINb9FKRQSYTOOZ0IqnHJ1kkXY6aQCzo
9rOTb6AxJKA5sKv3mB7a0LayHfvwZLrIWQLKvKWkaK/zF01ikEFFarmYp2Vdu/LQ2yYwgtGx0zZc
onUlvHKRmwFnEwzuEJkhfA3piKlNWlE03uKyd/KDnRS882sbmEm/r1EiJg8gg1S8r1NnBF6DHq67
55XUvIsYMG+W2mphDlWNYN0QPuEJBCgaFk1iSQcnW6VY9I1bZpKB3C+ikAoZuW07p81I7mCW+18B
ADo4sQq866AyYdpJGm6dk0dP1pSmU7V28Y9676OYnHxE7uXF5Vs9kP7qgjK3Zo7eIBE7abFZqjv9
CEGXbB9q+Injq6ldoeSKtxBF6bpAn00SM/4AZq8Vj5c6jVJMU4Vb3KFVjibHqIMvshHWvI0GqyfD
IqoD3t7SAQIiEBgrTzpQb+ohCey17QVj9pyqlGIzQ9fnXSZEuf5JW6CnvmRYQ9NNCC8QTXohZH6c
3ayrjzqlhHgnv0hMYFt065bL2Bym+oEuMDLURdi3mOQXoYxQ1yauUQ2PNTgvblZZ6zhcczc54S2a
nKH+aqrI4PbVKmh/dImSjIu7Gh/9L0K2omGrBqtCu+/KfUy5AdCIx0y+BwFN3W3jc9vRTW3HPAF8
WRNHVAWN3++imj7ghkLbn976USAaBsw9A8lqIGsPX3pHElSlKS30RriN7j4QqZJRtvAUFIydqbvY
UeQuDQWp4+1YuYxe4sE8jmbNJhAxM/MWQSpHDQhQZUW9EkPcU7iA+MLQZ/qM2kOYHD7CuGAYxfM8
grQHppHBvNRGCgo2B56cbHBrNtW2rzwnuYTRwEl1WUesW0t7cgx7TdgOgU7LNM0kuSReiSsfHmJh
orkxYIOPl0pWbbs1ie1NNlNXxvfJcMEqtU2Z+UZY8JgTmHtiruL6OE9MJOZlFDjAkb0RGSWkyrg1
CO/uerBpPzhrlyZJ1TUP17M/93ym1AujB3C9FffsK4jUseU9EfLc3TNFDCDzxoK8FVriPd3W4p3K
zmdDJZdpN6Os2TMHwRgwGfYtn4Q+6zhooNwZVgN4dvCcfeIDN+JmKWKij5emPQOiQQRBAOxTW1mo
CebKjNNjIc2mCheJJntrvntGWTeMwui9j7onS89F+e70M8MvBEX0WCZ3plpKE5bFc9EVsX3POW26
aDvaQ8OgWjZNS+Z75yRkIkOHSvWPWfhOlC5A9RsZ9q+StoBiy/QxrUy0icn7mAoaIGuGmX5118Aa
0vlO0k8xPdcdqNyTE1LeP4+RCJOam58UsoesHRk6s8Sz6/60I2u45V1ZlM+SSCHk2TMEtn6lHPJR
nh0ca4yMrUTKrxgq8JItYHd1Naopn6K32/a50SRAfWG+k0pFXDBKKhzUe5RyRAfbbiitV7OO/bFe
II5ygCX3RYG8KC6ySaqVyQhIwgmO7ADwkkB8sK1sIzIJPq3NsQEVbc7pY89/XOEQZAzUnt3WdYeX
AaJgeUrnOGoRr8nIZLnIcH3OicFAJqr4VF8CL2+r18xiD1/HiiW1XNR2AfRs4YrIVk+xli5My7Eq
qEQdI47Ke6vbUlCgonCID3K08Y7mltMG3xu3bJpfDsuewgafaW29x07m8dUZhjQ3o5e40QMNk2ru
l0VSecNDUromtlw3TnGb2L6KN22XO/hhUfIxmS9pOJkXcsCRIrnI7donFPoiIhiqSKxD7PI/3zVB
TmpGS9Ic0Mmcn18w6dEKID5xpBsOp3lmZYrMQlf7KXeneheIZCbmF+hT/QPzjE0CWawYqvd6MKJn
VBkZqVqe7lV5sMXAMI8ANdCvj/C0QwuNR4/oAhtL3/Zy0RZuMZxEFqVEmDM1NpBBRYSPbi0GOcEu
itsZqXUX5e6vVKQRBOQ6H8bo3ImA6ZrpN1MAhD4cQUl1ThtCKgcTynyiLGfCayU3obOtQ38oVyJs
e/U4s+WNOd2pGKdj76aMM8uyiLqI+z4xUGzWWDR+MRcgDBgZXG3tXPiu42r2Qke8GrHnMNbJYlt+
QfIpgEtarAP5Yp5Ly9l2BgeD14LNl7DFweS8gbxfqn3bOU0AONdXdLcstJw9S3wVl48J9qt5lxMk
PT/EEcFs+7LxY8kt182Q+5IuxKUJt8y9pZU5uFfU7GnF5hxzAnlKWhOXlBnSAV0CeHNRmtOHCb+i
APYctZz9asZEytR9wHdpT9J/jbsMLUBv8sS855jrih+5pyP0Id0EC/HN8JigzKzvHuMhSmLP33ku
PEeGrt5MMEhVenX2yPuM+s0EQQktS4H6MjoZo+BYajVFTbySVzuFC2w4TcY3EMmje81ym9k8fYZ5
/h5IEh2Ptfb96mA2QzfzHBTcnls9dfDy5rtu5wKMxgO5JjPX2tCiS5hb54iSFo0Tg6hlO/e9TalN
e9y2Icsm9U5dmlsx8dRj9Xedq0IvtGxZvDecINHQrf6v1dr/TxpC79XTv15E//6f/93vf//f/+zF
pNyliv7a9ThKreA3z3Gha0ocWlTP2Ir/sGJa4jeEZzKgUsNObN4r4z+KZipjz7aYtUiB3dx27m7z
P4pmXJqOsIighSjxh4HzfxlF/0Wf458tvH9NbOGX8qvq6q+CZp2Aup0vHTyJwNv552KxcGEQCIth
jiBUDYVAEm3QLswXUsb6rXtHRHRocKhd6hlMSeLez3LjByzlH5PjNKsuggtXTxxOHDbf9WBkv7wg
lyfalUDC0JWt88wJ98zEX/AcuGfTW9WZn5xk2xjAapOXItDexkW0BTEd6n3sTg+j9TOOOZVVFhEJ
CJkxbRXM3hy5JixNX5qMdqLZNvHSpde/YvlE9xFLhb3j3s0XLMtOLkDQlzeaAtG7QcN/RU3TrEoA
NUuiMe5IHy9ZWmb4oSqZE009lg/ARdA1I56xZnc4BTlaeQthiofu5Iy1ND6Pwz2TK8Bt53wkU48l
ILT2JRn2exPvVe0x9EkzZmWpFdGV5v17lg2bkahGt9UNh0h9HEdr2KVpWOOkiOCfMjA9srD8T+rO
JDluZs2yK0Iaejim0feMYE9OYBQlwdEDDsDR7KcWkCuo7dQy6gTfS8uXOSizMqtJDX4YJf1qGIFw
uH/33nM/x9mEJR0CAZZLYFL2L3rkmWlTMdf566Cb7M2UROPeNoaQ15NKAAhHpzZx95iUUJGE0Ed3
iq8Vm2kOBaQ37SAIl4VN+ZSfemC2FaCyqmRP4fLibfoyjg5+2LhYOIKnwgYnYepnlDzzmCdy3QUI
k5YTN1dN/GZpBOmAbyC0UeDY+2PU3tA6qTdJOzs7Tle/f/J6P5e0LuA2xODSTBljKstbtKGSygyV
ITAFqnWPvR2/Dnnf3+6wTASf8MMaZ3+h7Tr+iCiDyh0q+TIWt12byfE0zfPXQNjgPJBWW6ddSWmf
nfS3LjMa3NhTtDYaL901yp6x46f+pQaJv8hGGsJL8U4wdxNbrrs1jaBY58Knu9KD4hlo/SGaqVgh
6ePaqinJJOJwofymWLd4PFcmfOvD3AS/Z3bbB6IAS9tN7GuaZQ8YxdXejDCT8LmRN9ewXpvYYJ8B
CXcNuARIWlcWCMguxLqMPhDwNOF2uEsyRegqmAvERWUmkX1YwL0Obyi4Fw4QmuM/Hb/BVzehhAm7
+RRVkm7mWts7re7nn6BGPRJ5dKQctFunDXNcIfqOk0JEMyjH/aJH3wcwcZrcklSWSPOTWQuyNGUy
fvSm2jhN/iRLFbzJEqAoJVjl7ueHWD3eiOWMK2+Cym5pa8CLOL1EQVEf3U6WD56Nwb2YA/8bMnse
qIMC/UUXXg3ZOYf+4yYDxfaFzatMD8lp5iaxulDz10vqoFKj22GsEKc+d57dkZ6hOOnzJ0Xxj+UX
0cJkUvaUVLRylr17D6WQ06JClhyxKsF51EwWFjQ8iiX8E5r9jJi2h6g6Znd3gUkBwy0Zm21IBcdz
l5nlKjKAIbBnfCuzYAumjdxaQAmA8oV7LkDHo3dmKNzVgAFLt7dC8If2kOeuapALinLrC5lezP4V
pRCVCbVlCsttWgc47HVsn6PwxHnIvBYGNns7pjxj7tLiYfb53KeYgUeCfuAboYu5nCBQ798pjzAx
htCX1Ba+86wjkiYWHlXMYbzciTFgqIxHDAlEVcr0PhbrbQn4TjdH5+4W4VBorV1rXNWq6w56jOdF
Y3aYA3ss0KnhTH9a8xpg9PvtdxnzN4v4ouU7l0iFySN5KYyvqYfHcKT8ptKMQu8Xa3K8H+O8OIbc
VlqcYsa0J45I//wqCYsMBzJcTxC3mGQYnwSmUOAd8w2D1j9+kzgvfqKPiUtkySuKl0BF7lIzyrh5
ldy3iDzMVw4ABRT+ibsACQcv6MYvuiHqDZhHZ2NJahY5MtcPwm3GHbo6bGrbebasadGlZOqGPLkQ
MLCPydxdk7YhZWrSm9RlVreTAMvXRRXvpwRjjJns8Bz2x973+yM78v7488MMNwGpQ3KlmVEM+9If
jQUbSfUZYc6rQSU8E/47Mw7r17B3m1VfQ3RGjI14+qVsmenYARUu60vZUjBYzKX7ZI/pp9er9DUP
DYv6oa9+rsq7WQ8hvycTVnfzbzXiMFFOTMMP1dSllAVwkm0CJ5k/yFgHsg/5VAdq7d+D9NLoBGq2
Ch9Vm1wgLVLoIex+5dMHfYk9b68RZy4GhAEyBcVlRDzfuDWsfE6s+TKhvQZbv7dMW7fFtcInqtJm
uRNz3936fiLSzZl/Vfcpq2es6w/bFITuBQ8l9GbwkK5uF9FA1CAd9Y3O7HxLOgnnEVCzXe95X3PD
YDHos/GcWvbWI0a3sPCRPrI+WZsJ7uUxmH116nUBukAZe9WL4dVSmCJqf5zWBQIBEag4P0G9NbYh
oX3y/TzAIcpYp1kye2mE337R0LqI7anZzczI1xzWg0em747TrTMnsZ7ZNYttIOZVaBoj+h4rSX4N
culfwZnnT1Y7LctYXc1UxaekKnJKr/1LG9Ji0HVudUqbXeX285VhJa+K65wmbLVrkYq/ulJdu5ir
uFkbXd5uo5T3MXXfe8GSFk7zA2dYXHbA4QQ9xbssr91lFMP4o7UUwU7YWEbM8RmnQsm6Y4ZPbtHX
CwYM2RpXlseqy66qrQK9bzVNBwWa5/onXWmpqb2Q7FqMblKeDRto7dAYn7NRyReO7OzvCZqCUctv
SZelGzj+dCCHdY1ZpxMPFSZ6PjogFzzrTNTPO5EuoRIjDCFW6oyXzdFDuIJTfA153nACEsmqwW9T
QVQ/x4i511xLZ2d2k7VwS/lGCddwhkHaXrt6WA2038GkpS9t747z2aQl6BHu0lcBMXTbVPF9JyM/
jKJ9bvHXffgZha6JHAAQRNCR/TJ8pZHIbM32rU8x7aS10RO6N9kbjK6x6Fq3R+OnObnT5PAK1OkV
Y9t6B3Aq2clJtJsaPWCFIznc+ValFhbFp++Sb4LOFDwOntm8tCQmGFuMrA5jcxcLfKgfBHG2dlZC
rJ2Kxxqj4NovUntnjRkHu7m1r6FkJJaSiYLePT5zXx7MWY/r+u7JtSyCusmYgXrsKaM2Cq86R7Wu
8IuyqONvpZ18UvFD6fc8PRRRmVDbj6QrLY5qQXo1hvEhaUP32GKO2c61+02vxZk59fA4GOTcwllQ
3UgSGzM58U16YZ0itlc9po5d1sfuFf+PuwzuhnJG9/GlncGsKuF+4SDqMTO2hJPiCmK4VA4ih+kc
MbwVBDoDg9rUoLrQbI+9zgmbraBr0RgIwzit6Tz5PoL9ECBjw0+Xp+R+6WX6MsxAJ9KwFAfKKh/d
vLJfZLbsAMQ9tM3PohGcddw0Hxje5KpMjPkBSYH73L37AvK6fx7T4ubKZGE4BAXrLIeUHEPSl72/
VrQgLVBWtmCfnvoUUkLR5ThlipiP5HiM6Msh3UWR5JzoZQvBiWZSDhuDLtZW0KD3Qt+P/P2YjMWS
zTl39ioEgsFaUt/x1tigQi9ALDeeZTpNy6Y1vKVCdU6Hvt2XwUOswQ10mhIo1zOspxkom+u7ORxA
BuV0tLfn0bKeHKZuGz0M3Fg+/VlWmX+EFZELG3/KecqOIaHEuOtueQKTvO/B9I8DFjn3jjxFUKcC
G5RLOWDc6REfyH+phWkHRPcHSaIuoc3NCbpoQ4+Tt0+inPDf7OxN3QfXZhzPvmM+NDiMDuRnU5ui
WqGch6GbnF1QADqdo1lcqmm4miSdB0nHjZIqO/7jK0DolIuAxoGEd0A1ARsZxWyBzXqtoP1DcpD1
2bpfysG65wWi977B79qTOcB1RJYTB9rBdd3xUMKTgp1Z6m1bvNkRyS5DlXQVGNV6UHRCupZDep+i
aIIDVVEc0sF6S6A9HgYOF5uwqUj3DNOr19H34FXxNboPVZSagk0go7fGdvWbPxOe8EcmlDirHTUc
8FDNqDTjv17+8+esrOnR94ZkHTtmsPT5mG9QpqwbNmzrRi8mBU+oC7sqjPiObCPcGRXPhiKTn5lL
rVRW2xXxbde/JE5uIdyYcj1hLDsjSOPzNoQ8VbFudlNI/VXnNmTdRbGGnOOvf/ajppkOa8ERkm1t
DAvXSr+DJMieugTXkkV1J9t2qZ+kd6akiFo+B415oBMQRsPh58JkpvO6atM2FcxgzDAhcMFfQ9ze
0gmBU+dQy43R35PNICKrqs8EnfISOyTZIJEbeMezT5AezSeF0N1icGT95nv9E5YO70Qd0ng18r+V
kTun0nQotzT0d8CWEvvvthmd9MmDFHMmP8lZJCj/DF7RPgQNLENOSJ/aNcViZC9wHJIKPjCYi9E7
KlBqJcfpS2WimGG8xI0/3lN7mfmirQ6xVqwnfDqPA4O4M+VBPGbeiimbb0ZoPpGsNC/paIUbJvRs
6ct5NZt4NcqJQSEPfhJvobpQXkZFeFHGB/oINgjwuCeZQHZmV52nNB8f/PKJxihF96r5HMwOHQ7Q
Zp+ITFcHiTFWzRqYOMikl2DuWtqHCBB4Tc6jZRybOy4fR6cZ+WQCOAG34HQTXRmPPsl+xJX5mqSJ
fUihEjAm79Ux9fXBm/s/JkG5U9abLv1+97K+2RuvvYlDuujOBZu2p8wDdYA1MOcVabNXOypv0gha
FmOojuP9PJvF+oBvpjn31sYg3HDqyNydhdE7e5V4bx2uzQWPVfPZbEKCYlURH8D9RoQnpb4Hl+Jv
M32li7t6BLbncmsT7Fa8sc9WmtBL2VkJFZGpd+gxpm4xVv5C1IkvzJQ9iDdWsB/RxXCs1U8g6OwH
R/Mx9/tw+J7LvwFC4VeLpW9VD/epgtkDFg7G9FlmA3UAirYtHcnnWSCnks/wVlkhjWUi4EP0Bs1z
NfOk323zTEUB5kRpzzvk02gPZfglmtL50Pb+AXdS84+LboFIlpbd0NQxdVs/G4ylF3jBIpOJ8+Qp
Cw4rg6EVcdd9oTvjnDa8avXU/dFKE370jfkPKtDMHjVMa6Yw7iBuk/jolFMQtla8GRmm8VmaGM2A
gq0Cyww2EXr1ykoquiK4059aMzDWzcDOgPwZt0QpjO/O3sS1rc9dZ2I6rVR5CUhx04JbFYtJx3ob
3n/oWSQxu8BPdxm4Xc5/ktP7yLkkMufy3N7LoDl6ieXQuO0qrmRxiFr9HoWTPrByv7ljly4TOPMX
nZt7y4jeWytcNWnSnZwiDy8JO9NFGMbueojSlL/YcRku9ISz4/xz6HI8fQZPxHrK64efi6iQ07uO
z1roOvuAXgfVNd3f3CoeBqfN940Ll51Bx9mz4NrPEDJ7lAfFQvuQxUP/7Cnj4qUUOdd+fMpYTukM
q4pXrLMwcazC3hpjYy3bdCQkpYbniVDZtkdKxfpvfdOuE616fFqLPIj9N9gRa2VJ/xDe7XCVZz0g
VLgs+E60M4lDlH7mfwtFL2UzRdkmskLCFCxID9Rms+3xaSS97zBWjolNOjQohvAGs3i8ewYuldO/
sznIeXc9otwyjI8GzKBzqgt/ReiIipvmqcnJ+sKJimqimG45NTcAKr/BlspPTYfbymup7Koq2tH4
MHdLURBkoP1GO3sdxi8G1sNl61fZLqwd8zX5c0fhvXI4KK+q0c82/k8kc9vZOklB9sxmx2WG/v3C
sLLFHrrw8M1c/d6Hv0gT3MnLZkDqHgM3pi8kG/zk28Q1HVqUEOUCnJFu/vViVCMQECzAeWL4l9AY
9SZi1MsJgLBrQnZjH8WmOGBVh/sxE+jvo4Gwg1vHpyEAj2dgZiT53l1qBLOZ0eM19FvuDZG9G/LP
PPves+r754x710lEuPcmW9FhW89b8jzfTp3P29Lws6XkILCrcLBsTSZGK9yKD3ELc4m5T3+ZzKKG
3qwZXKW0zf5cfn6hmat5XcFsgaaXP9deQ6dIasBMM4puxx1vnPxiMBdwYo5DUbbfFIF9KUAhjMdo
1bF8cRHBo9ezHW5cHbJL0V+Un9kH1nJ2/aBQmU0EQLJCHlQZ5SbrieDVRoZGu2VrYZxsj/kLs849
G5r0oXejYDmX24wX/cmL8zcyAmpHM1x8dEV6HCKj2jtJVp1d/nZQuGsvM8YPnNn9QnjmR0ld6jE0
QEFxAFyEdhFgTuzq09xivIDC/dJXk/6km1Ey4qZ7xveLt6qoh6MzG5yKaBWmKCiPH9k+X4jO4krm
sE07vE+zlRXiSvEwkiZO5b1W9MgkuQyZSPrjEpDV3seusCyob6K3uz6POj0Y0nHOmvjKrWh70olN
/u5VTr6j8mtcsyktrqR4T7z21tZr4G+xFF1U5OVrazZhK7TYImVCVMjsa3sXF6xli9nENlVZ3+a9
XouWcGddpGzw7nwPqWeEM1ddM2SqatFxpGX0Rg511KdEefq5S0gJC8/RW8npHZ6ac5F+4uxcond0
tGaAbTJxUllLV7GdX4k6B4vZyKGXlr5xYgMFdq7jHfu5UCLEv6sxuNdK+pkyi8aA+83Abwh2hGNf
m/t0Z0rEg2xsBkZRXR2pkKmOvh/e762n1NTF1sk2wo+/Uiz3X6KeXwKZjK/o4LexrKZbVNLU5Ges
0YGlHuyZbZCdOHJvE1249B6ZWb332c68G4peWiVJ3UdWPG3TMYwumjkscVwapGbD9Kj0Ts3FBDLi
EOOEWgGt6G5ymGISijVYNqYYuzikdToUVb/J6sY6/lwkRR0L2SjSvQM+5sZZp5XbXgX1XeiIVLUN
9AU/jLU/4IFa9MgxHIyE/xJaeKbquvht9xBrSicGNIjh56FVzR9pExQJh+5Lh4rqBnDrLVSrm0Fs
cF9Vf1Rp1IcuSp21dN36fb6TKXTe3pwMYB1J1r0HC+ORBHl0FVHaM7kO2xsbR72Z1Flozco+TO7H
2AYvI5nPxygSATMpoNp8/DjLj01KwMbFOac3ViuiLzZCt6hz9bYLMop5JMUG+n4iaSBWYgqcj9ag
PZzZgmqjyuuXqQymw6Q4AjgxApE/4Yu7f1V4dXnkU0jfwhSgUON6j4rDPHMMUV1OA6tfylU3TRnc
qnCB3yZd4hWL6WcvuC/DCIOMdHBYtbZhHORMs6+TT4efi6JvBGSD1+6mcd5VFBjdBoppl5qEy6ZS
d2pb1hDQ8D7TiA5Ap7Tzm42x6uxUZCATKg/TqPzWsonFBkacu+uL+gmSZm7fyvuFP4IDFrO1oavS
41TE32XdeY94MhoG3qa5CsjCMrWS3mNhprsKnDnpYUc9kBjn1ewc67HDWLEyEKo48EMtkF36W/pt
+k4PTrIVqdab4o4b7cIJw497nlXJMDwZ1ROPBX8vaJdcaCofDJ1c9ex6V/gT9tpsrHM6mRblRr33
YY9FQ4K4sB+Qg4s1LEf3Wut6ydAG7WpiIM6EXx4ypR5Go4+Ztefxxoyd/OrciZtmwATXACS6cHuP
8p16Qn+p5uRoz9VELHfKeLyO3qlp3XhVmUGzHcLiGbAeeGyw93vP7N9xd/7GaX4kABEdjShhNGJX
1iZScCRU9GWUUfE1Db7ESTcqrPXeKQLYd/I51En5FwUq+4qzB52n7guIK2tBvjV7MjvebMxz/Y03
llN5CmliDpr85kSK6IUozkZqEukd+z+GVQy7ro/kIi5rHo9td+oG7r3ZC/ShhJ0QfUvLMM+DQWQk
gU6+nzP+tU3QP1YzZWI4Hg9TBu4sp0AKEknxu2qANhYJbNKQ1OxaT05HjKPiqNHzAUmjewij07S2
N3xu9EzNbkfQ6UIC9HEweVg1Gl+Z39GT5ySE7kue16eoAL9mBeZSGV3JSX3GCRDTpnm/OL3allpV
D7HJfiNzqv7ALkpvMgyey75EjfDY4G0Vv0gZU/WqG4aOWASMh1kwc0jKotvmpt9vO5x4WxhXtKcL
U58HBg7yDm4VvteQ3RPejjaKs+OTpSqAAR47L37ruqGhFLoW69EeaAvJ4F9ogYPByN0ryTVOCNHa
7lHovNy9mTkr5UBO+1RbPtClsqsuqcyIU+B/7hhQXXnTimvNERYOJKkGFs94iarab6qmWmEpja9q
i6+VmdY01gfGlmcXmeqqLbEtDIptGCp7Bmxdm+zRay3ncJHVJQXks8PARSYu/3u+ojq1Oed1/h7j
FyMLNAQ720ouSJ75memfuZhLFmlaHM2t09QPTB+h13n1E3aseDVUhbjVQxKs3axeAx9o9t1UwDCK
uq9eiug6hm29Kqrg3WMGtMi4BxhEIXqRFYNDF5QPgvYN4llc4jFt14SDmvXPz7lW457iwnura9ZQ
7EbBVIpNTmcs8ti4pG7TP1qZf8ctyAMipDhJQF/PcGTzjEFVFk8ubCTIvInijFAJhahJ2Qfl8FSB
+UBYACagtk6uuelbrddWA+sua9yzEetzaROQkux2hroZmToKcWsn9xfm8eFAeNjZmH4rN7ZNsHNg
ragCG6BYaNwKi2gQe4FOuJfIpnO6sqfHqtb9PrF9vXb7PF+3ymBS15XJVoO0ZFsYbj0V0SiEkkI3
pBkxem0JsCc2VqAY7GNE99JAL0E+0eFIbvcPcMWzUaXTk33xiLqcoxIjMrGfYI1X1rsUimagsZan
lPp5dK3KXoq4tze6pfjHJf5mwz6gZmTZhVlwS0Nzzb60O9nK+TMxDqD+Akw7/K1FTPPHuo4Um6I0
Ixsja4vwtECfBj5DN0PKsbAuvnBbLpzmbmzv+hMPTnEWMt6WJejNKLBNJndxskvilp1Jdd+9Q9u4
v2I8gQyod42sD4NyYJnmQu39Ds94r6ojzr6lwaP2Mre424d0PIUBHMEyyN5Nx+C5aySbqKoOeLN+
A6cJ6Ul2/TXPpz32xfGqYxKZMjcPGBnU1jMBBhLIxUb72g9P+k47Skia1x7AvbD1Vk4tXh3cc9BE
QalivjwwA7+wjhTbfIb6i9lzthZJAlVVMYx5Fl69dcqq2KRtBcR3HJc9HXDneQ6TMyA70pkSalaR
PKYiSvaZYN6VhNJY9bRp4ZB3zjNW3Qstgks77s33WFVqSRApWbKo4HMgLvoG7rtY4bwP9j8/NJh6
ylHlt8E63Dnl1z7zjvXQmztZNfGewcyOBk5O6VfkAvvo2+b7MDOwpM5wYBc205tLBejag+288jm3
QFUQd9z7L6nr8kmzskwDpuzGsD04Uzp+KYKGwVGfRmiHvbd054ARcbce8xbSgQoq1HZ32kkLeTQS
ybcumgTQbIXE3uZ0HMfBZm7j6JV+kkU4QQ6ByTqtqQOG/VwH4omXJFuJ2DQeo74dV37hJo89k5sV
xnSXY73xK8Wut/Lw5QDrpUodh8hB91iwtIOUiX1aPDFbwGabpx9WzC4g9BqilrXMPhyHoa401GYg
SHCIjOyJ5CqMh5EuJaSQnKKEfOeUXvjUWp75gCD+t4Z4s0hin/Sb09Vrj+QV/EOrfvE678hELvhk
31iyPZhsMMCWfsR8RiAxHO5uXs/aufAr9kxuVnY708+ooqPXV+lVozAkuuu3GANgWUrnHa4cNE1s
MfjTtP2kZxVfrdzYB+FChKP6nLKo2sLGAWc799aHFZ1tYJafFdH9jS/bell23acvZHj5uTgAGiwZ
J+uxg1JHPDp+j8kQLsswEgvuYbWlMd5aezKfnwup93VmbipENlLiXOZB/kKF8LcRSwIwIpTcpgmd
5dQ/ZtWwRfZX72NMXccY997aEfnvAvX10BUdufhuRDJqq4+yGqqdk7bmoTAfCWWITWBn7jWZ3S2u
z5Jlqx/fRugZeBI4rwLf9tZDrNJ1j8HpE3P/diT0eJVZuxWBS3BZheGyjoLsjVEwRJpfY5jepix+
CgtRA35s2ErHnVplzayvs6rlgjTeF8hHfc1Kb4k+6ewG29r7IhgBV4gbsOYF30p1sodv/ATJg7oj
8djVxXvmRN9s7hdpMNDFfLeJgpILHjBUqGUnQpsY8lAcTcuuQVtsXFqL1oaRkraMyuD2cynd6S9b
rZTJD/abYYRdlUFf6li6zobhJRyhzZueU2sX1RhOJoHo7vfJJqng82bwJ1cNGtjaFJBsnXmIbrUs
F11BEBnkp7PiHKkY+gzzMrCHhd9IfaRKowbdNthH1wl/J003H0xstPD70uesKehOiuJgIZiI7QTR
hIVgdHr4ucANHBZJ1gBBILltq1z/zoT5W+dT8d6InAjPFFqPseRWNZ0xPOc43HdqdsU+MF0acCjK
3XhtkN3KDIhX0xb9K2pjA8SSve7/M8fjf6nN+P+pKMMxf2Jn/wdj5L//+//6H//zvxkj//m7/sMZ
SauETZsCJRBk9xzrX5yR5r9hevQBTTCAC0yHgNt/xAnNfwsCAAMmRhMu4v6b/umMxDTpCRyWJhlS
3zctz/+/Kqkw/f/ujDTNuzGTfwatGI5nufeY3b80t+G492ccxcaJiQAE12HaKh0WW9Xi86HE2NiB
THrvK31kmGtvAdDNh3C26i3FUJ9w0LrXuORsi5shsxibRw6laDZDAkBVDOJRc8U5Gsx3L7LfyaCw
Gw4KhgRO7h98NeyI964LLZLlTBEgzrkhXLpmSr/ROBIvvusXNfTqvukxu+k/uclTqYxhRZHgJsHi
HdCO85tr+eHCma03RsN3Gm2NQVkYh8R2xSGbPjABu2zhUATCrMZ301vmsh4ZzzvpgtFHtQyGj66m
+hYXO7GJhpiD9AKxG8LkKezC5H2qqEfHVm4pXN4dpZwnJnNXYoPNGdIGJWJ21XP49BrQCrbkqWyA
JCDRT82VMz2lJYWGFaCquL5VZCvXgPYrDvoQ7KaRSpsGZJcNpcHvRbXUuKE3Y3Uf+Tuc28ecGfDg
lLsRw/UCgP+4taihze2vVhJuMl0QA6D/CFebeoffI7nmtaWWPb954VNhubSH326o/rI2b4jFbaRR
JUdFUs7wsv6ImI3tPGAVLaNNxXoVFCu63IJVR9Ek+QvFKG64AYh/NbyY1uOm+Nt2Lc87tK97JaUc
x98F+aAhE/WizQrAvdYQPd+NkFbLRqnlp/3exhjDt5dI81dY6Qu6G9RIHrsmPKqppZOpLOlb84hX
x/W8rDP+3yAnQ1Q4ZMeiQCWLGSmYsGUCTM/ZMtXOshD87Rx/oqfv7v+lrQMMFeILOw3/gIfw4NgT
Y6oYu60eAPcaISkTLBtJA0SJcxxWoWGghikLq01v+Z+CsCBhJlluJo2Xl+T8wuP8tsRZdXakuinT
JtDI4QPsSMy5nsRmPQbFZha2vCNHTo4CFELylo6NCqgugIWMigbXGHDQjDauDIcTW4Q3RWQbHxc7
eB7vT4m9KkDurrx3QuTtKrSYXegAuyTDFsJV1fiXGnqwgsy9tpH+sgjxbWs/J2bUymtVGu4hEQQk
hqQDFaUmY6toStgNZlPek3+v7Pu+zQozTFYdIheSJW1r0Z7H8TNRJFgCul8KMGsnPMDlSsX63mTo
que5GqxdOhM1U/6p1Poh9mOX80MjzqYz7Sp8BsceUx1Y3HCV2y5b0MEP96hvr7ka2gt7snZTZX/H
BKkscRDIUjGC0gsKEI4qzpgqhywqVbAXhoSWWQAjLT0asX6+8iQHRAtZcCdjRiHwmv7APXMgrSV0
QFD+uIaI0y2dfhwOkYPCRTeuge/Ua1+Ixy5kEt7jfpN1JthCq8P9K2wo/UmHf9xQWGdeHetIw/fW
oObs7useT6IBR1QOBbz9SVHC4Mzt3oc1fpww1RhNdxd6y5cUwgcmw2mlwxm81pDvlavlZbAhK5li
eis1uR6jqaOrUdgu3eqUk068dQuTpkFrHQOlNSNseDWdFYq96NKIreqKsHT0MxRpCDCK8tUJ2c+p
qyUy+DmTUj2AwB3o+7b8ZYm+fhsJRUOKn3tCMuEjTttxVw7Mk2cKAGioRfnXwzoux3ZbZwZ69ND3
Fz+rvG06AL+FiLlyQtlva2MgeBk1uBgH9Ry7Yb0lksImCNa/3Yrg1JCSRYozOKPUXnIOZNMeKVXu
S+vTI+H3HgyB3shR4kclErfLuz7b9DLfqUGLF8vVzSEQyK8N8s6HlitcU9tazfkflK0raXP/kcgF
pIz7HEbATtoOCSDeyTyyKW5fST8l685Ij+VdihBk0ba+8tzl2AUUhd0vKvGbJZ/AYQ2BFlI1UGvV
tmrTjTDs/EcGfd03ZiV7QRm6sKPxI7NhTAf6PCIpP5NSrdGTcr1DAD5E9zMr/ST5FoGGcNDCCZIX
xzaYGlFObG5z9CYKz6YLk/npYmHkuCReg/0p5qOe5nAwyD/JTRFVH7wFatlipmZRMIJj5lr/vHQI
fk4YOMceVZPiWRJndy/wz6UboJaYeRFusgnfHqEpdPJePsx2Y208aO9z+EwJI7G7rCpf8Q3xnYbL
aRwnWm/m4eZLGB+cyBjimnjN42KQqykWPKbTQb+n03cfFjM1L6Z9IC9lrofSB5lloKpXYK1r3SaH
UDfMkFp3Z+fRiMuYMtYMz8K64Ebdtza1A0Hd77ileXrk5L48dwtzsXjMyuoLe6axiiZCho7CYNT0
VbMPhfvh5Gb8INP03ZlCBX+p7XZ1z1xKzY15/rlI9r/LGRPLupaTcXYV/ndsfm7TZgyO6dTw760q
FMsfMJJEVysBzE3fwEpUFs0KrQWysCg3QeWkL0qIR3NQW5vM1l7a9a7A6pkYU/KsGyN5ruP6L/rl
i1DiUMsu3hEQNo7GBLXdhCa9+MeVIZUDMb+ZDvafWPss8pbKf2kBUriZwKxnqTj8XLIpoE0CyNGq
wdG4QHa2ifDWBxym4jvvQcBgaJRnJLRf0rWYgdpDcVa4VVa+2TxkSe0+97M/LezGyY6Yc9Y0mLpP
dEudZz65v6NJvnvjIF5SYJU5/+6V9ivv7BZZxLg/d/dZZP21qIrEYOAk6//N3pkkyY2l23lFKAPu
RTt1wPsu+gjGBEYySPR9f2dvQ9qBtBuZaRn6wHqmqkrZKzPNNUjPhkl6hAdw8TfnfAeRQfTeaumH
q8OvXuizBKKoH5nFdNQch/ZxKlEqlllYHiNltdfetJAQjTjS7Ep/Rnelnmvg9WJM+3vRrQkGmnGa
+mS6Sf7x0Ibr4cQq6EV3I3Kpuvgr0QR6Kzdqrmp9aY2l27e18Wuy2ZAt6AOBYcVga0YUr2hYmAmn
hY6yvHH81uqso1awoMbKVS9l8sBUAYHmMB1MLqJdZy4EgU5Je2HuFAuzuOMbW7iO6o91RfvcpTCj
hgnMbQooPpVVtE/tzoCc0IaXim9rG1JBscP1zhaS2VshWvtWrS+p5fxKTNdPozB+M2qu4rGmU/vz
rxYefD8OYW6JIru6HjrYaFqChEzyR6HhLrCLnyBixZNVzzx0RX4X8YSqdEl+di7d30Ta5BMiG7Zi
eTLsTMk+3GoIxJwbizIAxA2BNdPFjhfA8SwYYIcL5rLtRxdZEGXxSitcGkylzOtkUR0F6fqPFWvA
YKCANUGOauHXaAi8NetLMtdvI45FsicKnS3yrN+HjIWWNDOMPXVFMErihet5Et6UPv0sIEa85YNA
kG2k15EDDndeNb5COf2FDzUNKuSknN9F8QDtSp3Kjl5fa+GnqfGVTJnhAZzgBc0awG3QbjutJEau
zWvtMQwTbZu3uXPl4aYftKWvT4iPYh82PR58aTrv6biP5IpQ4xMJUDun4PyvSIW3dAnmk2tP/VWN
4TGDQLQhktt7x8NNu+yV0xGhhObnVtWenQJIHismtO9VhVBFFW9akVHANMahK3TnUNlh+lIvzh2g
CzisRqKeclwegE54gIORfMQED+SDMTxx46grARZ3DFDs1fPimVwFdNXS/SRzHBCB6s9F3WaXmvVk
bL4lRbi8sIwHgoem7GTbc3JXuN4zHNcLvF6mdh3eAb3vdnOCOwmfxb7MmKdCfvtgGjcj1gPcOwPM
OLnTeA7jxvigJ7znXs8SX82vsijhI9MQHqGBbEP8Uo+G1XlBQs4ty3W1H7MouqT1t0Ekxs4kSve1
SNqPck2fgpMfhHFBW4QIhsjj+NERw87zpvRV90LLj1IRBjoWWz9b6vk0qQROMxw3xG3Zq8N+w6/U
0D148vdiK7CVUfVD6ElxrMsJKGEc8ttYxixJDCzLLk36H5wMXORnO9fYn8joi/nXTwpkxCxrTxHP
zVENeXEWwyduT+9a5P0XGqZ54wwjUVeSKtpYZihSunOd66TfG0xfrnPCKkNlNgHgtXE2h8w+Nogo
tnrVnZSJ/LaaGWDEDssjmW5JIcpPiW6wnyEWXsRqj4SAdMFy6bbYYjtfEki8UyTBHLsye+wHqZ4c
Fs/+mMWBUfF+Y13J4zyMW2cp2gdTlq+x4dIPlkMbwLIOz/zFxEmHae4sTvms296vkpCiczON5XOk
o31Q5ig2OVXupmrd9ilepvaJJbxOMHiidmBjON89sKAEYF+tKX8d3Mx4Rux/rpgbB0szxS+V0dnB
iiGYED5d7XH57ogWNXbR3g07+xI14z1tmoZzGbY/tL7qT6lAKzJo9r3DB9Iut5AFzYOlebRnmRJb
A8f+RW/COJhGHcEVRSvmOXoW9JEIleCsI7bT7BPxD/SRofjVGxQ7ytzGDiM7mY4+qor1gUgfw/zM
XavKcUQsjy2Kn9Xgi0p9ebIKKVwhqtlW94RJZPAqQNdl+g2GWHsgNsK8DLXRgQ7mxK+IOzl6LEYn
xcKhETFEhFW65ho1BhRoeSxVQ1QNBNJAtN5UEot+7qbh6wcLx3c3ctyzbT6YHMkwNWvGii2b9SHC
PeINp2p9yaYRn8JatGtxfsYaHvtTYbC2KRV1gu6Om8TOPl1ZTG9NjJtIATBCT0j5BVdjszgm16AW
MtajbwvQ0FDWgRjZoKJC/yaYnG+qyakwhPP876k7Wej0x95s7asOW9SPRi/7CWa2qKvlRyXCNgDC
Vh28KX/TDCM8m9ac7TAJveH9i1CtUX154FsCGU3pE4GPr0QXXpumyi56rPrAc6jDQ9xBn9Acvo+t
OT8zt2Nk6sU4FCqkR6M31zAMTUQ964tRo1TUlIFGrG6hkhAyjZlE417Tl+IKjae4DgkVYdhvame0
b7NdcPbk7znH2caGMfVVF8/KJUACbdnT0iXiKRmw5lWG84pOKHz05n5Pff/dnMjv4/oPNyjV422M
oNfv2CLsUp5ZL9mEBDfMc+dYJ4hoTcyCV8N7Jlek/BZqbsUOkgFpP7dBnFpU1AUe+5nmmrY3vs59
rR6xVQqU5gYVXBl+aaUjqYHj8mXlr46y2oRKqVfXEu3TYvZbb4j01yazKPxoMCJlLlitQm4npcnH
IXUec7dHfeiKD6McMG95816Ay7+1iMKywfJOULviY0/zsSkjsg/0cQKrF7kPCJhwF8nZ3CINnz+4
AQ7Lgpx2Gjvdt+HePYQYVrFhypp2x8gfMmu4Ol1Z3ayBpL3FKGjvjdl67iNvgfQMqRLiXAL81L52
WarfOwR4JxbV95RcuitmwiBJTfZwf174oETeAa7pZ3LQVfqokQQDf0I0+2pd0/SKVWSrT9ikUX4k
3CMUTve4TfRH5tOAIk05/lAR0wI5wrUaOiR9tlJX1onssUiPmQqvIqkoSu5hs+TbuCdTvAC9dK5D
Kbdd7zIdykf1WC4E1Y5YVf/+b3Vt3Icwwii2Q/9mPLVNZjzhfSI9cTQzjgn+G2+WHBsnRmnGgghJ
uvyhh+gTCUNyUU4hu9UJYbj/eals6exSxwG3YuJ1rd7CMjfvUcWLQwJuPnThLcwJH+JhpI7Yu2mz
UPU+oS/hYCIH1xwtpOkJEeW43PjRAvI1HV295raaWAjC7YMgfrGbGjiEMemHTiK6EFSGKBewL+iO
Ee6M1CbHMuRP404ftND+6jLSwiyR109JLb7yCSOepShelrJP7zxH3tg/LOc/L+zxAVlS10jsyo2g
8beszgw0e0nWoLeIphnDnZ7pD3rquE8Lji69t46WF9UPemLqLz002dixj6h/owflVdXNrvjKEhRH
n/wEfxUlypZcaBtCdLgnpQxa1uOvU4eYcRy70ffm0tp2OWBDy1PRHhF/dgUX8ZMfJ97Y6bnFyEt9
nZaPjZiBn61UdlGE47XpXR7IIaFGiiEJhB3kQG3xlPZp+QRYAR1ahVTTFe5XaYXZqQrH5SHDCnFK
wu79T8GuQ+veohSs/37tZOsFFLpdTGzHOttLfw5Z+a0t8mvexHCDw7OkBoUUt6DOMQZ6Wa154qGi
fMNcSQ2/LJ5UkN77l26uYc4PK7UKs5rdTOV2lDEZIw5UZtvdNizN1r/b3EQ0ARqNl7EDojmQACZu
szkIZF08RAsd20rGkGEPD6MNSOvFWiJsfxSZvUkcvn1h1ZYvs/c2JBCu0yroQ3nNTDWqnnp1DJeJ
msMhQzOpXb+JSrR0k/ZuSyYtg4MIuGEAcAxhBfh48Crej+m5Iwkn0UykYm3HlI5rKdA8cgCW6Kzg
bxwU03U6jJq0mOgHRSeehnGUF5HOv3DQN/cw6ug8J/FcchZT+BqHtg23xkJuA2QUUlTxxlZmaEAR
dXdziNici6mkHU92Ts/g1ulYNBHP+YEG+9meFXG8lfHbi8JsU2Nzwe9Fpl4hsKo2BFC1LihOiQy4
Tr7JrPtmW9FyFGX25fWkDcQK3iZITQKqzXDwG1tDTLdq5utplwMG2BJGQ+NAMlfQSMJ3o9yekIVh
918ghsGejf2imxzcknq7cWYGOrrKr1JDkAnUINo00afdwomz5+YNQBIKajV9t2hrN2Uz5rtBWExv
DLREsAbx1EKd22Y5NrrSI2xW2jHb8ZR5dziekmhUz7Y23tEqNHt9zn86Zf6EiMg6J9Cve+E+Cqtx
H2dvfrJLg3wZVeR71F4GcJDx4LJj8T3Re9xKFqwljxMuHd0T6+IvxyRkZURdJwph37KWskDqmAO0
B1bT7dVWN9psIEV1wTBYEC+8eNIlemzyGaU6JOgANmswfjMOPwi9K/dGenTw5AFyRZeoDK7W3OzZ
EwtRck+HSOBxIewSFeIqQp+wxxmi3VkAh910irzkAW7+sotZGfcgZTyLvfqUustrWti/BqP9oUT1
PVY87uOs0J51lD+1W/wkG1BsJGh2X4hYMorPL5Mao50hmfgrTIBl6jJ5Bjq3c/QDdzEkxIh7AVzD
sWpmGz1mj9Y963si6IbFryY+MROdJno21kVzT4/E+YLQQ0He4bhH3evV5uo2N1yIzeUuL3BgAAyA
W1jRQ1Law/di9IwaybnS839gTAGjr7i/tCoowubn4g7MPWqbc89oHto1J7kegW0g+Cx3YMIapi1I
BPlBxTDMjWoHe3FkCT0iX4cCYm7I5a52OSsFA1YNwAzGjS0e3MuC74goiuLcAE8LJqXj5BsSDv06
csBIJRuCMY9lGS7HLq9mBpP8WRWHbVKWuHsHXLhz9KmYBuB3maLTFMJxahil7iYX6gdW2zF15kPr
dYS5IK7ep97WYNe+kUhqxESshDlI3J8l6ONIbJbW1A54GzZOtuA8WjSaor7cVFbS3POmOxmrwRlb
jyDdN9ojnUHWnVDfWI33VOuUIcL+7DqyM4l8Win00W2KZ+0T1ViKtoCaEiUHzzKv/mn2krwpFxcO
FYCBiH1+ltrbvPTG3nZKiH9qVLs2zoRP1kUXGAb5BbmjpRTjvfGKIuKIJ+qgW/mbU4XXsm04MAEu
n+CTIQ2OLxNh98G0tBdh4kCrxrQM7IofQ50Xu+rd1tzoEa0LwuPe9oJWH1qGSsSD2tWl0bM2IE7i
ih1jPBUkugJPbvyFRL1dVGEbjjTB9cTkU0b697kcun088h1bhnOzamgPVtf41kTOmovZrp/ODtgS
fqcgTiWayBur43CHLeSUtvUxHbP5Xma02mZFdawiBy8UZpHVQzA41BtNN0R+2RkakPz+gFuzPk5V
ap9DtCSzjkapLi3iShXeIkhRe1GSiSOIaBrM1VsHYyWwBtNiw2ii81nSPatfyPNlt8MNJI9x0n9H
ooisC2coIobufeyLaidXWXm7yfRBx8yKc8bpsbFGPArn+MTVrBBwcp2hpN40pANdF+bsHPvsAx0n
s/xytj9J55s4LkhqLGooGg2cgS97iWHGDJve0Y0vUqgC1M3kJ7QbbLHJi12WD4XOfJKBRH1YoDIf
kMqzhk0wSzTSfLQHGW/6fBbbkToR/6PBJ3CthPIoEIA6Qe7fVixyNi5D+VOP9bKN7NaPM+uXl9hv
DE55AOnk//bdCvBXCO2V+bFE8T1xxldhqInFH665Py9zq42HkeUvVSqskNwimm/OSm6RlY9ftuHN
tfZOHSa3NGTPBq/gxMTY77nTrpllkcrKFdcyxfHHcLJv+sBtZGtmf0rmhJ9Qe2jyIvFDzq+g0cxX
M4vP5DK9duhOBJxJcLDqPV4XI3iIIh0rGrG4W4dBoAxm0D1JLIJM0gab+GfQlZHV4i2kuZgc+lnh
/WLcRQyhRxYhOilfoW1bBx7YmzuMBFBEcf/mJUDNCgLC0DlHL8f9JjzrNHfzApgP/IQ0PQzfk/3U
pd0LoWOQFDg3ktTdLU6L5t0M0YYl8YZ32ZaRvSaGG6CuGOFEyDwaKGOU5pxuYd2cG/yAfiRwkCdd
/wtU63TIEmSp8N+e4fSBqkPR2W2wXEdbp/aioEd+wlfAzLOTn8QFHvJ6RVkwOd8NTgLmXKqz8krg
XTxvLpm0no3IMXza4BJv5IV1ADq78iD1JfMLMESHEFG3yR3M/Y8bSGfqO9huwAXKrGrQxjO1+oUJ
VXzSjCggCLxiQ9h2gT4qi3DU/IR0vD/yB7gbM463pK9kfqn6l7LAdyz7eI/7fDdYvEHKcHjTL950
0Qt2o2H3Elu9SdkO+ihOO19T64MoQx402tNO9OppGN18O5YUQzmnuq9iQwZ1zEUbLjmyT0QEU8Yz
0GYgVKUumLtZ9VvTdG9TsnxvawgSDOtwBEVhE+hZflRTvZwopx7SvusJQIxAOySMqzKIl2JiFTIX
THmJI2IQEZNNnLf1poQrdDJHTLteeU89d+OUWrm1YIcEgnlbqf1YI0XOWMOYYaNZq3LtWuVg4aK4
QCauTY5fN79Ijkkuczh8sJj2C9MqsF+jOKuLPsPETMuU0nTN6dvSFUGx2uN0QZlYAm024GLsZELm
h9l50U7M9ryVQ1P7oLpWQW1+LWua6UIVZ1NT5yZy9LMeWwWiWUS90bhAPezBZjQgEUAwMqiz2O2U
uHkyOQadZzkQLrEnj9CV03rKN1pHvF6ZWVh8MwuKPG3/ibYOKX+XG4/K6HcWkgpuY25+4OwkCRF2
pdIXoKk8cUC99NjNYBbu+kR2SLHBXrcW8mDZyrcR+PNzho4gdRaysrktlIGceymHK4jE+bQ0Fnkr
3oZYBzReViP3pXisJbdbCMRoQ+IvoeCz/jQU7bdqbtodSA9G4nI/DCZMuQGCJJf+1iXnzcePytqc
sgV0pMbSQH1X1dvMzOtskD20a3iUqoXM1FCV74YsgFjEnsM+PNJ8ByuQam6kdvQ/e6/GV1ck1EHe
xNwcaNXsrIO6+khIOMCglTTpWQWfnrlYCAhcrv9SrjkMSCsAirAzzVFadFnDUB1tXj+1Q9C27KPc
MDJWE+9OM1ky6ZywB3Pw4PFL8j2K+WG2GiZ8bdu9xcbVDoX+gs0ev4ShTrM7H9F5GL6ni1ewvQY1
U8jPdTGqUxHW8G541KrQLD9pmvfQ97daGT9WA41fl4/1sRB/ll9Oe8kaDFDuZLzYXUm4TsdHnYtb
pYm1jWNCYblrwsEX76ofySQd8D0NcWCa+EKQPxY+GvfiEbzjHM/pg4GPvBuWYY9tl0So9UXwJ3ao
307I9W9k2EQBhFGC99IWZAL6zk0Dj+oSE/ZcTkNysVP4xl1100rMTFF7duVVd+fpToYNzCVDHw75
ZS7BwJlWGm8ZPX0i2+8wbpHXYdfwMrKWdzKuSahP+25iJWaQgkwBb35vtY2Dk2GT5tnL/5fUGS4m
6H/HGvxf/+O//8//9h9/kdT95+/6T0mdsP7m4BVFPm7YUPdd9x+wQfdvLr/wf9Rx9j8kdfJvkPNt
xG6IQBFJuP+ADUr3b7D8TeGhojAMyVPz/0VSZ/Du/4IaFALhnittV18tkOZfCf0uWCNJDLl5pzz0
FwaxxGG4iMEagZWLRe4OfQnThyFlaTQMd4bklxke54Y29MNyU2cnl+a3phE1HsqpfupccOOqbsXf
9ZpoLf8LKCKfxV++TsdAQCgty/P4yJz11/9J+EdkTw/GIEPMbHgIEOpW7vNYNWhYBrAXufOtHFZE
rUMKBmaNizll6pDmlJ4VE17HgaxnbptulgfPaz4RUqv7pJ08a3nhsQe/mPDLB4MkSjR9ybcObKoq
741M5/0/XRwMMZeoKv+Z7Wj8Vb8ohCNNWBaST1wwNEQq+c/fBnOTqR0TLX/IMcukcj6zhrp11vi5
dAgJl6T5jT/P3SZp6xL45qk9hT8robhvgCykbgBG+fbvvyQB0vKvn6wJPkx3HOFyjXp/+WT1Evum
SpCJJwPDbLrWImhL3BwaBCDLFsDXFioAaEzBlGDbJXVb22HtA3+oyH1Cct1u3N598oqqfswY6voI
Cwi7nmSA0/obW4p4TReKAhMATa9TcTe95fkUEu5FguChgAiP//5bWgWn//otWRYqVOmgl0aTik3m
Xz9lVM/6YpS9cRfGN9vI+/Pomi1MrPJ5CJ2XOJzDt1Cn/+3DCL49353uPGpjKf9+Iv7XF60j/q/L
luuVW5SOBTWtK8z1evinyxZSmNFTXc33sSdVrWNEYRFv4Uc2LulxnBw64rFH1l18qCwix1A670m1
vCW3nJj237ovU9pryvfSjd1zErqgebSuCbLWrklyejcMZkhaHidByWxhI1hMEv6l5RehQ/qJZwDi
dVWEp6rQ2oMWaceiMSH9w8YqlVefrGd4M0zhhQQ+VKXdJXFYexDJcaujxXsCjl0zvDNZEpZg8uIJ
kSEn0nRw+gIHgE1MoV60u8wb89Uf/Ztr2ztNgljtN7uV7tYoQkLgKsEsT7nZNjOYT3cwii6x3vxi
p/lco4Bi5yBQs2IfY/aS7qj95l1lIYhZ9Hq+IJtlBGtfRw6WPd4Qqnd39hvmaEwnrXO02tkViXm8
feR30v1a4fo3fGUvuo3SzqkI400JPAsY4KD3yo1wrxsD3tysPddDC0A+xrHdZFG2N3oW01l0tGHc
BF3op006P3CNSV9Jzg0XYzi8l0NI63GiAaqCjjINe9V0Ac6OC36RNgpiYJwZiP0iMaWvt61OqKO2
lwayJa3MxX3CagmSewBk2I3oquzsJW5n91i4iFFCBBt7mQ/fjJh4CFl4DKHwM0Kr5TrBEwksz/b8
IV+AbtYgWPH2MPUQ7rHRqcoiQ4073WA4I7qnvG37DdyhZY/oF9+Sbt7B1rmge0hsYGpsbGqvnc+F
1kAf7MDnACc3IBNv/vwPZiFqoDApqpSRgoPpyMEWIBULfPs7EkFbhhzlwelaoJmcdccB8Vyf6PR5
xHi+MbYrz5E57WaIRltbQrVBFIfJsOUaBA+B9DSnV8GFezSmEU694xCD4Lybvdn7E4RqeuB6ZzUC
XxnYdN8K43AvowzagFa/MIF8HmemB0kMEGnwILsMDdrdbA1LqEf4UpmSgcEAmmcAu2g7OeROL08t
Kj1BLuSDqxPQ7aVbdiDto7WgK2aK9zyHGsrIVqxDx/Lczs8Up17glEYd5DyoL8iqNymWzdhs5bFY
Vxm1qwMaa4x3oGQIAWY4PLHrgvK3B+XnmhH7pFKz/0SHdFLkc/lDMTi0Lt+d3kzObsoYTeXLLXaX
/BC3/QIPM+p2SWJ5GzXWDsutZrwBmdT2aRQfauV8l3Yh9gjtCJhthqtphgwP+Ko9Sz3pbG0e7Jo+
S1T9pSOF/mhKxC6TTigplxI5EtBqETnZ4x6DXbn2/Wh9pLVcZlnWe1Tt33O9kRdc+1SqoTo6RPnF
mcZc1bJZXcT6rtVtMN8AIZlMxVu7fiN5EFtiPBWHjknrNoUZEIxyIKqUXJnRW6LtRIDIoTS7ajMs
JgXxUnkY0FPGS5A9fcNYvJtjWYyFObqK7txgKz1LsgMYEr66AGevEiiFFfXFpakTCDCyL19yR4Ik
bTJCjV2bMAtJOLjjzcOVsOi7ms5LJJrHdOCBliFNLZvYO5OH9ZI3s3i0Sv1cwVPmVAK2OeXBZBg8
7BFjBrWVDwctTpq9YFNsJDMcKITSRyO05HlSxm9sYZ9ZWbqH2fvduWV3C/uHvJHNC4B2sWKnjMDV
669SMp8DQDRvHROQ3KgxxgBscXH15WXSwL0kk/ejUCltWw+cT9ik4Mx9dbLJyD2T4mjyzNjZqNIi
zXL3mjvIoCOihpA4TsA2mp5mvQrMCmUh6SZgotDnbyQ/1wPSl/wouCVUJH4CoIyHhYqilOZ+KlY7
mFeySraZb6HBb+74PVGhaa+YtG8JDjxfaoOH8Zc5+Cz0eU9Y6BLYbapt49Vct8TMjb1ugoHTtjsn
jZ+zQrW7ZNZXN5eHpU/t/hyxykyYhlg/enqVvZNghx4zBOemL5LxB47vO0lhy85l0w3T/tZ6k/c0
Jgo+75jaELauWj0vBzTQzqEH9Oy2jAam7kvXI+dsxhgreA541+Y9skV+QcnyApYKQyNYJyR6lbkf
EvNn5mBG+PMo7NOCfRWkrR0jpV09QiEu5xxOGmBo2I+y3UelEUQg2rmbC3f7x+3axMNKKeXEbhyA
qG6o2C2CumjkwBBULJxNkWRa0WtAEiQgDLADenWeLG7ZvH/jA4ro9cWHbCwm9pqpBYvKNiBInXNj
6BzimWKWUhTdUS6QUfsRxLUbhxdAUh2KpoXFdzqITSKT6MR9FR3kYtUbOUIQ7ghODNyiq7A1d5xb
Q3OcOkFWeMmtRs+wk2gLSv0Ch5FZ24jQUu8Uj5vkEBKZyc6u4I7UP7oBiQGGv0djaC/hymwL2aFv
vTbZlzNImzkEoV+E/Pdhjp9qt7l2nTgldvKd5FaOdZbOtt6N50aPf/LIGg5W1DY8bdS8RezBTkIJ
EppN/aN1p/Bi5wuu3tHec77jqU+hlzhofHfKpvxZhHWfW1p4G8zzmT1ZUp2XpZuvUTf0vopivCp6
d4MdCBij09BoYwLZixEbxaCO1cBga7QdEeB6f0hGnWnpWNnHosCTSBwjFGsdZV3RguYjm94h43WD
fvk7PgDxjYXkVizWRyFbca6cAAqwC3RB7cLJsh6BwMAO5BxlTjaJhG8Ae8/g2ozUc/doODAwELxl
sElrgHxNdGnb6/plDUuWHgUn7t4mG6ZECDEomiNbisLvYqo2GjvpyynEldxLhFeiR3yDxDEsytA3
kyy9sb1/YO2KfClV43fP+lnL36FjOUz2spiDZjrMQHT8IjfgcHjDp3RahrYRtm2r3OcVf3qGOK8X
3W5IxuFilDrC4SxkmzfeCnyoLHUIbwLdd8gFCiN2qIETfVKUpJtEGKc+lYCViSbxWVIt+2Kq3nOC
prt4/AxRSxFTH987S7zajFt3rdlXx4lBK9L84gBQ6zeCQlgYXlceQVGhfMVAe+6I+SCs5hbRwh2r
kfTtwVyzdsRTMxtE75CSQCmQ3mCmmefcMC5R5fyuOBo3KkTahR2rPcvZIf+IB1NIDYUDK27g1Yvj
KGoY4i4S0Uz9zEK552HdByUh5k6BxEd644Obgoj0Ovul53Tb6qKXwdBCbDQh02vrjtkmcqMhaj7H
T8EwL0KGaH/VljOyZnImP49Cl9qy8kMLZZKuf6VliRbJi+HcL+kOURDBWk+ey9wTUqXWQoIox35L
dNiNwOH9+ouM1D8SM3uvI1ZXHUMcPoTfBCdCgvoWzzmpI/oDbfXdVcURBs4VyS3qUyuCIhECAMdo
/w3dMikosOVZxOK/rIbvXKdrSjkRobJu4l1isQ60TcDKtceev3bYTSK4JXSP+5VqM/ljUQswhlLi
awjeIhRnnGIVGACqQCKJ2j2/1DX5m/AoQNslHXx9WJBwmsKPpLiWrvU+oPraLE2T7doSmNOMWZUf
9u/Z+pE29bPWq0/E6K+ern1f1iU2SsJqlSUO3B64lcatu75NVfSnZrS+zISSIgz5WsaRxYyn21u3
eyr6FDusFUlWXNw6E8njVjGmfq9RRFF46aR5c12BeTXcHHopnGWZo8ZNbyEm4CydCZ2G6BHohTlt
YXtC6MGqtKCCECHbDhN4uy/jUt+QMLUzzexlGMkgYTZN3EFC3sLSQEjTMkJniLOi/TLd+MT5gld3
rLaZVjxAMX8M9aAw2BMZ40dvLx/G4JC7O5XvCcutMTZMsBbhKlQJp4fBZqpi0Bb86C0imNgBAaLu
2QuInDgdC1eKma4SgyVNDhF401NS4c6TNfNKIa2tVyr3pQGfdM69btcwJtkwx0h/IH95HKVRvjra
qbC08TrhYz/GKNr3jnUdjCI7xUsWP5d6+SnUIleLkrEteh0s5cSsOybKhO/Bzq7dTCVpOcj2xlwG
S9mqF5Pfuslc4M2SvKiQfcXelQBBDBFSV2WorYATpVt7vKdVj/JtluLulBinikpVO2Gj8uzkD4C/
GQyApADlPY+30A5PZsyiZgCswhGn0a/kzoZzSb2W2eILOBEvyIcCmTvTw0JJS3Vp6lvEPA8wJLVH
Jy7rQDZZuZvZQDELnrFMFtmlzLz07y9dqgj3KlgbDD0SHgXhZJ9ps/HAOFU8EHJ4UkZHnorbGC+k
tUGUGYm1tbK3PxYCQyX7ppjHs8YReUN1SZYhoZRHZjlvMYXLttMmHcaWiQ7EbH+2qivRUEzi3sPd
PDddOWy10Ru+DcRP//k/OkTNG12AbwiHYRcXaXPJU1cyNJt1v9EQUOhW/w3gv1Or4eIMxXipwf5v
hA6+FcgjhEsSvCoaAdfRhls0OC1WIObI6ZoWVyBWL0NIitKwKCzsKjGuwuJTG1AUb4oUuW5sSf1G
GZ/v9VT/JPnYDhrLGl8rDrVNrxf2CZeBtZ1LCS0ML93ZjgAVLF5f7T05qltfGRd4GtOpjaD3hgY1
olroBFsvaw8T1JnR01/m5tRk1APY+X81ETsEplwfrK/2OtCr61Ak9TYlZvgxCZdzjgT/SQe91Zqi
fTbxZfVY4lbqQHsKha0eiQQkr5e9IwtfTtkBGatraDoFlL029tkzJhHWzrM+nhdMTyrWhmNcRLVv
tyW5e0N+XDjCr25d4qULYTlpKM99KD4pYGIZYpg3rS8M+DmHO98lbSe3DYU/K/4mmqWGzSvrrkWd
HyYgLp7y7ItD5Xcv1gxqPRXZTpW09YbbRK8iFd9c2aY7XVKnJhiqdtKlbOVIS/dW0vesnkT8QSRf
hdQMkGuGTAYms7iXrmF/eK/TAkd+V/K82ScivqDDZ0qkZ85Dphrv4rj1KSYcC/tn+7+pO5Mku5Vs
u84l+0gBcMAdMPuZjVvXNyoySHZgESxQ13BUY/htaSwakDQOLQS/ZJkvvzJNTb3GNd4gH3kLwN3P
OXuv3bxmov4lBxn8aBS2P8byIXOj8Ehmff7eeLA1YlsYL4NLsAp6TnWTRTrQWUq8o47i9FrGGCp6
IPBPqLrz9TAGEKKqBl5f5LQ30sJfOACJF6jS8lm1F06Qv6p4+BkWpLcKRIuvjUf89FhrccrM4otv
i3Afe5Z1zhubqBAylW/j8pCXPSzztjlPETIdzwvBZMSTuSE7oz/TlIGi2jr1Jkd60KLKfEmV6h7G
on0d57L75PTfNCXoaZrmm5AdVS7XPIoBcKXB2MGfl5150nhsd86s7dcyNlCJEFYaJlzxZFqlaz/N
LY46cmAUwnm9TNv8q6umeOPT/DkhgBZ2+JwqY9pabtYxMOdpJeLomeGrBlb89PGTKWA4O9fzV9PC
oeMrmX2iH1HtIYmBu16e6nEsjylq1TVmGcAqA29vSgxzx1HT3iWmsl9NuKNAXGMSdmwJ5V/VCYBn
DWu5d72fEArbLxasNwekOCkQ6c85tG6YxWu4SJGzi82mvGbEUQJtsev7JDO5DtGYYDR4q2US0CDw
uaR7C0kvnpPIg3vp5ulT2IHW1v5jmITxZ093AslIDkRs2g466d86m9Cgyf2MNgYBe4AmeI3XRWzF
2EPB4/CFnzcFm5pV5M0NsHiS3nY+qzR69H1pPgioLOvEtO0dP7IAqWTWNranCVhEwd1H3Onvp0i0
cf4svzEuv5JOb2wI8/I3TlypvWtwMOZ6w/bMXnkEY2/eprQnPQ38ctxE6NMLFufCGnkhRQvDFnkr
maR7ZHAGFB47fFCSjRDy2FA04s3mkKxpAlWRmL6kIaHVMp5uqcAqbvVdd7MMCxMD5mYKl3Hc0bGF
MTQZREdQZN+1V6hN7jARmzHe02DL07U9yebWvalwxABiClaxThH60PYM83pn59BOPxvjTCswEY/2
5I/PoZ0cnLZSryxEOQItB0lNPMe3VrOOgfWajjT6PluWy+IU99MVM/WpNg37NA6gqGm4FicKnHlf
0yzaCqIqrhGLySqye3iDVn2xGJ9/zmzCz4RLV6xY0h9AcD7TbPFRVipF79SfrlZB8Jxfy6Md5va5
L1S4NiAY45t3xCYB6rIlvmB+SCxjODopo25GTdTBxG+umyXF4OMhJD5zlTR1fXQsiwU90AK+YIe6
MkWJ4sOdPdsIWIiuLH5KFyVVX9h7Kq9qUwwSTSv45K0zGumDEhvlDcdSgq8JIpSx1GfJkcgHfj6X
OK/tbhlFgzvAHBCvIz+xLkXUTlyESf1VBagQ6kRYu0zV7a6SQXyIavfnuPSYp4prjdxz9EqBDu4F
ut17ahjZUSZDjDIFKYBy3EtBC+aBKCrjQcbgqqyhSDmWSWc/w77DQmOTkmsbRotkasLhFCLQZSj2
vde2d1VO7V8DgWuEOrNL3epcMZ+9RAjZ1/2o08OErBkixWE03UeWwfb2QYL9+BVygn2zbP8QjEJc
22ipBwAtQZKC/gy0fYePwojZeYpJG7t7feDA507BqWcE31ASexu61dHL5BnJmhmN+0XF8/dSRNEP
OKOtxecizBROQ+PCFXLeitDsTnNoIg1ywFXDT4YTrSvzW0jSwTQBpGk3o9e9y2l079bMubaRmPwm
xXmppM7GFuf2L4MdiHMrqWnDERp0pBoBxBTxHLED2YXuXIHCnVQ/GlJ4Ih0yTUCaclQJ/eLS6Dd0
ufKhJqt5KI1jVsIqjrPqUDTWIgngXGeGrfloeNyYg/0AaBC5QASMLp3dmz2gZyfNAGEnMmQR+EA4
ImeTWUyHwqZ6JrQy28YgCr4uz2LPhe+ImuzQOZQIvVd+iqGJPTuxXxzRcNkrbbbioe8i8QArjrdZ
N5fWMdsdJzjBkRRd9gD48TB62v1MlQFwVB5mOLwPuV2EILvZInW2a5IpeeRynPCpAaIY66mAXR6c
ELsOF6+LiA2A3LdTOao5CCELC3RONksi7BczjXP6s50827iVO3N88jSYwVaF3THHAbHpmqR7gMyG
zr5BYKLf7YSPfB5Dk+0iDA/EkL92sP/OHw/kRk4L4OhXkAY2N78hntzCrTDjBgVAN7rqDhvKGfDo
3ZNi3IxGAwaytZbWjfhURYmztXoEuCHxXztV13iHsduSipODLpNpthEGuiI7dp1bbY3RdaJSFWbs
PvJWNzRospvKkuW4RdFv6jp9HjroIaWh8k9zWC+TvFNPQ+AnPopnlQbZK1i/Zusbdn/JS1pSY26X
aOOb+uylIMKwta1rW5ZPqVHIlyau3vnc160pnJNLF+7ZHTETdd99t/VukzsXF1xbm7Sa261qrHwz
DuReNHxvV9Rn1Q3FKUm4fXOmU8zEheUxXw2zmk4uxfiJwxhPcX0RgOel+yaLQQDEVvnqAtvwc+dz
E3XV2ff8Cr0i5LGVWV6cwg6/uZ5eVdZcvDdORkFmkeVZjVZzg5axzmQWvfakt930gppLuT5fGcqo
g1f1p6G06F3+n3pJLEWT5vrP8+pF+kF9TTtScOLlQZJAWQeOf9R14e+jLqgX0qr50DR9eq3n6PDx
7PcDsx1atgY1qIjOHbOmi7Q5CXXuXQ0Wy1JCRo47SWM956l6r/wdAVLmd6f0+vU8Rq8xKP0HxVxo
HEX3HFJLfZoq78BlE+xxQ6CfE174DFGQjgr5OduPpy5GuRj+1KFIIK0hI6he/blND07YvqjeFLu8
TJFlW33xOZiCXwzTjUttdSOE/B82lJitEZFiGgbcIAvj8RtNj5vbjP66p9q4w+86utA7f5RecvdT
a/wUUjIcO9Sy27Zy9wy35BW/08hsg+GU6OvuOFh5c5MEfnwQFT8eQsOEL9drkj0Cl2W7IVXTF+nE
3LF3brnKmWkkA6lP3JPHsrjasezWYz7IfY/y8MWhFKqG4tovD6EQWAY6rDY1kMPzOHSXEI+Jb37J
0Sd8I3QbDp7VdAe8zUsK4sBAxdPOtYsIPUDWerG5Q7/YGPW3TT8WZ9NeqcGNPqfNlq53CBHe8hj1
gAXNZgJenH7gQUl3baGIox/o6yshsebarL76TmVfXPoVn0gHRkC/PE3QUtHD9Evgk53exiJM9uAZ
ScNN1Fl9PNT6u/aCcvPx/cE0q9eijtr9gFj0sco9xeCYlx86Fh0QOzBwN2O2i2K9yANdveVbTY5k
c6ljwv4JV29CU0iPFCRmW33D0fLT66Nd5gj5bLeaCLIyCF48D5hq1tJztWvbuMesk+1o5rcKtEXs
wP/+eAiXX3UGTKUZX82qygGUuANy+CgahqchONHsSklg7JMrEshtaoe/RDVpvIglgY1umKyd7ua2
rfvmQnVUzL5jb97ZIpjePZsI4dISXwF3HotFqsZUxXjCVtYdM07p2Nwd5zWbw6Pfq+gd0gxHQQ/D
gaNvltn1t7akPerg5VtZqWkd+jZqrj53Qac5IKSdlT0Rv+UdC9etFjs63H2LVpK1G+0q/MqIPjyo
eYx3TlBYJ43qci1DQu9BmY43eymfmCe1rh4JAAxJ50mWABSRH7BA8IeWp26M2bAcWwulthPQB0t2
QzG3J99T7YnU33WHs3crQi4/aqJpC7DkHiQN9ZJvD5uBBtUZdd2nQVYejfk4OLG1krmYHQzaq9eP
hxCDccXuFUGTqVazsvuz3VRPJI6UxA7aJLaNbPKTG21ZmdWaM/rKs6fmUVS6PsQeOeZJXdQXpLZM
SlOPNjzGUPwQLA5Z09GKQTLaWvFL26Z7JVv9oD1mQPOcPiWm/DyGZEG0HiV3V6cXa/E+TXYb7qbF
MG2ZDkP1zLuHkI7ukyYNxYg2NmffX1Mqz4yYvo42q6el9C9JqDTJVqm1grO4VthlP5OulnJ/JJK9
3DlR+NCLGL33dm4sXEGu/+DGpjohJJiY0TjeV/Tp648/MSZ4eSajUjf8awPxZuMn9FJ86imBK6N5
LEU6ng3zp+PFCmSqYW5AIlhww4vNAEl2YaO4E2iDMuGQJB3ktXbhfRUYs68M+UE+8uWcJutE8hSh
2KMFODia7OM4pncww+QAzP49S/ppleWCvh0Z0lvRcaDOxyqkLmuqA5/0p8gPnLMr+/GxSbtfyHn1
yfPbB8dgiPkB68R5yqIwQvdotXusU5xdssWMohMkCQEBMW5ebLyZ9WOI1M0fJyiy9SauXViFLQbL
HNunvyDdta3NtZrIThrmILppz3r0HY0pzgWjXRAN6wYkxxake6qxJBkTr+gdv4bYxi3zgmpKoRak
MP7pVDJ1Z1/s/TfLo/PQVtEjKJSJyXzbX9zSJd0po/sQMVNslXLvdt0Nj13yzRjchWBRHHM/fhtZ
alacwoeDm7ly43KWZ1IUk9xOr/D5Y+CoGi2pDOajn5vNp07l/souxQv68gZ3/UjoV4CiFFNkNrkc
gQ37sWtGSMj4GPKBK9zRIA2hvKzdYTRwfOufWewuI9VsxseFvp7WntwbOPTjfEqw3ekWUG20i8hF
OHUC/pPffhEMrA+y4yUKBgh3i68jtMi8BL63Txxr3iaSEJQ8huhv9EwtPIga6VMlY5pAfFRYAPgU
nMG8EimooWfLDx7/flHc1W6enePFxmFgldjOdApOjBYp2xBbY9LSV+aonX/twyF7DXS+JR/W3c2k
IK5M6f8QrTh9DDNDYlRDgcLiB06OODnYflzedOz3K3B7vF9sLYfYKmheRfTrfVIJRWzmJ7Z4iubM
jveV0x+TCDkxLJsLvLVXVNbOtmur59B3gx05pOk+hYnvG0py+wOb1UKilGU1x210jiA0KSgFRGaF
b65B4d/Spa68YD1NDKWjfBrXokTSTaIXam2Nf8hGt+cGjFXsQRVIzuvhVM/mgrCj21VV7QYcIJal
1Em/lI7zMBAJR8TnvBjkoekGrVojFR4eWs6rgPMBh7TMI89B3CDIqRpU79golwFRUvnRIWHFoh1B
CpVICAAcg+Eou/o1B/G0bQAyrScSbjbOOO0j3LVbdnHIZ753mKPZO//QWaiRtk+M3aUstnAJqhuG
pw1JPMlxGGMygYLgjN+enDIGjyukXPnFgsay7/p+r8Nab12q0Kcuw3nmuLSWM/tSGVyDUwWFtu0z
4n0GZiRR7//UiDdOOh+AuwSND2h8gAI7ufJa1UV7iGP5LZKaE23iPzkScbcbXyhEMYfWmOrh7EUN
xBdIB6DM1VLRMepnm9GACCyBXc/a+lBWcEbFBT1qbpqunSCuR/EjwU4U/VM07Tn77Os2JpGsJjtO
SNbgmVY+veQMuwla5GHp+lA2d9iysKRGAFA3hnaJ1kjoBnnkRbFb91clZgwjy1icgvNLWObm4w/H
8MQecqNGe8aUhgmhftTzdLSQEaBGaIMTrrEMLYR47zwIFulSuWbdsHE6KLxF75LDUL/QmCvrbR+X
3Wvmx2jdyHx0K/QlHjXPauo6xnw+WYS16x2zobu3lvmOz7l488z5DMsJp4dFLVU48uDH7C5Sd6zX
YTZ+L1ra8bQVn63C3dXYHXYQSvTeIlyL0sHEp5LMJoavYQAC632xhjeaZukTuoB1U6XVBh1FQS/O
SnZqRBuHqu4EbDw8OI79bs7uL2V4MVOf3FnnsQy2NXZGJCJkbxB03MzFCvB1yO3EWpKPQbiOoiSl
0gsj5DMmFC8O8uiA+iNv5muAP/MooBhn8zvzWuvYO5oytmOCOplzB+7CbzaKWGswheMME8s/YMc2
11FVE2GCF3vFnukCTGf8BYRLYgWE2DZqjmw9G0IprIAYVS9iN2G2b1Spv8NGHW/jqTnYjv+rxPKC
B8219xXzB/AUDKfY56vqJnFPhLHtIzGbfxCXdwMX2W7pJXGCHANuKxts7mDBplsO8rt2HKCjl9AE
WrbNmZBUAnGnxtKPrDYmiwlcv97NNoadCCaoJHP4Mj1ZIRaEPi2e58T3nwGotOdq6Zm2OdpTa/wx
08xbJJO1mBUpTly2cdh8VjA0kiqRpzb0IzoU7Jo1gSB9Yj1qqwkOyp3l2psKtasbsY7GiEws5i/X
yct25CQckFNCOXcH/zmeW87PdbarsHwzMTY2zqziA0ebaFc52AWEwGcx9sUugCRFyAJ+g6Z0z/0U
6TUfzB5PIuPvPNgWqa626IDo2SNx9kALrmvkhXsXaRQpUdwXQRhuzIJm0bD4/oB+7bOge6VRgrjS
qyQtmYbJP4JtKttN4eoBvicVfDQv/sIQaFdU3VPX/DomN8tWZz6s7urO5Joz+NmU7OX3Dm3NgDV1
qRWqTV4Dd6nbLljAwJ8rNyCTMPBJszFQ6WCMIAtXtMOmwyDMsYgYlSpeJ57hvZAluwsrxI9ViNGo
DrlCuBmzTRcl2zH22kvITtHUst6hFFLkqHlYluvkZ+aHGHQGG8vinDjQQQy5a5CsoqMjrRdyuEDm
0Q3WFhYF3boMO1LVZQfUF6whDo04Rp/IxWbA74NndFtqgZKMX/xLhFSBLvNCuNxByT4b7aAxFXeB
cXtb0/Hbf/xFaVuxg+RYbLohmtcDHW5AT79I1aaBqOvhPDJHYsznbgEJfWPN1zBHGRl4MBwJXfRI
VxkHGEBldWnFMenE3hgnjjnQrpmjBscscsuNvwjtTY5HGwD55LPO87Ap8e6tshbVZc9ocO6ovrwo
GQ6NUz52rpN+9dX4vhQt1zzsmNpiX9w7khSP0o5xlmaSNWLqh5Nup8+FPk1DF9512HClaD4VOEnt
ChtrzkUclqs5nAjy8ghbGIvqLIrwkxniH8fyfbCQha75gmD++FzhVgPt9LeedMSRaA/1k2FbPXQg
Mor4Msh57G2uTjtGoMBFa5imRvNW4lezESXOdoordjjrGLALOglwES8jegymVRwlGVjH5N6jMJPZ
W+8MeLcaomJDXjbKVbIYtfAvJkNLbySbQPesK3RAiYMYX6k10iuGNdQsqlNXGc0cBLOOHpVDcdnp
2kG/lqLViLvpji9dOqWm0cBKpvi2QnJ80IaE3lG4kB9yrA2bsUdJghdfPQsOjXPLKIfzPcGH+qSx
3q3I/lAHXZrllaSmcE0XPdzmqrvMk/bOJiChLZJ5mXKvR6bpHyNLnoXoyR1fWGpikmBKjdTayLrd
J0IPWwiczppZ9PcC43GNItBSm8R3s/MC91MKyUok8TL7xLDujUbY62phvHVtyyDFu86hBySfkM9t
6B+RMlzpS7OaMKBaD40xrEL6IbTDvteVLogMTuzVDO8yq1rerWMRATiyddq5PkrbwDFVsu0NDXw7
mLQ9B7myObTG/GRgs+AMyhRvAt+/SheJrWlXjyTbE8doE9JtMiJfqcvYajzrVob2d6RnGup+11OM
wTs0ylNqcfBqzA/gbQ/c1v1u9z89Tu1blTU9ZZLA8Ye4YN/a7gOeCJM6FbV3k7EwTx3Jzrrw4JpJ
u9vBYWhgrcAkaiX1c2m00wGl5/uCHdmVISpJ7ukXZvFwS4X/HX3JycKaSqhveTayVOEubRBKz/WI
l7uFT9K74EpG9cPwkZGKmM5lHAzxKc6pe3xO5oyaLQ07Z3idWlpp0ttnyH0NafaXmQT1izEYe4LN
KV5H+5bHDH6xDmKKHZyzMEz6kHL2t0us3Mar/LcKu9zXaUMn62vqwl7UrC9HRr40w53yM/0UPP2I
fASqhp2jygeD+nczSRZVr3Q4pyW6X7nO1zg2/T3K+BeXeQC1DWq8NIRy97EBmmOUL3XbFqoupyxZ
HZLIfRxnu9+WTBV3LWD2oBYQQzVuVrcGO4LBlqjjqsyhD6OZhNxC6EYMu7gs0RxaSYbZ2IPmHBlw
1hIo8TkjODqwmw+JpbCIrLTdcDFLxug9xzPgq4IdGaiJbj1S2oW59aE2rfsmK7Zd+Z5rfxky+81T
GdXnMBT3QFXDerC7Lx+LsHD6LxkXCNgxDgW6kjuPqpdKctyP+bsfSQxJlXDAYRkFw+fkgrKy26P/
leQZe+ryL4wmC278t8vn+OMvf8JeggFGqGXYhzbJJ5P37+0daUcf0g1MjCbLMYLszWbbYOTZCFaM
FXsCIe8LYNo1AsbsvFBnKIEgxP/SVmT+w+tQFjNXB1qB6+A2WX7/b2wmrVTOkOHdv1u4uHLVo9jN
O/9IY1BtysRvSDnlv7Uvo2fqa4zNIXGn//yzEP5/8hpwfcFVNYXwTPcP1iat81owbffuJGGa7G3J
VnCz6QqpWOK1P61RERep4j3AIOghBe1+P+6rQ9Rx15RMQEe++k2IlBlXSdWfo2Lejxa6nmRKkXvI
iFZsbpL/ZUMonwWWGBgV+6BUDCVqi8aEPb/8fqt2WHVwXeQuMrm5nMUKHgbmnuGouvZWRCCa1T4q
g6MdySg0zk7//INw/8Hj5SpOSMJGIsGRnU/kD1/GjP8tslp5HycZsKMPQP/a9BTMonwsIuslxLfG
Yqj6jYZru0kwiq25atKVPYMOd2XlAmtOiJMhJdnLvvtoezEWHPtuSZwqhLH7uLfSbIA3rzjzRhAK
9ympOgsZN9n664ir7wCoNF2FHYVjJkS11bUuXqruwi2riAAP+HfQsg4DG+DQMhIb1fQq8knuUyaC
KPMtjmbW9EAMG0cox/ky129OXpuwCcix9weJ6IiJK8p6DgmL9t/UA/LO9l9cVM4/OrmU5YBuchzX
8YT54fT6mwvb6nWvCpO+YIAKsFMkIM9SD99yO7pxZD51RTXsu7pi7E1jZJeIMFybjT8RDO1TCBvt
s4KKtbOxC64TcARUyERW1YSLYR3AZZAXB26rYjVXVXcOcoaEcUJWVt2FICZaw9l8bHqTpsKt2AHt
UZ0ApwA5XuoJLcJ3nfbN0UL5c1DmQihKR5g7y+htlt3LsmnJAXevaVlf/vlF9vHG/37lUbaJac8U
vu/65h9XHjuNEj/iWAtMrQ+2KEDSx1797IVg1U+Yw0vX2/ayzu/lHOUEQM3bmubtbkj8eP3PX4r9
n1zvNj5U00cLYFuu84fFxzVSnwyp0bubIbMJnw7igaT6faUWw5KbPkghLymwEMJ6FWJf28sODMom
GpYR6CiLqUni/MRVRaJRE/UL+54Qpw5ORBF0x1BCi5dW+8SZ/UcXM0OWwfgv3oGFpfcPyziuTNdz
IVjwSco/XmUOGQWhcH11rwwP86XKCGApnzhsLkk9Kc6lkuyVSdYm4eTe4yxsLhG2pYfELD6D6SmQ
pSQO812dbv7FZ/uP/kF0LORxsJiwwpv2Hz5bu28Ns0/74O5C+mxpFzZ5dEZifKZpYz/6nUPaAbt2
NQRqY8lTBm4G9Rdylq7vwBxwHIyb4UnE2dX1bATWkzzlRIHic+sXmsB0hci1jVMz34qkaw7RDNe9
H3+viP/l74yQ7V//7W+TU/7w9K+3tz4ufpX/tvxP30tMEHEYdX//v/z1/6ewFZZ2lx3w/x628j//
+3/9H//+3/7oDP/9f/3vsBX5Z8txLS46k+3CsVn8hp9t95c/Wab3Z6Gk8KWlfMv3l98pcNhGf/mT
EH9e7jGfsY/y7d928v8IW7H9P5sWxxBWes/xlhf4/+IMt1lh/3BbLOZGibbV9Hghli2XHf9vFt8W
dbd2Cz1fIl7JsedUuyVWTEOwj5tnil0vMdDemmO9M2frwLwreOQCcqj+saKYhXARGNXNKk/R4rVj
+ciYzbwoaI3M4/KNn8wOEkBSFxUpKeummALSuOXzEHqth+aNDRpHithOj9VYqnMSlcY2LFlhPiYe
U+c42GYGxJFGY7xEfXrmpPfMTC09xIkLkjZQ987XzmVIq0ccv8M3EHCX0R7PNXLGrTmBovtI3s1L
l/iNZUZ4NMYUxmZdUCrHPEzzf/xKOtUKtQVU2Czq7h3ChlHbzdPYEbLmY8kSns4QqDr+S5JCKuuM
FFAb1mLYfuoU90W4E5P/k3ajdfFRZekV1YReh6XoNnno0LQzPxHOh2ky7fMzZMn8rDtrh997OLsq
rPd5TbJYjuqaXn1WHlqmSo9z6tzT4b2YFJkQHqg7FW0CFGbXjwcdTqeZbtBF2dAs6Wp5J0CWAsQK
WXIqYB+jfQq+NqTDz5EopD5ChuVdaNfcgmAM17FtY5XNhuzCWaE2+vwdmdnWad98U/Wnj4cJ7DQM
j1qtuMC3FYO1R+m64jFgxAk3un8vlh+Fja93gRrwICG9gsuGvofBL6P3cvTvvp43eEz1NXBA0IAk
HTdtlwY4nXjIzOjYcKimSmXQRUQGdJ3Edrc1YzMsmubBl8o84u74/uHDk9JYoujIIIFRqe5sj8gO
o+pzlH6TZTC+QC3QfeJdQ1olazE55XtBgyeMveZLbgpauWr2ESv584sBtASgw48qtaD4m2WxxsnM
GGD0k7OI0hCzCVpYLfV4TatuCVjNVmWOpAV+93SkaRuuYicOnqypudWdANODfGWlbV9v84xs9paW
6cY1o+42DkoerHp4F8IfHpwhPtNItfCVkKRbq645szZHK6Mqu31QMMdboi3H+eI4NG/TGuG04Y0w
8gyJJx9a68oNHNytBZ1dr3+bfGzGJeMOoFhij2oVxhSw4uuUWB6WTjJmbTsJN2mRrkPDx32UO9ER
HnVSBbdCwyFJ69LbOEWaolwZyjted2wfuh+YrQeMNUktI6lpvAH6vo+YpO4ZgLa1LcQr4jcDibTT
PM6gy005fcc4Oq/lAursB9JAkMMiu/5FdGq10vPVkI1xo2ie8I51ctdVDogbog8TW+cc+Zt9b6JN
TpZ8xPEjKjFfUhP7kKFrj7or43BRkTwEuQwOn48SGLfhKgDPvkJ2lKIrmi4h4PC1a8MbyoJbYnRP
3cIa8yfGyFTC3iYL/Qpz/YhcJOzWVml960ynpW5qvk0OUzJdSDo0n+yRXO8gJx1m0Hd0Nu3GoH9H
zuBAqTPiSfVhQnJwO/jQW1cNxqmGscVqikhKk4b/xEHjVam52ri0Z1cVJew6DXFJ8DLfw4ZkXJ10
wyLg6emwoidDtQDoCvV+iRHbMW+Zk7S81hEFd1IukzlIO4pJeK9Qd3biITOIGMkM+IGWsYor/ToY
0UuRwv+rgm/K68kBJcyp1em7m8RvoSwx7hVUX3XbntBM+JLOo/C/sBd95a/+EQPb8mq9CoP+okwi
OYiDwVi0Gtg0kOrJ72S7rXOrf0H5zF/Lh1XYabE2MjSvSOO+Vx4dq9p4CXV5dTuXNMOZERP6Ql25
DKpZZeuEv9aPoXGOjFfpZmEGyq1fbTmex3bHDnVrpTgFsNDXY/Tr45/BGpNtQzszV2kJI7z2zE+h
accbg5tuhYozW7sqfahGd/kDhPMt/3heJ+WqKJMBfOQ7Mt1rZZVkBw7p54ru/0q6wd17//jTpKe8
Yeb0V1aYPMSO+irkiPwwvHZCnUMz/EZSySew24vVfsK3GzvhrjaTz0wEvB0IA2NTV28RwbKuVTus
97J7Qulcb0EDYQ5fnn78rKPDHC8ptSP3dNa1BNfKJcO2IMwWpGG16Zd822AJul0Sb0snpnQhBLde
0nDHJRfXWRJy+b3qOQKd6dTVvUFhtTeXPN1pSdbNloxdQdiuM5G6Gy35u/gavvjQiq6LaqtdwuIH
clLWbc4c0Q9sTDVhZ31GgpodTBWeCmJ+B+J+3SX3dyAAWE9jxcZIJjCCoiUhuCIqmB4cS/ySHhwW
AALqJVG4XbKF9fIwLArPj9zhJYG4ZprHAIpUYmvJJ5bsEEJHxDot2cVGs4eNwiTXS5/aJd14sgFj
MS/ytnrJPmaG+2p7vntuerK4ylFeS5XKg5n4NVeoqFe9MO/gV3pSlFp71S4Zy+mStsycoiNDySrW
qMWN+1Ajv5qWfOaWmlouic0IpQlvWFKci5gWJVFv+uR09MeTzC7vtm725pL//PuBSGhDiWLRcq0D
i70Zt4akUZGUuxhaAvttzYxDJyCkdfBEGHN8a0j2WtkVEFpSG8m396poH2kyquniy90wwXkIuAi2
BVXrplpSrVvirfMl53peEq9noq+r2bOe8lrpJzO1zklNPvb4kZSNP+bKFO+7+iTiuT+5I1HusKu7
S2k2X4AzoEawSd5mPf7JP5c+RhkZpXU8XdBTpI8tWP591ZLdzZemHwGWcGEL4qyqieYwXGjnU5Te
meOnb8USAz7jYCFuDefKRTvgx2oJQpN8gfxN9G82zontTFTWrjFE/OBmvn+WzCULFf+QpianmSzy
gubqZSSevFpyypslsTxbssunpWchPvLMl2RzopvGq6tJO+f2JtGOV/DoRGShM9fLHrC7IR5aktKB
XdyHJTs9WVLUq1CLrzWOPySUzoP08lc4oQp/bvJT8mVeGCWjjPWL7IRPCH0NobJrlu7kattDsve4
FMq2OyPF/+TNunsEjyaPftR9o8QqcG9Z+SkbOKqQ1XXOzYqH2PwBGJUizO3YYZqOQHrPDMEEp91D
2EXtCu0KopvJ+e6xtxMt241vQ63eB2a1i/B7P/ZmdWA9kseOuK6rO8U4cg2kHITbb9tF5v3xMCbm
wtbN36PlmAh7PCefJXvrkr7dxxWNfhCbaFb6ljAJhUt+4PhxVdW+oPcD+Nqfng2b5lAdyUe7MoKV
nKzwoiPwqd4Fhp5kikVMWQIDfTdHZIPafWgciqhovor+oXPeHMQ8F0C5eGx8BjvaJdV6kIz/B3ck
mCpy0bXHzu8HuvTOPdMSSVucgTqIs/AlSFkDB/XY56SDlsrEFLjQQAw4qXTofAcX2Ng9OYn5WaJ7
iL0cWoxh/C/yziQ5cmTdzivCNfTNNPq+YbDJ5ASWzGQCcPSOHvvQQAvQOrQdaRfv83j3PpldMw00
1gTGKFaxmBkBuPt/zvmOca/VpSxQJUjEY93XNrEllSmfu+ElckPoewk6slPiFlGXrB/8LRu0X7mm
Cwit+FJoJm0eFjEGWKUyvGegmhXNQ3+Z+rDb5o2/wy9t0YUhtF8e4VndEeYfEx8Uc2pzeki3oVbe
kutwxkhvxq23bBI+NsoPcWSlYo2B6vBNChd4ie+Is8NOCllIxBgUeVkGNTFZkU/LuZHDrtCZuBsR
xcx2HoODSfKvNqqP5ZBrNxouQLFby6psmrtpWs29tFN+atcortybM0Xzn4L3qir3IxrJq2VJrC4U
9qxwi8m9qc36rprY808tAgAPMDIPfXzMorL6Duxs5yOM3AoD5pEVR9S3zGm+B3jx5sZEjhrByQgR
yMOkTfQbyvQv1nnx4qM+7g0d0yCj+x7rjYnBr2jk2U9Zpobi1WaG5laaeMCGrC4eMbCmCWivCgni
lIU86yWVLm1jvaHjM11xRVqfIHNQ0YYTmafO+EUGE1GydK+UZLZL0srIan0uT3Og2a9ORVLZTuds
G/81pdSOcSMrGMelcoyiKnqBH5+rPAhoO/TxAZHEaWRZv8yZbTBVLf0vM38hBZE060yrbtrshYt8
xpVQgng91dog+QzX+jvJ0p9TOnff3B4rvdHNXyZJlqVR+9OtKipnh0e828V5Iu5d17wVcXsvtLWp
Nc23LcXNLSEwGC3GchY5GOTgJuLWL4FASDoDXfP1eTHmr6YeHbQhG9w258E9b0e+gUXFti+Kbpqp
HUf+1OgEbBPTSAg6aApfOxt3BmxnpoHOCd+tdTci3bpn5S3Qqu44+OMl7EGXgn+Oi1Wst/h2klle
hhLvUuJqjISCKj2PPPL3PLWPJUbrZDkSC685Bd4AYup3isnidW9CuICdOfNmiU/UelQ1ExhGwW6+
URejqK+RltULT7nV/Rnqcky31T2aY3HCT3hzg9m+yUyzb9hbF4WeCD7OeBTmMtYunRTcQsjuUIMg
4iIo2oeudIYfQ/Gi1zErIFtKnqWhex79R1FE1bVJnXjHTIlJoUrzJdrfnN1lVss/BR2ri7krhjfD
d3/gSNSVQW6mAiWp7okGVdbGGrnuASUdObyYexo/tkkOsTE3A/se2zkUYhwIh9isJT3jkbOrS4oD
4jZ/N/ui4Va0H0Zf/TPKFqk8WzTKtRkGKSAEGVEBqOXnwCpqPnqD9sZN/dc18uRva+9LI4y/0USb
BfwXzEejoMVGJcJGZa3UyhF6iKX6JkvaTwCV7oqwY/mLDW9NyME5CD2hDAwllbqEcRM1tEcL0+OR
FcVAs2rvlnvNnxnw40+asWgDmw0Xynce/hhKiupyDCBWKE5d9K13mvhd5dpMntiPTwwrSEfb1aMO
4s3I+f3dMlw+c7iOqmx+J8TZ3nVbtndPcJAnNvoT5FO8wGs30m7EeckOoOQWUnDTG6UDNEuyJghX
jCeVQTl5Lg8enTMoTQH5j4EmOQYEplxHJORwAlT2DoFkPPp0zuypBkiOWEoTQlcl1FqPvGGahcfA
0+t1qPjemgkaib4sa13NNgwPh9OoKYt+BRhUX2e2CT3I1tO3sMSOP1G8CSvMivdYH0oAPgyiAoNg
SNww/DEscBaYTjim97R/6QKSGFzzc9J5GpiMjAoYdSH2eszt8u/UPULXCtE3tGZlAudadlPkke7B
xqH3DCNCBt8Hxyvv0BQ4yvcwfyK3CtZA1IKHjKpwhf273KVZMd+0iYCwTsFiKpMX+l+AwQ9E2gSA
EeAk5RJPary3sjA/FfSPLkArtgfLn4+k/jDP0lS0ZdHLQWo5w80fA+yIlSVf6CD/hRFnA0er+QRE
ffTC9osiuOkLKtoC3j3e/zxh9p9TTSmj2t/7LnefSgaCKTSOz69mgK9eKo85mWRKLDUXqzGJmaJC
Rq/NWZwadeE0j0XDtyDokD3XS1v/aIfiOke2txuS+QdU+vgIk4sAbGP8xr4vr6zQ8Sp1c3pbXMBH
Tlts5ohfcp5Dh5Z7NDzRZtUyagNjkZdiesQcCGnQBCeSD+LDajXrAMR7pvHKrtd4DLOV4IBxbV0A
qsaIF7garfL4vMQ6KrNfu+ecUnIeMnS7M3O6xjlSIDOPFmMLQOFoQNRH63FekspcdwNZPGYWOwZ2
Phgtskb0aM072YnvrR10zlc/EEoU+F52mErQtUOK4LKBn+nGMFf6aP5VdWcmVDlo9z67RHWTrTzY
+CsPFVpfNJOT/ed3QvAq62B0Oe1jegK1MkJ5aLrz84IY2p0tx9wHUa8h0MsL6zCdNkPmnKIYxIWY
g35Vm2yTnYnTOzAkbLaKzUQVBcXCATVWtXEuDb0H2Q6epfK5NfG4zOtWhak1GezdjvKbrrOTE+TZ
Eluf7b/7qXMvLIyQkxV3q1HM3dYZ3J+ytMzTOPmcQfWp5UtMoFTWmJ8+pVHY+oBAFq6bX0kLQDkJ
uT1NLzM2FmHWjZaFEx08TBXMOdz16E6vhWySsy+7rTkbjyaqxPV5kfrMV+Pggqe3/Y0cu+bKQ4dx
xKz7e5Tf60wI64uOyZ6QIZYlTFq4P7Ac63hrPjI/gbpQ5X/8vv2R4QF8y/DVLm0nFNsOqw2o4JH4
ud7QdpOHOiY3xn8oxtnWiyrjGhsW3GpmRoA5gpwgC6QLEBgkFmr3UAxA7cd+1rd4r1tI3ISVUVYx
5A9DeqHSbQQC36Tr50tAv7O+sEzs1Th9cB6oDmFY71Q+6Js4YTbNlgxvqoDR3WWAsBJ3gks9tvq+
8onf9oxTtgbn2ZMOHmuvAwN8vvKmLN4bBvb4yfSoetUS41XhjTAp+0PE0M2n+nvyw+HM1CNVVbrJ
dgr74k3r6pk+lHRc6+olJLJqlxVZsYIKcc2Jl+8baNGnnvEyz+A79W7NS+NuqdMJboogVjp0PXGY
Xs4KdlBNLOHSJCpVBvzefdVBtOltnvwRPH1IzTjn28mQ23So2bxWcKstuse2drWiTrp2scuFlF/d
fXVxXWOVdpySjZAeAHuurYcsCODoRq7t0N7Ozxvm/1wKnYp1Vut8nbuklxlhWRyf8/AimZautAoD
ms/xZ93ULGmSVlrcIFr83sTGBdo058LC2cWKqMJISlpT/MHz8s0yzGGvBfjbq0olBifYQuqr56Uq
4U1SpXBI47aF+O4wu+D8dBy89jLJ9kgA1T/ghLnMglOL7pszBjbSgGEkVgFDquNo4qjtqXXBysAh
ZXILbyec8LXzjO+iTPQXxFxtMwXBtGWM8mjLARpIX6SfUXYPsqHaYYGm9tpPfzYDfI2A7NqLXQUH
9r44pDHoJXag71rQDnHIA0ArHf7+CfVc5uzGed259nGTLXtBGmUYFgMOnDV/AcGRscFtzrv02kwi
vTr+xHMmso5zgf5KEhg7VZzTdtT767S1gs96AtJd5S4RdWzQr+wGqREW7trVmmqn7Cz0eQZfPJzp
b69h+usWj1ESCZh6hd48xnNIxeSFdCKDvMw9JiV4nClr2+tEWmFU/vXnhYUYrjDla5SrG9QJgB/Y
MHDo9lHJSbMhadF4DJqlr8pj85NjDv6KgiDSqhQxLUqVADd7zz24HnSSkfxmP42SVrMhzw50mjCI
1eI/belvGqOcf1KTQk1lO8+nwEiHc90Hby099osqjJxXmz4bTOhB8TNh3x+JdjqJokJTMeAKl4Zn
vZIvrDYWXq9j5aUb5v0hjrCePUQvp7PbGT+fufhWtPFRJx63MNCOV4z/1fOyC/OV4bHFEXnC2jXn
9s6K/eattmmpDIDRbnUX/IUr6hlsqjdDcuO79MiMm6AmDJmaRbiXJg5R3YK44MResYr6/hB7V4/p
/slxtOHMDoSScI9tlZ2Ne7tt2Dm08bxOhrm6+kam74T+q4sd+1AAFsP+ar9W2QEvixqiWgbHb+3b
E0n2I0rzZdLk+h+agvgWkp/l1sO+iizA7NHw26Pn84A/ctgBG0kk+H3CCFhqqvQI7+s7AGV4T2DQ
rNhYQUTrwhsnHywk3cA8PW4PMDy9u32L2fNd8dLYp15UR84dzgqBprlVLbVBjmaUZ02Y1M9YyTHH
UrODU23uJjsfkalcMgjtFF2m4K0yp+E2DsOpr2tmSI5f0qbHxyOLsVnDmMCIyZq19iJQ/+noQeHy
cCARUsAWwYeUHk/QTYn/9GxiQ8pypPwBShGQwGgtReQeITbHK5E2WA1DXOoYrPJT5uLycDySnhq2
NtUwEJkGbrxMRAtZfhdGYi1DmcQ3j7KtPRDiHeHKeSlILd/bllTI2JfpokD0P2Om2nZFWT7S85RG
87rAioAVmkY87g8bgJju0VVYloxRY/zZffppFZVq/luP/eg9pBqCk6YZYWGW8yEbW/wXhgnWIhWb
xur9vUt1MRwrzSVfRNs3RLAf9AeOe0BT1sqS/leRu7whtvYyZY0DMcrIjgEZf/4g488+t7o9O9Dx
PfTHv61BD63VaN2xhjgIc6ZJ9hgiKt5h8ZUD9/pB8aC1QT8INygy7QtxeXaejNO1znptU0iyLgE6
rQjZ1tUJtXLNyWUNPMRdGhFmCwCRxfoeNsN4NA06RFu0F2PNkLW5WdQ+XFuOdwHtXCuUm/LdRfnE
7+OdAxNmFtt/nb8pLz5Nmj2R9Iz2cxy4L3EZi00F5ZEajeJQqHrsOq8JMTKLbCzvxG42X3jS8e7P
y8w2aQn1rnacazUMPsNFn9l2buOiYp/FvliCUSv9XZNqpE6DSTtgUcI+BbVyzkpJ4t36eB5jIJkB
jcJgzOlJVf3oCSGIngika/svkaffChv39dwz6gpyqq3yrjU3NTOeg6DIse587zNjo2Jie143SUKH
Nu274yKPkMlF9OVoZrbm9pLXFhQizItYbqsuhsvmAFWNcwYvczWQlepzkEY5Yh69NWqhqp2laAHb
kEEVd7N22AANGVvTLjzFwBdOQl2kHX5q+RCCEdS8Yx9W32mfBYfap0PMlT2zSIJtjjH+lsnkfQnP
+lXPwNjidtII5yTiLRG5agGxl5WeuztJtm7B0NjYNmQSV7ZPbSd6m7t3Zws/TQTM1JHM5fGkBTs5
pj078jrYEDuHcud5EbHXJDqXlGYtnclD4YwH5hRN1H7YtNK5TbLL6XkhxZl8apWPdTUPxLXI6k+t
q4Z9TOiR3l4O3Yyr7aWtJyXm27LlOddQleXoWXdmZLEQTKuInTaHmBXg8rwMfeKSVkqNZRqmGbCF
gIle0TebaE7fpiCycOhbvAXUz+2qtC3WRVnZm5hipkZkya3T2TFUWXiw9LnYdPPsHsgIf9bZQ0dV
/emHhb6DdeWsGXJX10qXoDnU3TZp429ikhhkYS4h/CcmC7xl3MLO4//g6Ie5IroZOiSDEt3mQNXr
b6NHDnHIug5c9aqnkOjcj5q9bRtXniwOdYBjrbNJGOJq17qOsbf4O0ahvdVzdffoSHLJWHA81zz0
VFusHTcdT1UFZ6tsBYLrlLaH58WOCJSq0+MOEGi5nYs6X4pOzzbFUEarPJDDyvc6Yw1JjEGMjj5Z
GYA02D1rzFiChAMs65BOq7QGoUV+uzp/gynhqWXlswRT6LFNVLa87+u3JpjxUgICpnv50xemcQK8
491TfyhWY4K9z8m6lp7NXisWbWwE+0B9m1T7n2I2M9DGdGA+L3bS/fMrcNto+tIY171D1tWngJP9
oz/fnhdOXwMML7yq0iIimcfX4b8uSApSZ2aAULmhZj6/e6kKR8ehDdTdm7dlAZUzyBzzZofxlv2X
DySjZ2AAbCXu0YB05trrwCfvRVndXxvNYKXrzrR2mRbxAKuczWD0D/J6/XkOQcEk3lAQ/Ro4UTUs
zXn5F2PNySwKxDNHcxZBXASwgvvg4LaE4ckR/2h9HtGaF/9GE3oM6GYMGKvPMIrvbQj0ckYqXBmO
SA9VYNwKaxo2xMrcD5sPL0dN3+cMHb7O+MQOBuYINKzO+8QkvteFkH+Fqhgjdz3ynFmVkxGuGLfO
N79ONZpN8iVzqnLlAf86DF1F10w4QHoFdzUO6UEL0ejBzuSHWvIGlANzpDYbd1UX6HDEwh8tR/ht
hE2wYNIcm8sO48bS0yQELYwf5zSkq2wi0177PMtm4t0/s2l8pRTZWQAjxyno5c1ynPkMRPz7NPzM
5tEIMmx8EdgnQI2f8L6jMwZNDmN6CVAOmyQICUYeBUD1kaT7Rk/7r+fjS7dL74ZZbuf4TJ9IAoq9
LzNnZeMDOY8GJbuuS7a7ZYLR6drMb8yx83nBhS1gehfvwUR5vMXpSMP+fNCp+D6QLRdxfYCoXR8i
VkhOgNS/QKTB4ILl4nkZLPOvrVX6NmD4e5k883N00pfYZSoJSOrLNHAUpJZTb+JCBFf2TAb6Tv87
trQBTVn7KrLg9AyJtmqzJ8BYF8SCpmbX9UiYlta8uJTPrwiR4AUWwERKY3wJeeocnhdmsgJenVNt
O9kM12Imd+XGzXmadZLudvUWhqz/nsClPXv1UnI2xv1lAiW1hXxNhC2YTfM8q2o85wJfp18U/dXW
ffmK2fm328/EF5FmyJ1ob54DvsrSg+KYxq65c6iqWOWi4/ePevRBAtxWaZCciaX4ZPvwxzLL6Wry
6c9yYC4xmfYXB0QAtTjF8LtlWGDabHYmCN2PaKLfkQpUnexZSjc8K8tVB/OEPQHZUshY3mvZvsXg
DYi6Gc2aftN2Y5X4aCiqj3Z4b11K1abyKNqI/OUYsVZLVDoDUDpCVLd29QLmyOjrl6pHPDd72/2s
kRuhWcnsrhGgXLapa5HVK+ft4MJi6ldJB8Ot7/BnAJ0ihM38Uw9aROMWBGOXk30rHecQR8cuaqZj
kdasckNMi5tfWZcBnv1hYl7/fCX83jh45vDRt6QRmY85u8ivjaWH2Lzhn1lLt2UYS49id61s+eL7
ZnZvbC96DTg7en0WPpqwo7tv7oN9k78PDLqtelqOXuxvTM66OIvYinKIrAkR2xh4o1UXMYvJOp30
c8+bH1iDdR01hlRDa+pb4Puq1i64WVEZooAp0J9o7yRWDxPZHPrKWA1j/mMA6+NaC1DSMN+uaq0h
KGKT5IysnIcQuPBUF2tjJueDaai7ZDlJFrqqfahLjA66XPyhjT24ZMP4reeJvWarQPsfdImgKX18
X1QURBSM+7E5rPGXW6sWWKvUcX6Nc1c+AKIRJDCugBMhdNksYdbM+Lb17O49iQjZTvAood3YZ8aG
kowYMaM5HTiWiLC8YrBdlHT60eHmwKDj8e43c78gb1Jdsim81DLKj1Olg432Xm0+Z8uiajEoVgFi
DyzmndOXMeyz1MU2cUGVvkU5OlxAskgaeA07xy55aB+beTgbnp9fySS/hBE+hKLsNgRd9wmdH2t6
4I0VnebNsZlOTUDuVhqwfgO7JmVvwE3tuz++TNBNzdZFqnXWnlG8jKGLwcI+zBSRMHpQJQKlvx+6
7pQgTufdsGEwHSxZvjmezEQpnHaLgZBZkxGd5x5itC0Y5DaD/bsOxLdGw2tsph9aOmtL/OeciW2K
JusWXrcoXru5+yhdGkmrJjcvdLtujSAxoZ5rVNJ13YfVzKxhKQeFSFPtdxWTWvAqH062oRZppnEM
4rEoB3SSmke4T5aVMnNZPADliI2fpatRH/JzwkFxzfIePsY6gaUQs/NV9LQ8ehvN9BEiPR0hwcEh
HaMHk8pjUkCzSqNA/mhQGrPoI3BG98VIZmvrkTtclG4abqRBG2Eq65/8P4JVF1rm/vnyYeNb+9nh
wNhXcPlXz3+Ia+47ZUh2S/HVkDHmDC1nPNV6CvHOlBizdbC9DOU5qYODeHJADQUZ9Y/tjMt9Srhf
5TwYW9Orszvwvb+qb8eqa+/qFDlNLpHt7zWCdzu/oVPadgcym8jZxwjTDn3P7XyGZtN9JBwSa8SQ
ITHmU8UOAmjitQi998KYHRqR9Gqb6/SxqOLwnQwDmBR1Iw9db8eYh3INV9r0nmmyWcdTWWLm8JwT
Gbh4EfZd+VbBQ6AEtIhQtSQY5mXrKoQO/jN8+nqz9qm0WqRxMb3orniEPG83WkX2O2Mbfqsy6MPG
zCmvzKdpmbf9NciafZs1zUp0qf2T4+evGn9pUDX7LCiGg554jF+k/6Z53OoMlbEgh9mRYg5tqRdE
kG1n7paCHThoA3PaNqxn+3yYBxW3TnZmQTAtounlTuyRNojOp+inv2gA4dgd8jEbAHJTMv6Vup9G
XjaKuA/GwCMMuLCS+vF0gP9/bYS3SEzQr/R/N8L/7//+3/7X//if/2aE/+d/9S8jvPEP01J2dw/z
FkkHft6/jPDOPxxTWbp8wwxYnvjOv4zwwT8cHsBY5wOyG55ukc37pxHeMv6BbV1Z5EHLYKE3gv8n
I7zvWP9mhDeoRrNMzyca4iKC/bsRvtQQJmuQ/SfDhdJowwOGFDKwI6JLkgf1aB2sFOnftSy64idg
vm1HSjphGennpL8Mnmk9HIMqI537aDM5lLOWbnTP1QVPK4tJQO/vylaDc4b9zNBJLd0cE3wSZiZg
YE5CgCdWY/dBDeArNYpv1FC+tWHVaIyLN33p18snpFi2+1QN81uXWkeG+0FwH9Swv1Vj/0IJAL1S
ApQk0ChxAMJt8ZYowSDqkQ5m9ZLtfgK5BmEBgXk455DFFn5Qjxeay3EXYuTpjdcaI+Euzpgz93Mb
76vMNE9NHO51uqD/8xVs4mrLwAB3vBI8hJI+eiWC2CUVwl7gDCvDhFocWhse+vJgKd2kpzcTxguC
SvvUVmyluoBeTde2kl6eLzslx1RzUG9btUQFbB228zzTuWlzvvYsahs6hN64r4pHrdG4ECnBx1XS
j6lEoFzJQZUShjwlETlKLGrV/h22qiC9Ds0MNofB2bP/MTJy/FPZjM7nsvsIclbAiv2Dgv9dNTQ3
ku2m+dXO2pWuGX8f6ZzVLKWiMBjyN62SuBoldhEq++fFQgkLUMRKJY0NSiSjoXkXkSxeRDkCGodz
/NxKVANPNa2prmqRwJHcLCW+BUqGs9DjJiXMGUqim55qXaOEOxcFD+oMFCEl6hFpV2MI62630n+X
TgLyVImAnpIDoybYP2nLqZIKs5hTF5Hm+BoFfr+fhHVOqnZnOE38yYdXWxM5YiekBEippMhUiZKx
kic5xzmnVEmWPtplqERMGzVzULKmUCrn82Iq0TND/QyVDIqcxfZZiaatEkn9p17KSb1dxUpEfX4n
UcIqTUcDOmudsB3hdIg1ey6jdaOBLC5AQO88YGEUBAfOF9p1/l3Y/bwj7udfYsZn4D7mXSd78+pK
a50Bb3sZTM1Z4/0E7PTUhSPUXGbmqIloxpkSj20lI2P03ZRKXX5edCU2Y52ht5O1+ep6FRKEEqV1
JU+bSqjGFPjhKek6UiJ2puRsrUHYTpTErSuxe1Ky96QEcBslHD4/VoypydZBTH9b6BnyWkLYiJWE
3ioxnV4c6qeR1xulsyvBPVfSe61EeF2p8UqWr9QlV1K9EeT5QsIIOoLAc480L8nj5G0MhjRHU4n9
z684WrMKTsyE5cRAsizndZQi9ml8Tmqjn74YB3wRujiSQWo+O9Qp2BS/3EQ0L36c0LKjDAhIW/mG
4yKmWGVPMPEp2MqwwFgFFoYyMdTKztDja7DC1j8WCVZuWmMxPSj7Q4wPIsQPIZQxYlAWCUAH4aof
mgCC6xCs26EZ13NstZfWr++5yCNcAZRzCGkP21Dk0JrLkPCBMmZoyqIxd48Mx0aJc0NXFo7nJVa2
jkoZPEJl9bANS98BSp1hIehbIwRDVjm2PEpgcBszMMo120eo8GXLzYnbPiz76a2so+lV04jJ8YKa
pI/C9Ix9QgP2BXJJuhir+GF02bhkQNyQApTYy6WDLJJg+sPAzGYDrr00DnFN94MOV+KHV9AQLsI8
ewdPxqfQGjB6IIrMQVG8wlAl6BFWPwq2RHufQzDAbExBhNHec1LXq5EFb8c2MHXFFqhCw87LlBcK
lo0DbeSvAXkcor1hism8dffZ+D2kg2J8CiRZARctMLQ/GXzW3QhaZt15bUABWHWh0dq59xgYF31O
xZVnetplCKCfIQcxNvcWhR0Oj9HsU6jUVGG4IY6FUJ4cgm1nY7Qp88oS6xX9LFjOOta7GKgD/h2x
cIa524cVxM9CfjB+Kn+TFiphRWr6rW2rYj+Akt9Cf1XsLoufQ23MqscIvIJ7g7XAiK1VjaR97jXj
MohRP3UidpdiCP9K4cx7Wp+MTVpG2T4gOEGxAnOKHo95PGKwd4waHnok30rTSlYUBY4gdd5SQfNb
r7fji5u65VaCSnNcWeJzc+NXzZHmPXVu+DRmqr1TXBwN/vPI0lfTgEIVgdY45iOfRj5eLSqj/TcW
vXkoQ50xTteSBbUJArdZxkoaTq+lJxkydyERIuaLeWCKB9PYYRPD45vrrWdY7MlnHUFVlze9GW41
P3tp4LBgJk4TWVwiKIPdZnBm9j0Cp8AFYyXlax5PuNBz9zWhDyCTUFbASXmb52eTEBPA/LlzSP9z
o2BrWmVBeQ2sM4xeRO9yU6h+YU/cy4GhU0LxsGTLcMIZg5uU22xlq35iWzUVs7m4tDWdExbWA0e1
GT8vjY4QFFMF0ca+uAE+bAQdyLzB+dJugOr49hyvjIGuZAHfa1/pf5jsACh0+6+y9TAkx/YFmY05
fUQ+HgvQq96gc+ppczLppl6ktUW5dA3/T5TiLrCYM2Sg9542Z7ds6iU3CWOFsDz0aUJvtKsZCyew
38yQ+Ucr+Vw8G6JVVfQgjFf6yLPObt4NH/hXkc03vU8wjdfaxa+A7AoZUu+XRtvGKY2dVXlAOe2h
W82h6qpmihEx5l7aNHxuWa0gJMIZXML1RjOx6bsOVfM1eIto4TT4Yw1VLd1F+EHI4iA4jjv6FZNF
hWk+dOf2t6ZfrMnf8ZnlxOwLn/nOVL10WvXRg5/Z4iLGpV0Pm5Z8xtEy3o3B/JUllUZgffAgM7dL
3+5VQo2Wb0ndd16rLSRy8zapqZAa5aYz2p/YV1/AWCfrcKBBuy3jCS//C+4kazsrUHwdL5HwsqVf
eZiRouGsqxZyP4tMJjs62ESx9MymfaA6v2t513GH02LeJViSiSgyeuQE6zsGv8v0XjrZqwzdY5A7
JzcZyFQI+F46NelROBh3MSXmcm7D+AAWKTmVqlc9amlYTyu2hgOl6zqJsWWretjRu+D60czOg2Bc
eKqtvae2PW2DHfkwBYImZmPgT6VG0tOPDnXvQvW+lxTARzFStO06Z7sDJBhO0aS2jHRFqOb4UZr1
RsbmAn+hu0KunHFj5xD63uHA0IKJ5c3IeeyguVfLwqadvqemfgq7Hz7dQKfA+TZwRrOMVHSrTbST
sQk8F+DfFlFRXiLNxNhWaF9qm5n1yQoHc8kOJVgI3qer01/KBExvleG8Fm7MZCiFbW+P7IesgXNv
O29pRRFUZ0T1Lm0bCpKkf9OZyB2aKd/T8iLpT4i8dT9D00QS/gUw4cIC0q4H8OsM+lLOBmyq6wrC
Uk1AYl/HzreO0WkFZblYDkWCE7z3MwCj80vXu8Mmx/aylCXj0Zaa+KAWPHzJ5HbOq9rpElsoxpNV
5CzpRYW1RrgbYXAqGHCfMct7TWdayJyYxtkk9xdRADMm9fJDisa3InzZrKYaw4M34gHsiuTADOtU
dlp/1C0vx7zgMuetdWdfIwKURbHJARiSKaBEQcfpSwB3V7BhKCZCJrL4MCPPWGYIfJhSJ4w5bLQE
ZI/eS7pdXkUVfxjm6GNi7oTbWJ82fwyQAgvQOtFKA5O3btmns/dRJwh+pYdIYhAieoGPpmm/B7yt
C7YGimFaH4Ei1qtaGskmSo1NWXOnpA23RRm5p9Ib166vRQs3GsNt3db72nfZI4kGHlB19GHZCt1/
8SpuN/BxuFuacVpYgXNAx7QXfePtQSr56zkrzDXJSwqVG2KxhWZUGw4TNjs7HEgxlo8yyfk3NO2b
wyeAEERuFmPK5lyofCnjk6Ux5CbUtC2eGH9Y51i510mkT2v87Iz82OHMH1YHmas1jT3ltm8DPoq6
9N7yCZT8VOBsTJMWP4XYukbcHdIZoIjATXPhU+Kji8K4bWx31WHpPjtYtTkjQ2wK44dfhcklcDi+
YDvq2M1gyIRryaYVqiA6dMdOBGaU1u8iR8JxUJcuAzw5ieltwriXzDY3FdxLUGVYhcF/BgW3Y5i4
70nqfFsylNRTddu0Iz+Ne55qsEJnuJnFpLm9YEuIQD9nqoN63jiVZa5d6dKM5yfsYTRybVNIog9k
LUdbv9qRwyo2OGBv+twmr35NJF1vv7IaJwQIvD8d4VG3S1Z16o5/TDSrRYEk+yAxjDc8CT41NDk6
4Mpxi3IMhSkW4uyOdAGDzV/gIp/PE8+1DHx2ZY5UkiS8PZIiT23hpXW2HBiWbVKv+Zha6mjSxmSo
nrS/wkaz9kXRbBwHNHpSTmIL6GPX5oGzdIO6X4WukDfUTjhTo7s1tdzZZtIJVwwn+RsWwFugmpdT
4yo4aL2XTQcQLtSObjPR/BDyyK9xnucya1gcc2/d6lN+lrO5B0g0Xgun3jMRP/DLhRuToBwncjhx
SPvDhgAqpS/+cHBpCHFYat2KkmfH8C5YUjYTiIktPwcEd24vtNDcQvCv2JyUOcNxl4WZus3JG/rD
WOhnCVYWTFV5ygN73YAzgzrhMkptdQddz4/u1UdX4dv7D/bOKzlyJduyU+kJoAwajt/QgdDUyR8Y
U1xo7VA+rNdj6h5HL7CqXpVZ2ZtB/8CCzJt2mcGA44i912ZozGHIJ451RLyFknSuRIUhLUyQIbgA
2Vw9aBncr4ckuhpO/oaJ6zDKnuBkabwSv5CuTENvqMGxM3WLblypQWEfLZnvzdIgBvnNK6bnqfCN
cyMwdTjs608sM3+Fs1U/dSHxAHkNX22KJ+0TRdqV3xmP4A7lvsVSB5jramDJ8OQ7ifUYhmhlj9He
I3lgZw56eSiaDpa7bG5EbSBD1zy8MTPE+SXlt7W1gwELYOUYJAsoJE0FiQjIGQ6mxbmR+duqmgcA
RZ1ctyKZD5y2tnRdzJ14p0YYKqsuGaMAFKICJht9Tr17J4TQWo0UaZVHTKDohmmvxkIdOVeOscmy
xCy9PdGHCy3eg5ba5NEmyZuChxRZBnGbnykqEYmIqdjHzGdrWyDAMND0VOEQgQE25LD2Sr5Jiga5
h2nHhJWEL6KZ4FVKgQLDcsdsSSls7ykB8E2BzLWnvHE9IKdz9JHVxrghjekjkpQtjulOHOVEKgxz
uI+8Xuw5rZutlcHUmzzOMKxlK3fo+v2cs7dzsw8Xqsxh8AYCGmLFJIysmiqk3Cl6ctkyKU+gE4HQ
ZQQBDak6MiWpj2LiGWjRwaTMxKpU0HujqwHiVfBoNTAMLs41mVuw0aJkzRbWxD9c/DJw0CZZoYHs
5CjQzeqrqPufWij+YCBWDL0JXxz7HBOi/LD4ahf7yb0OCUYjo9eAeK/JnnO0YUkWa+28S1MkLq6D
Sq+wuaV0A9p55ek0uWRuYhI8miYJ8HpR6wfO4WogHIPoJLFHR7lUZWBuTA59Im6KnR6ZEh4Np/LQ
Xtr2YfM25yyYVlZhutcRm5iwC5I4i+Y3hAsRaD5Dp9xxyMeT/rbrecdKQptzweofbEC+Z0AZrjEP
PZnSFGTqJf7DtXfEHrCCbjDhFNWvyEDy7IrpNqNFfEZlFqRdn9xJ1ohZ5KBkzshOiqt+2nq1QceQ
43cNO99kc2fk4HDx71lq/HJ16Ore1IBU9S3qtU+odaSWJRkaP0rPSzljN3Ng/IWcZ2fwrpSkVEFr
VlrEeWjjprV40talPeGe07k3eSu2ujuMu2xwsVPEV0EG3tpOc7lKVEqclWwRopfZb7bKM/SR7odd
Jz+qwrL28TyB9um7y2BbwZxRDDUobcBKcXP1818YSakHk/S5nuIP9itoxyUpgr4g4LPC9Dcv1GbX
Ab6XYLe3fAMsJBnj5lzAQ+m17ZRbhy6MlprCoDtNeKrqaPrWTTuQpjDnjMsIQZuRKgSFXn0NLk2N
XXXgDAr7qlf9z1RDHZtO5XvpyP5t6i1rVQhAYRn6t5GU1VvaKtzFpdogF8Nd6w8JBVJOrwr+mLAB
QBrzRNrJ9wVTHHf8L3Jo+5s1ldObjuZfjM/ovdz7EJbD81D8FTa9cWAXy0QCnCcczXbvm1jKBByT
An0tNzBO6Iyql1aSMadPQX5SVN5nrTKIwcP+HfhVTiLjQPQqAudFbJfdo6TK72qu08UnvjeEcWN7
mH7VBiPkrJqaHyVCac4dlleDXh1mrJ/09oD5G38643fSd2ig4nVZUPBIA4alKGq5rxO2aFlSkRCc
6BpF+oCeppP5xiTbZt0ZipIq9eZ7rH4aNX7M2rLdh8DktxlTq7uERk2WM7vbh/Sqgk8ThzDJBOOG
dIDpMPKgXlV5jJ5w0ECNlm6xIdfZb3P5M9Y00lrLkbdwxlyH3DCJvc++BdBCFstTWTf1UReuv25C
wAGdx0Q5S3qsqobDXVsnl79f4M4MDAUwdfnj2YpaZtM9xcGMHgud7gpJYXuR0wGtv/M1IlCbhzz+
zCbm5chT1MGT2gnWRnss+GSsVMnSnkBEzCZGabFoi7/qpPjAgzKdUxusVs85TmgY+/SRtOhVkZDS
C0G4viPTnq8N8K2aJx4SUqBpFqFTWxGF4UrMLdM23/P5MTD9C1QAT1qZLkMHQ/8tKGw0qY8/C41c
UAaX5s0H7he02juD7XJNgLNzadD/roHksJwrkKj5GMGDBi6QIhPi5s3F2egQB5PVaq8MqMNFX2hn
KSysM2DfrwTdY/CFjFvkokQnkzkb4sKImmu6+lzN1VvaQ+wfyK68TObI9tF3jHdrqAXU4YiPqizN
99Qi94WPMBpEbHcM6ABWmznEaBf7+DbsGucOndE/Wpn2B8GfffdyzKVh31qXWHdurp6YTwVxkLfC
J3PFUJlzrZTnBbFvxWuFq+sgFrRoHFbROdPLJ7dlBDgUfn2Jhilfu4MUF6fUPuocFacuLxmH4al3
EKnbXshgMDMDsElmQB4QU8FQUFrBpLETw7/Y4kZ74Gdz+pgqET74m/2J3uVT9eyHldt1l4pXuxJf
68HQ5fzqhxUKaJuoQiZpBzeLtYs3TC0h0YIcPUepXdHpcDQ1fqdamb2FJhG6YFHaN+mAFoU3+Bka
nrMmNLd5aVHUXpR+lDUSjDgsnGdU1NZOJb2NtqyKrrFuGBtWePkHQV2PUtrarpAzloxxTi4ltJ4D
5ypzjkJlL4MFvtqBvEE1rvFl3LpXkmSumWkfTTcznjAOwisLXWLn0LOQCu0OWxVWPJMFiDPWCuWb
nobvUYYGmLi27NYMyNZCXVRbrNHdqW+0Z7MdxAVYMWVsPDyiBt4mAXfzz15dezKEo6wdfwuLiIbE
JG+7c6gSYc8mB1wsHe6YijADy5kDp4U47OmOdY/GKD3aJcMDvwJh0BtjGwxkJK6U0Jyz19kTcSUo
PG0/Hl9kbnSnsiIVb5L9+GL4CFMyJ583Jc1rkCwcqWy5OKY1rbQkGrbZOFTQFMfPaPSoiBANXyb8
xgg5GIg5VAEnGyH9MZb4cU2a4HaCotRW2VFp4PxRi2HjMH61jN72menol2K51PqgXyQP8ER0gepH
PaDgcSTUclwiiMeK+TEuF2CHeM1rELSIg2PGPhC7UQiI3WTJ8jUybXsXOvVnUY3vWVM4gcwHJyC6
hhjxyH+1I9sJBlc3N1ZvinVKxMjLRKDJcYKFg5w2VQhdrMWGkt+HTolb2cFKGgb18KaMv9OnT1IZ
DMwd46uzakaKg5ZemfFl17LJ1G5CJ0QPAvJnjMVP6FGfTWE4n8JPilXkmlfLFWngkXn8HOVVRw6o
GFAS9h/MjWy8DY3Nc45X0JEBHTrZ5fsrk0Uedh7IHo6CfGe0mRfg35jstb64Rr6/2abZaxNBUjLB
PM2R7v/2e54GZkW08ZTuEdQaL26rQ77uiaM1Un0T+b1xsjLbOH2/SuEJ7/1E/SxCZ0bzDCeyqbSH
Qj/8mhnlMTPd5hJFk7vVOtO4NIV1Y4fan6mR9G7eyvo5Hawh+PYoT0Y7bAat/lC6PeID89qd9HRW
jZ48lMzDz8Zy3vbOW+9V89XUqxxssW6+k4wGutq2iuVxuBvaZMJyDVmK93c/1GO3qhmSfvmRwm9F
ik76xw/jAp/qdEvaKt1lNmlPSOZ1HAFM/QzSUiSmxw8ISL+G3GnvYzacmxSZ5wha2p/C19RQIbsa
fjVvqSiQmPdp3l3oZkhIsTt767JNvDp9bZ7CkFjx5avvS2lyDpSJrClhCfwYlPtmtWp+Qvz6DA2/
ZcRTdp+R0+CmSAl6wN/AzZtPm8LL7LWTLpjOJafx+1XhR85xtOuc5TcfP19jnK6TUN8ptCWMspZE
cRCOejVz7w6i21f5+F7jkDwR7pSdloTTKanx2viN+zCWixVLfK9q2EZqFisP5vjp++Isr7QcO7zP
iaYh+Uw8GmW/Vi9mm78lHE0nInjLnesysme1PqwrltunKcrTIOoFz9uMaWmqWLxW6V0HjAO/5NNk
FPmYilY+2z1ZN9nEIT+661iH554qsyAtHS2XKFmV1lKsQPriMJnBd60x4ET7egFjxKTqPDLNObma
2KCqa1+AtNA1GjoSxxTF2iw+pzxBsdZhl1y7hSRhitjWHWcvGWRk6S5mbT2AuMlyg88y6O25O3Mz
R/ucCXhWPGViKVTJatpEpFgVjOXWEibfKV30DoPy0SZVLsm0nUlT6YS/yq6hxVQmioY28gOA8pBo
Eaeu0e+ZZ0QGHgQ88LE7uxkXUpkczww74GNXiToC4CYNxrC6gKmeDGoPZ120/DCONv+pXdd5R6j0
o4rtNx31663KHdgjHGx6pj1ic1k/2v0zAUfJJs+zZglqcM8Q1N19HwPHbZGgN0preaPZ7LME6LYG
iLEIXDK8GBj9+hK3kitc9/zrCC5dFK1jEx0Y8FV7Uc7jWpcqecnxqHBncq7npXc0nKy6TmjRMsAp
l6aRxjnJhLZxLJIikB5bJAMblzGzoid23y/unDDCscubGVvVhwlx/hBZRHqFfdWs61qbznNSfCm9
Hh82mQrXwhTjYvpF6V4Bchqkh8CArv5OQBtpuIQXmqB1LvmylJMeaxdCO/Il+Gnidqrte6HbdJER
lBFLodfqKZ9S2fSbirn5mu1AtrcRS158PKoHZpDMuqMsOpqj6QdalcWBlzcexgAvhaGgu4dE73gi
gVRmDRi3LCCt5upnXXudBQsCL/OPCVzaEBxJt7bGlgWfS2EjMH9NfY0n1pb+qeqF0SLVzbdO3RlH
bTDVJR65pDhiNtXo2gv5gsVnqDs/ijosWYZV0VEMIN0aM9buOQHdZDxJDnqbAVqj8XALsSujMbGd
4+zGsFZqi+6zaNw3wyLfqleh+OHK9qcy8ukhCH8kI7ALXGqZe5rCB+zNb9uDUQdinqYXUixBkuN+
tdl0bbKhDm/1FPo3oS0gdPr9VdOoLnA0rwvwt8xMcpev3aF9t8MIswaus52JHwLgtFmzyVblJo06
VJ15plbAZ3x4dVqtBcnkx7hcsfV1bNbu9bBINtDa7clzM0O0y8BnBnj1TOiBvWEMGFBO5i0QEC5F
7JPoOI8Z9W27jMZkdZ+qCSC0Rj+MNbi6LyaSc1p3lywph5dkkMfCsqsfCPiZHetkS9Ru18DXBLJV
pc5ZEP1B/lL2YgjFjr5xys98yPdps8M5qk6isPWLt0TN1wrvfTLbR9at4CeccX7Oc0OuQyJDbwnO
85Xlec/5YHU/1cjqsjE6wpTHESS5+5t3cn7r6/GWapwOkCowlpjYNVZ+QtRVmBcjKa1VTMZDy9zM
KZOt1MLo/PcLsta0mo/IM8aAjIA30vn0VUE18qJoSWDjEHgz7m07IyorAx9VkiP2sHFsGDSQTyjC
z+TtDJeGFeWTbnvdbWqmTZhldy3G5gmFMoAnKt/02llicsfm8v2l5U83n9rm/v3V3JEoUg2Mx8Kq
2qGAFqe0SrKNKjvj06v9h2OGT74ZG+SwDPW1s/ByZMpND1nUN1gyCyswR704uyIJYiNEe2K00Y4m
63eRZuMZ1Sl7Wnabq8wpkmc3ueO4baHIU5n5hscmITIJlJpojXFF9CeFjx2QMksNu56yF2r2k1ta
E55UrdxNTfFX7Gs5Yvw5eVFVGR+VS/mREII4TQS6QFxlsJn5T15Lkk5JMMiRmlsQI9xWIKTiJ61g
v8q8P9q5yjvFS06TQaezBIWm63AxPjth8Y9LzTZ1wxZ7WllarIHMs5GoLpd2wXgWUPWq0dbIhOYj
LkvuTEMZ9S0pBrJXeoPdnKUhlilF/GCmAF0OIuQ28cEpJCKR+8orTuyOrFdRudY9LIkSlF1/HkjR
ZhHqZLCwa3VLkjLbw/jEw407kRCtZr6OGiHVeu+RF4OFazXYbPAn9002LBtz3U7uY7edIGO9gkTw
n4uehTKZIoEoY32laHfvM/TUIw5jAoiWL2ubo3WCZcUWut8MrYY3heLOCUvrIJ/MfmDSXJB4pkCW
XWgqSKNyYkoE7ClBPI/TFt+mfLioXEpDJu9uXXanqrLzteE0PTwgi+d/3BpXIsiQOYn4Z70ExH9/
6/vVNBrGVQ/1cVXFoPCTTiQoaglJ40AcDo7Cy+Bapv5ZMayue837IGFn5WlhsesACBybNIwepDKF
hMDPOROzu+OJHlBBHhK0TN8SL/xb4kfK3l+hOZpvMVQAZmyK43DGxrYhthvAYdwSm8i8vDCVe7Ts
8DK2jrEDhvYrL31uxjLT3qlWcQMkPAzKjFkYQYI/ZTtYz/ZiCe7Z5VI7+29JbuVnMo7adeazE0ra
qd4n+BfKONdfsqn7YPO41wn6TEKv/9CJHmry0Aikzc6J/c54wp274K7mKCLDxkTGVGb3ZpEnpKif
qeq7YJzLrxo2+CEd5EuaJuD3llBk2/dOPqMOdOuMGQVCkbOv3TkZaI56H5qr+6QPewUH9+7Yo7nu
omkOTBhRtH+/i9oB2y/5d+f66fsSM7nGmqZRWGRtj1sh/1OmrGUh68g9KanxRdU4EQYzeoJ2HG19
fQZ5jnTyubfz/FymKAlMfcouiTUbKzlUiOlJjlllhE/uRseftkxzx20o9XpHjMiwLvDp7VkGaYvs
IrnkSfcG9H9lMLw7q0SFm5F4I+Dv8U921cNLT5LpHjSYzqR10fTVVnUzGucxNxCciLAWuzpV3cpz
jPyM3cZEyu/+xeO5DLy4nOmhAdQgL/wr3WHX8f84JvZZjU3MKmwUoZDDrF40YSC6hC1CAp1OxKze
XEci9XLDcoO2JIM9N6GrluSBrrJyLp6JAUqwdRFr1MVgvTT0WKsOxbcoLfMzAw6/zkXLItVY9rd1
ggUejuIqLp3qomu6u2USRDqqJWe6Qvgv3PWYQFhZhLJo7sT5dlRM9lEvXf8gJT0yFkRQ/UzAR6wo
+V+y6Px90trlxde7es8xgLhlBjZd6qFFMpIlvzrbOFeMlV9lT1cnGLNtxz7+4WRexe0QT9fvSxvr
0dWlSZQQcr8vVY0+dpyWmKA4u35f8EJEbJO0eB919AQ9sa/9yktinfVA7DzHkEOwObfQP5MnfnZ1
nqNl82ajWZ0yb02N2v3V0dKHqnReKJayFX2Ow8Bn8TIsUr+Baiyd+oaBP32vWprd3iLZmifLEOBe
J0NimKGPTYjd8a/Ex0zp7SFNfXsXwSs/mHnbLMnNCt+rJplQAiiqfPYYUyY3TO7DgDULQ8A+0ojG
yaqLUnlyZLdO3atkRR4bHa3gBM295NaQ//npLFFnZBFkSEBQG5azdS9FFF28Pjp+f2W73ge2F42E
Lp1506At48ZkxIaf5CCSZ/epTeT0i9DJe0oc2TYmJnJLq6NRnpJp+33pfYQIZdNV22/0mW5V7bUh
AhAlwvTSeb+b0h1vzCyspq3uva9YeJjRHQCr8Uw9se8nEd5Mokc9T+qB65fWcfCtfN+oacZHBmnS
GPyz0WjVV9gPYm3FnXUuylQefOLbUGY080tmk8bjjmLcWbK/mnUV/lCaXFWJvLfaTEpr4067rNfi
J+XF1SEyiLwPR8dhrVMHiDDFSsA7/og1+VnN6DJt2btXr3JeBhSQQDhrprQVzk0Py3y7XHqIgdvU
47Ys8QhfiChKL5YfNWsP1ctKhOqP6BdGc9/MrG1ZQadIgR5jt0kMr70KMpC1kGO8JYz8qSf9gILr
ySrLfl+m9VMJ53wdIwO7mz3JjsXkt5eOTuJNjdPL6FaKgUv5GFy/D0qtK69xZaW7XIz8FpYvZTpC
h+xJ6Cq+M82VN+9c4Y5seewp5FS154s+lrvBwnmU2PEXXOwMZRfVs+b4REfayczxnnjPtNTX0svN
qydoWFGFkcErSJgsSr4jvWsdT6dy7JwXz8jdF7rboaYSkq7+WseldRbADtcUztGL1fiEz8TThcVR
vcOPBE7HyVNyP0jVWgSjozHhTR49lk96QdinCt/SWM9PXdTmp3h5ZTrIZsK59df55LonmUvv9P2q
T+XWdIsOK53ST5YU+gnFsN3r5i3y8upCIPQumTR/mwFtPEBgwgwoSCfEf/U14b5eZEvOJfcGks9K
79yVJEipRE/XZmh3h1KxT/52D5lKmGsi1dlxa6BuHUKWuijLL4ZEEuDhszwXaOoTFwHkRLClWeIT
0GZUtukUHx1op2mO0CFDvQmylXc2kOPY3qxepweuHXUKs3hfJnr0VXa2WiOhN/ccpTx2BXng7RzP
r+by2KC/qV88y7i6xpLn6prJiTFy/GZOhGMRMzSsJ3Z1K9kx6Mb4YG6cLvxD75UepaxQ2qQlw6zZ
/UP6MEDoyUq2OPrNUybFCCY49gOCenff2diRLt2rSItjo3w6Ud9ot6mO8K2H2/5Aj7pi9lw913pE
d2kkNVF683vkjtZfLb/ALtUhYhvi1jpz/enO8CM8ao14JHQLKmU3hOq3FiEQE6PRPk+tUnt+F+UR
0fJt9Kj5FRCT3NSqH9qspXtmKtG+QKvwoxmNYzok8qXgSY8DbcnHXv6z3vfaNZ5Y45ADJ3bYft/Z
DsKubIpoI8cmfveaEclL1DTrwR/UrahP7KaNVyQLPBayMdx6NvM809aHDXFav7+DAyoGDYdQy69J
DW4nmeOzKV3jjO5k1WlOfzRCFpisJnoQ5SR8jR10kDRkIibs9M1Dr233dXYXxjAcdBb0W5T+G4FM
5KzlfH60ojv7uRWDeYvc+4K53PiYmtdmPnNjFCO5OY3dnJFDxq8qdT4drcyfbRjIqyjt70ZFe5cK
Urss9GoAGHnHFzM5/4oRfFqnX3NSODdZOc4BBUr6Xgx/ErWpp8h+0TO3fp00hzhIs37yOlm/lpNz
UY2n3b7/jEfBl6PXCB9Tb2TLlGpHllhfHUS+KzelfKva6GCky1/OUAE3esYD2yv3U5VrN6l783Nk
8kRwxynm2RK357bvPyBQt3cX7fRqGnt3L5oCEcMi6O9c7PBLKCTr1vytNWJkMG0PeyqNyyPJ8Quh
Ofoskka8OmGY7aK5HXaMuO8Mq8QLYn/IWAi5z+3IEiEr7GFveHRNwCjco+lnzbNjxr8AZ5Q//c5A
o2OCo+3JpIE3Yc4IV8O1LFiTcaoX53DWqFtSRaDw//ehGZZnEmDyP/vQ/u9//e//85+BLH//W//0
ofl/E5CjfB++hGVbHjlB//ChGdbfkNgjsBGGQ3vte//tQ7PNvyFy130PR5KOI1wnwuefPjT3b+RG
OPjQHHvxrpEr9J14E/1h6JLPUVX+PSXnX1//r7JntZOUsiMExvyPhDUwHsLwCFpy+LENd4kx+rc8
lsp0JTDHMbxmuXsxcXMF3xeXVsCyyrsJ5odJIBfK3QR5AjAcbTS0i97qtI3weKOhpZUbObuRWbVr
p2nDJ0h0+YMH/4pJz97KSnqQOl4pIr03CAVMtoIeoBuGPuvB8I0AjxXkNHOc1jwRomBw8pahCOdA
PyC/6o1YYGzvhlfEISMjVBiA1OJ3E2rA3mwRs1lOHYL41LHwyCrblTOhb8pjvTI5ZrR2l1rSmpK3
3CyjwBoJmMbuAh5KNU8m27LWL2mlmxJVv3gNObDOCmX8sRms28Aa4ZJgp3HJf8Nl/U8wZJ8Wxcnm
rOEbxhgOB6ZCh7SORwY3HQzHJDEQBNn6eehHAiTbctjpYkyfMeNtRByO90GLPvVoRPW88jo9vE9p
lLCaERCdqdlOXTJdEPqFVPbolds++ZlAUN1rbq1/Dj3s3zj5bCHDb0AobEWdzZe5X2qBDgW8jM6t
57wOrQuBOwVpp9rx4Wda9OTRYvt1evIXtQ+bxeZLLJjPrM7ei8KSB80hMZfssdsQxr/hlCNRqjVi
ZiwdicaSmAch5imzBu3uxISbN7J2MHODQ1vVLDRWLryPXRtlyY7c52ZlswU9zyprD/92g/3jI/zv
H1nuAAyatM/LZ/sfCYm2TpCRg0aVp4H3H9bJLK16mnUVXnR471fOSIpEdHKrtLbjs0QWTJXTHfCX
ASHR434bmh7JKjmelwJ58sllQn5qhvrUz3X/aJBBrrNc1/eytv9Sg1HcSrcpwbOgfi61SN+6swqm
LnbWDE7qbTEkYQAp4WF7zvQqyuyX6IEzKnN+92W/FX0h3voqmY9F0w9bf1OkSXOhAupeo7jE4wjh
vnUHnWdyIy9F7L02ZD1ugNRWjEMr63mufkc0mK+5BkIs1sDxzDOM1dKJ35ZWY8VZ39wYV9ubMoyT
HcSweKfrEfplXdnHse4CMzWGp9F9L12neiAx0LcakokNNEfraAPJWoGG9p+xuPRH39E+iIPNVx1F
4Ndo2zc/FvafWm1iNa9sd6K4sX1rV+Rs3IqsXddz7+xahHDaSoNvtk1T5O7CLPtTZPmPhirwJuMN
tAn4YJXxl4KTno+W/5WhD2PWBzHK9NXxW7I9twU4y0Z7TTV1ixtXfI1OjSMlCaN3GW/rVIOZ7pJ5
EWFc5Wf2jM+httBReeULq4UJ7NsW/Un23kx6ebXEkiAifGPNGnHckmuW09Q2KZSPOaQyaRiV5T0Z
rDBIxlfci4Kdbtjuass1wOpEj9wvSFOx/ejZY1gN9sxzTrHCSD+mSu4azU+fZ/7dUOsk2DevDIq0
TZlhhvlFk+XV77TkqROINb1x2idpyYTZDuUjYQV3sBiIO3hHg9Ltyn0/1OnTXJKN6yAV9iaLhCGt
tOBO+CbNUxMxxKnzdRWZJNuFWfjaFJjW8Uwy9lvEciY696s9pT8NYtHfrMEheSrakY9A+AvL/eHc
YW1GWQUm0446a5/PBgn1I1paE0QRyONM2yiMBquu9EY6Ai6RjicJbD8tcDd255mG42zEZb3KvCba
aS3fA9GnGrMI6hi8H+CUW66nnKToNzZd54iAwUvS1afG6uLt5Onlz8UkMlkXq10OCEeqAzSB7q7a
A/bQ4VmaEdZTHcEgaqnNnCwNklejvmj6RyLyBU0caXuKbkRJkzkTz0tl49j18pnJWUzkc3aWmKeI
+WzGC87il7gwaCTrgbu8nrXX0SWpSi2K+QJVhyqKECcB1hQ6PvsW1cAZqkFtXA9Gpp0Qs5i2Q3tZ
nBSaV4a7wpjqa+aT4NRb0YiVzUIDKKBN2MHMhnQve888dq6lXWfk3RuNEfoH+Llbjj3rUsex2Dgk
07aeNN5RbqBFFgPE5JKMYoMcmS2WuvCjbEISdUCV3HqjgFnSk1M/a8TWo3GFmpPYz8mC8UYecMLj
Zx/4RUGy+P7evy5GNzfnsaq/ul7GqHgaWmrNsemd//USqky1YXCNlHJKl4aKi4PfnJLWHtZNVVdM
cZZvNmP3jz+eauSwYWcetNqtAjW1yyCBV4IBwo4+p6HlD8v7ELPt07o4/s3jyUjm4lfqv86q/qMW
8mSkwvqiFzatkiXCQzwxeR+9STuSf1FvZNIVH6oV3Qr58bbVu+oyDJp1T2eHUaBv++u+G93NlGXx
SeQeds3lkiTabkr43Nuar1Zxl7SPGLVIMKHG3TFwr1dtO2Q724QTgpSW8yQCSao1Hp0p/u5V20nO
VT0d++D7bfp+9X1ByPccQ7Xbl2Cgj43nb2H9+acJJ8pmKm3Em374p4vsNqjidkM3JQ+52zRHwlrO
BgqgrZoaQNVJmj3yukY+lekzAGO1KTTCQYi3Z9/lPeJozIPIbVDsE+790hf2Ou4mbeebiiSdpnpf
ft517ZDQhXjwVHjDj86g9ZQoqkRPc9zwXFzrnVDIEV2ddtWZ9hFTrHdpFnsztxh2wlM5GDJ8wJIW
X2xZMInqxnywyrk/6PNeDi6RSpFs9lMTqp3o0OdoLK7hzfN/yX/WOAGgptjZjsCfT1Ac2K4b/wvA
Zn7ijo3XsZ+GpzpDNJiymDo0JFfjJnTlm2+KDoezW+98gmfWyloC46OCA83Q+o0UU3NgfU1AZOdv
qHGKe1EXDkeqL4w1jmXIkss3J36hfArE8wCQY6/wRZxyVwdzSjwtzY0sdkbf/1Ja3wU48NEnLa9y
3fmNsn3VSmHjKeD9bfrO3A29S6ZAkXxaQMqfOvyE6yKjDDWdUQT9wnqF3IBhy8mStxa/sMbvDC0t
Kv8pYpVoxhfQ3GxPsKnfc4JgXZl4fBpwVtllGz/q6gPRwb5Hp76RlhOvc56asfR1/BFlea1awabb
dAJUmtWpGPrq1OdWtOaxBXo3nxEgaljezHAUD43x3pA4xVFNqCz0cY4/Ja278D04NxUGXa01xN0r
vfaYQyVe8YC6W3FDt56PjHtzd8/8q1vIZMoHvoJJKHPbY9coJ3BywY9QuHC6smMzodmDNMbD38B6
Zk5x/gbK5ocn5TPqSPNG8JJ5I0exP1s+jAURrhuhjNdRdNWTy6AprD2FYGNMrtgl92lkea8Jfed2
bPv/R96Z60jOrdn1VYT2ecF5MOTEPA8ZGTk5RFZVFg/n8ZCHfAE5AmTqAeTJkCFPkqGnuQ09hlbk
f3X77xbQgGw5REVWISszgsM37L12dvCNFjZsVfknG2nRoil0PEx40edNxkSV5VcdnEy8lU3i08V3
44jC1jlWFkLfAhNpD+RtSTuABMStxVM/hYSw4bXYVimrO9PiMp/A8jkl1kqkNhamav2YtPrwQkAU
UmNqYhDTgp0ugL+neMrfCBY/olCAmZUgQ2/1imy//skjXvcFj5BEIa89N3nnn3xXyWOs6r1osPwE
j/FphdZv65gKoUrovUe1g6nC8T/xG7irlmwNNo02wpdMVDerIItgdAmlDdv2VC8MOPsncmQufmM9
XA3gw8IY6WtOtEErKv9MvfDF/rz40ekBkqchJ8KrTPodbuSRVbx2troc8DJB5kvL7oE2PMRx6Mnj
bTAl2LK9V8OW7OcZFvoIzkFk2h+lyc8Ua2b10sZInNui3yYBBCQ7LuxjkWjDUmjIdRtDXhw4OhQO
yT6O1GM8XJAwxrRhV9t8q5Z5ChF9IzmFNWC8MHFe0Hi++zKTF9vE24f+P72OBjsinxMZTJ++tPwx
vuG85i1zb8S9zHJXdw69i+6g0EfsCK4VnRtreDy0/fcwHk82Q1eBt/uNWr7eila8FUPwOvZM+JWJ
eXjwbZNl9LjsQX3ek1qMi06rnDWRG4pusWwPmultxiJyfzPXZ3b/DsIV+nQOWluJZ/W4K5R13u4Q
H+S4mjzSi3Lrh6tJ9Ky6eOd21/bAptyxvhFxY6FBce9NT3IBKJOZGsPkh5NhFfCdeGvnsXcnIK1F
/dVvqzodF7qI5XNVwzjqwgPsa/0TJtc1AbXwRZAJlh9xbl1qsansfyLpmWrWhiahfBO5p/MJUsPc
7GtGnx3QPJtu65nM4y8rtLJ5m472HuTXOYIEQVofcsaWONE5wX/V2gHDNEsMTpeUveg6cBv27mPj
XDrgigCbCHgCmPFR+DzrUi7Ea+WH4bEpqRvpPRZRntjvroHXhEXmuxa0cikj6tu4i4HvYfWipjSW
CTpK6oLGvpbTJo8r+VSYiXawM3uraLFx9prlzpOwnZrOxXou3F3FQpcm+7V98B7qKkTx6DU33UFR
DViaQehjAzHpkA5Z4JFYiKdLGBOlEocxj48MbMtN2JOI3friYtVry2xwi7TBi6EFamNpgEt4DxU3
8hWVNC6SrAMAVYEmUCWPOalXs8Agz9uc9B8uWnN2dlG4MZT7y8GC+wzbYSP7cbwQgAgve+Aj89g4
JYz48VYotqsfiZ328FvZzXVNigP3IdfwiRGcpYzkjz0j4SCN213a6+n++5BEamPWyPQKgmPOdtKR
QkqHIVnCzap64ENHoBDmIXnsWS7ZEfbGhp/V32qR78JODepVGUjapoG2BRD49EpyTmTUv0G7hD8A
3x7UZKNs19kqxk2trYYJsEM8YnrAQBg+Ubi128RX5oq8MH1dDTHj7qjLDpqTb/KmGGEFVWaE97No
xoWrt9olKr3gRtQe37AOCYe1JwQc3TQ820XVLirEDdfELiFFa9108kyI8kFY/SoKtMLQMlsoWEwg
KsDHJMOixdLnSjViCbAgPwGxsTb2pGUzsnetE+/1Z+QxGo1CH7BQ0w3XEnkE95fk0xdVuww0L949
/M4to46d3/TuIaoJ14uD0mOAnGcbUYd3VWekw5AoDUGUIpYIWhPbuynj4sssoFUo4mqsQ0gXhLy8
zc4CvSjsA1D8pcEQQEpimdpyUMcgM9RGGxoTCXafIjvUEyxQ/hC+qzT7gCzoX7sE8YJPsyGaEbAN
8UYyK8oPl99upXvhsNEilFdOFSD8L+x36SQk2eaaA2Yu6vdpVN/hqq2dClmUaNP+xk0BBmAFE6kL
s7NXeWyIUl0/q9J9yWRqvBDvOuwrJir8gpb+YkboyA1EZ1lr/PD1cdF3ubVnO2Xuec7RztqyW1Z2
ED7wIKxcWNcstbS4aKxrt0HiW/ORyuiqd+zUuVdvMxd7AXv//KLZ+bhLSuP+x6uBsZpm5HRuTUvn
9jj0uflaNH3NkCcPd9XjgJDWn2v65Gwl/IMoFePXEF2+FYHfB78X7w2bUN5adcVblq4C/MILVpaA
CnXs87GyIEmFeSFWo0XVzXq7A5PWvyGoIn8nIMtKWm11rkDaboSdV1v3TeVt+xLIp8mI3deJsoJA
Mtjy/eOKDMi986E1LCWuiDUkHOtdj2s+pDE4TqVnPqbkxsIVbfBkCXzvVmxAP0H1jheBnAWnxZ03
+swV6yEav8SwCdJ++mU6PuWaZx1totqIgEFh08XIyB+Hhi33pg/E++RNxpmZlHVUsO38COYTywLj
/P2nqtYS2FT2l7JypkE5gB8rFrc4wzdM97PqErP7A+fOyhJLdhgZSMAE6b2hCLblmOIGsvpu7Y0F
6kyeYjMvEvaGrK7h+v01TMCs44lZ5tJCG4fEhxg7H2B4WjWXFPD+rOh0d62IzV46baUvviNt7Jo3
eND4EJEkvZV+8NHbZrTNKj84WVhVF2lS9HMc0Oz2R4t+ryEki3VKcw081Mgtw4p1ESAWZoqdLl0q
aMTOJR20kaMMLlAW86E20Eaamzl59b3RsoNdmsE19xs8jBUk1cr5GClffg51fZeCiFAtDA4d/Jyd
2W1cUVWnnMc5FLH4a2TUtxFGGd/JKSbKzluWvaOf6paoMlbAt1Gb9LPQilOOBO2WGdna0vOCUQns
iE/EfPltsrQdEw7rhHUSN6vGwyWdSTb1tls6J/NxILhMLeLeTijkhThGZsxk1ov1rSSbY51WiHhB
RY8IkCFtxV5zdZvQXOIaGBZDcWusFMtkIKsd22sGBQ+J2veh1Gx0alm3MsZW3/WGDDeNsOBMxsRE
YAt7H9AX61g60FIgtM03iTKTda08hyW+N56HyLuxk63XOrz3HQ8GeKZoq2N8ztKd0rXeBWqG1g4E
pBrAOjslSTbu4Xsf/n0Y64Jriaml1KxqE0Zje07tXJvb9Zh9tLXY5pFhrJmWlovEESiv+fFDttWn
ZpopmFsbEmZ49JTiZcqmiPRNoKehDOydFsevfhGFS0tDfz1aAe5Hpkn8/uVGooLbjkmxxAzf/SxF
S4BQgudcIBCbm+QfPbVJsrTLbdEO44kOeeb1ljxGwzSe3YAgjinFM/1oIJakJSYb3MA7FWodSXWC
tBtR3TuB0izxMSypxtuYI++CbVnJSYr8w+MOSo0If0MjG/uI7A45Djr7l0i1pBDEqUYIstlDa20e
PJHq0zTZ0eG/ntFzg+utkY1AkuxeOocN9/T4HiEj24WjhPfYBA8nEgmtHaCAXWMEX4kyEHiFw7hI
4rJd4VB1FpY/4KlPQ3/naYZk1pyWz3gfUQ4neIFM/RHcpJhSBpZHacbFykolzVeAT/CAuHLYtYn3
WG0MeyYdNWhuez31dbwd+oBnRNuthGmYa1la2bvjTqvyIZ7KP5rBwI7gPEZPQo7bvjxXnAOrikC9
9x5iQNfhKw5cq39LnGWlkMfMyH8ou7pEpew/NcE9dQvtd0K1Oum1++GjfCKbtWjuTu1KJnqEqSMC
5ycmSBXTPtdPhyo3e/iChiZdZlOPIcM15asmE1za5Cvq7kDstjYdeBy/upY+HMOqjM8kWf4krQD+
i/KvpfLQRlF5bHOCqOegOok/MMdh/VDoz1ORIRrhKbclswBb9Vh95b4eHPSuREcBb2XmlVM160Kt
2rHVSZ68uHyEn0XTiuchDzhnWoRKESHJ9JdJWfZOr6EtREtkp+N0S8uTalHAm9/pBqNzW8cfpwBW
AH4QeUv0jI99G9tU+wA0EybsFmuED+EOgdpE/1iuZNejZKh7fdnhAZynRb+Tcf3Rxt70SzTmEmzY
tasamnbQ4Mi/mGF5aecsDVYYC6jfxWKygS5ZPKtXrZLhyh/9vV8y90MzEoIB1Na62027sJrQRnn2
i4/CnX3FQJfC3GwpOr2mjLRq5vw4NdL4Sgnleqa2wNAeL1sDVzrq6x7+Qz7AV62804jtce4K5f9Q
mjnvMtt/x7PA7SPWvZ2dOAE9A0Gf3/8ijeK9r+xdaCfui58jn/ZjN3150Ii8lALMQ2r6bnryN173
6nmSwTsRJ3vL7LXfbKMWGNw/xKChZeZzPJuIrShc5TOkSOTqNnofBuPpwUSZtx6jZpHq/CfTlD4h
QFr7bisvXZuuk9bABIGeqcwaMjrsMdlQ1mkLLFb+uu6NPeH09SHxmUDxzWvS0HlURSQ0W25JmAkm
hWUMpO0QKB3fflUu86p46s2u3wcsijgNG4oaYW2jcMqP34eM7jYVuMh1djqMreBZpvVdmVLs+8Ac
iOVr+o9AhmdMh2B/Iq1fydErloNGDouPRl8VqPODNlk9Sn0uttbA3d00i2yynZNmZ/EsTod88/2S
euHWORJNX79Ecti8jozuTh4CHqr0ATsZCQ47f1LxqoqrCLtsFb07xJpU4KWj0n0tHacCHFP42wxt
+pN8dDyhby4HjEdH0NbGJoqakFFf158E+7ATl05/ckW40bElOHkd/1BsGe3iESOOLnA1mUIybXK0
J09QU+dmtJM17aHfQ9KauukHa8yV32PaF9UOo6jz6XQn14mSuVWV6d5mF8RONfqtpc2yNomklRXB
TyQLBJ43PBkRmIdOyXGhMamYVU0XrwbTjPbj3w+G2/9s3TA/xdPjwxLRxVE4i1uTkGvXr0F46mMJ
pT31blCbV6Dlv2TnVh91i1w2TC3Uck3oLMwCK4mlfFD6iSYhMqIXdaXgKiY+nM2gAURNNd2mzn1v
rQDZXIH06g9SOvUQa5rGR7QV49gA8RFd8nKmO3kyjxEVb3qjRn9i0lf2Y0+liRD/omVgLh8hBbNR
1/tTIjTYv1rw6bjwkbSqUGfGeUgC0aEoMskIok/JeSnqu0ZrgiLF0LY0JO1bTjYDSnegwl0RrAeK
BtLgxxVBtyik2d1B8mn2AXfiw/dBIiBcpRk3UejuBN0F18xywyfR2GCOI8OnutZunuth6nwcatSD
+1bi/AJy6hE1SfJGJ+AvI6TVro1mIjItkh3JEu06yxGlshczz52RWudBhAY1j2suRyQ8ZxA27JUY
+bwHlfWUAP4pa69+w3KNatbT+/33S7guqm36V41sz62fjUifpwgBHmFIYWhtZZDql5Yehs1RfBPC
gSMSI0kFVPNAq8XOPXDbgEhxM3trjGKlO97N8p3iFcyzJJ7B628Jae4LSNUYzB5j69aodVASTEgK
Vzc+dLSIuNGAmcQYsble690j7W7GAxBfoAX0rHkoiAaLaxJxP2QUt1spfyQwIW7OdcvlqznIswmR
eK5tFPJSmNfQQwaLZ+eZnyS/ITdDqp/j0aCuyG7Qr4Nr4OY4fgb7d+9YqIGj4GXMx03T6PLso2/N
mcPFOWqn0noPYXh++TieKNSmAHCATTEW47qoXENh2Sg5Q0BEmoWK76k0rWsXB0tXwfAVNj2LKvTk
EjokjCw6EL98KOW9sRhVjl7GpcGrmID6Z6vYW5EEQFIU72bsqkf6ZL0cyE64hQWkAx4AtNOmE+wH
uIvWEOzYpRcHjQE1rHYCV6y22yLiQIo5KcUGlZCAhEmBMTbi5Hu4d0BOuZ+PqF4jUOkJEqRc2rjM
o7At9nbjBrPek+tBeul7MfTkUvLZrRQpe5cgx6vbW5F6Za+/sZuh/1GlWgr9zP4q+47WVwuya2TE
Xx3CdOZzTrqocFvuIQ+1z1ioHCc6sDQDKAmuSi/QdM4izzyFeV58glSY6Ca94m6FYmJEP4kLnJF6
XSmHZF7fCXZuBTpOkOMXFXq+gZ9hz6YpMc6JrhfbqSh/BZVBbADx3dDh/Ohe6Pqbr3P7BjtyA5yK
7ldmnCrTuIzN4d3R3OT8T4ekZVLuTyOdUkTjZFRYOiyJLzTti2TvdebRirN2Ai0Te0d2kiiUne4W
Mv2LR01/6RDWqBggIGrH4hkYYT4n28xAYjYZBDaAcZDBcI4sM7pJbQKllelIom2jwFmDCamrgp+a
MfULAlGDhZF46T2Ki5MW6MhZPCSxTu4vcQg7B91NmctKcMli9HAIV3x8qXhkukLBN6sW0Gjt95fS
apr1GAf2wshubq7sH3r1yH4A2Hqe/CTe9ti2u+Yx9ycj792uEci5gfPD8Tt3ZuDH1T114vse5TC2
u+9Xg4ZZZsaQxtk1vvfH15RqtXk9Mgr2UqM9NA25zgzxrYVXTfKA60YefA1Lhd7mxrauKoQNPuBQ
px8uGrT+p56chm1vmD3IR5gUYAGeCiYh9N64dT1pLhu64Lka4TI4Kviq3SdkiBp8+Sk+CL9ouVuQ
the7RXZ33NzYB5CqYaxJ4xlFJOksxh9++NIyfvEtrfX3l/7p6220HMdR7Snygj8O0uyvYdyKNf5Q
bAsut80mMTdmGmsvEyAEOiT2Qiw9sChgfoyAVnR4aH/JGNBABhUaVzHusrqH2+Q1Y33W8RLNDOJa
JuGOJ0D1aGmByBtlnRyshmivwBbRoscCfsJ24mD5kMmpsCoITOk29ZX7xD7rzShb9Qkan5KyFhgz
fK1b5H42rUIFdrEjvaOMUTL7Vv/ClEUd25gi305qlyFB1l5qBDnr/gFLgrazJNsQZ4pJUHHpjt0c
B9GaW2O5c+Oq3LU+gYGBblAltCXKRGv84QAjRPVdfeKSiWaIhOtFUTfONi8kCyhWxZdCS9sNNoRq
22ZldJ6ajkaEicor7PQXiwSFfWfBehO5laLSQtQ/DtaeATITPDeTm3TQh3nqyfwwMGe824RQlF3b
vFsTNke2J/YfLwl33+UjVAqpdwmUBC+Zf/8zqbja3LFiNKHwbFpRu9Ua95EDBAWkL/FufP+z1scK
E3CjNWQLCpCMRFQJADn+dDDVtDN7xFC2JeBaQjNFlVaeI1Umj5GxnBdNqD+r2iFG08+fXQkRLQ5z
cwvfm1DnYvC3udOnCy1LMegj6nFTQlAC4wZZEvNMwamQhROjOd3pydBlci0MNOORlHvQ1BJnirIX
uWXUZ6Py6z1b2IMdJ/YlwN20ZaL+28NZih26/FEl2KZzB7UbBte5IVxGgE57IWRUbVTr/ChQnK3t
YQjgTDPm/S6X6tHjzsqicF4iCuPSKd8apMhn32y+HINUp7Fvsqe4s4dNP9mHsjZ3wu2gLk3qxgOq
mtPAB4Rrkktruqrd1GmezlIW+Z9e+eDzZu2GHIaEaslsjpObF6vYfXTkaPl2RjG5y9q26mucSDpY
s9+VYzNviW2e49neqExYy7DQtLtZaMSxx/q9hZoLYzgXa5HV8RI9SbYCBq92bdQXC6ftKXd0Jt/h
AE0yGsSqDnLn1HfKORmVmeHHbcRCpmZ5FyACIh9qHb5mdQEYsCw0nWGCkKtAa9LjkDRXJ3F8uOvG
3JFRfWPz3mE5ZpoyG8w+YnJcfKCPMw7fB6w/BOs24pc0hxS7WAwZOiYSVOppt4Z1px2nwmcwLkbt
CN8oNFnBGurSm9pLpTyGSI/RxCqX/VPXderQPw5SpbdmalImmFZzjEfcFDN39MKlY5Eg3Lbep8H0
bsM3z5kvxlw/poVCsAkQDMfC+QWqc5ZK22P5kDzFRfscVVCkOtQyWx7hEEFB3n+kpcYgMHBeRsf7
BTcqXeO3waWcVI6xmZiSFaohfO1xSNDpoCKIo40piJ9JDBUd09zx9k2WEqRjRdO1MsOMJzhwuRa+
05Whu5qV7KNnqud8qE36bHQycJ2CrjnloXyko/sOgc0ulhMLe+zcA6cEu4p+nwQFmM1xFty9RAuO
BatjNKrCm/PINJdwD4oFs0vyzQqgbr3p3jzwPI/Eljm7u3julZV6ytgOrGJigHG+FhDQB27g7aNI
oFyg42yBDcbea5n5iOXdtOdnJb4L22azLImRXGh01zs3KtylD2xuDdCqfsLY/cMMPmvmcsQWwv/o
lPWLqmP8OQDkJf7OQd/yCx9tMksk+So9crFzUgE1NoOWWmFst/jWn9JKdVT5Y3nt6p+uPU13rn19
p2J1NdgCYdNJ6l/4EJcVLRZu4J65lMkuXxSo02QWMVgkv95NdJMtNfiruk2b50ikxFm10SeFS9j5
AaNPzbvYSlGzCmGudCMVL6hsn+2BvduYG6dCbUA69xdG7zouvK4FsGpHp8n00yvVZzQTdeCtGzfJ
j2nr/rCaVq0xFX7JxuYOEFqfAMaI/PbYEU1i6hZVDSEx0IgA0oa7GQ3JE1JpbdF5LhFrVRRtG4np
kLdohZUhRMOWvTD8xXRikpZJh8+jJVlQB6Q/WYFiWKH85BzrOhLLiZouXUCfrVkuDMSDGINGx58j
Ncpnup2Xa5gMeC21kLw/z+7Wk4o0+nAnunUTANWKQAbPyocX4aYfSgcMQ+5buuix1JOPXIDb0wR5
ptHEAm7o54SjSXZZHDIZnVTaFDiH4upqNcPSsS9srP29LczXgwjN4E73B9ySPqKGGPFaxnE4lyCP
UC9pvOluc6utIGQRWIi1k4rLYIXOtiNDZo7btV3UmYP5SJbNxrWj91AFybUz3msh2ycAUnslg+Bi
quGXoZdyPg2+mkewQ45ZApAt0xV7I1dy0VNdztnVJtd+xPco43uX6V+eowxMzCZxkkjqsCTn6Sob
G2JshZdu7YhfFSmMWJhxWB5IZzIJGqDiR4hKX1zAvRabDoPOuehJX7c1tDl19SMcBsnHKeoFV80v
qvXm7Jooxfvxs8exe8RoPCuMFqlXPYjnIphM6gdv3/mpcbOH7K6JRB6NmqegD95Yx4a36hxDn0fj
0DwVpOo8pSqWs9HGeaFNAdjloS9uedQ5e95f9vtecSMEins1vRB5m1O4l4VsFjTNyQyR+50EEXA0
qHUBtVpbgluzI/sAZggt0ARpTU9NkcIFN61tIsNq9VAX4xdtyXbzLIeIMU7yJEJXXOtoO5FH6sS5
LyPvSCeXLMbvQVjZ7ipH8hCSqbtNKmOPOsfaDLEI1nrK/zdU2NBzU/eO+qgOzAHYY8keYo2uqVmW
db+qvAqOhvywOp/zzisJXBnaPdgIezVK72clwp+4T6NXIu/3VV0zpm5ie8Ff5zsQgsAlMqxlYQO3
XY/zrRGVP9y0QwZAwMGQtBcLdjEXdHyvaaGfBoVcQIdGvGNnDGy3H0J0CzSffjAkd0a/q95zoiua
QfkMwHJBCOVicsB0hpSaZZTE91zz9FXhvTW2qe1HCWqz9oyDymlOQq2Pr50EFTRgm2wUmcZDXKi7
qtp955GlUvn6Wxp0nDIawmsejrzF0BopLt8gh4Coyf2R1iS6TDp3IDUxN5iKonnLeVKyyDt4rorP
VgWJ1kSovkpA/j93sF06dc49AZI1avdmnZTLKnc/sBRlN55L2U0bOngw4clATwC2DdEDRfNRGbp4
E4ooFW+EUcU8eF7jIfsw4LoNckye9bL1mLBNmwl+x9we8vylmUS57vMNOAUudGFqiIqqR9gH4VNb
u5GgwOMieAXckc7oNreeO3Qgt5T9VMUI0oqjIlziaDt1sQB7TyB7sY6Lxnu1SlcD9BtGMBdS2GOU
vRsn99xjbvj0rEMQXj05cJsoWuYLEYJCNy0PTjPIizfm/T1X9dZr4mVl+KzRsQ9ya2kw9JtavDBz
8RUVnrw3DYxqpOVHkQ7EcLSd/1Jo3c80YvcVZma4EixTF2hFYH1ryJT9KtdBkXvYNm1srswdXpK+
G1kccCAe+FcLursb34skJyidRvLYO8ojQOvxx3HMabjdmW4pFHV19ZYbkXnWmwmBqhj3/gjGx/LE
aqidfoZHw2ODUjuQkQk8jN0eRqtbcXn6RBmm/Rj/xFp1EWZ2tuFx7XwW50+UkT8NFpPCjdqr1o8L
SoZh2Zh5ygjYX9gTgps4CgViv6bZ6hUW3O+XwuYPjvf1DZfKzOZvrCn4JAFldb/CPQ7RKWvCQ+y2
f2MnEXJgXrqhRN02sAtMGnkLjPyt7LPxHEQyPw9w3IcYtxjDua0VjkCc5QDQOh0vJXHal570Yqgv
89ppieOram9eu+G0bnTkDAr64wIJ6u9aH5NdjyqSJZ7xVbNyXI9+VB/1x0Gg/jr2rfg1+chIU9Jk
nxmWRTOvMrQNS+X+ZCSWsZMDBCDbbs8dRgXZDRM3SH+6IefMmIfaG1tHDN1EZrFlIgc9XVDg+goB
uuzD/EdNYaRrufHVj+LNN6lKhckOQjlYI9N0+u1mAU6Dwg/I/AhtmC74TSziqFCM+/c8116JOmlB
HBhHMivtG6kyS1nLdC+FBWax9y0mcOW59xprkbh5fkSpjZ+3DT/9klrBIZt0FueV/7MuS2h/mfkS
oxaYpf7AVjy2Aes9nvzfh7EsXqQPgVlvsh+afPgujK8sxuVUCmXtBtJT89kfR3JxoVRztzJURkyn
wyMQowCiuN9UvvHzN+WEgGbIYdXGElhVDKJqLNt90sY6uYM+WzH9NzZ0MukC3TIOir7dW6UWcJHp
uzpyxWZih3Uc6iJdeNMmagyFL5dav09GtWQEDnJ0qvXj96GWcKAqhgCPrWdD8mzyZmZ6dPZ9+72u
onoLsDWArZcSdBhEGgv/EoGulT+Rk1hnDx+56cX7zKvkBofUPmuMGl+pRbL3QIa0NEZ1zSNrw3Tf
25R9G++KRi4brY1OPau9fQ8sY2kUurnrgnxiQvWTQXX/piJ/2mkZ/VIH82TZtcreOCgtZpylw1Up
NR7qFmYMDUeQ8tZD6Uxp+p4VdyR0h21yDSM0dEmiiW3EIvfaS/PVts3mTFA56BQxxEcz5pmasQZd
koY77dCWR3OCbYaVS+l+qxXM5BLgjldXZ8b1wx5IEkVfS15Tby9E4xH0Zw+fAVCrg1Y1LC/b2Fjo
nEWRM4l3ViSfHmEOY5qLFy9tQZYhHF19v4ScVi0JLn8F4SUAHobITZhYx0UEVSuG/Vi7dbvyHhrZ
QQaYM9wyeyYceC3sq0O+2J4w1l95OwVPI7r4g4bFY+3WQbCb0Hj+ccAHGG4jA8KeqkwYtv1D7Yd5
Xz60JN+HBTz5eltNRFeQttPdkxa3qEb7PYMx+qiBKMnqGz6C7xeoRamKmrGYJ7mmbb6/NgXMIOOC
sMzUt/m1jbY45mOwyRP27ppVfHUgko/xMLD6csIjnWl7jDtj68AKJ2U6qNdNzdJNl+jaJBt5MyFi
dWqmB3m2mfuPhcQQ2wfG4uLgWp37NAbxPJk8tBeW9hUt/nW7l43f8p+bvRydQGv8jg/Lo+E9cgH/
bFCkLCPMz7LiM4jYaNYGocdEx6LYD31wEgygFqUUb5Mh5H5kEbvgiXVNai+EEze81boIj9OQqdlQ
t1z7zeS8xp+5NeUvIOcYhg/psnCZw2keJK1i5FFDExEdh8xAaQXsypZ2+RQSF+n4NpJynqkXVTgX
3AX3sfXiW+lhdixqABTIn4QfrrIWDQ7KnWrZYHdicxfLU4gINksGRjHB87/+7jzcqP/Xu2OSSmgZ
ukUe2fff/8m+WWUo4x26ubOInmQbi22LuVxU0Xj3B3vRRsHasCP4Wz4q56zq8Rowl0lQ9dl59mLw
dyjzXLKAWoM7bwtQkAI1f4zozKXm4mcMpVjU1C0X02g/87r6w8z3/3V4JR7bQP/Tx7j47D7/zVfR
xd14+sy//u0//PW//U/CK//6n/7LP/7H//C//t1//sf/+j/++u//+z/87Z88HI5/+w7/x0Bs/kU3
XZIqOc9xvZjm3w3Euv0XG7RF4OKGYVjzpyBL0/2L5bLE8W0j4OLB2/t3A7Gp/yVgfYLx2MCVbMJf
+n8xEONR/mfnn+t4DqF03sPHzPnn/4urE3jW0GfQNndSLxYRmhsfu2E9OgvX/Nkywv7T+3T5w+L5
Z++nbTj8tv/iP/S5H2CoZqDIzcDknf7z7YDKwQtESk66xcAOYe+tdu03M6IZaaO9G4hpFjVfbD+E
ysUMJt1z6QKNmyp2WdLXEyhwSTrPVTUsYNTToelrv8s+sVuQue0STm63cA6aG5pI/lkT40PTc7AF
oc2YO6DIdk0yQVBdECygZj34WWJpGFGlRZnOqfjiuYnlgkHangBDgnnB4xG06RNN4+PKgJ83D8wG
E2JRTnj7OtJjs4FEhwGlCMbkpzrxfqcm2S15hD7K9Emi494lGxOkTqg2TulusPWXaf7rMUKYPPkl
Pf+E0fCZgf7BdzUWDOUxlf3NSlATHWkJ8N3U7FOkq0qyjHCH0VcPpDahTHaZX8cAAgAVzDQrBIc0
nRKJvlzqNkrIUTsXY1bMzfRoA1QxW7KgpT3tJ/MrMFgDDVr8q5APfTLIGuH75aYl0KxkIk96sCAX
JEBr8r+ZOo/mtpVui/4iVAFoxClIMAeRivYEJdsSGrmRw69/ixp8901YtnyvRBFA9+lz9l57FqdS
lssGD54BoThwGhg8RGB9LxUQPiGLP0q0AULBC4TncDDYc5fBehO0yjQ7f23ojbeIU8juRFEVwa23
ZmI9IlmF3uAsK5axo4bBOqBjOQdVVu3shzEFTfSqzXF8Wj1CmulPkw/NunWYzGJYDYmDYjJyQovD
epdUJoZBRA3VVL5KmzifhJpnBVj7MMqR4hUhLYFFOQEiyAAe+wIu1bdMkztXFZ9euQLdc5oIzdb1
+YjeJeyWcjPCFvGH9AxkLEy7hq6rE6YK7xEJN7mf/OuJuYyiia4SMrRg8f1hFVvtxkGAb1f2CbnH
bmSQE5SV+KIUWOsIfJkLmisjo9s7vsS++swah99Yx5uq5090VjjOVugPyHfM7L9lpB8b07Me3ed3
+Ld3P/LCVnYe9pju0TanXOuMa76Q+dOky5cvtA3PB5NVHJpeGzSzeB6X4qm3uz+pq7+UbiQCZCgH
qDpz4YfwBDaTS+vH1+vviJZgip+qq7BMO735t/NHsD3ass46UncIEaNUx4eFJXVll0guhNR2IAIQ
JETfbpPvM+Jv0lo9pc6AKDaxXup0+AMb/2ngyLJ+dK881/iK8ugjtjVIPILdX9xrh29Q7Qhs+wBA
qweIJHd+zd3UltGbLJ+lsJ4HzZtCzMXvqs9/aX1PtIc/PiXz79xyPxdQs3lZ3mrNW1Z1Cu9xgUkC
XhZiOyn0MXlVIx+2ZGgFQMp49Ee50YrmEwrW76KRf/u++IOEA70fd5Wpa5+o3c4GqhlMnWdB+Br1
ynhJqcy66p5HAOl/a9EP14Y0k76TYwDvYNtkFU3x7l/aiX9TNSLk5722vf7bW/JolSd/aKuhOdCQ
AObFQOPbhVA7//q5vPGk6aQRtHsLJXNvaL+T1H/qPetmRQIhrXfhTTBKWZ4Siv1aXC0STqf5b50A
OlfkzRWN8T6NS7Bozr6ZP9MHDlJArdHu/ApvmpBcAoa2wJ+DxSAzZmxgrCQttpgqFVd3gKLVZAx2
DMMkFOXeek4YcZxTuf2pWdQczXAcjOifEzPxz7UvCSbCk83L7NPW8l2h8V2LX31ufGqem69b91C7
lPIFAeV80NkW2wCpHU7zTwh3Wttx9VQ/oismtZHpXzi6D4vMK3pmVv7x7JhLTF9uREI4fXpZ9lVb
xz4xX2NHq9c+bbWqjgz6BPFy/XnRqma5LlGBYCZd4PMuC2xEQKGNBf0dzV98iHOyNBsuulFQMxFn
XAZ+G5kEwqRXRGfJJY/KZFVTuLO+ut6xRK2y6cycZ6RP+eESIYbmIyaamKwco8ZVW2F03/TGv2CF
lNcaOP0l726q16vLEquI5KYZjrHFl3++RrRpflrsdFcaZomQasye3Hjqtznbhd6aR7vuxY6gdg2b
30VHlXJIcOyAwl+LNiW5EwR24I9Cw8zt0EdM3GONJ+i9S3X0Lw5a/XZetmTnqF3NLJg3eXFa1d6i
ZiLppPbfAbc1h2l0nzTN9chXSe/RGNsvup/dWvzpYAuKlcJfHiodW5jqMMblym9OTPqPkWkO27mA
PNAyJTghE8TGVNE5IYqG/bLcVaOy74WokhdhdWsP6/MG3EIesgXJMCti9pJyWKdR7+zAN+F/skiG
h523l52qXi2wCM9oGALafQoWYVGvOq9xoQ5F0asDC0vP1NNcG9G96OSdoO3p6D50WSU+w02PPXMV
iWlE7ATJKi4G3EPVIC++8jeDk2W7cuKyR06bPIPg1BJhPo0TJr7eXSAw9NmnZhDbpPC6Dxh31sJP
UJ22DoqnNsTi037xqVzoqywnB8XKOpUjBACYhLtWfceRr96szl9W6Iq1evpbebTZF+upEP5ybczx
ledLrjlxXvoF4mGdRHifqoalcSJL20o8f61lxskDUYJbB5m3a0711TZde9+gTfdS4xKhmT2hYg0H
m6N/YLuzcXQfL4VWnOLcavfV0uREgtuotWrktWQuSJRU2rSJZjM5GUW85bRv7e3EMDaEgcSIZY3u
PNsgKPJ2BOsyUuQsGBupH8iva13TubZN/VUqv9rH3eRctZxioRk88nLL94Gl4aCT2adx/I+rdd7W
Zmj7/Na8heVgtwj/5Fh8ZYsnz4wnOdaZ9qeVK22r2Urf04ZtwrKHls4I9mY7w3SzZmnu84HrhABh
hAN78BxdoMRFsuyNvjpLE+iDkqb7ChJRBo7TgqxF4lRCMpOkMlOHsClYsvg0I9Q6BERaF05/2Co1
scVDb/8mEjkOVX+gq1NS8gkDov8kV6T46ttZntF43CaSmz4tiMarsbfby6DXReh3Q7IZipkBQZK8
+K3d4yFj/ulJZqJsCem+Kudtmw7Fm97D+qpxFnuSXDzlKu3y30snJsblujrV8QBuxwlmJzdOYoAC
u+SefsrM3+20vDuNEDsM/d11Huzu+hPY7pXRX3/q+ElWAxMjkeXOZxM/2k1BKwG3FN4HhDHI8q5o
09yxdu8R+pEAuUOCpHRKUD0VcE9l1j4By5rrsfyVlN/tMPsBWRnDLumXFmZBEV80d+tKH5ZPX7qb
PLVfciIkLy0ZpDrYvr2DLn41k4oMsZN9jDHYsK3ksG6aVITj0Ke7DrCmFWVsxLb+MVvRHXXItRBo
FAU57DhU6xs8rg+C200yrWGmpwh214YTN2GzaFCGGHXeueyYzZfrAGCX3mZnr9KIFrLTeqhZJ/J3
y8aWhMBMeOa1iXcOVsDkGp0cM/uaEsQssXK/y5nbicy44Sw8MvGifIE460IsYCU4gUvbdGxAYeP7
yNhtkkuocZ0QzRU9v8w3nwg9kIT10i4ysW6gnz11DwzQFLd49kkiPpXOfeix+3dIj0En5m+jPw9f
rkHYZun7EkcQpTj4G6wp3swYbKFez4SzJdSmXOWuzJ+qyH32BkO8ifd4NFoEuSkXv5SfU6GB7yB6
hV8cB6ytj6dyhsMzdfKXmOUaFuj4gnfHx1KKVQtN+n3Mo39DqpMgZCUooRNQaCh9ggkZ0j8s4RUj
uj8atfmKu5QYDr1a+4q5tfb43os37zmhGRcpQNUupaAMKm2c4XGkvTGX2nci+yWKSXtlfpswL3U1
JMYlWvFa6UfDhpbAIBbIAplMLPTCB7/uuxdnyHb99JK0sX2BbdAFndCBx5UJUjtZrCM0hCs9Z7N3
8uwo7Wy80hGCBV3Nvww3/XDYKL8igdreKN60CgvyNABfARpFfklTg7gqY+dMZGOXKBf9FF/578s/
/+ZX3RzWyUhiWK7/iSpH34JCImSRyJ3GV6D4FQv+hNNkbT64dkOLaNAU30zQmp3pxmAtk8RdjT76
IyuW16E2723d9m9ar/02jcp8YdpvMDF0/+hGTvRJLNS1dfMO5ThxsEbRX6oYrCY8jEumZsZlVvuM
YKBaU7Dhb9DRpi54uQNMinCHokLt2q47JQgCyZezdmQcVpe+a2+pM+LuEQOYBhffoLQ6EdqzUdxo
opc3zrf7pC4BwpU4toFZW+/Sqtstdkm/a92jWEweHmflq0GsLTSfYUdH/4b60bv1Z8Yaxxmz41eG
NDzP2NARsdrhZECY+3kRXdeu6dQ/7ijVYYfU2nOc4DYGR7muqrHDhWV3vzU86YkxNf8qbymghdFJ
kynDacCDFFeQ+YHQ1s17lTHL8tP3OhPlCV25fkIyeJsWYqS0QceHn0YP8Dvim3zx1hyPhzfLD2y4
T+/k6G2ZWGtv6IRzw/2EvTqG/tIONArtbGcT4MZtFt3olDhMQyra6UaHDB92/M+ffI27W9bEgNRE
196EtcyPaS9Xk3OyGy8jHe8cTeaYveqPWpzZn30S3UT5mzZv6eO8WBa9dcpmGOc9AQ6hj5bfS3As
qDk2D3n+acSNfB3S3Nw4hAByaWv6wW72lJNKvx5U0b7ro/XXJo7quzDOLoUj1u5Z3s2yHDGhOv2q
a1vv9kjT2ZS4d46+B2O2n65TwlgkkjE3olzoTHS81XXmRJ9Mvg9x2lfX5PHy8yfd9Zyzn+AL/t+X
0ip6WVDW7Zn8kgZXL+V7NfertKXKVMb0Lhd7Cqcigsli+ZcYxxFRfRaDCqGla5Pk1oNQpc7jPzJi
SNJXaDibUifDJMgi4QBkSMZwlsiwfl6EXhYbNTs1JCO0KrKYpj1zzHkHUmIneb7vUe2A1QYvcvj5
q+OiLco8HFQEu2uXnxcznWh3TBMnaZJWE2AtLww3vvt8Sj7y0goNm2w03ZvFmeif1+LBp5EEPhKs
XKVM4xvyK2CCb3s0SWBUKCllXPTPje/dTVLj7oZm7Tq97d6SefR3geONbLlikAcyFTiWFt01kmgP
MaRxXMLDfSjd2KHdETfVJndc4JV1PW2JaajXGbHGL/58b0d8194cL58CJzIQFPCtI3aLaqk3CfBd
xM9jReeDkLhsUent54U89jtK8qtX6OMvIee71hbi3qNPNKzCBb7bQIaxBtAiion2Kc7cwM4ToPye
JOIwao1/sTb9of1EXFdvdZBeVYcqjheljb8tCrpQL4haM0ev2ld4YyrDf8XtDg0GcS3hu3pN67/2
Q3tK63UDSSxQ6Ug3yNbXpYrG31VkE6+T6eo8Cm5+x9CcNdx94gEmRAVVBggIKGdJfUtpwE11VjWS
btKMxzdsMO0+lhz9EnHIUur+EZ7se4SSKkz+taK3t7VtD78ipFuI4uJ3CCm03s3i2ilR7iajmI5G
OrtMs7zu6GWaOLY2DPpc2RZngtyBfU5KVDz6/ll/BV0/bxGSZEdu+4TDhvvI5bI3lo0Im7TT3yhU
ANgWH35PjlUVkUViDdq1gbx1cuPmRW9dH5G6PbMhxRfSCxFpZg1+/fGuot44iAd6BeTZnzQR+Quh
V//yTtxnrE77Up94viVW/LEcu6elqLBDmHN6zDVqV4vigJbTOL8lXYtuanG+BFSvnPHE31GraKRh
fN12LU2W0kWYUM6xeBtcN6yX+G+becYTZ2eiNPVuCakDtceAEZDMMD5atck3fa7pGLUJpPI56nY+
CJUjGJSJ/AudmJe8oi8KYuzy8+Jz3PUH7a/IsvpejWI6uCO+h7TxqucaYw1mYpyGbuMckrpAdWE6
/X7Ibkbs2kzk4urFIwXnLIr4CLmGTMP/BRg+/gRIKTlbonG3UdFwH4ls/GDx/iGDcPV2LpfsGcvu
h+LA+yGXpg00kH8sqM0fOWBML1pDe+qQdR/BlIXdpDVHUXfktSn0zyrOTqVvfI9R6l38BQZaYvc6
NBVEcwsm7XuW5wdvlM5TNw/lym8WAwx5Qlqhk637KXGYoTbOcWkAp/XAy0NUC988QcO1SLWKp8dk
yvKjpzJKOwp6c4h2SW0ArIlLP9SAb2zrtpi4sXTAvp36mw+EvGrpTUsa95S3MMqMXCUhw6/TND20
jjPzTvQf7j1NceuguKLTWRI0DppB7SO/s2/kf5SbaJiatQ+627WkesvRpNyKpSZPKpr3eBVmGgDW
tIuHqA6tYi9B7Vy0lrlno+SRzfY0IWA6qjHqV9PgEVzHhOlsd+O8SzxiEop51J61Su0TwH2fYJiC
ctAOwu6d18dE39HV84z8EzCYsaBVH+QZHeylcvM3IIfQKBNSocDZkGw6VPmlpVHL/z/djV6997o0
d3NnGWSt5Z1/IhjhabD98f9/rcvn7jAhPv8vUq0aFNlTlVuv8SSRaJ630aYZJxROlMLjoIn1lDbN
in3Y3ZcK7x53M5CHuv0D8YtfCDLKzphrWswOImqOUOOWWGQBUxojAKqeFwoBbLvqRP4dnSbNfe4c
l/ltn9M4Fj0hgGZS7DDUnL2KdOO8G5ojKc/rYUjyd/zujwP1RagRFqdSDX2o0WvOUSV2c26jmc1d
66DPcLlo2AIJIkwiMb18zT/Gb7a5QMHX+c+0BlnlUkQdimWmvCZe7zj1z3EFDGOh63EWHT4lvRzm
jTIV28XcfQsNQgSaES8xxXUqmRT4VudeR56jkwdfyUnytadR9YNhGN+qLilocEuIHPOI5Ia4iufF
zpnwT33AdbJC2p7jKeqi4ZTxk6cBgcsES8aK8TUvpqoP1QM/jmSsLJ9mpZKTKqKUWWl0t5x5uJSl
j+nQS+7C7N2tQeULAbOTq1lWH3nmobEYZ8TpcbcVbmLgcSE0tZpSJAeJLjYVRUAwtpW9sjThnntC
gM+mCC2GTMcUENdRNf24AV5sByldH9XDTPGT3EawAv5t3pBqZtwQQU+3/mMBHHH7ecmI6jxNKgaT
6GFBBpiHWlSdiLxMT15DYDVyA/tAjOa0s9IYB62FrlWBqojnb4eLsCHgQuAcqGFZPXQc0BlAyyJ3
Wzhy4LFv4yfUjRDAXEOclJ97K+PHCEoDh6xfdaGrHFAUgTTy6zh0KvNsL4ABFiAVEJwAYSWpQfCh
sO72YlZgBbORpI/pVmV08Sdb5pvKmHD/+qV30JZhh1yN1t9jH0qxFOJK799mTqQrO4/RjmleBuHF
uvmzARarom2vXM6u3pScYpGlhG84TLq7ea0qL71gqqwZM/hgnrxygFQJXNGDoY90Erci5p0B3nsE
p86n/8Qmn/LYIOoQ+UJJJMdvmtvY7pP0VuMlw5RFWBCxPO0bO0GBAMGxyEnRGIsbpLJJhMvosU/9
7LmfA/4hNLATAo2ReO6l1W9lge1VV9Pp50VTLd7+mCkOSRV54MAD/QcGiE+5nimAoWzCH17+jAsx
why7CHavy3YN/nW4tYS4bq0ZgGhmmT0wr6g/Ro/FqZkyNCdJjQcX4bCjmSeKLXFqiPUTfWF+FC9D
WXsb4I7tOfIiHH3m/FuVFYRNzRYrq9fozhYQQ+HZGSzj2RvfyD/8/O3nJZ43jpX757SYugsYzQ6D
L+dbHSDoA4mACKpwsfyRA+FtqTeNLcdNnZ6IBTIvdlZqXKBxyaH5UERkRoBfvM5suSpcu0fakZYQ
HDMNTkSWnjVAWRFyrVCEfBgW7qfRfx2FB5IO7su6Uk76ZOsAhtGsHaDfCHiKPfxUv75NrkG6/GN8
lGjGSWEr3/Sq/AaZ6h6NB2+vJINolSEGDmOcs9d2iO1Q74jo1ekPnzwfnQEBny/YaMJFdy760fOU
vXMeAUltM9qrJZu9G20EDBeTsg4VZ6hmrOju65qDPod8J8PmqYVk00+W+duVxDFl+ZCQaxrBWa3c
v7rW3N1oQAxI43AnFx60xLJ/ZeTw3OeW82NqLfpz81ZTVqybAV8IuZzk3kokP6Y14SNU3XUSRk+s
3yJWQBaY/Y4LzAWSk4jyENaVBUhbj/ACwh9aDb8ax61R+asoNSsv0CotApprknN0GWud7QHh79vg
x+B9Te81l/VTsljVyvCA6JcJUJIuolT2CTRChlxwZd12r1q3O1o2Uiu9yp5kV8dvONbWLv928vLx
ESMGjPiHDPjzMgz+yi0xPlLxDO+xme+bdOBsoA44+cwAMrD+jD2VFaECCK+buXeo0rU0x/aqxSJh
kub9BSNUQTHt1Wbu4Ach1hudrDlOoy3Dzk2WYOYutZaCzmRRzSu3Rh83IgqiV5bYq9Kzqw0O4jxs
AZ3e+uxP8ZgvaUP/ZSNa3khl5CsgPOlTvtjV+oH83UHpp3XFUexJCkeQ3ue+uWP/UtVVjd5NVu9T
tpdOm2JDM0hBGqJ8NQiv3FQQJELMAQyai4kD8ag/Ow1HfcI1kaVGsjyNtqkHUnfQIVUC9ybPfuA8
ojamsNR9c1taen3vE0AqiD2rf0lPVnnffBlsVEFtZyl2Bmye5tI9xFvllZmqs4JCYB+ySsBSTWkd
WU4MOQ5ooq5VBBG4/FJiMOtzogBsV2Zh3eZBGWGJSS40sgx/uvLn68+LkWD90OQmJw/kTUW+uzbI
nL2QkcCU2LINbGBJvlogIb/gBA1SskeetGaCdzJqt5lkvE1LguTJOQ5llGHfo1ZCHp9uKtMifCz6
TWegeWYdqp8r+r5GUUwXEND4Y+jP7gfM7teqzaqV0jr1CGnKLunwu+LJwroiR1rVdk4uMme/3imO
UQ71zaZHSBpeUR+x84sdzbQGjHSC06SYqmtpDc4hGxVD9kfIGl3uTWxH87GFef3i0FnB1uzu7Dmq
MLllI9syB8xHPmHH2SkghRkFQGbNN1azByOJxDbOxs9MKc4Qph2ltbtioFvx0CKHS/5YKmVEKpuu
PUbHDXu+iIoPQmHsFbUGMXj6lkBN7eqbeJLEfPeUd3D94e6JjqAK6Hu+yr2nmJWPTAxYkwo+Yy5E
hq2ioRwbi6Omm/Grb68abMFxUZc3TQzlXcYTl8+oPqY+R6TdZC9xptK9w44FQ2xWQJ26Pdti+0RY
Yb8RNHwkGqkxrfWnZey+VBZ9STSuv6IeMWOlL0cl/WhPqLZxHWuxBl9BmFZpIR6IxtDz+lOLO523
7qoz4spfEz+O6QBJt5intBOD3Q9pZHePvsAtgrXBwQ5OlSmWF1AB6FyR6s53gtOABStQWstQr/JT
E+XgWNp71MU6g836ABcbH5ppXjrYZIGBEWFf59rJVCpaLdFMHHjLu6099M5Vzp3aYJO+ZF5tBIaX
9CGkdrSUbRBZvrh3tgJaM/51RNPff16i0isR0eqflg/miDxdb0cqCjnL0ssfO+IIObK/wmny6PsW
yA9ibSd78ZcqjcFDnBo8jZbc035fNj0bfFa19yUeDrRXnEuFtoMu6Pycq2VP/NIxQ2S4cV/gY4zc
Cm4Tegzu0YnYH4gwvCCxKXCHYtiZydRQLPTetieedzMW+he1JGOAvEue+VW3tt0S/+sk49WbGhg5
rU3pZ2f3aUA0nWTusVFTStCUn5x7EibPJVW3wUAIXkxic4ZjdZ+dhAZ/S6KA5bh8Kh2RsIV4xnZS
nURGDEmc9zdknowh8jpbdzaALvkY0Y3gXhqYzpukh8GZIqE6drVxF05cI6VsxNVShJDXDYsW0a3M
HODRWMmw1kXBscTL5G6qfC0khVmixQGfnpd1t8faPT73HAiJUdUGoq8LJyiMutt4SHm2wnMIruGT
vpaqCIn6to6dQfA4dzRCKYc93I1+D423EYRd8lEn5L8pOHDj0sm910RHk8ac48rx0xuwfo8mkcpJ
fJ4YWaBH5wA0UBFdLTA/6wnyFTwefAjkUYG5n/EvZrrV8eNx4meWI/5kfXaeCrUlj0Fti5G4scUj
KTd+JpLgwS0Bg5a44pORxXR2+dyChNbMwQOx2tSPhQkr8Ibz18FFDHVGqmw/Vc1tTHo9zFJ2358/
WaWonzwGa+GYDrcqkcsuy2W3sllMttz7nBDTbGAd73BUOQC8CVjBkzlkFWHtOo5BF1duMvCcY3mD
cOVwgOor/9LV+hf5r8PWHH0taKLSvcUV2QtL2csN2bHubSJgIHD1HFii1JsQB6F769ymXZuSed9C
5+qU+hiWJos8onG5VIO2FpElQxMylTvv0VL/IkP96E8TIOWWo7zSc7luvRxPEYFI63qxLkN6HGSv
fRBPjc9lCAbWTdCNHeMzIdNV1lhiY0MDWeV+egCf5OF85E5Fkm1CLAkr4t9YoJEBpdq5ksAWTObO
gevRibeFuPaO/4+n34M1Uh86PTlkM9b+1lJPKHeCij7E0+zN0aoZACPaXihnfWcl9ZfmYMihpugm
uD023w0xB5w0z2g2U9lto7pDSpxAbE9iNuJFcaBrS4LcGsjSucPEgmDHle/nmJJF565HWjVszUOo
cy7bKOsy6n2y7afhZShsxtKkRQLvp4ki1dqhu4IepWhC2XgYRB3sQ/jxcJq8xDpoCHy6cgVJyudG
XJ7aydlCG1mZk6VdxiVe056w0eAt69HO9G2ZqasZi8PCIxQYhgYmK7kXzKDXJc6mTiNg299GJNiu
J2YDa92M/mQ+8qcSXb1vajt8q2vQkde+eu758IMad9YWh/12SBqQwxXDxqYpmZOmNaKgtDSCsuW8
hQIPF85j52Se9R3Z0RQWlfsyyNc8r9OdbdI0HsrFPaVR+kG19E/SjcUQHr0+iPpmXHlnWrzs5hJD
ZkLTFaTWyeXYy3Bhg4lVP6NYe3Zc83syi79g3+pTU3/aqZ9jMmQDoC5u2GD77YSOH/USUVmmn1pk
ErpvxrKQ1TnA7POb4iH5OvqNeaqa5yRBfsEBL914tX9EqMT+laacx6QLvQDfoOmiH/Ooc4Mu0XVi
6KgavfnissitIq0RK+0BvCtH48xtXtRgS7Di+KuOeBFZkDUwWJa1yegUd0v0HbnuO1INDzFXOnDs
8Gi2xfeIadVKYl5d2XqbBlXPcgfMr0tpfJYaksEGQ0QEoDQooGcpAyW85c86+XaB92g/55wPAlsj
AVkW2rLVC5ObU6Vr4m7WWM+pJ6uBkAvO+Bm2zHPlEXctu3xPklsRlGkzb+Bhclc3jRZ0Ndjz6N5U
4mGvRhVF5cyCr3sbN13nPYVW7nMahneKbMr0y7WBZHQDV4d7td7B3WaQOlobe+h+k5ciVmVpv8JB
OKStCe3K8UK3fSiP0mSrJu1MksVXhj+SFb/CeLit97Zb7jI98deE0XQEp0GW61PoUoXxiQEVmeYQ
ytSR285N55VK8curaue02j8SCA6Ek3MxLdo0hd2ESxuRwOXdaCHhW2OC7AnyNagGWNkIJ4fCxMyu
vqA1hkSxnCHe6Ssb/s46ss2t5pWMgfhc47gdDsDgA+UhhGcwxarjDVvX/ahtwBOdIdBWSSDpmuV/
iJFHKIp/xdHnosbmlFmckKV5swUnXNWmYCYXQu2m5jCP5ZZzAqj0pqSDswD8heGbmZm1Qgd8gfPM
UX5BlmDUKlkhZtmpvv9joyHbJE3xy5UftC+d6AhkkQLeTUiQn5Zv3ZSYZnpnzdn0vVw0M2wX/Vff
2+OadGeexzK+m6P8VyzDW85bXyUwZ+ldcxJfFBxCL3IQitEOMxPtu4CzEug1uHYIwLKoQ6C5gaaR
bxSPdqDGWewLZNxhG+PzLjLzxDt1cWcNHVN5fCqt90uXF42DXdAaOmgWtUZn95UhgMXXW+AJaRAP
92+13lxbzQg1a5rh2+toDYZNU8/tSa/mWwIxgdhZ61VrnbOV6MuZXe7cik9Mq/9QgLikA+G7IYtw
k/fyn5y2NtZpRvf6HDbwFoPcipwwRv4UAEA+j468UQR/1JamhXbZ/io8eMc6p5BAut1XMoI1HhEN
V42wwwbwaVlfcvcxxBic73ysUD/rs7WuGkxTRZpvSw8/hGVyMMmM+p+I0bym0vmgxmNBJLGOMdCA
XOkpe+T3LuQTBUasf0cjuDe2KpTlmfGrsatQg3Tnq1qunJa27LwUEIm6v/GjcsaoagbD0BE6k3zz
7a5172ursXhk3gz0FRZu+gGPCf0JYlS0cQysvAKylFnDujabfzBnmdyr5NtAnLKqc5mEQ55gppmm
i5aw3Yva2xHz9agTRrYjP2e2siGL8qCTw3EYVbNljNPwLwjR0qLcWlaU7EYv/44i+Tsin6fw/YfX
3LzoU/lhGQhQJe72eWTRjB1g8hX4HwBKW9NlQ4LnbGyjNCYe9XG7YS1/lp5zs7KRAHCQ8MB4djme
Ke7u/k9WthMAXiq/AQlsV3fFKtabIjTjU8cycSBu53sy+u0grbtBbH0gM5Y6TdP2sANWwAl/k3t8
trpGIJQqDgUiyEDtNWFYBC+YZDF6+d/00clvUCeA/L4BOyzXFXbvVeL/8rz4xHLnPWNQjB7jCdNk
sqdsoAP9fHPb7ObLnt3apo8Dp1g59QfNbmRner2sukl9GYk2rWWc3zr0XyZhPqssYwSTidFbFQ8M
e7nY596ht4p+trUgI2UV7Rri0DYcPAHmmFUfLg1QXZ3N2NHzt9Y25C72fGqxqGZUmLYfi4xx8mhf
RkeVNIClo9+LwBSNohfg63KYLhcypCXrHlp+UluWiIk9I7Rqwlx9Mt3NqTi669lIJd2ohcb6KJhV
fvjWwqQrtyR0wn3OAaZ2qbLyjE5rn6+dBQ5JtbDXZPb4jA6Di+LEG1x6qEmrT0Iq3aBhhhQ6yCWq
NFFbj3gG1Iwlzuqu/NOUPrGK818etIGZ1HKHi1hybtNyoHiAgY0BW7AowWEUvnUpqlzfkzmlWNB8
HpompNsOZFOcUH8m/cQ40nzEopgv5Hpfl0IPkwwVUNUS2Ks1XlAxzCX09FCB/73PFX5RlkS36hG0
cWJNmiwwNYnmnzM86h7a37AP6AJMq0lp2cbrC4/sWekEtWhe+XFHUMRakINgWAmkucP/kXcmSZIz
0VbeC3M9XI3L5RgwiL7LjMi+mciqMqvU971mLIApTNgICwK2wad8YMZ7mIExZvCH/VmVlRkhuby5
95zvDKxpMNo3SdPQi2lQKBrtM8ZhMHisEtu8L4YV2s9dVqfPeuDTIc6VW9sdv7XdvC0XcMymAoGI
G++N2fiYO9Xzk1FejunwzZkfC6tDgpfvAOQWTxontNWGcGOZ7LeutNOVzYlCArU5RWbFSbG61oVb
3vcheg6yi9r1xOOF2tpJkIq334p9A8ZVkAOadjrRnMzd87BuinI/Q+liJ3pr3exDVzSq49Ii6KDV
b6VuSIuv7jnSbw0fYCGDehX5gKH6bzYApyxgdjP0dB/hPkc2W5I8hRRBswFaZUbHsNfxs9GYL6QI
oMykhNP5kKYoGyRhdlSaGoc386CWifs8TcPBSu+yVlenhN0PVgcFkbelnpX5N9SDtCE79s1t0P5K
y/RI5jDaC5e89SKMfLZqlHa7svsz8xdLaY28uji6oKdfgucEhHrffGQkPjocl0Gh9K88GWe/RUPr
6LuM8wJuZXExFzRRDodm5Y1+QV5GBNcApSByWSzDPFgVY3s0nLVhvca+dZvxkAPw4NMVM7IeYCMZ
R/8K/U0Ol08jewbwuARam2CkYfOQtLuq/Da6DxWatmm2uUWaMPDkVgQO+HQzpzsRpX/M6o386if6
G/dIt16BWoFGC092Yw6rKUIeYFCVy6eoQEuKQZpJ8YyqPNikIZEOcGFwOg6fGmI1JA1kWmrjBd0X
J/KADmJMNm9MZSDck+jO2ucgpE13SAa+SkRpNuti5laPUQFLrRKntrrDJ7SvYm9rNzbcJnbISlGO
8ALnVYmMjW9484L4YuTBQzkGn2g3n1DQ0bhkbNQBp97uC6nopWyZtDz62NYUPFhdeDJ94xgUxm1U
oBOo8dzKzH6d3eCEYuJ1mnHHMBFNfXeP7ulCrRNsVHu/XFxweQ4V7zq5LD+C34s06QdzswuGcWd1
//hnbGhuMt/0wXS1uhEhc7CliXKwu8uU42VUrJwcTie7uzdEDfnSuHWaAqpzorP9MNod9XMnOTRp
+BCI4EQTZzWloJCAU3lcRp3wviz1qhsQPANnHcSAQfoUNOFnEGYXmsaH3JevYSr3iaEU7zh4qGMi
dryR4WSx/Q+GYGtTvOEry+TFfUVC+RF33QFj9MkVbM58LPRl+Gn5PPjaSS7LT8+pbfPDtsu7zDIC
SmabMVLGX3pFLLuInuElWcNZwRlU6bx1KRelkXMIUPr6uMQUMtIWQ5tLZSfjRIcBhcAnl3OMtU2a
HqOHdbQIFW/9BgH5wPetieBpzH1dYCDNsYobwbn1v8wqRvkKgSQmT1r/reLsLVXdBQXvxmQIGkvs
uJvuDHMlmlc7uHfSHqe5tSNIdhsY5s2Z9XGM/L0ngo1U1UdJmoj2UiwAgHyGaPkVVQxGSXxiz6G4
062stD+k5pPiUVhOXwZGaZT1/VcnjMPyzoe5eiJcBZVjQwJ0GCzBDGu2Hzskxhy9mzWp7FvX0VfV
O1vRGae+zW91u8XoDdC5Ry5aBkf2hgDqQ/J4qmczkY+Sy0SAyEOVWpd4YK8kmw3CvZWMsBdzRTCH
O3W7Qsz2MjrJo1LeMaMM4U+PvRS7onkekWfXXIgezE0KPhO9BkPpdbkFAUDJHvfXaliAH056szEx
SdHthtDbya55cblXi9MkJc+yCO7YiO8FzfYRCpVfbDhrbkBbrHwVrAvVrXH5VLOxqzz5Qjnlamnk
MNK7Lj+ERKNNpN29G7nbvIrRDUZvkwSASNYVPcbXVPV3qiJ2e552GmXRsj1p6npljReOMCcDYtWw
1D/G8Abf5eQoG3GPdXLlBYXZbvludxiOXWpsEUHYY3aM+ic8bM9Cxs+1GT6nHlIzts5xFW1ynaI/
KqD2UQBq413uBBs82EDl2f14lYqoPxZ7lbKhb+09yuGrD3FvWneGfnT7ALyQpPBTOCfXTEjTmQ8R
T6ETsLuGdfWUkxBYTvdl0/4ZTPbpA6GPNleCYPZLmoUoCIpLFVV4HM12Hy1WxGx4HGlKc+De6Dm8
KNWRt67UdblDU89sUPhrwErr1MteXOOJbSx84uHJl6SKbeaGCMJ0xDviHVBQbb1E3LeldTTxYQxx
e1ueEC81znmu7jJRPoaJd1zuFzEWHEvdDQTtjI1ofct9Roff6qs532o1XcpguPlNvUJ8tZ9rqo6m
f/GxLI0uNMvM3M/T4hpdt755X40sfLhWs5CM0654w0u79cRt4aCxjdzMmOfISOOMXu64OhjBj0ZT
cVAa9nadXzhV75ehstxfyd8NpVg3CyfM1etqOi8/YTD/CiM/OpDgct6FRrPEtZgnQtCMGKA8DfjV
VM9E2hrBlayGU9ipHQKd/TIwlitg9cjgCP7xpXOrAPUYSD0opyM9PReV5GhyLYltEBnYuaUJlJ96
o9+4BcPImN4stm1B81h6tOyi5rUIFQVVh+45IVZxsZOgW3ClrEd6YWoe2WOLLS0x1FSKqHkcYHov
BSxB5gtR6i0bqKTH6+Vv6zRZNMn7gnCJtlWkeXV3gh1KZLDMuuWlNB1E+sbaDrytTA9FUR+Wi+EY
zs88WeEj7FOuIaEDPAdtZKznjkUR2/DsRZtlhOMuWRmd2LjggQqUHthtjt5UnyzXPTVIQNNgpNAq
EbNFtAw79rjuU1dNSEZmSL/RKa7YHzHBpAS4LE/wxDS9XNKJn7/87CnD7JN1HMRnKr9PyzgcMQAu
Q0Y18IO5KsufCYbL0KEJPPpVdbBJLJY8rAIwHPmO5ylNj8vjTxjYfom7jRciDcikVQPgFzbrNsaI
KzvzXIW/VdSulzfo8hAFfbOWybuikRagAUgAREtKecxRNAUYy5ZD5RQCf8t9Z5O7n2L34FOYrhkf
pax3KB1Y26yHDt0cuNbkSVUIxOKd7rzNyLvVPho4LmpbDzvTwxvIY9hM4WW57svX2kr3YqTSyn+G
tol6CdiTjHP9oMvgRhQOtKlpGzMRzvzmnJvMN7CKQuqL3PZ3r3/FnkzWRSne66i/Ue/eweXZcXz7
Xn7l8swt88XyOBB5uFJT+zCj8zWm+bHJxZ3iEnQWjgjKxcsCUFXzvgmqVZjj/wnidg9Qkoc4OQy5
S8BGvZWQCLD2QNQneacTTEZspJuja30t92j5pHgWzx6f3hjpojBtNfmOJKCjqlis4xaw4ow9S5+W
6SNWcKNDPOLLHRSUSxezD6Zkay7Py0dWZOrpsCDUA2cJZwk7956XaanW837595HjnZdPLYk0bPpy
N3TY2jiRtqBJfWOdSwiR+q9dxjfOS2SUzsvTgj9ZroRf3FH/uMuxVNEefw+o2K4iL/pFPhjTsg+a
AYDxC33Cv63nba08JlQbQ/Acf0tlk7dQWV8uLdLAdRcphf9NNtJBa1IGytRkXxcMp6LHnujgftY4
fGrvN50NrmDyXbd0uhvaA1VX1ezRSayzxC5xFYW0LLkaefjHc034gzbVM0qYI0klkXWJivbdrJIX
qxWYfVrvMPbxB5QR5JemeRtcoIIxSRTsEPSn1L/rojxIQQ+oqLJzH+eExMWQ0Kf+0socJEBBOwmg
JGncKTR9hF+1sVNWdD93mpmeYdca4otIRUBOpnNDhEjo0DCs+RVs14fnqTBenLhr2Q+atxgHH6ew
j+VXEY/yDAvmUCMOVfg6TMpjuuufI8NdV6TIQcVtnesUI7SuT6ypLJMjuh4ln5aPkSWovzrLfhpj
kzSJ8r0z5QdYF3bL1hfxgdjKp2udwK3uigaAF9erwRaZesb38suXrydO77R13kwIj7OVjBis5wir
pkkhy1+LuWxWUnovOQmHUYoSxZIFsGNB4B6iwD+QwtfaVhQOjRSJBDdX8acSSAG6HdiI49/Y7L+n
AgOH3ZHn5TnRoZ+ML4MG2nJN2rH4FGp6KS0bT42NIIwz1s+4MC0cmdqjU17shzyRzAh3IneqjUUQ
NjVjQ3F+p8prhXuV2SxiLpqDeVnEazAJbLIflgFZlNanE5ik+FBChJ40+vM72EEw5VazM+jBC1u+
Kcx320yjenZG94KCFa/kuC/E/SRykge6EPRTG9wMyceL/d8u+XTlbL8HtY0BuVl0cLg4R/vTLZ3f
YzDdyxkCQgy+b1L8CyNjGzI6FWdyTMOJh944VmiZwmtU340Vi7apvo2m/bAyRvDPr5xn+23sAeoN
EZWP/iFKc8rThMQ7Rv7+88VylXVuPSa18eDUmzIq9Ia3IFfdQBpUqd0PlQ+AaNOrMoBZNwXtoWqe
lh7Ams3CLZDqYhG3xPthKPh1sGDtDrUwx02Tle/VxBgzEAdZDUziVP2tR3JQxiasNpmA75d0C5EG
c1ceB3dqrtboJCkzGq8q7h99ZHXKdLchVCsqL9Bfueu7vhR72893VVBxs9BMrEKuwQquDBbHHAK0
m9mbWttXY8lMlln0NxFAujPmHt3sTJxBxHoYqHQyE4Zj/8sYppfEZmqP5+Y8RxWiRd9/L83DMGUv
4TJSM2qX6C+QYgRptDYyJlQJ4mnVcszBtHXw23mjbXZTA/Tc9TKA05x6MDatVWpTpl/eLWaw88+w
FjnnKy9Bh8K+gJVvZo4ZsDMtg8P8k4dYfVA3jFtnGfpz5ayLAU5YlCTrLg3BNA76l2c+1mze+X9y
aFVBSYB8uCaJbsKjYgxVfeFh4BynuaHvqT4cPTPYu5xbi7xcd33zxzEqJujB+xsHKeEzPfuCsFz7
rvcyxlOyIlv0G94eqevdRG/G1lvO9idCRD6LDItUrQqOeUZDACc3rG5BNAO1FlTwN72/XPK4gqbd
vpl4Nda14VD0aLBa84BSB5+3k1u8GOKWw7dfjfWAWwHNcmtRQRsTspe6odt107QC+8D0b5V0xUl+
Ya7p6d6ycjA35zZnrDKEaczk5NRgMAzhkd06lmvCkFomTvtLliFbsc79I0x/Ey4PTBWhn42ya9BM
33VpPhkWDBAymC41UPmNzMeTGaDsaN7LEIeFa4qjJJAINwdiGTZZtWnf3Bg3dwsmPj1i50hXiCoP
tT2+NDOUXnbyuqne8cYevfy9EvcyL18i95uIhydOejQy8WneVRwdCC6qeV6EDYJEAykc/tDJbEFH
xX/JeGZ/gZ8iXpYly7Rxe5vePpzaZ9oDzGMywLTnF9vaj9nPjFSh29g9lmN6dH0Jc5y6sUHH2mUg
ovbwGRqEvs0dOU++DY+sUVcjcvVuSCiZsI686YmUHu1Z732Y7xKWhD206i8oszeV0lGe6euvKCvg
8civ4AMI/KN1Ugs6dGNxjGT0/jMbxzFyG0s+1wEmn7DYKUkGXBSde9x/K9B11IDV8Cueh5cOTIvN
UqU7FhUTVvSKfqjDMWD5BjseP5Z5RPr6j6CqndB1pLVLnNayMFZtstZN8IlS/cnJunOkPbqiy5qU
AEVDxJ3pcK8zYnWsChNmGlAgx7NAi1Sxl0xk/lgnUISVmW0nRa9Yw7hEMNUdl6yu2Qot6gg0hmHr
5atmLMqN7u0LKKnDD86m6RNrJRY1D+MnrkPiepwdvlG9cnqFEgSsB82SaBHbMd7y33BxCCAMLk1J
R275cI6T/oLg/1GAjGQLuaxwdSj2mQupR9mvGhfhTqjhPRAtW+E8+uMkpY0bfgHP5APc92r1f4EI
wT76ZwghFkCTQEJTmLbr2e4/RQhZAvqiHeuZArAB7dP9Vkb5JErlrdyExRUFvjbe6pQCcAtdQUJp
DFR7SUtEbFFs1DtfsIPMFenx8LaBapJURyQLFCZAdfi8SG7djb+j4JHQl54Ta7MJvWHY+xF+kRLl
qz2MDrIFRDJuwryKmY+845xCss0xmOKmZsil9OgAtZy6uB7ZFvsL7q34uYz/52thmv/8WrhCCNhN
UkhtcU3+Gb/JgDsVmZprgSBVrVAtfCTVeM2rhjBh+Zcd0KF0vXNT0oCu6HFCyb78vIP/vwlgjnQZ
VP/y3/7rr/FfBX+K/40A9l//83/4L//+P/63//Tv/gn16x//1f+kfjn/YNnK1q7lCFggNjdm+NO0
wMGE9w+ecCzYXkIgqdXc0ryo2/Df/Atb/IMplAYHByXa5vEGntWwNeSvLOcfXAsSmOfiSrds4aj/
F+oXhdSFs/WPgK6FUEbXQ3nACi1PupbFD9ULGOx/Ac9lKp2qYorGM5yuPyKqEWSTRn4VMQi+xtG/
4epY+w439vMcRL9EK7tX1TqPjkcsnOfWH52CZ+3rurrFssQ4zWOgXBcnNXAUcsk69BTo9Df4bZM7
D+c/0neOFFNo7jts2eXiz/YWp7a5+Ll/Xpwfe/fy0ize7oazwPJ3P38cLf7vScr03JGdk3Tty+TF
RLO0zfDckZkceQpEkJFE0D+jdGUS3lymI+QkV3N26qzoE88N81HwEjfm+DhLszlVBuVsWyDJmPJ0
1cxgi+KCQwgg+mPaKfsQZt6vOPbTW7i8lOGU3D7duASqFM3/4w973yNQz6lciuPTYY5MmjqKnRTn
ZRYgueSligHIpUNThF5E3q4H+FZXSWbEw89LVftYJvKKHN7c2oVN6L/Z475sY+Ml1C+JGdbX1OUg
YJFS7GiZHcZptm5UHOhctcawVktNizAAcNNtmV3YSL5nieLQhix949Zp+Dsl5ltHZKgin2jA3jY5
KZp2fj+ipziFckb+lfrnBtHgpq2pGPkqflJeUl2sYC72srKAw0zU3s3S7Q6Q4evnIq+CQ2lSrDDG
qX7OAKuDkE+eq8Con0vHy04DlE7Lqwo64OH4knlFxJYxyfHDU8ONEHcf3C4jW9tPqk2EgVKZmywF
qZQ3dvPKBtLamZ0Kdj9fkvrobmR9iEvEylBTN1hQBVgvSKt+xRmhQVSxJQrmOcZx+lvzhrn9GbKG
Hm/qnMTRuXYyb5WCfdKVT1qPKsVniODVLJv80A/C28ykauzixsFmQcv46njo+juv3Qf860NedJ82
qXQJZ9uvskFvzIMhp2YBiCT1rkbOsw/I1kG45iagG8C5TNnsvWr2/RgHyvNoQhRmPCHCmPLyMgwC
eEdtx0iIObOtwqgDw+8pKjsx5agoWBxG5bweCTo5E5L2LLv8nA5odeG15SurHtO7BFfZ1iHkAFBd
CkQgFs5RO49+NHwK6ZV3orXq5zRJBkoFKGWdpmfBC1sCutugZieZLvRiblGvNVtH4hfr4xSmxltA
ONZFp5zMWutEorJ9zzbJvs8p+MGyCMBhUU2l3F43cid9eqIwE+gzuqnbbn1XNAfJBqrn8HFHNot9
q/zgFSYoYpCgDhivmGAswgm6WiInDJL0Es/sKNkb1S9Y4DDd2PavvDag98YiWsgFxV2aQOQKclnc
tS2ZR1Rm0jjD4MMOnC1r9WZ1TvzA/SbpvCieyDS0tqU2ImQcw1eVFt0dUYXOOh9RhFdyZDO2yLrj
MCHkwh6/MemKaz8W4krAI4po+ykN5xBArRs+d8tL3hWruHCLvSdprdttOaxwO3mPwjPlPreIrENa
H+76wJ12ZjG8siSk56jwo4ckNd+dOmr2cUbg42xX8yvbtNOUZ8ckJTO8jMALdPr+510Vbk/3y+3A
7KXVrySW9dWfJw57lMN30wRFDPNHdixo7rZYA8hp0A8qxNTktvI9CnhETbdYe3VOeZd24xMiarXy
R3h5ROi19N9ijK904zb+NNxH5pA+2j7kVJQ2HYro6E3FnvXids1d5Uv7l+u6x4WXu6rJBDtDpBNv
hOFM6WGap+GxDxrg/LPHMaWwXxtlDNSkY5fqAE32yE0nUITFfEIuvROeEFvCBH/1UYID0fFMOiP6
y3IIeOmChqnJonDQz1Rj+/ZrWEyzCdRTTXTzzbDbGC0bCMJe+B+dyMonBKzjnnMT4phohsRSvzA4
qTTGiLjTCAhAKjE7suptLTZ/68yr6xu2TI7WHIKYxNA7RSmu6QVoYcxkRXM/BQEx9nAleOlsFeFO
zP16aJP2aJV5/aC0tYh5XGND8hLhlFC6HlKMq+B4Ovu1rgjH7iNbPFeJfqtiNv3GDPkK1ue8tbTJ
c2GweV5NVSZ2GekMtDLT4dGLUHvoZTWaTOd1EvFvp5rCNR533BFeHN5wP637DFuzDCkYxUEy77y4
99d9bpsPmYwsuP0hY8G9zMAOPvM5e5ScT1sstefQru1H1CwRc0iNENPZJ/aShFsMybWY+52RFs7F
YnyjZn7Ow26877puOa7qEzk72NBoRPgkcb4YUd9sK2MaNmlfRBfq6MSTBv5HrKx9LPNzX03VPRiK
6j6mkBgisrh1Jh8xiSb/ZLZiWkPHFCDXoFLMjdwH0qkeREmNy7PPbTrg001zkEMyUUgqM0LMXeJ5
Qkt/NJ0c77l15CL0nOV9pqGjZQHLnnwie0PUzisSMsrfenCOaGejcOU6bz3LMlHGY7b105LWkDHn
BBdbOPcL5KCZF7/lVtrsLEVAzM+XHi7ptR5kT+pXNx3jWIHpJJAdA3Y67rIsQNYxkSE7hPJcBNXK
NcHlBMSB8W6Te4EU+NCG83de1nSzMO1R9KrLX3GW2gdjMhtrNYqg2UxtPOKMIPNtkvQ0HLAGK8MV
3n2mkkejVxZk9uyaFrUisch/ow0ZbVI0t/tIs2pnle0/WibVOAwpOzZFv5IWOa8VPeHC+JDKC7EP
0QcJJgobVtbry5wpqOducB6dODx7FbxLp9KXjlSl2gjFe0fC4Fq59jX3c/8sNK12VbcO2oZRvE0W
nsLQc95HjVgIE0B5N4y/Rtl269JL9VGYLD91NGEtXQzBPNeMQOEwF4figQuercqeQqDTKvu+9GeO
hxEJAmCXN7mD2o4MRAtxTUvvNLWLbQS54RhhbxRVYbzCOIuoWHdkphnj+KxsipNwj7fkNY/bYZpL
CCLMFSaP3KUjjwqpPclITjjKOySyf7lb1dDJRx3jR4s7+RwMrEgNakJckEmL2ZKByezjScH5uSm3
fe0Pp9A5kqVarVXceu90sX/jACIPSo1vDnIod06H976R9Cvj32Yoo/to8KJtEQkSreo5v2honnWf
cvdFeKqLMXiSub4Pm4MPc/czCOYvMq/4fDTur7jK0Lnp/i6J6BEOfNK3wm93wHM0rLm4E+eOYtg3
dYedSaOM25qusDOb21EsOhObPnhH4gGb4+F+rtSAG65kq9a2ycZCX7iaTIAZaMZeuqrq9vbYuCDy
wFuNaCemPUUhaBhm87tzxn6nfVPv3LKzjqGJDJo6qfGE8afbGAZUrzBO/2QAgd8hS74H9uRtZEnY
i7PgDvs5/zXRxbjkkbrNbYNs3gueO9uivzRM69Rw/HtpVS9ONqSXNKaX7Fdc49Eh82NR1KYB5bau
aDGmGLXxLKqgXhcj9pj0Z6ZLze+qFeRjg8+KafitYuppcnl7XlfNR0zFwCTmV1smzhZwSX6u3eRj
BDH31c7OR5SgE4/ztLw50XArRGD+ne0CzVJpfxmsqCvnj4Or6WyY2T5oJ+sgfV/eOxPNEYESyeyX
njEAyJ0VUbARg5dhX6fDy2VMLuV8qCureup6zhO1ZjEwu04fsVI8SYWViJpqRhsqIyYmdT8hAPS/
3UGsC4Jqg1lV32Ag7ovOexi0VbARj4A9eHLCP007AAg+kjmCMI+VYxHAUKDEknIm3Se39M4D3rA2
0LZDdPK3ARzFP2XtvZgRTPNSDIziJWMqck6hwTo7TM4H8X/E1Ir2iMnoWpLTTUSfoqmdCn+POK28
BVUs1oagumu6MTuefHpcINQUd0SzJYscx/kSLT87a2XTiS8WXpHmeQIPV7xwScjwMZS8RFNRbFmS
m61pCTKnKyT1vRNiHmnqE0Jr2Kx1Wx7ADqdbtwOdGUvN41r6ry6aTFyBhIj582WqiM2Kww/tdN0b
GS5ktxBPiLqDBjqwQjgUDVr6IPCrQxU42NPKkvSp3FTXiv2cEbd/Leb2h5xK9j5yqMqFNa3SoqHV
p1gyDolLDVNSE70zR8prOOIalDpFfGxQZR/8JsnWaZM0G4TE0y0pfeyBdfUBwNbb9DHDV+Z9+fH8
84e9b1sMwwFizPI9jYmX0E2IAk8jXAksvXtJ9fHRcvVrEzGxYQOvDHQwC4rLyKBM1Wa3zcxFSDRF
T5GhCZ8pQ1owFxOrNFHTmf8U+b29bR3yDgS+BthB8Y6E4uyJxjeSdFGNO3vG61NawaYpObTSd9ti
5s/f6gIXQZE1AE9V81jPIAKtqHnDugPgzpTmGVEuIkhlgkiEJEOiw5tlWBkqUtYpkvb2FEPPc0G4
JtNz8kZfeErDP3keOl/FErxXKgcWRRPcTS0lw4wddtqyCHTU3atGr5uBkhc2wbGjp+oXHkBbumc2
NKUhdjBVOzesT48DKqiqB6acuHpaw8L5Fi2R7CNN8dwAtorCLNq206Xts4agaWqbk8rYzPju0Xe7
DpxAcUUa82gpD17QPNwV5rmX+FYNbHIA4spNEHvpcUrjWzfdIx6WOzNhg04yRnIwUzM7xmWSAFFc
dtLqeS4Fx8M6yM7Z5P8j60E3cw+dBLyISeul9OwC2Ry0HpRHV5EM5Ds7cAXCmMRTzrvO3eQ3Jxfk
N7SytH+dRTNC0qFlZ5guS8fgmtcxBSnrFk99Ad8sROeTLA7yBkwU5vwJ/yNEnJH46/OYVHuzxRGD
xR3Um939sYwW8+gQfHsWbUHZ0bQaiwy9OI6t+9HiW7OWFa+f10NNq5ytrFgREmSsI8B0eM2XxLGR
bBIIC+6kvVPVq/YYZMEpT+P2web07eB+wrMAvS9MUNm0liBaIKLV5aX2VSV2hVx7YHeBzPSaSWNt
tqStT4DWK4i+zAjL5iFQnJ7hs/clupnsFcqiPibQrRE4S/1UBhBP2iWbdKjTB9MsHwEigt0K6WqD
LcRVJGzyuAvaWkuT+TBPgdoZVfeWQEk8xV5pQ9bNbmPuogxZvopAvq5iEZe7zI2mc2qfDB6Okx1A
k6tsUHhwTmEFRNR0LcNgTyz7bhV3O9AVpqXv3Jowq7EzbRoXRrbuGzTrVGEw3JGW+mmOS9mb7EOC
17HmJIy6bWdW9kXU7lHBgVz97MG8YSrOXDVoyR3nVaeIqa1ynKLhb9IILDvs53H9Armoepipqe1M
P2eBHKj9VMi11w7lC1BBXb+eGy9/YnGlgwROvDNzXLvY9FckUFiPbIyTvZ2jvrGK6dol+XdE/van
U7AmVGJ0zr0XsI+Pu4vLuZ9l1GVHKXR+9mQAzCPRxguxtPGJM9Y58awvKbz6GR10f03QcQzZsNRr
4vrZYqsVx5ykf75SAR7KpseIIxTC+7jsEVQY3bl0yhe3b/Jj7Nn1XSzFYnPEmWtN5X7Q0PI5wPWn
n5di6h8bCopnNQq1VeWEs942mkcu0SltpuaQ2DU18y6UCM28ELV6qkmcNH5HtgHid+i/+j4mlQkZ
xTW1ZbWzzZpMGlf+RsSSkV6ZPM7K+vRjULnSoLM62tbfIujgpCwvnLvlGbJROFC5WQXEGJ98HKcn
MLSkGJ6oQqhTzY/c+1N+h9PvlccLflxiG3c/LyHaSpjaZktnzj1NJig8WY/6jrRK1HLEBx9dD/0o
cV4HwB3q1gTg8cyk/02bnZi6hsIiuaqwp6zlGfFBiOdeso4KxwBjM3yaNdO40KTVVPlsURm15JIR
p49gZxvsWoFNNIAjoTiNAMrm+gNQF1WqMT2kvkMlLrbknWfU8q53UQfFg2euHafEcziaZrX3ydfV
FB0gz/SHAOIKBoEWzL3KsxNR7vlqGJLT5Ervz0AGWIFN4bW3HKIWIRRvYkwewpFMhoNDqJVPMFxb
Yx3vA2K2dHmcKSX8naz+OHed+hTREhqb5e4p9fxnDnvenU0gG3rM3H3L7Ikfr81bSevo1IsU6qYY
McQExi3udPFZpOUhl95THbThFziefekINCAwhkKjR/AT5poygiHxRvAIFDYnB+cPRsrkffIWVbLM
yUqvOQzw7VTOhvbJdSK5U0CzN6aQ01ZK1jasDX9DwG4HngmxTSd8hfCgLoVTDIxa3CnSZ8+SSutW
5ibcMlfN+zgkL8JLuurgl3n20BDQ3YieWBnnNkZZCJiRl355aex7w1fRPjFjSkPCw7G6vGgJNpsV
O93mtQnqwhvBC9MdOsuom84///fzUszIudxKff84kkMswse28mil+1YDY2Usq10j6xyzP4Zl0TXm
ZZzNTz2rey8o3WtlR9VLZOXrERKN6fc5bUj0aa5u6it4M3QoPlLxVlzDmfRl1wjkIWqSew8exgMz
1qzb8oElHDgGTk403gjp86BDtBtm2TohnmtvYSo62HTCNt2U0M9aXvKW3FNy3qpVm6vhYjoTqvoW
rXeUQdgqRnlsQgiJWljO3uiTv441UPr3Znl1epN5w083pcIySDQtuw7Tze4aazN0GZZcnagD+9GX
kDF41nIszj0uHJKvBnHSJFYVkw27x4msmwc5nRxxYq5GY/yqwAm9FoIcCUfX5ZVmr6QZF4iDyJz+
o5KPvjV9WnblnixBvINXpv5/Z+/MciPnsnM7IhbIw/41Ihh9KBopJaVeCKUyk33fHs7C07njuQO5
66h8XTAMGPC7X4Tfv1FVmZKCPGfv71vrWCQuhQsnvvVg7CmGWNsc+V1ApDXbVwvfwYQLOvW3BBN7
9ly7zXhKm8wOSAQlb3XjYe0U/W9pN49Z56PIT/fcjO+p6Jtb1Er+A/54Axj4keLb+xXm3YsEboFa
znGfGB8k9G4dIsZ2p68AT/AyqxMU98vIzEcvEYvIOJ63Wsl8I5rn7NLrWcrqpIA0Rh20iKrsZ9z0
xtYaLX/vU4Vaa6lH9z/r/uicNw/5hPg3Knz3FHPp2BmU7Z/S3vhgUEgaWH3a7Lij98U5hjUBnVY9
yzZeh6crgR4NQmcsTgscdYr8FNO5ya7d2mfVDOjlIg1KcGHfwEUjD3jInZTP1MgAIC06BKFXDlR0
2EvxKxbc6E2B2lzPYVlUYUN0lxJqUfbN0enkLWRURWJ70Lb8FOGp85E+20b6o6/CYJZsBsxOd3Ym
gVCO3KLYsgpJX2jqQ7easpcQle99opDbawRpjMh6QdpqYpT0fhV57WwbN9MOqdXpB6Qj1BbNNLuA
pSf0Y8QpyUzT25E1YNFu+zDn9OjQGBQMSzq5z+zIxzl6IaOIadViMBs7RnVs+rcylPLWUBVmKDcx
ULKz45Tx3XHypgK7tofpJp4sxfKOR+2pLATkHIyUO2xpv7WWvnAPMmLFrFgCs7nTYkXimLqb3OcR
3dsahacq44jbrY8OMvEelcTRBqI6ZaMHuW6f8yd6omCR8hPqAJLVeUInmHJMbVnu1akN1JTFwJK/
l/s0t7dAJqxnuB+/9K6ZTx5TD6NvQQPF6OJiie6mE3N/+v5iOA68TRd6Tjpu7CKkiaMj/ou14TMv
qJ3NwvM2hs81hk8AaRAHhYApzjn682AmFbXph2g4GnKMVS3OO7Fl6o6maR4E2nbfNvvPEJ8cJ1WC
uLzZAn9sZ4jq7iq2kvDRkGPBKHOz9ZdveB0n/enMyzjbJU78q5KTcSao7KfGOzcC4Jyxy7NaVO2h
1SgcpzoYvY4jzHMitWKX4mWTLFMJ4IjxqZ6ZuaDTy57GxgdHmmrPzEGWZ9rl/HA1k9TKnCLPnu3N
KAf55tizgOTZHQ2YTfhmOd70Uw0hgikhEgj4CEUbfVmR9+5Wjn1nHLHXFXImt2BK12pTyj72zAdr
sPTqlUOFducpd/Cy7hPym70au6o4xWG6PGHcjFVco/2MR3sd6jC4cjCf+8ylTzpNqJZDRkaNPyAV
JBxdOa34qTtMz6Woj5MGdsW2cA4PqdFvBn0c4GyG+sN3CZBTwnBc48VedMknrW82DmGAnzVToBVZ
HTVXwCopzTJ9Iu3BByLI8ArOOIwuZVzNp9qpDrPoVPN9ntZeP3UMn4ptm1BTcvviRzJnPkOYGJSq
5nB2rePsZ0IqZWO+uzzITgiIEnLOsG1yvW/2DGn+pFbPoo7cxQo7gkJsyT85TLgDLaidozdiq9CK
q4gsO4PY5Vhb4IYnt32fhr+Ggl3Bs09esJvdRm1fjRxWYV6Ud0+z3piDaVuHW9MxiqAITgs0Kdcu
eGEW+9SLJiSwLhWx3KJdaHZvEr/HkOryqtUDrbRrmnXtU6Z3HhiDKOjSyDvD5YVYpXV3OrHtnhij
/5Zw+6Fzt2jjS86s/6Ws622ozcFoDvymlLQF+hsPY0Bf6qT5/U/clgG+JtrBlHkHzqIKMDUVARqP
5AZdYeFl5ZpbZB3GRSwdoqBp57RU4WA+c/TRqOkfvZgxN6Sps+aFgjEBlF0Se9GWdma5k0P+m5Mb
TauSpTdkfHvXCcEMjgVc3NKXjGMH4ozjye1cZxNJJCfdFGBQH1rKb9mwL2pI+oLL/1sWbtAu+qsm
1uLXyWp39EMufd48gIS1h3DpoWKpp5IZi2Tbhf5wi13u68IX3i6i5Mrwb0hO3BfcjYaU88gbdnhO
Tfe11abik0st2urOSZ56k/CqaJHijrr1ZY5t/c44YUnK+Kdud8/0ivNHRG6NKYdONpoy7MaW4y5u
4LeSG5SHqqmLnZ4a6Q4t1vJTLmpInJqHmlD0qi90Kxip6aw5GUsO6Zzio1z7xRFF0GjjuuZ17adV
EgGQELp5D3JmrCfyoyERvomK/tac9mByx/dsHpOdq/E5CmNLZyof1dteD7traeSbcnHij9k2n8Zx
HI4jmXVdV9cKDGbU6s+zxH6hK9rtaL0TEnKewd4dfCoh71a8zgc5vYecn1emCTUXG3wCaAqS7r++
ZGB2BbhdRovlhd0pjSLF4h2y+8AT6iBtPz4aBOKOC2XJwNFattRT9VyCblqVE3xfoUi/HshfZbpx
LUDA3190xQXGNpcjXTfmA3fd6TTXHLyAK0IS5qBxEn3+18cDcJRxP67JQ2qUamAQQ8iYA68pxQ3U
9peLjYrPM0swciawejLaHm7IptkhhVQPZfdFWFCNEd0/De+PqPflqwUOgXlh2VwMgbERwrm+jWCK
3yL+1Lw/gCnPpDMOWW8+ekDLiSIuixr5V7PYRz8rjON4L77hzJ3iNLPneAJGLtkvwXAmpPjSKKqz
o7iaJaDnWpTNxyiqd04l64m2FDP5hsuyu00UJTpRvGhthhztKIY0Ky+24ZdOsaURyKvqHbzp1oY8
zSnCPDUaNOq6tbCmuiPAEz9kAySrK6GDfKuHYfRWIIdrGFf/7Lif7Zy/RVZwYGXF8aYvOnWUvOVX
pNr5GaxZUffTa48TgiWqNxBk4NYllvIpYte8yep6pn7F86Epc3cTDRY7O0hrl4iP62aR3fzhEvjo
WwXUzO1hRVQcokE0kwmow+Ycm5W3HhtN/5hCUve6doQTVx88LTYAgU/8oYCEtxG08O8vcqDl5few
xLVw/kX1wvjtxg7OAAUc11gkV4pBDniN59I3mFy3YJSLNKbWJs2Hm+kPnj/zT33Eu5VoDzBo6f37
SzgM/NLaogokBy7MaDDRydLx6lKcdBH+dBU3vZ2+CeqPVBHVW8VWJwM87yg4sNeIIK8X3xB2GI8h
vC3I7H7MVDFTtPYabPus+O22IrlvYkV17xTfXQf0bijiu2k7j97lY65jDV4PUST2k1Z3O/oPw6ad
o3RP3KHfkJ+qLzZIeawYAOZtKPMZuHlo3sl7u2h/iLy3L47ZTLva4O4uyEN4Grfk7y+dZpKSVzT7
KKpguZcQ7v1v1r36P13w94Xi4CPMng9SsfErCSU/TQdg1o4Yr99f5rSaAvJ9zjolnMmdF+d7qaj7
1kw/XHH4DUXkZ4oCLYUz+fvUMtVrJgaEBrNDf+bjyRV/fjO5bFe20q5AXY8n9oj8Kk0H6lwvVZ9W
10Z9mRmdd6Z0Lv/6V9//ZKk7Uel9En1q2TnxTF8PqWx+9plMVm2WzdcZOIGNuQrgoL1ls4NNohUD
42R7/Ekr864ZFeuCor0Y2RT9pZjy1fpW+zZ73PoKEuO3khUVTauZqhFapLkNox+2+DDIHx8z9IlU
ucw3CK08dsrGPbljZp3NYuwDV4jmtXWHT9MzrbOeOfpGVPjuO1t7qGDGObUhNOiO/2OZOrlrDHe6
54XV7PgZIS1TVghXWSG+/wnu08oTyhih3BHW7AWGskl4SzduIOxNQaFcE5yqlXkijuO9MWbeGw9v
q6RBb0t/I7BLrGMMZK8pUaVdH5cgvhfjbk1SPztLVJ3r+W2Sjr/Tecy/2RGrQChQqt1D2HgMR84I
jN9XWLM64C4y4Cw2fHBB7mn9tZgeJdEMlVQI66W/9PiZ10I5OSal6Pj+UjmGHWTK3ZEi8ZiVzcMz
ilN/YS3g3Ttl+zCV98NTBhDbIXHNOtZWZ1gNhv6Sdjt0xG9iAT+xakgQI8LIDqVyi1jKMhLxeGdv
0wdCGUiSbxkJfwD+n2H5JDyxT0axfHZme54wKO4VsRPpGg9WR28N1tm4TqSynvjKf5IiQmmUEaVk
HakrR8r/plBJj/73KdT/+3/+7b+mUP/9P/XvKVTd+YfhgVyyhEda2v9XCtV3/2Gblu55hmm5DiFQ
+z9SqMInuWo4Pvcj4qae4eAs/v8pVOMfDLXJroJmhcgtxP8ohWrbzn/Rz5qmhxjatoigWhZK2/+c
QoVcHpsx/CKkjTk9EsHcI7HT82hwMEos643lbbKxfZDINM1Xjjv9DVuSoGOfJtu0vdZR8aNPHGik
teSkhwNb5dmRhuaKvfOwyu49shqwP0tVwCdhuGqSxamSsicjOFagJbQ9OgNSdRNsvlQSaIvHlWd3
dN7HO/q1U53wuY5H9J6NuMaNzb4N11PlF1kwSPKXPS+UrubPRg7Q3+vs5ldGljOCgMapO2CvRZW+
zh0Xu3TJNqT74A+V0w28GA+6SKwzoTsrc4ZcBsD3GW5usW9amxSFJK1DBP5p7jsijoXOOC7eLQti
Pcu7i8ElegRNJq6NFyMOaVFMgTvm3TpJbMavXcVxeyieLSolGxMFzBqCxSH2nZPrcFRzXc5fUUqS
vwPlE5M50Docd7Vzz8X4O6fb1I+UF/3S+eVNWDp55WVrlHoNYlEKZOjdB30/dY25YxAIjjHaSZq0
bkSMM9fTpzgs/6Zu0+7En4EX+Gbk2TVlhEXIPVMN8niaSFZTZse/Jk97CaP83ZTkCoHW8kCMx78G
iwlCptXKYWoCCFEEbm8QGGaftGp0qlX53B99t6V3Olew00YUVwb08DU55TsgFE7uS/qSafI0z5PO
tLEr157sf87kJ3Yqi0j62EpBATUTFM/obFeEUX35p2DVFfoGKLyQilzZh1dCgCeLlEnjAiSk5TRB
NEH/rmXXMRwyxm0ExmTeHkBVQDJgLGNaBTxnUhtERFbV1DwLbvxp04FaaLSX0iQVyucRkkGh6asx
m/uV95qwn2VxuijFiqQBVxES019jN8eDtzC5b1qxLo3xjwswB0ZW+KEDq2JhptgsQclsezUWWAJi
g+DCYrk5bc2mBnGzniLtSB4bUrUY1/1LSi8WXQv82ZTbIRTMBeaHSqjIftP2xZNpGAcHinfQ8ysw
l2N0bs3kw4PlwU7WOiSSXJM/d+9FIyFvAcc5WQwl40q7RMvYYluUL2mG8jf7yDResKxUmjI2aIIh
Iyy64Tol7mNx+LHPTJqptWmSCICtEVelJjN53LVcaBiDrZubbZln/F21fN7cQt8yoV3NeRBmu6b8
kdP8R7fnrHXZwGOf0EGY5V/JZGKxO5PKOQSY+FHPXAh9TrlrbmKrYsAPb9MpXg02vtPOo/Ii2iVb
lfqTaIGzemU0EQhs7rX/EQqUXiWHuVXZmvdKEGDgF6ujpUtzJzZHhmIuZRsIsuuGYpfVOlZAA439
PHUM7tMAk+zGlBu35a8Zx8nOt5MbO5/PeXR/Ww2/HFWUvWluQQ4we2aPtxf91GBXq2GSaBd/IXIV
Y4lY1S6Zy4kJrQmrqtKaa5cuO8jBv0r790DLkqYlFUOkLJCqDVZU0J/cLidSCREauD1FPJdGWrrs
c2u65g1WApGlARTocuMRDFxpFrlmTSNTnYfzaWr9BLID7JhUCrGFovIJVjZdRxoTIj8lQwIq94YV
pnuG/10yfKIgB5aCWDmY4JUO6GFdYrTfJEuzz2XKNLbxNsCqH7EFZc0qAlQL5kpWNrggkGWFTFmw
t18yBxrKXR2q/vgnJtmysupWbqw+CzIXMgruz3MzaNYxr6MPLpFUQfmsxDTa5ragHwvJlvNNcc+N
NhhFC2acz01c1HBenHWlkQytTO3R1Pl0mgb9N0NQsoXdrba6amOkIb9LWAEmnadJMlqkcGbjOXM9
dmGLwAZkDPuxV2XKkX1nM3o7xxnnVQLBXjbpH7tK2Q1l898yLyuq7NVN4lyCOVkyZeY1QTL976Rs
oNiU+V6MkjAIm3qG1V/qs4GZTN67cZpOiBY7Bs1wYJsHA5RzXPWkikbjq5ew6AZhGfDINOdqjt4a
fv3JSBCBVGImkeYjgsySDlYJJPqWLXhhzu0etQZTPlf7MVkuQELIVOaSxpt5tO0ghywfDlc9Sp6o
f0a59TVqLohnx3CpL/y2neHWjQRIHDrIe5ZF1mocJuPKoBYW25RBz6uJqxTFDoj9nozO19JD3TAW
bRPqw4qfyrhumbFiV7UVK7OQL4PlvrWMWsghrEvujpsScgJUQkIbrrPlYlGdvdl+b4z4afDG4phM
CqU+h2vebiHPhrXmg1tL5+mklcSp+nIjl4jGbQGZgb3EqpGFwyPJjIKoL87SRxLvUW5bFdhMJHWK
jeU4pCui+IKTzNgQPK4Q2XrI44caJgr1CNr1PzQ+ggHWO/YOs75l9fHmxREdxLEn8xSWv205fw5l
/drO7WtSJNBoHYn2VHO4QIf2Rg7Fi9lY/VnWOOR1Q/t04oKJhCZSumJ10KfixfbCA3gViw+s+bZw
cJ46GE4EKZ5M/kgJBhtFXkduVHj0betRBi4VcxvcKrEEhwA9QT3PmFGw6CRJ4gpoDR13fuQ012F0
7Adrj40Hj0ZYwO+YjrTxiER05mMeRouXp034rmdTU8b0MIeW30uXvBdQBSxn9Dz9jTdIcgiVzz1w
ZfrF7wT240avaPI1/R9/AWeXkABrjHHj1t4SZDX4OKMTl2HkDS0VUcsxtS8B92iVgeVxOPwdrJIq
PDn2jQ5HfQJ7x2RjEWthVs/MEIBrG3xSAT2sIdX7gZiZfg/g8Xk+pVBNlmk3zK9JTz9DJHpCwL+8
D1NKZyWztjSmAVqBaXbGtAiypaoIYlSvZrHk8F1uVRwrHF7NfHf58lIw76L5nNrxUzhRtC7VQqqd
h2rtdoxzBbu3RXrjUVBkX5z2DerDqWfH/ZwbGQpYgomUl6MQ3oQFXU3XDi48UOlT2PSK0r62L2RP
bl6m8eeMgoXWaSy797br4WxAVrAZLEv8NGPTMleuLzXTr40GPe6qs63hrUY0uby5vslvLUy0zJmS
/WL6IFlJ6fH5F2klsDJx6mTvy64MtgdL9ScGeBFv9bzd+ROkiaFvawbCO11+LFlCBktDBeLqw7GV
Pk5M4w1Qw7EoiDDGhkjg+OlAGZi4Bz6vIErogCR6xfDN2JjZXfSVZUtABmidzZOmSgQ/vdTdm0O2
myzeDXbE7iuvx7trezEBGfOmQfFJIJbcEp74PMEuQDtaqt3+ynSm6mKa8b7KMsgipPnQsjbDllRh
z6hsIc0f6K4FgFvyy7OM+lmbuA+4MPPzzoANY/dvs5P8lAgvroPdH3vttdyRbTBfM8d+JuFEsKYZ
kL/FOVNgr7mSLP/M9fGp0PgVyjnF2/QwDmHCxkcFwKpsW09pBfMrhC8sLQlqdKIhZGHVlJzQMUK8
5jET+7R7oVx3jJvsVAB2CSY7cXeVB36vGA3sle7GjE1/G+sgsKQDjSKGm0ds7JxlIrosPliZumub
r2H078mjmOpi7xdQWGbhXsuB6VHKhmUzd8ZqJKif6wOQ0pAiF3zUeSjB25DNUadPSjcwJfuwHDYZ
DtJUuMYam89Pfh2pGNBxdwsRkR6kvyQQ/LS60+2Mtt92OUztFHTMGz/sWD11iXLCtY/NYGwIG009
1/JF2yfkkAKzAqznx8mWLXSM8wfcZ5wM+dkO3ZsTQTZiRLhaMp5j5VAXZEEpezhoMWUOCDVNmASn
HHlMKzwOXvOWcETcZkN5TtOeGJbF4HURxk0Pm4ftVEcsgF/02rZ2qQW4mQJp05xqwGf5GXTTkrBI
1wZMqw44cauNTEm9pgkzybGUPLcHlwxCs+oqHYAm5wdLRAisOPdgt0hJi/m8lOAmrlsQo2sb9NDE
DomkHjC7uuvTdWxY9ZoSBSNOO2j8JN3UWhGv0cWCuawAF/mUAKs6mJfpMBU+yWKnIGS/NSxrBsZB
ViZvAKnDAZjtLIgUtr33Kt7xTv8OR9I8Wj4q39wVK7sPT9Wc56QzDWBXmo3ehGzZlihGsecv/VzH
n23raRucl8XaxOoT5y2mL+yfZF+tEXmAujTMhIYH9lwOeI9IA9CYsaYnd3dJSgP4WnLCLpLz5gmz
S0f0ruC/h63NlhMfCfl50AIec29Z2T7rJGV5eydcmtFAtxRaiAgYKCrzEyiObAc/l41VVddwE4vX
sHO/lrmlch4v4inPJ3IxJmfUfOKVwrcX7O5Kl/qXnLo0UEm3JNba1RjB0DHAmraLFUJIMmFysZoB
g6mtDEs70BYAklh123i8NimxjH5ulUfa2jYcCPlA8ScwBt5VoIWMUn8t6m6CRjJwEevjQJvNk+bH
4avhQoQvuB2qITRNplXnEbnltIx/CEGRSysleaqL0eVS3/tQK3uDdyZLTT/19lzMSG0o4EWCUxm/
FR9bHgGdG89rP/2IsgxVmx79GnQJ64IXp08o+IS0budWHfhcN3nf92Y1w5qlDl8NT2Xb78uCxBT+
AtJNyx1Cko6ZzRJYAfmpSy68KL4eXK8ksf1758zVUerHVuWm/IoP1Nz1L046v4smxOzlBiKOX6ap
GUFrYHzH30Csx4cIayfmhkcsQIgFVyWBl1JvOce159jzXzN55WeOcBDzAitIsrYZ7JZi0m/Fg5YK
9I7FQWu1cENuy/TuhQGEVxh5AKkWt/hugfoB9oXnpavjgCPZosDlZAOsHlyz9Vr55VOINIkfP4kB
gw+pk5XwfKPS2NnGfF4Eef/a6WF84zIswZ6eytR5ZtjCjMLNXjQQWIsZmjtyBpwnDY/n/8iNpyhk
u2ZM/MbLgJXtLlzMi9bLfjfdWyanARnueL0Y1rZ05ccwAcdM5369OEI/SMjL5NIHeDI4HfjJfHGd
49XmvtTwRTacSl5mx9tz9dppPdACgxCgNwDV5F77PLuMOKIM4Gy6fKT20Ab92FCtsZr9MIgj1qbI
zAHm14B9a6t9Mv34DxvkgdHMqi26qy3SMHDmoVkLOi2W6JBm1b8HryZbYAVLaZXQYbF6mXJbKNVX
5S9PbUtkxnXgehMu1deuGG4FqScwLmtNmgiTm3E3O/7Gh+mGeUf9ZldxdERx3EzMYxz9QC6DhlcN
ws5Lss/8j5TusIsEsY7ct6650f3oQ+fuQVleO8KEoxVR+mgnfisQKWax6JUq65iGyzWnTseJpgQi
Q0PBBBO8c92vyVWZ1DmM92CxiVtMJhOPGTqVO3TrgSvqbpyshw4TNicRs26SlkH6wtXYVmdMGfX3
kVenVms3K2rfE34lPFiT1El3E6dGs6cY20WvfendfDFFe8cFyGPk1qfNxXm91Lm+RdzyOeoVJ0tL
DEFnO++wWMBja+JQFEtxdGKiYFExBWkE6a0rXt0ZHMjobOql/Y2hg9dFHJPNlfFuWnA/QYGo16Qw
qoBIV1wZqy616n04wWXno9w2LhRgIBbXBVtcNfLshbUxJu4fk6zDquTruRi9gdIuHYvR0927EcLf
B43uIl7kCc0exr1T/o631URRiFCTewdDH63boWeNnZp/ClzH/L6SllO+klSZS1KOZ3zjsZlUDTS4
YQYpFjG/eLK4CXJ4r0c1V5Mbo9RC4G/k7i23WsgEzXcAhZyQ+cZTEqNsyYu++ec/WeKum4ZNWMLo
LgNhFncciA1wp9lwVPtkuasdHeVs8Q3sLTEaF5LQMKlHgQfETJ7pQYNGtbcM8Ej3IoFJkcGklrLC
KD8MjeN+VSw2fGe4IJta9vWxH9DRTp3o2FG64uq46pjD4fhgZ9QGIo+VWWJvnH6aPoXEUQCastIN
VHSiBZxO3JoLHFYbzqlbD9vUh/Rd0Eh9/zygwOmUC4fHYzB3aXJ12YBDV8GYUxq4c4yFBr5r8j9f
hMZ4rAERPds8NQ4oWfHuzAMpG07eW2DhrHJM/DwoVsaNVM6eVNl7NEJZv+362H57fZThZ2iMR8b/
zCkdsP90ygM0IwRKEsCoA983Wrw8uFzlDYoRCFmco5+YKlXnpDCfQ7PX7rqFb8hR5iGhHESMM/mx
JfZB0PkLqqx5HpWxSFfuoq5WFiMAzSdAV4Rh+uzRo6L0tKzb8vcer/5Aj9GRYjdlcfI8uT6/mbB9
hY/RIinhEIq5ZBGDUim1cSvNyrLUmJ2N9pjbszIwlcrF5L3oNY29BQhs7cwHNsbzs0V9fjJSJIDR
eOQjQkh7Ppc0DKm2Y3yajYJTaTaXezqvX5XyQg0Iouj+eocWZVSq3FGVskjlvcXqvM54xFK32Gb2
/El9vdw4vtY/vr/MyfBVW9iwuSc8XA6RakouPOxVudfwUVRGK66TUB+V5cruio5bN+YrEw/QulUy
LGXFGhz8WBhHxZPfuYinmyPzKf1sRQ92DctlPpYmXdUwireJcm7RbiprHFxCOyw8A19Mk5GdhmzA
V76uxMge3N/ffWXycjPaGcbU1Fu3tn+OLvJSrzLBci/TmRNyMHPCuNTKDobvYyOVL6xR5rAahZim
XGLUn/2fDXoxfer/zGmjQyPEPGbJna9MZFJvuptPUixRljKX2wljTcxlEJ1fJNnOfa+sZkk0Xznx
4TlTxrMO9RkjKqoL0Y8apCHImu5QKEsaSwU/iCc93EQ8nGuCyze2ti9Zm8VnJhIP3XSOntWiHiv/
uj6hCPr0+g5wrqkMbbZytfFbhesRFtnRVSY3XTndPGV3K0hurqF0d/uGve9oXqwRNrAywiUWbrg+
syS7Ano39sRb0efvdYyY3WNPHoOcFfCR0Ke7b3R3w7c0eZnoJ56met5+SzCzpBhXlTU6R1tZ62jL
qzEbD6a+w2kXKrudozx3mjLeOYMDx5HzpalseKXy4tXKkJeNYL4BTzTKnUcekWF3ik+PcERyqJRj
TyjbHnBFlZxiCh+17fOEkq8W1llTjj5b2fom5e1zyUU2DXj9Id0WMn5An4Otl6XpTZORjrMxpKCX
TjK7kOfLLk3r5yuQFtF9smi6dpPxGTtDtzIcY361QMWv+7qdTv44f5J8boKmb+abV6DBFQNDAruv
8u3gdglL+GLBGgoeAKxSshmUIYG6hgF+V+a/ZGZsYRMB6Ga+TwKetBnzyEfn8TZuIuiapPf50Pqu
/c8vU0QVa0qg+pMmuS+ePRynduvgmyuqTyDaLW0SXA+YyLug9+1uXdVsbxAtuGvIRyGGn6x6WsSC
ZSSDURbWEdWeEjJwzlpxr4/QkyrBRK8bfOjkbWQ/OUZ+6PSluvVWbj4SejCp7d1C4ReATGBb9Xl6
KqPZPLoodIKJgiTpHRTo8zQ+m2KcyEklTxPViZVfG+I6xJikahPY5kS/6UIKk8GUxSErnrLnUtfF
JaRyeKrLPGhn1iKg14ZHOfDdqXVDv/SkBCfzLDV/gsrnmK9mXzHJFMmhpcCz92MUQRSJrK2fsivs
G6ygRT46PFPAVqSODCoEMR+MrVcW9Swz1tO3NBzrXT3Pw56HqrYNJU6UkQzpU0kKg6qPimnEjNdc
myqHkylLTNa+57azituEBUNJWq8FJ9vQsjp6EfeA0U/9jR2FkJLNqj01FtEnp65xQzGCPDURC37L
sGumMs38sLVOPwF5+QXebHp8fxl7X1vbsiZ78x//jmsH92ofd2eN5VoK8z5HthtkestnUdjGs8Ow
82yPxPL1KMhUPv37C0NIDKgmuw8zn5sdRooXSyvKQxvi8FwthBNYcfY/XCZooAyL4azlEd7x0d8k
Gvc+j25UAdzPPjWmJfc4Nf6EgB1f2Q2+Grqjo8bSnW19K6Ksv1Jm6/mgN+GKS0Nxqefw0EvN+Tln
c7qhyJFck7rXDjXqDy7JnC1FVr/X1vxRjN1wc+wpfiZ3sJ6hzWpKVR3Fy3zNWPLRzmZSbGvDb81x
8uui0xTptYLUlM5ThVcnuZBSa2+mDR8iFcWGvirKv4QoB2DY9ITarH7tfZQ5delPF3w3udXT2vBE
80GPbWfXqbEbPQs2D4tHZsots2xC+oCfq1WiG+gf2Fu1fNSWcMf+cpvx6j3SU2X79/2P5jh8FRUi
04zt9r50mLJwqphXrAkAA9ugfTzTNH6lLFDrdmwZHRmrsE2Xc1wY+rGh6PXtnbS4cM0r06Zip7YJ
Nn+LB8Ew/dEQCQ0QXTOk+/53hf43zxFY9aMjL8yhiZLkE0Harpo4sNoJmbeYiYjXmbCLvXnDKVq+
OH34hNZaX1uRH1G/cjr+K+nEjkVBb9owGCOrL4wf+o1Z4e/TesG9NInggOrQedhgbCZ8D6uRl941
qobmOnf+Bzw5cXBiGQLh9MKrLslFzk3EjQZSB+m5nDKQjiKEBVBygBTFzY5j4N7jdo+gTb4xurTp
XEBqWDQjC2RkgDOzmzNJ/+rIrYtpqGmX/EpTroJg4lErH5Yju+uXwhgacoi4FPiVxKJhVj9B79WB
O2VZoLdpfBRhBl63T9pnMQ/tMwfnU2oMNq1nYNVTO+8Tvm1HSE/s4qP872C41o98MZZAG4uZUDP8
BNJR0VYnLMkW2mNdwCzrnHss5HhWuR/saq9TOncvvb2YR32GvlJ0TX0plPFRDg3v4bBcDqnROc+t
40WHttBu5K9jsk3sKjvlAwkR19lMuo7FJPttxoHlkacdmJFZcNzi1TyicNm4PefV1tf0nT1ExrHU
LCqMxsJsb86XPZV4hreVhHSLzuA0NF4dyMFDmIJ2ikhqu6s5nB249/pPmhi4f2YfrWEkd3JayZ2L
zaPxvPadsNQhikCBETHMmZCJ8iEaNky1S+aIvep4nnqKthXzwruptyTAzGKtIGMvjGN48rZzcqf7
feJszY3TjMIzujkCk3optzFWt53Jom5tL528f3/pEvRhrnWLB0+cWgG0kBsUYzuPoRJAVusgGACL
2tA2I23yo8nvEZdT6qF+VsY7OkbrsucYCP3u/7F0Zt1xIusS/UWsxTy81jyqqjRZ0gtLdtvMkJCQ
Cfz6u9G5L3Vsd7eOVSpyiC9ix0WUOV0z0uOv7bfVbcJltxuTLcHsIPIFoPMxfe+WOrxm7kpkckPA
NEOTjMtZ7xx+rCe53DApKb7T5Szf6th4saWP4jWA+Mrk1YUb8KspDga8QKI1JgwTKGqm9q3zVA0+
nolIbByjie+1TP4bqZB6pnztzW8LWkkFH6ekgAADc8SB/tAZ517Vi8yKqsSGxagvTzkAGrbJopbW
NBHU+sacm6BJdcedf6VXjcZfswyv7Oaclu0gPnGsuPmx9W+s2/Zd+SWQzxz7dRXR8OTO7mn0K/Nk
B2qPQG2cOHyCV7ON6FZNxfesQ/mKvQETc5xeU0+Wt0zW8bpsavNCUhJROJrljZOnvBGmBYyjUUJ9
jZIEHYmWcCYj/qn7nFQi7nGZBlszKtpzK4Bkaw6344zGPw9mxxSYLs3WnoenJuR8waPQPU1eXuwT
+F6HPnHS/UCLwS7uHesV4ds2plcX8+/GEAVLsJF6elWG1Dk2RO5LDmG03TBV6HWtngMxVSuUr+A3
I7MXp/f7NwTbACu5mR16u/F3oQdCqe2c8KlAj736LVTLQhHBMEGvV6xG04izT2vp7xNrohYpL+Vp
KnY4tmHadR2f2d79b8Q7tR+s1D/qfPExzwXjP/j5XemGO0uV9zAt9IO56NPMY75yPR2ecurjT8r2
/v9XdnO1k0Q95QIlFM8i0rWayEvbw+3n5efPVTmHB5HMW+L7tzwPWfOU6DZx1jc4XTp56GKFT6Fx
TYYkBYIxAdXeq9OTGSXOmxk2kj4vzW8BbB0bOMCbsHM/dMhFA8KBvnqefU7rEF48pN+7Fyl9iFqy
ZWZawK8K3IJ0eO6cxUzDVgfu5XtovvEWx9uAd+AsMT+nlsFYBsBYLkrMV5wBWKS6/GhXUJtE8BbM
pMXtrC4+ssEn/F200wf7SBrO/l2hO3F551xEQftjqt1gV1jMvCRh5f0QEKjNuGGtA4pO3nIXQ1Mr
LXQ6U19E8F8wZeYTY7ziFI4Z044OlFBnDOhU5JkPoGXag1BzfC2sKL6GGaO41BuzWyHdCVawZT1s
R1brVLfvkWFAOa2C5hc1HdbJNXnMh0wVe1Ai9S3v5wq3LlDQYpQMohEfI+WdvZioSIb3tKsdgjFk
rUHM4ciYe/vNAYB+tl3eCr+1xc0b+5fWY7IV02K8InCbvyVQVG9V2DylSZQ9p511LQPID5M9IsRA
yNtmnjc8bEhAyiO24GVArGuU/Dz0imyXhTI7zQZGqKCvTl5svPMzC2/0YTLKJzwI84rE3tbQZNCN
sSci0VL2AFif1i1hppL1KhQnUr8UUC+/+nkpl9/+/JnttUQXaSxxPVI3leqGu5lheTI7B9nKW84U
3PF3idAzBiuaekhGPUXUwNGeSO+Gr8wFTkVhRDTugQa3l64xuZ/BPzEjpoNF6tx8bkavtqyC/aQ5
tyT412h0tUj3uMOLYJ3FyyFpSczk8DJWvf3kCXHxy9e5m8Wt1GN/nYnv0cw+PHn5nDKqxpZa0VLJ
4j6gdPY1ySu1i+mB+aiwNpJ1HYcTVESAT2MAg85XJ/QP8xZpk2e7RHhl9I6VbOCbTSPRHBkwMnxk
QrKU1V+rPNmE9RBQ6u2/eNFQf0LuiraaC2vlsKAmjGM+6MpDBLaGr3xwf+co11SSzP2jceAFyQpv
Wuv+M5YC5qIJIfwDEhN21/3r8/yF27M6kmGxt8vFC2Zx+idnonbtZ/oOpGRakrb64cJW2Pilj36X
lupJozyf48C5UnZnkYo/CRkN50+nSOx9FFfOIUO33Ziqs48etAuXwNiFH4B1axJi45YzdQfNXJ7m
irY6DIA/Hk6vgp0rvT0OpxhPU2A9vM5gupPM0d01MKv701Td5ZKyIw6TbVpSiRs+QvHe1tV8wvpT
XszRsHeD1PJh5hRmMvSef3WRh5FNef+VVH9g/+QaloYdtgMey8kFETH1KdOrMJzWzaD6OwzxELr2
tCZZOID7sUihxZkNENlY24D272aIEz1F6YOb3/rY58yaUCLzm7o2/xYjJYdUZHvhinwRmkYW7KgC
UKcgq8VZqdLfdSB6neWm51Evd4gQkV8wS3aW8dwoChHxbgwoqTtygME7DlTBhiWNkyv78N1qp7du
ypL7zz905dGsAd0ZxYTDa6CaKcjs+TaNnXMAbven95peE5WDmUZT4L4Mlr5PanaGDZjPYaODOH7r
SZXuKWBcK6R87t9juhYTX863QZlTqIUjPcmv2bIQpW5TgSQx+m1YmpLeNvNaLJLiWsxjcXQUADre
df/RQUVNvMQ/TyOwKzNwqm+CXJOu+L+d6hdneSkGZkjANFJ8wUc/k4e4orknWep7EtfboApy3nfb
33qK2uNSQ5M5RF7HQX/mkrGvy7N2bJRpPJu9s1CH/8HcIOrSWTUqdXorRoyHcij0oasygS7XPc95
S7HaSCVVQxZjHUhccYU1jDscbDE3Z9PesPF8p/Ye+Ev0gMLzMdmlf/l5YfJA74ciH9BYPVD3nAqN
MSxwoeep3lEy/E1Izjg7kkpNjJt/KlzOZwvS20qgKCAx0eZc+9UtVmnxBHxRr2AVdAeTKtZ7zXwj
zgmRxnNgP1tzisRNHfYtxeu0AS3OublIMWdYl0bE5tk3CXpSCWtfNRjKdRlP1u5HHiOE05/rwP01
SGBxlgukYmjivyDfsa/mdrlL9TwcXdIYK6MJqge7RbCxw9ndE1dBa9QFPyQPZqoO6muLGUhjNqI9
qrd+xdTYsYyv8e8bN9u5J6Ts0RLa+JQS6ygTkHKUwW1hUrVrwu20tLN3PFh6mb0E3bRvPKrjKguh
RBlN9aQq0zpVeXPplhodyDv93kSxeLZpuWbJ+hfpauXNAYHzAB+FJYkpmgSPP5c/B+zivbpB9zzO
PvfzcXZYM/kCwVi+4jTjEbMYl3itLL+c4bkHF0+N876g3uDl56U0RntdEnUbBM0MYZ+DLDUMe9Vk
SP3ZTMN3SAzINpLxfV76f/XgUDdu1VdpHOHLegvis3bS4o3JxgIG/Ka6tTxVGbwZIvwYlFPahYVn
nAueka1h2fTJG1NJP10/Mq9yto5rFM/lMCDK9glGAAMDLqGPr8LGcdknGz+W3ZnxZH9V0Xx2pzq8
JG7abrEC+5sSfg+zOkVbEkOZ1LAAyI75eezF/BhxvYLnAcZiy6jmREfuB58Cj3kV7zGBDu/dkHVs
M5Sgzx7nrpk2FtxrTFqbysgOUsxXmffXiGI6IFWMY0QOXLyuGDIFxvRQafSeLgGjDKPmniDOi6sJ
McKjMb78KP/VWpLQTAG6iSjmdOhk4+9bJsivcRWjTQs8f0n7xG7wnXbCuuaZw/0iI+6WxHN1Zci2
qZSdnkNcCBy7o5fe1uOx4zKwGYyDI8z6OjtJeQidMT2Yliy3wSy2XEX4RU+0CyM99ANwi302hTuh
RHvV1URYvdlz8CVKZgIjcDIRLI+SuTNZRldJXZp36jfyBSsWAW9MDYJp0O4ohvCfbHwovmh+2x0p
cj9r7b0E9nkLl4IlpZirgpt/nXRB3RKGlHlTESH9DHsiunhRHNxbyLYzEZzTbM7WSvThG1fI7hD5
GXQfwe3ZpUzmNML4w3OrHq6M6Daw7XoP4jukFImiYZcOY3rjsdsJ+iaA04PdMpjK+IOrtwtfmbkD
pbUkUwsQjJrzqrK8dznPNjm/6jQ7mk4/n5bSXULYcu3KzLnNoGtuP78KrJA5YQy44OfPxoypeqUm
QEV0Ht5HFb5aWk2nOgGYkQbRrfeqeVsntnfiurQaA9xJGS1eFxwwLP1dZO2FpmkGYOw500SzmtHR
8I6CL5JVA1QWVV8yyCZT0dAIF0bXBtPGs4RqdXaugT1lvCsCoE6pj+xP+d7j+Htg54GJkRpv+XIF
VFjtbzZyRjZU/G9SPwUVxpahRgQSAluM1/6toXg+g5Pz+cIrox1BJvkDjFBImqNV3PPJ1WDHfHfD
nFl8GAJsdR9s08Qd7oNTTi/JiXoh7ObVFL3Kqf49jWaxaQ2r3ZTLCdGk7uG5E4ef30SQStYgXhoI
YPar6q3qn4m8vJiOo2w8/bzE8VHjnyrLov0V1VG6oL/+ldI9TCq02ZYc9yg7/WcwKJhIxh5+Ifnm
VUozM9aurOWujG1dmA2TEnsJCw+JPhQdVVidwf3LQd54ocCRVmHzKLGlo8PFF0jP+oWl7sa4B9Wh
mK1jgEX0MJe4ypXlesd+brmywefaSRfmreGKntoyuptry2nfG9Pfum71qGRTApmo2quIrL+ja4Ts
GE7y2y6esGlEW1yPGdHGaZfbfvfAzXKFkFJetITTSuPLCiko2XEZ4ciXFAnBwKw7d8XwicuCEQfW
FtAcotgNbJ43v+4BGJb59B2UzkaQhc0S6zFa4VscJfRkVp63p7hxAuI5iluF+WkT2OX06fXRWRu0
2uPLfjNiO2fsoeAmcGG9VXncM33HczCKSW9jz9hSy9388gPeyZk8wq50aVqJvemQ8nU2XIiaRo+8
f+Oe+lN5/nnhHrNmnsItQMGlSZsBBxYBwKeWYmb8DMVLQ/lUTrTDyOv4JiYR8rFledHK629ZaLsH
w6XdOlWGPvhGjkuza+pjUfffc+x4B5MGiXo2s9ciEj6LmeefkpBpN8UQ6qB9DwoFB9lt1lOs4zSA
F+zG+kRrBLzkSjpAOB0QYpWvArsQKE632Dlu+E+ltLDjtfN+0Zs8ddazbqr8HTwIIh5BepVQkCPN
mvJVy3Cf4hCoT9KCXXanBkXY5aamzFEfK3cqnywzbal7beBx42rf1EvMrmCUdmCggSvLcjF3+P1w
CthHMALm6iMxqAEi6GNTI39yh2UcIV3wWq5xZjGgCanGhcbXOnSpxnQz5L/KFgdX+ONQcYCNG9Ku
b6J2nzxzmE7IKvaGAl6OIPhK+MuD7UEkjKDvwtEdFanDXs8JflbdIBt0m0E57d2FnbF2Oqos60zy
znI9fcYVCCmo8H4njF/OPR7Bs1u7twi/P93lSbEB3YmGGYbxbhKl2vZF+OnOeobVPWW/JI06RvMn
j4ziqVxePFkE2OCZ3/l0+1xj3hDKDV38YOW2sjP3pOecblt0DLat4gi9X6z6tA/vHTXJK1HlHNIs
a2KO4PzOEC+OIEhHvJY0DbZpV5xFmhVny3BqvKEG6LpBclGcVbWrY4lAklKKaJuM3G2zDw4iHO0b
NQoo6ChABYVI+9SOSFew9LxEvnWvfduDsbsXfZ1cLUd7F5X3JvOL1rqhV4WrKWRXrbPvntZAglZp
cADck68jP472oJjoqB999cq9bGaPsLO3TEynwU6eKfbKX5UZPyaPvknNheWc2aiaJcP/ovG6k6TR
9n8v3Du/+8qCYY8uebUt0j9k39QaYy5zeN37axLsoY2hzuXqPRt/gkJNh9Y2rYMs7A7/Ts7RrNsH
VeS9VZZKTkaAKT0oituQ6/SgLH3sMzfbenkFPqP2kvvPC3rF2g1pr/e1tsSqZUp0nnx5AAYU4GZY
qhQZ1eJaXl5k1CLupnW9jjqpxSq1GvQXk5dhNLqzU2Em0HI7hhqByqe63VS+/aZj+2/ixtEBwkZ4
NUnmMmj0gyMFA8GBC+bWZP04JUDmAELO3/1MXxBYN4VbOszOBD6CR9wFu0q13ik1gdTB/wRXmgRQ
VYwvBITuvRIQ1DV9zCqPnnwV8XeoZPLsVlm9IWdmcOQff+sO9n/uE353HFxFTUWfRs64vRu952GK
FAyTst0U7toE1rx1UXoPsctlrNHqc3RK/1r32S7hen7ycvdloojm8oM6L7KR6BolG4Oq23MXJfEL
J9qdckY2C1VeeDqCJwrPhq2T9RDGcX5RbevkcE7wzWVFc2YjdB5+q/MtvRDepkaovjna6c8WLRx6
nqNbHMRU11YUDjpjoU6eK/7lTPiuDgFIxuhIoBRpkp1oLkpin80Jq+w6UdIAKNpzSicN1QcL3TNw
5PvcY7lHZiheGJKorTRUtGbWilof4eNVRjUdHNlZ6yIPG5guM9zbRMfHn9868fQKo5YTdTbEW885
M5rklNrN0XUy1DEc0gwgphMcR8mczDfViHzs4T40ovBKikuuGrhi99p0/ptFP617Gc937vfqwDGP
flfh3oFc0a/m0wImfeIbbVTZG4Lc+cYKIonUwPDi56Um6C9ZuH9N83AAq518ZZIft0UND07XVh+k
nUTXstv1/JRI+BDIkl3FlkRnmW0b4uK6yXQWEIFgRf3B5pXfxj4Fdxrg/xakQsC0WWent8OHWABE
PYP6JwAoDeBQo9olkM8OA5cYcoQcyKjGzFGPOQ2iOZYblcoNiSwWpb4+VypBfqhq+9K74moWzE/K
RolffsoCJqvChAhQVRvtTsWzSehnhUUD1lfqbgf6arj1u6SkiGCCwWTSZduM+nxyJhQxAwbqbKrk
StA5FFoV6RtUafQYxfv+81s/+LJth6fLW2YUo/Fr+U+I9Ub/efCvhZ1evVEQymSgQZ1tEvKwcxHO
K+j+PA2EK6I2JKBj1MhZnT4YIXdN2hpmelbM8Y4h/BlI5PzsSireE+cfk7gXZ3zkRhTt3CrCOT7U
YHv66OAp/WF3gvFGaRMLG6MYEKB5duawPJtmibdk+dXI+ZNBJXe/Ircw/Q3PKYH6jRaYUCu4aow4
2/TST4jcdJNPQ6CfXNd/6Be7wfdITRpNYe/E2ono+tmfFuRPLoIGPC6Fw7Cbqf+cFYNXKPf90zAN
nyruOV1SDwY3zPX2c0K/fGZ2G4dz+E7ViNhYVUlXzG9+0EGTqEFUzDitgfrNK8+GTKurxTMov7ry
t27KABsVAE7MD9MKThemE8elzyUczn7fz2ujIqj3E/SLS5wvkfFP4nK8e9N0NZvqWs1B+ird6rVv
XfyGbYP2OGPUjSjqbisc0iJqvrvUiOgPQK3CktCs+booOg6y0Rx1mELiGiotrq0l2zU7lGZO4AZW
FGTh6nPLYevF3O8ljoGAoXNk5QSCEoxWTvnlARA92ga97WW6ZWG8hqhCO0trcp3c77cwyK1VUUAZ
+zFb5FYLBTEENuDSf1c51lcKVTCKEQ0mbB8nt1PYpvNucYHU4wGUC9wYwXfTOCDF/WZs+fj03opS
lNcJmWFF1hCFYr4Qsy237sAClKSIPiP7r84gG0PPxedv8V1mZQ0FmzrxxkRGHvW4DSzX2NqRgvff
kKigciOlbgbEkEB5rzMsh5rHqvc7VkCukfxsAF9E4fCSPvzSTg8UCiT7rpwO4iuBE2wXKljhKiUd
hpeuqOtH7XTVk1TUB4XjTMoMD4llEvzN0LH21JrsrJYErxEg3GhDM3DJqS8xxw/ltsmWaAiVbRme
/GTC8APkP2cWgUtkUtm0gXG8LWqxpz/kTrjC3CcOjOw279djMJI2wk249WdKXkJbT/tYzv+0r2Ou
JjmQGKKmksQ0U8p03mEgpvSunuQWA04d8HecuSycvBYm66Apbu+NDEZOt6FCILsCBvxIJJ9WH1EJ
iwFckjYg+xyO9BgPnKBIu+xJN11yt38FNNxp3t2FZQyfyd1mQ4sZgShnmetH1PPMVLqtOYmh8A6m
AM8Tlc8NCsQ6cOOA6wWiiSebT4qIJPK0le0M72W0RHrHMAd7NbIvsg2rvTGTXBS4kE+DqFic5Hs6
8M72IojXdVDsssoHKNjgs6XLkZ3SQUEoHUxYHRccPvxgeQ5jYSYfgR+fPPoojmnxX4JDOtN7Uhsd
UaB+2tUq/j3ltXvqm9xdQZ4Vu1ASAQYbdNbxWOABmfZO2w8X1b/3U1vy8yL/I1LYh7ZVZ9d+osiZ
3nZIJIaBrJh+MM11UZdge1h9/CdXoT5Q2s73trWDJVnUpI/GNMW25hCYV0KcO6TlvcjcJ6yk7jUU
6UurhpTg+jxsW9WcKNKhe6Ic5XEIm68OWMBuLmk+4UwCgaH8ww3rzdMBObyx5kc7mUc7ybxz5OBl
KtL0XxEm74Uq37GRYB9N7V0Ylt9ROuJiC2S69y3R7zJ+proxFq487JKhsoBvG3yE+vrGlM/1RyKm
1MaKATqCBEaz8qbkWSfK4A0v4czjONva+jx1WD3sBalfZ8PZK61dQMQpL2HJOfbfWRoC5wiGMqQI
WjnmCwlqcJkEHwlijGVi7GoL5w/Bg53wGI0lKZ0oVs3lEddwETmQC9xfusBOYZi0dRsyYazhYo6c
p306LbmShhND53DzRuW+mK0wz9M03McmrS6MPc4RN1E9euaOWkbAksvdzV1sh6pVVzdq/2bu3K0j
OmrYr1J7PWTBvwDDExEQmPXxdCkqCd6rrZ6jTL73gUoYgviQOJ2MsamzIwP/klC4u6YbUGx0BtEf
Kg39p1C8jTG6TCp+qSqrJ0nwNwIqulM99jRVorllkPNU1m2F7gEPDmRqPGrp0EydlZFF2VY1DKVj
5nu6XwJ+fZzuPG18qybqt3k+PNDGb0WSiEvSeXgzY1pU8RAm0LVWAXzUtbCbd9GZyXXAOEfUba8G
jAVuZO/r2IJN7rdPmVEyLs/6p8gYj+ZYu7ipqWpyc5oIEqIepJz3QU/0iaAG8Anx7lXczHvxtw44
2JWWqTZVXCyuog8ZJuEu6Epic8ijcrZwl2NrzrXVHKkBm1BU8zVKvdg3JOm5ivTTSVTMdIrouaIu
ak3iMdzUxAzyjJRjqpelMc2zFx+lyGgNXKaKoHPIpMi39BuBUXuNOI3zlWajTTP9wrtZbif8PXw+
J0UwqrpGrXHhNtx821znefvkmIDpKP1qY3Q5LbuOjPdDXuwaD3stZTksd6H1bE4BCaBYDnikgudR
eah85t2ejMew6I6dzVSa9ytaK5cFbxzVF6ey6NJX73PK8xcSKGbrWSyUWBfKNlm11AAyhz07beDu
4uU7gP4IDoToidPy6BX5h1LyT+YIF7b8zCxFl2uu7N0mLUExcrNPNgkzODJkFYTj5H3oaOt2hD55
UCzpsMFFZY4ZjBT/lpbpksjQ/eqTw1l5GJK79LS+zkT2cYwKjDIEV0bL/W23WbBgDTFXtd2pt9tt
IMPhMMfmt0OofVPRwbbO03XSwXLE/G7sHTthoZmIr8Y2hy1bh5+j8r/CKmue8Zdy9knlX6ZOaz6C
EOFrYKthTgVNbq8G/C8rT2xnL6c1GJQoyPqLjVB/nK3i0/KZdfNQVYW+q4DIFbwq2l2lZ6xV9RHB
SN35uYe0RvV4D8M46DNkMT7rcZYRMvCip2hKfsFEaczmETBi5dKNAlCZJJGoFniDOY93pSvaQxI2
FEaHkPaqSlJRM7K9Z0QfmBsKSlw2I9/CPsh/wShEccqXGchHbE7jbjRVdMp7xP0cVKQ35AJCbLJl
A/pqjFhvFRSOqpAjRw/xz0xgM7GhvodgV5wwVSRL5hoCRDOTk1ooJpG9DdPWPgSxCYLS2uYmZ5R2
hntdp/JlsqOnMmBqQgM7/tZAcBgpjGFdmOMLScS/yBsn3wLBHyWZ3oYZR6wMZMRs9yMghOpQOc84
ATnqjPgy2+nZK5pP3zUo4sG5ZgZ0bGALvDee80U2f8tR9ogfXR6rqCRZRliMu7vkbIx+vVNKvDbm
dNdhM5xyDLLBdFMNJOup8fkML4U4wevAqaMAqVXTvoiiHpfb1P7kGvavJo9V/paW+KOcpfvLN+ib
ioIz03Z/7fgccfzaHE8lZr//vQR+jTnKbbH1iPxiLS9VkuQLTWCHIYUma6tfCmsy++KzqTRTfE7T
hP7Hsctpsko2TRJZj7gNs11hG7+8gfMvT2Q3HRpmT8SQ8CvOVbSesJWv/MTioMyoUazxl8iVi+lq
bXdBiGhOM3BQMJuBMHO3RfEt8SFtga61m0QcmIB5QEebYUUsinGXEtBqhn7liI5y8pBEcsamnWaf
c8PAyxheasN6V0ykMKgHr2T8OTUZf1MYY4GOfhduFm7IjWYiBEzrMyGN0pk+XOOBqZP+RmZSq6Kl
lM1WSbPLC/w2iu7vqnB35mR328Jpv/qJdF9GJNGDUHfQrvnCnkyDAcmrjWxdGkZwyfoW24iV95z4
ba6hFqfisaEl3IIBnHT9tab2ZCbXeKnl9Iy7a+kdAmdDKdXOEdZ5NKwrUNac4ZNvbXUG9wm74eqz
r/XescZux0rLNtuxRELF3lZze1ee/1W0Yb+mySUARQLNAINd1WJpILaD8QuhZ7a9taMS6LeSVSvu
bWx4FZka4SWv9vgC1J24QcS/EtskFUk4AOcroe1Ea5x8OywAHikJ9SfzfGuTcIrEnTOvXcEeDATt
WvSz81Qp55QBgSGdBjHdSjSNwfpDVOWjcwsH4NpTEJPQh6mDBtTrBZTSshxiQijNpywY/xJ/fVNe
w2A8+VfX6OMWkvYaB2wc29NGCjqckjr69OjHIKpQ7gmHrBD05vVUF39ss+V8yrBrNfjRfRhKwoiL
5pyMXrIKFdmpZLzrunMPQVQPF28I/pgjcEk6up6L4rFkRH3HO+LsLtbOWL2DNRxOSTteGBzLbZvV
zqHgC26jYW+G8TOIVg40A1Ft0/pkkQEfOE+fozDFxvbPZkWfiAVS86WR4z/y+Ghnk8HCZwDJjopb
jSGJap9k3GLn+NPG0uIn5G+Zv7BkcoBbj567c2SJePrj2cgWEtjAech/MyaYObz5f40kgFrTaiAp
7UEOdngtswQ6RPjUNS4ul8iJuTfxKLYFhQtjQslH1wXMOCXbRji3MDPoDiRg+VaL9Gy21hE1psHG
r52NjeN6yfp1dzsRnI4FBC0D/2OtXHqNpHsmfZ88fN9eKOekhIpePMv6aTC/o3lsduBnk7Kg6ztl
8x1T6ew6i0kdGMYTz2p2JJv4OSTBXgN8WDdeobcpxds7LJNYlTTPj+yhd2QyiFcqaBBEaf+ypLD3
JrxfW4nnGiMoTwyAd/jbKR1a/m8MR/1JJOE1mKOUb4syxOUsxHcDAbIq4plxe/SfCMddHprPZlJ0
1DSBM2ksQSfFxD2+hHD/4YDu2jJUZUclwkAYsx2AdnhsHxl8jdn31Kae26PKUc8qsqx9lpUHn3Pk
JHDs06e6a/PyXk6T2Daetrce8Kpt30Y0Ic7dQcYVBq+aQ3lOl8c5qOfplDK5JOhzLk1GyKHM9yWK
VJ2T00/JZG8shrvr3qUy3ozwbw0UVbUeA/dY4x6xps9BsOcbVO/ulFUhb0aIMOEHc5yYObK7A4OG
jQ5a/a0E9QMWgGPG3Dlqa5ggwNDcD2VXk17wnL3lk8HsG2T8SiFJMif4b8bv1ZYDvdoTTYh9eW/w
RIbIOdsOHoff2Wz/A/DNrPlslDHgftxAbyt2Qe1ckjL8k3YMKermRorM2rRp/421GE8ZBobYVJ+d
0X4E6WIblstwSXNo/Mj4qa3NOJq3laOX8cuaONTOyy3wqyMgdNOmuLwG+uR7HJsgP0/Qudbk/M6U
gNVr7ud6V0+Phl1+jeNkDx2SfHsXCVwl5/4q6b+BqDV99Q4SLTV8CKdaHznQgk7Q+5DCdeBAlLcR
zC0uXYR41YGSLtiNJsuh28EE2JKZnLM7+y0vCdyiHrTbocTik1PRkIz0uYbo7NaosNUOgm87ovvG
I6oygwWwzC1WM8BVs3mokrY5hnmSb6XpfoY4r3waKTesp6+tA3o1jj+LTMSnhWdfjAlGEON5dHoS
KzjDVcx+xTNkrh2wMgHy5tr33XJN5OdiyJHQgRCvhcwe2Y3kLLPI0CTCTnACeY2BfsF4flRbDygn
cTIzXtMAR96GhcFwCSmiCqwIKSWvidMdKuwOUAWQP1t5a+uoOoq5/xOIgo6HFbTcgFPKgBlLjlRq
Wu0pcMxpG9n4DKTvFRuyosOaGrpPt0mfKYSLDwpqb1y1N8FcbwYVcDU1cbuFzqG/CTrO/HVkX2mQ
qJzphOue7dl/cPPjJjzm9Pti+LOZHe/7gvONV443M15RKfWspyZka9dfvNc7MY7BxuvVKaKADxAT
m7bmo81iwJj7kbn/Uq6aG5iK7IZ5cuWDPR9EVAOvMUuMnSyCEaIm2CxfrhMmBRvuS+XZA1tgj1Fy
NHs8dkNEO1jLHU3wMV5Z3WLjxQG6LjOGELVi/z3auVmR9HYcateSXQeTdU0zz4VR05k722EBi+zs
VqKHthFHaZ7ODBzxRkb6bozQVCGG0dQy7mPdEh0O5SGr/X2XmfSJlPLdifB8oCGG4/TeZIyE8pRn
JI9xnfvzV9PUl7YUHmHE9lcvPLg/1C2uDflpo8Eea/B/jZ0Cv7JkuC4h+SdDyxhfZntr63OwJcmA
PMl1jilfyuBevuUVHzZ/HlI6ZI1dAMIpLWoqLm3MMq7R/ZtLpolhW20Y8OsNvRvbSUUvBnsRuKbm
/9g7s9zIue1KT8W4z8UL8pCHjWHXQ/S9QqFQly+EumTf87B7q3kU4CcPwCPwbOwaRn3Me1EGPIZ6
EX79UCqVoSB59tprfesxsXROD2BkeQ2bp67BrUp+WiySJtiHcfYT009+AE0VoGhu+yy7NcUlTYxm
IQToSrMbIY43IfCapvrttnKNg0Ctg0kjRekgTxTPY9F41AFDVTIoolwPhgDInxH/7U88ZbgXcS1t
kKfGTco8uNbLrYbldaP0uN1NSXmKbEAehf4qefZsA5dMjmc+Zqn+RbMHsAMDeUcH0ad5Tb2pZJ1t
syb4EDdWQCzAWJeweaYbw64+ipBFl7LEIcTMM7oYuFQDuoUa13aBV2Q6ZXPvTC6cLU3DG4BRTwhp
KeVuzCf5qIgg595adREhwzK86Vb6DCYQETL7hJUz7SzrmeY3QDq91q2gukfes5ngWaBvbS15eGPJ
NpcidF4H+Vh0mWC119wM2y2Ppt8c3SllWxsSftanZTlAUtDDjEhlFXKX1K0HOE/7gUPBqg42JlHl
RYEotOLxghaf/wCq0de9HCnW1t1lo/U2h5i1Qanu1mihKFDWMYhtnVNuNrao9EXY30bFpNM0ICGJ
arMMcV2LeyGbDo0s+IomrFVYxcEhVSbHY6gqboMT0B5/Jb3Gs8PSVuV8nbJrXlL59ziIEioUpo+l
xtCbaiZIiUI+dgwsOH/hWlq3Ma/2fc9CO/ia6YYJ/fDAB8KdaownCMd3p015hFpgh4og/UaDJuiv
7OYQ+TUJeiPdDphkVhEwlsWYjGoTJJTBAIWgpQCJnKAZ0VWNAhfzCSYF3laSXBjOvQ+6vteR9Wyy
Gs0LlihGgezmWNohkiiPMAkfoQyJ9YxL7HqCRlTYoxaGQUB2XT3T5Xi3qJHDs8MQk0dMBVL/sqiO
pONv4t/qEppddBOatO6KD+YKMtjmVZe1j3mWhvjQog2bmXsdp92Kbol07bGNimy8apnC0Ds43E08
qGaOCm8N1PpFC8NxBZGA1zENt0MFYU+FNvGODp9/VMm9mjJ6KrhD5qNGqKEffwWus629gqR0dvFb
u7hHffZb8BhzjOjHFd3nVHYfXd2eNO2aZfoa/dBe1cjfK98yoSLxfHMQBxeVgHAeK8kT2PlqSIMc
prJnGLDf0ObHDVu3a+9P8WqAuwefkud6Z5to6aTPExZnsm3OXWhVy6yU9z4hHNA356gasZhUNAKZ
DGMs0u7CBB8YFry/cS8wzNgviVe/4SnY6Gb76BX2c+R+OhmQQ2YbMOOIfEXrDCtJ5dFkinPa01KK
zz9a8P75Tk2UWc5Ja18XB+j1d6uZMV4aDMZk+CktWtk74bWrZORUacZi7xgx0AWepbiBpq0qh1Ps
SJwHMTsSeJLfCh/zWlfGxg/sD+x4FY2G+HLZ4IocdAQL/YUTxFt3Dn2lUGd9q1vBSEd1cBCVa30C
1DN1L24M+0IejE5cuFdirnYeiUi8RoLgc3sLstw/Jb5XL7h7rXsnvVIL6Sxzj00VB3/KkHPcflFA
Rf38AeSdsVZN0HPSwFQxZ0ZlEGbconvOe2M2MmRoi5KM3HI0aYHXnIs08VVo3W9+mkROR/gHZzdv
BRwWcvcdQJCaM8XKAncDi7Bmm8qeGpDJQ6Rn2lIfwaPgFl3baVYeW5vXydEfx8pf9eOpwMOKpPNq
9yjIiZ58cpa+qBL/rxqqQ+hCw7J07v6h6+5ZQb0UlbjadCQwdSOxwDHggSiJlSlKqeZKw1PYRZSv
RAYYW9ezl3ifAMGNJceAHKVt5PjTy1kA5GgodeQyTQN22/rAOqPMO1Jf8cberV9owzxcavJx8jQX
B/LgLgzNWbGoKRcGpYRrt0OjZwcccWR0y3hYGGQNF05oASjntXBtHsxDlNK7PvkQE6L4BzX+kyUj
u0SbUctw3iIgVVWUBoeomiIcS+4XeZXwErmYt7IObDJDtAVUelkzmLqJl7DUN9C8OriD1DI7y3ou
WGTKof61Do6CdrhVo7UEqMYPG7dxMoh9J/Uf7CHcYiWHn0YVh95xA76k+dKGnQ6K3reLN+xG8SpV
LX9DC43PnBlArDtgk/j+0G7zUnBDVKcq6F+imr6RdEDk74mY17I7+mHKDaNMEZ+4CsskXkRWrzjx
ZUsKcPeAE361GQcrMqExh3uXJHUK2KdJaTWLqi/kiAfLLnAiW82OOwdEzIFVb9+BkXHqodt2tkH1
oSDF1aGhu+wK7TJhNVrlYF70GASstFfgufp9wiDbWOrLtxOuBdlctam/2VStLztSOCvKP8Fs8A3p
7llqdQgrD2OTPRG1VjxZE6c6KJ2ST8FLh1NTCOem6JfmNWBTAbeSxxUpYqtv6X7CGsRBbMXGIViZ
enHlTrYex3qtc4mDYd00ExFjugQAZQGOrshz2LjIFzLyvsYK+3NCMTb7yG6ZyFouWqP6PTnmnjgf
kZeWBZWRl4cJkKtF0s/JCeizinkJjwAFrV2ZJa8e/iN9Gjhl1AHbq3i0l7gZQRsD04porposZlxO
U9CO4uE5mXAD5BMrYbvJaCVgPQrnuKMmacGZsZwTVRBzkXUalreZA8Z8BkLSB5HAzrp5Q/7iGfQU
5NgNF5R2dpuhabY6nbO6KTHDTqZNy+BClPobh3SK4s29mk9htNYfc1ALtQ8bVWTeo2N7B5bJA6ND
mm97j+HVqjS1Lm1/2kI6/MG6zq+mzLeGAcepBO4K6EEHLIU9D9PJh5ZOCHfRpz+GFFS732jsD73v
/5IUh2Q+NwN7iPHDeytsMXc6jCEeWNF+HAXxGNJEepnh0qOqsOHKp9eBOonUIm/jh09RjZBE/zG8
llJwlN6G0rdXXoVNggnPNlxsTQ7o2xom15S20K8DXWMopzSZZ0FmZvHWrz/TsSYXP/Jjm5F3ier2
OTNAXVkDyujkB3SZkWh0Sq1ZT85I2O0qG/dMs/EtnBvbzJF4yZRw9aWKs2eV79Tgvk484coKJ3Mf
3MFpRQsGlCcSrflP0/CrkzR5p45W7aWYo0YWzd3Nm05Un3NnZiNTDt8MiqjJDe4Uf2v6qf4e2Jsw
J6ylO+E5a7E/8rblLtiMS4Z/8sNDWM5+FWKakb7UI+5fc8YiB7Betm+hzBosgs5GWvXVN4217ps8
bXGlI/QeWMmfQxt0Fod9Jk7x5qWQTC3eJhkwjVWo+s9Zudk50LtrrJ8bXJ7DImiRz0yf/J8zeHcB
zX/p1h3UwwCJgMj6OffPhQt4JUH970NXW/dMt11NPSA+njagiXNCjMpKpjBXZIIfOnjGf8Rsrlkv
bFKvNFanisyh5W+T1uhPyt8jm1sHXQ5rzO3hsbAwVJtNcQiy+lK77mufKo1C4/RKwc/8nDq01IIh
kdPYE5M6bY0nGBJkvTy0qAnmbWVX97q3noOi/EgUaGUY9HGSAWVPiFNP7nOBtX07iPy9mfzj5B6T
nH2pg3Pdr9CowBDsJhPbwxTTA2cW10aglmNRx6LUUeo64bedSJDyJm3vLhBfyyaG65nJcezJKYLt
CZbW9BW5PB3wCMAxcjLeu3X622ftuWgSBeEJEw0eCnykadDjxiFDBD6eJISFvXXGTIzIYYHersh3
GJr7gCH2kBNlw64M0m7orvjgVmmGFSE0WzrM/KcRnDs3A8WCZZIb24N8ak888+YkPw3r1yRZlmAS
KQuOkc6ie2epYcuyfFrYG5SwYdvXlAtk9bk1m0vVDbCD9Png6GO+8BBzaMdRDCg8b6qUXTvzF6nr
aNVPzG4Rv57K/qnK4UhULcJc7HDPcIp856Q0njkWauKAjOYltbvEzPuItZTngl8e6f2iN2k48VhO
V87gW4siL6M18adrVrkvaROfRywEq0EBqLJr0IpZ4nEcqJNVfPeFUV4hhtPBjsxe9ROnDMcJTqNp
RrNwpWOh42ZUcgznzyFyBvVnO7nITG5rbbDRzffQ1z9URCv3PwCm4FhsTO1kCf1aCRd6mkV3Wmpy
3qjG7uwK7e4IS6DdVhjXche3tbzWYx2Sv1olscIfLIdHSOG/UuAugIPYIckbGYtfkPQfjIH8NmZP
BhEcdAsLi+ng1smaNTyXPTA4dp29YrMRgJTjgYrpbIjYLnElgABRi3oS0eykkcu28t97zEXcNuxi
SW5o3bY11d02wB4ZV+k2R5EzvfrSe48lud8dZAdehNJ7LU39yRgm/rI4eq2EcdTa1tinAn5brhb/
v0LFkNKy/7wMX8M/Bj/F6qP9+Icf7LLtePnIfv75L//xb//yf/713//zf/+vv/z9f++///kvf/9T
f69QMdy/WqZwdZ0uO892HYpS+p+m5csM86/SMnXPpbnE0R3d/H8VKqb+V9pRdI+vl9xNWBj/V4WK
9VfLFbQDubr157v9z3/62892LdIxKPLmv33+D7nKrnMjScPf6M7fCNLw/IXzT+q4hIiJhwjbgOVn
eJbHz1B+fdyiPJi//n8og27YsZP+MZgZa11+hASDLyWpIzo5nBwUvrElIpK91uZvk3jsEyCybZ9H
FpKHZR7Je5UbVRcDAK76ZugxtcsQwnKljAfORvo2MrjkE8c3L5JMyqb06nLl1AFYQek8xp5b3yyj
xypMEW3hnzOzyH41E4CTQEnslaN9SlO33Dm9RlWCmcq9rofnEcsG20HBpTeBuixL+6JURfYuxhQ2
jEP+AHDrxAqTy6F3DHYss55udFzN1FH7uELXdYmrvHaCHZ2FXw2GqVMUROfcBeBtgH7FvMG0qLQa
uDQhSCDAmX76NeQoW4VJrj4K3uhASN7QAx7jqeJJMU0Dw4Z2onkK4mcxlFiC5XigIoLHeic/PTU6
F19znYtTuz40+QnTUTniq9A3SkL6HRAez+kYfTgOfjs1WOmxJNRnTNJ79LIa0DE3Nup9gZbk3MXZ
yPnrKfKrbWpwrJVRcOrMRZGygCqbDGx60Y47MVRYoq36JO2Gg6COn22MUrHGCr5O+KYIAeUKnlz7
bLR5c2bncJpwxcWDWf5oaAWq9gS3eWMJfktQTPjjzcQDRiN5K5rMYBGVtkDx0gcQB+IUJoSYOKTO
8dQh2qjJCa6j079NIct/M9MOqlPtfYK0Qmh5OqEjeWeVTuG2wP4I4dU52TbvA3PEixT2LCMar0zO
ODHtTdQ9BwqtUq9AVuL4GnediBP4kWAwvMyGo9g0FuGID1pCyiNWhpWI5vRiZOKOpOVrTUQV2ELv
TEfhMb92qWB2S6bk3lFEi752z2234RdYUM+ctekj/R1Oll9okK4/lWd9J2XwWrlavBtzuixyjr/U
YkZqTz5yR6DAXOOLzndgIBBtqeCJetk9lA6gVuAUW8lv9NzK7uaVljgXNtvmPnDUXnNs60n6bE0C
D++nEXmbviA/oY1Rw8A2PRjECneMtgiPcL/WPHE60vt4wuwuZ9lWqnuBzepL1uE+4kH5Tc/dtcG9
c4EFyr4kwcPq1OX0RGLK3IiYs5HdcmQZwxp/XNmyHKEhpkikc2G7BNmD+wbqtFasOo3cmsOVd7EK
aMbgeSkKhELUdgmiJ7LMEc3BOtleItChRpZoY0buLi6zK/YUPK4uIw8vi7lmTIdZAiV9Zxk1IYu0
a18tGX9qYTc8pGO/ryiOeOA9qhY0qY0HE2fuubbzU520LTTqnmyHHkbxHrQw9XgtiCN8Vbx51AOv
pnb9878ymuUXKPgjWkHTwT9im1UMwroVCeGC0JDtLwyjF586sw+s0NQVQwersBbgUWHr2KJ/5UFi
P7BshCSjc8R1HU4v+jb2av/B7tBs0zKBqYo95/Tng+tNM2Aw1LBrhFczjMdDpcL0baQEOyE/+JzL
21SVzdZUc4FwhFMlLuyIdmYmjUDCQxpk/22ls2USlf/g6tVvbMTDm086kTIOK7mD3nqJ0/4FQkX8
MvHCwa96K/B4bnU64d/sFg0a49nBiAZ08IoMxBK7MyO/fbMgjS4NL9z+oRbSQAFLjFPpCkogC1gA
40eKOYadkzSvWY/3BFdrfe14hhxsvEGbaiy1F9c3HsDJyK8xm7463rSn3Mp+cOnVe1Jf9houa7Pp
ssJY6hzn57s7t5TyJSdwClAoyPaFx2WhtNLdTK6isrwpMXeX/lmZQrx2fv/N6N49xBhDCf0W/BlG
+4p8ZpjV5dFoVHvChw9ZPp/woUf1Ke3jFghRabOgqo6WbIYTQvMvDwzVnqmaBvDexZKTQajH7gLo
u54TgmOZv1PI/o6/jm9mp+5hLINwr8/wVVGARbZ9dYYGN3dAxADSkQbWEGadrSZMUDpdPGvydFMl
A1Fv1BBWjEZ76l2S8TYNRsuAVPlGF7G2s207v9th/TY2KD4gHJ1jqUMuzSm0CfV0gMmB6jpWfX3s
NdwzrU2oGEuZ2ORh75/GwtpT6uefph6IphS4VGnLdE+0VP34VFusaygkuylma1h7kzpig5DbEM7m
UrYOulWI+aKJtXsGXosnJxuIOSLQCIZkKTCE5HFfrCfN8+9VylZNEqI8trln8ZwquJAH98dCqY5Y
Pgek4nG78ytHnNWwSJV4yaC1Y+6ipGXkxgxBxH6PK/PNVjiYnQ7JtALFjUHR/9Rh+XQCS7kRpU+J
w9SR0t2ybafff5JDMkLlkSXVVz6jxs61u2DvF2P7YNuUCnHh128Nju+W2eFF6Em0h00WYtDac+zm
9C/pM626sqHJSQtuOLYiSG/e76QDcTr6hnlxFdsTk2LGKCvH1xGHOQHa+lcZFVh8kp63mFa8s7PL
4fIG4KcLQqgaY72nZy+dnLtXMVGSIGEpHaXU4g7qCP7aYofun7kFwhYDfVC0LaEje+ywnkJtRSjo
XnirIMtNiAJaQfkkuH3uALJ2duATZv/6SpqJ/Cghm7W1Zz+yrTQXwjPpqRCx8+QbsPx9TI+Y8pxu
bdRMyNZoohp4dJ/bTbQWif3W9+N7ZFb9SefJt7JwB0IrKecKGNPbmXrEEpWKT9CTrHc19zUxMrFz
0+lzYGlCTD4cXzRFS65V6ylQJXs4QK0Qq6m6N105/O5z57nQibYlbsyvVdWAyUKqkSyq7igjKWO0
8+670Fg19uXZiK1p01VmuQUicAY00X5TsfWA5dz+Khv30cx4MulRfU8i8aaB2nosVNhsaKvs8R0T
R0SKoj0krLxjYGER9OnAMpoGeYltyqVNw10D/IK3YeifDUe3zn3CSrw3hI8TLrK2qa7NIPM0ehkV
LfMaZmCnD+VpsLzoZEzY+DpuhfdagxbpfP5BKw0iK+58whFFPIcpFAAqZ4zjBFhp5ZhSnvAHRA9F
7BAHAODac2IbxhxnuyuGc/ahWHew3dIohwE08pg0yYsTdOh/mDuuGTzkne7E4d7U4/FBbyxa3AJM
OZiPJLFFqACzy33FOwtveCzy/IAh6ZOuA/NaV/GtrNruFgEG5aqOe2xVRcnOPk9MRLr57NLzvjyC
4hs2DL8USaV0HFkDf6c7FMVFtsOIwxRDaWc4FQYJ/wSlK+TP2+GV2MPGYZO2T7wiOE6thflENude
9CtaaDro2UfXaKdjKKg4TVkIkkk0LmUv9cvgdPXBaZOTSAzrVPUPfhhqR2ws5VEjQ8RCSVz+9mFO
dwYTJwyzWsMqbHfSz4zbENTOtcR3XDgj3mQ93aaplzxpHmUThNhXclLVCbGKatfRB6DQ9B5rJp4G
HjUenTTddwJsVCn376DDsg8u5JxvDQJwOPXQjVG/NAsqZapBcCvzfR/l7/GE+R+73nPW4BftQ27A
PsB3ornpsyGr10ZROE6vxScb+Im9QXRl2zmubOIjJ5FhioBw8lyL8t1sqH4eqFlZ5jUE4hC1mnIi
7RA4abDPAphu6M73EnHi3qI5wytU+6lNEJUj8QkX2H+MqJXbhVPFfU0pyaUhJQXHE3b3drDPQ6ni
ddzt4yHIrjkYPZaDdrW30WxXsjLadaTJn7CYVUPJfMUMyZqjr6MTAFN3gyXS24cBO8kpHYczNDCM
x03GoiYhRmk3TvJYRuThmSKnE8Vg7j7LQxt2OYfuMBytNZR041a7KUi9dMzeUlf/Nuu0+9bAa8Y4
Ns891qGF3ure4W8fWNMssPY1EI48fiVgR85mFN6xh1vbcUimQxE439PUCx5vUBGdKuyOKO1cMLC9
SD/Vey2hcCKLMD4YNGbE9NPTG0HsNvJ8myJakbMZ7rOdXYWbkRDBQTV4YglcGztKJx+DAAi6Yvtx
Tq05wgIGx8yaaedpRnyEXffbrlybMCofJuF3dLZBokceNAxBrVzfZ0flerAnlEWOzE2cB537BYZe
gSFSwUQpkq9QmcGePCdt9H0fkWT9ymUI+tZHSaWo2HGd4XkQxh6/srWbCwRF4ndXIZMPDbmdLQ+f
lRRQYEhk3UGBVvk4JcET/l/6poboM9tWvpO8aiGoIpVBGOVi3Y44cHkPOtuOUAseG/JAZVPRSl/2
3N7ZGnNtqOHVJxK8iKH7uCIhHVvrxBv1mxU3OoGbvtj5Xvqu2iqh8SHWMBKO9aHO4u/WpuCdfw30
51iv3hrcZHbE3cZj72mGsyjvi7MZRva28/yPXsTy9OdD67NGAICfDtZ4z+zRWCMN1ts6cNxFMKHv
5g2LUA92w6qs2atNsr/+QSH++TC51S/bykveWwKeUt3KX4N+rgCwvpeOmLYESAvIkXH9S+N4Ynh7
Rw+Ca6ti8dRHjAKeXpoH0LBvXsRbNcakue0dbWWrIr76ZDwhM01H+PwrvIDxvm2lsau9Xi1ElVVb
ERvdDYiaOE5xy0EEx9yvFmWNzX/1bBRBfGgnTlGYqJiwiFsy8li/3S4xQKmk/hOBuR37iuwMfZIC
Z2yNlyzJn3qr8fiDabOZ6K2Msy55L81B20imta3WTPG7y1jUwWB5cgQbutjwum06ecTYWCXBneE0
VAOo5rnziWhiHTp9Tr1kVnSDAkCkkbXGzQtxdrml4z5VmOKXWqVGjrBmsZrQCc1k8l5aKWEFaAZ2
9KhdszuJTlkRfKUOXiOS9ONuwP+09pIk3Of5usfEseAgjknZ9uiczuB40lkePNujknsywKzBETqM
xsuesFmIGNx+FZTxps1wcU0mLWR+3sXLKOHXaJFg20IIeGubWhzLPNKv9Rr1YOdh0UFUzABjdSYB
pgHAG9sQ/ByP7CnPPu6QV0sbnL2hKPH+8ymGyXJVwu+emywpbCkC/W0gKKSZQ3DRCLR01cRjEoDP
KnVDeaYtKtrjw7kZDhekx/Fen+g9mHFl54he9OUwjtHa4EcEi4WJe0K/Z519VujFHGXYeyjXzffm
7Heh1NS/zv9sU3BxOiMGGaIFPPAM5hXfLzg5V3jBlEOKj508IJDbj9XBTjSy3MGCVbgrmMDmpSra
jbR1Hr5pe4YzSKcLe+tM+3HRoV4cPYthPeoPbttuytiMvvWg3aYWrbbsbO8EdPDuxth/QuuhpwvL
DjCtki7qFrYdu+tMxwlq9T41DBKHMGphd+wdExa4RqUfFm2FHODhK27NdI/jf9e1vQ6RIT76hosb
rI+tJXu+RTNyRfsSn02f5hxQ+RnB+pLjxMbSrCmKoLEFmetYZ/I7ZsdTYwi4j6A4mIx6uekh0b7F
ugQ/ADkp6DtjKSrpnAvCstYw3D3jvWINS9axOyZl5Dx0NfWxjq31GOXN6k4Aja2wA8pm0Hd1N00U
iAu+G5l83A6pf+xCPd4m+OBqCuNOfz5YilyuRxfWKsHhfXbp6kRQ8x4KzljbSHBipd8H8YdQ9i6s
PbUpmtR6RFD41BI3ODpSmo/V/L/sudCESpZFxeaWvs+xO/z5UPi/aqpB6M/MPqGvT2mfnkIhiFP5
bQAjvL+AjzhBEAJwYIRHMtzZoSFh7fo0/tCsNFCGRLiYrjKKtMSM2ci1eC54wBQJKOLPB1wtJFLl
avKH4dSEn2A8Hpp+EI9EahGKMgJzmRP2i9aSuOW8sccHzAIitbJjOHdyDZhH8C4/54Glg1vAKBnX
eKZ9eL60x3iZcbJG7weSHHu3vHUOHHYg2Xh0jUpWcaqpvbtjszKg5fTmZVxUrLrrG4cRej9E84BX
n+M80Q9sifmhGyc+zP+ltCo/gP/eZ2xq93lBYeXCa3EAGQzSy9o02LaL4Wi27UkUfU+/Vf4YwvM7
hSEjF2+WhzhDJWtl/ZTCwAhAbd2TriFvbGCu+dutYQA+DXJtnpE0oIJQYVyxRusmeGwH3Mbq0HqC
/ufT3scAkDgkOEq9tVY4DLKVqdi4WKl+gq9UPKpSXXC41CjM3M96pNkNdmuCsWz6Hpuctxyv2sa3
6LdokKjOyi8SVn9RzCKdii1qlk2Wv93O8n150ZoRcIYBc4eSkqP5AzwbyYAG8S/uwMtcD4zfZtRf
ozwtr2Ey6uQErffeSsuvyk7erSGG1CZJGNPp/DLoiNaKrkALtfkpmvVqtAd8ULpzLlv9V5Qa30mI
LkOpEKAEmAxE1XitfOA1fIpTuvAgfFDPRFGXX9EWEzsPZsYb1RLVc9gq/8LTZymyaWCKBFan9dXD
FMmrHUfyNIXpR4HX8cHwyUT3SeuulDe+pWY9vQVx+uNzsayCgiZQe/7xAoMICDO52CP6eJvWGjqC
rc2nNPT8rjHAQ1/KKHerMZERMY/VNory50g1zlqhgSwERYir0i4t1A1ga5gu+gtbCSCcoZmuesCM
fjLAFUUznnMthwlNiD5S71uTI+7ntvnpwbY2G8uwW8rlcgSVRJ0NAt8b2pXUAwYpXqiq/8oUB4k2
2aUNXJIiZWzn2HUAtJCuSgZ9t8xPga2wwEhButhWETDo4BMi1yJi0n4zqwGPiDO89j65eiv5tOPW
fcsyqJaBtVe13x/cpiR10ekrbPzGHf9Uomo4KNLAzz3oLcgS8064dvacRPIWsHcMtJ/AzyTODsNf
i5bmA2l3xQlk3kjzB2Axv2uGNVOJtYaSuiFPMdwrh1bpHFT9qYkc/4UUDO9Y09+zxCjWf45fBU42
1vRGj8nGXFlOPB7buscy6vfmJfW9YREP4PJVIKZHGCwbljj2aYyhtFS82Y6TwbdMlefu2bcoDgYf
bQQ63hiKiC81rLeRQ84QJfqrOZXWQm9sDgKj7x07z3jwJzRKBObpLRPes2QgODXYZj1pQ1l0huDY
6Vjiss47aUNByzlTB9tNd6Z0Tu9G9BS3QXGso/KjxyOwESaIyar2b5XCYpJo7rilNQ5Haem/JkXt
XMxw5mg6Ypc6yc23dfdixqDGBvSShSZE8IT+Oaw9O52Z31Ur8HW25s7z6o8CjfwyjVWLPcAiVRHG
+ezRuWiW7W+k4Y57lgbgqLG6txU8ztnJNddebJDDvSOTN1MVtru9rPvu2KBoL9m7xq9izn/XiVZv
/nzqjxxQAlM/RKnK1wp77iWq6PRELsz20nqtIsm21e3Bhnte+RlQR0QA15ArYWvuxsfBsh9A2KHE
1zODXg6XQHjvtQ1jmlOme6BPHKTsiOGjNLLyFA6TedSDY1G31aOG0GGr0T5LI9O3pduNSz0hu+CH
EXFzuyquCHqbnujXJQ6K6qLNPJLB2NIx+96piKYyEG2nUhuhYkZdwxnemZ51SUEbvuI3BiOOtEoR
SFfDJe/uRl/YFz8trFM+dRvGiuQhNlV/YbciixqQsjVBmDRr89bo9B1YlEbQoXYbi2T4xXR5ioZw
n6LwPaocALMTd/4yCpKJPlXudJPuJgeKVGlitvBQYcyg4Q73bhWGn6oprJdSDGQ8BRZIn12JkKRA
hirTOWFbDHyGB492EP20jgFZcf3JYWmb9ms9VPqd8ZmudTcwX1D2fHBC8C0zcy4e5Ciysj0RLowy
rx+7NmFhBX9aNNEmtuwjXTTDQz0nU6ZpjFc+EYyzlqvhmFL5NXHgWifUNK1IytVXVYFMj7xYrKcZ
oSRxznSMX5d2NJMdVsfnUljjqTdwGo7GsFWDXTxRc/o+Jea4ri2MSkMdRVeU5BXBd+eGb+WL2zYH
jJiV1KjPqyZFP1vsfBV5b9zprcX5XsoPksA0ZkDBnDRtPNhFxPk2VtMGR4a8Nvh4V6OnvygTl3JM
xvDJtrL+FvlbA7+4k+qv9Mw1x4xo96Kq5R5Mifkxiop/Zyeeaeh9ncA4sfbCmxD5SXrLLJDKM0zW
zLxq7bVe88g/bEQLJZxflS1n5jrHrocXIQyEsZ7sVr7ZoPAD77EBFsl+jHLcvpfZfhgJOrclKSql
Y+pJ5gNCBfoddtS0KeICm1jOptC3e6I4Il5mTu2vgwzwizIxSWc8Ooy8hw9Or8iBNzcODp+pyesc
Tk46F4rE33wMg0FbGwPJtoAiw0SVD4RVvdBoLj4u8ZrlmznJYJtVtoe9tkluJGBOCKTVK6oAW+ME
8KEr1ak2bHOTZIJMm0EIATKjQaoAxiQQk00V2t+JinPOht7xT8sCSbZ6odX1xI3dCE5aQC1uVxOm
qEv3DHDVuxJ7XvX8uthFq73p2skDQKoUkyP1GXZwjryxfSstwNERfzFIAw0/ilbcJ6Gck59ZX8nI
MTkhuH+C1MTgIFGLm3SvBg7+osRh7BCLIQCGE7HpIGymTjGyidSnbVraJ8u2/HNFLEGalxGTIYlG
N9oWjo+FMiAGV2b2HmK7bQTiIUUoF/L/sncey5FkaXZ+l9l7z73u15UZyUVojQjIBDZumciEa619
OdxxzQVfhMZ5IKrH4OdZ1d2V2cWq4Z6bsEIBSIRw8YtzvqMFx8RCm854fiVF3u0CY/BWsZk/QBEF
GlqCzLYIAtgNORlDJA8CLWb4Bj0xdVfmaL/CSPWvnkalE3MzZqFYlIAdhpleq77QjMoHrFrJ3qhI
7zDn6tdrQmAWprao09DZmEKaV44ytgxR8+GqctgxpdVno5KxsZBX3ls59yYtEvZrMLp3wgFQzjL5
W9G19bX1zWJZxCw3+nxMH5IBznCcTN3eyYpmzXv2zsVBsuwpjaM3aivd4UzMrDDfilCBsrLDdFfn
BNzYafJSylY8+bzeJhTelyaN3rO4POWaag42bterMqJPGd4A14js56DM23NA/YF9ULee9ZaFrO7Y
ROe0eEFNC9Z9k2nPjZ5mn62W8XJNU7tI3LQ+SGu6RSkCylBPy4cY3/Cuo7jL9crdx52I4S/BVKjK
9KxbxTOIbWxVaXZvcStH/syeWMgK7wIOyW0hCbVsNG1FT1F+/v/iHilIKjAEiph//qtm5h/0Pf/9
X//T//yv/+1//Ou//KDv+dsv/irx0fW/6ErZiHwcx7Axm/1N4qOLvzhYrRBmUbxy9CImyrhzB//+
nwz5F4eZi+06poP7VRnO3yQ+qH/QHdkAU2xXV0xo7X/66xP8N4h8DP0niY/hcvVifm0py1AmusYf
JT6iCHtrlq5cYpebqVJLTp99EZDng6yjSfrPGQZHo0g2bkzwe6M+hU06T8attYaIL2C/FGKeF8W4
KsinAjk0z3qWtU7JHFQvWddsGlPsJDq1OJ4zxBCzTaIkjCNDT4k41NMZ56T5y28+h19f5m+1S/rP
yiVelisdnQWAa0rDEurHl2UbXRmQN0h+PblMZo1w8uSTvU3lgXw92eDJ3jMmOAfeMq71EzxUwvpA
02bWjjzmzVTABQgZyPh0dI6/5UzdV854ydjRlpVOluTS1dzLHz9ng4+bwd7f1Vbzc1aGwVEnlATw
xmf+W7UVkV1l5wRtdcmB4tmpi0THt7sHZiLI+bSueq888wpCjlUDrBvyLVm/xwJasTE3E5G10Ayd
j6+8i0XxYCUjy+lupYT+xseGCjehCxnmUeJ0orc/6ymBtYMBrXfIJUp20zhHAkyD0/TLqgzCQ2B7
j4Wmt2cuuebavbqkS/zxK5b2P7xixbxJsQVwpTDg8/z0ivUICVo5VRdpmC92ZcLjiC+Mk5+cAMBe
BnDcIaCSpSy3vnpi9FeSBqAjjWwb6A+px81e79xdDOgwrr/+yZObxW0/fhycdpyBjpCOpVuW+PHJ
OY4dEJDQFxe9MtYZyzArrFZVBBnR/GyBXoyJYJBat2hi6M5Fi5a5X0u/2vzJ0/jHE1SRG8JtwBC6
oC/56agYu44xDuDni3QnetfxXMTdPdAq8IjC+ajCu3maoyr3kEVY7UXwVQTDnxyZkkvUz28Fz8EV
iA05Qs35QvXbI5O0PjnQyJRA43xuy2QQNPXGbC6KDc4YfkFAts7G6EnHVp4azeKP3wH3d/44k1Jd
cF6Yrqn/dCoPSZaii9CLC6P9VX9Ak+VjV2mynF2T3ISBS5yidfrjv6n/3h+lmzSEZRmuZdk/veI2
cG1LuClNU+h/FRputmIgwExuBBVB69nt2i5fWDIfiC/7WsYoayZsKKFETLigBLgzze7b5KVv0HHX
hmed5w+oHetxFTxpQYlKw9+VHIznbhzeuai0JmKdcfizQ/h3zi9lcYMxhWlQHqmfjh0QDQ5ZT2Zx
0dpkDbNpVSbpuvQgjsXxNjMhzXnJ1QlJkxnRB/to/5rsDU6B4e+KWt4rL1yz7Nv98Xsrzd95c21p
Sd0w9flSJ346s7whk2EfleUFvC/xFmn/1jBL4AQ4yMb6ojQs1B52ahgaFjjIOYUGo1FsuSXLdnB+
0PF8icUqD6ZV1sevttd9lhX9Yal9sGwA3480ssk/OpkAWsAYpGv6djKharHTIJHYfsB3/tDDVYbY
B+zBXiQBDlTf7l+tHGC375EHZbbdYkhjPl+7J+WoBX2hVLkGYbAh8Hlch7kWUdqyEx+ALutCdnDg
jIWI5X1mWZ9KOVxrZmH2Yy4RagsWncWbiQwOnwxIyfQR1Q6CtMD6MtbiLWiwRoyPcX/XjMWZ8fSd
YUIMY4maG/yYXxFV3pGL3WTmgwuMDG7TNZcrLxpPbic/fNN9zLAPCifY4k+ljcHlhcrrZoTvnpGb
IDD8lBsXnyphukAZQvC6lk5wnxuiponmlnekXTcWtTne6y0gHOReyJe+tCm5qlMSdMswHC519YCU
Zl/5bgcQCH2ZhZkazke2JKyUsBGCfyufFNOkYHqK8Gip9L3mfHOKdjvYBgEelb2yXe21JF68JBY5
W6ZB+Wy448XONXeHwXdwjFuUFBDcJMolVH9E8i4aB7GmwN7EFKlyQdDn/bdoW1jaNYN8loTaNgyg
mLKi6zxyOzQXq3s37Ug7AfQUH+Tc78Fg8HVEkahhGUyOUXpmtH5uiwRJ7+x9j6fqIxqKP7l0cYX6
x4uXLR1MPraQtv4P15GMgI9I4Fy/+B039XqoMAyTIDUBnmmx97JwWfRKPbB6WgmsD4Mw6Sv6VWJZ
DLTqytoaJmnYKt0lo3GMAxej7RBdnFlUGlcpiX7OflSv3myCMWqyw+LMQx4LOiUOsnJpSnuPrsRd
5E4OEgzxk+pAxCkvY79FeJYRdOPWNut0i/o/UrhBtIjZl0GHl6dIUMfM2Ju5C626OnQV7nqkdM06
xVSAwiRgY/e1ycgRzfJhlUQlYAGf+q43fFpdmRTAf8TW0PE8uvAytoxJAXbU+P6Inusvab7RUotl
dJsvDL89BSXUVU+AEKt7EhX9iIMO5us1Cgob4J/NlR9/CVzakTEp4FzUOBfYYsUVKdJJa1ks9fVE
j+yhCErR7jkmQMOk7ZfBOHwoni/m5Qb6qjZ8UeSFeULc2QSgLVFTMfFy9YOnVrKle3fse9I4tlpZ
v4zw5wAvbLpI8SIlyBPzQaCqsJBy0EWPFWa+kIxIarVtjlCOZ5JlVXrGlH22RuQqsmyNJTG0n4YY
wFpBRqtnDVzLpvqLprLuRIOJGhBds9da8S3zmltppxMToIqZiNGsVXdDvVXh6iNFCI5DGmBXLBCh
csdIMRii9Ya3H4FWblIKwoDEPlHtfFZJGy2PQAWiwWiUvBPhnKPpPoQ5WlTPQ6RPSDh2WzZlNiv+
EQbe3ikFsOT+Ceo/rkFttFdRo3D6+fWtb0K2hmk07WfYgT30NVZXbziG8xKkJuSHFK9bVrv3I+r7
RSFmTUe7ZhZAHlnbcD+Z2o+IQQwhh1PKXlG9mkzPkWDyyqrhAszSPJm+SSKzzO/ZJqdHy46La9zW
D+kQLQR3f8hoXO7LSKglE7tjNPoW+K8tPCKQVyyd3ETKNTbQlD3Ug2Hmxsq20/dy6BmkXGEE3SO6
2hfnDrDtoKKbh1zUQVZRMb4VkgPAdxaYDrlwaF9ZsJIYscDLfjH0Z9bD2DHJBnCS9fwTAuqANc2B
EiDZ3HRt+82jEYzxUqceT7TaXmnGBfkbNjn8B/30ytXzLCeJs3PmuiouaNiuduOQPpIjtoY6iuuq
At3OAvGGNJVTxsUcaLd43/vnojAwH3ZMj51ujiw/BHFCtiGD1gAYl4B6UYRvkXLAQWD3GivnIUEi
nCMhnuznstM+aT7P143iC+3uUmckqLnVISp1d+uTypzEV0+4L8rq3YMqXkz2Mne2gVG5++hffHaV
qIIF+uay2qti7WhZsi+zOFwa5vAyOrOPj7UQDAC8St6uskBuRSUmM82NGfE5j2F8G7u967yOMMsI
pQHAmTKxUDrBBn9cVNi/UybTvOq2jpRZ2NRsP5ao4GqHqQ5ESfvAPXcMH9Q4wCNA9KsnKLTZkiNj
A9VjcAJ1XnDyjHHHzZpj7L5ozoVeb3VbQAQdL+PYbZsso+GTmOO4+6bqs+U4iA31R6LeKnI5gC6x
mQnSemP57hmZ3iq32rMxBmIFWZ7PIVeHmp0XNCSTmDT9zDuzUqU6gpRi4uN2e78U3OzAb3XZOUqe
ES2ybHVudcmgsQ6rBZexA5muxP46T+lUobd3XUgq/WecLS4wOA1GnP8BNPPz2F7A3jxWYf2eSG7k
5syKiyQLL28z35rpgTPcC/0M2NUz8UJv/2ctyu+0Bw52JJ0q3WRtbf1UoTtNaeIl7+gHGvYNfXL2
CVqwjySa7IcCUFmWzYJBKpJiB4XyT8pJZf9cTtLCYjw2dT5011bC+enPg63k/BROdPFMYz8BYm51
/TwMxY757wMbdsDCSDOBlJfUAzrBDHZ+ZFK6FkjCN6Uarr2SFChAHsoUma57h//nfazdz4CWX+hI
k30UxDsM5cZdidJm9HJuoY6bgGEDSCbVtyjPLmXSBWtkgg920k0rfexZiA9oMQXMdcyK9sVn7c2l
3tL3pUDWOhoFcEl/PbHO3YQ5dP/ZpM325UUPx3csUgdsyKa+KGPfPpZpvmuiN1E3GhF14zZEGewU
KRKenuJG8+QqtNt+E5oll6gZwkICAMOPcx4SzAispYT7OEDZcomh84DFwfdjld6yGM3x+qrAvI2E
Q5m1IB6nKz9LBsu2sx2R3MSjfUIFtc1H4ULbMK/5bDU0u4fAtcBmVCE2GtaV3/91J042VtxZdMVE
sWh2drL1l6zWX0rFHFdmGc+ZA9mUaKWpluvmk5WFuLfM+4bycGlqFrQfwF4iyN/9JNhbaQaKvXrM
kGpG9pRszTujYBAsJqXWLcsm0cODcczolWsxTPseKH2kPeWJQVwgyAZbDGCGxvxIZum7BeuGDMsm
3OFmacD1NvW2T547xBXLSmnuY0uAqoYDfwsDHPE1w/KnMBqyLYmfr5Mh9zlEXK/pjgKM7UC4lV0J
+aZJ6O0OiUz34zThBJ6hBUXmHkuv649V4YLGmrEzI5uXhzHrCAcb3zkgFgx62BjuICxgSi46wgRq
ghnAU8XaE+cQSwgcY3MykmvB5Mr7M1RFyGxlfgws1DVQapmCtz1VjkO0aJ3XpxLS8igtOAkfxnSv
YREFTIg2yy0pv8gyRztcLe1YNkiGwKv2dXyO+PEW5sEmh4UlaaQQjX1vV7qK9UreareoudhYsPxQ
7VX52Yio3MsHy6x2sR70Bxu2U3JVbg7GJUNaQURp4eAI0atD7B+wDq4kIcmdD0B52vOBW3OnxeCd
2x0VLneEvM6ObQdJNTTsJTTr96y296qyHiOAH0WO8aYycb/u34rEvrqKv5jclAHrteoY/ccuErBw
M0Zgl1xjei2G6RBQBDQhapc0Greqs+Fusa7KWBjP/RFLRjCOPbOzAYU8cTKk64kvgs+DnLOtnw37
2NJfSPV5y4sKMpuw7vzOuUuljpS/OSX6F519KK0ZWAZM0sg43llnrK0WWEkyRNsMM2ASxEC8TPdh
UvpR1Fq5qnl+QfYkrZQ+Jf/WYVyEkvyJ2D6Mbzi4ogwj1vxAQtljV4bohPeOXkOGdtZmAODaUjio
09CnF8ZnFmOZL0O5CfxOUN9Fwa70P89ivMeAsKtd7jyZPfI1AnEQsGKp0WA8dMMyn688Ecfl0lUa
6k1CZM5agIVCsNnZ0+4haimyB2nG3s7nLFy4VWcxaEyrXfJmD1r3CToWOhWzYu88Z1hl6MJGSwKB
CXmy6CWtY8W6fecjXFt4AdrVzM7YbnPBWPUN9J56RmF3ZPztXZPSVLkBGKEKCJCTF+rZA3OOYXpc
51b0Rk0K5C/ol64Danz4yltxy3C+I8bYm35D7of7jDUWU5kNmFMWICuHctsD36wdfNEO2BOQE5+G
qf1mhWLtOMGHriF+rbgVkBPHWn+FQ/AePsWH78PtTYMFleyc6f4ecIlfB3n+rEPF6NvoDV3L0a7B
tHZp+phK+2EyOaix/SwGhcW65Gm59fhJdOWOOfq6MuxbWgC6SZNSLTKIY1VErLdmH3TnSc0+QBkW
+cZs5THRQtaoY8dVq4he0nRfNgMHE8LzIIpvemzCyyCI1MdWO3qnYgKPgMMO0V63Mf3uW0MXTvVL
WRCYJXQIf9c2afwIMh+37Cpu8aQogzwnXe+ZT4J4zvzs5kzSWqZoX2LihGEUOM7R07JiVUkW6Ewv
p41oLdjuOfC0Pk52Y1wCV3XAjFiM5oDhEWMedFm+wDYGvSf1wyM5r/oOfVi/TGIUsrGzJGiRsXWs
PyBrMi7kG+y7cIQoPFk1602MiVmGJmkKv2GIqQ969FmSmTWnon20w9is204lZ6rhZxuy7bVywnLT
OWGztKtYPwER+ipHBtYK9fvzmHrWnjQjPkOVhBuU7O2aIjW6j/18EbJc+ZMyU84Ts98Ohak1dGmy
dhGSRA0Goj+WmSPiTV+qNrkUTf8CFQ6sv7PQRutatGozZrhQXSd9qqzqk3KbZ200zpXenwYK6IVK
fWp8jKkBSamRx0UBpMQfV8G/8+wMg8kalmDJcsici+Tf+LVzcGENGAfQ2G57w5G1G4EywlI6+C1a
Hd/6ZDrR7Y//pPFz8cc7YtoCianJH57d6j/+TZqcWi+QsFyq5pODVdomAmwVT29dowjhGKJiSRA2
GQLtdoRZwYAH/5k8VP2lYIRfwEtyS8x+5VwJv5Abdp3fnS4v70Tc37NGgq4hP9mlfcpZ3WJj00UO
tN5A8Iwtj6maefj+ev75d2zw7zkdOnfB5hdX/N++/A+Xz9gZP/J/N//S3//v7KT/+1fn8L3K6/yj
+fmnfvgl/uVf//K8PPzhi/V3UMCt/VaN99/qNmn+usWbf/Lf+s1fuQKPYwFu4PPXOfgrrJsqfG9+
WElK2+Bj+b8vMv/Xf/4v//tf/uPPoIJffuvXLaZw/mLbap7XsqQyDcmh9QuowNX/YrsWexJbUP6z
teKg/HWLqfiWbVCC8FuOAyODX6rhu84LTv0vbDzZYRrEKXz/3v/LFtOkw/vpxJz7D+p/1gM2iBWG
3T8ehgyuBe4IXx0ru5FnBxnLInX8ZAOhGEie5bfrvGzCh7pPZ6tqdfKd5OO7xZ6w9e44eAB8rErs
KaPdebYRPOfw1vcFy/TIA8nWv3sz582ZH77/l6uYhEZR+IQe/RhjAiO7zfBv3xnNLjADNpxTss+o
us8EGWFGbQOUvlm/VFUdvGJlT8AqNgrS9WjcE/e7AK/2qHk41pC6oOKvXIMkUdXcJZ41LrUp8T4x
Tz+nYxHvxqBNiZHtjKtpREc2WOOpdFpK1LEYIC5jnTYQFft24S8nyqjTSLxIhnWCuWoIL3Moh0fG
0PgGjLxidMP+LS3rfK2bJfVqpLzD94dIK7RDQkjjnE7QQjVgjpI4w3uhO/eNVls7hhxYail8SBPB
Bn9IGJ5s/ML7FHWucc2cABBf6Z+/f+WX1VLFZXxohINMpMBrXRjEa8BXdA2tO3BhZQ4YWePJEA0l
kNZgGywTbUkA3EjnmJDpygxtBT6PxIKYi0pWsJkU3bQkjB3d8phYO8PhnUsmJmCCbmxfDQyv4462
yumAHkAP6w5oZhk3TkCxfVVYh67JqBsYzxrEYxwj8ocXsipMgkvg72lTZj426Xhjglx/zIGIk/JR
hPuduUkh5p00L7zndl1duQFt+iQwH6yQEUCTz7MYcjimU4tqZptkBTTXuoov3x+mUZA+iHskaNCU
fn+wxUrLPP8y+vXwywNOFD4tN3qlnwrWxehmezU141PcGaeiStvP2AIV4W10iI3Tt9tAET9CO5Wf
B7wP28DJPlrX5G/Ilhp8SE1xEGno7XSUiKxVanTbaXkFlmAsvArJCxpv0NVIqxxTZjiBiYT1YVGd
FXePhVWEcq1LGF5m0/EjYFOXDmi/NycX3yIUQIjfe+9QCrLU0qmf06W99GEa0ZQVARLgkszgfcya
nozDfl+ETGkMyxNnRQaHPZJ6Ln1tekx7Va6wRUGQpDpdKJaB38KNmoyAALZiQUAjs5hezw5NbX3I
nIxQtrDJKY8w8FXp5GyGMohOGCNvlhYUd1MfID6uU7H0DFx9vS66R6VHX/BuBWzxJm/13baoDE5V
8m9c1IvnYqxJ7aFnnlFkdAeNKDapQ/pyrog9JPAKU6sQ7qLtSGaNEHYxRSdWKcelt6AASaBAB94D
2xmWFb5Dnrju33M5lWg5p+AsE9FsJ50SsEuTbwAx2iVQkHQTWoyehyoRx+8PFnEFBbMCmeXNV/Rs
0NfGg2ykTgxV2V8dfRumD67nuf7CD9pNUd3qgDCJtjTBdmLhZbabOUfDwGYUA3iPu+axpMbZ9XH5
WdcouLQcVXGQxdeOseU19dSXqKEU4coSlvRmuA2ow2EiAwU+gHrc4iLuqG9beEPVluSmT4B2xWNE
vxdVQ7FNXGCLU88JHiVGcso8ivOOGtksW65qVWc85EX4JY9HiFZA8vddBsEcMqX2EvQ+L7Pt3+kK
JC2Jd04Qc+0HT/MvTlAR08wF0ooBCbYOyXCdY4x35KxOd/n3h2R0F+4GBEx2gM1PGmCDPhCpS4ss
+qpVY/JVQtleVJHn3xo493tH89JNG2CTaTX7U9H5C0aK4m3mpmxMW+t2GWj/QzSvKIi5gcjsCfbb
vZSXcvIJkQqqX/+LhuJL1pjQD+f/1XpGOl88+SxyxDJ2kdXHXDbhi200l2IMm1s4kuYWog08EOYH
NifusdwHaXcO2xB+d2SSOffYWJ2xm1Ljrq80c5l6eUsQGH5L17CuGc7J69STCRSG9bD//iUuTuLa
/EIcvBAMlVG7D4nUtad+XJtTFF0ZYyS7zh6s514ttNTlcBiIl1AUawyQxHiRoFbZ/CrCgcKMfYZZ
THdZacbrfiCCT2/q9qRlJOnRiF97VjFPhZ0eIyrxbTmwGCHWxlqnGl0YYIbwFkHO80DrrkKgzuYi
YA58ZxqgVHN/npdqPtlnXgz8UXlHBRvjl4epqiBJB93M52G9r/gXjt8fXK+Lj7FHTKHoGmft56nA
Xm8fswp5/uTwirnA3hMaTZCUSdBSpOkezBTGXYHZu/cu/AUIyCKAvooFB/rZmGeAUPDjPfquliz7
Mv1AnZhtzMwYXoMWZFExxMyagmIxYnlbRpCKj9lQNFt09B4maHLziCIxD3abVUszvEZmGj5oLURS
bCQViXExWKEw+xpLEM6+ZDzPoOAge5Gegj41DhGk71nqH+3qkpAhbsyok/xCbqXl4yvUbhnt9FuW
Z5A8mQ+BIOjgvhgy34TAU11iBZ8HggmuBCXcff8qU1Z5Fq1DzzF/kzOtOURwefH3XftyWE3Kru8K
NQUI5/3uTMTjCfVCcG8At0sHp5tbTPhjKnYOHSSGBudO0pQQNl35GBQE+fWD8dwbOXOXKB/3dfu1
1jz/9P1BIc1dTwZaqKDOg5ObpOCknZJoo5CLwKJosvbQ+SgL2nS8S6JqelbFtyFEN1xhrZ4NFKDr
OqP+omwbTwARdxpuvbs0kQwTzX586K3WWWFXUPtyyo9OHpLCmCpxJmF5OsbkQHTJNi7N7I01L1SV
Nn4UsepOKUmzpw7NbuJKOCAs+pl+5cE2RT3/Orrtnplg99gF7ZxdLk6BCvNrpKGd6vNh2Aqzya8m
BKpLmCdLL+zrZlFrmDza+YEOCHp/51O5gRdEezw1WzICjBnjxyEuO/xhQmvlVVeVXIdTEC5ZDGrE
cqJ2WzhGhtHJr+WRcVjGO4CiBflyfsypKkB+k5NIpOiLpdn1AbX3lCwaGcNcmb926wFOlgj6TdIV
3l3cCO8OC1C7Ivlt0WlRvgZPyRUk9sjcmmXB3VSOj9ZYB0ju2gMzEXdhMHm7UTl+SblSvAZkpOA0
N6zneUG7xPFB6EMaWHvdtpp9GVZzGE3naAu7qZtzIKAW+eB14qZyF+z4/X1W8JqUJ8zXxKenpWDC
mpQp+pNen87cp6ezhYZkz54SQEdHlnMy+ypQFKJlcLgzDODN7lSP8dusKga8yruDprsn/cLDjEFJ
ppPqfclgplyE7yFzA/ixTxAy7sIhjo+keNh7Crbg4DWaewgAae650oenoKiCne8VxRnnZww1wIBA
Ldm/sBzyzibnA0nIbfpFt0ABe0JdBwnNUukaSZImE2TTzLvzd/BL51fHGI74WmHMuvaNzd0R4NFO
+na5yXQHikzvuRchiv4G5eNzWWgk17Q5ke8G1lwE8unOwMv8qVPZnY0liFArkrmoEe9HRz83hWUc
kx40cWgG/npEXXRCAh+fAWet8IrlFxDS9r5ljA2lU+yhMISPbsa8uie0ZzuUyDlUBELDMEhunyJK
12LKjnXlZMfAS5G9tOlGdiFGTjZOn6pZoFTX8aUD+742C2ltHRtrXgEhjeQocBtQV9uHUIdzI2Lt
RhxRkZjagTCuCNaPeu469VrSenGIjt+CCnhWCSV7dgQ3h1AaHLXlwDI7D6e9HVXZAkAZCQAl+huO
QyxVkUEQGARa/dTHo0bZvsANhZbkoCYQG3lNIq40vfeg1vGxSTSa1ewIw31INFYxwKzNFDMTAjTk
NPgr1vAEkqT5Pbnf5vxknGSsT/BTjbXHlmg12N50GOKeyalnITqFzrCBOC5XZHSkdBUhQ+HJeYuj
ftwMUlSbPAiqjR4O1aOtOatEM8HX5fJWapq8RUbub7GAkCPRCHn75RtYO92MNTe3mpJg2klP4VkN
X4TVW0Bbg/nG9xlxCivsHkrboN5kO0VXZ3apU9iTCMskqEXGN/oJeGGKdV4hwAUbgcDS1YdsE3Ul
2QFVAjy9mB7ZBm98wh9SvLYrW/r8c6TFG397QFThLAiC7NYqANsPje9GCKR1G8Ni2qSFTRI9EfMI
O+NjkfQvTufUW6po/L+iKtZ6PvET0zi3mnyoKsiw83fyMcdVSGYUvJVQwlCGUXfv2oMCph85WzfN
H7TYNp+4Vxj0SFcsfUTFRcXZKzruy+iRdrycZ53c0ZN0xXiqG6kIM4PCXaCi4j0Hs15y6B7MToOZ
ZCVyrVUEv2FMzugSfWsHs/SpR6ty7maxT6AhlKsICzuMoUNEjyvA2aJXOqZa/hAYsKGywA2X4GjC
tWsM0c4YMUI4rOAXvfM8CvvOzgPjU5WRGoJcf8lNBlCFMTVP5OWxvqnnbNLUW/el/aKQ+T2mIJDG
pGDk1MU7Ct1sEbDeqYpqa/b1iIauowcIy/qsAY07N1jydIzISGoRQRsOdPi48bytP7iX0r7XGcfd
oCe6a7IQrSVJMg7X5wovGOMGz8xfxUi+aLj3QO3pTCNeemtkSTDLVoB4xjsDd88FG/u4jVg5Q5yl
M0zMYCaaZ7tckBbqNal16dC47KPef/rlK6+3LkOlQy4v0QQnxqvm5vqHZnn3Zg8gSRInjTQjPI51
E9LjELFiT6p/8LO4urQ+GQhm/sz0wD5GouBATRQIKJNQs9GJR1wnevHS5OTF0TvRlftFckq98uaU
ef1qmnDpAM3WOy6bX9N8BqWG7bBmzZMRa8XWJMwlLu+oMF7QlCxVZCdPgBfsQ2xMj2FdMhoPqrfU
z/DXZbDyujF6L8mhusSE2Iimu9Q9krImruuNThW/b92sWIP8o1aoIdCUdBrPA7SmngjP5TRRxASa
Xpy/P7DxLM8YSJGggzQeHKVvuUPp7BmIU256uLn5nEAT0XqsEMeFa+gmNjikIb6P8oZ8AS8j/qkt
LaLJGMab/D7gQlaYSJHZBgl5ZixvE/2ckL84JTfO8naHyjZftiisi0ZaZ2Zp0cXWhxcrILhNx+Oz
jboANWhguUh9Sd4NRGD+8lBj6HQHq+WCQDysYzb7UOXkhdGp74yQoLmganoqdxKFnIFVbTRh3ywZ
AdP76xssZw6qTtFsXB19Z99tM8WAP4/3g9W0hzLhMuyD894x1K5rDqZJrx56XNN5XKt7qxdiCbnk
G3nGkJM1iyTYtgQk0YXL0CMbBtN0cEdFE9A3ZTrGL2ltXFEJqMS9tlTh1J+Vp96yAkt0755JdI7W
Q+RFqEwxn1XkdS6DiR7fL4dfUmJR74+3pnGbh9rV9wU3wrsu5oYbWGq8ICMDx22TLggUjFvzrG0f
yBNPUVQtCsnuxWoqY+8PRrhzW6deFq6LvoiYY+h7CavH3APOQiTG3tBM1Ja1fSqYAvBhFBczbSnL
7BHysRRsNRCVLLTCjU+lShMEXsUaOOq48+xuOMBQY8vaCPZFppWewnJIT4PnfZV9lDOtKu2bb31T
up0iXsoQkDiZRspCJbPloA3Ed5aAOmx3CFlszD33/NBh3mVbxuuiGiDIbgqcRaMPLCdjbUtnO9wT
BxmsdBqdrQSuvXQMn+Vw1RaLIYzEuSysCJx9JE4q7j4yo6FhrbAakVLWE1UXveZdwPwc0MbUFy1S
S/sRrI95cGiUNKe279AUujtTRy0z6pCykiY85dUyCJgzVrb4GsgivUjHs7du5L9AK/hAzGw9ez2V
m40kYPn9S6xk+abNZ2GDrYGZ6syThop9hkJ8NURbgGszI8gnTLNFSgpqE4Fzy5xNr0XdW+fF43xk
dfsAANRRs+CYRR4QJj8NjR0ieRPfpnydF5UweALzKaShd7UiPdGdffM6n7yI+QEg0RiTA5eFMzfN
Uu6Db+vXpLeaJyiKiAFf7F5B0XCltiGBgYUdgYqHVMnDZEfazSkIxlZucoPDAAin/0rJJtmzggst
kKGsnDAbdzO6nGneavCYu/p+/GiWs/yktpzTUBTmxY0B6sj/w9R5bbUObNv2i6o15fDqnLExYOBF
jZWUc5XS198u73PPPi/VkGEFwCrNmnOMPvTqtS68X73hmbsex+HJt6lA2jonnFlNew+L9MYnhngN
qyAkoifU95MmqlvsYAzWfBiULdLSc+a3SIy08jTOwgyL1k5dJu09rNqbXnrmWbZdewd+4MCQize5
addnehA6MYyLtOiT0+CAPCh6ZKFNNgBRGm0gIKhjlgTVRbs8zttbm8J30+JhKaw5emms9JszBO91
4Hif+uh+Fzliz0aKLYC6Y1USyZVo+a/IsvifBeQD9w15MgPBiaLzwgMFe/RadFvNH38pkeT7diY2
AgYiJJvEVM2cDjaY3WVtyWrda7SG0tSb1kGPxN4upL/iWdisan/i5phxQZAqzGVSuN7MeSFZJq5x
MCNs11LNObn9P4actH7UmIIRca4o+hxsI6m+H0xnmgNa5c320n7fNRNWPCtUq9Hs4+VEF2pdhkH/
YjUc9sMptY8uGMKUJhMi43i8CYLXl9Dvk/c6zl/CwCUdFg/3KkW+yuNtcDn92M4xwbPdOVX3QnI6
hm0wle7Uf0QGeF9kDX7ErD+WXvgqc+wBDq0XRofmLZLNe++azt3jhABgxeJu1mp6maFNNGmdPaLB
Jwg2/wkNTogGtMRNWqXG0si9eKGZXXTP/Vle3tKyaTTYKDrP7WMd+kubEmDlqnY8JX3zqKtiwFLN
Ah90TudQBHsnI6hOk56JDJyjywj5IxHjvhhLg9T14ZVOkXYYw8h6c42fIos+6Ol4l2jCoxgkSbNV
EUZw5DS3Gkw/A4zBfWjBd+gz2ya8rF94WjgRlqBlh9A3/pSZrw6aNqt+3V3yWVklGT+F7W6rlG4m
N+SagDkgg21ubbtdAknnzDOQv0Xp0YV2IdbYYiRxyBtpxIhY3bB+ExsUTyD8THEgAoD4PgOtcMss
gycJmT1+hIcrsSG19AgxxjBfm+6Iq136kMEKM11aXoThVKFYMGoQqNx/0X6MxwJBhOssJ+RWcTJF
D1rWb4xOCAMKq3fXrTaJGr0dnL58FTgRUYQJ0nnXJjZBheYWUHR0wgqyHnoCWUhxCmddjO3af3tf
nBMm4CdQEN7N9DX6NIRn0Rad1pwiCMAJ8nI9WrLcwqXyXywSuzA5pdJofuoATWuSWYgTy+FzYNq0
Sy2vfPHEtkxW3nD2VfOly/4dZ5hpX5x5BO/htrbsPVP2X5VmtAQ6eS8Iopht4bswourYMJxZkNKL
gIK+iadQR7mw34mkwvoMUEdZ4wE+K3rvomuXSE7rhZU2MyVWbOuoJmrjq9CCD848OAbWHmGuGxQs
Cp+7LFfgLviZo6rBoa4OVZwojnqhuesI90AkEh8tCItHk6PugSBklBmyv8rM6q8E9NIu8CtCpK1c
MHTjiW6MFuRfzzqXHKO2doOiTyuDep8naK6nyqDQHo0DTDjj4BI9CWraRfkW2CR1697Vn5es4e0g
Spc45Sr3r3lsJzTxzvZMORkJs3uxu56hVg0e17P7d6l07QwrUNxxwtXrqZ2eUSTgqjuFXsUoXx0a
EX9C1b7rU559ANSQG5TM7cHyrBL8ACp24h90NE9u+is13Lsi+I7u3Ej/leSdNC66fdGr5tD6gDl1
8rv3ZTSKY5qWVEdufIBBAV27tOVXJ3V6vaPfXjqlT6+ptJF48XZzRHrVjEC8mgmxFtKhi2mM4hV3
TbGD/3hzJ/OcZ01rLPTexGZRkJrkW+M5DgFoToK0TIMeIUeInuN4RqzDi+P1zBznj4yggv2YgkR3
JPPFazg5OCZQfdARUAdphuibOpN2lqiAxf7vJfJcEO84a7AfmmqfiOG7T4R6YYrxRxI0RG5EFMCn
CKN4I2uDRjN5qAgno/PU1OP1udDuyFZjQIOrbqoNkQvRb6OP+Xbj4OIYBScUq3CP/rz0MBgXY1f2
3LKltdD5vZ9nqiKKg6E9eAViyVxMbJxN+6an+qWUzT6qCBP2JWSN2ujFYXBFfjYt6Edt1l8pXtmJ
OF6+g2zepejnvi175JgPB3g7gQ6kvA4/GEuBbi9abjuCPj4E4gef2/ECzyu7CyCTczdH67PglkSq
eAOVtEpyB3Fn1nonzfWJvpsvy6yttq7fI0odqn5V65W7Lwdy2lCVdy9M8gxqSPPRTFr1BbWbzF7X
9XbaENe0Yj7tTjkPTZprfSS7bhJEpBjgVzj87EPLlnBjz5Hbj3KZNOJBF107qw5ghOlQu1Y1TjDV
NZfJc+nmjbLA6RG2+5S6ZEFcF5UHu84bbgh199rT6OA0NKYonQNnOlKZeu17JCPEbf3pVwOaacV0
ujlXFdZY+I2SbrK3SzuPTrRAjDo06V2Mxt12h/wclZp/bWbtU1TTaZYFmtpeb//6zjdNTe133hJ5
1johjMzahAkad6g9y/bQOfye2LC1tWo8CTo2pMeij/XvxGtWlIn+vzATxywjsz7yAsAJZRLsgVLJ
lfBwMw2Nb+/qTvtL5W/+haRII7OLDz46oqVXRslZJ7ILd9V7iujw0mZGCfUkpEIUZrHp57MFc8mI
aXHxEQ6I+/67WHTDjnlTF8dUbEohrFNnhUhcnYGYRkGzQjHSOQr/ao1lNO8H05nhD0EnUU4GVo6s
NRPuLaP5d6GHtjUGy+GYj85Pj90r4svxpVE/Xssc6PnK86MqCC5J8tBTU76EInPenDDjhxCbD/w+
pBzXEag6tzMfGSmtaxqDxe752STrv2Fch1cPMNR7UBH0PP+hJHa7fdpEG2bA6Co7kX7oWTDukYtZ
y7mm+gi0OtoFNiGSznzZYKABBjWLm6X2oQbdOyEiEJeudbaZIzTSkWARrL1WamsbQrFjK3Gop95m
POk+Gpn4JyeT/smaF7PzqF7MkYSnuizO/cgkdcSctsxh6fFeLvNZb2acPWooc+6iPVtpDFJtEMwv
tu/Qi+OdKLmLDkkelWsgU/kDsiZg5RDNcTlfGlb16ReJ99JxGN7aNqcv0DvOXZsQMSY0JvcWEJB7
XpGWO/LFy+dlJ1rvlU7B80vNYG1mXk6D32yOrfReg7Awr2LG9FLht8cimc5GDZfUqOhOhYGB+NZq
x/oEbsQmOJRBXDX2lNZ0cVndrN4lWqztY+WKU4ZhvYeFK4BnRGQFeCMIPauhSubHc2y1sn3PDNGh
8tYIxekCWClOepyUGd5bOvqWI6sfwrCQxwKnu9hG6cGCwo8qAyqQ0Ww+usTfORxLOep9Vc6AEUWn
1QKFVf8VDswbPGG3D+Ul03IKHfvEyQO8tQ6Lrmrt+rccafAD0/xSblCt3TYf6LVZ3UtkaDQlVdmg
hWUiHNrJjxNBDq/bSZ4YhcHLg8oNze9Qzb3H0vDbjVloHTgw/ZEkzO98ghruoucAhLxnnFsaG1+4
5IKVgnEy9hXQgxujtey7iszwNDRM5zyds8l8i06lYZ2eS+VotzgqtL3KpXtJM7yRKaBQVzn2Map6
cHMT5MZK2pspcvIvAZWlpYREpIjbKtUN3Ih2+o3vN3u3xsS6Smntn1ee5KuM4qeSVcm0AhVznvUd
kd65h1B86MxNQtCGndrX58It+RpU4aEhNPEo56VOGyykprbtQH7d2WG1RV4mJMi1DbUhfUOzB5Xe
ZXR30z6rT4GLy1z6yjgFBoqhDmfvmymcA5aa9NriHlhWNQm2LdmGN1dlnIDH7kpAVX/hEdEvzKSM
v2pPbPhx0uCBkHmwAOb8Z3HS0NoFdU6wJ3vbc8k5LvP0sH9FYNnPaJHqFTQzb5PifsferbDlJZ1c
8cbkhhyT5lJ1DsM3bWpXCOq7tw33Un+ukd67Xiq/zGy89BziokWD1Er74jDFgShHICR989VRA4gt
ryWYzCgJz6pNBZbHjXZSKvsxeF5PLIpHJD1d2ELI2QmTWYe6rtr7NMXuvhHGDlE2SLSUhDUP5F4H
wO9c4vBcag3VFmeJalOkkn/Ax4tx+D8fcjrweNaMqjsAgkp3pc+zNHbrlxqMy1ZaRAC2fd+8dHbW
EMj7Lx0UOtNaNkc2kHonY4LYm1xAmsI+d3UDOwNJgBEn9ZPTc4m4qzZt9zUYQG5yascfRilfBhyn
O6gKSXck+khzCvvnkhccG/LJ77cWD3F34djSeqlvOvR7yL30XL3sZnj4imQ2Eh4KYgdS0Q1Y+pdk
tnLsEFrecCcyCA9mQqhlH8ygyHdsOGctrrQXe+wPJuZbCvfaPbu2z7bpjTjPbAu5aoYZdCCqjgiF
jV6K/kH+yXAEahMuVccMZSre7LF0LzakQOHXghEdFBDQ0+4SsY22jqQtbuj7+mNWTl/PK7qGFwH7
dkeYINV9WMbH50c9XXtGUj3B1kJyzw8S/3BvuqeuqdTRdXjyBIot3+grUmNcgHWYl3agSbINsCr/
23E/hV21XzHyxK0hq3pbdaANdbMOD1ql6UAhp+StRq296sk3W6hEEn7ZqOlOOYLqmyqp6/wabrT1
04UTjeE+S95QiZPwh5qFVLD7VJ95EkXXMiLcA01F/2sYotOYh+ZHrnsRPR3rV0RA0HrwRPuwY8T7
Af394/OybPRdlA3hPYgC87UpCPicv2oYcgyTzbUpUvXicDxcGcHkr56Xcn6to4V9cEv9rXMxYvY2
2hxPk+FryeDBiOGYpSrptyZcypueuJtJwusdy5DCLhMjLifV31JBUahHg/nSDnG/4RuPLzkWlW1u
GB0xKZQ8gWGFODVxaOQD8jhHcYgw7WQt6zp6L4RQC9dFadBGE6DzpGUQQBQqZ7PyZmROfeSxhGyf
n/WuZ5D9ahS0jUSeI5ww1Kaf4ua9DDT/7lo/gKGMLWkh5a4h42Npowb/JOjgd+SB944d4hXpKrVs
K4w8vLQrXmMF1r1sOajprs6kzp6khrqMMcR/rmuG38f/LlhCvSNjjg9JqvUWLGF7pldY7LQ2eTyv
nizS50fj/ElLhNUxjaNdpuXGr6lE/N+DiBwjco3cPFgEU65OYYLzocXHAHN+9N5U5maLlvzgv2a/
KkMbOmJAtkfrPwhhsMmRcQxF8EyqjlKX6EPQQVagggfCMcaAP535x6HHRWxgUTw+L21X8sDgecXw
Ck6cF8Xt1ffCaB4bpMv/voZnk7cKNmUSyGmyzF8bWYa3abKYW69BL8opd9rGAFOZIbHkrh4tkyRy
t0FJi4XtuF6UqVtdsmT6FVte8C7bMTsXMaIfyKPTbsiIbwl8xwaZL204kw6gaI1SsPbaYmvW+awa
C9UBAXm6hln9mjtJegrJdaQeSv3D6In4kHXkPKdhWx4pbEkeqOp6WdM0OwAMh1iJsm07TbCuQuIB
twV1RcnpzE+PSGBIHuGgsGks9eu/z6PBobnP+GWec0C0OSh/wshU5cmy1YRxKMBbINpsvHzB83jc
4oTwT/Dyxzc8jWYSivvzgp4pIQDhdCYlfnyL2NSXQR1622g6BvhbLiJVwuSn4K9tILV8u9Yuq0nn
BjWbpGeSmlHFakGCkqoa4EYbt1SvsrsFUsBkoL0m4QYfNcYZfHbuuFG+jN4KkbaUE8O/WIOfO8dZ
VVZHu34K5Vk5ABJ70/41i95yTF9fZVau2zYMFhABnC83dbcRmQ1/mHz/jgcVr2PZezsVhhCGrU49
NPxL0Cg//KAEc2Ia8b6q/JcqFt2FEGYbBz54A/0jDCglpsSvOEHExiVrthRcOE7wfnwOLnFG1uT/
0QKe53EGUtiW5pUaTEcSV0WvXeTqu9gdxRaRRQWQvs7WjW0c8RRZn55eG9uRmIbN8zJr/K8U6csy
6LzpoOKpxKVR9i+mABoXOWo6Aa7gBCnL6KDrAVLasabShwN6afHmgwUOaEknjbvQg6RAtiwvWf4N
AWs3xEH/6k0yfmlaqsPY3fXoE363CamIxEeGNz/Ip0PQjO4am2fw6ZnkY81fQXHjL6xJtIyeo/gl
7ElAKDMnONmDLN/hMDsLw4bKXoWJh8i5pvuV+Nl7BwJ5XaZMG56XthDDss+7fwOJZMu4Kxqme1Pz
mnpRzX3NW8Kkc7wKiYna2K1iVFC2FlNS0X6khYHCs2l4l5HEAZfDXE71nP/s2zYE0j55b1zcLHXi
6pvnZUxY3BYLkLdyJj95b61q2PcZ3YznpYZm72RHqOiel6bQB05I4K8NvMRdPt3AWU03lXQMu3v7
u/ANBqa6q16zomAA14gvTsbGutSL8ZBqKV+vFRs40Ui/DZmR7KGXIFWrU1AWPGF8j80eEcjadsQP
ianqBxkQxY7w1Ush84BeG0fmwFfqJ0jKW1IM2ltGg4l+W37gl1GwMVrZo+0CAnV4Nx0qmeWPWiUf
hhvn177U1EeP+sYc84fA/XjxA/Hn+Ue8fEAMjE1g9fykwxl3lafmsGN3i4+a3fxutYJI5MlkyNHY
wUo1ebuUFUmkk0U/aWzaQyO6ZSLs9IpMI73WzM0ir4K64K6pRJlpS3opqQrjN2QUQP+M5qU1U5px
GnA9TTTY19HfAWIWQzsc+I87B1eLbk7d0/idijPGhdmz5hgLFHLASWXTeuT3XkIV1bRDb5rqsr1v
BueQR8jZ04k/mrLSXeq6vIKU87dPwcNgsGmFNlaA1ujITbG7+uxnttqXhjiLzpL7YMxvbKBil9Ls
j806wB86BYdx5PHLwITMokpbepbmnayowtBO9wEzF4rtuEUr79rfetLjE07aBRRNhxNw9B6HhDHU
EhoENlh56HS43hmF5dUh0JpRdo0o0mhejYn4IDt3FO40Mp9lQpY5Jr1xF1EFbWCU8QYzbmyR/RdB
Xe26CRlwAaO+eQMPwQkf0LseiLWyze48IQo/AwEgSQTlcpQ5B6pfm+MPuzkE+bLAgf//r58ftUML
PTcRnyQqENieoqfCjDnCjuo5oGMd7SLmelTzbgMu2x7YUmN/HSswDQh93Atj8JqUNsRVkELPpGiR
D5azg6P3+gm9iCA6GMGnsUVDpOd5eBfNGC2b3HC/dbSYEzF+QM5Es08M6d9KelOrLnAycoeIhHy+
BmeBFEt0fkIZcml7DnL+3hmmk1WU2kLLBONRXUqoqQlqKS2cyXhW/4FBSl2eS6W67kIggrNo9BxO
tYvYndp19DdRY2VrA4vMSuHu2KSNk70+F9OAEhHy7Jggyaz6LgFMNJgNVGaWTpYKnfX093lVVMCk
45hEx5YsJSA2LEMaE1ldc6cMIf+CVMb/vPb8rOOnyHIzflcRMgIjB5E85WRqIL8QLxFcV9Bw5ppG
cXhVecP+1Jb92hFBCaTbJmkrtO7avISNukBAHS7PlyIJ8cycz+15BklBKX9jQ6jZ9nDqNgoZ3ndd
m8tY1vkj8UWwNwS5vc/X06i7grsa7kTduPsC0146EF/dU5Z82dq4K8Fv/SmG4LPOZPaB6ZhffxSP
8+5gnoklIPRNs+wVT2RGGPLkZfr0I+JOrrO8qA+ynLS7ZvSPaMqnn8Ga9ZBj1Lw4Zu+cRYXG5/kJ
ejRnl1n7u0nKwL4c+3rjGBjXCuPQdeaw6VMSLSjFk32H/2nlACL7nGxik7FSTyc7lv7D+P18dWyb
eFUiNVrqfT3hyhjlF8g9Y9EPfnHJXdt+zRL9lvOT+MyqvwQMoXdAx/E7bt6mrIj/ktWOEN5wpzsY
K3bNmqCgHPE5AyeF2cau/8mwKX/FKokXKEiH18nn+8TJIupJbiwyFm+ytvEWxbr3mRmSAY8VYklg
QDq03q7BCgz+1atpGw3TDt6T+qS7i65C6vdgdr+yN9Ub03fRsUPo+aCGfjREPPyV4Fp6pxovhsv8
J3bZRGrmd29KUDtKkrpIdHQJSmOqvQnGaaRVmCO1CgrjrZWuuvq4Wm2gEdxEfcDBIm7WJBAZx0Lz
s8NQuv9g5n8HZhG9+bEWvTnQdYl9zBctASYEz8CGdWc+Mj1SfAAz+b9zzmapSjR1BDEgOcM6XWbn
wXVLCAPsdVNc3EvcLuSNBj+lI8rdpA3gmFvI4n6ZHGvEV0SYkNuszbr+6hjp0NnEEA/b0JidAYmP
/Snz1s/TqzEfYYcI8u1z8aXVLBwU62g7yx4GfT4HPjIVFvrJNUvj9FQ3ZkOxkyHudA0J1yGsnOk/
ixmYxPcBwTZoZK+CcaiBQxTyXGY93ltR59O2TI2HaBhmQW80DigajUOMyDnniM+Lz+vnR7L0p3Wm
6eZSm6sggMf6lc5PTcpSUm6qoKwemejOzO3H33WoUxhxtF6OuZdu8sag2da248Lo0vFgF6o9p0V0
D+rMu5i8rDVyvD4XGMojvgLM+54/jHcz2o3Kd1+LlMAA0HnngLCYK9LuxSAqeYlU+FaEdr9T9YDE
k8bvMRqrZUJPBLpUDDGtDeNHHMcR0qbS3Is6FCgePCKjwgjLnRRfNOjwUNBc2XdOl73rI9tROaQ8
lLpihafavoxBxolG0xaW18SHrpCvws5KAB5OcVWj7FYdCvetGYCPH0PsesCyQGJb75Ewg9NzaYRr
oMwMNd5UBKEZRbZOmqTYq8YkUmOG0/dzolOS0uge4yE79fOC6TxaDbl27MhOouJuwSSXrWO+cEP2
hde9BCJtdknLm58uCa6whvQMlFXBvpzs6JWu1q0aImNnZUksIeGgSetc29lifKpfrfTeEqRzDzP1
RtFQU1BbTMrnZ3vaJMjBKuiqiOnzrZ2Sb6KwOm4aphYb4t7JMAmQdbSlmX3VYURLxxzfXLTAkxya
a4bO/oSx8BCXo7uED5asko7343PxikT7z0fE7q2tcgwIkNRKQDceP4VSA4jgmIcItAr8lC5bw4el
a40oCMnsiWnPCEPH1ndaPpzs+UD8XKL5fFxbjrF0Izfe+HkS3ZB/neLezkhBxA5eNuL7edUb5XAg
2ipHntf47aLntmN9fmymWXFSE61W+uXDCj8h7sCQp/9G7/PfpdTyVVxl6dJUndYu7OdqDHw/UjDq
tKaUNB9Q+wjd/vomw1gYEeKRpZa7CjtmCKB4feDzItjoiG9eDDB+PrpODgID1bi2HS09eUkc23jB
WwhYYkCylBX+JQhdyoasfESwfi9NGC8ZKIAg8cdkSdZLsjFtim4PLflS9YNFOyYChFRZ3kvBtIAE
2fmjBB25kF21E3ni/+cTSdkTS23syqLQD04yq/Z9ea516wr90AdLm8Nas5IPX7nRngm9tcRt7jP5
xDBleIC0NLXtshaXSEM4QF+iFmmGFNmyrS1sRIPcQWrVaF71IKDgRUxp+c8KjGVuIekZE3GuMPa+
IVs0bPTkz4vciW7MzAkSmT9l9DO029aZ4s+XZSFTLJKRs7HTVt7MNt3Vhleukkhr+F/7/blJPOAy
cFp+eQD3BzYmbrQPuwH6Ftix2g2oA7/guPubMEvHT2zc4pDaHsTAYISRmJRiOQBfzbi5NHOXyXTX
StxJdIbJsRWj+pB0AkeoXG6iGT9uhdqgTrzqVLO70SFHtKeZsfmDf/9fE3NgRLm6NSVOfCZfwykZ
qu+o0K2tzLvuzWkffeKvANZlwLOc4aIL+AaEeQ2HIaOr/OS3U1mFpzGEHzIlUHWn1h/Pw7xEvTQg
X2XpgozK8QZS/L2qaIFNspwLeKPHWpn22Kbypyvzr0WRs8RN5Z0jnJo7Rwevldv6No86/0ipmRKU
A+aOEmZfdi2mQcOQhHgdGqcmp6tpiZaoHkZbDV81R8xF1iK2GjvcBAFvZnukgUKq2jnITmEJERPt
RvSpWw7kNSfHRjNfYv9cxJr30Y7huMdYDHd+XhCSb5lA6ou4rLSrHRDSbSDEuJQpSctBqJF/rp/V
DIyYurC7wjL+65cBQtLSRDGSQjXHl0D6lTsRTkI/pF+1Iw1yFTfTNvUERqxZg2jxE4fPZ3fnsaCw
Iul6YdZpCiTCojUZkEDp6/GuKtW3YlJwloarTrRPDBoE58pO/mdJ84saBF2aOloAVRN7xcTqwNDo
b2Mhjxi4UKYfXbtE6UveUdaii8S0AToIBPowE4yk31QH05+WHY7JE6PHGlwE8pe0+OiCWVrTxGIZ
pX31IDLxBTVXv/cQ6y1cZQV7TY8dzrq4cYoITGeadCtSKnmQEBO91CfxO89s85UMIX0RhOPRrTi3
D1W9xXxWfsZZtyL3PgWsB8LPb2zSdOWsImdbRxRgFAxTc3iPTi2XjfSsizWabwGd42PF0SZrxuqT
/WZp815ZkYOYnJswkHuhdQ97CjAgwSQRUHxflBrfp9wND247qrNKlLEILYa5keORPkR1fofCXU6w
3CqjvmJY0ABjCbmBmsl3BDsq0O11oTAIPy+fi69RInlh7KxdYiLDk1NnPwIJ7771tFPjJOUX8peJ
FhYDW7RcNFSCJn+VffS7NMYCZA1P+6wkzyyZRMzJzb8jXMTjOzAgc82cI5Qlm40zqJZ2tG8t52bL
duwj/IfmnpO1unmhvei0Sr82Yebuc/iOdMN6/XXsPvpQcy5+zTgpQSn77ZSQRAz3VWmO+cfDHjYW
5W/ZFH8GwrfIF6KYoMdtorQA7IizLFmi1lzbvYZe0sntau8XzZ5hYP9GX97d1i1QU42x29sYeclZ
84NfaWN3b4aDJyCzdMR1A5PyIpTI+RzjTXkbjqjt+xhn1tpRbJgNHsPRDcfvvM5n2if4ixoVBr1h
y1jqg+ZuCqX75zQNztLqEah1bbXTDT9+1UHQ0b3r7D891C7yWzcpjUPSoxDcmjEdf9qE2ZmJWMXU
FbFWNFN1JiBb1BtzNNZStEZDLs2mG0WIUC0096UbxTdLRzXgVNvR07ql3bX+Oh8x4ba1/nfQHVKu
bVnvkBj+qek60brLZ711OFx8i8enqczumuc8ftU4vTecAI9+tIsGa8AZjUmnc52DXXF/S6d/BWea
LCuUCS+xl4tdX4k/DYGY5+fCkcqyCC4btfCQ2zG5DHGfvaWEhqo0QFRWiW9jgq42xNEAOGTK1tQ9
1VrYpXayvT3pwjvylNy/SnrIrotmVfZWfw4aPVnElclDAUM8wYf6hTwyQUgRQX6dIn5hIEq2HfHC
twR5/tHKZj3YNYxdS35oiiqBOpOR92SYD+F5ezMkHl0WcUKTuxfvWWytlJpngW7e7xvXKq/PxYyP
nP4XavI40yAiJ31mgbCkxYNNPh9xKSBws8J4r1sHg09GTDWNw/fSiLZ0vv3biF/42MBlQGeX3pMp
Nr5LC3yDjP9EDE+ubVcVN02EBB2lldrhJPC0xH8Ph3RYkvUw3YXtTJhb5RJ4jYQ1jdAs0fTmbyuO
BpkX//CWfLN11g8Ohv0qJ9fpUvJ37tFo9bvGVdGuJx8D9yIdZuCuJ1IZk6uhqpQce/nipoz0VIPC
S2bXPDN1lMKlgdtV5a9V7YMKwMi6QAFRvcd8j3o8oQ0MNBJs8VX2+vjBvEg76SayzsjpJhw5WCEb
JyY13FS4alErvSnck5egCG7mfJX5jVx2VZ3sYsaMxqjUkRhZ76Y/F3KAGwNZLNl+N1qXJC2yKz0/
9XwpQY63i8jUWTiWFsy/+g+C1b3XKYcBVtVdvH9e5lD3l+GQZNz+FLK1cJy1NERywDKSbrWhzhYc
m0BLGiGuiZqAlEK7dTx35pHwwy7TgAdqaL5Wbnm3hlHDH5QRDgadYG8kub/xY8ffNDbx4vWctZNX
0dLGDHzo26xGzxokyzSziXMlzwqtAGRCAGnIRewChQohB+dmtGBtVVm0weNBaa9QbvrAPQ/lHa5t
uMmtKFjR4FTlWB/yeg50MyTazCKD7RZaa4ng5fysQDN7unraqzY3g/2OvktiJ/aWVARnn7pOsaS7
760VGqB1g9rw3qhwW0iHqL6yVWeoiYA7Fhr43HVLZDqS2xW0DUyi0wQWWHfdbOnQrylGu/6cKtQW
RD0DsmWMLctsWJt62J0YWkWH3pzDlwgLy42eqtek42C52s4VbClJZO4DY0IOY0h8QIE85PNiOvqd
FkGwt4cJUVQ4vTO10JgwwWmodCP8hShxX6giQJkU21uZluacZhM9IjPejxrzbV3X1o6W6Rvbq8K1
1xfFm+nUMXuQ/GlNlb8lqZu/tVPK7MofX59XOAC1hchqjkzzJ59/PB67kHTCgmpRvJb0v/ZawHZS
Nf708PAZr8LGtffPS6rzSzYEzQkex62uZPM+Jm/tfFekha5fOxgMz6tARmQWFv+Pu/NIkptJwuyJ
0AYttqm1Kl0bGPmTBBABrYFjzH4OOLeYF8ke1WazmO30Asbi31SVmUC4+/P3iZHRI/+RNmO617mL
r55fJqKlNeXhV35+6dsEpOXDXO+fX6IAI9o2wpDkjTynmLXV67T12XiO9BfpOuGtyOxXRxguZjuO
z47eEZyeJt+T8KbboC7PH7HeQLcVCKaR9QdaSG/Z6wxtuo663y2DPxjZecdqJbeEqqHRI/j7BKQh
LyrFchHaA06esY08hOOLSMxTLvptQ6F581lF4STdvyEeHMj6sIuTBDn3MU28dC5LQGjQjgbg3+IZ
lItTJ1nFXagdyo6TCudlHpGEmV8zjB9Vq40PDiDg4mOpnaj414ad0z9AhMNszlh3VXO1c2aSBGI3
mySz51UQ5OCY/Vxeh7Ci9xsERa/oBXsJXps7+E/EeJobE9/6mJxaFYzWtZe+trIXGeR0pbnf7+1W
5C+dzvMDWPQXHc7rRBTEBeNQ8Zo29iKSXv54fhXYONp6C/YiUAxFq5vzxpKM+J5f1vieM8fSVyS/
6A9XZ++rMa3kkzX4U8nYfabbc3kehYYwA4tI2lUVkGNdebbYJmJiv0IE+Zn5ertGIt6/MZniwBcK
Tfkbuh3NcD4hjvnexFWxs81KMDIYvc9OibDDcdf4SCbI0Vrghe9Ofdxay76fk9MYzRGBXHhFCazv
7o1pzvsxlSg+07J4M/HQ5aHpfoQ0G4468XcLP9gjwE7WgyFJZUD2c/dSQmFSPNe7JAHd63HNv45B
WK+CqajvjMZIQPR0dgo1093yiiLAjR3U+WIKGX708g6CxbFiKrI7mOROi7z+kUYV+gOH5QJkjvVi
mtujE/fzcery4TZX7ZvN+2BV8I/hCdkm77IduiPnr2uUp6pVF4/4yAz5BmQFM2JVX+HMqNMLRwi8
3t10VKwvrPqlvAnQhThasmU6UhOZO2b7NI4ZlA/dB/4yeSTfQVsGTedR5ch0+3w/UTKyIiIna2H5
GMvQWNqXeFybVC3nFBHNGcCGlRcPY3+CimLL3M7a6Wl2iwuvYKs3IG/KpYhr4zZ7x2oRBe2Gchja
1mbxwo1bm0PBhALPZHuhDCr93bC0NeJw+Q/D2507h8TzyAqhYZ5oj9ghEnOY2G/33K5cUbqyojAV
6bEzPHq9uo1sNhvfWLQtWY+IJxTo0gGXNP7IIG4OceEghrYjoF6KT6alDml6QcRe8sKf6JqyeUBr
ObV2RV0PS31w2aw2ebBH7Grk6aYZy+KQAEsnsWo6hOKFJX/eBXIkrqq/a1aB9BCyI5jcrTPPyEA4
PPBEsFYxmDXDLA6UePv5GG1deFpCM+xFOk9XvxlW7FuJtSnA+FNjYlAvjiYSf7cggFl57Vm8WgZO
2Gz72RBb4Q2nQPj6G+Ax0iARnDPB645y8twCoZ47vbdWCFFxaNabltWeT9MYdq6m+T/lSJwBHbir
7+buipTs7CiJMATI50esNe0SYfksEsP2VBpd2Smt00s6TM0H/AMb4A4cQ0FFTPerZOn8pCu/luNV
xgKzqrGPG9tcWRPwaaSLD5Ey7HF1QrLDabjJguEToax3egqfDRup2ySkmou93t5oqRVeLZHuNM2l
XHMM561ml36Z+My4WVi3NoNLStPCDThJZM3I0giL1JcuHsaNbWPyaRtmpkTvaeRp+4Qz1RoCvm7A
YoyePNYa45eZuWvGIPVXasQ3DxX/i+kQFeubsWSBTmKUrOqRNlBV7Z8HNd3t5F2LjGsRs92Ye2P7
Q+85jfh+9jpmnVj0I/w7wA51pA6XgtfRfNdwhu59EQjey9M/TdIpWz7rKQwtLPqbXfzF7k+xGNK2
vHYxcA1A5AoTWHx/XrQxoM7UNp0Z0kWbBv82zcOviOnRFzMJewVOGB/SaUIrjCZS/XRW60c/69i7
KmCzafdBQ7YId1hAShcp0mFyeykSyriQ/xRMe8O07S5hQt+y/aMJf3qf+hFUHrGksLThKpnIXAc6
gis9a8NVUmMFZn/nda5N7zTYXXq0x/y19ucRiYTb3E3qgNBqtTsvubNu9MBcYScBmqs9cQ2KZDUA
ANPVYC4sKaeXQVr54BYSr4Bfa7eZqHazNy32T+f2HHJ8OKMvxuc5EXg/OhpL8nl6rWV+pVlIjFNV
1qQU03eZLJ6CTPlYWvG4nZANDe3Fbos4MMAR7x0C6Vabbl4X9Rc7MuRL68FGUckFhyITa7t2b47y
rfy9sKJ3skviSLkxH8M8GVbw/ca3cJyzX0AFxF3iHbJIWitNn+orNcZb6JG76KvLJDHG06LbRCD4
HABpsxja3LK2ruW0wbUBMwN3ymOFGOXI2b3eIRtCZkR/HBuJ/PST+A/5dwZHZVc/M2GigMjjryQs
/xlr27xZY6bd/Kz+0RkaRp4+J2m5rs8+yxN11U/3KkcX3LRVlaz0wcMxHeN+bgPp3dnoZpI7OtTg
hIriBvqio1QeeseMVqXpjUdY2+nYqcvzR+Fsboxo8M7qzLjExaJtNfJUfX0YDv0llcHEWGPClWCw
zsCAgMBilH9LXeVgkzyNDoNP9Y1pIkcLus8LvbQIlsyNgL0EzF8UNvpxyBs68hCdJn/vbW1EUAMT
8oE64BbSaa2zdl1pMqh2tT07RqiAWibbeNFgYHS6z6aMJZCEA6Vq9NUqtVvvXiSstYwcGyI9+GVy
UkrGIvqHJ0q5DB2dvFY//Oi0h1GzZTSkur0VBieN2W6s7/1AZNx3UEk+q3O/A2wvTgnSra01Vh+F
ami3OXp3TF3YPHSbPcjnT2Y6UwZud51P4cC4ykaVM1bEPTTUenT/ib0pi/Ld9yMf/28+7KvaKPEM
mWzvsG1wnCIZnXx2aJZ9uGKtw/pTOtqnjqLq2ufuGWV5y8c7dNdTXXC7Hpzq0gmx9IqiuLF62ndj
eKH7R5ovjVS2C/yz0+r+SlAWvs4R2o9ptHaQSVgxpkyeYmEZKzuanCVoZLzVmEwun8eLqPWu9O+r
nUOkx2UY5hmAQj+DmiA14IOpDNvNdZgEWlzN+2bOFR+krGkEk4Vyel7siD0Ivc52hggpkNUeoyzC
D/U828c6a7Z6hyafqeHdqpPfBvtE35YpdGCFGdJvytDlQvtvfE9U73ZvPRKnsoiLqr7nPNSYsB4d
HR5ioE29NMeUVKm6xUOI+NcU3fhu4WWOqYcY2P1oIkwjsqyit9kjWqgtkN90VfLWMX6RVhp/l6ZV
bnM7ybcOz6mNiExoMB4Zi9iO9YdhsHfKHpg4RhOVRtAocqi3/VduAfjzEAr/rsS1d43im0HoPzx5
5gcbglNmXwZ/+GmSJvuuQRit03DU14MIp1tW8OHLTNqVsdqK7Yk8LVrtBxqYP41fwTE0dnaXUZvd
vRcnZT4C6mOxn10cg2mMj4KewNqgQUuXdipf4Nmmqm9eS5tfFSbB0ux5Mcu4EQumINW5V7faQt1q
DXbcNfektWrlIiUEiXcjFXbkn1t1MdIk3RuafJTD/NsyRuPRJwSTGAyA9zmPhhvATHLTPD54vTpn
j/aFQIzpR4rqc9E6pbln+JTfnpe20K42kbt6Q181BtFiY0dvDqHfdYvnBc+D94vqx5tKOox6CfHU
sS4UY4j+ewnNb3rzr7ImAKXJmDMGDgkSssvBL7WH6XhSAMi/M+y2NjFavn3baNaqqqYAkIl/HoOt
JqMR5+pztxNkSqRNO7643J3CYX6DRmILsjC3XlVF7BSIeqe2625lLV4a206O6ey3t+dF6p2zTsdV
C3hNrDOepTGM0D6p72hrte0uKDxMRHynXS9qmD5O3KLq1gHzIGJ8GPUHI9RFxL8fgMZESMDy2F4U
Ubdz+N0O5bwN+z46dZa3byA6r5PJk96fEx/jjtccx9yFkpLaZfSTcRc3kBn1wF5dUpa/nSIz1sRq
MuVyc0EG0ahkPr4P20w8nYCR4ykd6PfG76xtqyfRRtosr/RMb9H/TYden4C4NL1ZQvtHbj9wbISF
P3tl+EX/R+58XXM3oxlpHOh85JZNwQ0DN+nbiLNi6yKjz4DEdFTZFz9s7Q1zSiJGQp+JB/yUbcfR
MkDud46FOb2wzHoZB3ITpAUf53ne8ICMZWFCGwmfHYaHwfz5yNjgKyN+5Vzz9G0LyAz6jPteYw3Y
p6lDDHi2bv2ZG11TvoV9Ih+eNXYst8bXkpAx2RK9HhRpeJ1t2qExQzpq3yUx1OYLQ3nzZZD2tAho
Z4Eshu06GbDK2pje1M4A67+kWGsz9tdAXST/8oMT5vMaAtTbdXDlpoHCM/J1kDKnCFYhh6fD2Hbn
Ug4EPifoJhzx3TjjyBhU0uAzGEELbnwDnUhcCrQdCrM9ClwMS1hh+BGIso9iRNhSJ5cm094EOeHl
wpuzVVslDa+TJZa4cRvsVmAwRpOfR25VZ8dJYdCtEniGR+zfn3v+h+eXVcYtr41MZP1Ndef0+QPE
lGijeHJPhoMcqw+8jhao8I5SZ5LtIQcgOME42tJmg11dwroi46VlYMR++Ct7g/re9ePgAu5bbZso
IIMiYQ22CKMPGQL/FrrNiTcmZjdsgk+NAQAkrB3t7Ky5WYwQdl6YW7fOUJ7w3DK/a423yZQF8yWo
I+0qirr7+x+Ucp1uMb95aGjb2kvCN4osa4qwIdVu8VZPm8SsjOXI0BwKv+FY7s9HTXKfjIwq2WgC
C0Gmu+fOGYPfjmfuUPzfPDZicKAk6baxUuMjN1weyyxDXOrM2UirRpUfue2jyebqOmCM0SIq9ayK
Dz7k/IkB8sLQJXWcqP1q4cSa3ENBH4taTq91yjuqmW2UwQI9QREW06bUp/IQeHzJ9FO+IFrb+CnI
tuaqJ0FSJhvGckufsLZzGRgs+lf+GQCdUMfGiDdMcRZ+HqAoLGW25cBFAHKHrddac6bfJnErPxO/
tHY83sS6cYrm0vK/RZk7EbRjy9IbZ98aHS3PCr3jEMTODGXTd5MQBUFoJ58gtUAVQQduhyls6J83
4v735ya32g/q0NJFsbgP6tI7g3YMvP5mhePWHfwPy3IFE9VI55HqNfQmvlnPS97JciEFwh/tn8yp
d62p9nLbN1nU+SlG9Kg8mKXTHUU6FTtO8dFq8mCyrFYNcj1tTc7KMe87/TL1XflSk8m2zVoVsaG+
9GjXLQbpfcsKzJI3v0skBpfnl9xAtWXpUuBxfKGjztJNdHoOr6Mm9LHVfPdJmxETNsTTwbbt8eC5
tCfCpIvX9jwa5QL2rD0OrP3uXTp/5mjY17lDFIT1sd7OVNCbMlDa6AlNUjVO+1Do+XuuDekVUunD
Mcvd4HJSKQynXY5t7NPlltMCkwKEP1N/ct4z+V0yryNdPnqfgqkhmCxPTqHdjswrmE9WuGgTfyWp
9c52kHNWR+W1nKUdvaelx3qcmzdvcSy2QVl8JGr+ljWZuGINVkjinwQhLsP4iqpKXZKfPZv4N5fp
JIVYPa1Mdnkp9fVpyZ64u2FxaTz5OnF181gg/VKj4NGl/wfPmHKLd/1lEDTDxgfFdmK3fDHsILr2
PlHuRYyWI7INayH8fuAw8+nFM97YufSQ3ZgRcEK0RDwz4715JDI/G9JlFd0ndcPPbej/GbvtxxS7
ct2hCKPJh3BtmMP4YvV8movuAn3za86kdh4rCDgdp+qy6Lz2Q5O0meN0G8jU2qdJViIN9DH/4kc6
dglP14q+ee4Q6VJiBD57Iecwat1XHprlRguGchf7c/wNYCWOLIm2W6BH5lVePx1A4YIVKsh6Vws8
QnYC9SV0Hg1jiQul041PJBKC8a5lg6Ra8aavcRPOSVicTCWmeV7iQVm7Cla4Wc2iOknb/NMtKYr0
IbJ/JBjpGmro31XVrgXyHQ6lEzLDQFaM/rn4rlf+vUxCREuPEdnKi+bp8LwkjjdhmLHIANRZfWiU
1S+UnX/gpCauFgZDRJJ/QxX+7eW//U13+I8IgP/48v+7RAAarQYJaf/3RID/9l//C9Hm/5EI8O9f
9T8SAcx/Bb5FLLDpOJZn6MRy/U0E8IN/2ZbOmUTnFhgYDBr/ZyKAFfzLUqm6OpnKlgErRGJtU/xN
BDDINScePSDbXGev1nH/XxIBbMNUiW//e1SHbtJCZ6hjuS4/Igv8/0wEKLSIxX1cxAfTTfN93FG/
mU1e/Ao45lEMsUvXJ5HzGY30d4gOyFfGayckKUvp1mRRk/X9YrZ3URn86NJA8TFesTBEFn46TYj/
SRZ3VEHagf1JRh8sqv/kOV8nXbdvDb9Zsa+LPcMh18SxUOr5MsqvfqYnmyhjXzp10WA6urjowqkO
tTORaso8mo85OsrZwWJDeZ+cK9jVdVnORI0Z87QW/OlAiSh8yUqWi9phiaPphH5hdhswA8KcOgzm
sLKSkKppRROCZxdlCeUXIViQc68kwO/csJRvjT7thcvHxXM0+wO32W9aU+N2MM1u5SX1vz/LuvpU
j1rRbQpxR/GfLCbTym+Jxt7PIhysNxxerECn8bhKRtO99zLx7qNWbaqPZGKwNHpN/6rl7e+OJBqa
PFn2CAMKODn+DEGXz06l09WMqcnj2CHxyI/NCx2v6OC6drsoCqihri6Tl2nuXFDN4o1MtD6E76y6
n51vQs3mcth50NDLOq+jg/RHH+UMf0+X78jSUk1LbmqrtELLX4msW7Zjml51jZUoI8nkqo7DL5CM
TMGLxqLyEKWkFnSNnn0wT6yvg09LLsh0j1eMOKIy4BcGFKZkQCT5ZYwD9hzGhNkpfBkdqAgFoClW
fetbTCaMAw3a+OjHH9IIo5ee0zPLJl67sjmiHD1H8T68rocc68cKie9C4Ko5lSlyFdosOyNmqyrJ
As5GxGmqKgjXfMvrCGw4tBrLtPylX3sRNXDER8dgyFJmksXxkAzjpGIfpUWndTQ174K7r4XZldGH
Q/fSAYXKtBYoQuT2IVCmQkv6FwYczYblxRdj8FUTmP1qqCEEDfO8p9OqvaHf2BMzuUTBdg3axHnP
c2yDkc8q5DSSNUy7U2O55+yYhJ5CZ25j5IRvgyTGPepKMMUYc94YZdF6lIa9BgJB6maK8VpOL6aV
JQer6YFHUksSrgaJ4ZH5dnBtNuRMx301BGpoL/dwYTI03lge+iZ1WFuWZa+t9DkgDL7qrwI/xCXh
c8L0PD/3AzI/397F9Wy/Tkhu11mkv9TEfR0cLBPU/mmLJY2xqFkkv32TkGI3KOaHiOz8VsX08Yt2
GeYYipDCVNj6wc2MfgfpIB+RbZ2iqWPdzk68F2lKZ2eJb9GPtPbZ4mTAf3xeGvWjxjRIkmPb6EnY
pHaCCEpdoHQ6qob0XjDHXXo6cXvPC008DNn4I2NmGXvfyqpPuh8sKwYUMrRcappJK4OS9kchuqWu
Wc0vFomxVWfsIBWaXGrR6J/KwkAHYCPkJ5WoImoMs+3sm+Q+m9NOFiPpY53G8qEU7zNbZx+EGO6c
eOx2BEUS5IuInQxhUhw1y6uveWKNL0SMvdo+nl8KeH+fiML9JHF4MgexJjDJ2/QJK7uzNbJKyiDD
I2xhi78eH376XkYasmJz6NZ5GjHVy6J7bLMB6KRVcaowdW+ACFkXQc3qiiSniQQFl7Mqwf6WvzF5
sx3+1yWe4XMQDt5t5pPoru2NY1X5weh7pt+OYW4FYrGOP/mHXzhHQwTcG+KXwa4GmmgNp2u3HRe1
voANqm5EIGS31scrl9fxG+A4jbz8N9EOzjEiQqzUbCBE3XxPG0O7eU11NhPzmjl2/Rp0MjsWmkHV
VjX1K2+pS0pTAwwlhV30+X/Oa6/x4NJkV15tblZmMxwMPml8/qtmFycEq4qSWngqNsHYvmRIa49A
Hu69mMSWQyq3V17lMzfc8K0G0eUmD94zvumhwTHRFeWRxaJkFZVlR/4eiuxmSvApFSV3mNwDsbV6
MhK0GpHChFVLd5PxoRWShYw83A0MCcn0cLSj2t9fslZtYbVrDFp9Po8GoeGcrZFBzrpNcjHuADPw
nItfcbbT4VJ868VApIdKvTDOUzZ/BsYPpk7xIcjn/khA8LAwdT9aBYT3XJy6t1mq009kAOscgreG
ja6xnYt7lZjDZWawME/sPGt1AC7BGjj15GSE/WfQgWhF3IiXacRBvMKc1mq1e67MhmKeEeuxsfL6
IKd2q+NbPwAxM64NAPaz+p+0GCSDYhtIhGA08GKz2rBZaW7I7PQAq/Xf3VwOhzTuqh2468HVEnR5
L4mZiDOcQHypyv7YNCbmRBozx9rn8dNM5Y9WgOMbcdCswxEdlFca+JrHtF0hUaL8s9OepSi82SWz
RT4FDyvk8QSsUyyjbugXvdJgew4TnTFl41RQto5xdqsqImQm3bgVrUo8JsSSZnXIxoMh+PwxbjCs
YtzxjGkRqbtb9H+0rwyLrfxGtTzR65ARCO/Kgq+/azzHu816HWBS0GemM/1XVIfVaUQfuU9xDy0S
frcFC5PRlcGpta749q1qz8P5rUPRs6+2f/rrmQn+yfWWLV7WSY8a/at5HA70b9tdPHvHPGocTh+V
mmaLeu3kFR3ECBYw63OWbQqXlpBG6lfV94wcKv3GAG/f5fm6xKDw6qZM2WUTXhrdiS9GeWfLJb/Z
+a9etDYppDjKtCD+yfrzdLWKdgMB3lwBoqYDLwVZ9ljt8Qx2w660XLqtMUAoAT2go3OmEehX619N
G5I5g+MxifKPTEd7Q9YQd1A8M6cOvd/ej71yzxZ6dGZON2wG0w1v7MPPuiDbukJaHRVX1PjTpp2j
jwBf1QnF4Tvti3rZRJZ5MWf7i5A7ECoVssGku/tkPKxUEQWEMIKxCOEYT6h0+nIzGoaZPr3B5FBv
h9lrENUEJ7bxeBfkrZxiVnXpsVSwEZMghxBJl1/OL2Gmh/vcoqtHVuLa8jtcH+pSxd1FtCPohk/U
nCCn+ww+QXEv8a8SY9OasvwE938jcvnbg4G8Fj0PDr518mFYcbY2xIpWtf6pBdrK7NzyrXM6+8ys
e5kZ8mcTm3G9hG5deBIGaja7b6fN1dTFZ7dxaIt8WyWxiz+FyzAN8mRkLiaX64AQ6J01q+wR2M52
ylmynpty2iO6p1fPCoyG02Snlez7VH3XrFDixEuo14a2rETaFLAjMRFMRfu2KNib4OkZKurQmJNg
YyV1um7ckWM89OphGptwHbR9xPmR5p0OAJsZY3TgXhWvwlJrWS/m/RV27dauwuxc+cF8dbRftvSG
ZWJO2cGAet0w06hhuVG3IuHdjDMB3prIm6sv82oXxZ6ziZytH0n7UVvONnBpfiZOThoATPmjaZuM
Qnr2/n6yOXPecUbHO97z/kPa9bisAi/YysEeNyzykC1hGrjrULHKiBWazpq38TB9ahqi/N5DuTbK
05gE35Mm3FVfuKzbj1p99Mis2paYvpazqXOCIlaY3KroQHZqeKo4gm9bK/sawTFpZIavnIfmr2yW
XzTQ7Lsdzu6lqCrcOobenYLeM3gJYdOx0RPOPBybeVUUWXQoRFreRKPly8HHtusnUbJKUq3bMBDO
FvyNx6OGBmLfMA5qZ99Z5NVUnshWivAc9+yZjVmJiNk06r0lWeOrKu8asTF4tYtknzbZd2AH8znP
+ubGDiZRVKx97TEmkcIAQnSZWfev9J+SiKhHoi6g8EQdzSiA6bH/xtTN9N7tUEpWJdLs5oXYw/Fk
zcW/L3YVhcdgJp7YHPR9b+BfZzpLX1LlmQV5kh6s9kvvMPoHZknP0jeMpR4TBjuK+lcwz/ObP8D9
9nb7oIoQ9Dfm7h0r+UtIDg3LevkvTU6/6nJsPmc34KjtyfxFQvCCTk1oWbjHLXsvKh82b/nHEAUB
gDE8iS7yH2ha9wZ9jQ+9Im28jAN/Wzmyp//GvYKNuIReZyfIu4I8YlbrFUQRzyoMui30/tEQ8LXo
YiiPJtH1fe5wEKecpENEvFnvWy4IXm9dvHGTU6cRbzBZhzk3NdYwwz+ejfgj0XvIwE5rDmUxY/iV
Q7WY46D4tBrolT4b9EXh+f2uK5L0QnTDF9gsuW002GutmzgbajRu09RexVOQP1r7EfIAO89p9Msk
mH3LGsyPXrPGFfP9Fazdd4fk654XUbpLefunYKiB5SB20OCkmgf6pnHtBRjhJ1koG3IU3J6XUq/d
RWh4SJnyCvFNHEy4PMvi+LzwAdjpRlueJ+n3vK2Xad1f0Eqzfzi5BVVHMa/7rG5fTJ3HoIeCAK8u
c5yMTvNaUEit6oDvecnS+6Iu5uzCwjCX6OFmQUrm0BwSyxFdKHKnrWWn45Yd0ZsrtOAcVzThWwwo
C8etukUr5IgirIhf2IEHLdnXlt7RGeNxntTPQp7KsiixzTxNX4UINnbDXi5SlOEYUCcvUoZ2DFjG
EGbeepOiNZd6mUVXU8dfI+ihlbMTnX2zeWQyjRadLmwIiehTI8N55xl4JlMfNS8iY2AGYrpND+EI
TYRqVzbMwrt4b0xWpAaT9YABKrwHIJHEzoxHICZ3jUTa3Ju5KVc6eNUiL019PwrJ8awvW6Y4WnHu
WvcxMge+irCo3ivcimkSa4/J8ZAiikZn9i0bZ+EUpPA4EVwvr511JBbpdSoG55RrWQWxU1obv42L
7ZA1xPp16VKCYJ/CzKjXppN6a8siBoXZ7Xyr9M7fNgF61yAOogeoA0tO8OS7vgUWjM2a6CbDy75k
wv5sWPTDySV6JfPIHu8Z590577BHKswvlizsVZERgIvlLmIQlBZHvc3dDX1a5uqTn63dgAp0ypKJ
9Re8rLrF5CMbFkzQfOCB3CR7WDM3YeXVByoaCdxeBRxMk/on3/5z4sbNtoDeBOdyynuXjZzAAuMl
84b0bjlIrTggUGFnP6AjC7zxGcR0tUY57N9RfJ7GvLVY3i9MqDufqlxokLBJdk/TKXvwXlnmsexX
XsjdN+w5G0U9me2miJt1UvqCfWh2UGVPsBSKLxbnJlPtEAF6GcyfLrTeQAE8hi5VcO3ZPmMXisvY
xeY+U6Nq1pqmHxPjeTXEngPU/axiJ5T9mbg5UaXtBzX2ttUAvGISDk7/MNVovFNDclbH/LPJ3DxT
A/SoY5TO1M49Oecn0sSYqaQoYDTMkEfgZcjjLX73JSh/RnhKgonVuAdRVr6MXl0utUlU61gv4mMo
wbRcCl3WbvKrRVpxzPdDMQA675wlzPafEkYAi9A5UdBArvCBXIEEpAmAFCi4YDYIq8yEwULQgAcp
YUBf7wPg7IfW1P8MClGoxTVXyEKg4AVXYQyhAhpwrxAzqyAHU+EOiQIfSK7RFlLBELza9qZQgERl
gkqQchV/99AT0xOjgKfQFViRKsQCsTfPFYVdJOE7J6+VpXAMOk/s1kBoWArVGBW0Af/rMbU66grn
0OE66AZa/ziQHhAi1Xuq4A+hMBAmcvOWJ6xOnwJIxIYWyRQ2wpMedrqdlnxM5L41jfAj7cWFUUn+
0E1yHHj7LTuzqU7Piy75fiUKVCkhVkaFrrh+ew0iuiaLuUrCdWeYZ5J65oWBvOdSmnW1s3kHJTOM
oufiK3VsI94WNoET/CKDbX0QGvbg580IVYPt2VskCrSxFXKDhM9nLWk+tgrH6RSYg1e2J9DrZrpE
phMTdHGzBm6ok946dcf2BCt7BvGS1wLmh3Qg608XYh4EBhoVFkRX2z72ChUqFTSUKnzIUyCRrpCi
XMFFeCdZ1FKzu6DMOQsz8ry3CkVKYJJS2KTnIkTw5JU8hS41CmJ6/qQJ11TNyt/CEOgkXbff+dBP
kAL2925SSFSi4KheYVK6AqZa7aGZAFQBJFWlkKpYwVUGT+5J4VY13FUOfyUViFUpJEvrcIc8U0Br
pBNU/Eaz6Hs+fAOQ5Q2FG63PqTY3Zqo760phX4UCwCqFghkKCmNYh4EXTMyYFDD2RMcURIZbJFjX
Vhgsuhx63RhK+GjTIXZsDIfvYgBXgb5rNr3C04QC1TKFrNU3bt5EHjqoa0WpbUXQ0VBLXQ8pp8mR
AvqtVZfnjwqFxXUKkDPTAv2EIb6S0uVQrjA65Iys80rCN2kcLmcF29VP7q58IngKxuOMfnUUnof7
7atXwF4AuWcrhG9SMJ+A6mMeGH9pcH5DJw2gRyIoAxhAgtzkZwMVSGaWyZ9jV7SxzfpYK27Qbls4
wjQiCK+Mu3Zdt6zwxRrAoYQ8pLxB1qNgRO1JJMInRgagYq6QRfIXPU7PYIzScc6mAhs1hThWCnZ0
oB5R59QnYneM8/PiwEaWMJKZRUfJCVLMCjRTXqzE7C5lNN66dtxWXpi8G2EuDj1FxJqgnXFlKRhz
fnKZYGUQzQIBlqVBbVoR4UIK5JwgOi2FdmoD8rNQMZ8CsBM5GT0gyyzXTmZptzTEoD3GI3bOiWDc
VBE3T6wpTpHAK7A0VIhprWDTUWGngQJQDVqzLc9CQr2ccRXZ5SvZ9ejYFLg6QrAKhbIaCmrltwYc
VKCrVMhrxWykyvFFz0U5v5dQon0sNuFodWyNWYDrlvzHmwn6LtHrLPkoqNQ6mhxaCGsbK+rW47S5
6zSgiqzqv6YIfi/qPkNbjw8uUsXV35+u5l/CIw0pnNGc6SLe/nfyzhtJkqxLr1uBje5jzokAJTjN
yIhklam4FelyzrmLI0PHJrAA2KxnZh841/uf7rERYAYZiltEFq+MCH/vvu+cz5G4FcDIfbnM5Vyi
COrPpmMwRiNqvmIOEH5WCRQeylv76M5Gc/Em7acbR8lmbvv6yH+X/j64vBbyaMYOlQV0NEs2OZOU
skZcuZDccikJZiiKG/ae5B4JhmZIztmSw4NCss/cHDmlHRDk5yLPKPEPc2uoPw1C0/R7ab9Iyn82
kqdOUu7mQR6wc/IShbQpaS+Kaq2VDoSxy8sBsM3RMSiHMd0DTBDZyJSTsePebeN/VaDL9ch+cyKm
nnOXHeIkUm4QJOaOr4TrxNfxgdXat6kr743bendue8Mzg7CtElftVZnjD33Jl0vSHEONdjQlfU5r
Sf1E6U15yYimD5JRzzjVW+XtafFXRp2WPkWxh66qbNsPW7EJpRB3TyX3nkoCfnnkSSqeYNYtlZy8
I4l5g/FWJxn6eknT6zBDpOsx7nZXRRL3OdF7gicc5nP6ViqF9taP06We3ZhlekrbRpIk60Z7tSTL
rxHqHwj3o/PhCXF/xgB0dwMAJIAAOkDAxIB26xNZ28+kpBWN4jrClXWSGRtKctb8muCERWCfdjFl
Xkgtc72/dyAIjrAIJlAC50zoLOz+i081eAWW85kQDF14pyQP6JL41xqBnMFUevqmOiNRT2uwmSk5
THJL4SLIIoBIIJGqT6kHN5EAUChCUnBmOO0HoStQYrx5pR9sdT5jjiT+0/NYue6B/h9KnfE40Xmf
NryxCN7Ocaesoqwdv9cdvIalJz91IA8++9X3RriPXggQR1iQWagQTniaCxslAoW7LoQbCYUgSYUl
iYQq0cBLcuFM4g7iBAmgu7OEQsmER0GB4FxlzyWkCuUR1a0SekUXjiUYIKRY/Kd7KsCcdcdxEAlH
yJdUGJgMGIYoUXakyZF4CKCMUkPMjMLO9ELRFBM8jQtYowhhUwlrkwPduELfODUcTihEzgiakwqj
0wmtwwCwWFlC8KAweFvWGBpVGOcq7+nwiVyAn15ZkVwvdjOU7SOaowMK9eyuCykEZZzcMX35uylk
a5ALUdQLW2QIZaQKb8QotL5PwiANQiPFwiVR8xMd+ia3twXYDP6vyt8gzI62DYMgIZso9lLPhdBO
BtgTs5DibRISKqGk+hh6c3dPwTLocsSb77gu82KDXpqsmroLGA6vD8M4RKBWPciVocNeWUJhtSE8
FjMr/T3oiiN8eXcICGntQ+G31IXkamC6gHnzayycVy3EF16U+ZAKBTaCg3EMNLyrQohVnCtaIGOt
sGOOUGQ+h+EP2g/VTQNituh7TaHOOuHPlqeDMGm+0GmhUGuhEGsZ6NrybBaabQRrc8HbeuHcLCHe
KMQbjqlQcEMND9e3T11HPqYQUk4FmVOEnTMXjC4Soo7T3X47Lpjd8nryPdi7WCg8S3g8c+yqdZZ3
txhUj4IMAjkC7/FxvbWF53MjFjDRNI+PbtY2upMxVRSXnWapJTy8ppwMWKXNjL73sywddVV31ple
lFgymuNLg/y6E76wFNJwADlskDqcGoc6oNlu98RVLhSjji+pR9mYCbK4eOh9oRg94Rl1IRvBADSq
3aEdHbDHXvjHQUhIVpgAIw10JAMfGhq17SzwJE0dtFbIBVDkyxa6MhfO0hbisgS9RL/HPFlozAws
kxtDvXWF1DSE2SRzyRxBoM9CiE5P2M7lqePw9+FgoNotTzWhQS3hQpenvbCikDHqZXk6AJKmQpQu
z3Ahozmv3yKg00zoU1zA1ICBp4ZCpnoZjOryVFu4VSFYM+WRCdEaC9vqCCSbCO8aZEx9PWFgl6eh
cLEtgOzyrBVmtgGeNW0oWk94WtQS//jlOrDtrELdRuC3pXC4nRC5jbC5hVC6EbhuJdxuIQQvflV1
HwL1YtlznpHS+jQPzC/ZwgDLpayJMtNGeEnAg13hhNmiqQz93fduNHWKCezgbBoRYr4wZGkKadwJ
c9wDH09CIROurvbUXVbfHBBlXVhlVahl7KwAzE28UVulOjUGPe+qUM6YwRbmWejnBgy6ER66FzJ6
EEY6FVq6WLhpIah9Yam1hapWHxmQ9UJCdMJdlwDYg5DYvTDZuju5G9+1WT4nxO3htjMhuEv8W/Dc
SCHKc7Mw3kJ7Nwv3LQT4xGn2xqmhwolnpdvIbIMz1VYw40KP98KRU2hVnVJhy6esbs5oS1f4pz0O
ThVRUbTpsRIq3RA+nRvFSyjEuinsegPE3o3Q7IFw7TRAs8QHvqsh3mdh3yeh4LkXxadayPjFfhwK
Lc9co1uD8LqPSlh6Vaj65SmTmHdHiPsogb1PhMI3BNHXBdonxHoJmMZfly8NtQ6/774vP6T++eMw
/khYP1FjxgdS0LgMxASgoAToTdwAtjxbFmqNTc4RZyatw2IT0MUroEa8y21xDRRIBzSxD9Ty/or1
t1q8BI4hhgJxFYQa1oLAwl+Qi8mgS585gOaQwUVyYCI7MMR6oIv/ADeLdqHE8TCKG6ERS8IovoRS
zAmcsvpPk9gUJvEq0GP9ZUBB/cYrnYh5IYhwMFgqNoYRLUNg42fQxdQQirPBE3sDNwpmrN1BE68D
ZqicZSiuhy76JSOxVSIWCAsdRCNeiFkMEb24IkqkEarYIxLxSNQN918xS3TimKjFNqGLd6LgbtAa
OMbFSFGxESDX34iuYrlMYq/oxWORsZRuxWxBeDS+mGK7CDz3mM74LwoVE4YmTgzioO077yKKdupt
K96MVgwamPqKa9+DwfOt34bi2aDSRXuqZ4bC1LtdOhpdV8HQDdewodRNmAREsc4f5CcOrXqsU2W+
xCxrt7zF0m1amwPnN2W45djR//IDb6tO48nV4vS1m5x+PyXK0RJnCPBrIyKR5cIt5BdTLuVQiWmE
dGvMq3N4eJBIuMUnm6RNt20z+Dw/PDRiLKFd+I1Su2Zlck7+7Jt4TUYEJ7qYTupFeoLT+ReZ6Oow
iRGlRY2SiyPF7rGl2O3Qr4mxlvuifM3FqFKLW6UTy0pY7fxGr5/qNeorSmR5xR+8OATnrtV0H7Ft
RHOlJOg+7ZC9FOPPpuvKo67l/o6e46wOrF+ct5irMZiiB+uw8oCXbj6oZKSdovauo946uyxXIVmz
nFuk+GRyhp4bpp3TV4NsxumwzswR/pmWIPpb7+5YfumvnjhqSmQ1dB2OJwPmn/c6SVoQ/B/0TdKD
I5abWnw3OICdvSsOHF9kOGLFsQeVHRWZyy3dDvEaVZy2nheRTr04dThz65DsaGLb8ZLXXuw7PRoe
Bx1PIl4eslsV/yhcPXP/bou7B86T5jPx+QxqqT3jRVqZqtXdR+NIVtl4bsUC1IoPyBEzEK+nercs
hSzxBpUuBiENlVAiTiFGt/4xEs9QKcahDvVQ7NfZg62Es55MvESjGIoacRVRiHQJWuxFDhojFwIz
uHjiNvLFclQsDqTlIg6kUmxIy9eoblKp5NpZpTNvSZ1Vz3pKD+r3vlSClzbVykMR6gja6LZaibf1
CmMSnPx0eIuj2bypHBF7k41JW+0/OKnCAiwSJ9NC5+SQPEtE8ERH8ckT5RMfd6+9xwhzbCn0bkfE
UJEoolCzqGzf0EZZAq5YPqRENVjJmj0FlXFq/s1vo2rP+T5z1onYAiqqVKRUKnaqSDRVugir6Gru
N6HmOBu7wC6RataHovT+0RHVVagivYJtugVQVh+xCLE6UWPF+Xsoqiyl44XA8U98caiMGcu4PEU2
doPBC07mpRPhFuQ/whSRcDEBDJ+HwD5VIuhyFQe1KM9odFSOLhH/Tpn1e5w9FeL4Wi6aKL/m6TNM
WFj7VjJeNaP+mkQPlogojPTpzons+GnWeHszjD9aWd9fAf/7qyqCMdd3mZWJfqxdRGQzcxdX5GSj
aMpSEZYVi7vMF42Zj89MFbFZL4qzAtcZk3cVogVoQDRoTHHAgEWN1nZI0kBuGPujTVsukGPEKXGq
pbjVRNL3TRHdmi7iteVpKDK2rr/4U69f+Q+3EGLQKK5Z+tWix7EWlZshUre+/DBrJG+N6N7y4sTg
oL2UPSK4vEAJJ0ijLZK4PEQXl+ONc0QgF42o5EaRylmil2Ph90fiIpybRT03i4ROFR1dJWI62qfe
sApO90akdRRo64e2nqcrtZhcaFHezKK5q0V4Z06U5EwSEupEhyc5UjJGKPLYMaYvI9Y8p/no+G9/
jUSnR7PDVxgG7AhaVHujSPf4sKe2zf2tiY6vFTFfLYq+WmR9bom2z40R+M2Y/DqMfqao/QxGO+tW
dH8Z3j/+N6A1gwAXYIprkZc6gsBUVIGKQvo2BHD+RsJpXk2iFIR56A62aAZLEQ7WmAfJS1UzIsJG
lIS1yAkThjdX/hbFxsRcaCfQUZXIDEvRGlacnLySIOtOhkgPl6eNiBDRzdyXZwb4C86P9fKElBYN
t3gULXyKAXAMYkX11ohqMcK5SANYdwCLU9llIWQcMTOSY0DRKLLGZkLbOFqTy1TTNa9MiKI0RtDW
zbyWuxqVupUcZ/JFO1vTn+mAxxeQKrdSJJG04CQijVzWmQEqe07YUUoWMcGJuUQzufzAKI+SFgll
LzpKT0dMyWF7vqsqSLnG7uK11Vk+CReKnEVpyQDrA/FGfZxFd1mNYwliUHwqfqffJmSkN0JWpkme
2RddJtzfSReBJj0M/o6QprcOexYJmYg2E1Fu+iLfHPs/TJFx6ouXE/0Hi1BUnfZi7TSXaywyz7JF
66nj9wxF9Dl44vzkVoT+U0SgpihBmWR4zUqgJ67LY8QrjK0UZThNLIPf+Rz98hVbB5/hme12l5GK
5DtZ9GhXm0y/or8KPJZ1LJ0oF0U0poYITXVRm84iOfXVnSPS09QkJDg0o3EK2j08dH7OfZOjLNam
PqmQZpvwliFVwL9nebRcgP1AoEW52gO+ETnqLzSz0v2Bl7UI6+l1KqHSkUR9NkmgUk+Sq1tjDtMd
Aih1p+mVvmGlne5Zek4Mdf1o07RULiJe5TJpMFB+/dpYxERM82Hlc/VwOrQaoWhlrcUwW4ls1nW6
+0AO7hEpKYmrpClX+YyNNvcjkroirB1FXZv/NofeuBmN7tkspidOi6fpDOgTbgI1Ty+RXFhnmJyq
IBv1ak6AOHZWAKY9j5WKHNtULAgubqjcUb8Gh+VLaeO0F7MrSnb9ZrdCD1zf2DBVN7XydoUNS748
Wy7LD9LieTKHbjz//VP92v9U1V7slY3K1hnQNzLSn2X80pFfO6cq+54qAXgiG/6quPPMWVfevnlZ
+Fqy1HPS3j9V9PucLHn099OEN9U+T9JnbWiKR91P7Y64WcU4IigefkcRRVjTEJmmFaRPz6mXWiub
zqFnVUla6lvkUs2UBDvDbK8LqySZXKf6u5OW2d5VdH27PAW47TmZrKW+oOR9mdg0EnXUOw8tU/wQ
NP6aBPVp1C33z0tDvOk/PTWtwT0tXxv6s1YpNqFadboMFMVWJp0qUxzCCy5fo6Z5wnlddOvGwsBn
1cQy1JEKlqnTfqi5k171vy5eMCIPMUlJ6IGTPn+gDUmeaQ9LnzsEePRvkNAgY0MJJT3LZ3aT7YsW
4hvMpCiPD4c/dGuaLyULkTvTuI0XeR4tyijSE7phz0Qs6/PyyBihKQJ+M2ZXJdUearcjwRm+Bg2n
XklFA4/j+vOxreP22bT0P7zRN3e5nNMvlxI2CglHQtE9v60/TtW5JBCNcHHVGnw7wa0aZrkk/OYC
PX4LSHoJbGwoRtV9H6RzJu3V5MzmhmPzjm/i8jW3q0mHZv3Z65X2REQSXigJQu8MJLLnw6xZZ3ow
QxenMYeYhoRIM/fPp4iihsNcRpu6Spl6Gobz1PcVM9/e0HZ6p2+JzpZfhNWg+CYpXpqjbJ1XIcfG
LPVpPAhgonlJE2jucn4jKn0stEuIx5Puucmd4BCNUs7jckbcKJQ0L29eJ4/Cx2gXT6EZbIbenD9w
JlMNBft+4OZ5C/RGx3HX9udBd3iP+sSw4piPTm7lyrs7VCZZX4J4lVE4W2XihLQZZvNUOCmUfxwU
uCy67BksVUzFAXQ6cQqQROW5tDrjuVTCn3zwS6eWXck2/0cw8NsSNNTY6gXonD23OUZa0hy4kUTP
TWUra8NV4k2DGX4fcUayaZImfMoroz5lGcA0xj4U8ZPdnxTucodJIaPOQLVf5R3Ep2FF5jbzKucD
ARYmR3xdQak+yMLqr3qa/Wrdb2RqN340deibiKowfvHXgG8KZ3WYw0psOae+oEdJIlO/ZqricmMc
/pjap9JgiA0b2WO7itpXgkD0TpCv3U2RN+2RZ4SbCZPdk+eSkVC67lHIBduGC6nGz6VgEva8M2py
Hop24zj+1pVq9sYuCSaVA9BtbNWfcd0Vpz5OKxIXXGqzJOPVjluz6tmSOWlzydq+ufALj7rbt3um
SfYL00F33Xa00DlVm17Ie/wMSt96wmy8K805fIRuSgi1Gta5EVnn5RJoFQOwJl81tfla87t/RxHC
xrOdIZ4rjZgIH9J3Xis4QzN0pAQySOXlo8c73JWJZMSZGqUiHBEO/jOiJnKhpdvtQ6P4TkI2eDLr
vn7rIgmqNh8WzUrvpjmgDzLn+hxWWfxhfWJ1oi3U7q1tiMvgGts6r4W6fe9++IWn/oIDd0nuyZJ0
rnsqj0ZHMh7NSuO48jgUrXv3Qhjvjj6nmITNs6Ow7+5RICSukZ+Uos//fJQWnHvHUfmkTilurZw2
IEo+GjIOobpGl3DHiKAcbYfGzFSlW16cTHnp6RfTHFlu9G++OycobVXvmqixfY4mbV3Grn7JrNS4
uEPwUqJWOfz9JfzS7Sb3kQrofv+OW1t7QeaMpkkp1nzSjE9MduOnINa7dZbZ6mYoivxUmAk1vG0w
XR3TEn8exBhsKwEfJdFPnZF9eJCbR2IK2JDNCum8GjBbjtyTzyk7MdWYLXeBR0UZ1N/q6Bt7Wq+D
Q+7GUuFr/HRcdnD8u7N1IcN01RtPlhNE9Fx3V6wpLdV/lfett9esFkbo+S6iayCbLmRVUaTa6j1a
qvfMgeq9CTEsggTrh2KirRrx65LxZ4AvG60/L5WbrZ3KZrYWWCpEaaidzHhotm3F8ZCmavkr9cbP
8ACRVnavLItubhhbl6z0nTMbkofZ0nilfxsZ954Sx/wsi9a+OdKBZRl58oSboub8oNCfB2z/6z5W
cM3ORKChqtJVPpCbiFUOtWk1NrYcbb10Zt2dssZmGCxV4svTdmpXLpQcgfN6xVbefzIM3s9uaF1m
5DqHiMpiRqF9xhSbkKk5VBTK1XijpwBqiQK3ZTloTRl/WNswg2ng/nC35lenj7OPceIs2S61m9o4
lLYq1MwWVtG9KZkDRgDeq1nYWADmqnpLHw5zi9i21+lMorQV6kddiNYgcE4AfgZ5unNdjxwzTrPP
4dafjzUPaD0y/X67/IQ47XtYA/WSGIF/KRPb7BG08DDRfX/L24Cj2e4atk6I445lfxhwEpDS4rWd
fc3bBJOKbVWrI06bZ3NlGFNzWPJZSw1GoxyDtsfF0Ou8YnkfhIT6VqZVfwes5BY9q9a5spw7AoN5
k5GDW5eNlbzWYZTe4znYmmadP2qvXFt10/M5mbZrKt42aKbNXUOA96z15XReHs3yCAwk2sypg7+v
dIn+aALxpIFe/KfL31+DbU9zOhnTUdNZ8WIvqyu9ekFFk9/qLDsuz5qSWpS+deyNZUA+YJrD+ILK
YtDRmE44HW3PPdll1Bz1waQEQE8/Sk5a4CQj+zY6+q617WM4zShh+7L+aU7VLpzM9DNltUcZpzGc
o7opbJYY2c8ks4rj5LrjjbvxdFsetUxAXLtjrJnQJpIGtPMCjJ2UxphOfz9dHi1f68chXish0TBi
3aR5lZKdxcR2xrCBNQDWN7mbxk8aiY1djSeatH2QXpCmBOuhmdWPwCTggaxlXyvtuxGX2TOnvvk6
5VgYJ0mj39qy3qVea1yWZ07Ssw6p3PhIh+zbTHf777J8DjXb2A9Elo5Gqn9q2pTemenY7BDwTLup
rW5zm1KVmDrQceB9Ps/ActNvWjb9a8Jc8Op4Wb8LHJb/OMr65254QaDe3ZYny8UeWAPPfa/tYvyI
a7xjDYkC5cPCxvJe9PGMitlS36sQ8ssGv1sHhXPmFBeznAlLWnWjftJmDtpLspKMjKv6g73uoYns
jG/UHG2m2GMlwZ3io7KxBRhzF59LRoUfjTpuKfp+6ZOuOSd92bHA0acaA990TezKPC8XIuKPgRT8
SdeU4k747zRjq79ijcE93yas/KPxhPKGIcdfl542zH3epem+TKfYoETFjw5xxjutJM0wRwabk6L+
glfEJFSRWLbYuOKn/I9LVanGOcpYFzADIhtWMq5rRz98HkfdZ9SYwg1bQ84wmPNR0556PFZdtxlM
cqhkuUO9mPkzB/OnPcZbzmaDL3jjgs+K5AjuRX3mFGQ3KGy8qcOOOZT6GY7sU0CrpwOrUBJSU/Xs
MKRlp+HtMze39/Zco3Mw5vKnF8HQx7D9hOTy4xzoGcQIL0lnLI52RZh96vrxQcs3n3s53QJx3Ta7
kGD+yhsAOtM45fC94XR3CBqkAR79zsg/wkNL4t8ajZKDk846gEW526hK6EBj7Pw128mwHg1jzaDX
P9uWp6BacCxKAU3280Hrf9m0mHLir/u3HHPSU5XgdiSLM/MHkbHogWd049VVTXXf5F1A71l3G9Vi
j3KxDldK8QcaheZ35nuvHJCQZtDDN3AzPiBrPqwJ37GTU+38vVHZtdna9OJ3jv1GjeY06dFaqwbt
uXYJQo92U77GeElWjdq8oFoDRAyKYEUmdqOHLeuXmJToYLbuSxXYZy3ZZr1hvbtjrR8cqdZjrWWu
EN8W+6osnGduMLSJ2gXTB6JmY53wqo+KOzBKiCTuUCp0jIYcYa7LnBuTgeUPrqau10qKSUXv87eZ
YPA26JXvepskr4RBySNFT3GkqEejyOzjxDq5gOg7AlSPKzt1tGOe8fdQpPTB5g7P7h+6JeRYz2r5
wOb0AaNsxqTwqwctdfzil2/9RvJSr+3qs8bJQUl6cLcVN7hPXUgDU5LtNGKEN/o6oYfrjBKtIo0f
FkrCR5hNRFib6liE/rwl3v0WV/H43KTm8BzKI7JFq6pEeO67+amcA+2J/Dj257r5VvkKSWelD1+o
DDQ2rlPlWL8w0bRkQm4dcZwohKDQEte5Zyh+CvuFj4N7HdDkHOrvUTC9a5WT7CZZ91VZhpNKaQ8d
jP1gpvZxHJp+Rx/QsCLJ9xlMbgNoT3FDM7a8tRmiEz/5MmffWtON0PKXbA0goLbb9EqhrgfAnSFR
HqVGVt8dy4Fm0lM6uD+jbEj3wUhdUhEXW9UPOT9GhbCn8PEaYRV70TPAT+Ukv9jDdHl2PPtD+qBW
c2OemVnBkr9xJHXtFdpdZyLMG07zm/WkFOD6jvZLEcY2x+JwI8bGEWCfBGs7GMprb7m3piqdbTfy
8jcs69KRYSX4RCHUVJZ712FnFtADv69yEzNv3H96Q/oF2mlyTpyDh+fVh9sWuxAp3zZsZqqOwoHw
CwU/1DoSjmufmqE6moaHni2d4SR89svRvIuS1lqpn4HNJ5YZIGct6rUqI+ieidCKge1O88djH/ao
U016MDPcB/1kx6d2AjPEgPTddFu8Z/1Py0jyrWcZzAN0g/szKMUUeBu158RvFVIHoPo+CMxUf8Ss
KWbPq5+GXk0f/hz7u9KF7NdADrf6ZLQbNP/uM5oUf4cvVxor638wJFlaBZh0tHfe0Bzq1lMRcx/E
6MTPXyCT5adqZk6xSVVflq8vX6Kum5YzgryH5WtK5dbntBx+4hBTvg1Ealy0fm/MWuxL7ufJem47
HXaU8bUTDJuytKbfpjWdiSy6P11Pfy9r/7dtcP90w6i5dGr04hkynQPXuhL8YiESjuGuwNd50Fvr
G/fkaFtlCitKq+LIHIz4rmclAsh49ului3DipuHenhpt2/ApgZ+t5CBqaJvLyCBGV0IK54seBEqm
da7jx9x+Qt7PTvTWjarxYmqfVcXvN+gz0jcsapuKFdsbE0de/2YPqWso0peSXBPC/heaJgZe3FbE
GaByDYyIk0IOKuwoevAmUCgDdfno9337MAbus8yN+Y5xqBYQxKHKck5XThlhnQhNg02v7vO69F75
P+O11HesX6PBhmRRfOSPAZuGsVEfxHducTmveiDg70xIX9MqL1/VuoCQwBQLx3xFwFSTUXbgVfSR
bzNciR6knMYyDrjil7gl46wGnNThZpv0PRPpZEtXe0SRY6pTeKmYbMEwldUtir1KMY2tSjL5qNua
9d5nyY7DsvHok7Xa95X2iAez+VVE9qm3AL4Gy2L6zszgoSRIEpwQ4rkkpnBvDbbf+ObemjG7eFJK
2HbsT7OxfSMjK8epnDk5nmqxx43bix00uLvy9mfXVNz/uiT5niSlutHYAc7cF7DpN9F3ODOmsQ4e
YAA7BY1g91I1zbzXGXVzouobT22t1SvyKA3v4JjjORrKqFzx9yUp20vsjudRreqzYpdfRYkHKpi2
rm72D1Lk3b1x6FjWu+grjoZw7dZxt9PD8Fvd8ksp8OvAhhUdTqFWyJ+YY/zkTHa+KrSpkJBlRFCa
ITlisPk5q3AVJmFx02MtI5JXohI1XfsbsMRpGnrnpdDZNvPpQVnQFNcrd+6SdZAavCq7+dCoCTrR
Sm3XesoBUtnclm8zk+j6ujwij8r7jXFRUFc3r0m7izXZW/4KA0dguJhZSvOaJnQ5HSrFMHZxqW80
6O9XMDJesYl39KCnnuqJz1U7yOkNHJ32qdAI01qRceRk2FnPNDBsZy93b4hSi7WWxuNmKR9YLijw
2m2BC3DNfq8jUEQGgTg6QBSnzAxvsu5IOL7d6U5dPTE5vCXWkDwNgYUVg42axfBf7SbzrnkjidY0
Y2FTW8jI3Zk+RK+Xv5Zb7myDHsGo0sojIDY+rzRstyMR1oeiNL/muGw2uqb1VxbuPKrct6nPrCOh
YW4bs+G98vJnWDko5Krnem9EbfM21p67pbKZXDzx05SJx0vX6+ldi1jNy7PlYpH7cXoD222Nv2OV
TRSqhsxID7OvDKwt9OF75RpXo69gX9vinripd+FTGUQNoqAVaRVejuJQdfp732bGefl32TXVbx7t
MpyB0Q9W2+ljThLwsFR7qYd7T03ZZciC7wGNu6flMgzq02zU1bWcQYvUpiyOg5zGBQb3haqOw6Pv
Fj/ynKPy3u6iZ9XtYs5lsUjzv3lpG4h8HQDwECrQLEY97tlI0uhYVVRwMVJqZLikhhr9qV59rQrv
7Ie6fYGKu0zerO7Hhjdsyvp3X9BGzwS2GS/JYCmrDIcCnxFT/tTUwUGzSkSFkrx1ez4x3OKEpSu7
IYmpqP8ML7ZvWee5iK9M/42rFg3ZXudEc9MhMAM1IHDn5B6HPL1+8i3HOut9m+5z6LMT68JpR92z
9+Kr5TWzWuOzrEt7WzeTfmDpMr04JfVUkxOuxrRIDnVX6U/DzCtNnX7lvclbsgqaDzOuvU2Ws5jB
ecTNJU7fcJy529oniabXQ3nXE+27mQ/M4xzrjUVG+4zP9Or7qv3GiWvp9DTNtQPzSRPIL+I/fGs7
CNn4pC+/5fHw3PgewLxSZE+m7qdPBI3DDZa7hzrydk712V7FYXlqGX/+MWI8YP/yFtdheRwaVb+R
rG4PxBl+MvPtz8sl1QJ9yxb7dxml31xFi39jr1mV1KD+7HhPEErLg5uVW2uq6MeTKpfRMkm+OIPz
3DoumxtOoi9SQEr4IPnFuvm7NwfhtuDv96q6Fg2UBuu1zC9v8C+smVWm2hUx7lkhxu0MAXqIhoVZ
7PooCcwUytLAvWvmzrkrDJzwX/xb/EedBiT3PGvfld018BDQ8n0236zmZ+bOzTUjK7S3bfpzWbKH
68Cx9QdAww9me3c1noL30k7rfdzOPzzWW6t0Ig+HWY79V8WEkZO1PKvIxctT09GiJ76bZHIBp1XW
+JvANjM5DebtEY7psVac+ajXHyO9HAeG9tqLOSvfkZZ3PwqlijGw5SELyGlfkk09K7wOCSHE46PM
Ib/K0aAcwwUmV0ztQtKlPSLWjFeT0jWnPAsmPq9Qs0htukGWKU7Z5FZ7Ti2qG2EYPpq4WWxbnBDP
uj817NlJCce5Qt9UY6o7XjvKc68oLyNH4KuuCXhHTY19Xi6dyu7I/bC6A85ZYoV2VV2JI3qXilCt
ZADdwAx2Vj/2AHUGK223wEratCT2ZXi0PLIqFbcM59CrmjvOIefhahwmrLLAHJeZeeiK8eZDsZV+
12ahewit3tsUjgmHmKXZwR3Kn4CK0VnHr0VJg+w6qtfJMYLDIk77/9ofh/zDdgxV/78p5P79f/zP
f/vX//Xv//tf/um//ZG3UTsdf/33f/r7F/7DIqc5/2xqDClUG0Lccq2/LHKaZvEjOq441HIuWJf7
l0XO1P5ZtWxTVZHPqY6u26jf/sMiJ+45z/Yc3bZs3fp/UcjZuvpfDHK6SjLDsTUYQd3G5Wj8F4Pc
iEWAQz/rqUzSUz04ER108fxaD7q2q1H8bJ1ytG5dEyIZxNGIoaE/meXUPsI5oAIhdPIfYRb9Vv3Z
5S1D1Qmm60eNnaxJ7O61oIf5NbCDu5Xm6lO1bUoq7ocycTCd0QqRhuVLk5uaLFGDPbYPmxMc97tS
svOhWPZTCzlFbZt5OIYJuiCqeKz7lDTnxnbInBmGi9RVeZ1BPre2FpnvUdY/vLJ5zTxrHapD+T6F
RXwBdu/XnaNXpHS78Wj3znxrLJuy2L46uHXfnoLa4xAkYRhDHf2rY6cp+WW/PYydnnwQ792RV6m+
WxGzo4r1J0bUjZ8owUPl/h4k3rDBV+tekNG85WEbXNjkzl1aXD1CVdfBDrcEQ4vNqITR19BtAqdU
v2KvJG/dRT8M7pSkcSv/qY3G62CqyI56ydnGARXBusLpAztjp7nPffylZuX4XJDxcT03fmlpWEWk
p9YcDUZ8HBg1AV6FRVbv5QOJBKQ4g98fitGg6nbb/h/2ziS5ca7Nzltx1Bx/oLsArsPlAcBepCiR
EiVqglCX6PseC7BH3pD344F34QcZLpfLjvAKPGFkfvqklEQA923OeU6cYdRf/owgrQCLGSB0RIX1
N+bTasQ5L5p878+9cQzK2xCjuDCcsTtlMAFqx68uU+4f2carzxpATGac4nUoQyq6XGLyNUz7zcqu
DWCvlVqD8y2WzVO6bJ64xX67Mny2tWE+y+UFba1BDh1qotoSylGzqbnEwi9N+vknGnb1EEy/M6WM
ay2qnZS5HIGvOuyMiI2MGUbxyg4bedElinG1IOy4B9lPCVKtglYa974fYYeqvrn2wwZxQ510roPe
9pAzOFbSwXoTTOBL0dyqT81BkZpS+tOYLr47HISc48O0noPpvQia9jGy2NVkUxtuqrkEJmxpTvaA
IHsB6kGlSpKIlOJ8fs6BZp8aP74LUfRgm3kZYD0l4fRLf+UF2iz2tdB4NFdSHuzlBcpxtRky/Q0R
s3P4+8KpyGyDbsZLwMixjNNeA5FNh79/yyyDBqZLu73W5odZ67pnn5KP4zy39nOWPummYa9FRmGf
4kS+NhaKVFaiDCpQ1FVQycdVaE5fOiWFEajRLiwNBtYGDqS8MIeHrEu021RYtzxR1bNT2uOp89Oz
WaY5CUfMIMlf7K9WWTanusKCFlSvoRL0xL0p4tJT/R/t3LxbxPjgNhyKB+gWoKEazvM+zYuPRrFX
Eb30Dbk/EJE4eA4L3+GOTj9qstPv2IXbVc8YaBUg6NM2fqqNu7YYxlPfsV9hL9nsIhgfnsY659RS
ROGYI65daY8hFwTRD3j+puw3E6FrBtMhL1ZhmTvQGNBBu1HlvwZZRhCPLOxjWDUsouveOtZwfw5F
qpxQbEYHOywbgnmm+JNC01VpfJ8R8mRs78P6OEzTJ/GXxqOYFfKUstDY+fx0j9NYc5PXaAirRRtc
xpt0UD/QYTaACJTywfHLH0tnAT8oLeQ+E5VCMZnts5HT60QtXnLm1akXVn7+ELE1dwu/k9eoDlEo
5DB9h1IPkErWOQz2wEIfG7BAr4YoWjNUVrdKjJ26AJK4nxkkXarlyVw43XDA569skiBz0xFYmmvJ
5OiQZfU12Pmf+U/WO9Nb5Jhcm2Usn+fSqDYo761jkarOXkzsFvOOp2BXimBVL+MWDVUDztIQA3qw
FZA8VsVSKkG/KR9ytd/9FZ78fRE9RWechy7ZRtaSQImLuDGam/CDju9DGJ5h+pRWau1/8BDwtL5/
SJXJP+QIrVkJ0m1N01PulztTy6YXdbR+RBtAc8MUUjQEjwMaCDxTN79m5BguE/GV4VgHrYSwSLlN
m1dFrkCUVsjxAlnzYKCh6WrznmX+qaqy9z6vEr4lmxyaz2YkpNXgkenXuH/5V/xE+2CJcrH6WzUm
bz1DbEHGoejwstEWDDBWcjXAeCR2ooRX46f6Wpv2OiAtRTeOKAHBhELZkjSeMn0eYvPwmEoVNfwP
sbkrzFirmI0oWAviKQTPlK7IEbTg4kqu1QTbrMDHWwhG3Xp3g9+5X36SZLRgJkPpz4noZdztCNvF
Z7Ya1O5RqCrEzeY7lgFxiqzeSUs9Db7xESfxd/BkOvmL0oTbwMc0M/jvyw+QESOSKb/NoHJoMVIG
gINmPW1Vb3EPnHVnM1XJ+IGcUtuQYjvuhNPIm47fUQcL7yvnzIn6TTQHxS7qg5NcWKf28oIcjqFy
GFx6DalOr1bv0jBqYD9tjR6sr6/WaP8kVjB9zVnwlpoM8HxTHJTcvDqdGW7ZhTJUWwphkZr7mNQr
sqFlexlIbtAU4znHAY6wQUFPaKjMATFF6W3TbmIlW/xJc3aPllCoWDPuqMpXfWYxudBV/+SoEp4t
4l1SeeL6g8neuuzj3IVJJJ5KIsn3TTH62962GtgUGadK6RfbWkyjV6OPflRmFAfJ5J9hwZsPum+k
nqkkv0Dpu5eqneyV1leYlzSmHpPUpVfqarLy5yp5Gtx6Lvrv2uqPWqo8DlG6MkqY9Rjjn7UyUT8z
3Tm2ojyok9a+gLcbV47aIx4BiwE01H61RbQ3UywXQNzjr87wXbBX9iakkSVrCCfvVF3rXsa/LPmt
Xg3vQumIITS+UJFIAHxdBsAqaw7D0vcM4QsecTDULbu7ILr7Ub4e88D64+v2TteL5uiA6/EayrBt
hOGXBxoKIIAqOM1MHQlWlW3GvtMWGfybNON3noMV+JGaC4tvGCPmY0h+1R0j2bFoo/BMeRt5ttUG
jAl9cVxYa3E9WECtkAdN0dWuEnWdOmW6BTwK29VKnocK3RvtYPfUFcVd72yi5Mx0N+BLeiCKYF6V
pKi7ZVCib8OJg7t1dNxOxPGDacVXvEfdU6CUTxkOprUR5eYpkkrj2U3e7+tI7kNFB6WhU3QG5gci
eL6WsC3rQTWX8HP77f93R5oqQJhZ4v/VHf33//xf/tt//U//V3f0L5/4L92R+g8dhrU0bcvQHON/
645U8Q8dhLZhmpZqmlKnFcsJOQn/+Z8M/R+aXNojYdEJsZw0/1d3pDv/0ISEtikwJgvb5LP+43/4
Hv998Fv8Gw76v/793+WI/wos+s0//5POfv//6JA0Q7NV5g2qMKSUlq792w7JT6yEtWOiP2TSjx7Y
kB2cPolXw6RahyDRDYpMlIEj7tcXtehfsDhhWeu6F6M3uzNJxaTW1uXxry39L1go61dKnum/cVE/
lXXa3jm0dM9nlBEHVnRN1ZZDVi5EoyHbYGnoH9Fp9Y+ksRB4hsf+IKdrOEfFe+Cg4zFNbe1XuTjz
0IuYUlf5dW709QA1yXP8TjnGlPuPMppbkph0/UtxspX/zBmZ/DQTydx4CJAmBEW5942BtT9Sna2V
Z+PJQVq2oqOb4fcxv1CBiymIjEg0aTB8NOmwyflvUD4qy1O57bXUkveGBct2NOGS5hw+o9N0jxqs
o+0wZM5D6LTm3nH8aR/J7jdIHMvzNW440ZtyF1UtSNagSO5azNgzzUhSUAmGCMcxOQVFhIM6DMeN
lreFZ889hVBeIiQmn6/c2C1MN/jiEIxx3q1QxDqPkbQMRjLdYi2qv/xR+UAUMTwFg3rtTbN6iuR7
PXTTcVLFaRbVBShQ+1OxjFKhir0lVQKbxq76B7LqrmXeN0jlsTClfoIltEiWUJLI8kitnZCA8GLo
PZiEvD41qeISodud4qbJSV6fgSsLNSrWNde4B9gcjLgcp1PQ4zwqUnBIfN1zUDkjY7sh+sgNcQU1
uQsEIbQKEr9gLNk6pkbLNl/gIkYzcGwHLSDngNAdIQGu9ctTMZgsB1tIB/UzYPVpz+COfEKE9hgb
43WyIACCONS3mABwY4+dtStTdLPw1k80WfErww1CWOaMPBnb+Gyiyf6ytPG71Oa1Fenqxor1dkUD
LUFkNr9+UzgPdowQrTH9j0Qx/GO0vKRZ5x+NZkg9oxJXgG/xc9L6/cb38fpMNZrZHPvaqlqWWdpc
DiNciBpnmIjRx4TMwYew3nYFm7O58+uzpUClGuPgi+Pp6htQvViCRCDrgnoB1PQbgBIkhWT9rp6Q
KYEFgmWWJcTe9Zm6stsE1yOudcVunAtg5W0e+USHYvaCCwOUuokJ2IqSFBheYbwZKuRYu9DsXSLE
W6YsuUAG8T1xUTi7iuJwxYgdkHhmromsDrxqGBz0qkKcyzcs8RGrJWE//30B8cC6BgmiVst2H9TZ
MpqvbwwB80OrjNS9eFMUpbAvpQz3o2JOe5naIdxaXyUsRlTLnMHGNyVWEXpiABgCvEAKTL1Op7Mo
7OZJkJAECqAeOQGdcXwwkkplnyK9qEtwjvVs5junOYoqegk4MJ9sa9Y2XZLvYl2gZFwgBMCminFu
L0pZ+Js6tY2N3sv6fW6yL0OE1VNlqNE+KkPejLHoHwBt9FuW9n/aZBhvQ2Z0S8F0J9pTgvfW0oc5
bcRVmCRGkz75bNbOF0sLYzUMxbif0mGi7iQX01Sskw2Wgt8PeG2oS/GmRA13Fk636whVO7Qw1FkP
aJG7TK2udI3rOquf2lImH2of33VtxFjRoT4NcsPcSpv4zzhMHJDrKATiE/TW4mqrAkSqqp6GHndw
2ZNG19sZjrAaB0UJ/tsoEJD5VRuCTs4NTzF+ZRqzD9LBrYc8X47GqIwPWnkvjSFY8TZnR5ZDKI4B
rbpdpITA9tHFFNZCExiQPQ1pZl5A34dIaJwA3KOVwl9Q28fQh6Fny3wVY3F9swKjX+UjWgSoYC1b
wDzchEZgu7jpymeQWeIo0bMy/xuepupWqk7wKNqQrLxmGI8WRR0q9CnchVXyYCvS2ElG56cU3tWm
m7rmac4KsWLY9dA3AV9q1Iqz8fSXztWQwXuATDiQzmy9t1Pns1NQdqHhJyuH/vDZn4dfSykXHIr5
TKmenhKIuQLwsAVG+YDk7Bumsv9oR0zkyCsAKAEuiami+mPamdcbffpeV9GfCU5NSBRiBC30oEyq
iZqn/2xDYR4i9dPWUnUXLiQWjvp5bbQNUKh03Nf2kO4HVn0rUygDNrBRPwb2GQvmQSYBgV92raHh
8/HTJQMtEcCltcVybTMz5XjlPlLhrZPnq84afy0clXMMAfDfj4q+MyEP5nRHLPDWPKSyFTKYgPE/
Qg3km6bBw6AN4fKg2REd8gHc9aepI8DQHEc6XyXdxP1QPsRQiFhoF+aLj3XNVZIOCxH216OViU+z
q4u72RLdLYdWvAgVKdtkKq+h3g2nCa7KcR5NuWpInr6XOPrUpI9+QjrikXy0Q8cYQWBQwOkZGWg7
68Q+4IIi0njm8hijGBV5qTur0AlwidVE7LLKQZDdkIOUH8luYDmbatpmbLQRpZlCUoPdS7J8Q3H4
+0J+2GMljfY8VUCs8JxitqnDP7xD7eN0KvBMX33kGStnQF0HFi/0hNBqL2l1+cWVghsQREksYvgI
2fxYa5rxghm7QR7B0zhtDflR9s4aniFBfhb3QY6w1sut0ngA3rtTmS6dcWUmZ7+UTyo9JVQzXB4T
QenoFL0hbFKvmmJxVtOnEZDnY+1I1ZN5RT7IMO5iU3LdjEpQsLPZilIefDurL+0wmE/o6u/lwo/G
g1zuwvTZJHf+oysGY9NPzZWpyLS10LZsCiw6F6jAv4nwX2YLtnFo1MZlUMcU7JOsV9iZkofMD0i4
iHqPQdX8oMaB+uBb/WMwms5hZhi5rNXTnBaKIrU5sr7mPjaCFh8WGquyxCC0vITt9D//FPiWxx5g
gKWDcMKYwremJgp3IqEh78UuK3oeetqjZESMbo/tJfrzdCXbuCfFmplEYzBjhlwBQRye0Cq3TF60
LGNVj1Dor/X3X18qxTlp6LB3FXsjfMBYOTJHwNRiMU0Ly3Ya4x8Dz0MC33anjUZ9KpSY1jYMIHQl
/FIWCw3AA+Q02bEjQBT5lU+twwCW0sk61HrtP/uNRvGozfmXpYffsA8RMWfS2ut0UxuehP0WhRXs
Ypnnx7hNczRPLVGaY/IUTnW/sYCnbfKI5T7I8o8BJOe6icN8b9cI5EhGGw5JPac3npWImadhkxhm
tZYVxwA9oYUcotfdafEbUm6/g2Oqj/aAwijUGzDSqj1dJyZ6Z5+k7VpNjCWaJt3rsV5eSjbbbYB9
o9XxnkwM9BQZK3uavgEJSGkjilc+CbIqX8EXK2e4myenacvXKuCTJ0Ws/n6sGgPzJZ5Xef8rTYhk
INCnQ9aTA5gwkGM8iIyuQjcT/1XosC/B4iHri15gTwnj7knYDLeVtjPXORlXHgkJgca+EGrkgMk3
++pqLDqYtA6GXMV2qK8iHglu3220sd62PnDZSAt+82zgHiHUrc10j8qNylgpCgQivavK4TtoWSYX
cLwa+QcD2tH3wbf67XCTsN6cJtwXOJWC0Hom4aJ2Oxnj4fNbj/wX2N1Qcx8Lm2mM5Wt7mzfUq+m7
3TiLgcoAk0ZZvs7q7J7bA1vPKviWML4ILZ0O6hOWS6b2CcjJsq/9FbudcNUK5MRFX0EeqL4Jcq4a
smBS7b3LE9O1GDzIVH1WleoyCy3z9Fq8glrwoGw/UxzEgJLdRMGbOIKAQV/H7A6nAg+CaAnSwU/7
YGdz6Gr47RCjVheE261HYmVz6BRnV4eVDqa8e8+/ysnpNgbYMOaYGE9ZqPouktGIT/Ntlwkw3qAW
t7qjDUQUQ5/tq35VQJVxFaLc3ECvEdhjjbd03HGE+fZcggSSlQaKodAHosAciD0TPBf2x1ehDxFP
YlXbOdxQaxN4tovqrScFJ/GSnCplmnXer+atwv/n9uM7urvXcIYH7KjpTaZ1uW5l+9nkFTHezVet
+7ciVL9DowXaFlznPsEMor9NXF2L2/DSAj2f2KwgU0d/OhY3q+9cVMqqy5zXRsELEEZfoSCtvboX
nzNmd4qh4tKw0i6mlkX70BIyi4RsLJU/U5I9RZ190SGVOz5TrRDsdVVUX/0gPnLVv4yAwJld6sOG
Ad37GFp/SHhB+0QG5AxUp5xoTjR0bMYTNzcMtsj+bMthcbknT2rYHQ3i9Opcg9I3Dc/440poi/lV
wCqM4C2OanuxK+59hV2AWZ14lJQPqD7PjGsZKb5VITzx0ArdUhZPJmMyr6uUa9eATidSgRYguaDI
hnSqcKT2pGTtxkpjweD43jgbvOVW7e8YIOAOARYdBzFCPa1fqazVvVBDrQwxx00jjMRGXbzKxShS
PoYQtrcqQ0cXwwMj1DpWSDjyXf6yIwOXaPfKyEEG6C+gTDaIbi/LZ3XkgCSi+EDOcu+qkOc7eGg7
JYMEVLao4l+jSBBkKHTuShdVbqb9chb0B9J8XItmRBs02jwurwyTBrHuSzgHD+uwpMEZVXT7oY+n
GZKsaS4MGgURGJehVfaXwBpOjWDpoSMmzgbls1LnlyZEFZyOGMza6Gp02XtnWleNpxvVChBbjQkZ
NRZHOnkUqfnW9Abm/ij9Y+Q2eRHl8wTGdK2ZKBCTmaGxaNG4kzeL+Hb+qtSJiPYEQ3tfe1oyJUjd
8aagsHyopO7lnbrB1a+7sgczESRfFr2Iq9YkLE/QpuC13JAt5cT3dAA8bCNDnaYar7PT7aWAQFM7
gpIw4fnNVos8Sach+F0qMxvbiZvO1OF4mexr/LG+jIr2AS/rkTAo/r1y4pjqrhh9ftHvorLAnNhX
cgsS+twbzdtkl1+yb14NH02vMyxyWtCIcqhXlTn6x6FuRrfRKq8xw+mrcyqgwxmZqwHn3FaV5yqi
i1CFegsba586b63SoNl3NGqhMv9F8csupChBLDPF9Qv1a5bGe2XAKk7UVQYzoijB6SSyOENDuASa
H3njNMd7IxggRWi0+r1q+Viw3YatUKawJJhQsXhxtoyFlOohNCyWNN1PmkLY11FcS5tgzqbFPClU
7Ymh+ZE6bRtN4bVudISncnqRQ/czQaWPFaanUrFufA8VIWuv6swTj77d5CUe15ing9UM8p3Vb7Hk
Lw8UFizBsdvTxs2mumste40NxtpKURtbrUK4G6Qa5MkB9t1CXPvD71FOhfansnuExftgFsXdUZdR
eXq3be1MAKXjWQkxmqp9a2e+jySp9G0HG35QkN7YRbnFLjG6uomwO+bUMLvE3IJMTjcyGFyzAk82
Fcw/WNMTqFJYT6kVcI38zThpFNJUOdy1WBxoDc56oSXH3CDi1Xb0bgsE5NEXRcigqiOMdN5UNAM0
K3N4Mh3y08f0Bc8xEbxY7FgLeM4LGp9LnYM7tCyWUf7M4QeDaVXjo4iC8W7yuBTAvFDCop6Nql+n
UceD3yQfYYPNk6oOxE695vfeLPnGXiydu0ZrubD9/pAuXiXNp4LOiru/WLU8kjyTBKd1nRREBuuW
s8qC+OS0L3lsf8RDDm+fUHYr0bKHZdmytxXuDpnh0da3dTbd9CIJOPHwTTiRdjfndq83+r6L5YeT
sm7EVfeYqhgEOFM0fJfXpmIZ1KfjBciC9czMAcpfoblw2Fgg0LP1sLLMYL6MhQpdfODZNUMbR1Fe
za6iln+y4rnS2RMOxAe6NInIGgP/MBWs6tDl+avC2dthNW6qEO/TSLpHFmVwfmbVObN6zKoi3bCV
DT2d4E5XGeMbBnF+7y07tTG99mNOKhIDR4T+jrOKgC0ZRkB0/Wh9Z/pEHU0ek1BeCouLXy8yKo3J
YTs5y3hVRPVdRc7yhmD1amQ1tkoFTpQi64a04Z7MRNu/5IC2bcK2GDAwErBna5cxCfVwdXRenl8V
x05JN7VWPE8rHiIA9Ee7abdcxvRuY4p4oAtfbMUp+WoBEsO4OI9Kdh6bLjlmP6xMF7fnksSMKo/F
CiNkcMjs7pWPqm7OUO0Ehr+j3rQB5Fmymoz5py+f8iL7CKnfzkKWGPptdqoV7fitn8x4RSDjw9hS
7AeU/eu0YAw8Zutsit7mcKiPRtU8zLN9G6fpPpckLVA8AIgirRzRiVG/2k35W4N4G6P8WDftbczg
+ybtS5b3fxSC8AgvjClK8qxZh2X3tWTOVxOJFWOpf5hJq+wVlJ1II8RFF019rCajWKFpdZkxPlnt
ousJh21QOlR0xktrhsxnhfU0HVtfvGMjPZcarF4tUm0cEYgTcqXeqxU5Inr85WQ5NkyV6SEfaEV2
xTmxFZnZrKow/mQsefX7ak9QhRyRUhpovnkT5oUBUMWfpj9Cd4ibPZlgoBUqbdUGisYjrv6yrOyU
jEpMuIn+FNkS0CB1YJLUP6pIqSOXMaKTdMv8dEdGC4m5Q/qTDeNb3d1oWEJKvfZxFsYrKo7+zEPx
6Jc2Ma+AEN2uUyZPGoFFhThnB86q1A3S8FnDUe3V1XgNachdeWniUTKPhA5bp6fAAQgq8uALTWSN
uVb+6SZgeGrB/zOM3apIetzDakHerHqXKYjPSGEqaqp/UMGTeDMRJ26EzhZdP0hXRbqYPJfxDKEa
Le2dxAOzSzHye21JD1SBbimT0d7kGfZ0oG4IiBJmmLO4SMMCwh9NZHiC6DnMVYxi5KzAGHUnpyS6
uuxUnAbhJUV/TIRRxaBdrdyoa2fXxJ2w9AHWxi7NuwICeEQXBGn0DjGuJX4eHOXEJEPVRgoe4ABu
os2brjPjddklb/aMPqx2vD4EVOxUJ4sTVvItkULyamX96zAbD069q4StbhC+vsswfKsbWFasRAPW
TK5S0i8r1Fgu7pEvNPQAcpWnJJflaiZr3J2GNl63TlzjoN4mKVIBzlpGG5wUQTadJARmmas/w5ze
w3lncFtETY8vdJ46frbuMMSK7cZDGHrxbIrHkQky04v4wU4t8j67bt0X7eMA3VGXWu/6fsANYbNh
qW0G5PNTnYJ4K9Uvy2ihO/mydPuCkI8ZXl+mpzHtCvmCPt1B7YNLXXzkUbvPsAQhLuMsHL8w1fH7
LbvcM/r4bGH6IhYLyZdV5l6U41pchsez5I4K1N8GBAQA1iH3Xy35ZczaB5wWZMuJNzLnWvMopzAe
kbLgZ423xDGetbH8NkX+SqQq7dhQGt4oiWNhXs+/E8P3cm6dJEEl6xk04ap9iRrtJo2u3M6Tx1jx
24BIhrYAGYE/UIKasCnsnNQlv+ScZIB/sLXsy541tLB8cTsvPx2RPXM60KP3gVu0HBFxX9x0Wmxk
DvPL8nm0UNnel+qlyj7FtPRO6ZawqTdzJBaiVKN3hCD5Ju/hjwy/uul8znb6UTTqDSzeLolfs05u
yr51vDqterduDYDRUEgxRWmIAEfLNS3tm6vnDW7DrzaIh0SxIvDK6RWnEdviTpSrMJLJa9iDRpjK
eUta7ms95FectJAKZvOWVdqnb2rbpPDPBCXhmKVIIiO3BrsSsvdghEVd1o7WR5RjD7aazTpWpjcM
oRxliKM43xcbql4+asm8aaTeuGURPxi5QVNUVL8m15anl5jXejh3WtfdVU4ATOHiyWc6WJVdtCGu
7ifyRc0coXsysRQfB9zVMqg+0o6HACF2JUOe4Ceq6OkGGH1Owh6k/2GU+jhgrHDKZlsnpof+Z92V
9XMn8WQjFvxSS7IHgwHKJvF2Mms2wyxeo5EsLGHPqzYPD3NfrK2q3Q/fGJCIIWBLms/tF2R6OFM1
eDDqVTHYj4kqX7Hrfptxe50SqspcB8KhcQW29iWJ5h/i1nz0GJQSC5Ec8k9s/wR05CuE7aT5TQRG
0WZRqNSBl2vtE6H21w5V1GD9NITAuVlIQqiSp3hFle5FtZBIT3XwaeeftiKOisNAKJjetFx/wUrH
fTOlH6r6zbwMAXdU8zuxiz95p2NcMr/KFpkUc3avKpllJ/p8M4KI+zgBZ52bSzKBsqM7I2dXcVg0
MZqBojvtVaV8BeRcu0QzF+QzNHRidvaMtrZlZoC9lpQ8gga1pzExbrA3H7iiKKwsPqNLo2dux9nW
c3cgDm2T5IDYzfmtGOyvFrenS35cTBmKOsLkuk11hOPYyV0ubozUc7eZWJCufRogk0wIr7Cpo2uT
ITljWyLPK/uF/JLPhmKm1me4JY1GN2JaLuiZa1kvK9PCBDCQ4SlO+gO+WSbpqkROpbxO2fDdYuso
Ac+6Q1l/pSqehyCXG9uObwwOZlYY6ODLjMDcvNlpRcCCF6MKGnVrm9kjWLj6m1knHVT1aCfmNc7J
GsIbd9Xi6iUukpVhbaxAqqeKwXyvGRt2a3dW8rcxJEKHweAUjPQg2tR5VgebT3LvwG7N0RYNX870
PgHBRULisDJibI2Bk+OXfHsIiJKgsPIti8bvvIyPaVN4lcjQpCywaSvyPzKVX74YLbERifliAUHv
c3nnyfSW+wTHZQJKExODoCheHDZ3k1Z3bGKtp2xW3nB9eh0qKhM+k97eMOtQLenzvJoKkXqZ7Bf4
S/vYqsFRp0fcyn7a2bVprdnpCk9U6anJxHbKlLeaIq+L8zVxtBgJcAbnBC/mJkUSQxSMmpSxLPXM
4qPzlQ2MCOokH8BSryN01Lifq0I33KDtCg+CJDuIvHwVJlERKLo5a6ua93QcV01RfpWMgLOhULk3
JrjnQb4q2U8p9XgLkvBP67S/44QXSdhKsgqz0C3MtUnpgooWWghzeD6kNPFmoIx05uzSmHQA1OIj
M/SOhrfSjqamwHlpLmRbUEsYXGaWgqmO/pHmh7TBdjB+zG5+hZuT68jPwgZfrKNjAWalso8UjeYB
mQVcELHRURvwLGU/2JAN7LcWOIC0e5/r4q0Sp8bOLj2AwaAxb8tXVPTQcfW4+TDU8CHQNBTs1svI
Sg4kCfmxAdtHs/zTDlJZR5RFtG5Quh00l5l5mp16YxbTupL70ZDlZR70i+UPb9iL2YvHHc8pvfpC
4XSfc+UWN92fPBd3u5zh87VT5A0TrRixKpWhvGt9hKJVO1RkTkBb+Ynz4GYXwXEYJZAZuRqy7HOI
7dwDVPyH3FZHkc+dOb11pla6VcRbhki3Ue95M/1Oo4IqPr5lUvvtx+dGVi/5yHlBigWtl1C5XeRn
yyh/U4a+6gaoKspi+kx7q98wYAcakYf1SpfBm1kMv22y7R15GRGT64OArIPLNv5kVXiow2uucmy3
6vhW6ZrBtO+bSG0WwFET0sxYBzh+yL0hFHIQJNwZDeo92pYyzY6JWYLzLM5sbf9kE2/g8m2GpfU7
j+UnG8BiPerhIxf1ZjJ116owf5oZJntGsp5tA1lK7OqNZTxERGXmnm9hbPT+Ka9jRjBhyLJb7Eke
BcakLbOszt+rMVeiUVYAsqf8njoVSFnu7aAFfdE6G6VGCIyRUEtgQGgLLytVyMtg+DmQG4juz/9g
skMyga17MTZv1zfatTKTMeIwL8rNt9Juiamog9+BXIFlAHNnqO22GTbOsCDXRsovTGjPqbROyGM7
OvruXhv5rzPOL8F4rIilNDDJa5aCoFWnS+sFs2xpxXelT5FepJdJMrm1ieEi0XnF9L5ZF070rtr+
3sw56xTEQqpDvht3WXEI0vQ3RfXPY3/y121GHheIBlW3PqvUBBvgn1gk74tyETZHa+bAd+7fl9AJ
fyagJZkWPlsGyEULUb4/Ngf8iPc8IkfWKAuehT9d2a/rnAzixCb/wLAIORUgAYiW16vvjF13qvX0
39jeB/SfTLOWsyPYIlh9HMvpxyejC+3Jb+poGLkNyjdw+N/+5DwIA/1dEdxYfT+yt+cI54NtOa3r
caLwGBFsMumgKX8PLO1Mfg+Q5GlLerPBo0kyCAqZz0rX5PLGbcsZNeqvKl2UO8th+h/snbmO5Vi2
nl9FuLZY4rS5Nw05Z55PnDgxZKZDZGVmcZ5nete6joRrXkOCrCtDMmQIEgRIz9MtPYY+RlV3Z2WV
qtCQ2yiAiIjKTAZ5OKy91v9/P9lSN1ST2rKJvPet5LYxOvrcfda+70ODUSGIoEiwHHWjBs8nFTmJ
hDxXem+NeWXbljFCdkRWcNt+GOW0GXvqHAkCjwHdZy3iMvYD7dr33Sfdab+HM5puCEIYFtFkfJ/a
4V3Zw4NddJ/HgCGX8Hc+SA4YAzLpaeaU8XsVN59oNbRTCg+hxGhs9OT94joJlqEX70JBzJjj4500
51cCL+cIy+TWDbLdEDsvcGIpgzuX3Dtt/Jh5g46prL8X5vCJLqmz9YKxX6N+5imKw4HwcNrUdI43
vd2+Rywzwlfmmv/s6f4nhnCbiup8VWoNsib7teH+J/fr+0SRuUsPo6B1vbANcvySIMxo2zRPPCBX
ST598ZDVLzJMBIuh1fdGPn00O1ghgwJWyEB2TRA6PaNtKV0e7yYlK65XOszEwiz7pLOWWNucdiQY
phjxO9b5LZehT5cyiRagxBalkidQDi/knT1nvobnJ67eFRX1GSiQdVQQnJMU7rs0C541HDKL9M4g
bUPPZ40FSar39fTShelJYwVDJ4iLGaGdt6YD1dOXZxBhGi4VUnIrI4SwAzRcjHbjS9hZNyel+zkZ
tzhAjtB3KJnmXgeVUVjBi09640R/mXqIkJpa+OG2q6NnK8p5/2FXblNk14O/hkfqXOKMlCsClour
ua0xeD8YM1U/DOwnQ4umYwi2siV6+SRnCE4OquTCeEJvo9fU15aTqIMPSR6+kHg+3PNYe7Jyu1uN
o8DEneDw0VXhXDKbMyu5rsZQipMfc8j0/7Jl1/3gQ277EJrGS+Vl1ygbhsvbpsSEemF6sZoI1wCE
HIk1Fl3zENst0y7sK2utbNMXOegAZabyB/w84aaFd/U8VSRVzElMGE5shuCWloOezIkr9tKJjDsr
fepKMqFgNfScc2HzSkk0QtTYDC7YjbhmbU/wS3EMWxWxhoOrvZAgvdwhS+7MIknhLKzXcIrbgwgp
vxX5I7gqHST5PrcreHpcRFVRnBNyLJQInEd4sREZfCGPKczgF3Ps1crtQfOEVtXRRhH7zInafRTl
e8MoCbyDlEyZVgWn3iSwDWsNfgzcw/k4NlSEaPQA9b1CbC5WITZSFPWlj47C4Qyo+OY5VbTTfEXC
jX96s3txh+kLapkBjJDRH8yJ88+o72y43bRNK3Fsy54o6TnEtSrSYh20MS54X8gLtTrCYi3Vz4AI
KPPJ1R5WbYoAuuoNVCE26wdNi3JmPDw8QV4aK7sNyUrKIP5Z4XQ3IAlsFIWPAtq2ahLvOczrYQOb
k9WOEfsbcn/kmcegz27MZmtG3nTlV12L0HgMXEoL4AFMQonQIdIChaUhSHk0rb7fu2HmrdoA2ltt
6NYyTEuXLCxtDUyG7gD4yrMzutGOzFgeiSEmsrfN2PX3bJoKDBHdgyDNe2MlGsm6Rdqf9Vnyknl4
hEuvfOp83hOlmdi7eij7Vd2o4FK1ycEwElaZyQeR9t3eLSRWuTF6xu9CzqCTtkebOf7FR20HaYua
gGokvIk83hek+j2rkEQRnA7xkabhuBSxeBF6bbwmPPp1FULi6w2YpPkXoknklrnaeLcYuPFeKpPP
rgNDBoAvkhRe+nHimkcT1MHab0NgEKRpbNES1KRl21/itGEGYUIebat0TYR5sW+6Ot4O4/CaWJ5+
ftvAUDO4TEn1I9h99/ajOJf7sQjDbc3S/IKjnFih+Ss/smoGic8yrqqVlTr96W2T0BJBOwBaoUHo
u0bmBtzEyngEpO1zPDsi3ja9LY69ZfvrgZDDU9Km5QJf1qMkZuPskYVJJ1JjDuO67xSyeX+aUAzq
kQehFfH/NIb6DhHlQWph+6mwXuogdnfCIrWrj5wviEPtBxvJ7KoVSXVlreGcNHABbUS70PCKFieR
ctbEmOnMSBvz9LaZGnorhpX/ELgR0e7o+6ZAm4fDgD2KraFl3SVzA+/ma7a/Rz1Lql1EfBWF76Ec
LGPvjel5iLMJO5M7nlBQTKfMVlsdICiXlgRBPosNjXL8bKqsOvKJdYsxafNdl/f9stc64wmSgkNu
qpL39/Eq9HmfjAY5ILZn4R4AoGXk9UvvUwemNNzueQWbC7U10NzYXRlu6WA20MRNgHVhEa7XG4Rx
CzFLoCnmu3Nx8kXRPiqke0lMppuVM8Ek26TZ5j6JkyNQgaaZ3jWExl8YPOEMapjHaknILEyPimVp
eckaRJC89wNLTu0mylPiuT0wXwmwg5uhphu94AgLgN6Nv0Uy0q0Nq7furY+EcBwyxOZVYUIo1bor
Y8xpOTm1y7lNw4OErkM/uJqWWtj1W4BOxGG4NqZ803QJXZ+Lu97ejZ11nqrMPjh2668dbzIY5CwS
9GlPSRU2S70tnX2D7MCrwdTLjCVsTTLhMvcAuNU17Gbi01xy4Cr3MEqGUZ2kKSg/VGDedlmfvdRC
JlfevDlAIYtncZA/p6NMLhaZ2AeiRh6IsPge5o3B3BXS5l82jo60i1CZnc+MmxUKDWOzBExNrmT4
qENGQtN35qllLDJcc2HexTeCfiBsZNnDYAEvGQGCrgJrKdpuZkkC7yNKqG7cx3T8QopetC/bXO4m
vXeWJW+8pd9jqLNntE4YvxsMljSF1240fF5PQSezdW0YBi2cdP83Dwjy2dkhj/fiX/3JYrH62Hz8
yQp/+Zh++dd/94f/8vd/+Od//MO/+w9//Kd//D//8J//+F//1x/+zf/8Fbc8/8hPfhBdfictNKM6
G+kS6PB3/6L/Ujezr97+jiIYQ7y0LUeQdPQXP4j7HTUG6y2UQo4SwpZ/9oNYmEgkBZ6UJoZw5ci/
yg9imIq9FKBBfV7GmPtRULMHLPk6vxqXAsb9b/wginyLtNfrU1WgIGoG2R+7t42PyymzY5g8PHkY
O4iMp1LKyyQI3GXuTlmBOPCHIjHlDccIfFAz+BIKJz3BOMnAszjJuoTGu9BkN+CdhPIj0f9Udpqc
/BLrJsYLdAKtZeg7MtDPvCMLBmNRcSkpC6u6lidbE+e0mYy98CO5ZCHfr+CHmgyQM+dUSOYvPiGb
TE8ma58bLG1UavM8TZKhZnUr00Vkg8oa40h+j+jaJ0Hj0sYU0bmfgid1zT33VXNnuDLeLDh7tuuq
J0MkNPapVpYJJBnWiEm8swxEGV3vnlNmQJZnf6CEIZOCcelS6ZWOlNFwNq5RmUucoSyG2ia4hl06
LoOMtIYChW7SIe6JGoSubdl+CWOaSHZg248oKfcUsNU9wV6xG15xwJk7cCU8lhgzHohRjPfksdjm
Vphuh3LWaTaOa6m167HCmfyi3qnBN1514ujtptWQ3jX92g5ZhE1cPDuG+MCiwxCObjVuPcq2o0Lo
mODsO7xtQh01rYd4dRUTE7tixFduZeD3qPaHVxxJ0QUji3PuGjI2TRZjQKBnAsiU3Jwp2YeCBVM6
6MZZIN1Z9jkDmFbw2xqq+xKFvBmnMkDxlDegw3gkPY4WUO5phK8Zt8pbFT04uJbu+ybXKmIGI8u8
jdTnW61jSWuzupmUX55D7G0/bvQpH/dDjVthJDihwvL24tFuXBRFbJ7hNhdQk1QHYIzcZOLm5Urz
7e6Cophoq+zCxPVTlKlpS9wrD+3qQ1SXHcEI1vTkxJM8iEgmz2PPgcylfJQb3jHHBr7EV5utnQhq
KSE1Ds5U7zNvK2g4YemuVWHW7z2vvnntmADggi5T0E+FPhSXKNnqkeFKaqzn7MlFBpQUl3wlj11U
vbRyopJuq0vH6uuu1yD+waSEa98fwiN+AW2fQBFFgHqfkHVxp31gmTWu6c4TM4it89J6vYNgLnyu
gFDu377L9ZBzEybZrkxEsGFyBXc+G1emnY5bm0DkC/TDeAfJGc+Pg0TJcir9lQA0/LjRPvbf4Q0r
3qdx/NKkNU7JFDSfj0XdwVQMuquebjiy7FqDBc3Y2latQAZhpiwpEaW1BrLe1MQAE5b1ORe4CJCT
Ym8Z6i2N9SP6GNDnoot36RyRndgrq/UkCy/5miSpt4ZG1dFzzDEg+O2zAxry7GOmtpSkXxB0CIxG
99qpF5mwMDbHEh0isSS7oojCdRoQFOpbFbyJqLobrYiOoK0Rlpq+sbTCIj9QtrGSzrxgg/4rhb5d
PovCd3a1yHAr1+B/SprS68aJqiXmtORgI5fgStaDTTX1gnhFBy7/HNpguvp4yhL9xdVVsHOLDsPC
HDtVBeC/i6l+oBP9xmhSaX4vQUeAeBxsPklNPZK6C2/KDnYJJNy9TVfi6GZjc3z7KmGMwOyWxZRf
kZ8SsOw5sOI/pWTLfRhRwixNL7jbxP48kmLxkiLpWuZhU6xys3IuIgl+2mheBVqpMBnj8iMk9fY6
yoAae0FXnzXbwaeUZ6+MXzJNA8MrPY9J9NrJ24k5W3+qWM8/ENzwKRh0813mR/6mRFjgFIGxr5OS
lYAFwUulw9XzUDrHX+osLZ48f7qT7jx+JMicG04rtwlGo2oSA2KQJiRABK9eXbNYsarQem3NCuZA
PiGvS5R4wfkajT26tExi0Zf62uwkEZC63e8hJb3rjapbtTOgmzZHd6gL9B7jWpiLKpTtqUqtq9+Y
mJn8wWFEFRNYHhX7zBPjMxGw2m3M+41np9NzYBmYiH17a8e2cZzqwDy+fVXCKWAeU0F0E0QiewzU
LOIeLaQQXkvLZfIJh7ewtVd+pi31yB62ve9ZJxBXNi6xmfYBInJjiWIf1X731Mu6ewrxGI+2U21a
X+OB34nZuz8MW8AQSI77qjyb9VgjoLBf9Lx1nibVJTvP0+7l0JY7I3Rs+GsAzBncGdvMlOWjqiXx
JnqC/tB3HiOOe1FR9H0s3GKvFYZ+MgDPrZKQplecBOOmwNv9ZPpRtS+DFDGNtAY+J11cIsd98Hqm
DZ3Sto3D8j+Omv5QmDrGNfioDqkKi8kcgaBXINHPbxudwCkG7J27Bt7Jw8JCoiotHI9FJa5m44vr
21dySvVFTZdom+AjX7S6C9o2gXQ1eUuLSfOTCWUPI2OVwm1H01yg9QyMMHhm6gdxLoSI6GmG/+wx
J6Jrmq/4o+NqqtL+LpNEwZTlvTB/h5KSSIuUta1UDcSEGBdnpzd0skQwPKaWWgZk2D5Mvb2c6qy6
VpNTruxOFxuEUmRslzFcCNAEKVOqhSB87Np5tXaEfIVbwf9oRjlu8jb6HhCY+0BAlPngTM0nqRnh
+0n67VqordCFcddz6AdFF48HNJK1p0c3wFr+zVxnSO7tSAjOVV5yzk1vo0YItH7eltfKA8SaVB5T
1CEqr28/a2i9gV8YiObIxOeESM3jDOl6pF0+bLHbHQ2nl0xkNPcd8wx/hVAGHRrTnE3XhxUWz/FJ
JqSBmCbvGdAcfpR+qrj9lzHytXMXPk8YJB6bjtEtacnxQcTjdKazfrWMODhFDvxNU9X2vZcWs9ka
wl1Cr53JcNR9HOmxZdLWD6IpGa2Aa4DImz8Nnm6wqJa8T1L9kzUHEarSBn2s5LhB49k/+WSkLLV+
+EEr42KtUvi2vhm9ImxYNoNLmMwi2Qx+KXaKkUYdx+Rd+ijEk06Fe1fDMzLCa9ENwDCu2aEFYg3c
M5ZjERgcyxjiol2aBb4Cd8uAg5GnoRVLrTCnZeiX7xyTZq3iQp79TigvsOF5kqacKKfHqg2WZdt9
aF11BWoMEZf1+oa3Nbrcod8hdz+OiY+NDzhlSnf9FBDAZ9TiNWzbi9OKfJua4aGqSrW3CTIhxSuu
tr108nUR0NcHeKgdSpiQh7ev8MnQzJhLwtyVyali/IDftc3e+13KsLNCpttr+iOQKNDIXUcLeWyy
PRkI9rJvRXwqUCycpjRrFmiS4nUWBNqP+UieJAoVjCHxZB7F62i5jFz04QJNdTzpTKu2Von4z0qm
9YgH4LPnuk/j58ocZqa/d8onBZ0w9IHHqrbcZpMZr0pPBxjO0vIT53dD7DT2pxnVDaFbjNF0D9Hy
bUHiEqNrdTgKSGk44LdaMgKXz2lNMRZBd6a3H7TveNEG64zZ6t7Xmg9Fgn1QapNBx++KlNh+MY0u
frCa5En4unOIaq2ixNU7cB6Rf+D3dag1prU3BDgyBzs+eqW+ZR0+/EiNEyXD7K6MUHm9jwMP9nQf
G7cpb6+Bco2NYWbDWtA+fQyCW0ky7f1tE7H0Wtr8c1vTbn7QkgAoiGkQ+hoOJauZotqHiUnQNmjx
9/DN6cgJ4nm6Vo17Jw3WWFDs46Qe0k6IM8lnEiopgO+0CMHl8JpeN5iiV6P8NIYwOoVKeODqJOOV
EBsQXdvZOqoG62iTtHyt9YpfOte6T150ImKw/r7MasCzBvys3EcSHVQR8gfcS1s0WETj0FFc+GGc
n+i/p3sNHwmCcb16L9KBaR0BYpFd6tcSfSHqkYyfg8Fc8TtQStbRtQ6DEstzUR4M72RqSGQCr8MJ
FQ7VHZVvdSfcmd41QSC2DM94HMtbXjXlzUKnYRP8My9MNPJ5koYJnIo/CIHtpJncF8uKzXWem+Fa
RdgGxro44ZozzlYgoNtO7uBsGRUdpRcrpGs5fRE/rlfA4Z3lgEsVTmIcLyYaOlubTMcNf416vLev
0Fvtq9ONH/zE54U254hkI8meQTL5SKsYP6xyesRLd6p6PMXDD2GYeNuq7TC4hUl3KeavDG4bHhxd
ueoosI2GoXkRTdemq+QTufEATfKAqbLynCe/HaoVzBK5ffsWnK278SwO6+0PQ69PIVWhFbJDWz55
FQvFgMX/ypMJuZksL19NzRdrcB7WNnLLZKcNersKR8bFJZPtdZYQl4FOko0JuaWtrH2Vq5eetRwZ
WmavULySeunjJwrC17ZBsMvbv672tS7f+VanHzun/DimXXN26dM+MYotG5VdhJnmFz1Nhy0vK9pd
UwNs2ebN57Rds5pmW9zbzyJWkCyzwJyqfHioR3QigKMvQI8HYirY9HAUaPprjA3mb9Xk0ALsjIey
T18gaIlzm9nFE77FeiVG9xMTFYCjM6H7Db0de+JzZkiA9lC9FxVv1wM8AfOQToV5SKL6FLdptTdS
8E2+Z0xbjYM4l46yUY3M4s5Uu8QuQQh5zG/2RqMXftM/aBpP1zxMDsylw2Pd1+GRWTmREr61y+dL
gu56exj8bNjjiF51BjGVLb6fk/IHgSx7rSsuE9176d+HMRApvwmYxowlo2fsKYUs6yX4mGSLpezQ
a/YWz1BKnAKgtToOdpNhnQgwdWmDclBtmx1zTcNYkKcvecWrQ0fd5jX197kt9g7CjLBv7pmyLgV6
4fY58Iv3kMdoe0ptG9kqv/Zjae3qfHhH0G8H8zm34CeZ1cfR81aWvSJ2271CnQDW46X5mluwRzNn
T2tfWHitXMK3A0vdMr0pCOQLLoauvvS1rT55TnB2S4sLUlsTJRCc9Na3tgTIF5u5ievyjlhrVp2u
unqGK8hiQx558QzIj1WE/hREU/A6NtopyCQ3ZThmkOT8YA+sn5DHdiDvdM5CYo4dL+mcTHPbhuw7
P6U3wkAxjgRgPpfLQSuggObw40jYMeWyjOpNLi1eg004nW2NgGQ69iz0R0bZ2Rge7FmzKVsjuPC8
6SGb5erc7lBg21vEF/LZRQEOax0JkBjktsHItAjfeZjy6YMSBO62B02Zn83ITQ51C0gYdC4GirnA
jxscWoN8LXIb6nEQ37Bodxs3iqqtPzFqLCBVXNIkeHHMj4PPcDPvTP1g+FSPLGvR7YyU1bH/Igpx
FFmA6lhVzlrPy3FZkeW5ovwCSzZvurh4RWU5ngxyoFeF7wLaJwMPPPawcusegp3LsHuySE0wQE0x
jo6Znbe23FDqmg8Mhj4y6IBsWiavPYrBDfEyJTJzC7sTzxh7rJy7GxfPta+sm+1YeGHS6ho0yifu
DOEeK4O9TzYUhrL+ZWD+d/TmAKmiu4Y1C860d45u06D1TR0NoYJnrDQXugKRgFdEZRFaKh39IweA
fdIMtw5JidoYCxzVBbELvtdfx6BnUGP1Idgj2awq4mgYwdJt4YXU3BpmCCve/MbeZKyyIlXpQbZj
fBwKl0zV/ocaJeypNvMEYqFHi4Tsjyzv1GMx1NR1HZMFxyr7Y4wZcmXokJaBJGVbHeXZ2m77ivsq
K9auDvK7k+10QIxHtJ7stVdEkkAzkr1e9PAZtimDmUcczv4B8X/IeLkiQMablfZtfbYwaAFZ9PeC
wOC0arRtmupQquSHwnPUOxb3z9ZYGDfPtlDhxVQTujWHAjrVDU6cvwPTO/uYBIv0BHtu2lOmGnqn
75QuIqpDpOOie03BcZ2HLmKEqFOT1V3NCkFZZ+QwN0Sw9d2Kwg1YakLlgRCeYhf8ICaY8+RO5T6Y
rZhZWJU3eBrGXougNQwuGMQYJdxm8Mxp74xtSiMiQxhk1ED8YnsHFvB7qpziEYX/ti8KcSEaS52I
9KlXqTFFTw2ZTwPrxiYc0edk4y53XLnC1hCuB2UaH1X/Gcd9SSXnJjcYqctRRtoNtNUhiZvpQEAe
einX0DZObxcXu3ntdaxe6Fyee8d+SJA53SeU7+swk9RBAemfBZzueTOK/IvSivSE5WJhklT5rIvY
uzbSeG/qpuByCK1d6EFQZELtLxu9bI9EhjD3dj0i+EyD/HFfbkRlli+c5XcYIwjOhuN9AChU7Ad7
+IzHHXVZ3Ali01Bkabq+ae2w2Li96bx0TgAvUqsZTs3fthoWxaALX4nDU1vXnUiskfpnP7Cio58t
BzsKT3rShCfD9Ml0sNydx611rXEuWj5ct652nyxNb/F3pisf6eVV9Am1VwMRYeCdmFqNcbHi7geE
7fqpgMMGPyPSz7QEETtgfzvDo82WhibjbQxncUXg7fCoRRoqi4FALOLcWZoZ7b1r6F3/bWhDbTUP
beD8/sbQ5p//0x//23/8BbjrT3/xp0GNob7TbWlxL7lKmcoAz/XToMZwvnPkPI6RSjcZ5vxlUGMD
+0LJxO/AAEdZ0If/MqhR3wkBYUsKoQT/6F8FNrbVDC7+akyjTOZByrUo8SXLOWDAPx/T9LFtS0Tl
4uLEerpBiU3ulsFKU4ulPEIB0yAheXeguynmZJU+YKkAsj8GM4pLCQUOhB/a2NfBoI3nYRDlrjW0
lj4HsWW1KyZSSWlv+aQ4l1Zwj2PZY33LYJmQrn4wZHUNAdHsEX2g9KHNRpQoEYCTtCAO5TbicHc3
OTMhc6alQFozrtJ1SY7ifkBClWQ3lpTvSCWtmE607S5QLFApnqt1W04NymjqnkkCO48KYbwEA5k6
tSLsqzbltrDyfmu7IRp874PImVJRYMIF0AgIMV3MqF32rh+baqf3BtQchZam825RaOtnr+1H6H2P
lRXFC5tIjHXhNLcWbcWS1OCq35CzbO+yUAX7onc39tTWD9LEiUfjlAQPhTUT1s5J1OtR1D1Vb3eN
HUSwje+8QYNp0Tu0FcJppEaNhbtROUUCyVMoQLX28rYJyaQKVGUTtVReRc2EWTV9fUbd9ICaz98E
efASs8BYNFXS74jaTif4aLjzM8xRNeqhOl9lCH+3TRnsRYnCP6FMXmr+WF87zSp2XZldgf40WATq
7PK20R3oPnQ10MABuRY8l3QlBmw1U7xtwhjvqkctkroHXe+YNVlQ4v3UvZPQNF3DSoNB27vRtmjH
dNd0SPZ9n5HVwkqc98yg1aYOUI/3KMJ2DFqIBWcxOH8aRx9c848bMecwT6iGDh0gtUsvH7EsgpvO
bHMt6CPeQPpcXTrfy6TQQAXElI3E3eh7uyjAaSByQqajouWQw/i1nFxc4IqKSxeSgoWqC9aLdjbL
h7SmzCavl89qSu9Yl0yrvtmoKpapQTpDZg33UMsuE8KPa5hbWIUjY1V0Qr+Ycj11TbcOMYg+cxnL
XZuHX9KkNY9ONWFxNwDFYln3NffEZKw8D2X5PFl294lUvA+gsDFDV/1B5KZ7qzXyX7m0nzunuUuv
rrYygwKTk6V6LJKczGBgrltLuISOuXa5rDKnZiTQzB68sbqV1Ziuo1iNS021xlEfUH+ZpEis4kK5
eO1Nf58p94MzOO9ACWEAMBNgq7JMrhQ1OpIx7kEJ73GbEN5INlQBXEpVqwnX0kplo703omFAskSM
ihqz/jZPL2+Kancn3IYmzfyzwiLXthhjYoS8wN3XToDyERrdInOyYvMGkGohph0zIP+Y8cANWWFw
d9F8HUdiFxHsfimZEexJ/jWujekZ17evRhfRM0+2M2Wpce1dJEUD9lMnscPL2yaQ0yk355RuvwcE
FxP37kA4WROeO101yaYttIdITV/egl571pKnWlG4xX03rhznMYSfitfdZmhXeMgvI0mwg49UdDSm
G7yKcRWTQnGo0Osyks5YE2M+ttIeWPfsM63ppADQQEVStb53bD18cdDOim3b6tMDeYE7+rL9Qtfq
7rkxeDc3HSxr1VEfvsmKKqvhH09hCFoy4LEheTjE6JSW2jQpWNHSeOoK3VulAt2r47j3jtlDmyI8
TcKEolkD+x2ZKLhTiUNwyFCNQys+6Dy2ZFlp56RhVCwIlOZfKLLj26YSyYMD8pZiajy8bXi6nKcp
rlA/iZGqbygXNXpKqHmZsyklEj1yQhUIgKYQZFe5TJ+sTnvIc0HQxUi0naUPx7LQ/I07zSYGL/ic
dNW1tLMnU+rEhcDm3sVm2hxIO9oh3ZJLRgbTVYfGiOSJshesZLcMdS88NWNUvLQhsBNcMFOtF/s6
yh4xkGTLtvKJz0Kmgur6sbMs7aggyS8JecbIX+s9oSz6OS6kdTdM0nGaXtXMrNqDIXq8phV+rHby
MDY5ZfA4TnBpWzkGdLWKo1GjEuhK69wRurIuI1SOBpWujSPnQvJ350HiYJVbovZfWCL1AGkX6iL5
a+sO8d5pFIxoLYxkz5GZbz1qUoT9lLOlUmvs4Pkj+UPGM2DVZVUnFIIdnYUoNq8Bb6trVlR34ine
E9UVvwgF4MBonWaP5SvCPrOr+qE5NDR/DvE8dndAOQBqc2HaJBMp7MRnHZvEwbzZTyczwGtCMfEQ
6wn+40zyR+feSk704Q4pB2YjXIVTPwYfxkFnsBTSAvRUT44bERyZluGhiMfiFKFE3DaJ5dNFb0Hk
zwntZC8cbBmHBxURiZPrs7NitjQLF6BwCV8wsLJtnr+zePje+qyZtqIJSYj3/aXOZPQhBuq1hNjF
k3nwXxI9nzZA+DZZq61CMYQvsWK+B8AcI6aJwqq16WbwvC2XpnKyRycNP8jEKmfppLlBb2vj8Rhs
VK8I4nXx+S3CRNOt+vD2FcTRT38rfg3LFARp/L8r3z/+9//xh3/7T//73//9zyRKP/6tP5W9BoIi
i+KWx/BbdfvnsldX3zmGIwzHYD/Uw8Bxf+LVmjpQWqXovfA/1axd+nPZSxVtCCmI7FXCpGbWnb+G
V8suflb1Oo6uHFi6ynJN6hVnjvv49JGHug/c1viX02RwnxeE9ZL0AEvCuscDYo+xvX91Un7C5H6N
xeWc/WI35JLwWxu6hRt81kh9tRvM/I3BE6A6KIhLCjZD7HUr2QPQ+fEi/BmP9+sd/fJ4bHqZtsPR
OMi3vj0e0ZdZRsCtfUDMwW24qHCJDbgGfvtwfmUvkqQVCYJYuAqVzs8PBwOlsqNu6g82iCsU9IuW
LjGr09/ZzTfKMeU4Nq8zSxescAwWJyyYvj5rkMt4UNaRedDGFEeACCj3u1Ysf/tgfm0vhsNIzrZ1
/puv96/30mmjU3lGyV6c4kxc+UOt3Ox3juTXThhSPI6GBR5LrG/2YQD/DJyq6w9hrp/0iF7HlOtf
VB97v7OjXzsY1GJ0LUxQKab8ZkdOXNhholMjQDLp1o1Je5aqSVv99in7lcNRXMfcfQo9H7L4n5+y
McNUkgW6fXCH+xCToyoJDwgffnsnSBC/uWeASM9rZVpTQqJt/PlONCNtcugS4mAl4HGRDK70uF4P
jnMydO/SsvT5nXP3yx0q00X8RUoQl7StvtmhXzqyM0u7OUBvXbG2C0KxkEyfTFZM4+m3D+6Xn9PP
9/XNHSQrzCCtmuCLul2+slwybXuyD397J7/8mNiJy8OVQLH5GfrN/VOh7RQOJOsDimzGlvYioD+L
1ed3ztsvH24/34318w+KxU6W0kdtDmlfvCIdQqZ368LxGT/P7+zpVz+hrw5oPqtfPUYH5IA1E/bu
kPf0UX8IQZFlQGPcZNdq6fq3T96vfkJf7Ws+uV/tqzMbnG50RA7SiYYNS8BHH2Tq73xCv35ANvhC
B/0ub7yf70QldpbgWM8PpkNIw1jq5HvSvFyWw+xaJ7Ny5Wfi9x54v/J5zQlaNpRoe76Nv7l7feEp
G3ZcfmgHOvgWg0Jwr0AM1EeWjZ9++yz+3r6+uQTLSLeAxUf5oQhhIevjolffF8h6Qvvjb+9o7p59
87jgHW5QFPCWnXNOv5EZQ6umKdq0BZIFk6Ambz1FamFk+taNHBQl9aIUzVLlTG41mIvqkSTBw2//
Cr9yxXz9G7jf1BJG6k9MYevxABCFRBXYmHzwn///9vHNZ0dmiRdoqioOrYFXdPBeGpEVv3OX/d5x
fPOZ+fSZVJBX5UELQVzzXQETq/q/nJ3ZkuTGll3/Rc/CFRyTA2ZSP0Qg5oic5xdYVg6Y58EB/I++
Q7/Tn6EF9rU2sqovKeqtimQyMjC4Hz9n77Xn/xD4/8tK5b949Km5DOoU20Sjbv306McO30AM3K8x
09yVbaebdIDS0ilnNzIljyeI4P8f1842DUowHS3Vz7UROTB9Gmn9dJTgM7sie8AS81dr4fJb/76L
yglbp8hjB/YIaOAPf3yhaZv2dd1gPzK085ze9ejKIGOuTQX8qtO2iAn/4kstj/WffeBPNytmc9Z1
ekzHLKuiez2JL6bGsNkSuHKFVd3GZv3qVf21V3S7P7+cv95Ahm/kT5A+ZBBs8XNNAzVZa63ILY9g
NHC/hPRLUc5zWg32lRX+xUIpXPFffFMTS4Kk9jctnT/98dLqfRzZUWuXxyG0Qzx6CDoLmYd+CfOe
GVfnPRVaCTCLiBq/R1Nz5+XVgp0I3OTiVKV+IFCnPiDoj/wpAGSAS+3LHZxxFxRgrqZQaAfCj6KD
5UzOAy9ADFisxWusM5Kjd9bsmrJ2T0kw4GmSUb8xvYJxSleVDyj+9NeIJugBbEv2mM859IbUpIUK
S23DkRsVdFp+JWazt1z33kYawgEA+qwoXq16PDltfzYMsYvsijyZWO2iKrnKZ+daD2kjtRXITqO0
UEKpfdcvGRbM1DwX2nhkXmdhcy4b/ZwP+lZvPkS1ZFHTu06rYyWMfexq+doiQ3hYHILY0z3MhVqY
3xnam0ND0CkL6CG4KWsUEuDoHrvAJBnb26nRgeLFjCtRKHPDyqgPtHMrXL3EAjjd2G06ZKjrzlF3
WT/Ma5y3GxRnl2YucLfb/Oy8brGjGYb+ZS/jNTRGcTDdN1302BG1RbTqDQy6q4aMMjuWr6VRn4Hd
wGoD6GEVLvNLpnB4/kRHJmtaascE/6NpZ/cdoeXTlG54MH07oajx5qd4HE7tTKcnHq8NbtZq7ujC
ER+b+VXd3WVzMAOZ1e86nQSrcowxaenT24Q4Aa87pMlZ1Q07L+6CBAPCum2C16T6bk3vVUFkQ2CF
Bart34YML38UPebI9Fc1PACmsdprTqdzHYFzo9l6DvPIb9Cu2U3xPOYINmk46E13XDyUo63tgblv
LcbYawS5PQJY9URAReHbsBUm22EK0WDidzU62VbigjEA9mUWqKX0UVzRZzpx73y7aLaSyEc1l9fS
ZCYKNatxQrzd5G4YoN+QrhQ+jIF7I8bcHcjyeXbUAwD3cpfWI9EJ3YvLU7/JmnxrVRae9UE3wUvj
3Ji7+QtBhyTdi1gQNPZV/mZ17RXxZlcS9pOfEHd/JEriYtsBCPbqrLHAr3uz9WjMW/N+dj21yqYK
cm8sMdebJC1n3alUcFWkhfSOAanfzLGJ6xBvGllQul7fW12sQHGpO2wM2NpoqSLVgqpEvHsIlLwi
SrMopuvK7Lf9qBj6t+ec7Kwm1K6JynxRmA/s2iFmMmOI3c2GhaC6qT+iMDuG0GhkmR9yfNARwqEO
5akHC3Dgzz2ygBI9tp2A78bRLHEMW2jsErwKpZ1uB0S4o5Xf9V580FyUs0G+A1f0aabsWUmPsI5q
qvftFtZL1KlFUHtiYAEQwQkvmpEi5gx/1Ob8CkzjxIx4r2vTR25Q7Ysi2jsqRldj094fX5O6PEDh
IZgPpW8J62Ac14sjxA+i2lvXTXWXJvMGowJPjrB/tEVX+w26pCDJSTs31GfLQZkMajS6OUM4O2KF
EzMwP61mvODdSDepAYE0Pjs57AbeG9SPnyDKdmRxq/XUtnCITQjo3Qw7KDaGcG8qsB5TnQcHOfEi
mT2TpyJprwyH9QRzQbZm5gx+tKxe0OzTTezxlY6LTM1DJbY4MNYtQoQ242kfeY545+B+ueXV6DY3
tZucEgHo1m1dPxXNwTLlN6kRzQXVuDi70YD3CTTx3hiHaqXb5qOY6lOBuuQKEW53DWsN2HAfNRsR
c7n6UF/JzjnEBGPQedz2lQvbSgdG3SQw33CnHWe9wnxRmjRDTSQmoVtvlJYBCYh/dCqD1SWtr05k
HwEtzJXmajSLS49k6RgYbhhF+vMIVGSNQyZdmQEKcc20PzD1pJuB3ASIegncwhCgYaZlnp8Fg7E2
dbV1Gan6ZCYUm9iRsFm6XWxoS085+QjyOFsRuGyB/TQgWhvQzR3bOvQNiUZ4NU9N0O7zGhIZO0ru
Y/I7zhSAPmjXCyMcgACZvRdMDcOkfq8H43FIRzqm4yahfw1roju7unUvdQslmSS6CHT5t66S7qV1
UYmmynsQXTT4iQV92HDjHb1oc20U6tPNaedEk4d/Ctk10a3FtDWF8S7Cqf6BjE6smsa+4UiEjW6u
5M4TNtFOld4dx7nR9sjlUK0UMKvM5qqjW22znBZ1ey5jsD2x7ELUpsQJFRpvDbrXCcpgt6TSJSLY
I+hvuZMYtUMtPqH4xurbjPWOyc2EAF9/hM10gH/Q+iPcC/QxKyJIzyF5FGM37gSc/FWO8hJEHZqf
VSjH+EowSUAyRonEfV9cugHlCdrrjwmydRYFP8LeuajaaQ8dDjfwC+qbTsC9xKm9qr3oqnaGextV
XSDKz6LxzpGZbnPAUAiGj8Og3c49Lm5DW1nw/owhXoZPsKwAcrpsgWbkq36B0gw+/91K2ZEPZA1V
eH7Qc6SstvVhB5yZzU4CToBYTwiVtzJmLAqGCVeAlMsgO4F4viOIclNXxc5jQwqKnhm4opsebosu
OGn2eLTgOrYuTGCvOWJ3v08ie62T15NPFvJfkwlB/pgFwX3kWd/K6Pap7J86Xd4DJoaOL9ckc64y
+TWGSqwbiS+DZkjHGKZ3oFhqMaYmsZ6C+loEBGWD4+lYAGRb7/VmApyYH5M6eI6dGlqDC1bV1vJb
t0sfO0/7MVXFixfgd+4RQGozWubk0Hv9e4JXpgrAdMVXIFngnunQYZsYO39FH9/to2pPYoe2TztT
A4G7uGSQEjMKmjSQEBVZnEjqAf7KW6Q2EV4aergi1BmwsWvmdb4zqwVqhDI9FXw3pvxbEaq7whMf
bdV8pKIDcvAJjZBciZpEvQxaoR4sqLnsoetrY6UHiGcza8uX2UAPAX4Yhxui4C2IklOwmhJD82WR
ELyjCfgy5VNPaCdhXyFkQi9/0kZ7XCcNSrQZv4xXVr4ces4BF+TRbO1kZ87NLpAfDE3WDWhlrNSb
UssI51PYoNpbjGZbfRB+plUkl5aYsYkz+Gw0sFoDCR4r2xnvO1s7GyjzJ7IQfCZsW026l6GAZtpm
0VUzGMmnIZADjuQtKcBmsIvxtunecMPjOK+638Td7BdDg6EHwV3Kio7OCwFR1t+Gdnw2oDz3yafn
GndJEj+MwB/Mwtp0GCvTABoIdOiVMwxY9cod8O/rtLspa+/YkfKLMGTTVtqnB/MLb8reaMhiLNLX
EQrLqmJMS2yIgohXbKao9vN6IiJR4owxbtqccoicT/IiocyWm7Im/8jG/zVNmMoab9jZYZRxAZqd
C4Z5SWCAqbYpHeNqSvtzm8K8qZh+5/rGhejn5nLHvBcgXcVzOyc3tN+38P93cZI+JYtDSh9eM3up
GLsT6Txln250CUarJHkZ1od1TuZmbTbO3guL14ByrivirV5iqyhNWDtu/YMl91CUOukE0CaSNsAd
ABNoJJk6dFqfBIld7nWnluAoOLmvWqxdTBTjoPmsrRogoZMdwMqlVf7kKvoGrp8IFBu6Ak3EMlt0
iGUqyPkYVSzZvpNW9Yga9U4vhnXOkyit5ClJA1LltBmBigsnwdwuiySXfiPNnPDKBLyMyKHnUtOX
vbEZdftOa92dhuLRsBsanldEXJ/N7Av224kFAqke6v8lbNyeN11abs0Y0WjtPEXzdJ+H3q7NUbng
LXmpi+pHNIqAB4y9gRO/tR5RQuFUqglPADdBSG+d+Vo0vQR1jQUIZ820aRn1r5oF2uiY1ZfVqW9L
dR9FKu6KwN1YjTuupWfewEj6BHO1y1JjG7oxxNwKbxH7aacPN4Ya/Yr02Oq3+OV4EzUGJkv7Jekj
ZNb4eOyg8uFgXRrS2iWcXzupVko2EI/rMfabqTs6c/5CK/Y2iJzHxIyeaUqvUzaECiCJpkFJq8N9
kSYkUhjEDuGgxaGO1omnUZzTwas/Z+IF8E5ZQzMCu84phEgCkskqS4f8jko83JRDMnwTy4gUGwEt
SHWDPNbqB6sa9iJ5dEfiYpLEkwhpqD+xpbgrPVL6Rtn1lVfX2QeB0iZt8N5ceEqtH2VT+2RWZAdR
HDygGtCQXabBVsPEiKc96R6k0ZdX8WC07zTxjYOhcO8FyGBcYd+6qB5xrvoydF7ohNebQnMPiVrm
EsQdx4zebaVnhzIsdlPbfYNXPU2IMfderb21aHR568z42SjhzOL5OoDMeso4dpJeNFKyDPLKzeBH
KmM8Ex12ZxoSc4UX+2PmAuiV0R6q8BexRJNf2CncKMe5VrHzKZpKwD3ECiHqBcPqO317MsYAf5B8
DVLrtW2XE1ZlHTrPWKCyzXMxulgO0ncFbGgTauYzcq+DN8VfCRS8qny2wuTk4cKa9H7HVnQyzHlv
MQ12jOR5wmPGbtLeSmI9QlU81h3Yc7B8hh8GUA/hP1HZ5jxBReElm7mJkWYbKek6xvzcGoizZD0d
wznflZXa2K1xMQObHPJ6bVXQFFHM7M1CEPGRnBVgKoQXeEmTs0XGRVdQ0ujtazbjUxniE7r/JRdr
KWCXuPXZ2YINCXkMqNtq8PVOyE43Tu/IR1Y68R5eBVyoyC6cEA6DzlHQC9ynKpZbC9k5+y65OGmU
YZaOqiu3KltfSoQgIj+mGud/K2GDGmMYrUHyGScD5b94GCPPWTlxerY9eyPG7NEmkxtHtOKKGBCS
oIKoOtnWXrvlrb0deqIZszL4Tm2QT6DFz10mf3hJdihi7YehDZWPNv57OWYSv8tRBgScQsInijjd
GSNgXq9pWMyKQf9Oevx8ylFOvrKjHAQQZJvRfdCHIQT0l0DfriS5G04Ih2A8tzMa37rqCd6YSrZj
pQ9XCr3iKraIdeBMtdH0cKchb11bffSoe8jLhPWJpk+s4TCTezXeJj25u8BAbwQxBCs41TD2WSEQ
/txM0bwyO/PYEzissOHSIFyhisp3qkw21kBLw26JNxnnaokW7fGNVRy3gis01LfwVx+sML/pou5m
rNJyzTr/naDIS2b0bGW5LpDJV657ceLmltkpmAsQvyH04TGNbkCvvQ2qPeZ52FKTMqcpR7gxmWw/
ercrVpU7nNI2e28d865snSfN1G9wTdEZiWoWW+TeFSE0uCQ5YvYyPgV4tV9NGLMX2t8ADSJ/zuk3
pFWHMKvc6W5PUlF1nWSxB7uneLGH7K5krgdB0XuAVefjV8bKkd546bwpUw7nRBrZZDEZhu8gT/ar
LrseMt6KUZWHYY4/rGHg6bMGWj7B/Fzr0Q+mei89ind3EAl1VWDu3by3N61naKTZxHTpTDVtMFIS
+iMB7a1ky6E3Z4S5AuoAAa8MlM90tkBRVCm/aMmr6lo66zP/K0tvOVc17S4gJ6oQYEQjQ19X+nA/
92TMzoAaV6aDSZXzis+c5YgHgTySoDkJ1kcxqsvghm8RwQW5KN+CZHoMhHoDffusBXTTwP482XmB
obPHdeDMd14K7D3QXcuPSq3YkMdp+W1FPk8/SBJKiy3wVTTiIeLvIBc7lfBzphNdV14q16njvZPW
B0NIPCJ5eWuLfscefF8mxT40CvtCnny/DTWDpESYZ2Hrofkx74tEHJyO/n6CGw4r+3CHBU6n1UQV
IMKCoVG1dRvza6iHDYEFd6kJ17ARiNyN2YJWn2O0TIPwKmAJF6lsfc2Y5EG2k9jbcjKPYyFKgq3G
cquq0TqZKjcOtSHds9a4L0bI9a4JnQGOwYneYDseerb3VreBjoE37GCyrWnUXo3wr7ltlDpV1vBi
lHCwQmczK1CZthE/uZGxSyq+caXbhGjCi9YdDEFkp4BtLRx/bOkTVemkH9tZ3eNLBGxabMm72NIH
5FzezA3VEJ4zFL6K95pFWZ8QFWcFeNWKuwuaywimdI27dNzmmbU0wJxxG/flzST4jaIEaVpbUz+P
RvumaeHSH2HHimT/GtvtQQ/ydZU5YqW38MeWxHYg00mAjLAbdgMIM5c6kKZgPi2UmtRPNOsjSbuM
baHbZVWZr0kneMKXTfqTC2i23kZ1S4E5Mw41pW9AOfONQjtFtuVzfctb+FPQCJpx/oiCkMquxlfO
0wYepaLjkzlZfcSZHawcSC+L9vqEzE5tkrmeb2iXzA9NxEKVcDpZE45FA7tFUCyWZSYa1o3peCvX
g5YRDfa8bZM0u2c2turqcR+2y1vmlRd8EY94DJ5llT4pGmkbB86KOQONVuWu1DnVoFB03fo4OOFR
64Md9IJLkQ9AQARqRc3oL5VjrjmkEADSEDLj9CQkuXb9Xg3GLpymAL5W8TlZUbuBW0s/3vhIpvB2
mvq9ht2uVPGPKDXwwRiwo0xOA1rKfq6wmjdHo7Ieu8i7z7XYWPVx7q2yhrsozQ6mJgO8saU7kA32
a64p5CcGw+2+6D47WruQoK1NrOGeKjGsnYwht49agvneSqerZBpfnVyBnreeUTV4q6rXujXywwWr
I2GlN8h+CQKaRKKReIUOjrlHe3SXJleiK/LVlwg1BeC+a/sKE5y90Y35Nre1WxVUp4xNdUSOalT5
3uwGXgb7kmR265dNeZeUkuyhasI5hfMExcmub9NXw+ZRQafh6fU7k4+97cCoJqvbZ9GyKBI4TYVI
KXvbxjkV7kcJKizMaAA76d6txte5+yokPRtL84OlfHTyrYsIGvHwIbNN30pRAOHuOxLIO/tNHB2M
kiP1iFrDBQq06ruqonz2OIizN0R0TKB9BTXRcuYNGJGPzGze89HDOWXr16If6FoUpyaCITy6EMc1
DiFZzHAjRfQtKfhW3uh9Brm7H5xsD4P1FE3la9c7e4lmrxPDjt4OhU3vnJSiSVyQv7ARQwE72OX6
swV+CAMpa1MN347o9oqU0CzV72tEimUSwq5xGQAY9mFg1rJKpH4zDvoPIsJ6lH7ZlV50zXogqm07
4ahbt4XDc1d0186ihQQx9cjzk9MRKfw8D+S6yYV5awdLL5rQ0lbW73rRPhuT9h3Ps3vEJ3gFPZbw
iTi8Y0k7ypkQwBIKbdUOL441PeVjeZtUWAiS8TiU3iYJxRfv5aXqxQuBvi9CI7LYrneCHMucA93k
aXe1Lv0Sp64zdUSpao6GoDc/Rq661vPgpky0e/Kvw5W7uAm0AFltkxsrvFqYU3sd306EDDkZwmyj
rNEDRq5juoxJUQSISyhGIA+lsu6LvFus1MJYqYaSotcqD5lEhkZ3ykipivpkPSQj1RM+soPnLGxe
YyZmsjxL5hFrqRnvQ95sWrc6A+71s1oLOKjSNSDamK59mx6xEUvgz2B7nX4e1kNRXSNYoK0eMkvJ
w+AD3ORZRtmL2bmvJAJsSOjw+8Q8hdYUHdxu3LaeunRl/Eb4C+yfrGanMXxDWN+Vpq4pSK5wsy8U
1/5uajOYsiFyWJgQQ/Q2tPLZSvoHaCgXG4ETyVrgqgjQutITmNtCz5XvRP11QwRwwHq/toEYwUyX
uMBDaJFBhH1C6PS5M/LFyTjI0nhjluCKkALSCZPN3qQGxGNLtFY/YglmdPaIRW9cpxEvF2dFZk81
MmHLAg4qVLwf5yI9lp4gAW4g9hiRkYcpTttsXeXoW9aGW7vCOcrylfVeRxhEnO/EnE6XPIttGhRu
hishH/AV9MHGyN0iO/Ks21hcF77JhhWqzDFgeGWyy+ZFQzHMIGRwC2FqraI59K3e/J7tPKNibsuE
EUaPyrdBrrKCEoat16vUm0PP9r0jrXvlJCFTlT5OrzQ98vySwvg4haiZvc5mHA9D42IDB1ilA2zw
WPTudSMEyt1c50jvTvFNSI7bQbcsilraCj8k05lDDmf1o3Hj8WmutMTmdzQn7iwUW5KrIqK1xpHN
u4+d2Zf5yG9eWqX93mfSBfowxY+VaQBWnp5oxDGKC80k2YPwRz2dTma6Goe8eBp0Zd11fUacgQvv
hrLUIz1XxIw7NUbV+AOYoRhtGt8jNxg2yVSy7fbM+QNHqnSDnSQE0x3yGFwiOdFEYefW145RoNhQ
7CSc3vR3uv9R56um8VYzMrFVJ/EGeQUnBbsWta+ZUDRNo6qQNuc0I4SFl28DM25BzNQTZpuW08/Y
ZK+1aWlMtGQzUcgy3O2cxmRsy0A4spiAccjpyd+LMzqTlmhoX2I55GWfVUMEoxNmgroFzyzNfdB0
8YRr1XDqflNYbQAlkvlNmxFYEhZRd8H8SBpvCyCNBpw6JUQWUkdazi1eQ7kFbxluq4HdvpAEl+CH
7c+pGKGiaAwE+bXHPr7Hcz349H/UFo1kdPvfnUIx9BwshCZxEp7KPhJrOn2LrYCMYggCj6ZX35ip
uaNxdetG2rTvdI6Idmn3W2Tk/WUGK0dIw96Ennkxy6z0/6b8QAqElC5SV2mh+flND/Q7fZYpWrKH
Wkc/9gVcz6GBzBsxW0AJNopzsjRq56Se/kK08qvK6KdP/UmEUDDSlG3MpMNsWpLzBrHpSQISdASr
ZevO79tAbMbYg9JibeeIwC9W2z//4r/Ic5ZfAd0z2EbX1eXPukghs8I2zbY/dqrejjUVnZfaX3/+
Gb/ItpbPcPEUmgYqFsv7WVVSC2PoRgEg0EVQwOHg3BaetkJncmZb/Qvd1C8yxd8+TAoEvoaQrvzp
moIdw8BaKnH0pgyMnbUtmO67nbP9298JlbmH6M1D8I10/Cf9iKm3vafVw7GGPnChRzQeCaZhoYfV
tHPxov+VFujXi4iPUl8qSSmFZ/4MvvTmAF8+e9qxsJK7yYBZZgVoG+b4Mff0+G8/FXyYjcZ4sZda
CDL/+O2KRpiNiHTrOFqzb3dPBiO8P79+vz532E9dC72gq6Mc/VnD3gSWCgnrFcdC5c66Um4FtAb0
/p9/yq8Pg402Cw2VRPGNgGpRHf3utQ60UmVW4A2c1zO/qNNDRyaQOdV/+2MkjwGCA9txCQo0fnrA
ezYZ0EpzdbS65JOjDJ1j+3koyHH486/zm+Dr9/osqUsLGTbnYOFK7s5PosBQAdtMhaqOamBtXSo5
1TlEVKq+gRkyHcBzXXLLVOtSGMap1pxwhxT6r6TNP8vScFLYgjXScDxUn6az3NvfXVXonXYg4lAc
c1CKdSCBambzucr7a1EF+8WF6UnjL963n58X7BmO7aIOw67hWsJbXo/ffaaURpLHKDmOHHEvtlbe
0Gb9i5Xjl4/gLIStRGAikQ7y2Z8+ggTOSK90o1oQMNEqqMQlKMTVn9/Bnz8DdZuJOFe3TDzbLpaK
P34NfZSyyCcKIxiE2I8KfMz1+Ff+gF8/xLL4GFvnBnHVvJ+e+mp0Qjh09GgT3t5RwU0Dbfp3vwdG
F5uVT9qGlL8sEKPRjF7CdOLIuftsZfYWht3z3/wIvoDuWJivsW5wZ376Fk0OiM1jhkX16hE13Ola
s2ly6f1TyPk//qAdbX9DJH+U1dTEIX29P/71367eh7j4Lv/n8kP/+R/92x//ys/88/+5YJb/8BeQ
QnE33fZfzXT31fZZ93sg8//rv/wnuPlhqgA3v3/mtCzhkjXxR/d7NxRW+mUV+9ceqn//3//n3/8F
7PmfP/sfTirP+wf4ZFfwStk23hicT/8ECEj3Hyww3FUsdigI8VL9p5PKdP5hLT4qXjcDl4vnsDG0
JYDg//XfDIkxiyeC4wguG4c96m85qfSfFxl9ufso2fEdSbEQYv74ptCeYvjAB+7RoTBuKytqXyLn
i4xcPtsIBwJoHBNo2rfFZuhtbbfS4qNjuIMNeAfIn/uc0IVDvKqQABVyUwYDee1BkkEChveRqbpc
95keug853Nps0cjkpvhuWr1jtKuncyweXS2ztZOduwSKt+0MkpOzHdb1LXR1itW8pc59c+JY4BbF
WgQrPaV7SdJgFeQ90wAzDkDIJ2FvvQVpHmONjWeNTKgy1dVr6lpRsrMg9ouNwj3uIdVSYAO6VW7o
eWri43Dm9jGGTuvghSVxRzw6/D6qw5SY5BPsHLc0nwhVFBzDFNXKe1TWqV3QACE5Cwm+ZGi01dyw
SZ7RssYcv1qim/0E63PgkehKnCfSUdpW5S3hmpbcx10/QtKJPUdWD7CIdc4Yylo0gBWABdq+Kpnj
XWqjzvmqgeeVJH6Ok6HtM8Lx0LBN3aQVO2sg7v6C2UdUe4ERX3+q2hCgNEZ9TT7wpofdiolMVV+n
BB5120CLw+KLY4s9vNP7Vgx5yj7pmDcNGkb+daohlL+4JpRrHxwe8wiRl15DRFE7akdRRqDkrTCY
1B45qGke23ximkLU0JgT1jTo4+04jB6RpFUXgupiqjv4EdQqi8QOESZ3Tosb/8gZnMbpitZQZl3p
jasvrmc5jDrkH4IdiCkKsiF8APU7N3AEuj7do4+mtTuHwqKB6lDCFNdRqqfPZh5KBkhmYSsb3jSn
b0Y2nWaezZG68DShN8z2ckLm9pwRonluq04+6nFq2yfPLokzMOehRUzeJBAx32U01uaXXjvT3BJ8
I53uR8MQhyBzHhKUOl7dy/IIwc5xd6M3RO1rmWUFmfPQkZiU0l2dwusgcgf9ywCgubBnZk9ppGWn
kUFbBP9T2dwwy3CsYwcSg2mXkadW/TzRl+Lk1VpXbWkWF5W5RBzUvF661XXaJ5BGWbUMsii9rqwE
asYNJMC59lFLx+3OIqLO3qUy0uRhyNwm2QUzI4UDyCrHubFqrYCkJR2djBZkzv2mGvBQ0fQZ4Kyv
DSHyz8CuEbvIRqHd1+OMKDrXTRPzzoIf2HKUbzkCu0PKNGZCKhqjOG1pEk2kzWRHrwpU9ZHqptK+
wqI09auQRuX0iRGU3NiwB3t5pUP7npZAJsUsG6LjPBzjzpblTTTHs4UuLzVN/YjcYdb23oDWkojt
iVBOH7+VaDZODETqCTdZijOETAxGWboc2zfQ0y3thTZuwIvAFiWIYU36Q00meVq7nEvylguwkL2m
i7BqenOwgAJ6cLZ3mQav5Y6AxcXrr8kfbUks8c6Kp2y4b7zY8c6VUyviNScLtvphxndQnhQvZ0tL
3rZLQBwgtO2dmOymukwOfO53KNZKu+I1bbN7uJnmcB/zfiKJraPRgHk66dL80kzXRPJbYHW3TxAe
ysy3ytRkzD2nGaPyrhkLkpWtITXztYgig2ZVYHdBfEmoecNP7OeiewEPPk+lTzOnHw4O9z40twPV
P3VqzGsTvWaNyt/CICYCRxf5S2hYJy1DbUu4s4c7PEMKN1BUrvJSk0t+SUJqVawL2Xl0paq4OIDo
RDhHDFDbpS+pS7gNm4EZ6R+SWXz90KfGlD+Y5bL6ViZNuTvdciMIHDVRqcm+cVSYHz1yjbQXbnRT
rgPGZEjm0Zjlh5TXtj+PfeE5iyiz68tj0JtRfgyEjToCj3riPtXSLgOfDGdezkVDVOSPTZNnNDhR
bDhA2zqecWCnks2K9X9OPRLB6H0pACQ5QpDO6yMD6a9O6+h1ogfCVdUyRZ+DjhofL2Qiext5j6ZO
pVX3Teu3KXjDq8xWWv4AtEujFSITFwsUgkWZeDelGCPoAtAU9as+DJWLzDMAuLUSjtGbj6jak+GN
o1gm0NB1CS0ES/XT/M06qNsXu6USBh3ae2BOzxC30fijHVBEA46ZjlR3XSbOPBy4sm15rtmNg7u+
FUPHSb5zuuQR7cNkv3XJFKMtq00XTVLduPkb6kB6PRM+5oAkZ9SuN2avNw2bjJmO0xrHIr3wzK60
YJVoHJsBcVoVeObWG0mCFeQZgfCzVG5B+RiRpfCa11Ovfxj50C9hb7Un8udh4qgMNs00wvMQk/OC
TGt5gji4Ku/Tdpv8R2842O68XN6WWQ6i1iZwc0KMAgfzkFYtXAsv9xCLReDGrRNds2VujGyzbp9E
1hrTnrTLoKbn6+jdaQjrur83jLG1gWDTuCYXWuVtcMQ1ocxzmQcD+TWpIOFtO7ZzVb7OU3Zj2RWS
oNgmMGUmDVFfxkzi1BOs3PkJmZ/6OYAXiBDWFBOobZso3L0XQ0oKoZwdhJLf9M3g4rJHsHc60ZSR
fcM/jnqG0cyFr6hf4v4lr6Q3PxJdCAEbdaRkhkKMUMUsDfu1qNYDeWuUB40Vi+mkhrpx6L3HVv0I
9rgvN4r+9rtFRLHiPQqHqz7mW25CRCHam0eDOafdb5d6T34bvTAwP7nutIgdW4nExas+CchBG5B+
lzIK+pNTx9A3Z91qvKdeunV4G4NIq7AbjOPezEby8MhPDa0DXc2B6HBr5DuQLtkmnvLRry7cnlZz
MKl4srH4iaLAF2HRQr8p0y4w/JHgH2C5KAHUY1wkQ3ElMo8oHsDujYSwzzHfxuZBzPJGNHruXXWR
m6I+V42gGiRCLCavskss29gACjfzp5hcIhLIJLOCx8wgOtevpcizQ2h6qfvgFkna/F/uzqy3bSWJ
wn/FmHcSXJrbywCR9yxOnNiTm7wIiqOIlLiIm0jq18/XomSLku3rXBqIZoAgSGKlRRab1bWcOuey
moBov2SMcji9svAdSXieGE6cn9JibBrmKkxR3BSzNJ/T63GGeO6TaLaMpt9RPnM45ahgwx9ysohM
NJpT14ma0RKHUJ8lBNa6fgL5EZocCBUnUX4NK/es+qwskZY4KxapIt43SRo44zksXvPTISgY54KZ
5kn03WKmnQkAB7QWYEJF4WhIJTGzkgfV9IPRBLX4DD4qhOSYyk5IF9FrIBd0Cthfczg668b8NnWd
hT0CqhMhI0jbP4OHGwBXVSDyo+jKu8VCmzWny8LykrO6MjjcKzqCydc6LiKQYWKS0DCJHegzj30j
WqZwKjdDZ0Qw0IgPVYI7SJGhS5oZ2FBbM7XlyVyPs9lpZoEQv7QM7tJnWMFI3OK4TiMH8jrcm+9A
A6MUKMymwqnheo18w1r8QDBMHmHTJXx9J5CYLhY/kFae0dhd5U7/p8mhrunkTB5VsKfzwzezfBQc
HYOI2U4rH/5nmx26mkrCgCAp+SFFOsujxtDSyzmO6gHPlz90yB3540N2aKkeBQ5Xjru7qx/eZ4em
qZITQjBHEGdqwmY2eZMjf2oLXG1KPhkn679v81LgDcn+HgphQK4EBAvUDneKAkOgvQyO1US3yyy9
qSPQ40u4+rUBfWT0ikOUtOcI8OooTQynyYRBxYq+ozWZ/cxQgQnPPF+gN2gKTu8T5CKhfvRmhfO5
BuADfmpqLu6Y4CKmnkbibRj55e2c5A3pqsD4EiE4dyNEll4rTjz5BP1lfF4ZWgFuDGZSEaJLT66B
8koQNt6FU4nprwakxyk031BSgSlKzxZlhtTixCj9O61knuxcGxbQy4SGvUCBZUaGNVds8xf0Wehu
hjP/xEpmIpfNQ4T1XEh874xZrv0VTYBmDRKORn2QhgysIQ49uZ1nOp+aeNnsmtsPrjM8/LdKYYbl
mAw1u2zifFYMppNFdes3CFzk8Bpdpl4A8hmWfu0WMi86DJ6dUi+vUkOi7Xz781Sv0nNKe+GJqy2s
s3rJhGGtTfJPIZDkjAmEKQR3yFSgx2zOivfkDxkCxtm8OLeNKD6NKlIO5oE0aPbsHIECKSzzzU+W
BtyuwFYRj/RdCIjM4ddJNKxvLCksN8gFotsDt4A9zBmWzI3NMzs/dtKF44MvmzViAALRg1ww9cyP
5FHp8Bgep7hGiTBT4Lezc0V7Vy0Z1xhETYp8NqeDAim+WDpjkdUlyui+Yy3p708ZR7bh+EGRzYsg
Ai+Im78vyWzfoZeUX0ADVMcfwQXr4OkNA046uwqj6sJxrblzTF6KEq+mTZBwLxclV0sO5k2PQ9eA
Y6rGnoxyeCYqzVFuDn9xhDvN2yw0huOqzudXyzBAtcKdomL0Ic28BHAibXkEYpgru1XcAn4jFK2n
cDrPy3Go5A1SHH6w+FoiTzskQKrBUDjzSVxd+NEwVMB7+JMrXQkShojK0vu+sMGOvZ8mdT3ypor3
BfZfC2huEwFPnYifyNEvPhYwS0NqSMbKNisb6PXR+zkDZ4yyi9Dj6pKLAVnoT21HIzezp9WpohOn
kaEXjkCWBV2hBaSMZ8R5zRzt1oYO7CKzjROOeJMgpS7m12k4n1wihg3aLozK+ouvObNbI6xcOr5m
Ur6F6xYC7MivUbidA8e/VhSRf60yyxp4+SwZxSXzxme6axTAFxZDJBb03C7fVjFsdeyEafOfRPct
ByUqezgH+FlSCcmWKJNOUwRdQeqmk1uHQZPgRBjBgvug3nDlV7OEQHdoLs+daVR6ZwZgo+YbNQcj
ew+XHjiI3EzFjwiBG8A2NCFJKYLCRfTUjJIEdEplMuczp9VrKnHRHAtio6+2D9L2tFBEFp4CmwoQ
8aOmEw3mjBn/8hDfFB/1ZUZErGjIS0D/G7NR5xFDoPrSKo8nWYhAhDVLhtllRtsc9VA3hXNsGdiz
z1NkGk40lAYXAwukw9sozrUzE4I60Axm8G6OFDg40dARDOwuF7MfLiIN6N4gwCg4V4ezsWkkFgPV
iPkymOojgu5y5J4wCZBntKK9hT5YKHky+0KU3NRXCimMefH7x+mH4I4x3ORX0S2v7lRkb5KIX7sf
6dRnD6MgC0+EEDSZ6J/SNjA43DirOH63asUvrQA/Wzt+WXlYXo0t+3a0MQQdKVt7ydU8d63357Ks
en9Kgri4SfZu6EUf2hz4jy/0svuDfkDy5xJzdCKc1XWt6u/PLROOKNOXPymvm57qEYXYdNA05v+h
MvzXUZjEk/WPaQFRAoc0gO4uQxKWFDTsPtKnDPH8Pe4/4P11Ojdwl5TgzGgqTIKkE6+J3RjvCQvs
LPC/Z4EnGyESUvBCI+ys8WAEw1R1E0444lFAH+4qyu1sA1OlGEl/hF7IilTuD22DnRsYr9pNUg/T
1GjP930XNJVOm4RL4L94K0AybNsA2U+NjrOOJ7FoCB2eBWAd6msBW8UTGDTW6cwiMCpJ27ZNoDuq
Rp0AaBB9SEmN/WecwZO7QAeF0nsXGKrGMJrg2PCgeluxhnds4KrydKOWDwChJRX/Ix7xOSM4u43R
J5zizhoP/kCYqouILdSNdD45SSWqZ9sIhkVWzFtC29HhjZHitAdmBBNqw75vg+BJQ1lHc4MO4opH
c9sGuqnarvx3F5gc1B30bQ/LBkLqMPS0gdBUSWEv+AXbPMSEPOmOEXQo9nlXXKI9z0Pf+NCM8BjV
6u++DdCmamADBZgjQb+cY3DHCNSIADxBT4W7OEC3yCVJT87ubKEg93Hn7wSKKCbYNuUmE+gV+AaT
J729EVbUsvTGdEG0KOtkB7cReDp9jWDY6qo+iOMXgLBWshHbRtA91fDoErFbNOBA5sG5RYaUegcJ
nA0MiPOcgSyDwAQG09kJrqPa7A+wkjroGN6Hg/OLOgXbvm+DrvKUbVhaYTkGjG6Th3U2AhggiaGm
/gtghzPi4N4GGEz7RouGoTLYTk5IYbz1fV0jwEPNGDqQU+ktMNHBhYtQIK+rAj38oqNSyKfUYDtw
N5Mo70RKuqHKbIFwhO0A5W7rgrbqDPuJ70uS45d8ppNA74R6D5kT59k6kP/nRhC8DsAsAaOw30HS
ycrP9utAesm5wb+bCO60b8thhUqStbU9sf65EUxNtcA9WwAp1q6vawRdqCYYY4P8WqeSIhGDB2YE
0zHaE6uHERBjYhk5OQLMXGIm94zAnRtQ06/baQdnBB5h7zABLn1GFCTCWb4M+6eDoTIFYrETNnnF
YW0EE7RpbxtYqHIxNSqHXWTcKMc0tl2CZqiORjACWtGTxYTDixI42XobwZXZEeEQxfA2VuoaQadP
LAtOciBDxlN/qrr69OHQVpn7ZpEmWhVU6Jiqor7Izcqy9fZmMHRVOIydWbbwhAynDs4rMGbU1wgk
D6g6CApKHBCCuZUd16jZvBH4Rtr5EIWvam8H5haAK7avaY/zQZBGUi4hTrCAzu9VGIkZ6TWQtGtu
W3Q5uJ2gb9K6HkawVc1ifo0Olctv9Ke6r4NG9c0AcgKQDu0U8oeDM0LrFnoX2Ji84EEzYwSMRrYN
d84Iys2GLod3KLlgqgOsN/MYOb56ewZP5ghM93iGpjPiIzm/t90jnsFiyuyh5nxo+wExMXnNuKte
L4VtyP1OLLByfztnhKaryHiauE8pXHKA2eS6I/sKEbRwCI9dIug2W9rbDMhwMV5JkL1u0RzWMSGb
7X3rK8JSme9kBBFYHT0IIQdJt98IzlKCSqJrogk0KX6n//CC1Pu+iQ84MPy56vEH43xrqu1vP7B5
EfYXWCflsmdJ67rzOTnw1q7cZufy7//uhGYrLMXWDzfYitXXrP/7+v72v7nzXZub2vzjRTDORtmd
D9+3nOBbX+XVKAIj8Cb2y6CDkVwV0B6uY29K794RPLfsWTkNRp1eviwi4Ub6Lnw+ivNys4w0NGNf
shTbe91yFE9+Ao7YLLVau+2+v8radXD03ZdfsvMFslLX/wsC2HC7ZmmD2r4rX4yCeOc50ht8hed4
Mf4x7u67tkDR+4LHgfQlcvd1Ld06rv7L75lj1YvsvW65a462aNV/3d3rbUsgfdd9K+278yK2/flX
Wbnubo02W++/crgDBwfywmHWd933wSiBd6u73drCa9+lr1nWH3WMsQ7H+q78xR+N4q6ZqWPIFPAV
Vo53HSlLy9bUayy9e82rKn/vhYM76Zs3V7gFOuq78k3wY1x01m1H2/uu+xfDPvIdPLptJmXW+YK2
Ddj3C76V8Y7rWFcO+y783R/veed1E7vv0pdxPM6OPuD/kzAYbRtlDZfo+wWDcTDdfdPvsZp9F7/h
ebL69mWv0w5y8b6LX3HZdTA6utiJ9tqrf4UACoey56vWl08K3ffy/3aeZxXZPsoq8aJ49dhn08Cc
2nXi9xWAvpd/MwqqrnuRGr1Q6DivYPmLj1fnR+/kb1/efN6YWrqwR0HbfW/lw5vjNx8f+6Y9QPbz
3/RYKnOPJ99PcDY90cf+Wzd5k5+4C8ej7N//BQAA//8=</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plotArea>
      <cx:plotAreaRegion>
        <cx:series layoutId="regionMap" uniqueId="{615537E7-BE19-4364-A7AC-1518ED36C51D}">
          <cx:tx>
            <cx:txData>
              <cx:f>_xlchart.v5.14</cx:f>
              <cx:v>IRR（部分省份含补贴）</cx:v>
            </cx:txData>
          </cx:tx>
          <cx:dataId val="0"/>
          <cx:layoutPr>
            <cx:geography cultureLanguage="zh-CN" cultureRegion="US" attribution="由必应提供支持">
              <cx:geoCache provider="{E9337A44-BEBE-4D9F-B70C-5C5E7DAFC167}">
                <cx:binary>1HxZcyXJdd5fmZhnFyb3hcHRQ9ZyV1yg0ehtXip6untq3/d6kxySQjJpmgzbMoMS/WDKEXbYDFMW
TWoYpP7MYDT8Fz4XzeFc3EFbYBAMGQ/djUZW3nsqvzznfOc7WfXNV+M3XqVvXtbvjVmaN994NX74
fti25Tc++KB5Fb7JXjYnWfSqLprik/bkVZF9UHzySfTqzQev65dDlAcfEITZB6/Cl3X7Znz/j74J
nxa8KbbFq5dtVOSPujf1dPGm6dK2+X+M3Tr03svXWZQ7UdPW0asWf/j+5z/9/uc/+c//9Nd//P57
b/I2aqfLqXzz4fs3Lnv/vQ+OP+xrX/xeCra13WuYS9EJEYJgRiWSRHKq338vLfLgN8OYoBPMqaKY
Kawp5TD89qt3LzOYfieLru15+fp1/aZp4J6u/70x9cYN3Bh5VXR5u1/AANbyw/c/+/n/vPr2v/3s
008//1/fvfrTn1x971tXP/jl++9FTWG/vdAu9jdl765X4YObUPzRN49+Aety9JsDtI4X8Z8b+hpY
V//wj5/9/K/vFSxCTzDFAjOhOOKKa3YTLEz3YHLOpRKYEoVvgnUni24H62DqEVgHIw8YLHCrL/7N
d+4VLEpOkMCEYcy0RoSyY7DUiRSEYqoYkfJ6+IZn3cWi28E6uJkjsA5GHjBYv/7Fd3/9q3uPhIyf
SEYoh3CHtSKMkJvORcQJBEqhMJeaK60AzkO87mrU7ZDdnH2E2s3BBwzc5//wH6++/Vf36mVEnWBM
EScUkBEMiSPUMDnRinKCOJIKE34TtDsZdDtiB1OP4DoYecBY/frPv3316Z9d/fxPvlyx359rEH3C
9x4kNFAmIeDPTQ9D4oRzfBASv/zqt1zjThbdDtbB1COwDkYeMFhf/OqXVz/+43t1LIZPFBWcQPpS
164FZOIGMaQnwBnB5SgSv/G7w3B4J4tuB+tg6hFYByMPGKzP/+5/33cUpAy4hFSKUvRlmDvECnih
UPvwpxDHEtjhTce6k0G3Y3Uw9Qirg5H7xeomqT8oZaBU4QxRzoUiVFLE5M0di/iJBnYsIQYRvmfP
/6Kr8MX/+UvYBV+vXZ7+/1C7/Pr7/+GLv/3He40nsEWJgN0H0YRLAj8eB391ojmDqgWpt3v4Jjp3
suj2PXow9WiPHozc7x49Kiv/wIXmj//i6le/vF+wIPgLqF6QFljjW1iVPCGKCSDBSuzrTCBdh8H/
6i4W3Q7WwdQjsA5GHjBYe3L4rfulwCDhcMYFR0wRLPel5M24h9kJZVgCBVYYcUDtJlh3suh2sA6m
HoF1MPKQwfrpz+47U0OSQkRThiRjCCvQao7AQicUEhjGUNEAvzquV+5i0Duw+mrqMVZfjTxgrK5+
8IOrn/3N/UZBdAJepTTQBSk0YvQmVIidICkYhkIGKMURUncy53akDqYeIXUw8oCR+qd//5+++JN/
fb9IiRPENdEalFH4C7OjYgXRE0UEheIT6euMdTME3smi28E6mHoE1sHIAwbr6t/9xec/vN98xQAM
LQhIaIQzqhk/8ivCT+je4ySwRfC+Y6HtThbdDtbB1COwDkYeMlg/+cl9txzoXvWECCgFQkjLr9F2
LE8QyKVaMnCtr+Wrq7sY9A6svpp6jNVXIw8bq3svseSJAvYHUU5KBKgcOxZooftERRU0kLSETtHN
KAhg/fMWvROsL6d+HawvRx4yWD/6b5///d/eqxhK9Qk0V5UUFP9Wjrih2UCJhTkCuZQDZ1fHTPDq
Lha9A6yvph6D9dXIQwbrz/70i+99/+o7P/riz//753/3i6tvffrlPv/9JWyGgEhQSFucKa7odXK6
gRo+ERJafgoxrDXBR7XW1e9k2jvgu+UzjnG85ZIHDOg//dfvXP3i03sljNDMwwhDt0hC4uKKoCMO
gvUJgS6fgFoNekvXJfWhwHEni26H72DqEWoHIw8YLFA3Pvv0f9x3qITqSwAPQUhQJveJ64bTiROG
4HgKZ5oLUDhA9z0E604W3Q7WwdQjsA5GHhBYdzP17eK9DZY3ZvyuZ4v0ye+D2zsO+7zbutsxfMfH
3Lixh3WyaN9auW8NUZ0gKgmcKsJKaqUItIhuuBg7Ac5IBMZCs1uOgd3FotvhObiZIxc7GHnAYEFf
9upH37n6wQ8//6vv/AEICVUnTAIqCoB724i9CRz01AnkMQUc88vy7UZs/F2tux3Ed9zkEaDvuOoB
g7s/T3XPfTI40AIMEogJNDCRlNB9vwkohi7mXpOUet9Lu25yHgJ6J4tuB/Fg6hFwByMPGKwv/v6n
Vz/74X3TSA41ABzeg94LI1gdgQXeJxHETcbglN9b8eQQrDtZdDtYB1OPwDoYecBgwbFS8Kyr//Lj
P0zYJOQEDvIBVYRs9rbXctPLkAINEkR/uT8RDWXCsbr/u1p3O4jvuMkjQN9x1QMG97NPv3vvfTV+
ghgHcQsA259nR1B5HxIYRMATtUKKMr1XKo+OwNzJottBPJh6BNzByEMG6+d/+Tl0CO/zICDFJ4Qi
eOBgz1sgkaGjQ5sEA6khGtpqbN/MQUdC5Wd3segdYH019Risr0YeMFi//pvvAVj3muP2HQCyb5uB
01znsCOwED6RClHIgSApf70ReieLbgfrYOoRWAcj/5JgHR3zOXhE5LeP3Dgv25fu9bM6dx69Xgx4
hOho6m80jVs1zLekYvX6w/f3yQzc5bfPAO0/5IYacqAyfW3Wm5dNCx8BZxSAsFABTYQv+3PDm+sR
IJ/7tAn8lHG9j6Pvv5cXdRt++D7QVmiwQgdWs7eHe2GXNEV3PUThfIqmoKVJsO36yMOXt3hepFNQ
5L9drd/8/728y86LKG8b+GDB4TxL+fbC/R1KeF4CZAU4qg+pG3q+INLB+KuXF/AsFlyP/1WDZEUq
wfJtqZvchCFaoFyrRcsLy/ZlbCsyl8soRdsKjZEb16SzazTMy8mKKiNDZLORzWdzmeWmZXW49oPy
vEt67VpBdJYMc7ZGnWhdi/HMJF3KViPVk4mGMlv2XZzZk9+2F35XbEBZPJNj7qqwb92KDpaprbk5
bVtbDyo4hdXwxraslyKqUqdJCb5onZm+FgmLzkfsyHzsz1MtfTeOwfTOEnTVDrE2U8Slyy31rInm
+FKxeKki1S+CrIKrJrbKBj9dSj57cxpU5xUKd/Vcm7mSz2RbKoNJrreTnkMb90lk6jkcDS6rcFOp
JHFlkmovz+Tg5hZO7bFsx9N6yrZijGK3nCz0rBnjC+7Xk5m6JNnG1c7yU3JZxvjCz7Xcktp/TpqB
bvMxfRUX+SKXtHzuS/oMi5eERWI5Tgjv4LEYusoDIpwwT3Nbs3n0ovS0GpN6OSZDtMhVZnglwnU+
N7NB8SjtqUprb5DW4Cg1DaYhjb+oW5Y7MZqjhUVIYpI2Gu2OyUtR44s486WThTh2uJ/uJMKxW6UW
XfnDVJiyb3Z1UXarSSWBQSLvTcuTwvTMqtymCfS2mu1wlL2R/UgdGbV4S+Mt6eXsWqKx1ukQJd5H
XawrN1BIGqWt2oP90LvTlA52n1FyFhnRsU08MeTJtB3Pw6Bc9MUcuX4dI9vnqPESaxZmYGpwkkkt
qlE4SKB0NbCp2Fi1FTtRn7cGBxTvurgyZSlqL0IxA5PjbYibeNPnVK3kJM9LYcnNkETYTXnvGyvK
pwUbh8zGc7gs2DSes6wtvEDKckXbNDLSL6pNI1NT0gLvkCU8nKnODFUjlunstw5HUW5qKdW2R0tR
+PlK5FVqtwG3bGGhwaSZSG1fZ5Ej/ckE0vcfjbNH/DpdBiy9TDWZTD303eUckvMxGGOHxmnnEdS8
SPx69HApW68XQW542karYmoSe8jRNg0svG61VRjext2ZTwvTQRPaFGMc71Tt1RQeC2Q9M1JG9cbX
8FPZp9pUvLVcxZtl3kv9KOmaTVTn2ZYjC/zJ1qV8loSFOh2n0nR522557ll9xs6GKE3trMie66Iv
NkU6GL9ubT6GbBXoIHIxq4TdCMtWGW1O56Ko3TlpVk2Np3VX9MNpJi5ahAYnZnNrUlgxJ2vzi5CS
1LX8ejcQ+Hp/bPCuV/75PLR6FwRImVHpygkjdypb7FY1Se0eWkdulfTEkChZV6ye7Zg1yWoeLKdl
ol7IKMUOhBvfHQcamqkR1S7txQtCq3lhlepiYiNZDQDpBufZKyYa6sD26exWXaS0xgt/iF/7oklO
dcVLk5F5MLRvy3XMZAOuZBV2E0Sl28lxMEQ9zVMc21ryxo0j8jzExWSrREg7Gqoz3U6Nx/UULYq+
OrNQvVURDOlWwq7AaWyGjJ41MQ9ME7SxDYROOKlLWVwt1dB+MqRpaVIOeF6HuNoS/lpZGtu4waej
UMkKl41eoqY1bVTmu9GaIL5mETPxiPXaT7R9vWMaOFW8awWaTZOjV1UeBbuxXw3TqF1eNL4dyyxw
eBYiY2VNsqkFaewg8afHxXQZS5KvaV89zTmmJrPi6bEfltthrEOvKcRoizwbT/vMpH1gqzyFa/CI
PS146jBaYUfU4JoxTk0yWy7snGw14ulZUwbTZu7LadOWNoUgDJGAV8u2qpszqxkyg1EVeCMP/XUM
cdwwlvWrNCucwMofJWNkGVEy5fJMtbZvQTjFz8t97FJj8IkcRbK4dnY4muH6fjeeg1Q02VNibWOa
IQfTPnMynzYOKUl66iezU/jdYwg80mFVvwz1QLYs72xUlsqD/XmZBcF0jkujSSzthvbFMvN5sgjm
YLAjgScPBS8op/zxlCSLMMXjsogaj/px4ulyio3KwJcwGp92ehfqMoRNXzBXJTJdpr7/IreaeNWJ
SG/nrFROGPcQ4EdaLkWLbB1M7W4mbMlpDBe0gQsA6CcR3Y5Tsahl1TzNe74uRfi8wxUsxxiAV4aJ
GyTpJmZt4tZUTQuc6BcKlWQh9n/Fovw45wlYtiYS9x6NG27aQXfbucBP4MyeXM25fJ0HRbSk+bju
c+ZGKujXlqKmCh9V2ZrnqdrlflZelpzafmY5AlvjhkfrmjTanWP2UccTy557q7MZpDnDk6jajmGY
2rRI12yuyDaUbLabuVZuKBvtieD5QCG3dGOR2xHjbtj6lefrtF6GVXDpj2lsd1GG1mFNmQFuwrw4
nJ4UwTAZGqLYbquUm6IkvSMUrGTficIO574yjWL2nA7wq1G+KOD5hqXt5+B4KmmzZRpJYbdhMLgN
7uOLOktNleNwRZLotJ0HcQpxNVjh5EmcSn8DD8oBFuN2jrWD5inyii59CUSAbXVTlq62BvgwNLam
6+bNWHa9g1Ie2H1XETspXquCdouJDLWdBF18LgZnJH7q1qQf7TwK49kMo8VNguPC5APVLhO9CZn/
QgYDPmNDP7mQVbtFv0+BeTdvWxbYQxyOXqnm+hRVtZnqoTNoRmhbJrm6iBdtBAkYd2FgJhQVW/qC
xCF5mzXhOExv8orEiyQXqVONY7PqSAaBKFOjyYKutVMRvAnapDEkTYVn5UX6JHmZR+UyF7I751Yy
Gwl7zAR1R0xPC3GGxLDVk/Vo1GO8bkN2VuSyW/rj8AhnU2rwRFsIHOGmZV248Zs2NJUft6870azB
i4Q3J5M0YY4zEwzJi1mRzitTcCUMhIXOyB0AEyuzGk9FUpte8mFB9iko5bHXdXq2M10B5bHCym5k
vK77fnJUNQwenMZvHGBGQFfDcMVHAlw3gP/RKUCmg+DsRTVu7RKP2yxkANFcKScIrGwZ1ijwCj7B
vdKo2Vm6ht1l6QUwfPim0H8irbbYpPNwlk/4FSxM6CYRjdY4600f9o8wblNnkqR0GzCGIDFe6GIu
TMiHeRGzsvSaZKhMTgq1SDl/Cgu6xFGnnC6tXs2kIWdlCBGoIa1cztZUbJNmvgiS0H9cKmXDGtqW
xeo1LcIdtSq57ItYbIYpd0pc5Zto9JVTTJQ5SUc9kvHyIwn8pNW5XlWyR3adeaJUoUfhkBSsSybO
utr4lY4gbheJ4TjNHHjvw2DHedpuJ4jEotFkMwbNGU1iumhr0Ticj8wpMgF0h2WQpvcROWNk2PbB
mHoxFpUXthk1cTYQE3VUPw3qKLYrqfJtIga33JOwMVNqy/z2LAitftcPKTOkaKZ11vrbqm9Tu9yv
eNKGeFeKFsiZpINT0RbwsISbzZCvedBEbjdYvZMoBHkomPkiGILaKavsrGnq3An9LnaA1mcLnlq5
OzSodAZdcgfnfb9Mh+7JWISzYxVRYHBTABkNw/mJz3bdIJ8NQZS9JrFeal8AebY6uRr6UDh6oPVm
1JV0r4uIiAYfzSJuPFmIANhzHm/gmCCQhj1ZzdGzCBjJKRq7l5GMXvexHuwQk+RUBcDliwKoVRRM
pS1rtpiCQANt5rGJooh6w5jzVZmiZatY9HTOwhSyoVgOMe/tUVnhPpDX3nW1lXZBu8KTRhsyWYs0
TNcdpXLXzil1ELMSR5TTtEOlHFY6Di6KRvDVlKldPfX54zSbfDMgVXjcZ4kpVVBs2qT0yozRFZCT
bEOc0tdqO9JWwZs4ht4kTeE7WVwCfxzlZYRU5MLzx+EysJJ6MaqmcIZ6rAx8Ur2MSafXJPNtNtFw
gfo5s9WoyiUbRGMrnHarBKnarf3AnZgVmLTz2zUhF13sL+Z4rs9w2X8U+8W4iqdmdv1x3F47I9qH
eY6H/IyIwZvCLlqIYY7toVD98rpUbXQCOQbB3VlRhOxYQx70J3A1PW0za2KLtkLRQmaQH8TQvNZx
hXdWKJ+LNghXeKDFQlDgsWB35SE6Kmfwy9G5DmFVGIaO2GV0as7TgD2qq6mHnNpj00RQ0lW9FTk8
/2RsWnFOhJ+5zB/6pdCXUd11qwC360EhYqwOdkueQYlYP88oVB491CxOURURVNbhGSSn0EC2j7yu
VZFdwJIsp/7JTExsTdXliNlKZ1R7c6RrO5BFYOfVXL4gTFaAh75E/iyWBQ9P4fajbcBLal/7ZD+P
UNBAsHlEw+7R0OgtnlH9GHU5MGmtoaKvdA7f0Y/nuokHjyN/G0tKVwGxXvTwKpZ1GWTJSjDxjHdq
zWgqT1HIbXCe1oPEPduKx62noEq0QxEmwFHRY0UzYtc+Reu+6Hs7yFMDuodaDWMaeZWlJjtRmYbC
fIrshCW1G7wZegWE0qqayywxRY2fYDEyr5RNvCYxOo+jWNsoUf0qnMYFSsmmzEb2UaLHVRsA98HW
Oac6sHmDpnWV8EcVLU6LlMU70Dtyh9ecAONkxPPiIfCfxsUZQr6XWmOxY0DHHUhK03pmKjA187XX
cR94eq773TikzyfWPcmhr3WWZ/Fk0JB9lITVBezHeVEnuV6IvktMnAS500/yDSsyZgchyWzOreGU
kOdxyv2dn4SP4FyxdIIGFysSTE+jtFBOydPHcYzSTVU4fYDa8ypIIjuqG+Q0MbscyihdjOOIVr7O
V30CSZ0VNLIH1hV2Hw7tEkVYOFOK+NLve2KznlxEOpnPonLIDQ2aC6gwPwlJOxuL5E8zqaWRXa6c
tB4vqplWyxqr0YlKmZixq+WqgvLcjS0WuGHB+ErOxasktXZRHOTrJCknEG6sN03BE0jwECjSfJqW
WaczB6m+AH2ogxKEqk+Q9C9LS8p1P1fahcpq9LSKyGlE/cyEqJJmzCZwOpaeNqBARCZmujeNVbEV
MnWkHuMOcEA58ESN6FonVfQx6l+mZW8KoYPLzKoyKIqk8EqsEsi+c+DkOPBtNJS9nWQ+WouqyLwM
87NZ1vApdDlViKxnVT0rOjR6YZI8ZiNkplTV4Ex+bPuM+XaWppPxF0DIwk2t5WBPlqw9EpWXOuyr
TRlyAx0XR8Vlv+lF8jYlhmzY+mmlnwTAl5u60Asfz8qbgJqEaWUs5hNb92Hh6K63J+C2K1GoV3lj
1+PUG6ZxeAEOhU0r6Xih6FAv2w5FpmLzDl70EwGF6WPTjHn5TIa8MCjMLbvmZepCFJ/OY0q8sFLW
up8w8GUIdP4o5K4rykd4qIddULTnDMgKJEU9LHQVSDtPUWP6KmgM8+fwDPsRsLei2+AmexRDbjqT
zZJGMjA87sttosrY5CEZz/stH7DJU4hLVlUGbhaBUKHDPPZU3Jg03EWiHraETY0RWdl7KrCel41k
uzL0WxPjPvCasn3dKtFsQI9T+BGWdbHrOw+zNDhPghmdE1qHLsgujy0rbcwQp9W5TIfqHM3l83TU
l7BS1UbVkZeSInY6PCB7CK1wE8Tli6BF8caax3ajGAhgHfGYL4QtJ9hHUFBDWA+9SfqBJ2a/WnZt
b9lJI7vdJPGiqcv2vIt5a7OW8eXMA2WXTboI4HVLkLykq6ApAIpN1pksQZObakw3OZZLqHYS088y
OOeJ/4hx/Ek3h+ECF72t56FbSAiCTi2U74ooBG2iMNGYs1Uz2hBZiDsqkAD3D8Ct8PyYBKm1zLMw
8NK+KaCOqdfNNIitpVpQU4PJLsL0tOZTbiJdsFNwcrskxN9lSePvZPYi3jtgrBvYQXW347mSm1ZC
nKkULZyGo2U2Ub0gNPkEoWbtz0m1A+lCVfEL4U/5OXQ8tmVYp+dD3gHrqqvIjIVCNq4RCE78dVKQ
wiOsfx7EnF9WetfzGfgs1a+I6l5WTKxA1h1MMMGak6zYRTkBtk1BoaSNbaGqca9Tr6/5KYgiqUPD
7MkQAM3AJUkWTYCo0wHX9SKSdTbRvViV5axtqUrLdPNA7V6p2SaCsDUf88QgDjs46euXWQACwbO0
6UxeCP44GYnhsii8sY+oXWWVfjo2ybqMLellcQxKq2iV6aPstBZR6xAQWtw5n3NHj9azap/xKpye
B3UZu/7c5049UXzOZvAvoaLJxGVreVgjUK/mKtvMLLaheTeaQEyJ3RVh9UJUiesHxbCNifg4L2a2
gK/YUhK0G5ow3yvh9JKdZo0b5B1dZ137yiJW6PIW6gM/1WuUynSn8/KTXA7zhZUI01nTDOVQ9Tov
Lsmcdx8FFYiw6QhJFmcz1I2g5EdzMJpJ0nDX5qwwIo4Mp914MbWBb+DVS09ZLnxPpDJ04FVNnUN4
MNq+YIUD9bsPLD6wvCmdHwvSardP2t7l9YzOKpF2kK392aazDA1OOn2WgUOE0M5YTS3S6zwENYzX
1KH1mAArrQqbzIkC6hPGJqaNNiyGfQdv8ypXeTm3r+d2jBcV1ekyBhLnsLx1Iy2Ak/ha2NcBu4cb
93gKinvWb1UJBSUE9HO/4BsLaNRiTiAQDjEedqOcPZbF264AbYKluF4mqrNTeOrULVs2b9ksL7q5
Co2cLb7A9RCfgfAlJ+BCKWzKOFZngbJWg4DAlojx424vFnBwI8sHuXCkyXgqy3WQFYmrQZ+GSbUp
/Rid0rTJtvDmuOR5Y1EQTES4SMKOusmowFodVRd45BdxVUG3hDb+1iqywhOd2iUUA8WLIXoNY9S7
aQfy+dwp6pB6eoGaWSyimhBnzEBwH1KI2dGk5CIr08qd4AGKZZp3TjDt62F4hcByKqdmNYMTQqkj
09MOaFBY6NYb0+YFlGTFi6xuJu9lFbUKRK4uccoQnRfV7Ns6xHQVt6+qNlr7ZR0+7jUyZSHxXm50
atRXXoxwYM9jHZ/JuFGu6KylDIfoNPWtaGOVojBTXHYmoMAio1leJiWCarbLQT68pt3AvzsN2a9Q
IGRF7cC31ko9yuApEGe0SnZx7YfXHjl2IDqp3noyZ2zaNHG5mCGf7eDIiu9mY+ewYcR2bHWZC27x
UgVz6EwNxVu1KJqo2WStNboYQko/QLbPfH/d1irdpTzfdJi/BI2GrEUzDIvGQsRt/XLZ1HotOjqc
Fv1ssiYMbKJK8NqehzuCx9UIou5qBndfDHUIlUxZrIMAlEJTAsd+NLZamLxmlqcDa3bgdSRiXUiQ
a5UKpIGUG6+aAg82j7MJsnMo3CQZQJ0FtRj7LHsGtb9XjBzUK022kQg/hmYS2iZ53ngxnLCCyptm
i4qHtiZRfT7OEZQ29ayeJcXkwtHH1CbRNHr9TBVo1SCRjX6PNqCVVbaKqxks6/FOZDl8WzZWnqA0
X5YFtHwmVm+Sonwjktg38J7G0qmbfa0XdfES5VOwFtIqXyRlkywzIRQ4TYeXfBz5hmf1x3C0sgRt
eHgVVLYcWlMkL2mDQUnrh8swxuPTkslFuaVFFD2vuloZDfKtRqMrJrh5eL3OimXQdYRieFigDFgC
tYDnyImuSZ3TJ6EVtJCQAydQGjkqip8WXVStEl8zM8hkEwwWSOxc6HVWTGseh2eTbKSBWj25oGWY
GVartR5V8TyM0smlZQ8MBrarMzOxDWk1LfpMj6ZkKNnEabxk0Gh12jDuDI1bfzGFpSP3XR4rrX3Q
z+vedH3eO1a5dxZ+OvqZXBAcVk409pDXBmjKhUVZ/1/KvmNJchzb8otoBhAExWYWVK4jPHREbmgp
ASpQgCRAfv0cj67XXZX1rGtmE5YeIp1OAlcccZFOGqSjq7r94OLZAzB2URZ1PhB1XwcTqMjG7jGE
5ShX2d2NOoxdAE2nUdRf5htGLGoPb+yR8Ixk8GVCfXJYbEfuEYr3Gle8Z7MXIjjVFMDj9AKMezgo
Ll+p3KKrmbvvc7GvwtBkAVFDstTzLiocYLKG1cnAqY2B8PU6rlFU7cah+W6J2x6NDVTuB0Kns4sE
HFTDuBeb8zpUUp9nHj74t1wUdoiuoujfej72ac+W86KMPJoq9ON26ad0HlgPyg4MwuA7Hz+9QPRv
rB1pDD3ZT+51wcVdJ50GqDuSstssikM9AZSsWULlFK9DRB7WCiUYq+SpLO183daFgjEGpk77eo1r
LxIXhnYzXhax7ChD6V4W0WsJljYPzTYcHNf+cq3uUItvuS1bJy/IwuMKdz3u9FSfpfWbB8HYDwIw
gmmP3AWzfypk6e8GObbx5NfRQ+dvc7Zs87ESfABB1H5tQ2pzC+Jj3zH7vQqJfJAWBcTqmfsBrqdY
BZ64FDOqvy2g26lexHRduh7XHawJOqD1PnLCCvXx+LWaAUwqHb21Rjsn2/1YeVTEE+lYJtDlnFsB
DNioHRErSQmKLBNVzlM9Cn/fFwXS+AZYbyx2/hyE1xB41XNRXMKxui5lNXwoa9Fzgie71oMtkGbH
8CB8I++8BlhLqDNeFV42916TA7ap4mmWy37qA7WvR2yRaKymrDBudPE6oQ+d1QFIaxbmtghKIOia
Z66tgGD30XTR46z20FjXMcZv2EzW2qRiNAczFAx5cV5O1iX8Zcomp6ifJRURllrhpjIcvC8Lm450
DewLhgqC6e54l31+f5ybnDtj8OrJMvcciu6g9dUlGOYWgL6N9h6b1sTRTp/ouRoPgMLmHLljb12D
ZktQ86TR6uUNYyvyprRPE99OlSrrbAktVsAGphv45vMQBM5RAclGLXjc5HRto664ah3e1sSYNLbz
ktG3xXEodfu+hWBgxyXpg644I4Pc+iIBWrXp9WF4Bv4cnEeII1LX324EF7ilqtHDTvXo4WXo8d0M
vHiINtDo6CS5IezgSKR3PHv3FBXlPR3B/nTRwu+qFjWTv5kfwbbZt630Y9+V4Qds/sNuC6uEKe2l
o2mq58Uz7BSN6H875scuWZGzwNYn1qK3Jw4y2xKs4aO3vgNJu5/LqXwNyzIfg9o/V3Leoxb5vvba
Pw+z+0aQbXO/RG77/KLljJot8nbFauWJVWj2llIuKYDbCHzpImNvc6rD1Jo5H1pr07Z1+ONCuikH
o97E5VSABZzLIOmtFpe+WqLE6fmBylAA8Bdj5uppA5U8remgFnLUzfIuTVu4MWGorlXeVMOUS9Gt
jybY1kdBdeJVYzIIaBFoIN37mfHwEDLya9rcLakBnB8gv2heIGL5CAt08NItQDWsqvBj0tcP6zq5
ia+tfHUa1BTF7J57VrE0Eu0tX7TOfVNrGm/cYTu6Dd9UUZq07JwlaUXU5CBx2hhvEsaMhM05WKNu
b0O2HYyKurvN+kXKQFQls7vKvWvqPp1owfNBsS4LO3N0gWntAax7mW9GB4UqM/ir7VdtaIhNNh7r
AKmgJnPC1TgnqCvLa9+DewdTCWRg8B/0aFFf2OWn2gQ/dIC6hg79t+B+fTd19dFn2DNB6dZZB2wz
ZUMbID02x0gN5LmS8nHswffZZXqcB4tWd7beAdqDOW28+hs3c78LIuXGfUTag4qNMvYD5bg6oNcb
shFPPq3cYDxs5dwnC6Fz5pTL86hCc/n8YnWhEK2Yyb1gpaeuJTweQWdlfl0GF1baKa9Giq0wAuMX
urkXra7iQih2bSU/ew7vzp+vIrWy6wz9UhJMZMmlP5OEdENwojJy42EZgF/zkubcLbtTG5XhuReb
zUpTZW5N5wdNwXd7Ydl8oxPd61YvR4DXIm0dQ88j+vTeITXELWp5JBQ5rFGNzIXvyEO48DGrfBU+
tfMQu4vvvswV+dcrjkq62trwfcVyTMws23tWCudWcMftKBcsWC0em3ZENy8mmwltigxygTrvelUc
LELYo1cuTawbuUfmsA94GnQHsCXIzXoFClygcxENVFik3fttFaIp5qgkOtPcsQ07fCvBdBvPk3EF
kYRfjBpombkB2S2aq86/GqTgnQshRt7qlV0KdJW9qM8tN8PTrOYioch/OdA9feEKxPzECbJKWWxA
ZaX5aityXgmrgOlScZEA9ncDGK8M45Ps60qWj6DZvhVyqk+bX1TPk7DIMs8eKdtYd0yewqpe8ins
sPPKqktAc6NIMOsHG4Zh13GVEaa74wCOmgBFODaTNJk791smpsjbi86vrpM/cdCp1Ydth/XJqVys
j7b4jvkmLIY+Byqi8Ngqzh+9oELg2CIUDqUrk7Cx4imExiH2/HW58+dW7tw+dNKag6QLq5e6BnXe
dPbLOAZu7m4oQqYqpI9qrI8Y79C82hX/f0DEC2m2MHFd1p5W037MtHysBdkOvFDVG0e00os/fmlC
735qAFQu42geq6XgiedmlAuwJ8smHvul11mDUQMp1BT91YT72XGrfR+VXjbwYXgF4JIGy9A8ewsA
LO6I9tzxiZ+ssw2gPj2aeqUL9ROrwpPefnE+l6dgQo5gbtm8d608EQc8u1OIGHRk73WdiGvVPLX+
lgo5QBTTjtelt94P5VXH2ePml8RWrBWW6q2UjyvpKXAjwESCHqUJm86+WkHx+V54N0jzWPe8+yiD
YU2oXw9ZNIH8GGj3SMmW8EmSC56e84w0i1TvDkdt3BCIeKeOnUbRsDpdt4uE6XOy4l8bk5dmYsv9
tIB2jFRQ7GominMkIzxgd7jvQqEyXkJJgGbRyY0pvd3sbSDyxsgc2iK87VdLzrofgxP4jzYBWpBD
LlC/S3dj4Da38sBU34G5KQekTzqdMWaKxn5tWebxbrnwGRiOx7FbZ2nDbHGHJXNps+5CMqSWd/2p
CPg+mIDq9cO6nhe/CY/QlBxE1faJocDUJBQFiEkrJAg+ep5l5N7OiKmPfSr1gc3kSwMeNS848hE+
sr+rTTUhK4hwLyeAAgYEfssKCDAQje/6VX1zl+21rUb1UA7bg3VM+SIKAzlW76I+DC9uIIDYqVGf
qnayB4+uPLG80aeg8esTQgqCFCiYdR0fwF+5MdhDnWuuw30JSCsnnfzZV4SBNbFZ6xrvexQuNvZo
70BpM7UHrstutwDUfREB/1C8f9OFsHsn6NbTyqFiwkP7PrnaT+eagSyK5E6bdY3RGiIIDd2XhTZl
Et0YLb5QrFA7QaW0XQ0HFR6R96WYwx0LypNwJdBUKyqQHebVKxoaSxu118aTWHNz3TxXaDQTRS1w
aaXmrCjR2TrI/E9DP6lMRlNxV1VDsQNdURydptS7VbkHF739wxZ6V9/f6ne/1f2+0A7ow1agtxyB
F03FchaTj0ChbP2LL71MJSfkyWmDmEf9iL+e/fsR6qamUkXWCOrtRrfu320wn0bAzD99JuJNiP4n
wHfsNmaD19a34KRFxO952b80ZdTHnSsdqBwn8E+YQ3JTF/T55/cqR+1b4ZeHoZ6mU8lLtweCpc6u
DYcLWaP5WrgqA0VC7221HHTlqhdnYUjrcnrrxk7Hk5LVnjfNcoyEADM80gTtHXCyqmiu+sYmuL2Z
0nbzoqQePXkdiF33DYSuB2xIdPN6/AGVjtrhdAN6bHmtLqpF0IcQVMSgbKJzdStDm74r8wkagoE1
FpBKVKMZJldbhtuhlmt7D1ChTklBysQLox588TTHs3bpB1KgiKF4YV/X8c0fHnoHdEXE9KsYUGkZ
tdD9QKs29aWHzUWss68Ge88iRwFp8eQhomWUa6/FHXOKIebLvD6YSIHH8IYe6UcUT43uDlPvgmyf
2XaJZOe/zFC8KT3xuOhQatfMCa5VuFUx7IP7rai2XWCGj6lZoYeryHdN1w0SCt7kQiHUtBL3D/LR
S7nUa16BWs+Icf0n/P3mjdND5WowdBaxcCuWe9gR3wsgvYbOy5OYZg2+A+/Sb3705hdvzWyeAxqI
u5BQ+bJA+mubJRakmw+BLdazpTJ2oGVLOGieqxyDKYsWAymdHbpMbbKGsg4tG/W6aUeD+TJPan52
y+Bn6Bmetp4S1zloXjQT6DKU81iRlmVTXeSL0uNZNqOIAVyXkMhK8eQH6HV8ob2YUtnFo/XE2xJ5
90FDeawr55sPvnEnqxFgne3aZ9JOQxq5rd0FAi1o0D8ufTvnWxGaBGtdxxbALjImQ/8IygihsgAG
v/lhFrg6vGyuBN2jyR1rH7lXdGd/bl5dZfzXZV1RiG7LCSP/TFYFBFxgTR/QgpCsXUtEGLU5ACna
caf5eFYtXVJBN5MHVbWr8Cne5sYlZyi8QOpADexR9140muyXaco9Aky6MUsBAZf5qnnj5c7KQNJN
FmLfLVUuZLdG1x4Q3EhmrusVe9m5IlNoDWKs6be2d8QpDNCgLyFYwLav1gfdY+FhgtCbbgN337YK
cr6mKt6Mx1tofye99xXZh2Ek7sgq834sgxMAgndKS/8twqbtPGe6NLq6B8RSqRjhuARdN6hduDrR
XTOE13ocfjQBpGV17ZECoNT0Y4HoFEr8XqSbGMenz1Ab1SdKtXkswmJ4WojDUjuvOtlc9jRsIXvA
XWYPZIS8IVINzyi0AqgDg+0L2pCC0by31v/CjFxisJHjI+A9vh+l/4sRbfdIaP3JdGt/GicszWmS
YxpJOATqydN7W0k/qebtmzYQZfSj/8iKn4VbQcUfQmj/J5PF/2JbgL/sr54Fhh1O/QAT6BisTRE8
Gn/2LIygzAyj7XBpxwoFmqXlftLgjAbUeYzdR/QmSB50mP73t72NVP/7++IwEPgvImzN8DevhCtR
Pbv9OlyMO0Jrhi4vbQL1a1mJutQQyXsDf+Rjaa4bEceOb+aAtvCAp1gmiw/IryT9pWECUA5ZysN/
v7ibMeW3i/OgdaYYIAsZK/Fuk97+fFMwW7FdynBoLjXo8aXyCoCitDwKz4u5MdV586EYKecBoA0N
Hp3VBYkgu5MdhiPgGe/SrSIp+4mB/2i/diHSQDgON003CpfRtvk44GGqunntTT8nwke3Mk/Olo1o
uXf//bNQOEL/9llgQPQoxzE5sMfA//Lnz1KHAxfc4zA4rMDw8FzB1elizlCCQw67utDsqmBM6KRF
Vku+q/nW3q003apsxWd5BCJ6F22tjf/huv5mlmEex7E9kDaTmz2L/HaP3akym6lndXGbqMHCrw5h
t8ZRDUZp8Rq2G2hxbpeu3EVrHyXjDLTYo8uWwkmpL46YDQgjnv3DRf0vNwuT/gMOksCFeIr9drOm
OZpCVq3thUeVm0dFC2y0+vKJyJLBK1OoX+bYL1VsHenEepmXHArwKRUzfARhUL4v9XIJt2L/D9eF
qT+/PUR+sx1ibtPNsIT59399iBJ6lQbNk3NuwL2eOXQu8GpARAOhIXRJobqH7lLFrmlgnCghugkU
6JURmiAGeS3aSfIPO4T+/enhgmAxDwMcSwJz3W/b1xoQpYWS4vJpwVGmdtMtMHavf86Ke1/gbnrl
a/hU0lI+RB04wXaWQVytRarm5h9CWPT3GAZvLYbHIY4BhcMwnr/eHRE0nfCA6ZyLYN0hTHQ71kGb
LReqshn17acWptea78PRuWno3rRDiwz9c/AaIXuCgT6tAxjUINjXTv1Q1APPS+O1mYObmLdFlDrC
K/N2KwiMLzUEU0v5vjL1Mwxpd4rmFWIMmQW63z5GpV9r1veHoMRydrrJO3/q3wSp3bMbBSUYOnDj
ABtsUlfrlHblys4LxfqpoxriizYGOryeIKb4UYA9PJKi/WHK7dwZeGFqVY/xHAVVDPxlPglvrJKG
NcNxaCXy7+Bcke9piiKanExA79B793ydPozTPqxkviPwcZzcqSdxLerlYMfJHLW9XxR8FGiU28TT
ELQgO33h9VKfB4C9AGv3zTA1x7YqXiWz3QmKBHzZ7mo9LffqVsOGmkLMCnQnpRGE/nqbRbraV7kB
Eox8uFUqClEZRKBzxpuCH8ctaBEpwYzU3k34MYk2xSzH/L/vmpsZ/q+7xsPgA8h9Efc4RmXdDjr6
c+jboFWA86oAtIX2ixWUvTQuHmXB+lx1QGyqvk7sN2d1lsNGfTcdQ1Hnn9pOyVQAgQQUqq4gcw7V
yoQqJdl4Oe6NEfdD4Hc5JWiDoRzfb1BfXiTxVnDN4h8+xN8TJcY3BD4NXaRonGrxe/wex7oPQNZv
Z00eMBigz6zonxyyQscU1OqohHzziOhjd8SDInY8+jKYU+y2IySVN23KdO0J/Cmm+odtd5sZ99vt
RTzyMZUHNB8mRv8eLD3cn4qC7D0P9FiFUXEJsIhT6vjePbRld0Mw9bt5MrvBGb2cYinzGnLGEWqB
cdrEcbTkaYiGW+davzqhNrHv/fzvK8C7xeu/ODI9N0Qsh57wlmlwFs9fV4Cj/KgtBKRl0C8zwE/0
yVv99TDN7a8K8pSzBxMo5AIi2FkNCOVhZU9whU6PZh4OolHksI7zO2e1yavV11mnF/gFRnJx+g4e
uXr53o8K7q2Bw99DpmaP/rQBXnlvsYO9aFt3JBI/Kh+wQ60GHnvM2RKnFVfUk9VO3ooC4gidw+y3
5qYu5hx9mCLQ+gyWoiRDwf15Q/7w+17/9dH/5Vr93vXrWAr5x/F+/375f+6+LqX61X0eMfef796O
B/zPq8v/nCv4+2/d3unfv/af4wNubt5/H1p3e5H9bi3+H2ft/88P/x+dxQwjef+0Lm7v8Bdn8V+P
qfr5eWWfluR//eEf5mKGo0oCFmHAL4wKiCR/OIth+Ud5guHN+OISqCH+7SzmsA/zKGAwHkc0iPzb
jJU/nMUezqAhAcVUOIzx+zxj7d/nL/7lGcFM/cfrPzuLcVDeLYP9eR2jMMdoR5cSzBy4TUq91Qd/
chavYgOV08zDYzUKdvyUmClQcLEi8AdAoVLcfX7pWRmvIawOUGUJL6ivpurf3KL8ZmWD8kB0UdxG
j2So+ofIBI9e5csUTIk423oAnk3BH/cQwTst8+99rzzImyKzmyHSEw2HipbBoWmcNQGhAHaFgD0A
VTLdNJvJqqp73swshphpHqOvbml2gAKBm42v0gVspgNaJyEkB4vkaG+KHrHVc5t4ks3PthVlQtxl
jGElXGPkjfd+QVnF2/JlVeZpRZ6KqeNU+ULOAazP6RLQn+0G/IJMDqyRVDHIpaI3CKJKFNbzlEbg
jpoJ5hVod6CQkHxf+2J4pgt9qutV7bbom0DeeVzW8tGLILKcaNtCk9q48LCxdBUcLOdkHnGszZat
sgbfVnQvDhvcTPsqxeydNSvq+bvF7blWwCrTbVp0XiwM7SnlKRzCPIlKcLVwQCGp6B6qEdol1AFB
OQekh7rCfVxQIe/D6Xtf9nBZcagvWlhBc2ApZtcVDfSU3TykM+sB7S78gkyVQ0vbXzik7rU/jnc4
zopdqa7ZtSQtjzdZRrvPl2RbGNjUaM1bVgNDvv3K5/dc3ZqzsxooTPGtdgnAfs/9CtczGy5rsb0L
Z+LHgpniCiOVgcijpvvPl4uEgVTaaUnBtZnM3l5+fs/xCCDmuVTJ58vPH9QRCY4b1e/tVPF7zwNn
LUtY2Mg3Ujtkx1dYj0FSbW4DWKOjQxL53hY3INqd7usGPtkjiwOaRsFxSlue8w3GiGDyY9mHwWUo
eXSUNxkvCsxMVlimEBLkXQhgXbEp2msC8TD206Fo2uVarXfbJO3F2nfYTxsgQ1CWzcqF5W7KgFcL
rE7IOtzxeZhrDU2uhB9xGs99ux2KMXSvfuOZC6yw9VosCaj5GMp8EB9RE0caQhNHhoCaJ3AhDG3K
WL1A2F3caPQxKUn3Uul5TUUfwYva11/5NBVxdOO3CByji3O2c3HHQ/ktGK2Mofb8AaHj0SlyiKl+
BToK8X/gcsPiI9yWNGJgqWCyillZ8nwRIaj5eoUh0V8BgT4AjFwSNY5+Ggz2mRgwC51DVdwGDk0N
nx7ZUP7aCJaPLGl4qPsfYdSk4I/poYSjLy3m4ZfCIofYtMvLWj4DcoXv3wyPVlIn5nyYUeQsKqHM
wT1fi2PgF69ACurDTNqdXpS/23wWxdrvoMJX0oHxzlmR+ciSsAYFAvFhS5rcCTT9Wn5xIm8EVU4v
8Ed6iSa4K5gZZ2MfzH/sy1Ggz2lNQiL7Cv+1f2fp6wYRwwOLomNUzWhg6zDz3N7Jg3gU1W25Pm8V
ah3VFyQOfOj/YKh/YBwq65koHpMOTzBYFbwvJLpfCjyLAea9zMVGS6JqUyiv2/6D+0BLC7eNS4TY
ZFCFTtcI257C59dt4kvgtBls9b+oNHRX66NnZIhGjERxJYZDtRlz084DjIfdD0B9K5JC+P0p4np4
qAvnuSvlrjJuB9gJxItYisfZzvOp7p1Eh04MhXd/tpNnD7p1XxREPKY0X0RTkxhehy0AIs+6jWab
1OtlJeBAUXlI5oCTaOsVJS4RcUBHSL/LJpPj7aF5YRdTS2HgCmrEKtjF4Kw5RE4LizXQZNRtk4TX
MYQHRYU3XRWjaYS5jBCZnqBuhJfQ95BYxhpbglIgtt0zBgusCbQLLF/W1qS4iAiBE+gRj0BJEkiO
bhacp9EF8gqOYNz3CHd5O80uRjNY9UXJtNWBzLtulqCm/eaxszdRcSf17vMlhKwKMmRIX2B3cY+T
v+2ifmAXLAx4/l1WzGknXGB3nVgxmsC+mMpnGJLRsWM9DTqxLvMSFkbw2y3NFJz8xQV7JSD4Hd0N
XhNO2rQGEZF2dsuGLgTVp2pzF/REgIYH7A6H9sXvR7JXDm7Y4kcXF4MBbgek3HvUVKDeCnEs6E3L
qMprNfAWj7jU2G5+8bhV35XfLgfVdQz1JVBAKB2ghip9yOuUe9Je8Gh1Cf6oEt5J+LN+crZ67zpJ
ydV6XativX7+q3RCA1UAwHfILz0EUpLaMthLW3wNldjflJ7ZBig2Po3FYkHjQaVuez+DcnrfRv23
frb9YS7Du5ZIiA3M/KscdpVyXgV9iwT54XgT7G+Rfqhu4kFcbRx46rAGT61EzPKC+TtMal/6KsqA
B7/0QfS6NXznlfU3trUXVSBs9T7meVB6J+W6d73lMNoQ2lzN7u2skhFOwdyRM9BW0TzNY0+RzkAl
KfHiL3UO6k9moTrVJTQbI984NND93k7cj4umTqQGxY7PBbzFqd1MNNsbZRiRslWTv4/G5WNi80NI
wjmfIw4YGQLl22V1/VdnLeC+oadQ2TLha/GLBtuHUEHcSQT40FRft7LZ0tBpHm8ylMWFd2Z2YOoO
7qcRzvqlrZMe6EUCatdWX9cVTlAB2UcyN0TFFIxWRH5sRn4Qs3pJMbrHvgnhNsohQS3BlY8f0nXe
61F/b50eMVj49xY22wDZewe7xhYXyDp9D98rVC9uFQfflykE9I7tgFiNLgAk9XPbl2Hi9/Ar9b22
ceT4J/S0blK5UMjo4acq2zu32xkK3Hn2nqxjn8KR8RhHZD0YjskBm0FJVBSpz/XR9ZuTb+B+jkI0
h43v3q/SQCCpnnRA0lms0JSsY5sAG/3ZdjKW7YA83cEBMBI3hSXi1pmAcAOxV9eoYfg4YyTKAoJu
WfEQMdcOBl831VEHq3jQXbT1IxgXTQDdj6NhO+keewmfeb8+E1ndF9JgXEkof4TD8uaU6xETMurY
k4TDwO/8bIdhj2kzS2zBVcZ1hQJD+WQPs+u1cmG8EGwdY83kT6gWLyEOd4sr2ItuVk0QQhpeFJjg
HA3PQ4f2/b11gX+iXEK7ivTg1jKZefc9QJ2Wbj7mPUxBmAi9wmICKyDsyA6CbtQnVoXJHDivnVt/
sx4UhhhONMaBtiTWm4qg3fHjqcPSaSLwPhZpvwu/BHDTQuuJD8Oi4JuohqRZjUjHW2Zb8UeDTx6k
Gx3h7fMTEfJrU3VF7HVlitE7rwsGGIA+eXFbDH9wPGjogcSVOwLaZRuYTJRCbUxKCKAFhWzRoyCw
ZuZ9kw6cDwo0a9wY+QLxxs4Evoq9acFn3VgiUZNlbGyhgq/5qxcBxSRTCiXRT8frmryLMFKIzuUv
Ijzobcu6TqjpwALjifWYY5FxgdXgueqbAzE2gMb2Qvvb5BPEcNBI/FL09B3UIaYMyQlu8s3spPTe
OwQTYLUliRns0kloZow9cqYP+CqcZDBe7Dc3+4ZfF5mBL9gE4DIjurogqFubLBMTSSPHFxn5eU0X
TOYZfwa1fUIXAGdJv7xWk0qa3rlH7TXGY4MKsLcNnMm1baAg6jE3B4pY02bQ64BjNeLn6kU/whLD
aUQDfRoqOh8mpwOBwvPU9W8dm1gK9mlE4kFDAqztVCjIlfoW0IrdMNOphAiqqeT+83YLoYaT43fp
UIXP0230hFwaJ7YbtOfOuoBSclyYjL2zcky3J32ZQyt8sDDHJRHwD1P/HEvXyahtf3ACHfmmVsSv
VtxNFSxCXeGe1Vi+TGrrEXzp9Cwhg4r97d6O0Hcjb8MXgR0FCyAZds9jT8K0Mgt+TVO4alS5oFPi
LCMryK3IR7CjY3G00KacilUD0nOgAKaYCzVWIjh4FT9GT52vy6eq6eKqi4ITUNzq0KoMM7a6vCmq
LzzArBarUboE80PDCpW0ciWJ6yw/5u1XNXVdQsL10dHz+9LTAkQ89ngVmm9wV+1wREiRjCO98Q1D
HU9sPSgMZ/Ir0MwO8Z4F5uD0kW5TTFR6sBW8ilyk0huLhPfiO44tj7AqFnjmG+fCIr2hKPPqPdQa
YGPgurr9fGrpzYkkMdiENGW2QX1u5v/L0XksR44kQfSLYAYtrgVRiiWoyb6ksbunoRMyob5+X+1h
DjtjS1VAZoSH+wvrW3XzgBaaMxYml7db+m2JqpLJJCSR13JQZGXKm62gz8gOy2fpfHVGad2yTCPu
O+zFWLXHaZKkgKYeGFbwyxcuCe4at4KjeufaEgDf1e81hkB8bmuXMP/xQv9REum5u4Wd8KlWcXTu
NulwoGdAKhaP8N629Sd2EV19tf3F1Ka/9wCqQjVhVFoHLN9WwIdWWQ9tsV8OZdrW99L6rstmSmh2
421S2YtOpsAigOXYpf/pzHY89k4R63rZniyUtXNmUW4XWEt1fdxblfxZMqpUjTj0XoMcsLOq2kx8
bXjHpLwchJKvoiy7Ay7G/JC7ZINHfaNMARUFxqaTx6ptzVBlJIIr/nDK0PqImSsXGxSdoXZ+5OhN
iHz6eQ1AAHnBqnYOYb+oUqqOoGDcjMdFURZldpRYrbfHcyAKbsBu0XWQBHStAoCK0EihWV366gWb
zhGkKVyFy1Ffc/mmEft2SfpSLWIB9gOHGGbqHjNz+hNUj6I+Q132MGSRcDytffops818xoBcdZ0e
lqgTWyuJCfUNb+fG7C6pusV89oX5Nk38vFnpBNHE0xOhs21nu+uerNLOHtGNd+F3+dln4CKVzfkp
fS5ZnOtnMj6HbvtyuaA+B8Ltel7gJkzJFInGKKM+F2/MieuEIsmPe0kmZZnkj1fwnTp8i5c86+kf
1LC/5Cs2gBY2CJeaOE41hgbf4Wut/llPNZrtmejx2pn/HP3RPZjNBfG+CfFKLsRbLfPimYu7S8c8
1MxUe2lEwItGx7jrh47cUHdYUE5KTLBamT8tFRF1wTu8CbuKCtH/UBoBC/EIGIIiSdogsCgY1BLm
ZW5GVa5klNKp4L+y0O5xGBmYuWLXQX2C6YSBeWG+2MybjgtZ18+TRag1p3OKsBm+1LppRDKVBWEm
LiixGaG/IXcMwZY/WQ6Xt+5ll0c86pcaB7rttW3ulYsjeam1XYNXLpznycTZiQks9ffCn2rStw9/
dAc9xfPQmUeFRabTm/OgtNPcl8xg7CZ2ltTZeyZzKKJfib9ADCO//1eWo7bXNTPfNUU6X1psiKM9
7yfNr5/WTP5lEmLtJ6IDoV6Jaw6M5pAVVbaHrHCAcPXqWXVzAr/z6MZ2gpEBinRwxA1zAFjlPJkD
Fvt5Puod7mdN58vQBJ5dr1KhPDcUUCeqk0RTVA4dsJ3YX4eD4fhXHxnararPOUgDQD/9W2Dgsxgb
6v/Bfdcd+UjniWoP2/AGUssMGXUMNJ3Wr8Ktf6+qqsNaWRVNgMFYJtkK6z9N6byWZCoPmShvahmw
1Y32H53Y1dHUh+vEzRiVWbBd4DldFa4hYRIvzzzwhYbunXs7bJae6LXrnrJ0WRLpDXaIVG0dBx5y
zJ96sb4FwtP2ovhvgC6BdSDHOeFX87GvqXUrD1/+w4I7gqpxFXQk0/fiOpWP+AK8GK1drpptPK20
emFXYSjukP7Ip2RT3LZWmZCPGKilNrA8Ks3iYhroIqERibTUCLFDFcRKxLCj6otkNUzupVqn+ZXy
sGRzdRBQP/oCGVMXyPGOyL+Zig0kKluxR3GPO2bWYZGLOaqr/FPPmvLgEqGO9KFeIsvZdqS78VoG
zcnPp9NoNFj4KFexLmy0xpp/WIU6lc5ysEaFD18zY6yOr66tnqwckSHv3X6XDsVFGXLA3mId9FVN
p2qBn6aC7LS0VntuVBuPiw42LM+2sKfXeeqq4t7ZsXC3DD4PscLZt9ZbmwIBMJVvR9MA28tCFcUH
hAexVnHugMoY1u40CdB9Qw2aq2gJvmiq2PcKc5654KArl7ULczmAuFt1Bup2akVOMEdZe6+rtYiq
7ZvBD92sB4ulRjgTzn/u4qDR2EtHKZGCcUIrkFXVhfWKe7MdgyOTopJ5vcBMpCVlzsmteghy+Xa3
bfcPA585xpNSHqBoksDqDhnCdzh38io9ugY3J4rnWiuZiqn/rv1CxCkMScPKstASJWy2as+ZOMWu
W361yCW6CxgK/AWInCG19uNYZGGGVEjjEC6DntImP04ePJyoTi1fRJrVs8jcja4n0PZtI77ywA4D
RLekZlIFQo4uc2u8K5z7IakMws2y0IPQHDISOI0WL1O1hrwHS0jSoMeZq6tIPupw1b+wBjJxEDJb
i7bKt8unbSn8R7XoQq0r7lm3ybiyOi2pWZu7c/RHMLpp+Yv7oaXaH0dgWRuG6s84IP7CMPltVF3P
rZZiAKPB78oOEb0e39JC/tVX+gpiIxO5FdkT4OvqxJElj3zvoAHyJxwMGRA+Y9Cr0p8KU0si6ShI
Yz0wBeS4ZmtIMCBRrqpN7mdH7nspc+TMtU0gViS+1FqsgsF36jI35eY8ZbKOpmLMzhU/KTNFTHoO
KJ3EWmf6fW17tTM842PgCATKgi4CT/vH6OMhc1YG3rmnkdnoirDuXQgfFtk1a6OjtTCsKj8HxNmm
2S5Q1QtFEG1xD9tE6M4cTcK8YGJJOGu6kxoULxgkGlPT+CVXFGyEqiwcl/R50/pLR5P0ZHX4qYZi
rQ7rrIk9Y+IxElpmhtYK6LLx8XktVIo5c52/mfq9ICvD4MuCSwZxI4cMlWzKQcCR+t2zHzQYWzND
fylQTp21i3VvMzh3iWXWfXkb5bojlvpU9TgHJhuG6VpnUYpH8c10O+Lotu+EaevSi9bpcvUcD3So
asV3R5XfVtiEsel8UP7RO+mmdZignoDocg+utp2MWhjAK60iKgpYduZavE4bQNlj6W/eszX/2mpu
TK3wTz1tKTec4WNJNtxQbLlxUA8mwsBjdMYCfAM50+1b6dqP5mQ6BF3wKQOzQQPV/s217JhCqseH
c+g75t3B1FaRi6e4KLY+1tsKukI92ye/JKq3mUBJcvNFfRVi0a++BDLUpyiMSKY7YT3SbwFqXjXg
hhxGmriuMpJSBxQxcKxWW/E6GnSAyoHdBrxg2lPGPKCQdn5xtvUPEMDd1tROjLm1O25aupfsFozU
mE6PIJMd6WnAN9QHI9yMtInt0vtEPs4SOJlhYJl25I3Ft4BstOs15Pcghz7TcIatc8nMt260Y07u
u8hLbz9u2d7ltbpylGhKLfdA4LMIDEH773W/Gs9Nr3aHIlb2574V23GEqLUMnADpLOkvDB68Kr+N
GrLhNoKsKLLcei1Nn+xq2r07K3ER6c4towF8J4UW8zgTeVJTRVbArM+z8i+u+NGxC16rAnfH4hbO
tfb/GZplUL0OXUz2y6YJGpcTKqMW2Q/4qu7/nXS6eSOt4laO5YdT9G/eVn1MGJPPGRpHOFZWTkyy
LWAYTe+tM3UXe6O3w7Ma7D2G8rcBKoLWGMje3QdyD8+dVvy1ZP2iSZKhepXWl5KsdSjLqYvWguC+
KIanhtI3NBDuI29z1NHNa+aENYKoSXBZ12HoGGnH61yX+b5q8p0u9eqU6uL+/xCpV2cy8d2UJCzR
7KTT678anvCTbG2Lc4asn+mOa+KsJU6rdXHPKrWjLi24O4ePAivYIZfN3V+rIxIOTDFDbDFD0Tup
g4vocxLwqbUp/vbAdkpygafZ3jAJ1/P1ONdLEasNTIyyxTs+bYvssReExdJurws+LpAgQP7AIwGp
U5d5vgjSra3w2mgb/Oy2OJeZOEYVjIq8g0bWqPDJpNj1GvX19LvHby0r07971ZD0+TQfpi4457Aw
GSgV8kW1KQDcHXkpnsG28WPQaeOhyyrazeGlSi06sg7BJ/WQPQg1gB34pdWLg8+k/vD5ZZF2Eq49
j7qj78md5C9gFUdGqdYQm259AiZcVX5OO1UU4SKaOTG+OPi30PD4pJ3ltSvyjLdccjLAeQj9VL3Q
9X4YWjYfmFpBuMBj2jWIP5Y9+buO4cWhE0AWTaGOJmoJkgjp3q3tyj284N3W5//coS5e1YDXVuTm
bey+B7o3ZAGmwb3eUQSAgKrbF/KOMqHx/iXHbd+VFbHI1TvJ1Sed7vOwgblh6JOWn9smUNnxIVbb
A/ni9uNp5UYlc4JJ0liwXBhdRQoZcpnf2HfpzMBSGQkhnItkHXAwr33/ieuFI4R4kNmQ01iVArGc
fUu1mpd0odgUi4j1fGT+5Ep5tY3+k9SSjAe/fmY29AZNy4lGbWwjAWtS974xaGghTSN0nwDvdjU/
bOzlsXKrw+yjpmGsj1dnpQwTx95biydymP9qWoXYQfIrW8tAPLPtmDLrSavUU9ArLUKwohyuhw+/
2brT1jNM2Roc/uzagdHrVV2kL3JhHNchGr3KyoPPCVet18kK2WYTiwcHgXBxv9OK96DS271Rbc6Z
xtwJH5gBqUb1wa26y3VjOg0+ieFsIu1ftca7wR6fRLfT48apHeSk2yy9qJ85dZGEp/zQLLp/cNKG
CE577dLejAru28oe2lsAxmucoHLIRsvCVKPisNp4ZebXmKAohhyqdCVHixneR+uZE/OfB+qkg2s4
Lb/yIFXHbkSUsHQ9clql89CIL3AB6uiMLVxRHxyCpU07sCVjoiurD2sUwnDqqGrUo9vBNM/fTdf0
hNEmeFwjp8Elu4BmUcSLLXN0HPURVE4TKW+5wu0oIq0TSyR7v03GlGnfbObPMAbgW4r64m6BtpsF
JZAyR/oMhegNNqBObHNLGHo9iiUTO7bBtVESXluBnZAaoEXObDvktpnz3DpIO0Xaz7A5VloHY3Rp
DMzLaZ/o443chvElqvUUBMNyaibxDkBtxoNBkpSJFORZIxZO8zYYruL8E2fVT9bFEvM164f6bhHh
2U1+95PmJQCnbkNDa4FMQNx9MCrslMDJnJjpkO0ba/2vB1lF50b33tYkszZM5uTyV3/RH7icJ3dl
LuOWM4m02n1v0vxaWA08aBhMsanZTG0zjbEwX6zuEa5WxTCxHVcjETkRA7jeTflHh3GeNmlw6Gdn
C9vvSk5YCVV9yZwyjZRN+KFLW4A8mbHrubdJtzP6tcb2b5EWIrG77I9deKTT8ZbgwdQi6CfTVz6k
dyqIqF0sPdZV7zJ7+CesLb0aOm28gwQ1DSSQg+5Fz3PmViBxjqJOu6gdGQbY1k6u7Z+gnM8Pm+wO
ClMO6QrRtMvhL2+mn3Te+lxtSG5Ebne6tVUn3UE5tltSFmr90by31JL5PtXqP+Wj/eHDTR3QbAWP
1a53ejSCsT/oxjCeXP4zJ4i3E1nfwvuwYlIumN2c4FsoPuncuvnemMMEByMXoMrvUlPSwU9Et0kF
oT/VPNVF67xm0tsOW759y3xQyew2GFKa/jRqxhTDZwHM80AutNjF89n9VJ0R7JFlnnCfpEnaZa9d
Xf4ipJyelmz7u7WsCQhKqwq7oZAMJeaW4DjUIDXkXpx245smtxc5Tr8dWKJrH5RR5Q4qmgERxKNq
L5khCbSDHQk1i08Hlxuj3DRbd4vu/DfOkuqiTnEfo/MojIf7xv/9cFUjcEptr1njux4YhAupZB53
z2N6V/IIADs1fQZktmZ9CUqdcZDGySHKPtVF9m7OB4yOP7a9fWElBqum3D8zvzdK8l04zo7pFCn3
gKlFX4gzzx91f52MVsaAEa7UgUjLMeht6zCSlw65tlryqdo3LAYHeIZOOxZYM6n/lFjNyrsAz8MK
XVfi7SNhuTOyqd3Dq4Yaazyv7YXca+hQYOPce1PeiFLxSEszeqn27WhiJAg8QHcyO/I5gbfMGtps
Egw7goIuWtX6GgAi3DFO0X8hghy+VjHfM3fqYMGMUSHbMTaa7OaWEI9lhzZifaaQgnmIoZwX899W
PSxZqvX30rWcAx7GK+RTjpxa05LFYayvAqLSwCN9tIkQYArRsGY4lBD5e11oVCjQ6lD3MmW4T8aL
Ozje82RMsOdqzY5yh3Y87ec4q9V3vdAiZIRVEs1hbwV64GWtivdZjI90KGaQSt9+uCeg/2FbsgPz
0EyE05ivWafBG/5z+UB3orV+gm4gRm8WMA4qjC4QYVcYYlQp4186W0EYGB64vgRRwDwpKg18yFq5
ftQYiTxVvelEkZ62Uykt47VN+72zNfumrMPKzi2kUpdQQAqBftEeQFZkvLkzfsupPQl7ug89Y06t
aHcIje3JzNonlTdxb6wgbknRRWXlqBN7CUKazgq+TnsTUmgRwK69xb6PcHWLZ1Eb7JSoIG+t5tW1
1K+CoOwOG/2F72AzbWHyQIWx22Y9iya80dHYBN8EqK6WroHkbDP5Pqwq8igoDgpyTULdMdZMkelQ
EHuFlR9z2+Js3exdUNRO2PXyLW+7S+VjU1/l8OJvDHrWrYrrxnzVpxl0oeURdfT5iJd5C+UmBtpo
/WgBCw49iyCvSvlQFqO5OWg7Xc8914/cPSMDIyG8ZNwAkmh80svCB1V0p2Z+IOVdsANt5f4d52UN
hyb4muv0S+N1CJsZV7qvsxVDuPDnzZSjmqUFmYnOhagClSQ3bgR2Pmwl0WMqqngGLX+NlbENLoRn
Ir1dggki6kr3ks/DaR5ItaCnf7ozmGbdWInNwPcZy8uUb/11QaCyoWueDP2E0dlMYLwwYeSlKrhv
DJ9H1tVxkDCjpEuyrxQYsE690TpX46uYNe5izXEZlmBgYKDCiLBk/L5HG/4H3lW7jGV1Ezm1X+Aa
J2nPB8EfCUB4510kaYDNsy7Lpkihm34V68GTvplGDABV240LlVLJrpG9q9X2wQxQ1/TBy0Pzoamm
7bbuoIqfB4SOp36kWRqcH5Hx68AN+i37B0O7MO7pmhpxxgILf2ucm+EYT7rv/Lems33VZhaMFDOA
ZF6lH9BI9c6dggfEQZSoILZJpiRF2GaSy2aRmvqkYQ6+zOkBhAiYvAZ1y3LuUtvkmeUFB3pa4eTp
k1m6DMMUriZvuq+LY99HH25vYNi3AunW1dlqYOorCBrWw6STdsrlS9nP7qsxwKBvqvq18hdOHn7V
h8H1aTaTObPHvdysF6sumLCyKaENpBFrZVvhjGSYudL+W0x0npt0OhZNelkDTn5azNtkGqxNIAm3
6B0GJTECvNF+9xL8zea69pm7/3lyM2enBVsTignOBCkIG7kkRkZNHys0EteR36PbZIlDQDocg3p5
bcWQuKzcyIlcTwNQVs9AICn7cGta49jLFO7A8EfmeFtGJgxhntt9pBkgCXxslNX6d4LSz5IWL7jp
KQc3GZvXMu1p7vlzRi67NXaTV9zaaQblmRr3onbvlUksnonYWWCi3JaljSe3wSSSd3vlzwFCHKtb
3EXdGHBEZm1/tiVOLIAeDZYE75hr293zKHoH5zwzTdzPLvY+vZythCP7YIysz5lyXUZ6Sc3vNky4
2S3kny2CivSaXC5eO1wF19o+baeMY8yzafjllzuk5d14YEv0ejlm8yYvA8CluJtmzsAefyOFzylb
4Gpak7ypQItmt6pvgUThNYM53nJu2G2tPiqREyXtSxwpXranEHse0jSe3VpEi8CU6EhMGF4FtzGb
8u++gd/NZZrTMVIGt+YAvJqaPDfkb3A1idOxTydojN9Fp3tRl1fubqn6F6cy9+Q1RNThNYLCs1nG
cB/tEluT3TzlUjAQkdwp80pLuQxFeaVj/9OM6SeoNTCtRdqH9gwVfNVIoxrja+sBUwOCh/3B8Z9M
i4ZTbBaFC9QIzqsamacSSeaxumHx0ICWQvIFJjpbciltOXBWZvg9jOei7ZfLd+U3zR0m0n36DzJc
E7v9VF/dxggbZo/neayqhJQvngotdBis0L9x3qZkQ4yKkZgJnxmRtf6wK9nsHqj/ubfmON8k1iKW
BIQ2XocQKPa8J3jJrHqw42AworXUm3hEdd6tQ5+Ukw3ZtEHhLrgCm1Ln3G9pXaYBnJqWVWdNTOV5
ssuzN8g2BIkp44YRjJGnPmD5PJ7M7fGRMrYrBuezgTpyIF5GRKEqI6WPP3Zjy6Q25H/O4HAJYnLY
z2b51aXSvEzeMCD6wchNR++U+vFSG/ml6dRD+agOnY5BBEXCgGTGEoPSfkM/Fs+e+hra9qwNoPt6
/Xe1jEdVBrDz4AlsKW2hN50wvEBdTZcbHnOXoUHAPhYBWyqvOyeaR4XxG9x0kAIF7TfNPwZt9TFr
/bCHZwlGuc1OILPw3a0vJJhPQbM81TV0NHbYwIUUu4Y/N/T1ZcUs1l9zp+QZaEs2HGXibweLN4IL
EgHa5rDxCtSDsm4O/bSwWEhpVHLFXafS59zovQSKVzgV9RRio9PjwkEMyAR+RwatmD3yqw4Ybx1B
0G22BhKbVzsFP3IAPNoQLC//tWZzpYQnBs6qhUz+mR33YybeyA0Fn8muILTKGruIUdxyDwRGrVf1
XrP3ZG4wtKzBeOybDsIQiG4eFxziSA78n4DKY3uebbZHSaJHclyiVrFPwJTTlVj6cUWkNXzb/Wn+
Q8WGnJAv1b7mNDvUrf6vSFr6LXobfTsEFBbVhvwgXNM6bdx1kyzbnQNSmruFHT2YmlqIODEdIOak
jg0SBqu4AHe9WqmNMzfFcGP444nuEzPz9iCDBqUXEZbz6K5dtjjhXDLTetf+8XndbC1qsoDdU/RL
mCP+QsD4Mwa4WBfLTqTwfgLsUVodDCRrmgcPHR0WBlLoM3k6ZG7xwkWKh6Kcb5YJEcQvm7D1K5t5
Cq2LvbI9iaWOdwsbMp4xJyy9Ztz7tn4Q9XTyZzRnVWIvXrxMhbNjQ1iftPlYrRVcJ9yHGOwTBHCY
1/zI0VCmy1nhY8YgWO/tIaOj1JhBw3vbE6zo9mhgItxsom3FDXaFVmRYm/t/a0+H1tjcArW03uw0
CGJ/nLZ4BModj9Z/LCw8GjUDN9kTNsxdc7ot2TDdJvDBZZViTDXWf4uilcXcYMQMuv80pvlUTM0B
tpcZOiVtjaugJLQa54PGCjkHCTr0gWrJcd1pIxXL6mJJswVWi7E+SwtIfz+J5ujMhBCEwKwHqMeP
bG94KvLmlweSDopKejCn4OKNnQczvfykx/vFk1ZFM0apQsguHu3RgV2EqLw6eXdaTYWAz+M94iyO
+r7w91pBqasVRE0aI6svEP2OAaGSUDGLCdmpFAW96zDrIe+r8iWnyw2XbctZWYAElWvzrlnnBn8B
Aek83deaSZm2UnitdvVmYFAMC8euE4MdYoY5X4y856mz+/bK8hsDS93y29Mex6hncC2rdoKngM1Z
jcsc2YrpH9+KVpis86KrD4f+LfJgb0QlBr6pZejD0plu108AkKq52Xu0sejaaFSuAVhS+Vg+06E/
qiWj2nHcNRwZnKJ61R1z1JmuoPRRkbcxbgodv0QwoE1OdeiOxt5gc2BsAW4EeXE2+i5Z8sf01TC8
nc3GO/brAMxz/C7sXGbu22xzHIW6SNUupzSwu/VjdKCYDO/QZ8/UqWai0S1PogKNNjIX0MzOSka4
T7T897F42G1qpsTUs7Uo1sTYmn++AT3Nl2uwczsdY9+U5WiPCRoToNSAKLuJPCrMR0uU6flBJ58+
Nc5z1c/IiAjyBj48ttBg25kGK/Y0X11y17qNTXczBgukT4/63tLdbQtyFMZNHewepmJoOqTmoDj6
3XPlaS9+Lv8sq8xu1SPvoWrQGVnOD1qOTnUaWvJ1XY05d20LUMhqAzuOt5Mcn3kYF0Ydq11EpZc7
UPg5VnviqJxe6Z1yldiDBsGvxrNHU4fd2GKgtXb7oZE77jznKFc1HATAMKuBweOysDcc248RUBLY
KUXPr8CK5Wyao7mEzZGRaYYy0v/W5k7jHCzGg9bGdpZmvA4Nr4PuPnde99oMrouVCiW3pXyH3BHh
dJ4SJdMxMlxB4JC0UdAw3wWsGvUbBBZT4DIFB2ixNEUHx/aPktk9YzF+GtfybGe4bAeT0UXT92dT
Tf1elgQ+YOWlse01J4XzlpQEDh6z3A4QSqBD5SWhATY5BO0w/cqf6/RIVdMfdZ1/zAZD41Kyu+aM
CuCToFm8ZKvllz6m8mjhxwRvt7ncY+qnd3EEzhkIFOs/A3nmYKU1mZuxWRAT+UUq56IWmHeLUY+Y
++2vAgtRKIuadVncDY1X/JOOqceOhUN0IiltY7Q8ptL9cHryOcRB7wzNwUrVLeWKNspIbmC/GePh
XvOWe8VoL+4d1pK5et8mwdz9rEUz8Hvbv9xtc5IiqCvEHS1kLh+8+VB332riHvqGFuTlMLLIP6v7
1J9z7JmMqkkHeJDoCGjTPI8c/aP00lBpNYukZsXB6fb0tm5LNecNt5Z8/2mEhPcwSqFXl+IIzh1j
Kp4MY+oAsATdUXeMGlV3puaaxTN6tb2bZiZhttAvHmvLzvCrB6XjroQxNxhGCN/urlzNRnHOTr6z
MCYm57kJdN6BUNGqOpjpWwfX3dx2lp+xq2ANjkAOf6dj3UeLY3yZC8/DHLCUsdGaN4p1/FZTmT+u
/iwa1o3xEU7fUiBesGHIxJ/8M6ead4Ldg5PCe5QkhFNY1MRhCIFenQW3SjpN19bYwmbjJvHshtDF
zbEyNCi4R+a3Dllw72eUvcY4rSed3GrpsaRts9OFHWAQWdm7snOWx5QU5uepW1Ls+TYusxWj7NMA
GG7H0fNeOGa/kzg0wmlFaIPGe1esuxnsqSaVMNShyCUeBpiop9yy7gqr/LYANl82DJaK88hfn2wT
sbRG6c3fSXOwJ5DyHxzlImAEsaBG1dt1nKEtF19LVvyamJmwkNOej4PIzpv/rObiPQMRGaVFhXju
OdUOvqqNOFKcx4oOF6ijGrzPDCjpl96yIUubx2tKPXpavJLFV+aM9igXHR6lae2yYI3Lqh4Pfdoe
U7ab3IJK++Wo2tmvnX/gIdmPcw7gqMWaYOjphicMB5snx4shs3d+3z9uvenRHExs26PQ2mPObKJN
Us1w6t6IcbcnhlFPssVPxlqOPJQOuzi7x7Sz1LJbBsstnEGd2yhd0SgM6Itd1oEVYGb8WJwA6TQF
Y8b0QScRomZ29M0T9JyZQWRNNiOWSp7sCU2h7jTtoB7dW7WtGeSE6c2im9oxYLgyJFpiSDQ/NXtL
Trn+L+3xlzgr1horLfnxa1KNRR6ELuOvorAxSrX+QyXqv5Sog9Af/b/CYwA41X8WBOiIHxqmB8il
bSENxoRfT9m7QJnEvKBfT1jCD6vLRgcDbBafFRH9h8qGn8DgZ76PzalY2/Ley9GM7BFsoxcwmr37
tvis4SH1ASHyqmXOrjsjf+6RMNfMSjyb2WfEEgh2NgQbPq/v1GhZ5tfMj9Gkg2Fg+GtIwkrNjKZd
lb8wcIyh4r3e+zlA95bp6UNN2pSeEukUkuoV4ng5LBwQ4KlH6xeeNufYNjD87O5aVO2dcbzNJHuE
4k4vV+HDaL05h2qLLaRFoDTgjO6KZyNlziqh1VqMRUOvWr3wXuc5vY9TvetyEvy7tIir18kilyiO
0IA23pSMOQKbb07zXQaWffAWJpAW6Ok6d4FPlPWBBiDn8h0+7Za2ijTiY/xBslV21jXAO7xbR2/Z
WSuGi8XnJ+nN1iBfkmPVa9ZIFDhu1AarU7PQYJY61jfvNmUes9ii9I+a+9Vhs44bac07EID5ddKL
E3yhPYxREqrtkrBFCKu/rbVR1dl74HY0cKI4Vp9GXYqLaX6CZnVwI5kf+qNbFhWhNNsqvqbglYW8
7cENZorEUpdhQa8Rob/h5e+NU2XRSirLP0svEuxe8u1lSIyersMY1HZEjuOZmlPyI6NQ4YR3Yp0P
mmOiVNj53rPkI743YwMttu8gINoHJpiS8V7Xdn0eZk63ouWCQQnWeViyOex0BOySLNtuHJz/MmGW
iSyN0NbNhCu4PFg9rN9RCqzoaOJnhrjPFTBl0g/Lq4UsfIY3Xe9IzAVxsFruUbpMJkXKZkLoRsi5
Peb8ijl771h71QhwvcgBUYMxa378LxPHZ8gFPTgLVk7rfySdWXObShhEfxFVww6v2ndZlrzlhbId
hx2GYefX34Pviyp2EjuxYJjpr/s0jRdxw2pALiOlviJ6sYvh0jpOe8OSmlC5xTYgoPlGOBB8/Nr5
rHseDfW89hBTjZSzsDULj40OeZ39BfY3eVc8eh0JfcEmUudayzHm6s/aWQ5JqW2yq+/M46Dn6PRV
YqzC+9vEb7iUszVjy5e+1IrFqGs0uuTNpm5tl0N15CJmM+cycJevJLvcQTFP6hLJmtTfOZSTizHx
DDJUVCa+yCxpAJe4Agd0goqAA9fw/IceuM0psKqbcqdvz+t89oIWo+GyOhX9OLMdhwN0wYaVBLFY
gno4R/wvwdJhgmq56/oiPAVjcPf0ZNi7yyjs6oPFAbLLj7y3fA9hbWyR8ldEslP4pw3wX1sj++BZ
LTB3VdQiGupKNnhNFmDADmc/+ti4p37L3BeoHLFhtKV8npPltX3uUgAnPKkeYY5VXZc0tHnEsehc
ileaQ8oCevxf2FBflCcdJxddLUiZzHO/DEz+k3hvGDwyJyCDh4z8A+CUgRMewVkjtq1LREUFaTGX
daMSe53NDIZjZimx1/pPvy99UpCxLBSLTub4Ty3s/yNDK8bpZrmBi2vdTCqtV/CY9J0VzuaG0b8T
2Q4XfciONina5Bjp3ohGUM1aKEKvKYv+0cT+JzfkJgtttsMcOBa9xYEQY1i4ciMreZSBdkFR0Kkn
JrBEeP1WTDhtIdhqq6BHQLOzIbp36qWPR0qYEvmS0pVxqa1WcAh0jUvTYhbCCmSfXHwsFhGmFYGo
4SOeOH/9fohM21KezPiTfMcd4K56DkLMaVPCgVAYjwA71KXO0NOKbmzeXbJh3HB4ilOjEZjt/RZx
Ll01XZL9ADT+IQWiXrwaOrCB0X2t5ouOSFt7bNu4JRYgvWudMWzSJHBO2jUfjm3sMlevvxFXl7qh
5D/peHfAQ/LdnLHIo6iOmNGMY1h59QOrwalwq+wP0x82SwJHGTb2OBgr8gSpei1otisZ4hFMXovA
9D6ySTtbrInHTphzZQ+1DsWgPGQQQcLdqOuAPkDFsIAN3yLhb7FYaTdsxM5CuuNnTJz7xfFJk0Wh
v48rX7uElLEtzNI6CvrTLhF+kv9fsBfwVXXf36qxJCXXV91m7OPgibxTfaA64ssahmYd2jGitQw5
HgWRJnG1Cs4AlqfdR2w1NOeIJ8OZHRaj2DTRpJ7iESMCeZzgTiKjXDJoBV+cjO7GdJO3HrLcPyu7
5SlgRgZCRCWlP14joxivfBlmzeFO6+dOE5yvZwuqyt7M689aq8a1NYhsjzMhfKJfABegLs/mjKNP
W0Gdqe5i5GaMehXQc5ZZDBA8nmzKYZCGgLKwOs2O9ktV2D4o02M3qpchF9MFgnL60tq87exizKOt
z3WqTcUQw+LJoaBz7Kncwr1AQHuf0jeyRgcAhBq1I082iUkMKuitnQHvlCzl226iQXpGHeZ2pu/p
nfUuNnPFuKzbc6JnNppgQ2DPyZ2tRmhn2WhIJG6ZvHLoDo8yT9yVoD4JoTo9TO54we6igeW1g2s/
SnsLa4vsdl1idNLA0dQACZ5+X4zac/ZGrf1tx+e2NZMDNezajltrHb+C6OIyDuP4ya9rJvtqPhLZ
pXOcggLtdvipiIh94lATRBM7Y0saX4IYQ3dxMyaPqZc98kiLD/MWiBMnmUYRBXLf0I93S7s0wo8h
HoNGKjouwotU85+quXyD2iTBU4QfJSoWbtf0Uo+1vTfDLrz8fiqxuW65aHBQTHOlU/jH8XCwqK7g
VMEFib/JTU+jhtcNru5P3xLyR7zYm/R/HHRlGqvUD5izZXa0SGMr/Ic6TpfS+C8UDDgpwJRVUT0x
T1HPraqeBpz8i7of0jO4HXXBGvNBIKR/abqyvs5Lye9HMog7/mh9kpbzYNcvb5aFyy/gWbfCldFv
2gEeZT4a0U0QXbc8xFJahD/YHNhEm/SOrC4TbUMM4fNUIb06k/KfzUEH6+lXx9bA4x5N3sGgu/z5
94XTeLq2A+Ol1+R+tMJ+AV9b+9ZSbqQpYYOWjdZJmFr9rJN40N2ippjNuGnYCY8tYTfGYpxpYqEN
mFSicc9+W56KMSi2FJSpa+Czm3LGf67511SqudOjZp8TOjNqGYoTxXpop0XKgc52vJOWIJoj1JWv
hb7xFBXrVSG+olFL94TNq2vhEUzMZGDBLQhgm9fCPLtdsqE7BcrL/Knfl9Tub3Lg0oB5gVXcwiqY
Eu14dkurJKeWHd1eR2acP9JkbByDOQaYGfe6U+4D+1l7z9yvwaYOkmPezNUk7JD1/U3pbn8jMmDu
uSAXOrIg88TYfbMJLR7zYnptOfactYg1Gb+siS+Og4PhImbmcQ4zMqrpndRID1txNbCjGIzdgLeB
DC/Dj5hqBtwbVXTxTD28mDIBtOCX6bMKW3v/C56IReNcQibnpTZGe7PrPnLmtk9q1ORTZQgqIWNv
WhAtdN9QddmKJaSBcKrRphEH+a0yxvwmpmzXJEqcSasnxH7yB0xzcYAeMx2ofxGHAQ1lOynnPow6
AR3Lnc660e4qZ1P1UUMos4oepde8Jgbx5hrD8gIUSHVKMjLSZdoYW4PU7pE8YnrMcmIaWjvGB4fS
gIVZW9UpBOH25I/WvKKADRn9C2qzfx+62SEzzjzmFrrByHyqst5sjPxnmAiIQ/OHuQ6md2SAt6mj
PF5MPH7YgWUaZl9uyUbH7jImHxPAOYCP+rdRx/GSwzeHNi4NyI3jC+TCGJQ6LyLIFK0Cdbs2p/4v
PUT9Joc3vZJdLi4J0VwYa9WOkux64aom3OktazwQy+rWmRakOJcSDYnJ4cZRRt3mAhwpy30FPjcx
huTcDJJcu6qx8+b+cW7uXnU91E2478ENfwzr/AC6rzdR6X6d2bGoLl2jyf9fHFNWF2/02A6ST4z1
EZ1/vgHK1CEzFDaus47i19wPeGvxxFwzZJ51ZzryVmFUXOG5AP0goRINVWcQ+MvpzHBE/xrSPce7
5DTvNvS4haCN548xiS+8wM2qlmZ4CXFgYjJx/gVlTqEELT50gBITc9PpZqbMNYQ7UOvru/opl2Gw
hknv3Sm0wlfqf0hHhh9NQYzNlJn2lFeMLDE9ktKzSEFWLjaBMSH5aBsGsmDpvdjgjmnabHYkSzA6
Exi+2Bqkcb2WJxDVVBSAdP9dfOrR66515a1zD60OVdvflmhKdzIc7EhDaV9bb7Kvzmhoi9jDTGmq
oFzHmOm2Q193aO3YNwZb0IhUswcwWoNx0kgrSUHfKbGYS+8a9mk2ZuPKu/ZU6PwZBL1BGXm1BwtX
uHZsrWKO69cMrCJiFqSNl6rxU0JvWnmbNK6adu26RfGX5oNvY0iDh8kzFh9Ge8koKY1rhoVzssED
Bx+7+CRHomh2lF2irmJHjZdg15TCxpXckArsQBFjwNmpurdfvCy/+SrCPKj0nIntuAtR0jga7ycT
U/NY2ekWk2+zGipHA+eNI4QtqoZOQ3Y+tQTF34WFA4RA4Yk/e3erMOTu4yUgcQo7APM589RrbUu5
Ehk/lrSO32ALiVNvB/fRbNakfse/CsxLXdjEvrChGBFFcKqWnx1Bij0wFiJcaVRuqpyqOD+kTqTp
oArNL67ZfKQJmlslg2dTzx42PCBShv3bjMgpWk+/KmF+uHnG8BBq/DyxNp4sf1wEfe+iZI6owS5q
uZaa50yV+bMzmccE63c4Vuoti8aXIHWS48jDCNayYaw5E8qjOdeZzgWMk5FXRFgZfIWyvOaJ/Sgi
b7qoaGkPHzVb5h2NGt6Thtdy05say/TQbgcCButABR8iZeoR1t9wEAH7lymMB98pl2Ss/mZV+Ggb
fjpWg/aTETx3E+1R+KBoqGLi6UA8SnnBtnbkOYzKfzQqz7MUe9lP4PdN7+J4xA+pUXEr4S2LMhbb
dKzHVQ/SrDdh4xMDDEuKXmTZ7nyNchDq6qbmFEbtLdz0JMFPTdMm7EOzu59lT3BEvqpwpNShL+rF
pNvM/GveDsNxQE5RCE6e+8vOim/YaKQBPPRcJ1zXEXvGKnsH8B5fA7t66z15IUZ6J17qUS299ogp
5Oewzr1lL1n2q/yjafp/oe9ug6l+NDrDBKbW6T6ogrtPYI5HXk8ZXLhijsGovIuGLQ7ihZ7MbgXG
3GkQP/ulS3LhM0rkOcozdYY/AX4ppUJCUpDj1823bTon12uXaUc/LtNlZlbULQpsIq0qvkoVxBdp
qn+iNd7S+LtWzbDg1AsVixUI4Mo8eAs/vNR7Zv4Y7qw8xzKicfqUaNprUXuvkffqxNZXaDONUWSg
ECGqN69MNPZSJlHZWP7LbfMsQHgv3Qma2sQNTFyGGqIS/6Wlhzc8JCWahfevVNoeg2y8BHbmU1TS
bjtzchiQZBgCIwwVpVizVdt4kX7PRiTKDAjR0hHuV9WPFz0ZuaOMBre8Q8NXgbcMfe0oJIMOFz5O
PIxUVGPUhgn9U3Zw2WlyfSY5QTtu5ByKfu/0iG+h/zOS2kvAT3BC42XK+oNvQjCrx+JaDM0nFSTi
ayaT6GDfB3PmlQzXqhNw7/DyLymGzxf+hJ7H5qbygmb2eJ5smcQnAfbJedMx6W2KPo4I7I2vqcMt
RFkK9szsqWv4rMrh8gkpt+NofQi/2SGKENF0N3pdzyNMIq0uEqfmSLyTXFN5dC8K2LwhgZExftaT
5pYmkXHKC4LAQHUx7hLcS7J/vu+/Y4THGI2Nu5tGDZGNW6b37LXWY6DlFLw2/3iO0XMyFB+hwmHd
ThTf0XnTyYZcNM04y4g8BK0qMzOvWlWWeE27+J+nrNdCin1jl2+ZQehHyh+Bd5KEZYwJjtbgZZ+W
c372UavUXvS6iWcvYqlJYBwoemTXU+CuhfUaDcYzt/e0GlgYtzrZx5XJ8rGoG6KWiYHpjSkNsQKR
fglu0X3sth1rnF9sO5z+S6ItwD2iXVpmR2waASAm69oyU6iLSq0mb7i19vRHuPASXAyzS7g46jDQ
0jaNVA55BC6XFA1durj5CBlo0lA6bL3QebTk5rgeKn1XlHgtzXx6NUN+0TgWVuisN1eqG0kddPnW
GOgxzvwlZ9x/7NgQxgIwD5oykEk46ZTiImAQMGmkPKJ38TCNLSYWeoExktNXufS14JBNmOLtyAoA
/kKb8FxIgmb9bgXjH/XZdRkBuLJ/HmJOsKLxqSKOhi9BnnaEs41z0kegcJk+97q8S6ZHWJzJ6pqp
cWDoRGF4xIXE5q6gfJXhd44t002jHUZVl4TJRLc5+9CjVfMrawp/dDNkeDJ5iLJev0u9mq5oTt9L
oYzNFFenxrGDrSvHD4ZeEWPC/G+SzhgfhrBUa2EfBIl38qjVXWtmuC98eHCuW/2rS9LzCGYStwEP
5mEYbkOczpSF7ODX2C20LMhAODgjoiOgADLNXLFOa23rpDrD8ihPTXz3LGkf4lI9EdptOFv3+IUk
7lmb5yuqGKHvTq2S2sQBEDZwMGPm6rEemgsGnKvM5tvkXh4t2V4Rx5v+SR9gEv0A22y0nXMvqArL
afiJbOuqac8qNb/NmIvZ1z+0mraPpIDOrTHwk4lOszpFsgKD3Roe5V5Lgp9Qh+JTs8NpmxQk0nwy
LUlxlP3AlLCEomkx97c6/48cEkBnSIy0CpFES+JbPWX3UWNMBQfT2sEwvSaChFXHozJKajqmbapQ
9I9ysIBrwaNYO22zzFNO93CdrCVbvqtvDi3aOnIxMSPqwB5WhqQNpoRTdMU2SkyP1g8/R9ffpggo
dqwtJwRoDFzplvHGsztWiPHGgHMeLAql4Fc5k3My/bOsGsw6rXhQcHcO/AzmHL9bOdSBz5/1FKJE
Cm+NfD1wCP6FDcUnpcIQE8i6XS4Nhd84cd7L4Q3vG8qyr+F3GqefDPEVTlbVbmCCfWURq5dyGAPq
I7WBdt9gyB1skn0YZxBuI2JFjgWRITPReMrRuZgdY0VneM8Fhzy/YkroGPkS7gP/59mMgICVr4jJ
XgKRXfQRE5UbwOUzTbxPVfoXysQlc71t6GvfjRz+hOTQF5MYdqLj5EljMWQwnfWwwHyIxrWqzTc3
1u+xDF9CNGCR2uuq4bt6gbrV7bCPx+Dv1PVHuuPIqXKWTMInPxp/GESFpJ1dCbNI7pEtkdNKItGA
tzGMNs9GM1wLPfjCurO1JLGspqFbGYBMx/L7HGevTWnOhtgmXeFThE8ZakdGx84OMwlYcmfe+jg8
mwlb1pD6gDOlT3Ucvge5xpkneSPDA4MQ+v3SJrWIOZNDjQqzr6HC38pJE3MfPkziQGJo1z2QWza4
ojxrPrshp2W4HKRme5VEMVMIOg/CVu2D9yMwfuIxDF7N3AqPtgfx3+Un++4mM+Cc0r6TEYjyNSBm
GmFrlkxe3mA3J5vITIJdrLMPxb68amRs/ZnYXq3HwjX2hSUPvcxoLdGDj36q3C8ipz9G0fR3er1g
z/CM3dAlGeJ2CiCa8weYlZCxMBIkHouaWMlgQlNCYWwAzJYTr/7Tw0ETLuetzDW3nkd7GumQdZPF
4Y2LJVsbODDAU84Pn5i/GMWKuIc+qa3mtvnBJmJ7kQj4q8SCuWl4PK6MTD87fhz+Jcn1hVPZeeiA
3PqajByCRXdqtR5Ckky3Q2esCo/+EBW51SEfdbk1G+1PUJjGH72QP+x7i858lwkeWQ1u/H3M9Meo
9LNqJWCrPHAOJPaJURoOSl42yKPLT+0S+f5e1psC2YChYbMuMmrSFlgVl8jmOKLYlhzVaDdPU1vz
J5vmu21GjSY8Fa1jaIGr2HBNsNaFd/59ofUjAogzYWgu8InrnQ9pyhPpWz44gIXK/sma8vw16I80
cKVvYxsHgOnznwxY5RuXGHiPeO90EZxhLA6vpeqnXZwWCn1giF9jzahRrnG7/v7uZHZyg9e92DSQ
1Z6McLwQa6P+s4NloceVdq/h9lxS1V5+P/p9CYV1RjK+Y2tWJ+Jb5tVQePJEnYoP5jrBknzOj2l6
/d6o4Ed1wJIhwAApaUyec1091NsIxZNSGWBQ9VQtQyMr3u3us4eCu8HFHTMbG62dyYPjKbFziu1M
yUZkyOtjF5nmVjHxvoaxJ9duAfQ/kt5aQ7sClx5+mLreH+LMtbd2BUSxtsd8TZmZ8Ue22RanJnNF
oHsoJ84ujFx7Uxq9/g4ZccW4K/nyAuaRjiEvPm/gpuUuempEbZKRnf4k/pwDd5iwOdzEv1KXNhGn
T1Og/6Ub8O/6NaZAHUwZ9O/iPuy0NXFHIvuOeSa73LxMVPzYrfsimgr+q6mVm9piulwrPTgoLMUL
PlWcQC7kp99f5QV7wild4zIXe02m01stW5TrRyhq8eyQib7nzBNET/swEMmRx3Tmr3UmGQcSmVyw
hl3tTZs+LGV1z5EFOjHEVbkMdb07wZUmhjT40dZDsD+y/VQnfKD5xkg1eTfcxFuE+eQ8pBV+KQYP
7N1xKae2xQwyc5ao9kwd0x15nfxlkuFfv81xQyf9Xgxx9YFN0eVp6cEB5GteBdCSm0Zf8m2gKa0X
dkoAcYzX+O8RWQJfXYihs4112ufChZvq5RlXpoC0yK6BSHqQtyedr3HNupkRhg9zNioneHnZq2jc
2y9pSb7EiP2Vo7L2t6p8lVbAmUjsAHNCMXf0tNvGBhDPVvPMLZZceq0k9k5PR1Hx5bRLs+DZrulf
8kModEmZ1msSgKzEEzY9qLxj+RoOPb1yHmTUYE7ucJrpuuYD+7fAk/4G6ZsRA60VfUPTE8WV24CK
IIiZCVhLfdw2NisEmyIY1iSnAQdQgVABHoKOcu2QyrRuPgqZM64OXMOy7OROGdgpc3/vp/Wx4Xsz
x/9hlLgY2JRZHnOf1jBpUIk27gAAdGoahEhH/xMmGiIspw7+sXg+5AwEjimStlV2kQYrlExyAgo1
fk7erZUDEBzeHjK7v9FNq7g2Id9LTu6yzswnc+TEEPQ5RyGZwnXCXuLa71o3TfAnW2JwXmEsOX1N
Wso7oq1914uOkskvfWd4eNnBAwTXMDEDQY4sxuHaz5ASBUxt9QOs5x1R+ZCJRD+o5mmk/O4aIlPv
axMzdpVn4SZISLNEfSceYHUoedKeizShgxgY3GLM0eaxqdLuDUGVEZRzsAoqsgfPukWUj26BOuO4
iw1zduXwXFc9UWzYKBW587g6krudtyCU2w2l0Rx/f4UYq7YoRXerG9zTULjuyYt8jlEl91CB1Trw
q6UxMAwpHa+9eCGG6t/faBtx5iRsvpTsbnZJ1e2AMzVLm5Tts8Mz/dk1uq0amARY+jLR42ANuC18
CvVx5k87OG+tGWmV0NgeYYIjXxNRIzc5yd7M3LWp6uRWJxHtH5rz4ysciMtI4hCk+IjDBTPGq0NG
cl1X5CjqoIkvvy+Nfwb4IM+/HwBCiS/l5FMGLeN4TQsNZzS9CB3UaqAdU1+fiKAcDZsvoVVq3Ji1
dN+YeLD1U3G5aWT0TZ9Geyo8jxfZkxTvokMufJQ6AWUt06lKdO0Iaa+rHzm6NcuTMW3twv2OUWno
tT+2FajUON8G88j2r9t3yb4quOs0KklztGEejC43b9kzJiS8wzj6nsIKEnHwGXautbbJO7I/j94N
3zEvoAxpAeNcwN2UNawVhGoPtcdKAHuQw6MK1i0+0nXtwHLzvH9jzRtbYodFySL6wWx+qXumtimy
lDULdxv+opb/B1w+H7MebYXeGvmt50CNjl/uwtHuICMwXYZR1c1oBODm3t/WsvxdmPNcM0Bm6DDd
bA/4Xz++zZSETjF9Mnp0GEUMxB60PyVPZ8PEYKV1NGzGljxbgGoZtts0vM2ypOlxwvDGv8Ls3MXk
8REj8WAJwamhzI+25nTpo7NuNMw+IlBIwCpmwKYAYWjBPopguNNccPPU/BBOk2xd29VGB0J369It
/+m4hSSyEKO+D0b7HuUB5zUGa0tDeK8Dkjq0nRkbnP/0oIGWRSgHqqTFQQUEF6MQn51C0pp0TlkK
e+/gFjBNIu3HTgPE55D1Fqv/yuVcu8VWZI0naKreXrogZelw1uYQXC5UsMs6swKOixyBy5EzO2Dc
xp9zexFZR0TXDNca40k2SWFVXPFsqJOK0fX1rCVZ6OAcxZpGUhYYrcXZuJtHU5bAp3ft3ZiLQWuz
tcty5JLT5gTCz4w3tqfDdNnY6uYRU9hlg3djt7Yr3fHdnEuCqqB6duBsZm4/LvDfHgeWG9/07YXP
2WxVQJIvC8WzvAJX3vLvczG3lX6OxGlodycanU3IaT23KSjO4v5qhPqNkiPS95Sk4+dpvwkTxLYD
DkGHhFxq3mtgJkwihv6AJO5v8dRAAXI+kcTiRQaJLQF3ubWS6LVrJ05kKst3kfYMm7ah9Sj651rC
O0UamVuL+gHVfg7Iiwe/XfF2c03hemJ47n7qWYaq3pakPuOp43EpvXNFQyMdiDZnV7hYTxWDOHim
j9QzgS4KGiG6Jn+tg9n5VGiwsycMm4k5YrzLyAM7giTOi2G4f/D8hh8BUT7oi1gQrXcn4sioJY7F
MaL61/GEPRCi/Etf2g83+srg7sc6V4MlzCDVTJXYoYFr4L68r7KHKzQFxKQLtgfIhAbOHK6JZiC4
mfrexiF9uGAG5T0V9don/kEheb4ZUovpQT9yCqcyI4ZbPHZCbDQKFlfKVd6ubOGCgHffGBnfl3NL
tE7jkIRvkC4zo3+tRHZLJ5YB6dJRxz2OyjkwgCpfcKYSt8ZLXTgwB6SDNceifMmuI3IDUqUnKw43
QkgoO6mD0EDGLuf0uQGmWHDJGf3aBuTrkurcqpLne6qMZ3QzrrR+WhtwNJZVlf1LTOmu6N6wauL0
lkufap2/hWDlARA9WTxc3Lj3AcnS1pBZ2lPXknt03H5Aerd/Jp3WNdzzPPeFS8EWgc3QtDmUtIdI
o1mhMXpWHr/UcDOO41EX2TsUn2QTpvV7qWXT2gfBR6ccWkgd0lYw3OKq4whrfOOT407vYo0uaket
wBhuCd1jy8Iks8KBbrGfYaLBNjLd5M2z9Lz1iM+A8fDEzcLZIBsc52h1HDIdxyaE23XmCeAw5pgS
ZcM3ZIWjH+adcMzvXBAG1gnLgdVKjhljwQXywB1UJoZdd8KlT8LLSriQSX9gNrQ76AqJCzVLjCtX
odwYdgwQhOG6Hn1PhevdfRxcaTec3B4XKeDMchVAJOzsxNwWlnpz/HvgJcnZqEaAGkFAfiLuoRlD
KnKmgtgJ8DWp6/Abc+trqhnHUa/HA3rC5G/9gOpcGBlLXKvy51iLv/C8f1Z+uTUq1A+nkq/OFO+6
seefr9PqYFiQv30LrEzUXVv8zThMcSR1jhdTtAS1pytITlAjnbQ8IutsjJZY+hdQfgl30wIXpz4d
mcaBUywN27KQzK4Ue8F++vR4eByJGF8Kw/sK/Ik9mFDE1QCPtYrNeNMT77abG33dmJACe6eP+lxp
25UrL/mT6lNz0Fqdg482PYA2PuVpr0jr9T8VuJap1mlt9Z8mxlqBruC3JmF36OP5mTK4W2l6JCmC
u2MQ6c2ow5m7/cjvTxLIIOEvAs9P/AWaxMmLMor6qArvr6APbgGjOCxviEJbB11wydoAKs6OgM2E
xGRk8jOKR+PO1ki/vo85AX7jO6w4QDkVbrRR6jQVIOJ1/pq8IRaDMAoPI8dE0bunzBQ1BjI8tjXw
SMxFbxX72hANmDezoQKuY8di0T6ajhlvYzvtDJv+3aG9F3oLI7fL1QaAfo0IT6K02tuBwFI3sF5V
ZTSratULxq9PapHvpUy+Qr0gLYcW7bCztCNzTVQ/Xwxm/9GKFkpEKT5glyHQVfZuzI+CLrVemK9a
qyVbBgusHcM/kYQvQVB/aJB116nXACsHYrEI4XVAIUa/Gp81jkWwlFJkFucqNAsaaEHyg1QBvSCY
qcHgJhMPux5IjQx3pNoBN1rlqjSsN2JECLSDz3bABaZbwlmWPTstR5q0wgq1weeElA11LHVD5005
yaLvcWI7MT+zbsAKyTYWmg82c0/dJMr+oncKbq8eOaw0ujVuBCzZIIg2Bhh4lDcXfC19DT21fsC1
UYi9nTEWwGUcA9k2wx2UPBW9+kL2ZIelVe9kJYr5eoH6FUF5QJpgnbB2pd7+BAP726QeT2Y0J+ax
o9VAOSE8pPUmD1l+6uzuiBrwcw9cdaByfll5+PrMktsMFWxjY88qq2zJZP3oD8mDTruIXFQwrNOu
fO2r4QKQfdE3AIwSVAQw3c1eTycOpJp17EKaE3xqPXU9uOeVBQnCrBlcGDQl4/91yCoifxns/IsP
cgl4OAqcR1FZf/uP1OnTC9aBZdLtRZMAOCUjGOF6XlWGXxI543iI2MpRLLBvedFyEynnlehbfsoa
Ft5CPVsKATY1rylTI6ytLGGZBygXS4XdOh+dAXhb/8iq5Dk1qkeQMWmpewKzhf3BDHYtZ6CsOnYa
PgAmdUCKJMPGQUPG1LWa7+11jCUY40Umu2u/pTBD141vx5jHGKRRywK+fsIjrQiHH9zfAKRM+FMy
tQ5hinWjSfyzl+K2rsIaq2gB+zkmaWDUecC0ZnauZtGZnOGnrKxbPE2HCQfRkkcLCTVRb4S0HkYg
N/Q27VzOnSY8g0VWgkCU5r7Sjga2q20YeZwNvatICuzUZRYscnAtC0HgmsjncNZN/ZkOZX87+spe
uyGbGsPVmze9qp8s169uwwBHtwzlCXIs2aBKtz+sDKuCaRGWpo+Mp1kpj9gDGKjSFnBXeBMO2lj+
DW2Qm4wjYQcY0lonUohLWMplSJ0x8agyPwsfrKN0Lcxd5LyqqH9j0eqgNfCp3xe97+wz+wU2d864
FomLOtD70QvN5x+RcPlRm/XdbkX26tXiTJHUc5COz4Tosr/44xjZ3urMEegcpv8o9W0UOs62tmnF
pdSD7Z0Bcbk+tlknTvMPv3J9+yIcHfQJpuZ1Jc36MvU4tPWGUZXB8aemqYF5XsZOxSVpuEhSIr8w
Pim/QWS/+H5QbjAS4Hzn5NOongNIOAw0dSIq5HnTE44ltDkkDNlsu9hpaqTnK5Yfml4bqNC9sWS+
N1zS6ZgxbnkdTPcQ5yEwetWH+4oqppchjI9xlTSfcW8wt6sA/ctBd5/MTK/AlxKkmrrhWTNpYVVm
Op2p/m4InmHh/5W+9AaPQu7q22po5DHsxuKkuyRz1FDuR4OcBg+N7s4ukZJBx37SSs26sy9oN/XQ
hetqUJx6GMLOjnDYRNz/D9unXrtRekWDVCEfmBR/eCzTcCWt6MrsYDr0Y3IteeMPdQ9xhR7Sy+A3
7lMQk8HFxdDlZXFhjrMuBz9/HoMnzYzym7JVdOX/uEpMm2JCmqwPXSTWIYb2hkfLJcv8VYXwwSAj
9texP4xnnYTVyEY8Icqg0VMgksg8MhYzj7+/amvQXlrUBCtL6fGTx4TNTYbyp426fUvcMHXrZuU6
yFT0mKtzNNbZyYBUGttJcSMiissXP3zVRCmnReNrrEzxk8dMEsLEf/ddyRkT00OTGPkfv1Ff0X/s
ncly3Fi3nd/lHxu/cdAcAIM7yb7PZJMkxQmCpCj0fY/ZfYwbcSP8DB74la5fwx/osqNEKcTwHbsq
SiGJJTETCZxz9t5rfavDFOrAVd/iILyhke/cam5Eazw9ay0bdOJ5l6yT9i6qkh9sQMOuoyW01NnV
GBhtNUep6aUUxtZLADQY0y9jc4Q8oXk4Hzv7/PErMEByiTVtNtSSqIzAvXrTpMmwawmYqylSDH/N
wuusatkPA8PyrLROyfTDx8/AGxwBlnJLJmENWU7PnvBDIrvUEUB7wjo0paGeYmVknUSq82yGHC17
THPniVZ+Dl3s6w6w5tuqMZkS+fGzPgTNI2tBA0c/pYcZZ8omDXu5AUlYnaUmC6DR9oWkB//eRfeC
pj9+ayZeSYV+4OwkhdzLdmVAJJ/7UaU+AFBJVnbQj6uPXxZKhfsLTf4k0FYfGNzmszYS5TG0+Put
wHj58Hd4TvYw8FfvHUa3i86z1G99zL6sZ0CsdMVlFhNiCDcyqc71zvYvHz94SFLnQUn6RA0IkRmJ
RfIdhEMVih0lIs1PTdfLxzyQUKTLjoHpOKKzkLg9A1vZlaSNCUW3jhha/voBhkQ188ju5VBwMsNJ
ejb9rOI7Qb31ouXHLz++IH0bXwra4Pxexor32MTdU+KCenbaRr3wyF8CxVyyIeOZ0JRk2xfxgolg
uP/4rcLJWyCKHuiBKn8YNQ81U+ZZq9Q0myvxCKgRGSWvyFxorr60gNLE4aTud+4D20AXroDR08L4
r5+FIQk/LIcvdR+1+1iXVs6dX6IoYvrOQcBqCFH1ks2QRQ8eA5pHrwlfq2xcmmmeX1v4tWsYb9QW
0y/zgIMLbFcUBGZ1hXbtbLm4Drlgs6CjYpjjK5+hMnVumlJf5SlFb0nS4cEcy3RehWGyC2lZb3yg
sjAYJvqUVbWboM8QHLsE0HCSURaNWYfY8xi9um6j8QV+8CWoehMcBcVngT784wsJYGHGMCZAm4A7
NlXfWwTAUgz2Yz0YUzhO4x8i2e7SxI/vmuzST6r0jx/MChOt4kQQ1SJ5bgsTbVziYbdtG2f58Xs+
TgDwszmW8El6noajsXG6/kEYcXMso0tIL+RtmBEfmb0FNuZhKQL1mL5rftbumjwDbRhk9gH1vrsa
y3w41wNBJaDr+tuEyn1e1q15zXNzlTcdqQC5c5BaRxMEtUdO9jLUTKMeySAU5qUqx73nOsZLZHur
fsDBnZu6NxFnp2lsmj6ArEA82rgWWsZUW6m1tUXhkq1yP5NPULaeJBq2G2VoYOiWwfP//u0IzD3V
o7XmgG0+qY2x9XHwxwiTgHlnJ4V83vu+ctd11ehPtqKoSwaWxNNz6hGt1K4S5sSmZcNdqAUtCNw+
wy4PUDhkuHq8oG6vDaiLgJcnscns/Sb8YbCBlWmj3YclhIsmVVYI5/ybRhS3/z+rFqiASQbxf/17
Gu5PWbX/8T/+7T/++3/7n//+r//467enoNq//tRfQbWa9k+b2bcjVYcv/OP/BNUK+58q4DDH1jV2
RUxT/zeoVhf/FI4G/pahBVgD6fCH/gqq1eQ/HUvnT/EVx7Zob/+/BNVOMbk/xdQC9CYSXmimzrcD
JvQpiD03kBmnKUnQqG6MM3fLMqMHvbFo5o7YrxH0tv286QFg4+NExInusCqJn+sRUSKMnPuwvjeS
VIPGommW+toM5bSFszDO5hytZsMUASlT7aVxavK3aXbuTQSvs79d8d/k7QrSg396G5g3Tanzn1CF
YED36W0A07NtV894etP6oetclCIIeirjLbGym04SX+e59Xt2jGk8d1p3HaryOrRE3gTyFg0Pc3NT
2coy7L5I3DammF+MRoRQT7eBhZtGY42cOG10sKWUn14YIfHIaKEDciKNXoRqJXT5vpsD3cKWnCIT
Un1R02JsGWBme5HrP1IP6VUjh3vOIxtoBT9S29p2kbJvDE7L9bAtMBAmeriiSbvKXFqlBif/3F8N
JAOTfMsZXk4NF4sOYIRwQIE8XBLBK7M9Q8lrFh2A795M7cB5DfJZ6OWR4zj7DF1WIk4RFNnrP384
8nfXQGL/xNjMkmOpn66Bq8SqXaH2PYm2SkEtMspPTOaSI1yqAQjdWvp5se5V7UUxb1lZx5WIxRLe
q3qJ0+KsKUWwtSVGfUlbt+WWnSnuZH0A2XTo6YgRJdLuPKxV2PXhwDWt5Z21LiZRcXxSnfSDMQri
R83f9KL3wTZzvH1kzK7vZJoAJwElr1RYML3cJ52WwFWktttB6jduOtT7LtHqNZS8W4MAxE1QATUq
1ejGU4N0V4c6kH47voQIgG5kWzOWc7J5K2TFGhzFG713VsFwZprgHtEL7o100oeFptw5HS6DVPEh
INna45+vuJhC0j/fdYgBLM54tiqMKQL77+HTZCsV6hh02Ylm2grrIYQhBxkZsT7ku9HbrvqLKaFF
Btox08EhMhJV1fQ+QxNH0ti55lyvp188o9rvbgObZ4BnQQqTMv3nF1XEJTCs1slOrkOmV527d0pO
i090FQXhtGSgRGLWRDDd0F+D4j5ktEUn+xg62jwg8gHd/LUPYRh49guP1NFScefZfbW0yp1u9ICr
R5ThX13J6VJ9vpTcuZpKk1g1LJXI8L9fyjFPetDreXaySu/VNVZIO6JRfRmYY/ptcsHovGoQxFf4
70GTndzBOkw/lwy5GyCKXj/uk9g+VNDaGFVnc07P08eQqvqN509cOyIEyORGWp48BjzexCQECX6M
1L1W04BVDQ9uDl6tKBm2j88ixLA3oERjiocJehfI/hm8HMvtWxzUj7VQljR2P76U9cmtH6s3xaCt
esd8sBCNR4TkxTlDV8PFoK05353uzpJIsUZtCWoQP2u/doaF1AwCoPXvFq4KpGQbtDaEW7g/OEcz
GlMuTh7tp//oBM9jM5nD5G9nlTs268qyLu3ozAmAa9eIOA9qMdFNX0EBATWBnYYmwIRblhHwBbxM
mVtZc18k5TZS0tP07Rg+PndFXhDOIW91JVojLYObU5C8SYd+aDY929NAypJtmYdYmjfIT2+9WnlN
4ZZC38ea1q1doAac0YgTsRObbalrtuok8CAbEbajQo9Ci3ddixkdUIB+xi1FlTee7Ki8KNBgKAcf
CqNh1ppWEJg1TCaA/PEuAjei6w98COeemEzyDtyZURXLMtFnOtlrs8bNjyTZEbEn7duqY3wPHgDf
lXyXRb1t82Ijiu5GZta6I4is4njNrT2FNCW3ai7eGs95aQz7WiZIEr0pljOuZkUHlm1gjtEOzXM7
kLxd1PHLVzf6L/c5TjyAMoapGaoqDePn+7yvTXVMgwJuozMMK8+ulnismhsYMFdbR6WaYtza5K3s
iJmsnYXZluSvqvBaEiYeiwSAfg07Cw0aN+gYaOKL1cOcVoefn0MdOAFCNKGC6GY7//n1ofagxQqz
7GS2ZntEA7UaNFs52gELQq0bINxHHSkcDcKuBxTHuBVk+cLHl3skxT4XTbzPWzxIjmMv7Aq+nhxa
2qIa60sJHII8EQZ96O7HNoJWWgLAMjTq21HHUJG7UbtTiCRRS9Im8J0x5Y+5MzrP1Q9JuNT59E2Z
PZqCSD2qleHgJMGStM8ACo567L38UQpfX8OvJjbUjnbIuQYUA9E86EVH9W2Qj4gm4Nik4osDiOb8
5rrxKGDHMviPY+bP160jmMEgFDU+VUx9F0qKjhUvxiWIxh1kuGXcB9ePJ8obV6rh3rtby4/u8jJ5
jMJqZ8uoxplD6yOoVh7pugeofGe3oZ8kyqUdh08NbW+UUCev7JN5Z26kQCEr8gdjePtP3KCOIFlK
gEKxMBf//EZoQDILDMLklOqQ2AafwFzL7vbE+N1pyHXK2r/6CwJNbAgDeOqJ0cBzU6019aJ6wboi
vd6Nvdc/vyhD/Hp1NVVTMfjrlo4ybNo93l5uURJW//IP8V+yQRgRMMuYKUb0WLvOXJH2dRAI0BVr
XNRepq3NwVdXbUzc0zDmC0irthYsVF1lYJsmXG3/rmycEzEG38jVfFMc+HwhcRNFznmw8PZeg/wo
m5qOmdirtoH2z4nIxSnQ1yHfBGfhXoGyTOo6Sv3RnZQgJ2PQ7mJkrYhRsvfB095BgB40AT/PUAl0
/fNFYOj4u6tgWtQxUzkjPhcRUd3RcCxxLyLnWWiwXeZ5Wz9VKViUXiPsrCQpfVH6D7LWriK0yWRi
B2rL8cEck9sYkhi6yahZx2QLz4LAfOlM2DR1cC76pQqK7tjWPpJb0iniRY9OccHqsGyRuDVhtS2r
7nXU1dfKV691rz2gYsXraijlLhvwBgLrMYcUsYl7GEbx0McTR4phsF0nK6ftdi7zctiyPrSPJsI5
QTplI8MN1qJl5qsjMVBM6xXlZiiOiqGDmYBMNgtVkOIkTE2LjdzlOoEjhDiAx668pa0mFdI4cFN9
jc2LMIMFgutV0di3qHKXvlYcbPopVdFuc6jdeM9y3zoHEcdw8uJdtbvvM7Et4FgOIr3qrb+mYXq1
/f5ED32V5Nq2K4x7O7e2pYb20qLZEcrkpm6sVYnoGvgtbrH6ojUVUqepkd7VkvjKMnwWcXZhkbmI
wXS2uv2jE1ZygDJdbOitvegYQfsG/zwh06qyC/tFiaJ85ZverjBjj7ZqJVZ/vnGsX0+EuoaKlDIW
a5phy09ruuOlUEF0mteECL4beIGk6T9DAMA/HiyCabgKn/U5Q1Vy9iYBppYuQGZddMt/81N5tp1M
XxW+jaoMrFKDiSbtad8GiO5Qm7+PeD7xkINlHOp4ObThQZHegxe+dWp2m6z7zj61DsXEhP4J9fE4
Fnc1cZqbkTHUNyiW6IhKAbiSzv6iZciIN71F2BAmIzpx51IXqIsNI7yURf46jjZYl1Kee8gz3VBA
77G911CU+zgobgntvYtBxSIxeiLQtiC+oGkXQ+6c7apIl21qPkeusTdkEMJ7M+CG9isA/Vj9yS+w
OIs5xakIs3vbhkmPmJSNpPpif2Wv/81DLCnRbP5Ctgvt0/Eck4DRt0ZDpeo0L6bj3bkmyhsTk+ei
jcFXBV4s0dEPMOGc9Ay3KN70DvANJUhmQ4QC2EjUcFnn9lOkW8G+dcUFTFuHIa7H2u7mkKamSCU3
QfSvhuO0fU/E3vCsZWqPXBmFsBJ5qO9KP11Di2XoEHcPSimibWVE3mrs7HCmckhde32acehHaB1H
GF0bY+aG+D7UCd9osvbbiKZXldZzXCyYbHTGPjKAZ6Sd0a5KDgtQ24ztSLz11u+7eAlHjJQLPI3L
1nQefa0st4rjXMK4eyk0fBFxRAJYl3xT8rE+ogPYGlqVbQFCgKJI1mYLnk4LJzr1CMTKUopZ3o3W
GqXksPYJEWZiiqiMbz8doDJvHBjAKRnEvqG+G1uGw4HPs07Xf58wQJ8Vzk2WMooc0b8hxHC0VVEG
hAbGOdhxt0RXhUoc82H4zGPBwMKqxwP4JgKqwlYQP89Q1E5zsVPoiAJ4c0GQeAERlVZ1cZnYnJhm
wFXvQRKJSp6wbHr7QOh7Q+3CnY6jjepC3qhlhFooFS+WtLKNjxBu73vUKG0Mk8SrlOpYEzc9dzy4
HVoO218XHV0eHAaK0dI2z9q1Elk8ERYChMD5NmLQOiUdsgIbFPtyqKPvDs3pY65it2ot3TjGHjpc
KvgMw+RX+9NvjkDw74RhOvRiHONzDyYXpgmTSgtIL0FGQisMgBMOydzSFPZksca3rR2cxgUBIdOd
UmuEzeeQCQDRL+20bYmRqa9Qw6macmLne52Ou4dfZA5f/O7PS6L+m2OubvM6DY45nHLMTweKeKwD
ZlBhDLvcjPdB7+18Ie+KGojqECjVrkdXUwC0PlhtCwmu0r9RSR4s317x7JCHO3rEtkxx1XlokfCB
UIE2nF0ubA2BRaCnJ30afyRpvO4yNDPCwNrbZ4nKTa08ea17tltiJvgj2cJMouN/4t05Gh0eQngo
N/RP7w7fjuk1Ajh8AmtPsxknyYpWv1uWKwguTIMkvX9tE1qYFBltzpo6ROsqVOapiEW84TuRSHeD
Je5bkUC+QzJQM6HH8u3uHNN9NXNNzJXO4IiLn0SXfb+w4/6ANBl7WHAQeeIuif82v1g7jd/cYNRM
dPlo5FqmoX3ax4YCFqptatEpQJPqohGRuk6gYAJEErI1mnpPmRJyYlYsJT3oWn+TVe6JxQeBT3RO
Mj4zO4FJ6gBPXXSTBqgyhrkTeqyiZAUBKB8eOviisdF4e5zJLCEp6TgSr0nrjDYHo+wu1XWSSzDJ
MmbviJnrZHiEXqcfWic/9HnWH90gIsfII14DVeDKbg1vFRQDLcJEf8PmAd7Elgv8kcXSgw61wBmC
/p46/aur9WuvVjdUzpqWTiPI0j7v+m7XjkglqTRTKJFd51+Yu1U8Y2tXqRuGVGO1po5C4cMEXlrm
Iw4YDHUaKaNB7JNlBw19ZrUChzICyizm/zK9zlyYY0RcTasfFTIiFZqoQ5QsBt4jKpzRbB7ozzOC
KzgleMw5J6yiEtYPqHAeMEFU6yRw14baF/OhbsYDhs3blJA+rxht9P18j1xqqzJrUAykNnGE0Arw
2hyM1PxiBaCg/XUjNnTVcEzbsSh0Pzfv4jrLHY0MDNgeakC3hsgCBm/NzDbTcB0aQ32JIkZ1ipM5
W1RF10y1F4Nef8vEWYYCE4p66yf+2VbsayhayGcQ8ZZpFUULm1BqrAg6mZ0lEWV2QmcfA9mQiTcM
v7tWs2HqNhP00lIPCH9e6k7sXBfuQVMNLaTkAaC0IatZEwNbzC3rNgYgy3rDfuX1NSIp0LSji3UI
pe+qlEO3KnWOANhKyTYYQsJ14pshqV+zwXmBtAn8S1G+U02D3HrIKd7nPhr2hWyz54ZxOH1hJG9h
6R1hOqDp0pq1jVZglmq1PR89pEdkO7hzjCXhUgNMojaZxPnZEkxNoIJA2pYCV1St+kYvIJsF0RnN
zryMEF9FTpIsDBPoe2j8aOXgLjO9Uwn3wSxPsE+8KGLnYYwoOPz6WSUKaCOMhjgMc3qExuhbmxgQ
enJ133VGxe5NPmlgHgw1eHabYc8haBu2fDFzuhUAL5mS9Bwm+b5rQm2mpMZLVcmn0i2dTafj1pXm
ifBn4lqSbRZWd0pg7Iv40U8ZKmbRzYicKzWaw4jlY9aq2AAi/n4Pz29pdCWxXn059wj3s8fuldfO
rgA3NAWK9MXi/bv70raEzQ5KS5qB0c+1btc3ji7MsgJATMCop3+LnVuEjS7nHXvJQ9PMDeeHL+iR
VZEw+d2KyW/0Q7Qgh2PY9rOiRFvGMAYN5XOYcKbhICMp4/IGBbOO/YVHXj459I6IdTd5q91V6hMw
3R9XPX1ho8AK3+Tken7xzqZX/qm3xLHXtqb5zHRI+LR+50HvSCbn1cmLdYLyfC67YT32cbtCv9lg
BiOqrs8Anef4tFN/r2aEfRjD+zh00NCsS+H5zLdGknqIlbDakkDdCACU4Z0URFvlSBpN9Y20EgYX
BoJzSyn5jJwjVMtbrYquVjHeebSl/vyufhntGSpLmj51EjShG9bnjpmS6L6e131xipTBnYVKIWlK
kE3RtDuU/NBRHbFCq02+avXuyjcjIaXBzHcBHy/CTHlPJs1BT1Bm5REEgljuXVv5Hmr2jZVq59aJ
t058G1mTSnD751cuPmqNTx8IzXadcgSaIkPTT7caOuwScE5WnDBvRTPJ1AyCxkUnrifytQuHp4cE
swPUqcQM5w3BVoXTf4d5uZJY/HHsUKvXHOLD8zRYQAZ+QSPQg6dOeEw6fPFpAVfJbXLEUi3NaxhL
SfISoG8DHrFDG7FiaLpu9AGBpu0tlRD0te4fU9GuWOZQfxMJ0mb+PvWHuxHcQd9uA/DEgYcdwrnk
Nj54zXuOwFaB4OLx7oAFltvMzk4GrVyiQWpMWpJo+Al2s/E4hG+9PrqM6BM4PCRFgv1ccTYY2tZV
5/p4EbqFUtqPzgRhDtgFOrhgMycyzxUr5Oh3z03uXB34xihEXGSsfr7MYo6DRnAxs/bQdiadJtcg
iKX9LqeCzfOdLVPmd4e3VFvpETIKKIAcmbxll90i8/qtIFV7Jpr8FbHKd2abgDdazZo3rX0kWWXq
fbv7idBhaflzkZMM1cZJh4oPK4cfKychyHAXjAqMAbSheg8+HmmlrjxbZL54bvw+EMwO0GPI2D/W
YcGrJSHhi7OG+ZsOg6lJS6V3bDgkdn+6kZIWS1TaKsUpsMDseZArnPyEMozcLfnNCpRLh3Qflc+7
Slm+0ArlvbSKj7FGIcS9Jb3n6c4am+JhNJ6dCrz05O4O0x2t75GtBUtqlUfbkHy1ngyGaZDmB9n3
cdiigsHSrcubrNUeWSHRsYJIVerxhCf6lgbQBKMuXA2msVbNSKjZZtVJEqxt2GLd2so+9xmOIDgV
xSKmGp4rpMkxY2FhzcRtr7u7Pz90v6s8TP6Rpm6YwrLkp/4qqdMywJxWnTJ2qdmg+AX+rxacjlZt
i8wDJJSat3ZZUyEXHChbRlDqKSuMF6wR6Ibce9/OiXd3z5wlfyBBYs0IuWmIj2TtHKA/4l1LKoUD
QkGAWN295v09lgbQsTd2GuOmqPsvCj/9N+dykwm8rTuAgTX98+xOIA0PYqWpToM2HnmC1zLZl5zA
ceYR42FhWS8BgNioFlWhL7H9E8aSPJR5cceSty+b4S4xijuIP/kiGJ2ra2+LIDukNC4dbmTXfpF5
eo3rGHuP07KUb6I6+EEG2J0pYnKe6OakebIx8ube96v3pG3vDLe7U2zjCTXGXeuJ2y8+w99s0Zwa
GbLbtm1Z9udCJEJiSMVnVCcC2DdJVtyPsf3sdfarpRHqBkPLio37TgsfPIog0xzvQxG+xxWDiLy6
QH98R0G8HPJ+nwCkn2av7Yh2WVUstASIorz+xonhKI+C06dCgSjvSouQlagxr7Emronsvrorf9Na
RqfkMMKmK0Wr8NP4QoOiCCejz0/lwPgvESC9+kWPPVoNVKh87hG8agRqLYf4M2+tPpirU3Qwpwq0
3SzfZXosBW4MHqx2tJ6aqDsh2SXXOl2g6t8G7dWn9Tr9hdOYLkdwWdbOOq2CQ+LoS57DRcVlKJru
mCG1+PPH9fFIfdrmJM0NpD6GZVnocH4+UeW235iQJ/PT1PTm0IiZifyEU2BMr0TchzYy8MLYlSOE
GslG1VMispnUIfMMXtX0pka3hDrZ4CB6S2R81n1qSkK8QWFsFUbR6mA9ZrwZ0QGZLIqrQ0svCMs3
gqW2Vt6sO9ziuB9QcxsLteOgPNJXpsVaAF8Oi+RpGtkC9r/i+26lBYKi6MQyAaWK5XfV5fdDn1wd
01wyP/Mw9xh7DMDkow3BOevEqin8b0WT3U1z7aYnnZgr3pnRduLvjFl4dsiM/Oqa/vrMG8KUNiKj
aVr4yzLWTVBUQNTpKc2qdRsg8bGb8FsAongat4Cx2xotPiJsWICG5I8JfsTFfTXTZEN7qIFWWAGk
1p330XUfTEr4j8/fcoDKOutigEZv+x9SwHxGuNghKExSXkmrD581y3u3Q2NPbMoMNcV7PknTSb7d
K7XyEhCfQTEPrT8Beak81ZSbVJPQL5gdGJYCjONEhQTJs/E4V/rH3CzvoA+9Fq1FbdxBY0jvUBCC
C9Ax6I5bgg6p4gp3Zq9Da+rtWGbDHqEuRY8omHnsxtb8LcY6GicDQoJypuvNo84J94srrv+6x5LG
YHLV6YDodBQ+PaKJ5mhsdkN2Aq00s4LyOxvMQxAxtS8fEeSQCVquJMwsXgQDuXCOv8xz33FujYBn
BGY/rVLBNuirijlYUwPFDwMDcomk5BXOCoD9g2mRsgXdpE9r3In+yajMZRW0r9B6X0QjDyzn4WRK
+/Pzaf26+PBsOkLTNYNdF1rEz89n45KsqHFnnGQ/rCqLub1lvOEXDUFjjlcroJtt37rCeB1KJNXl
wSA32ClXaTFpoEeM6mG8sGnNto31XCTmxefWgs8GtM4zr4OabiTdYB9Rfq8QWhyJWQbm2DTCH8wX
rn5iPkQ+qcsM+rDHldTQbtZ/M62dqGmcSApBqJfX1FRuEw1XvGn98F3YryPxqqUOZE8ZbhwwVra2
jx2mXpIOJuxIODKDn23lI+iUu7ojH4xhm2IND0SEULcU3Zvp05LzCvfBgStfW9aDUZa7yZEzU5nY
APgKKB0qfNS496zsPBJqigatXDb40L9oGP5mek0jlEagxVBRmJbx6RPwU44quawTgl2aswJVRneK
F/r7T1PTwzflHRrFU596d+ng0ewp50qZHtwQCXeNli1KLWdWOjfRxHTItEVcNouq4HhbhMcpAmZX
KhbZjlViLqRRi30vgxctptymAfbFvWRrv9SYhgbsWJ2mxJSwn0uafDC6GMVkfuLcuywIoOol8TGC
rrnXUWrgmSIU1IcBuQKusPB166YwPUbX8xHJiulRKuPPWjbS+OHCIlBAuafDQcPPPqb+Y2J63KPj
k82sCDWgSTij52ymrxZ5ui6j8XX6v8OpwGFOyLDmiIGRlJD7jiAmM0DJwXxRdhxEG4iYoMtWyNdn
yiDOGrOLmdoaJ5OtUO3Sp6orb+I43Yihfrf7aIfsAjdlk70hz7G7kOCMDoyACU6ot5+Hmp6U076T
AwYDEngtAL5lrsp7nnKOwLSaFkTbnwU+q1lBGKFDbWSm8tRGtKfS7x0jOjtp7jBmv0Dis2cKdoyU
3FSIWJs/P+sfXbWf92JDgwKnM/2ixUGL+udnPQTLmFWSz6f1m5RkcoAJMGG/DyWjamwx1yrzuJdA
Rs9dhWY7w92Z2TsH74uZ6Mee/+l1EDKiE9JrmDoG5k/HcPzrvYMnNj4hGbiP3PHYBTghenfVC8Vc
BywmegkCMGlWSPx7WH7PLpWNJP6nU7W3qhD7ScuV1ZgpfBV/XHLD2XTXZh0s04RwCvylAqFdW+mw
16afaSGxg4FNi6CJcOvJpqmPVNVaoL+mKt4oUz0m8VM2ggfpIzPHHiQfJoUbYwrAm26yDbod+E8M
XBOiyhD9zMp9fRYP5aE36OHnkuRX37sxneHBLyriXM0c3jx85nmLt2pL59EE0FKj3vSqTYL8NEE3
HHIiSjTMK+Ryo2jVeIXpsDTwJKt6rC0yDPk7SdjzyoWHtUSa7MzQ8jQ36qwmoYxcqWHrW0yzoEnM
M7usIKbRZJKE6QmjelVTh/wWRefV+Qmpg3l91tuEjzXVbsohsb9QEf5mtkq7jOoTPbDhoFL99KFG
ymhrten6J6fQz2UFTBnSQbFNwH+baUsKGqezylFmwkWAHRpbomjCda0PxKdPErtMMoIuwrSeV3YO
Fl9K7IfJboQ1oKrQGyx5rxDrSq54FqBAva0DFL2yAkNeZfnGIYMrwTa00vL0JhXWHLE0vBa4KuR/
NKwvNmT8EY0oSTly6QYIUP78bBnTCeDnexrxEc1+Q6e8pO8/rY1/U8l45LdrMDaUo4Pn0qyG58oT
z/UQv8Yun2Jp7ypD38ad+83AzoDcIjiHZnqfj+YpJ+N0DpUpWVRKvYaNDKLR2hbQNYAYPzCm8mYJ
lUiQB4c6L7/bMb5RfM2vWhtt8p6GFpE2iAm+KU6BxwMhwwwZHsZXXyUSLGEgoOfesKDhmTByqfd4
3u8KyFW+6aLw9F7rSLumaX3x6hQF0Vet/t90+im4BZJYgZiSSvXTbSE1XJKkKypHstiQHRQPSDEJ
DhqQD5mGvs9dtPfpmIBByNWHhF77HJgkrntjpQf9mkwOHmd0LuHRDpur232j3H3PeST3JIrjsi1n
cJ62Q2vLjcCzOc/05Bq4HlFkt6VDg9KZRLNocb+c8Pw6xORT1iz2OYlu1vjcT/XUmAO6MmqEfmC7
lslc7RBFtwV5A/pCOo+SYEEceJfairYKFCqzEFsnrI8eLrSMcX4oC2w59lvf4KluQT+GQLc0HS6V
ZCRUA30CZLdKbCg9MaTsTlsOkHcTr7p1aoAqsXspI3noiSwuq2iDVTDVNkVf3VnK1i+rTaDnD3++
w7Vfd3feMaW3kFgzhGV/2j3UjKzOyjeRUzvZtxIeD0GFZ2zqOyYO11Qz78qufdxOb6FgF4eUeal7
6LIBiAJL3TghcXthxjg0A/gwkCsirXgTOdazruiLP7/UX6dvpk1PmNtNFzQIPnfETHKDUk/PtaMo
2mtks4Oo1sbVaFWQVF0n+vXP30782pKYvp9uObjGOcp9lpVUDuua4bvi2AbujigAaBgb3xffyny8
VbLHjAjVXGVRU2X1jFn2C+/B7z4YG9m2qdvCtlA3fVp6XGWISrJENIKIkpfGyh6KRJy7tKIvSRZx
wqKgT/HXOSz58YqH5QaXBRKEe5Hb18hvV33aPmGQGRfmQERfVm8HhRFboF2LyPli69d+s0zapIrR
9eYuUlGG/rxMtq5aVGomxVHQ1TUS5yYMlO1QB+Cw1KvlWfAAGuPNC6o7noP73L4tzHqNIMH4jkvo
osT9D4ak+6xCXgb+WNak3EbBj5h+q1bjeo8wAZKscxiT6osujfjNA28LA5GFyb8YPaZ39rcF3k2V
ru0isJW27t/WKuEmRT5srYIwBukzI6N2KCPlPuJDZqDX7b+4xz6bmAzV5NszmsJlgyXqc+syqnFe
MOkQx9A37ylUlwowFP9dIppAwzzLioT4HH9Ng/IGR90hB4Q2c9KMbr/gaig//vxyftN2ZIhE1cg/
00v6vKyPYWQyV4ByVJkoAzPffyKVqhxAOwmfnN/KRNUELtnK7ykI7IUGw3hRwJLJqpy4upnfp0Qz
6t7bx4pfqOn3sSTqb5TVMgffjHCn7QhBVW5c2m25MJ5IW2WIGwTX2Gu+Yy91cWXphyoPdoGXHgmA
GufCBWbvwsKa9bhEczfnBNL2ktW/efji3f/mXmAOyHxfmohtxIc35W/3QhYjo85qaR2FLF/c1r81
Gp1sX4bNQSAuJvmcpuf9L8rOazluJOu6T4QIeHNbhfKORS/eIChKTHgkkPBP/y3ov5nRTEzHfzEx
im42VQWTefKcvdf2wPhIKDBphU2JsKhwydxddR1TXNOLweoFznqk+6GW/d+pG0Jx6NQmMj+Ookfg
GE8br4fQACOkghO0Jtnz4CvrZfqpzcTjBBMaiv/9vf7LUZSvg0dO95C4ovb9ayWRbqEJYbQ+yUna
by0ZP1u/dTYJeWehRfEc9QmsHctXaBbcvT41WDtky/hZaAxviopFIwf2mu3NarpgdCAmsUQEbrr0
bnxvn7EPbP0W9aYrmK2nnEYXKiJOsyXamtA9HULBDPT+f38rYzlA/1WaBfaiM1hcOVgR/zpg64kz
Kh3cNyUE4/cpRVasiAE13EJhUTM++noAclTSu/9TONm5+8bh7uJ6KRSOkfaTJ6+GJjgvkOGyMsuC
s2TR/NMc57/tIoFLA5gBrYmp6c/p7V8fKvDxWWT0HiyPPgkn3+A5KMsV7Zn1NNbEAeIf1oqRFO6I
cBEdA4yRev+kpf8vtiqXw7vjcjyjJc188t+XuQHXuqFPo3Mx7HhdBv2LpaFK0cUIRJNOJCVkv40K
62fhAIYps9PQIqtyOYwnPP0DD1ZIlkru/MNg3vnPe4iqnqtCSUTrn1HXv38sOBhaRPHtMpezjHVs
KiKiTTzHALxXpdMtuU4xEFkS9rps21kyCjHODfgIceJIfdcqCs8FMV3brIskeyHEdAq4n9UTMGN6
RlX3u1t+OoU3u8IKIdZZDN3bGqm1iVyEtm8ZW7erf2s+dCitmj97CRY4MTOYUv1X5tRnOuAAuejk
pV19QmBLx8mamGSNr0Xrg5GIISgC5ArjpoZ9SFoWrprhXHW72Lhg2yaFbXDf+lh0W4CZvDBtCogC
nEjlVu+jUvAp5v6fXo3/7GviNsE2sYhhac//vaukeanLqEycSwIOZRt09uuYeuO2KkayUQwAwdyO
ldKtb7CqOWotDy6pxOAfzBrEvn9egP7bbaY3YS5FGwvQ3x0KzJMVmpfJ5hRlX5xmH8nxJe7rY1Cr
D68mDgtPxrWmh0abtd+YubdHRbVpJsxWidjoQH+i1jpWibbR/OFeaPFnmeRISbvqFexYv3oKgpkQ
9Sz6ETiTtakQIKvh/3t3wCPgGWSOsDEyk/27/Iy9FH6wA2skrtJHnQypFVm6H6l2N40/Qj6B+Z0d
uu44yKvolmLdWiV28GEmDXgVsoD+fFMInY99MqxhqR9kHhzgCzQzxqwy07Ow12JOPviWIJV8QNQ4
Ga06O9AIgZ/Cvxb/tIb+sTf82xqKip0sRsdgfVo0C3/tDHEWE9HqxfMFA0BIQBD6v7JOcDkkWzzc
Py1jKchskMlGmeihX2RbSUTEAD7Wt/QCM//F7lqwhC5Aoc4Z38ikwBIYTcmqGZS29cz8LZqdclcD
IiwrAtH5pykCYf8kmTBUBGiOGvIhBv+uMyFtN7y9Y/TMuP3cx57XPdl+/lkBEiZmo8ywLzo/7cEu
/kG18ac8/esyMKNjceQB1Vkg/1qGfGKRonkuxotdzh0eKwCSmhqwezfpZog0chXg/a/swaRzG6wz
jYmJ4/M6IfXLIyrEiSrJzN8VIaprvHBrxpI/XJvOF6Gn53/Y9v7j3baYJ/q4720XCWGwWO//tWAd
h0QGdRwMl6VwEL51Jalzb7XHqYOpF7RMu6Oo+oZHc4bxHTBLFM66aGlSVsnH//4o5nLI//uyOZjW
+SyLG+JvXxMsrCiCPj1ezMZow0L+rAQgjeUimC19HR4bMTOLT6X2Ze1rSWYM2HZrDRfnwbbin9LL
PA5PcMuc/MFYhohC1D+jEnpln8PiTCJ/C2DlaqfZP1zE//bJ3UAPdAdpBQPrP//+XzZlp7S9wTc0
RPE2Rnr+V3bjpUe4y8Jeb11oEytDlY+5CW+VEVhao9UT1jMw1U081Wdd2reqjHZzPl/gJo2xc7cI
725AmRW+9yibRc8e/fjfl9vCVvKfF9wzAwtbpY75BEDxv997LfKMiBdOXWav/fBiR4Ujg7TVM0kL
uepvfWkd+05CRKoOMsWRlA6IqMehfPOwG7ZAM1mhwiaID0GcbZ1m+mkH7T0u1WdnQlPLjM+G03WZ
X9P4abSfGSEeexfKQGcenbj7tfx/Pvf7qCbyg/V8PU390eg6hX80eGF3O7cInhFVDVd6PbuhhAxW
YvoRZDw11WfmoB4awUPKYe/1w75y5AcOmndMKk8lTL5eyp2LvrWu6aLzTUb3Ljl4dBHbbaXo/jYa
njk1EgLp55wL1V5xQsNq/eaCdjXRt5KWww841zngeBB3m0K5u0REZ2zQN/wcYUAkNDi/n7XtMERp
dmTCn7XM4c22teNoNvvO6fAO8He2PJRG1N+JcLulMbCYhiz3zNgtOzg2hFWKVJBu7rGQ2aODd36a
xQ9z1p99bycGUmDjnOWtSdw7xNm3TLf26KN3VW/vXfUYp/4BujNfmC8pbH2TaOV96Or3IrOfkeT8
yEznt+dU+753rmw513lJakqK+Hm5UsOioiSGuoy6u0dkDoeI/oSA+OAH0ScBm0evPLpIcvqqe4Cs
CeGocbDAehjJ9Gxj2s+lXp7SxHzQ6whRa/3NdHtVakxnXeculPaD8GKQPTUqLerQRw95aDqQjRhU
5D94XEsYW+AG5neTy9MTnta6n8sdd4byOxqTUBblddIxGi/vkOWVG6rIdyaAKMT7lyRubgk3YvlW
Ud18+JYkuzcwJ6wzGgIsYlywmzDV2Q91f/Xz+SmTwX62rXsVOwycLVQh5QlFbGh7xJroVeGvlkd4
bI2XslGvC1LUY/lb+31x7I3uVEv/OmgtOUl7OAbwaqaz72Ncaw3EgZUV43oW84/ep5dnP46An7lH
iI35r6fRe2k9WKxOZt2KexzlLx5KNRfaoesWG6B+WwwmcKmARc/2BrbH0Ryvos1/2bP9lXfljqT0
x4zurhz0DEK1fPJQdBh+8V3zXWeVkcsQ4b9p3Q9it1+9wH2zYJ4aDtzq6cHLu6Me1c8aOee+epi+
C5BKf/7m3LHHtaP8NQFRvOH6YqZnHK2QOpkVBmY/+uEZchso1AzLH1phY4atEXeCHIJldR54jf98
M1GpMyY2guPGbthmAUb4yLa2rhv/QEH/3QK6BbRB1nwyoDFRRbMHqpSvivleMzkmDSR+tVLkKrPR
1yct7c6kjOEdsEiWoEFgSu2TASGLO/vHRkGn55epTZYCfbTMdNhH5e+mpjvdFSCFDXeeLx96nAgY
Araxr21iD/zMTY/BhBeOYN9qiqKwGzlvD/aRxeZOLrB2npLq1SPOfKe5ix9KwsKvM7mKHHwjLVpE
0ehvg0+aLkGZZA2ax8y2on3ZOui1cdVHJYxf2k37MiLAuaxLSW4xsUxBn5FGY3XmyupquW0MonNN
fe42yjqamc3er7sf2FS1hcy4ioT9thS+L9LtYTkcvcm1r5Jgw1UXq4PnuOWO8cZwwvvO+J0fMRPS
Zi1PfE1A8dedXn05ecDcEQRtBjwU/GZuw1cPFlvPETolUS557WxmM9iZOCdqhQsiYijDfp889IN3
oF6wF60FvWbPyDHPNOcs53guveHdL9fi91RXb8uuBaer4/VlSAx56bsFQhjGPda11ksYkjd62OGm
IBvbDK2IYGDH2nczIzXdGUCqaQK+s1ttCqmFlUNOIUOwk1dbyDqK5tHqk2OGUYTK8BCX3XsemU+W
MLHG9EQSpmpJNrV+KfoLa6ELmFIIMOMK1GpUIxeMrFB2Xs4ZRAbE9k1GiF8o3Xi4HI14ylhPZNi6
RCPhhurWZj6S46cnh9r31tWMoR1Yg6BxyL/SBFzC0lrB9ibNbQz2WWbVx5bhOWtGftFmiYGdSAoE
3DVHRDtgK+xHnC6d9gm7nPBnB1+ckfaImqIi3TWtgniFZb4qDpGVGM+Vs22gwiz971fesGFVewXY
4EbMBwXmpY5mDYTjzzQdplDrdBl6FuIDhuGLq82BRYY0bb1YQXKxQzjabxS6H8wxbjjl491PJo3l
ApYxrxKxWljWVi0O4OAWx+Vjpss3OpZiheHjPpT5qdVCbyQuckwgMRJuy/SyPtTxQkG2ISsO27zT
Nm5h7/rRf5e1QHpB1hskXgKLzdndQuxYAOxjKCRW/p4ebyhrifVthd3qqZYeIA+aj6LOn/PZeUFy
wdFKXman8dYRQehBxYfJGb3LeetMwTaIwKym803WxFzIO3p8ogE4cvtQ5BKflBM3x9OkTcluiOcT
AQqfdpZ/gsY8SXhMq9F2WSLKbZp/dHNCZg8E2Y55mTdFb7Mx33hhQqGNGGj1Q9Zy1S03LLlCMbOW
RlF5G2JnacD9uuYC1C4p9z4px8rLdwt1vsk3TV8d6xbwrWUcgya4StLYwNvs7VJdFtUaWUpnX5h7
s716OCV9zGbeNmcQRG5U73YHonT62EbG7KODTQ+J/iXN9ncD756Iqc1kDvs0I3JS95/TiQz5Ij0W
sX2a5u4MJIZAUv+YVjESZ6AT7zj9nwvg8+lsnHEU3AP5Wff4yHNQFhKwbGUfkPQdYs2+20+9P59J
5gETZT10jo2e1SXVGUJqEpqDD41V3wQi+p6T7DvCAul3wYkC40mrzYtntb+jdxfwKAfYoz5rIAnR
HGIk2WFpu/Ia3KgGjhpge8NQlzxmild5+S+nL25TLsLqq0gmUiHTBxkg8M6gZmRjcK3HmrwkGdoC
XVBBEBEz9WNWpavGYoSHbV5AM1QQq3VnvBGbiOFdvjYDPq/lv1ItaGExIO+S0zEf/AeOM51thb29
BKTo+6XZXjDYaZgkzgbHicKyV5yHNxClwrr23iLqR69WtIO75jQ6PgaO7LvNo08CbJ5wq30TUT26
0bbrGFHH2lVPxMOQx1SrgLVYwuqVNeP/tQfy5nR8ybtucFlMjU0wjge9i28aLHnpbQfVHkZ/JBe1
Xy//ab08kzpsA86ub5EvnuivfBFdcFx+sLcZdQLddKwP14Z3z98LtZLI0OGtGse3JEXKPb02hJS1
EnlSqYrVn9GCHnhnYj9OZlt80vW8FV1xz4zxXR5LfT73Y7slfeLU4txf+bX1bfaI0wwXoOQOJsae
XCoDgWP/Ypb6rSE+kU/259cOcaCv8AvvWWnJTTRODh5VfFC3Ie8PbrRwL05kGG0aGeCm6whPkB0G
XzmfAwtE+JtWVnAojYyImmnkgWSjJmGTWa6JWsYgoiOXwLetByoLkggQA6CL0+9mQxhofqZvs2ns
4LHK+mdTJxaISMRx5iYOl6WInD1xWQY6JofXZCRbiL19meJluf3DIQJmBfHqGbTbpU6YlUu/eNSY
LnBQZ3e2HmuVHu2I6IFOpC9tMH/ZbXDRf40mUZNe57+Swf5ouv1HEpgXNU978JCnyceUJUoS3YbX
wNEY1y+Umn01aiecfZfR+UUIC2oF7+Kg6Wsm9GpeF7q5d/LK6XGOxiMMlbrynkeeMG/ut8uzqovo
GQjavcn8n5gjIF1OtwoS8WoZ1+EYqGgTIVLW26PiFw7JF/GN51GhC6tgis7l8MwEtc+cV8ma2BTd
Q9y4eLFJAWnl3lYv2TRh2idarykfbY5p82iebDM6xYl+VjTnlz+nclj41Opdq5VYp9j0OSkibVIb
y//QfB9MkXHjIPWLXfKWpeM5QHRDSUR68OTcUb6/dyYRWvZ4WeKAq/SrbRyqd73+SpMEDqh1l6Z+
wrjIJQ+g9xuYES5m4V6AHu9MipFC7t2xvai42OtJtyeukdJUye/lEVhGgNGLg7s7GJOzqWlXUWDA
XhI5xJMbEcc+DL/hKL/mwj8tb3saVy918DwvoWSJHfa0XszBvNsx4iBuVTI7vw0ywpdHqaQA6eEz
Yzx5XHwuUAD2y7xMin4Hk2cTuWQL5/2DbMsH+PrnMUuvXmvfQAGX62Vs3Mch6kjENp230UrS5Vp3
N1HOmeOE8na8pTDRpjLZijJ7Vh20y97hTLwlhlSQNcjc1ey3hv9s6clluW9CBTdKyT9bVq6M82gs
HI3+qtfw9YVxU5q9HXkNVL7gbkESu/bBYEuZVHJzaHNqRfYs7fLiPAnLfuhZe2tDHZY1HJndiZPJ
SBWpago/LryQNOd4R2hOr/L6vlwbLMiblHZqwmC8LW/KfpkicZa8hGowbzVvO6CCqymOFJeIKcVz
KmhXYsRd2EiQ/ksmD8vD3fdaaNbDdSKkhaN0WGbeiSPrr8av78t1rPmNbtptNP6SNq53kn6yrdkP
QabdhZcT6Gfq7ymg2uULLz+0DFWF69+artoMaIAzb7hlAEMa75KbL9WgvooMgLTR7lRQnZbLkqIF
syb/veszatUpjBJuZzfsCZG5NamDj9gKc9vZ6ZOzdUGJlI67XSqTmKYA4TSH5XKMrnEtrPyKf6IA
R0qayB4fLj5T59IZ2U/LiX+10beNvw8FU1zCpWUpivsnO/d+zMTr1rnv8h4nGzACNzFUm65xd1Jn
3Sj67mu20IBLJw1CCN+pcgNCpChBZFI9cFxdZUvmQrJcXw2EQEcOfF54bwxDSSmkebquLZoIqXmK
kQw2QfRBapdPHz7U2+maiZFGp/5lqSU9nQAPXy/fKrchoUDNh7jCJ7DobstKWwvCD0CRIU9pnODb
mKlUnUS92KQ5oFT7zoRp7QtAxEV+jIRGU0Tkj2NSPqLHYnDB7DZfjjCFndEzBBrlGZ8QAR9Sc00v
BaPuhkoK42hevHffydS8G8p7oBexjoZpUztMyO2BGG4fmWrsWBwtYtWvk7j+TFibQn0oXCYe5qOb
UZAm8fiQMkbGBk51P7m3yGsJRUlGj8dZW7cCC2LUaoiG4+TLmZrPgP2oLMZ5D0z+d8P0Yt14Rb+p
yV+Effxl+9V2btEe6+NONyBGCgv5nY+lcZ2V8xXwwBPr2FfNYrodguQZL9qBdQyIdU0rSpYjkWnJ
tVCGtWpajnqJTXGra9HK8DlZyDlxwpkyn77/OWPuvOkqfj2JuPNjTKBFFpEEWDE2xW1SbSO2gAdH
kVO5x/c5f0aKF3zKlkJbR72L6jk1iHdCSShJE9iPeWyuoyD4YvjWhTEyIEm4SufDeW5XxUAXtK9o
bUQt3QVbYarX3AOxPu/NkmJlFaO+qfE3DeQ/Ki95akFjWbJLoYZEDBIQ4raw6vA7JjtyM0+eEGil
GUWtja682WVzGPJD0tBEckefeGuUjhP1fZjnzt5r3yzUFmvEh/22c67wXS9+mdySCkVfI4jRaunS
nUVfpicct08sWuWjB86f6NYVDGVxdexhPxJYtp9Epq+k8MdtkBLkSCeWCjrzfYh+lo5QxF/XnlHs
ZyqHsTLqy8AHI4BslylYDuOMKZdTLYeGbv6lDF2dzdR7tSJJljVDr7Xw5gHeX3PPFMgOP6rfKT/u
RoapMlrGnDD4Vk1DbEcZ7WdTzjQKnbOIi1MigDxVbbPVBy6hsJg+aTXFva+6T1b+NAS7DQ2WClih
45zG17RO9rYTPZS6ydTQyW9+Z2oLkJJhlUv8l8YTSxt8L1wciZPsy20wJ29pB+Srq4aV7egFnpMW
zEn9I3PEIUiMcVeR7LDWbPkwxxbsF4yUqymiSdb1DFJMAHUeD39o+X3oibjcvPs872kgwhbhLWFa
LRmmCQElNv6oMu/DxrY5oJJFtVH99BENCvKC+TubuzF0HamvQfOstEB/iuvMIWYr/zbnqGVWCmkG
Zs1GFGrYCjFyM7AhOaojGEzDEcF4jsQXkuSQK64RGy0aRVlnL6pthzXj4kM6xIe+NHdaMc2rQMKj
H7OGLoGGL9JbYAddtf+jj7Dm/t4kytv7DURbM07nNVWAuzLYiriwEG7oa0i4JivHgU+ZzI8JMqL9
6IP9yCrE4Olc7Qb/h6j6Z9dCEf7/7tkkvueiI3/F0r+MbDfZdPDrYatPUb2pGUhE/EAZWZ/CmA5Z
1cUw4FXLNtG8D8aHVvavQQSjxyAx0nS/fT9+ZOYIKyEuNoHJncBLvFJOthG5fKYrTW0rV147nL2p
vQ9x9UC/8cnz06vZ4W9ygyBf+fQmC534Db26p6Dy60GbYEIZtIQ/PT16lJ6brAPkHhRbxUruFa6v
zDvz9rPJEKVjNsHFr2mCtxXpx0Sqo4PE2QP8cZ8vd476v9fdekcVvpkd+KNjKbW1quuznIabtgRQ
je0DI+pv3cXf3pVzsrHec9M6Thp+aaVMVNN0mJjurbDWAj8ekFdPGasOW/OqyUF+5Gnar2uGrQMl
6Uq2M7lghNXFmQEqAHzcXhHhhJH/wWRynUntlY3wRN5aHTpesLeFS8sGicy6c7OMYCvQccG9qFAs
L49r5dJ7Av+Gh9DfL58TlA2CZt/+DobpXL8WfTXvEt3Al8TGUuPgevCKMd86Mn6DC7TRc1JYTGMG
KVSVjx1SCeYCxkD74gPA22+K3CXb27hWZK5u8mH6Sju6Oe0IUJMefoDl+tlkPRXOYSJdCb0F3bje
xknr4gIYOg6noghcMBIIYOxCfCemRk9Fs7adAUKic05uORUw06wfyYQ91Ca1ZpEDT3b8RjYZTbsJ
0luqUIiLaIs/QyPSMlsXAs5iYYtsX5ZIYvQqeUTkjFjmHNTjVo4NuDZLEg42uUwtpFzi3cgsVXS5
Jo3Dz5yFLJGcJ5fIosJN2c6Xzp2uff7R4zSmhDxWe2bYmZkPtMI8efbFJ22Nt55V2AAzskpQlqL3
gXtlqU2r07jV5/bRs5tXkAk4strblHHA6zt4f3ib/Nj8BnZBuoTqHMIPlyIYVXpCZF0dt+z57UMx
TDT85+4+BfF1GvnYlgGjb0Icu46JVdKM8qMEUhcXA41L2MaUQ3JjZaQMkfZtb7rOD9ve+jlkHMoa
9RLPJEMbucddKsjuDnzjPPBCK2t+5d2odgaBcqGYYKcMRxEQKGtG4qWOwlnkydazriYt0bBv4vkx
qP3HwaFP7/ByY11OTTgO+EYmIooIIzWwNzcP6Oe4KnqK2ZktaeX+9ue62Gu9RMDVNUefAKaAvuQ+
nqdzl/kDxIsGE3v7ZWrPJRHTocoWrZeZfunDWG2ETbpKNer7Ke0wXpTR2m6xyC1ci/WIAhdvYYBn
Km22vpFuapGvGqb9lksoq7GsH42Z/p57rCRp3x+dcv4cE06Rvo25eEzxmpfaF2OcdWagHJs1eouT
Y554/UiZTW1WU01bySA9DLUDLWGsjTB5EGox5SPOTdzsXI60HZmd/VieVScDXp0P9xmSFlrMfdXa
L0GBsNRzunddqxdTy8ZU3OeslhqnekFrFvs2jyPJDuqOneWtGLTfesxvNwpvl3jDWfjugZ7lzV6e
0izFJZcmal4NbczshpjwNHeHME4LEWbKvRCaB2xXy5aUx+QM9+Xq8yxWihMMELa04Sgw6l8QoDAQ
ai8Zhy9ljESkyfytkIxQ6oZhn9eue60kEMf/VrnihXOeLNgI0uTuzl9CTdeq6FSIAOLFikdjFQvg
KYtgb6oHEAT+p0iaTVY5T2bA8seoEjWxftWmIiLvB9fFmD/rI5mGcYY+aFkPnD/L1Wi/DNUv1QTp
PhLFSWXjjVMsMY7wSwYtuMam/3tZdAMrn7fFzDKaNDQ1kcNtZUSPXH8JiJgnE9lkYEsXqgjAA5UF
gZD5q1tZL7mKfzJauvje+KX64ExOWLx4P5MPdnomS5jTh4yCtMemmRnXpA44u+R7HQlwF5hvKi+P
op0eYz941uWvvoUpBP8VQ8586tP2eWClymtUDtk0U08S3MWFEdgY5XzVS1a+abL0lVUUD21QLH9I
CaJwc8jbhAvqbbqyldoAKIrTgPjpEW/ytz57ryInPmb5e+VsQashLnk92Qja7Lk4i1KAoyiI/bFZ
pXyHXmZJfcOoZmogyxvBV3xtB04QMmgoChfEnebSrKsrW23yBjYhmdm3tk0ANTPR3JtZvIt0/22c
eyNsvclC1aYRXKycKDR1P91zNsSyOB+0cp9LIo0wQ6I9JX2r78biGBgEpui5fiG61p/lcPU4BUai
sbciV8PByeTeHyxtJ209DbupyY6BqLGjRQ8UTdVZa4orZ8maLnalzyR3QWLk6coahHK+L17HuTxl
hWEdZqACmZFuGehTlbfasmvvqwKA+4w3ceVI+u1Nl1Me8EafEvJ9BMnAs1UBRirG8oSd1u95CIGG
vXLsskJcnRsr1ZLjZJCqYvbROSUfFTEmPgXftTsue/OGyLfdliDgNxqsB3xoK91XzxNt8LCNY+zD
rneLwCqBLfSDjUNFk+fUwZ5OqqVjRz+tJvvhGNXFIIBzDduPxLHGeC2Xxy5N7WOeuY9RDB21simL
fd+809Wl3xQr7BoZvl76QCvd8MpXgXiGUh3P1VCNxkktwwHfK8PUa+DF9uXBJHbxYM3ZLg3a8eRp
nBZAzMcoaJs8dBLHv5TNr9RzL73px1eXxYFTc3EiDBFDEamcParNvqP/rdhtaGzBX2eelb76zOa1
9svqxVLeOezGLJGM3taZXf+qA/U2tuYQuilj4DGY4gOPQWc1b8HYuqcAg8eG9aHe6qli/G1W45FI
b3Hk1MMD2VQGBjbXXxU97Ad30h+jltA7EL17KWARG8Z4CAxkyhB9mXm5CmlF4y6oNwNkfU+DABfr
Isd4pp2vbXwPz8WU14RO6A0hu21+AKBbnLXKegfCy4jZYcpOeLSD5/7cZKkRdgXTbWBEdTm9j5CN
UXgNJ1hF7hrmAIE3PbT3oHsY6YKFLTN5e+iBqcr3jHcRpsShKfphG+i1vVZxs2ZY9LPzi4/B0V6Y
W7A0WtWnrtzvJo45vQ8UidEoSCGuxvcqKpqXuiVMNlGUQzpx0l3DrW8F8Xl2WtEEQ8RXstCvGb0v
ZYyRIfRwbgwT65APv85LIzikgAjhFwYPTL3lNk/k45xbcjPUlB6C3NLYWDRXmvETUdO8koz0Lojk
CsThOe0DSYKCLPB9OLegG7StqOI81Mbm2BfDc6ThF8wZqYbE10MIEOlZ+dHVnE1/UzmgeKsF0QdI
vdnFdgNpNadt4xEFH83EIc4e6zbRXXx2PnYit2Rj2evM7H7XjB6OZqA/VNQSeiTRpbOoQiJ0D8Ju
0vXkeq8GlCuhZ3jG8xg8VwpEX8p+PQyBuYmJL96W5J8lZdIQMzwvL69PWlanb7nQ7bnozlHtUGG3
hr/vW3it/TxMO90D7+12gbfpO+sDs6F+NOZ3dsid7jrHwg4OraE3Lw19lWEw6eh0DPWKWEcpa/Gg
0niku6RXGynaVdlo+Tnzt2BzpTud+7w6D0VHwg5d+jXnyGwj9VTbBpP4NSFQuOiI810UQAx8WfKH
SRyZPktsN9aN9lNyT5m17zTquq1swiLK/NOM/9YqPI2ELJ6DeNAKDgCwgzvcwH6QgDpHh5tV6Ojy
AuduG7xZKj3MaMUPSQW4l4hFnpwRoq+fWh6jnn7tDer3MkU3TUlDQm3sCNeX62jE8BmNdkDz+xqV
xslN7TB3mwIfB6nDlm9dcoaX675GM+wnxLGTYMWsKZvzsxD5OTCUTgk7jyvDzBi++uNOLfbqSCZQ
N9jZeicDpn/k9Def64EitnHB2HfeomcnWK/5FfjpzZPjNfbMdEPQH8qSBd7qJu2zQU4RyjNQ18iu
CWH01i7pnOesqbc9795RMd1bFx4tUU5FZwbx1psjmmZjiwM9cGNvlo2D01tnrUx5w0cG3h5t21TS
67IrymNG7uKnYbWrxoZw12cmW2RiMBq0reNgJNYLXqn9OFfWoUy0eNvyyBEDS1uvsjIFWSGfdyAe
sqdlITLx4g3kHq9FUr2kXVXu6KzsDXKrV8BFSYOykeRUA0hUXWTlZmga954D+gkyz3mJStXeC5iy
MkueEWnrtJFrtkBCdq6oczJKOv6UZEzrmp7fMNsvo2QV0uP0WauASkzuyDQEuuVaM6J0A7wqOUeF
duvpatLXS0asn/7jonNqk6I+eFVVPahFsmBiKC71s1HToG7r+acR59ZP04BH3bbqN3md297Eo93P
k3nAx+KciUyvuOOe+6I577PbmCfy0TmCJ0NzzoOWVgQ+Xchc3lfTMSSLtC/hkbUZm/NPSlpcnczF
3JiLmWdr3aqddaczZ/aSQD4Qqfejy3Zu20/XyPfbZ3rHazvyr5pvFedKy55sv5P7Alvnqu6ASVgt
5TmxaFMIweRuq5meWtobnJ3pKNs0PDbl1E0Hq0tCEQAB0oXXhnbsGaE148GPbcga/Zw14eB18R1i
AuP/jRHjos76hBq9FSMHDYujqawiWrT54zDFDMe9lPOBNyIQqVwyGebyli8RCHZlvQn3AQzRvOfi
P/k13lNLaPSO+sUNkDNwIkmvjFLrnMr6TpzBSB41ErcsPqqICMHBNOj5C/wNEbD4mi1G/B9jZ7Jc
OZJm51dpyz2q4YBjauuqxR15J85kkLGBMThgngEH4DsttdNOG5neTtJr6ENYSeqMLKvUhpaRESTv
vZjcz3/Od+AuNxTpbdsSKbtokEaUWtl4OjA4A1acPP0OMLY85KwjVIS3XhVRe7LVO2kUunZUgN2n
RsM9FyYGfAMcyrmV7Eu0pFLOKUqGsa4XnFUXhKtGB+V2Lrz4EqbNjVfKRF8lQ51tCZNGB40yqilr
gzFZLHq5pOeMjRyDQscqvIM9cbHk0Yhoz7DHmR2HhAEu2n58GszpymYCs/VDll3ofhB7ZL1j+QVZ
yOZ2FuaXWVkpAgFG6TypvoaWyzN2YLdEA2qDS5jd0ohm42Bu3LFpqGDwgfHRtUZbJAiNxDpGswa+
HOp9kCxxEOQRETu7vhM/ArydQ9OxtKWcDmFsYgXtl/W6AMi6K30L3hquBlyrwyowGIT7lVrWz08V
W2Ak7XgXUHh7WFg7HT2FJ5+Zb2U3L7PVXLVB/wXqFkPVMU8G764vmxhRvbsNij5YNczfU5JQO8B7
XjHQKmFFyTYbMIQIT2+rptq6k/vUZfWTnrr8RttY+FxoRyvuL/0DCtWDwTqXbl2QPfpHbk3Wrd2P
q1pED9QfxocF6TkMGqBHRsnhbCJ0SRwGP6sFuswhWNXdSyXsTWohzQpFjXVXNRmXBR9E1vu3gsKj
0jbENrXRL7uaenMngEqW+K8OQxjmW7TPJfbrNDuvBY0fZ1sPCF0DVjC7oDc5uTaJJZ542/vkm8mU
PvUXpwoWnajKsfdzwW65bpKdk8DY00XoHpy4yp+tWbBXSsSH32bWefSTHoMlc0SDleStaapnpWR+
URNLb6ravyCq2etifjNmqzvSu/RJgvUxx0z+KFgYrlrcsyvdpxwjzyKMpB9SBM4HjngNFO6hxTO5
tuLZujKKKDnFcwnQUcEsqf3GZATrUBdcR2KDswN+GaAgojIVYoLLhjFq9a5jKboyjLLe6NH3QZnT
qgds/jrAT8GIJCrvdB2Azh6vHJtYSqoLPjQBwkNw7lB0jCbtpApxO/EAHTMqlVTZ48+j/JK+Vn8X
eOO2MOnIHQuVMiTKepzbRuDtC2+4S7202PbATbedPMMJCk/h6NCSZGzWlhPlgrtD1WyBOTi7Jkzp
oqFz+kxjvHh23Ym2D3wYkZ7vWOv299k8XSZhxuRZ8SskeKPcyQQPO+jpyUKbBhKBnhk2XITTNKhD
OiB9wBFqecrvgtGPLtSPg0vRSMXehCMlT8P8BtMusXQsgrtwsr0bRuE9VcqUS8ewMm5+/r+YPMMR
Beee2lR17uVLj6/1EqLSaepfD7EJSnFPlq9cGymmDScdGPZZco8wdB77KN52A7CKzHtWUqQnetOI
VXjvToB2lu7tcNtWt4W146Lu1wNyZ0mXdT6PD7muJfMEF2SN7WEk7k9oiIMwultHNJ+8gVdJnuGh
47iUQdJfAbU9ujG0lSlPFsJIv2GzPK78HPulcsZhp3RVrGeb3Ybd0kyJ2gUnjHCfHV358PJ4HpTv
Pv08G2W1ex04773n5D9sf9yPKks2gaREBfZHeMB+8ZyVClNWXzxYS398kjkEXhzvnvDf+BCpmyTp
sDAZTz1juoTx19k1LX2uDbhujvZvy9S30Lv5Ihwu8L6I3PWUQbbs8dVssW5jHmZY2+EjLyYgEjj5
6Ewzd5me9LXNWHzfcTav/RrY5QqTcbEZJFP2lkXGsRgkY7wqwPFV6+hh8pOQbSEx2ijJH+SIF3EI
zUcEMf/cdXZ/pWvOCrMP1HmGKBpXQ3YeRL7lLETGrHTHMFYmhJiXqqxxnNtjiUzaue9BHkzrUdI3
Blkbwqarnibub1eUOsmVGolNhsr91lt4eoPeKa4ICCG5Ln/URfowACBzC3N8XSo3V6zx8rOmXe16
5jZVNN5wm88pRGkHmaws+mPZso5hN8VPmPzgZFQ5unGRAkIZgAOYvofbzaya7/Gc4LN33obOazae
x9kg+7ZzmO7zMMro8BlRotGOwpaNEEQDy2uCPbQv3kms1Hks2WDN3ljvh5rSjDoyFiedePaliO9o
4ul5InbtIcmyGyHxj3cRT2DtZsdSyw9hzf2RGm1v04YBl31sxNcl1TYuSJZbv+qLjR31rzFmsF1c
6ubKz62C8cIk98hnO59S2hczeeORz0RcS+e6kcyTotZJr6IRwvGQAXobFkhK1peYOiOmsRJwwYWR
8lufxdM5p83nqrAnQnxjeTNyW3y1Ju2u6jZ4rSrMHVM+DHfKip4p4qGZvoFGWXJzW9NcEZxM06VD
cEy5j3vcTw3XsGjc4EsbmR9xp7E1h7PamRFpwSagcsEQFsV6vrpKC3zKkxD1LTZntc+SGNXUNU9a
PeYWT4h88piRNnJX0ItylK1n7yT7i1WVaSTWlh0ifBHzCqplQFfTGLFHc9DF5uhW+T7tu3Pc7jNt
HWZp4CQH+hxaFEO4DhqDLVprx4mKLQKb4YrMvVlYP3iShoF7G7jddEXP8nfXdtrTYCzImlDWDAoB
lY/ZdCLP3axFmWYn1zfxYbF2whoCoJrqriBL2hc/RzqmefowhuKQyBzDdi1eQ/XicUnuwlgQpUVM
usQwd6diwKsZj8PZKMYdzucINwDN2YEzUY+c+a+dzZykiOzkxiMXtwa9zDMpMMLNrLroxa7z28YL
7CuzHU1GYian4MzChLX0JrcthPYGx0EifHuTseQhX0CaLKHgOJ0KPspQnlGg44uXf+qpH+8mfz72
chi3PBLdnRNHT9zsjCtiBsmZSpA4YD7clOZTLYbwEAmG/lEIIqEpMLYURfKVqrDcCkZBmLHrelfN
M9KFqj5YOKhXQknwBjl8bGbYywqvHs+pgMLOtayv88o3+GmjWouES77Ge8Xyk7YQGyPVmUU3YFu4
76ugsPVrU9iffad6Fn8MdUvlNocqQ5DKpqi4zdQhn6sU1bN0L06iodY26CjNMDg0yjQl9TtjucxW
w7t6YItiRs4qb+3hQHIfCK7RPhrT3D7mkbuPvIUaW/rhsQpjGmPa5HEMCmdtdVb10lj1qyi99kkU
8P88f4JBZlGjFye3rPL1ysiRYdrB35tO843EW/5UhPhWFCQWi9+C+t7T+SymjUrK14L834FOKWOr
beDhKi6anRM1E97X/sppv3epXbyl4yvYDZdZmu2/sup6pqm8utjdCGt7Ds09gS1M/nogeptpwRhI
bMF+ZQ9INfvSm8V9xWJzjFpCZGEh7vXEz7bgyczDxGBNWpit0r9/CQuHcIRRnwK6I0/1eCMyIc9u
T4bYU+BnRgcObM+0MAMAFVmiP3qi16ehs9iJUC6NREhk5WJnc8AWwDCOpZ/Hh8pL8SerGH+WzcrC
psaotRvuyVb8QMXsvO0WiGPkzNNVoZHq0iygZwSU9B7ZcuTU48ss5FUvFFg0PH2U+HQNFTtmvoPO
764ZzlunLmZmwUBux6Ii3aMSYjXQKQKDHVoY/K0MUUGV54rcwamImi9gDvgTecgGPgGOAKGkKbyj
UnhEqk6a6375r9YOnw3qKq6nmBOtBHKceUoeZoctczwbWxh17h27J8Qnhn7oMPUjwCEKc5mz2Dlt
jay9AgJBSFSEV77swgZKagXhTrky3k9kK3ZYkY5qalGcPJZ2PtnBlaI65ZjmfAq10MxhzWa4d/uK
asiqHU4ml/8ZLpaoSQM2fntGKVOw4dDxVBEvW5XumcsPfbmZjBt3jsY16y6e23Ejbvxi5Y1B+Mrv
Z71TF3fRXIYuz7tW7QlvMUXWr6IbCe9EXnHd9dOLZ5tfQ54AkeZufpMMUXa2W3WsCyp2if1ysP3p
3hFjv4u7hkgiNpmo7G10O7748/TSDYV5dA2vPhDUbFaM5gHDNYz7QrGEpqoGBoGdcGJQQoU242e3
ZqZysHZxdpUXhnMPXrpbRx3tw2lLqqoPaix4cRkcIafO64z56DqccLFZsFt32o2fGmuqjqiR1TER
YDLlxOSAZk6LlWnzPpiA/VvftvchjRt90ifPYa5v2ty9GrzZv29wS+yaCV2NtD9ylzln22VDFPtw
f626QDUK00fXhczB2GQ9GSbuZz1UL1bzDrLAf42D4FgONChHxQCwkfnVOvayGxvw5DXVNWzBhFQn
5Z5bt2kuXmasIh9fHmdnswk08aKeJcqBGMINuAYXC5SOL6ZublhEhVu/i4iniDi8YVcXng1yakaY
7TPJzGPUrr4BOfyF7M4ONrDuirAyLmbc3wLg3rSeZxxnJ4vI1aTc8NkX9W443yjb5Z87+mREYnwg
bzJcZTXe7ZEz80FkMqCjo3rL09ncxH4YnsplFRvVFBsXBWkzu2yZBHVFeWH1053IiO0iTc1VgEci
CSfx4mU2kzZh2ztVOvI7T4gUHvp3grDDHkhyv2/1nD3Kzt7SzOjiZM3Kg1aht5bpN+UW4yar8LLM
1JkxkaR3vSqHC25legQwCvPNKtqwFeoYjcBXi1MPkXYy8fqPLXJBqI5xkFBsRAnPKcfCtsg5O5lC
Vqwr5zCYgNUS3Op3dVp3RKu6+Vj4THJyVhPboQiipx47rkj5hFTrPVpWlGOITb5lzXvgxyT7WoPd
VEDr18wJrTsCQbld7gsxb8aEh3nR4r9mgAzwLa+OU9lYhy6nIKGriXs3ixt/yPqT9jgOZu3Na9Q+
TIGyHY9U+WLCclJ3lYskpv2PFMosZuamTX0A4q4vtCO+jzRKMP2LTHxazO+0mcVXzdz7d3XMYXHY
ai3Cilx5AXsf7Z0pAH+p6oMRFWehYcC7S3YwCB5k2T/JWr+7eAB603mi13MjGIg34UfEM2xJUtbo
pyhst4Glt0BDTploX3rLu5HS3LQsbWjrJYw/ujQeyOa5rp/8bvo+rsI4f22j4Qn/1bM0XE7Q4By6
eyNKgGI5N+USo5s7tuzh9C7q7jaJabbDw2p5FupQcV82xUpG0QM8QU6C4eZPQsJL/PuXTDYMG2nZ
LkwNMGa/gNnYMsd1AUjj4tXMQMakx91RMwideYlifEyG/NtQZd/iVPgAzhWsHTYGzX0Vpk+pBEsh
e0riJqu6tszpQeUG6Q+rBL6MbYmKMYplzrOdVyt7axuBs838ytwYkUEQlrDakEPgzBZdo+x3KNNf
f/Le/hh9d3wHfBwJfd8UfwBM+oaYIHeY5sXWprcG+n7qZPVhms7NULcPThqhKGbjZkiZjLISeJhq
RtnMLt6r4YyF696oqYZGEpOrQWxEk1zGZfYOugcjtkQrDrPPMWifTcX6zXCMUx/bj1ADDsbkEnFP
sp2XjoSxAvxo0saE7WEH++dv0f0D4wy6mesLx3RIeP+ROTZFmaI02tA8hohEtJ7qCaA6lODQPLzJ
Yvy/fSw3w5cgILLTk3yOfHK8IYzSQ1o4WG7mrlqXE5G8QcQ/UiWxuS/0vSJo7kbbPUIHlVg78hen
MqPV4m4PWoBcNQCDcOq/4RxkViyd+9i9UZF61qo5N0yOfB+TaExeKLGNK1FEp8Ky31ppvUbRvcK7
khI1cC33wyZTbs4+4UO8SHCUu1U94dcKScWgtCO3exy/XUrE2q9CYzWCFN57ff3WszHsKgZqBMNw
9SN3rxyDj9nV70HCRnhc0LZ5U0DnWuwvLPn/tGrtDyQu2wlgP1hs9YjWC+8XrsIc2tWU94W1ENMx
S+Kacoc5YeTIajMNynurix+ZbfTACVnsFZMCyGt/dn6+C9223BsYNAsbCPo/PyF+4oF+fz3DbDLJ
iDqe60Hq+OVlZUPjZbMxWZefJzOER4oypqcQt5NvVJcgiR4kxapWWOXsr0BwGhGx3y6/+5OX8Y8+
HWH7ENLAgS74k9+TB8opiUYjGqxLNYb30lYsPcxF6MawIXVuYQsav8ymdjdug8tram+5ytLV2M1f
Ydyc0pkFxp/Ru8U/uB0EUPmQOcHGyD+g2xKEd7swK15TmV+NbemtS488FVNOC8Of2uYNNSUDzY5e
meIjNpIfLgroijk2cVRX/hkNYzkSvx4p6IR8OBYAMQCFv/+I2NZRZTMa1iVPqahRSXzVgjZxqGwC
VX8z+C4Xrz18o8uHycgg3+p8hMrLB5iwOONxesSnwUkusOCEcl8lCYCoSjvryrqP545SR+oK/vlR
tf94VF2kjQBmn5QW7OBfTq62hUffYzK8+Fa0bc2e8XHsP0/YpDGMJPVaFenFYonNZCRY+cn4qatQ
XGGdUQbyq1d50SrgXlBjGzTN/Ix18+qnbZNpCvmBrv9qUlKXmGWVdm8qGdUkm7MfZuib6/KZzC1D
sKh5p7zjE5OGua5C9vuh/u78CTmDZM8fjo2L34TsM0dmIWj88kbtufWMmPaLS7G8smVRYIbDUbSK
amW7ZSiUEYPz6vXc9J9Fpt7MuNgYlOduYeKQZVRxSZoR6oSIa+rauiHGKvpBW0W3nhabalI7xFhr
gDH6LpwAerVBPEOCuWWyIXdS6B+9n7zEPQamnM7tifOj6NIvPY6sWRNcA4nXodHzp5D7+cYuD3xo
VHtE6wbBl7tgT9x/Zutk0G2+uNDtvDyM2vqCSMv0Q2IHZXGytfOGs35utvWQP806h/dh1KAXk4Cn
1oKNHRi9CBwdG4qT3PXAJHM2h3eIPcwryADIr5kah3X9nAmei9QcsFq3WjbbTfAEn8vYSBfzDF1m
ie8AXq51t/FS/cRgv1nH9XQ28TmvcQpmh/EgaabbssCQm8zuvruxeuveeAyzJuT9Ze284zl+oGbx
07LwQBcOAKHUILFuqnADb4LRdpqUGwFcqLcqAiKpz5BivquWUXHhMq61iVe6beszUkj1NrLMs0qf
IfD8EB7lxyqrOEst8FutI++sdPqWKnvbzfo7IZxDnFov8wIuoaRUbZdqomnKrK3lFRs/TYodoEMW
/rj2RD1/q6t+DwNnPQ+Mmxycl9QiMYiwuRB4rWxijmWQ36jlPEBdZueq6WLA1L5ueg3SzO8AWkTi
6ucr/4k5C3s4S4IRf2IYl1phOfRDxiLCHx5SXd9ksfeG5cta88o3SebSUre8BQ/TNaOFb8HyiKY3
Lmd0UQGnTM3vEWXef3Zr+AP81AaHhACPeytAAfwVhAveV05J4c8XuvogTGBfpbhVrRzPuxOOcyxn
fSzVkmFvM5LEVXdvL3GKmMMQ1TwxY9M+RPOSkcWTuK6kwS68uppikkU2w47cpOkjDoP3zDYodIRG
uXLJP9EP5+JH9GPm0my3/JjcTFjpcM1yv1n/85uf/wfao+06JEWWd+mx0nJ/genUSNO+08rxYrtk
2Zk7vBr6Ghao2vgDrjtdxNtQdofCzO+4r8+8huY5YBZXmhMTBWN+akFVrQqx7ZeBWCFKWvwSdKip
v24B+B54Uq6VWkKKbVjslN/ehnaPd8DyOI409g3FOxMHrKV5wtwUUkpXOy/CwTkJNJp8UTo8TrPH
EIabFIoQHU9WflS1e5N1kmtS8gGxN1tNNZFP05s+aMV8/nlSj33oMVcpsmUaeySU328MQz1kGk2C
O95e5CXQi9fBjZHrxw8b7/gwsNpM2vbdtUdWOB6LsJGzXUbqyXM7yAupm2xH7yPCnMooMH2sQhq8
bafLNzU6KFkjbvRRbN+2tpvjeNe3vl8jMAXi7yfmv75P/xZ9EozD6lOV3d/+nT+/V/XcIov0v/zx
b9dviIlf1b8v3/R//9Hvv+Vvl+S9rbrqq//1X/3um/jJf//Nm7f+7Xd/2JZoJcwXP9v5/hMxpv/5
C3iNy7/8//3Lf/n8+VMe5/rzr7+9fRTcspKub5P3/re//9Xh46+/ccF4bAT+9T/+hr//9fVbwXf+
j//yn//nf/+v/+u//ad/8F2fb13Pj7DFX2zqotgXWWSy7GUdyVNz+RtL/IUT3TTB8noWFcLUzpAx
6OO//iZdvsdibsezkRE7i4Df/qWrcBjwV+ZfkF6p3nMkiG8L4fe3//PqfneM/t8x+5dyKG4rVLDu
r7/RWvXrE5gmDH59wP7NNC1L/Cyi/Q/ErQQxP9KQPG+TAeqXN4Bd6GCv0F15GzIS5K7ZfmKlWDsA
LXonf81ydCasUQnmhyBaO3V5MiwD62rszwC1sbCY5g9L4+WjEhqyTHkk23vszOi5RT5czdawFQWd
yW609AZV3JH6Y2SFfG8X9RuGMe9kk+94WcvI2DzF2IOXMPQNbgqgACXdsTbV3Sts4SaTk4tpDcUa
CxgkqMiFAMgPLqIfhYVCrKHalL1mNjHF2absjk3sjtu6V0ScsuGH8ruda7YPNvaQTdYYL+Ec4N4A
YEg0DOQKJgjfGN66PKEzecA3ZMZXdIXWK+mjGsxmGm/aCaBCNHLFpVVzanPxiEknbWNni8ZyPfn1
uIfwVrJ5kjcMfryNaZeQy1PuDoYXr43JAZXlbSvcU+DHywdhsOoUdULATNxC4HxoqPFzBrpfYJYs
458YR7Zm/VFTZpEbP9I0ZrXqPPV20V+l/bEesD10VGateidadQUPyr5K2Um2W6ufyn0tCJZ3+scw
TeuuVifJcG5djP1z1I/eZuCZtik0insahs2KhAfyEb3RmNk6RgCpvLSTfhI9YX/g3G9T6GHXmFx1
Neb1LolNYvfawi0b5JuLlip78uJwZMpZbVx4MJ7fHVspLxG49OcxTz98ne41rfNrlTPkSezqUrQV
tVDZ0RjNmOOENzBodLlzrB8dVN+Vssds07T4XUT/3pXlw4Q/HHdLvuGd8olGVrKxZEitXQEwyeRs
ymthnQS0vjXxgl1lVx8qNRQaMcXE+L43oxtX66rDaYkcypgSqvAUVzUBdGBeso8fazsNqTVoX2iZ
vRRiJGy1PEQDSEZObH8XngFkrs2PblRPxww9ewU0Ew5aF7Egyr1j44q7rv8c+0V7IdDVCkSm3PIe
h4GEi3Rx6nKU03bApNsMO3bP48pOG3NNbfbL3PjHnLei3K7de2YRHUOqPpMpgmzWOgfd43byzfrG
5Tm2Dfv6jL/62jYasNwQ/jedRH/ALbrJoFfTG0QALwCfKib/quxmJpQCTBU5h3nxCXtzcjRETCfq
4G+t0rHYuba7VODRw3y0NhjiENEzrvo8eVvAgiC5qFIy8O5OKVNTlYEh8k7atWkS0qyQjNfCp1yp
ZuYF0xmh15PhujKikHVJDHqqcz90rG7bdjjOKdgC1k6PM25YolFbFRSf0mTcwsSZCGTbXeQsN756
C9vwjSx1uE7q8D1Fkh+G4b7ArOt3pX1ovvkgF8uanCqg5L41X8OIa1j4HWQLXN5SU0A9xxNXAGRY
Uuoai2m77THOpITrRiBQWxHGHMIAncFVzbKo8u+Zq3/55HuIY+Pny00oSMw7pg34802e5PnOHoqM
sGZX7gMBAS5MNs5IfBobKjfN2SuOSSUfgXqrVWc2agekZc9JtKxCaS+e7aFeWwaV9tGDwY2PQomY
kZAgndN6DJgztZ/T5Fq29rPZkyLtu7tYA98LW3xBeUZxrET5Su3gvtAYS3Re3zijfy5mrPqFQ6Kz
6+qnphuG3WhjCsJPOtMoyHpR2Jy6ftQMB24qaLf0ETJXkF1ePCjRBtwHeTcxlZBZmBocL1zdLMLt
DJUSCuM6aSRv2tQfjKQfhla/FsV09qwCz1MNzG8EVOTFCmhtO1+oy2ShKXAARNFL2KLrw6BpzOQl
MCu1rQjud3Ck7MQ4dVaN6aaNfrQ6x3GvxaNSgH6G4kta6fWU4t33gLKj234IH8pWOTjeqiQGmccR
65HkVsKEG1rroxIohRp8hLQWuBO37RV7sKuwnc+xjK872X8fTJAghu5flWzxjGYFhJ7U5F4nycVM
6lD7BNctT155siLCy1v0Z86bIA6YOMmHRJkf1cLQiU+MDl6NhfmWBYLsceN9eQJJIDBYMaemdWon
d01rDZs3Mh8oMTlgBCZB0dYuy3fFI35lj+ldH0UjZarO18B6e0t8jD6b5rqNyCdDMP4qWpMkPoeP
82b67LS8d9L6vizDbVpDpErNt/rNzTBW4KAABWfh4CiHCGO2vu1zebbM+VOq/mF6ljUU+zlkTm0x
oxfOQPOFix+7KHOGp/2bRPrHL0YWVBJfkeKWpcizRTmXWzBsHsbwxQ8BUkkMxKs8buyV5wEVN+yX
Nqtv5uqDmargbi72Rtde12N2W8ll2sfpasuIY08IDuMerA0TtV0VG9Wlb13htNDI2k+Zb7OERNvU
XHI40TuvDciJ36vIUHsLt471avY8/IesfW8d7Db56GyDJI62oVlvmb5fhAlwEMqCkNFMMM9ND0Uf
ncORGUWD62pvq/wmHqYKDA5+ziygmJbKnnhTcF8wbfswpXm7bvuiPAkxfzFoYkFfTw7tsv6jnpnl
VXnOiKbGsQGGC2BaMGF3q6prbSBY2z3uCY2XIOt7tlv6W18npKUqcu0Wz6XWQdb3dLPOA/8NFgO2
d+2+a29ghuPUd2XAWdOH5fOYWtyU7DpmYUO/gozK71k0E9dEuGh7y6Uaje4FTWiCxVN1MhOwT5qd
Ztrkci24yyAoXGBCBAfHw4HlYw1fjQGpucqo+t0UVfZeOrSSOxEEuUa5F3dMYVIsS8ChJOVoQ9fz
UmpwTCvcPHsN14edWRte2imq/COshIltDl6zCBXaEeQbU8/5RlIxPUsH0xpJc39L09DtXPUh2ejT
5MRfQZSxVWtWllXU68rX76FAqMQ4fZP3PAc9/Djh0DPnmHwSuextt01PA9ToQiDNOhvDhDiKLjwG
dPEsKIJ2E0/raK7PTd5iphm8NUWym2IQJED8jL6dRkGQJynWci6jpRPTaA/W9Gzr9gX8AEg1HP8r
F0WMlPae2rG7cmA6A+tz7bBmipMRw2r8TVf+xSzwYtN9sInxF3aGuJWj9yODMpsuoaataMf0honR
CsfCK4xsfztP58BJ73KzOVk8J9lsIQ5XvXUC+rxR7rDPkQooKkT3cNUmENnjgDUcLEL6ZsB04jQ6
ZA31x8GHyTmzyoo0uCJWxKDvRfrG2xR109o2K/jO5iS2kGa/1cYeM1e8LTOQkFbTPcztKQnjC3Ql
6r1a5xz6+Ys18MPc2BnBX0GObrN7QMnfKHe46Ajbbrcsy6v0XJsOCRITNg8xXGn5X6VnkQLOX+sp
f09c+SMY9WFIzXMuYMiEE8xN+26eI2CXISnZohb7TJGzseNBHrx8rXi+calVd24ae4yfs9s0XRbZ
XYY8xoMEFVMe3EQcrMYb1nP9QQS3ONSz+WzF+mj60Z4e5EOazcdRtCgxvIk4Wqhe1qOqLFpE8TzY
RAR81cU7K01OhKaO0+Rwk4Y44jMMBvtjXneV98Rj0zpN4VPYVK8lkuSKWyYGnqgilCx5lgW7MLKe
UhPdF+/xCx6n21xi087i4UfzLJsUy1Odf5/MFDxqxGYCnt/K5DQIvIH9Che01BwPf4doAp97Af1+
DX6pVsxw91xpydoNr7WGdmfKbWv3fAAIyW3aditpjjeeWwW7WXgEUTae8Si8KN32qSTyZPCzAg+0
OnlXokiuVe+TLMHFRqAhr+175jzYU8gTOj5qTWd76to0NHg0b23AnTRGg00bRnCKL4ydDCE2ZRT+
keeiG2jq1aUCmLKvIs0YKwTr42QfRSuKdU87PWeM/BQdXtUIghQ7ryz1VjhkztjVqRhKucPUI+Zv
ihtXTm8+qqLKNiwESSvZu37pqiy1J9EPXdyUHC53miBlOq61x2Pia0z4Zd5DIPatcB04RGr8ML1r
eJSeXaVWrY1jMaFbfdUQ7XuJ4vpMCoQS+eDa6F3rPkkrj0p27iDoQtw9GtvEL9qA0h0qivX8kX0W
G7YUXpNENnR5TkB3H460IcFItpwzhBXSpMnAPTKfXBf/nTlfGYl5z0AdHAyBAQ4KMWHssKuaHA1L
s+bUdf2+Htr7KiFozx3qW5ia456MSgmRs6F5qCc5qcMgPWHA5j1QtEuH21Vjq++C9O1OlPm+HWEb
NU2WHYCSsbABVNflnXVyO6mvos7PeN3jtp1hlFFkhQA9Mr5eIiWof+sumFL2XM2mR2dc1WV/Y9rk
dSDcXEFOOBACjhfkiIre3TtF8o6152QeG6Oq0aWY0HvAxIB1znrblAeawrs1+pqzzuB0OhO5eOxe
JXXINNWWL2E6zFtfIliPUQyxtbB3hZeGu9pEHyPwY21F0n/jtnyuxfDlDZG7qy19B/vOPdRLy5gb
gU1R5rBLrPZBWRvYDAamCpba3eisqdjclL0i0JH59+VsPs02RNUi/KoopmNMxLzGdMWpjEwH+AWm
Yd2jOwTLZrAlfalKZNC5x6dcMq8ACmRS3VXqb+iGjDZncsNFfSobiJ19CFqwcyFmSAXZtoW97ldY
8+v01TRI1KV1gHE5LUE71Ho/a0UHAFcsAYVwY3RH06mcfRv6V/3/ZunMlhtVsij6RUQwJvAqCTTL
gzzWC+Fy+ZLMkMx8fS8c/dAKy32r7LIlOLnP3muT8timWXcvACIaVK5TgvkS+Vl1xFVzjtsOsCJc
EU/n7FXmNIoZCuApt3sf0kR/hMSAht/v/Y5oCfz/x0b2D64iZNdpiC8J6QSFzQzKHGTA6lRUKMqd
SziJYwlrDwB9SufLSLRGbEZBbqpsy1WLHE82/7O9AnQyA/Wm5mvGIxBWtkCEE1Dnu9F6MHMnIacN
EaIXwy1196VVP3U61mMJrLjQvT2+/4e5I72MCzewrIpVgx27wKKyN0wF1MrVfPfCCubE/CJjQvMO
74W4ij/yONn70Wr/wgk0fPVxNDCwxg+UuuI8klxZ0jhgM4/BsCBMDZishhItI3Fiv/85VE4Bnd76
l6Hvh6Uj98pCw3A9JNwxzU0MbtxDe+iH+JSMjaV1HRSx8uhNXDvr7DWtvGdiSzspLDtojWTlIR6I
GgzbvAvModgT9Gi3uPggpRh7h6ktNkcyiyuAf1w+wEaCSTJLKEWZPpKlpz8JONR5HLHVkCW7Vm10
mOwOT1FUfEb6rG0QhhJAAVB4IBzv8eB3QazN/EdJtxkzc43IXLyme7WL6lBluJqj+LYI/8kgOMlW
OrqlT54jn/Dqj9tBoSKnznnIuLctjMiK3Lqmq7ei9UmAOvNjx33WLxt9Mwn6HdKx3qQYOLH34LtP
C+M119rqks2MbhEHU3/wQSf3LGn6zLiXwGy3re22l9jKPrsBqxN/LYE2pluSNexBEx3inpv53N3k
0SJ3jZbMhkBebOOBp4ww9fyRtjrqswcy3LXsdmfnbGslBcA5BdBsnqjRU0m7jVyiHJqtCCRW2wlF
Whtb/oEdP9pc4iQkXXSnSqZh+4V1bWlpgS2CKmVsVMvCUok0iyA1w3geLDEhdc3BIFWTDlgadVNs
yjCTuWJTpFmELkepS9yamyZjmUGhwr6lPGZXOBCbas/HD1XkW+gqhK9KdVZEflTXcIssrotMk48G
l3+RpncoV9daRk2oJqCtMpk43kzY0fgOjTD1E/zW0UIFiskettckSZ4kSW6J17IgypARMkzOYSdJ
Q37aCSc0bRq9sB1wd+xmCy3Cqx4jiepfgSxQK2tGSPFfWSR6gNZUY6kC22KFuj4GUdM+6bCB65ms
V8pfXc7yTuO4sVUlnWuaG1hFezFy75h19YmJW27zPm5ZUhevVNVti3Q8jQvpCARTCjD6ULeufOvt
NqlgA04AIvwcdAjvtYkMzrxpjebOWqw569K+4REOodS5x5TeWhxYXDI9Bu2jPjHVpXlh7gD5fM9r
xZTtOuhH8T413ORK6FHfSO7YQVQXQY8L5VA31g+OPjDYFt13GEL3zrwyI3zxXBqdvVVV3jMfeXua
ChQmSCLrY1be1VoGGxu8UUE6a0l5G5Pkmk+mj34wyl0yELmGllXusIp8xjNa49rA2k15hQm9fnZB
f26kKDsaKowDzLn/3KnqgoySMlLQ09Hh9bBpHU6GIkN3ghm9jeuY2r61TVb/Q+/W3Y6IIc9YtlP1
4o1UyQKoPCfa8sPC9F+XpWZYt5hnzL7DRA7NfwGyuInzbSyKR5Nw/zbnrIr62t/JdD70bdrukiYh
yd4PQOsklx/GyWVHDMSGcsBX36Z+H7bQKlcxkhRxmdmsaFMmJAnJUqxvvZFsvbTzhfdPefOVdbK0
sTqkE63LhfiaTPkfbBbefQxeHJdKO2zyKtSE6Mij5s9qqY5JoSUkjOpb3TR/yt44d4jk6MOM9YVw
zp6DaX62uTzOOAaHnvdLB7SNzXvzUy6MK27nnjH7HSal8eqTAnSMxR9mvc05vrjRmkn20ZnLXcdf
vjF5G3F1Gj97o+LiDasb7PtqTk6gvBZmHnZ6cxhBMp5d9ZYMyZsFRD1w+gFppGCGJh/dnGq/vdlz
hrCZNt+Dzv1Ds6loxbXR0++ifrzS5sJsWEuY++7dHjgUOEpLz1WMsiqihvMSfB4V9VfebFFg1S2J
ySH98ibC51HtJBcjSva0z1/BDgFL6NLziLH7lGH3ddmZ8xKV1rOYV2duZFx94tx2H9cP8NYaBvxV
DmfuLeeTRmrVUOJtNNcUk2TR3s/FslVN/OqWLt3TWk8EOAvwKxZ8w+m7W6V07GKyZaaKX+fRbPZt
iwSnM5j0nvwgxf9RivrblR7zoY35oR/866BP6kgbRzA1JaVwfLbNh5oiLeqHFmvjDGK6jhW+Dcu+
9VaPoieMZFdx7+/S+dhFKRYSymdTLkesbVAKzfkK0/prnJIXLW3gJBjIyammP5gItttyHP0dM/r7
YGSPjdCJ8pakdQflf3XsRTe2UkVIOObRBMnINd+5jcWIJd7tBf4E+m8tGymhUI75y4uO0xKS4mJ8
WrXJiFwMiG2OfyCSeFGp/188tGWo22UTEiP6TlmakvOXx3oqHm1HTftojGhBEnP6IJzbbIFDWBpO
FY4buAM0MS5L2IgQyCi6w2fU4CSDGkjLDdSmnM+N10KHBNEOBm5dvV+jxs62rtDjzba+WVWBq2YV
OH0b/WHoljc/sbNQz2r8BeP00Qzzv7ymykCML2ZvAPsyAZclkjZKXe11DCGvpv8m/RekYndrYIJg
o3NMfH5ecQVkLZusM6vHMehFVe90MknhRJ0c7CkMFmP2li7JH5eO2qveDft0zBIuzTVVH457zhd7
y8uFQVY0t8joOCICiN3yvp832uCoS5yJZFf2vAYk02RacdBoe/sywhtG3uFdGbdq52TCCmfd0kKp
0y+Ia55KAnoURgOpLh0gV4rc/xyVYR4UVpGtQF9HVuS+K8a5DyhU3Mf6ou9ZNQne8YkXJh6rEAFH
J6j8EWS40/TbVvTWia+01w1S8GPc3k0s8KHQ8n08IXyrNGP068QEd6kdtqIe72Usv6Nl5iU5NA9p
W2tBC6YhMFCwd3A09QOBd+5jZrXDEUV+Xef4s2Ds2ClKTlaI3HTOKFvdqMLVr1X3NyWgvc9j/2pP
bnGwRmAlqdWyXbDEDxGN6WR3X2pK8oM5s6ohm45CmxhvGfBl9P46mEdnOvZa+WPPDf6ogk7JXjef
DdrCdpDCdiXZYqzPQ7zvOAfY2Tju7RS/jjtGoR6115KDUueDopCx9dGTjUAh4/xXFE7y6PbWRyvz
FoSlPnHPGjcFW7uN5eGYkenBj9mmuXXNvq/CwmPBwrNSWNsu59+Q2kpGJTZOAT+kP75ID3QC44ax
Cu5ghfVWLVaQY1RiQgkKD21nMRnZGTRio+l246K9SrsiRq6hyrgJ3x/N2S9rJ/Te5HgRuMp5cey0
PaXLFO2nlrhk9acWTGOi1rGzFACQXOPVRrSKtf4cD2Cma07r5QK6Jep+5mp6TpLUOghlnH1K9Ph9
DunB8rtAN/luwKKiGHRRfVqYSD20ZAp/OtYFhht6zGDCelFRAoVCIt4xIqO55tG10/rlkGnWneNv
RNFqh3ElyU61PFfQ07dtSc9nm/uccnpqaZ2VDOqxjLr0SX2tJueJvPF3NeJApLfotRGyOMJqWims
0e33YYGNvF8yYDjFLKObNlowv4zmuU50+TRACslUab20qIIvTsWCsk9BIhLUpl0bj1yzl0k3vIrK
Tl+axNrY672A2z3uO7vWURt8be/wC3kF6K5zCZiuuufowbTwyugSn8mp6l7i0S9vso+DJMJmhFpm
lML5EIPrUvqk0rCRlfjIVfIn5gz6CHC0egL7//H76Y5cW2h0LvUGJUsToOE3f3AsEF58ezOOUzQW
K77PM17o3AOcEvn2V6dIXxjOo9Mt+rEc4vqWOU19c80xNTDL+ZfVY0sjmBO23eC8ltbgbTU5TM89
b4hAV/W8niCjsE0AOw91RSpDVsOp+nGNRF9rGiRqZll9MxP7c/PdZo+mnffXaJzeKrZ5BzMe4hth
NEV/5eLs3SITDxCb/aAp4nUFR5Du93M6dMQbkIQwB3P68vvQ+w9LZmR3r+pP1ZDLC2OI2Ios997T
CU2ytZafcd3d9Brh1bpTTA7UYBhZNoed39KmGPXmw+/nfh/oXx84vpVExiryjtRdTpt0qtSD1w4H
P+Nev03sOt1m/hgdujQtUJ9LTNuQ7S75otenIjchHCXEOzs0smxitpMa7+Y6vjqa6x05B7av5hhb
bDbQwEaveh0wDDP6LQLCH0+zYg5sEf8dPa19hwfzlvt2TuHF3J9x5WYQh4psN3UVJ6qpdSlNqjCg
xUO1t5jGrybc7+vvR0Lri6tVuS+Zh8KR56a2Y1vcI6SwAVoivQhdre1fix7SkWZxe2q91zouhpPy
a65RLDJgBmMeOs/AhuFqFsffT6WaE/AyfJSob48Rit8On9RH4k/xe/5cN7xV5giUp5enNMGN6Q3A
0dpBEoEUXp/+/h9i/WjU37UCsXeGFHz9fZBMlFcWpxsjW7TTsgZYpDk9dBSAbPJubsCtNuo96gGo
62kNWamt9g1i/5XevfrKCrwMKHCft/boSdR4HpyKmz6kIjLXWiSPdkUj3JzDQJxil01wCyZlmbqc
RJ5PPISNkZfYX5lLrdlIvuSasTjeJFmrv7lJYRyZc/3t71M/mZYw5mcS/j516EzdumslayPOne53
DwNbzK3LX/2tqQ6pzpUvo/QeXVM0O1Hy9/NNQV/LWZ6TCS4e2rTq2UMn/TtggD8s/EBRu276nEUc
7kfNo9kjgWsjUvI5+dwOfwpt3eopW7/hVnQvhZUfYwDf3DWs6mMu0i4sekgv7PWuOcCbGyOhS96V
h3meR1hPLuVO1CfkDmxI9jYm0vlCDgSTwltTkclzUG8NXrlBwQXrDn7Ae2jg3f0+cwga32WBfksy
3UYa4KlXa8bRTvcwgM1gzB1aQtriv3GZPFbdhvYQWfGP5d0wHhEI6XL/2fKyp4kU4ZFuhzmsRfWX
btbiD1F5hhQiV31heNwuY2bQUocptfwVppE+o/VBzF/K49zaxZNJn18yt/llnGd19ZB5YMG23Q7X
OCGajiyIrHArN2A/yBNFFHVy74bk3xItQJRrrPPvR7ZdoPikaRvqZLlwH/nTfF2yxA/qGWWLQOsO
cVfesGX/S7UZ6cjGVLnG8pvJ2JWFlGh1Zv7ULIymU/EcdymmYr+4laA8HyNxIETlPvrpCDTR0E91
XNUnWoQeJC6rU2Pzp70EJ77jZT8xAJCXHkvISfgRW5BsqF6yhlAnvwFWO5Ny7rjl40CTaR/GtWbf
uTs8Tqwwt57jDvdl/ZG0U3U03b48yWEuL2rqEDtdY292XI5c6tzuXNBpKc25g7VWtlxjuE94iLik
m6p7t3Ojoc7DcB+rJrYvmIw4pzVpB3A7OSvfil5B28ckWOIISgUcB3uw31rvbHR0qhmTYW7TCIsN
PJfUSHL2bOAZO6sfQnAF3tZU5nguFeLANEkQ/SOadpKwXih7uCV+VIUeGeFbjHOa9QFu3tL1cQzZ
OjvYjlrMncmicSo45gxtpsjYtS2kQQl3VBgc0OCs3Ppy3pljrl+6M47e4iJzIrKdI+Hrgezdx/0+
06msyJpOf62ap8kBhOW42T98Hs+Vp579Vr8KwnlvrtXeE901v6EmfGqjL8niueCcdcFIJynTGAfn
2teu/f8H1xmIEYzvWkvVz+/nDYBXfjsXVwzF9qViQwuKXL8RaLYDiSV3b+s+W4pa/RtQDU4zw8S9
Gzmza9lEIWMnPXIrtnd0cvMwN4bzufQsOZsqroEnenhRSAqx2Xu0iEK/e7FjU0umUMq7CYavZdAI
OMGFxK7NTzzaoLAgPKdlcqAZ5GH9n9XW8V5ppAKsIx0luGskDQi9ty1mxJKoDo3afiF9HXZr8FHT
vZr/hNdsYz+JVv+KC5ACzOkbHKlY0ZMOWig/fOrgab+wGs4rqX+VGW0iiHEnnC76zlmJVm7Z/1Qp
RztOqgCBO+i4Y7wzDfOb+zENVQYnUhnRqrQoUm+m1u5nCDfbqsbfX4EL24JtbXeaOjeYOJqqR9Qw
Pz2SwyTgudmZzYus5HNWfrosaEQvPtcLmaeBfbeKaZdr4xjk1oOjMA76pXouSJ6RWykITIq3suwp
9YPtsigysZxnZrbFCKPJQOWHXeZ/jI63Hol/g2s8jNzsFr0kVfvdlaSe6ooUUul89G5vHBiqac/L
UcbK7lhY7bwtG8QmOXr3KTafFUPjplXWuVaDw86kPQ6d6WxjfIjbmYX+1Ew3rDdvDfTxQMLZ3EhS
TbbdndFAtoJCJrZjemhXMTsPDQp2h3Kk1lXGjJMkbB3sPzSHLg2mLU+jJ29p6lflYo20jPFiGpR+
xb766T2O4y4GNkzk2wr0HRYuF6TaVH1w9eDY4FV/00w+6jFbapP7fc4psXW8wzR0uw7mwhFH2DmL
UVC40AMZq0IzSb1w21S0pWUYr7Zo8mGzeBMZRvVkG5RRlFP/DIY5dDlVbqeRlNiAaOc1i/O+diQ6
KRM46WkVzuT9c0n4Jqk6tvkIRcq28gBqIRsuDPZQ9BDFAeJBhYwPwOC2Q7L6RgeI1vARyLCVtRMY
GoYBgyalpsyesG3g7XvOag/whY8QlY0m85hHhiNe4iUg5vYJafVFZtN//Fw5rmEumHTrzbDqcPZP
C+yLyGMRaNjTJxssfJ8WeBiSnGxFrcBNmrPPbgHVZ8DEGv81/OU+aMOXVjevCEiE5SYaKQQjGDde
+t86TCck7tyhUGFloJVhWb9bjnuwOOsgOKx9H16C2sc1vi64pil+ZtgLQKLk77T0kXvVE5pT9HZn
0COS9Oae1kXtmK1R6Xnw6TlD651pOnab/Ec2FJ14lv1Ny6Tvt/fexWuUVC/NFP+4ZQuZWDKOzhTe
Y04ettKPD0lcPcmdITE2iSj6p1XZJ9IRfiSY7I1fPhpCM7Z9sdQQit2NnJmBiciwolQvlCuogOWh
u5/oOarSeMBRCBp5YMtTZ9pjOSA3uvja0vEHm4LaGW3xSLXvy+K7RUi8qjtl8x8fX8NOxg7uwob3
8Cqb5073xIJuYP1DKXrFO59/u9prlDICrPzrtpIKscg+V9H4NWRK25j1Osy5gKE1znRZwl6DxYNQ
qLdWhWcyJSakrdVzZjZpYd0Xgcrp1u2WBOLAogfc5agsHM3+IV/Mt7TTsdCTq3E9ZW2bWh4SWb5F
k09e0yj3meN+rZFO7CTPZh6R1PbmjdnaPxC2fxSGML3VaECZjb9GhGhCrRnuKO5hWGPqgNaH4SxR
9gFNuDTbi+Q6T/elrd+pylrbG6adTuZ3541jgrQMA8SqQr10vXtryG8Gg3AFRA5raMM0p904QIf2
ncENYIbmkA5RphG/tw70LOZqAK6Tyu5Fw2ip+nTlGCCj6Z0Fftn4Lhx72Mkub/AjKn2PvlltMie3
Lolv+Ix/UDaLdUGOuX/DqZi0OR7KjW+7Qc/qI+LyU5R8eXSUFZmuGztVeFDoJ7X3U6F2TPsI4xOm
3tm1v2dWrWJ6gjJAPRkI+02keQdQVEsgs/ZjsKM0NPX8QyWghIVfcc3GbYDiw4pfmCfJv3qzWDbS
VuF8QBcFhQ2Unuug+eO644RlMNIOha09FlEvQgJyfog14boMj5T8loeuLd6ZoI5OOwB4bHZDnrk7
0n7/FTCmtwnXpmAmQueV+rPVdnVQGnQf+AARphUm3vYJpguWcaGde812pFBEXwkTsRYFmSuzCxZb
H7l60NhPUMgpiM7EdRss0Ps2lNS9NpjjB1az+awPO06a7KjIshTm+CZhLGxzltNTGUliY6220XQo
rr0HvHeNWi38l6y1Oj0EvdltPc/ellxkt3MGJAZBCSgxdvgisOHiP4oCSdriPcJf4LDoj/H5Skq8
q1KDlIvZFHueu6f68G8juC0O0XyAyIlIb/J1o8xlCwKoOE3rH6NY/qnMqE8xbcJojjYaOa44s7K5
cbh1oK0adhN/Wqb7p3hthS6O+J9h4lszm3pBUa9w9J0OUpK+0OxtMEHY0fSJmyaNX5SHExeF+LGQ
DDWqWNsOzdq7LgnrHD3l5YlGwYqli74AfvEHE9OlcQrsvaVOpqP47OCcjPGPFSvvMmnRTw8FJ0y0
Z6EoMyNLPmydVL5lk2vSJ6JvMQnSLWOJr4Fhu/GYn5xpPGkWGghgoLfUwKsK4ic+ATvz4+k7rnm1
Kkcb2P7NT0ZrDWx2nAOb0xAwsgh7U0OkYiHiEQzMetCPi9M0R9htzDHDzqFXlKOz72xm2ihlKc6F
O850AOM0jJpnl34dMBfGR1v6h2Lynvze8g+9o56mJaXPqdDUTiFaNy5DiSfPg8YeZLRWvyFnRSzh
Gze3DmXs61zGu++xXih6ABZVGTlIdvw0Ce3oF4mSWrhUaRQp318TPbPtmNc+OGMzlQ7fcaUHPW+7
YNIJOvbLAqQPmxCexWd/nLhCiJLRdL4wvkPtxR4BKhB6PyfHSHKEFBj8ptbean1/GDjYEqNrEXli
56GNyuyKeePEIIthr6NjwjP/RescNrO9xsfmvWWmj8BWRGqnzc7dmA1AgW7BEhoiVcZVOjGf2tWO
7ld5QIpnDnxZPnUz4ZEaoY4C7e45Igkd6Hp3WYF6UVHhb/+tZOo6LSz2XpOT+ZJ8X9mC4StfjH8A
xSCDyvyoQTLhH1C7AU6ra0yB6MH0wFbaOB66NPnScefjssCpMoLhTDt+WfFHp8HNimevoaNgZBEr
9wNJ6IPnRv+ScrwuFoWvuvKYAGc2U40bQwYZ+dmtEp9HfC2eoCTzizVXzD1Iv5NdsqquVzyu3ZCb
mYAj4UOE+7C07b32vP86AeNF2HNg0RvroIBt2qHymcG7U010axN3+LX6T9unW6ToR+vWSu3dd5iu
q9qwA31wv3JuO15s3ZeSAwJgc+xplQsRL9Ugla0v8XLhTjOkx5/eoJEu0cJetT1fDNp9RAPrZH97
5bDsEd8Z0rykfYE8I59r9svpYOTbUgeRXzWDPFX1GFQe7hyXFpJLX8tv33XL0DBHHGMErd+VgSxX
ZKyyQAqeo2VsL6pSG7MkxKOVkoaKhhhMgG8C4sPgyFsGqOsm6qi61sv198nvg6cXFjMw860RdTrN
oJhq6bGnEJjUdLy1NPHTpbIA8NamT3buBguHccyLdnTqNBAZdaqYK2zVn2pT1PgQhhmCj4ofNTp+
cPewIKF4SSXwpCA7ULihC5u5R8l9Dr4tcbD+dwS5bobR2kwhcAKl79C+KMicJq7/qVneeyL9P8LS
ZkDx3fxAePMPVAAC+QXgZRAow2VYH8Dwf9qyQaFmy42/i8tEtt5uy3IS59+nvx9Ni0nZJfB25B/I
Wczxsq0v7EguVptYHPJ4AFkE9mu1vxH7xGNYlwsZGcn9grjozECS9IGnsceyzQE/bT5cfh/mlTYI
E62/dHgj9Mx/UjTA0TQwPmHr7Z6V215tj9Fm6+W9ODF9UJjXVt1DNg8bN7Z0JHuXqkUAb0acIRKP
aY+a0C2n1DGbk+Oho4Gzn+nN8VUu/yoTis0y2nHo2RH1HCiKXFsM56XzLIjYlX78fTYNJpxypf3H
br590KmzuVDxFqbm2D7I9SHWtc9UwIVifn4YZeme1XJSJKbCmmNf0PM9NVGtHVp6oHO1lO9+dkhE
jxdTOtGpNx2xHxLepblfuReCn8lJ1fJVmXOFj2ACTssm5LhM7pUOzAJVpIq2DYPjbdL6fx3my4M7
FbTYaugZTe+xlTbZ2kVDwpo9kd2TL8a9spNrzK3ix4OGbnAtcHTvn5jZqfAb/8DpcacioY77Fj6K
VQw7bvj2FqUov0SDJw9aSb+ImjhJmLI+632r33V8JpYXQV312WMmtWlCF+m9o+6AqzdEEqYD06pf
NA+GREJz6akZ1hcqMemcFVbnnPge2ls/GPe2qEAilNLBV47CtpkgRW44Sq200BHhYXCXh0jPPLxW
UGYr8im2I8VrUXzOSqsv4/rw+1HtuvjHmvIZIzrefATbS1ZOE0CM/rPNr5Musg/Jkn0zShFfc7ud
3rFjrp4mp8qf8zztnzlJ+Xts1Fn3zKUde1iql681EZSLMCfchlPHeN6T4QbzbFB6ipxHhIoPXSDy
nLbJBuTD8Iqlgxj0VOH9dOvPcrIdLmXcZt02lFgfQlH17PPFPNx4EZNuFnhu+Mp94Ntlsu9Y6et1
a75xtMcEOEULVMPc+NNHMQGc2D0Aa2Gc41rIllR3Kd2Uw7kbjDYc80m7M3z0XEQm7R/J6kLjZt4I
UwtsKeZQdzhRq9ZFjM/TP+04jDviTyiyYOOyJOqOwjZ9Til855L29PMUDx+a5dTXztabcGoouHOH
tTp9WsGR2AbOTq3mczTfAPMihrbm8lYRoSBKlmNRy5RxhMrKPkp3JpgCMsTnNuKyRMbUM/Hux33x
arbIbDFtJifSmv9/KHmXiRKlrydP/2RhG6GNkHqCZIkucLYqOlm5+Sw+C0Ubqh7rA2pvDDMywkpj
B5a19OSCzv+PlKeFKUv/2xOufxOWME66yRk1zVzzjZULRq9MXjky2SF1k9nZcPTyODnTml7ieoXS
3D7NlHPs+qx3jwYW4B1Xxh1g1PhPyqZtV8vpKfVz7ZCu7wifWMcxlXTDy6W++KLDmxqpz7qnZpa4
xvSCno3HDdtrP+pjCIDJPQBx+y9ySTg6dsFmee6xYLs4LsiK7VlqWlt8nBaRLOEDzhkAgC+YzzEp
pXvZ109ZmYyXGXPMWipgckMBTrsBj78EY+u1x0axpRi9Qn+1XUMQo8iSsJ/ci90L56inpnMtxyVf
GHP5UNenjpKq8sMqhQozib8Qe+a+jaPihudff+qHWH8SWFpTgrlM8e3B4odzB3lzsMSSfbg4T45x
oePvK4vsI08itQXLbp5//1/HfMOGZ7/JqDeuKNnkxNc/lE+RQfkN+8rfPzQn8oW7Vf1kdN74LEmS
/H6ai79z8EFPB79PI40iy5rf1uX36dVYGvmuNUer9sQDUpMI2B8y3K1Pe6Haa2wRaeEU+zB5efJQ
8poPsATvSxOHjlkpjE0GF2zIz5iFuHOHRYR1qjSTYR87yn+uJw2t3nHKC8aQlEsdBc8d94oQ33XP
0qktQttpmxOvUrzaFUvhLMlfGfitfV2nX4nmp9csnzGw9N1TNw5715Bqb3CD+XB6BmcquL76JA2p
m36kkaTc9dxZwOiI4iJkkeytefrU9QhXpCfxuqy6qvBJeZRV8hL1NBHWwhNn09c43tpTs5/bwtrP
etZus9y4J5XTfeZLpgfJaIp970Oj7o0O5LKUuFc6zOa45Uki+RSYjSh+KqdhIBV0FuKk7m9NEvU3
1VbzOTf1EPABYSfum7iLgdUlXu8/dj1LQn1w0uPv5wqteNZrmZ9kP8639v47nuS870QE/8TF+ndV
/eScYivyyCDW2MA1wtm0XaaPvRaBXe4cNOEufayr5IA+D1AZUOOxziF4aYLCJjasRcimWjs5Gelq
f/WaItfbQdVAsafXaZc2+nJvq7FH7qKrwwM2uR9S7o9OR/FIM9tZ4NUMuPWID1BEgiDr+jDo03tT
ZMYxGl3MCBQF8Ur3kL6z6Ub1cEz1uz2ee5/KmsHKI9ZUOk52o2AY8vo+yCMO77SGqHM9WI/eTKfL
nDZRUMHj/hrbEGYsabxeqoc641CZUAR9NXxMc7gkm+scGzc5sZux/PiGJe4T0bf9QPr3fjCeoXvQ
+rhfTIHnI0ocUs4Thm22Bu+DNMxwwj4VagRHz9BuWbq0Ytl2EwsaJt78VXQGOpRJcuP36WJEtJI2
y+cU4e/TAP7dmUip18T8aCXy/vsZ3cG9TGHnHPw+jZi8jOhkk9al+bktPjvRkVtj+LmRtjXA1iEf
aAkJjsrr9W86Rs641833blGYSAQVNfQoNUExjdrWiolMmaLrr9NMJ29UqtOaThBuS5ilRpodu8fM
sfSXvkQILpZmt6A3b1yTf94Aex85DED7JFkTlFELyrihDtMCnJKuD+Y4i430YCF6phWzhCk/xgZ/
UOMRQ2O5p9gIQ0usIAz5PSBJ82Kjg991u7BfpNBf8ON3uD8RSUYjV3vT1ZA1GuE9c1XVArTl7Fox
oh+FpsaDk2TeLWZE3IkmAyqMx2jVDcq/WpKQQIChxOCAoTZutH/O2P03erZ6NwoytlanTrrS/Qsn
fBcedso2TKWXpW3EvspYt4X1B5hG8RFZ5gMxbUT8RsWnhHvehg2+/MjHgv2rBgh2sbHYzUk8hy0s
pZ1r4d8wUgKL9B6/zuxkgtYcstCsnPahjLOOC+EiLjbFYwQ+D64u1BV6jqnRo0GshjIZcRCUqHVU
oPY2p1Hb+edZ/+PuS3Ilx9X1tuIN8EGk+mn0cRrpnDxNNhOhKhv1olpS0twz24A99RoM2DPjAd7N
u16HP6Wvn6N4D0NwDD2pREVWkWLz/+y+JsIZ156zBtL/Hu7B8Yax9UAbfHRYHz8O/inl8zRBCM+F
OXpCBqykUBgcDXE/DK1xkHCW6WNnDFyKK3V7yMDlW2wgJ9F7AAFJeKs683PZo1MAdcAUwUN3Y4Gz
MUNrfYxY9CltxnuCx57nsvX4fs6t+XHA9haUFvmljutPVtL+rIEZvpfNnY+X8VdhPUFnsz1NE+Ty
fYq1tcEuF55CHSx8OH3wTDEHo49W2jG0FKaZy3tZQQwssTx73+EBF44RYI3Xti3eIhB0dvOiq5Mv
oDJMzqBAkO16EzMectHuxuYpfWRYlnCKiwqsE2UmjinFJqjHbT6U9aDVhwNqAPwdCFI+PPZsAPGo
wQ7YEHp4PirFg7McWePq1BlI2jXxl1dIYwu8g3mg1K7xcMTxJuRDlRWsR/DE6/Z7hMuTVorh69Qn
eKAqZQszhJKFFTREgcvFf1EJ7Oyhbf1AJ4hrNOC2gWVZw6HKmLbYjYsAmB5xX3cJXIksEXCZvkNZ
ARh+0/4kvYa+Trh2CvsovpOFT588q6RPAu7ex7438HxUZlCMATMOR2ofxizLP7KpzB98Zox3QEtt
WJNXByeB40TcZOQZh6OnLrGAR0IjNuAsyicwVXa0tpvXEjxNeG/Ob3OBm5IcdtM9fBSgiSroxnei
u3IcsW3u0vIxq+C1aZHO/JM6TwXEUw8O9o1gPyJY8IaDVzcRAveR7cHd87cgk8ZPrjnHTz7OLMcS
T464C8ApJply3EG18ytUc3Z4ncXFTztGEFxz8keQSGy8PI0wvwVL5RgDe7anIOKeSqP6Fk958oJr
j/zOsR/jqXBxCVO4ZwAdxCNhd21cV29JVjznDs/+dOIlI1kL2rzj97VReq9sIeFhs7F3UqPZ8Slm
d06C4xavo1+UOvUxG235QirEYxS53g/MLlDAqA8T8GX3Dco3VnDGzxn08jcOMb8VRfG57vD+ZCMe
kvQLXtfBxnF2kAl+NnxYSrQwCWINjN94kQJtBxN5sC+BUWlw/4ULVQj3Sw559KiFDISVv+Z4lWUJ
tJbMGcZUuGlbpJ8Xcbp6m+BtDpQ3bIPaHjwEgBthX5xArTwLCMNf/Va1+bvEzl+EY8CT//9K3Oc7
xxVYC6kg2GRVlzI9FkT39Mo+//Lf/8vf/v1/+Jd//uf/+V//49/+7X/723/6d3/7z/9D/d//j8SP
9U8uhf6twRzI6FgOhHz+t8SPa/4TGNaWD9VQB0wuc9Hx+bvEj42/cqhpgVTODKgC4WM6PiwKP9T7
JwppSSR4XPz9v4j7LNKP/LdM06JdRBi1XMvCcVHR1OtnvLg5nh8/NW0HzZ7WIgcugWy+6I6/z4h/
cyEd9FeJwv9b+qJPdqEXRF07AsqExE+RDwJGUeHB322hnwESa3G4XoWuAYoAGIiIYxkJ6oV5iwzt
DtkIATewYK+X/lfho39tgIfRumxA7LLcsWvfCusI71oQUYH5Y3YCD+1XbNHzbXUokpNJOXQ1ZFLs
EMjRX5HTvUVkORGxdzjqfb5ehaaTvEWw9mIcvKx1wJ1mEBYiMfZR0wNwbLvrRet6aPn9oui5NWVu
Z6YVEsN4tSMkKEPUL7C7/0yj6O56HbrPX6bXRR0SvkCZK4gVjmZd0m3V45oF3sye36w0QjNPvaXi
iwraHASIxnYt3HPgoFvhihJmRqdZsO+3NWARQb0ov4z8Gq6p6H+ex4DSc+Lhqa79e+KFPtrHAl26
7lFi2IDEZe3YIGxKbEVxkvDe8aK7JjO6zMIPEoSnhLBL2OSNtGChPTnfE1ocyg5+jcCQuRl8aEcf
pCd5vK2XlFDuaeu6blSxkCcSqjFJ86UGUWYlT2iG2FUimQ9zPEHkAIWTnoHSnFh4Cp/53TxW8Yoo
oa4KJZANZyhiaJew0JfslMTpaw7+SgL+z03d4ypBXE+8LaraK5+gVCRxvwG4gjNWa5lOM4lcJY5t
ExoqvUmKJ1LYFF7WBt7LmxJHgts+Xglh22yEAF4seYqHhkIjlgMMXBvsxtKV+AWgvbLdtoifKtAj
4Dg6OwXdN9LGLef1z9dkOVcJYHDHLNzR9k0Y0QyHvfjOa7CCGWNjH/28vLESJY4HjoOzYydN2A2w
NhhGoIjxMhkDhsj9fG29XGbLB/HsKvEM4BEkYfvaC9NqvsNpa1EcgI5rbN4JXDmPCb2/3mO6+aQE
M7ZZQGXWXh3iAR4XmnmK65M8erteuCbSlk3UZT4dZtzmAe9Sh4YDEMamLdqv0PyEKS2Y9msz1tRV
ooRzY0ps1uAmEQJAYVV4V4eMBDbmYCxXOMHB7sGavlXlV5uCUg+tD4634nH86WRYPBLoO43JwSiH
gFe4THmFtAy17sx6AiUbem7JwRLAPlZAwby5/cHLonv8IZ3kD4KHh2x8ddxPkq3sL+gytB8M+W+5
+ovVx29Spx7GiIeyST4ZIvkiWLFvZnJMR9ieR619Zw0QKoth2AlZTx9PgFAOvW2glKxiylHM4PC4
YcxLd+tOvrmZ06S7t9syWYkazURzlMxiRnhDjgB6DT1nPFex/MOD/NL1r9cVvfx+0XGmTKK2bgAP
hBljcrTBgz/CkzpbGRfd/FJyCgf/vjHpyEKgLB8dcIkpn96hbrm/7eOVbFLBV5XN0J4JHTdpITYn
e/9zG9XNbYu1o+QR8J2Lpm1g1SshnpulwxOj0Y0do6SOyEqhXVBMbth40Aws42R8TxZ+Sd7M+Y+b
OsdWEohDvBqS4Z0XxrB3ic4iBUHkB4Q4LO/hegWawbWV5GG4Im4bElVhz2Z40uQMApONANx1AKjt
tiqU/YDkqajBD2dhm8BELW7PQsqHXLDn68VrljxbCV0hTQjlkcYPK9Z/mdrpD98jd7ms7/B4sdIC
TXzZSugWVVVCgpr7IYiT0KenYJ9B2UiulK4bAiV6y6mywPtB6cJoTz7PTqkVvRDLvW2Bs5XwjYC5
9PrYdsOqBq5hA1EAeJ9ZKVSnbut/JX7N3h/KOK9dcF3tCC+3wBFGloQok5OmTwBudSuBrOsmNZAt
KmwQSYD7B5IUfu07I83vQZV+vN4M3RgrwUwrmK8nReuHrUnJtyrtKdQszPy2k6EqSFwyPDsxE+uL
lzd3DQMTlSUr46vpF0uJYLgNlJDOK72wbaf4wcPDB3YAmfhMQW7b39Q3lhLBeQLoRjWbXph5Bszp
/MGLjDPFbrY/3FaBEsM2aNxlDIk2HJzB38gK8GsT4ZxuK3zpuIvVsQWZC0j7DCa7EpfXHpzbqmjt
1KmZNctd2GXZFbgtJt7ZnRA08noD0wdodQj/y20frkQuPB5yM+0NGnYeLLZHs1+A7hD9u610JW5n
CtyxNAQNiwK4VLCoD1UXpytJWTcplWA1Ba0Ji1IWOhLXvoXbi21tumwDia9qe9v3KwFbJSNzBcAT
YZwDHzHMnIDN0lVP10vXNMBUFt4sHqy8tVG6GYlPwBzHGyi3nmjbrqQbzaplKlFrgJoOvWhcVzR1
/2RyLwA65gFmRvB68rKVhUUzOU0lbIWwLR+ULWwLqw6I3mjuPbzq1NBzu62PlKj1ckhum6VdhF0M
1Ts8DzC4E1XVUyos57btye8zz0XsGvEEGiIvyrBwzfsMXiYAtHlbXwy/rjdB10VK/NIm96hvOUUY
V/DZTCCUDt4WhByul86W6f7BicZUIhh0wARIXLcIm+lcm/aiQ7rxoAQH2T7gVDO5w+HJgc8U/jDs
gA9nURnBiH8Zp4ce0OxpJDsJaSw3B0AX775lt3bNtMyBj75MiX6a0Q4KdlYR5qYBxni+z41wyAu8
SQJTDMbC9Q7QRZGSBohT227UoxYOlhJ3QXmGtLm9sqbqClcSAPVYWcY2LUK3b+4L09sDW3+Yy3kl
QjVTgykZYDFT7Xp3mpc16W2YO+gYjU62u94xusKV8M89KBy2EyvC0QLfBNfS09GFQ9Ftgc+UwO8K
Ly9MAClhK19HOwYU58ktAbC7/u2aqfPbfOEiJt3BAZgdUgeA3gMk7TlQ62yF/w2wOVh71ABTcQ80
iut1Lf3xwTRdXpQu11cDsAnWRAY2N8Iptg4cH6BnIgcoFjN58kie4UaoLk/JAmC8XqNuZJbfL1on
ayogtOJ68H5t5EOUz9ab39nVz9tKVxKC73FSFABY47ACRRAS9a9G1q18uSYemBLSA7QkQYDDBYMh
ezCacnu6d72mDGIJxNb1z1eM4v71nel3orvonUQMeT7LKA/rLNmXsnsDteoHieQBSWsAAh4GJ8uT
eQZzaQDwmuHGblNCfe4kdbJ6iEJQGiBi6JVR6eyBq6mT/fWGLUH9wTyjSrADfyIHM5rykA2SBbXp
G/cDw60shwfJjri4MsumDj7gcJnPYdexksE0mwC6zPqL3oSaSFTjsTML+4GAVWY1B3AIIQcLKh+u
U1dCSDOhqZIMCISjpWUOeTjFNXQCe2DlRG+PK5NOV7qyB4DEHmy2OXFDQETLr7PN8TBl4+pMrgyM
rvxlsl90URtFLI8smoVlD5LjAIqA3wbXx1xX9PL7RdF50xgNwKk55M+K3QA94DHqPt9WtBLmJUma
WEJUN7SKhoA0wbbDUK7dVdJl1n80WZVAT2YyWkB6ZYiGd+wcyJw9zcgiY/TU5/UjxHHui+H76rWs
rpuUNZz1HAwXM4LEswGBaw+uYBveQNr+tp5SInt0RwGgSTWG1Jgh5JHaQPK5YEJfL10T1osb0eUQ
p/NcjbgIzUKssvYTNMnnzbwwo/JMQOitfamKwjlApxQOB2DwryRJzfpoKFHtxRBgm/CQHUKEd2MA
/CZzoGHYGXJnG6B8VgJDd1tuKHENEeu8iT0rDUHPSB+YPchnSA7yP8F+KPcQHYLgrwzAYzsuK0xr
AhGakuP1btVMCUMJeihSFsVUxgBEjdDiq2kqtsBADiv9p8mKhhLyFJpqSTwbYzhDnxUGEtEGyIZj
4/vwMuxfr7dgKeuDEDKU2K8TOC9FJEYdALTvGXT9txSZeAtgabwys5fh/qgKJQckNWbUTCkNazsZ
zrWIo/3cgqQ0ZeV8wFsDrOlZNO7igRu33QQZSl7wCbRAm86YwxkWKmB+faGsCf3pxnxpqInAqqgw
atGHLZv69yiCgB1Uf1cGRNdbSh7wCwfsILDbQz7QDsqWxNn5sQOHF5HRYylFc8jsigEBy/nb9Snw
8SSmvpIbYMrNysl2wbfyFjg47AceKJHJysFVV7qSBBKoPxLXaDoAcuIhgfeH53wd6hpSCbd9vRL9
8Aazox7swhBSCfAns1zIfuxM6G6uGd9+HCFAgv01dfq+WcfN1EHyqLEPYL1sHIjQkDTe3fb9SpBD
BhA29niXDkfIZGxz0CZ2jQ1Px+ulf5yCcYL/68dnufSyGAJMgU/e0vls28We0xciPsFtYiUHfpyl
qK+ENzTyqIyh9hvM2TBs5+jJr/vd6CTDphrO11vxcUxQFfOWAjgE2mSFITDKB7dgzzZa1CVAPfTc
Pwu3hh9jZK14uusmrBLdVhXhBtM0SUDsBPZhAOxXa9ArXdFKbFemPxKJhTBIhHk3utOnonX317tI
U7SKe0vBXhs5bo+D5RaF4wDtx9nKAGsCwFMimHjMhTbHTIKyA0Ad5EMuyp815YfbvlwJYPAbRALa
ITqFgFOUJC6EJEq+BgrQBICnRG/BzNSB8DQJunR+ZBk/zbOxy1IOcbn4azqMK1lOEwSeEsX24IM5
3A0koDWDk0MLIx6XQH+zglpI4azsB3RjvPx+sU8XAr7jfLJIwIl8I1DmjfN4ZcXUFa0EMYuzSMBU
ggQNkP+GZUMUrPp6fXx100dZjJ2ho1AXwFdDPQtqnq+0f++gO3q9cN3wKsEqwDmwhTeBrgt3R5NA
jdSF2UYPwP8ZcPuVJKrrHCVshQei8RwhtlhvPYvW2XkuRHuvN0BTtopyo1AdGkS3NCBuHsdhBMjK
+XVb0UrcxsyEiILfk8CGQNLWm8lDW2Tv18vWDKoKbbN9KJ2ICmVzCx7FsxyfKmRKy3BXMr5mXFVw
WzFOpJAd5iMAhp/mYb6DkekZGidPfQcnFuH2N3a/EreObULvxADdG6hYMDkzCAGvnQ10XaREqxO1
0BPOfD8YxcQ2np2BI1TQr43dpIfrg6CbO0rQ5iWYu0MqMXf4eHJsEKQGuhJXuqKVoAW1GI59lhEF
PRySW7CFKp+t3DbohlYJWTYT1tk+vnpZqabqR4EDAPYkdXk328Xxtp5RIlbmEoSxSJBgyuCjtSzi
kDZYQ+9qrh1ADf5rHoZBLUiO0vWxII4wnqeQl4WZIqhepTjZ9vgcu0Mw2ZATa+XK/Zimz1RbcKg3
SkhCZ01oVt0rr8QXOpjgHHvwkIN5pp/w/fV+0yxjKvAsQXT1rj23IdS7IB4O8s5uHEDVjcu4euz7
lRVBs51zltov1rEOnBYf6u9tmLjOvc+Knx2F6D34i+XYHb0+/SRlv9IgXVVKfNvYplDIxdWhrEiQ
wp3ISdvFUush7vqT7yRBZrUrS6iu75R4t1MIrsPMA07yufUUV8WzX3pBFS+S/IVcqUM3D5SI53kU
jTmb6tC3Y76bvfKNOhP0xwrJD7Bb/DlAwOS2zOgoGaCAg7WE6RamHB2HZ/gygtpJDE7WHn50TVHS
QM3dEVe+TR1aUJ360k5BW8DBRUrbuiODPz84joOwvT6tdbNASQcR3vEmQ6DbIBBXniB7aOzQkQPI
rJBgmzKnh35Y3UONFoJ212vU5E8VrlZCEi+eQUQJu1KO3T4lbQZXCdP165Um6SpQFvfUm8DObgkW
YDv+nNoFPLM6eeOmxF7G7CJAUzdrYOwBTSlqc/sOREj6UFcierreN7/fx/7xQoiqQDU3s4kJCSoE
pP95rJ79HJKo2Pm48N0tnT/xetLQF0BtY2LjTbj5htPAjpUpBKxe7DzaWOKPZScJM59NDmYSs89F
Ql4duBq5BkzvYAhyt3rw1PWykj7qOrdxuxDHYTpTHzkDmgkzzdYeVjUhYCsZgzlxRCJ/FmEfY3IY
UdiS/AhPtneI8T7abfZ2vb81iUnFvcXgCJQmy7qwY+m97OgnMssXaKDew47h2/UqdP2kJAtZ9VBy
KdsutI2GgaEMAevCrP68rXAlU/TQGYY3Ywl1oHj4HhnsiRbFjd+tJIZhwNUOsNVdaEHN8Nnzp2mP
4XZ31z9cM74q1o13Ah1BPIGrrw7G9kZpQbgSgiCggEI1M8qg2txIYX2+XptmDFT4G3TAiqldHhBq
aMRuSgu+9fDyHVcS2jLjP4hZFflGKWE9gxJKCEjva2vlzwNcZeAl9OP6x2vmqKVsCUgCsWPZY8Hk
VXZ0+/J+CfjR6x5pAqua63VQXQ8p0Ww3TeJQkSYwHQl9f9GHI/sk+p6W56wyd/AfgLoC6NbkSwpV
wqiSux4MBWf1+K5r4/JZF1m1L5kvBAT0w8wanlxIA9Sp88QS74vT5bcdmyxlfzA2A0xFR+IHDZsO
sh0/ZbI8Wml21xeA8Hu3XmRZSrz36TykQw16RZJirkEeB/IvfnHjjaulBPxoThl0AOF6OTveA7R6
ny3R7QS97fqeWkrQV7FgYwWD9DBpRwhPwhgDKrbRjScnFS/XCJBBm8ZvQ9I23+F+M+9pMa+dAzRR
qILlTMvGJtOZK4DxmqfBqd7hSXnGSfn5eoRoZqiKk+MY1pxmWPcN6fysKxqDAoRFuevq7sjd1Utp
TRyaSrDb/mg70UQgWRmZxknCdxQ6gXG8chWnK12J8opCLK6FJVboVAJ7fJhFirKsjtd7SFe4EsNZ
ITog8eoszF14IaXEszfQNV0DruhKV8K37ECGk1BACg2Le4fWFxAxrsXb9U/XzR0lZkvOvaTifYpl
tAlJX4MtKx49Y15JPbpvV4IWEh4egGhGCgBwcR5T6+tMmjViANV9uxKy4HRB2g8SQ2E/wQYRWqup
c2KWtSPQILYTCKLX424uzD3cP/oSQvHgDpTNeaRfcF29v959ruYQocLgWE4BPnQFXrMh7FA052w8
mNFTJdnvfxFB1Zyn5mCmTz2H0pAM8CxyqoDfhgg23EH97Vx+h/DqlqWPpJ+2FEpxg/sS9y9VD1/r
xt2Y6c8ihx14DjG7/thnX2fri5Rf2+h5LL+m1Yvn5jsUjZon+mXG8Ry1EQcyVnTej72zlTg++QB1
T/nrxJI9QGiHto0+mTmca8z+bo6g6GoeMsjqj82hH/NN3NUhGjHBltZjdxH5NYpwYg9weNg2LNkJ
C6ivpD3nI2TlzhOBemruPhIYtgEI8ZaOvz+6jdcwur9hOB/sMJhyovHLFGKhFiYQZGaOERpSuh00
h6adNX/uDXMz8T9IwsC1O2Dw5wLmWlMNsaHvsp83PBo2Zrx2KaiZbSpqEMZtOTFTnoa8gSZoNxjw
ZwZweDuApb2yndJsDVXoYGfW4NOZRgIq0HgPGRSICY3zJvHMhwguOjReA0fomrL8frHnGJzehVhE
E0PFE9qpvVm0G9sdz61blyst0dWgZESjg1CF6OY4FBbmQi7SF2+Mk8VW+/164GkSC1OSIlCzDG7F
aELqm8Uphlv4rvBra3e9dN3nK1mx4clAZkArAuFjOs12nu8gSBvvYHew9myjWVVVqKBbEj4RWP0G
CR+PQ54G0iYPRS4fXYftr7dCV4WSH0nczQXPuB/AjOBUATVEXXGXlOW+Ft2n61VoOkoFBgqQjUXd
pR4cGuEnbSZQQXPoiURM3DaRVAygZaXQhZu4GziwZxw6CU246aWSfGV90n3/EokXkVAPXdJEMM4L
8lJyuOIIb3mmQy5zV25kNOsDVXY1gNH4Foc+eUDE1MO4b/6eV/NJUHfneMNd1Vl/xn0arVSmCYrf
C+Vla6wKIMkudwLLHb1vQ9rlCdw+OIyFr4+27o779xnqogJeG7SWSWYFfeMfAHH5I2+8eyNnv0o4
zlZ4EQPUOYKKZrsfcv/X9Uo1s5iqkZ50GZH9aAaALbylKTm7Pdnide/U1dbK5tD/+Bj7G8570SyG
11/o6TksYDDaXETi+2ze1PN0buLqAFlTCE243mdPtu1tkfkbtHZRIcR8M8RILgPZ+d8Nfzp6Diy5
J699ThtzLfx1c1sJ/3nOI4N7y55DevdQ1wojB2p7eLW5Pi6a4lXwYONnFTwzqAzsyfBDFxqmMJKr
EtiyFnHv0pWe0k05FS44NZ6HC26rDwTc8Xg+H+opOkY9Pyd8uC8jCcXs+qVPwKp05cv1lmnCSIUO
gq9pFHNj9oEJXduNCZNBfzJum80qNrDJox7sA9YHRZqc4AvXgN1gP5dwUocV0uG2719G7GJ2NZkw
BfSnIKZY9qd5IJ+GaFjJ95odigoMhJ0cFP2rsQ8mzrd2739DcjtmHjsUzHoCbPD1egt0c0uJ+cT0
rLH1C/iEVZCwK/0vENV4dlK+srxrkrKKBEw70Y8RfAADAWFkkRU/mFMc/Hw6JTV8YhkOEn650mG6
ligHIJ/C5QfmSV3Qm9bbwNuzUSSQcy5Xrio1mctQYhyWOi0syaMuKCs6Hiw4qmERg/AezFSdvUyG
n1gSovvRcWHvDGfulXz5cYAYKjYQMgEOcMNeFyxkl41rQ8UR2v7uyirzcZsMX9nyz0CGS4izd0Hr
4vxGW8gXwlvbseeNy6sHf4LLjYAWdwMpgeuzTdccZRNAPZFnpZvzgMIwdTPWI6yq+nxN2ELXnGVd
u4hGy+5mZJSMB810inD9Og3Fzs9TnLdOJn30YG/cTiucrI8nm+Evv19UBS/WvrVpyoOUM+jJ/+Fi
dCb3ttcrQ0UNDj48jfsepedVDANLknOMyhivJK2PY9JQAYO+zaymz0Z44/am/cPqiuEH8+T0WIp4
/k7dCiwmKFR/6RpYeq5MNN24s792FySZk0HMrFoWSAbCTMzh+xNDtnNNSUpXgRL8kBeGS1NjVkHf
wcNl6ILKM27CIxq+Evh45euE7dhV0OKg9WuwRDVsjNToP98UEipwkI2xWRAIRwWizmcOf82x+kUN
11zJipqOUcGDFNbG4N9JHtiF4O+khiOpICVbeQ/XTCVVJs8sm85PaFwGdgyrMss4TGPzGIMY67Xs
mESwo/b6lUyoq0oJ7rkpXHiIZpDrnr5Bp+o985+QTDbR/Owl3hZKoTdttmAb/depOkM7ghQ56kHW
GLsOBmzJppqM2wJB1c0bK2OwWpkOASQ24A5mwSgybtfSuSYpecpanjluLFkVYcdDcvc7/M3Hp6ml
AY5Fr9fnqq4CJYy9GPIdzEAopKC8bhiBlRElj4uBx23lK1Hs9F6c4s2sCro29TdEwpWudwx6hqm7
u4Lk0TVBieamiCGcbMx9ANeWO3uGvmbsyGbbpcXXm9qgAgong/SygCdkAAjdmfgQoy8AsQFpv1gJ
BE0Lft+PXiw9RGZTi4veOqgjVn2FgL0MUriY37l2Wv263gZN0lDRhbU5e3lqyTZwqzlzN5xXbHh0
JHG8L9crWIL2H+8aDRVeGJXQZ+7auQ3gdgqXuwx+IUYPehRcQ2qybz1YxNwWcNB8/ctCPcH+EbgM
WQd2y3/ZdvcVas5r4FfdSCzddzESfEgmz4XOcGCz7DB13Vvc1Kc0ylYGWjcKSjh7pV0O2VyieJG9
+qI92jBFuq3/lUC2ISeNV/ccy2RG3K0YxZeYeLsxkrD5rPPT9Up03aNEc5L1ooHHRBNMrfEA/2b4
lDaPLfXWGHuaA6vhKrE8D/GcEDNusOjH3SZf1JDgUvkuO76FGx9kzRj8U8bmp+3G24pla68hmnFR
4YfA5/UQMiJ1kFpxPG1yx7diuA3i9LHScZqlTkUbzt3YRGlTNkHpNvHOIDCIy32b73KzTuHeiLNG
nPnyLpNGskbU//i0aajAwzYTnmEBJRGwcqT+ZyOBSC3YuX1jVI8FfKDoO+ctI8V+sk2Xk5WdqGaG
qEDEgbl8qkdWB5Htn7O+ONglPbVj9359AuoGSol9yNoJM4FZbEDBvqzPPYwVqh7khjaFffZtVSgp
AHaXMoLDYhNkWUz9PewOiXccOFLlykFDkykdJQkYnNMaDjkNDN+7fTGWR9rBXs6PYX7nlunKmqXr
KCUdNISVg5ezBh5rhHweRm4FADiu3fnpSlfyAHNoZS8yk0HMnfLFYIk8s1ncJolmOEoScFwAekwf
qcycIr6BB8HeIRlfGV7NBFVhhBIOoGk/0CYQGb+DV+wnVjXHwiUrdwqanlE172ZBppn1UxMUU+bv
XAMnC7iSrgmX6kpXDtuGYw/wpRybwMngNsZi++wSvnJq0XXMMl0vlj4IbpUiElGD82/CdpELETFv
kZGZImYcbwotVeuOFYVlQI+xCZIGbIfjGMOL484tvX7taljXhqXfLtrgAOaUG6abB7gZCGqnvC88
WIy3REQrew9dBUrslq5PMglNGDx5GEHF+QtISi81kSu7Zd34KlFrmgK25FPRBpbt7wcnvy949eN6
3+u+XAlZl0CX3O54gxvnxHvoYHJ2RyMveTTN6MaNma3G7Uw5rtOQOSdjfkyF/0CG7rZ0puL+YOwI
ueTBb+DaBp6fa0V0Q9xserneN5puV3F+rRxGQLNjXP2Y8MyDn0uyhdHnSlzpCldiNhoSqATkuPmB
91W+LSc/2aZkNVdqhlVF+SX22LcA+rQBnnmmr0XVYTSbdja/93KuXq93j4/o+WBrv/hAXEZV5dcm
7eplLSniB8C9q63Re99IA5V+E85SzbhzIv5cGDcu8qrwXRfno9mBwRjk8LClTvyNJ+LP603RDYYS
v3Ag9kQHnftgzrud5/MDwJArWzzdSCixG8cQdeN2WwdNk4J74Zpsa0P3NCjHeS376L5eieHG9SAs
MdY1gDDkrivGY9vOKycTzQZVRfCZSVnVvoE+H2dcsVIq670s4fgO2R9vxxiDMWmEdrjN0K70l2Yb
pKL6LBvW2XmBuIhrEzeimEH9JO1NzLNd099GVjFUdF/R5im8u5D1/LE4QIUBHuVZ+iKNflsUgm4o
rc4ekV+uTy7NDFCxfrgQtdIEVsoBRPx/gIORbSAcCPs2x1jpMs34qyg/yeMIFnk4HSVmLQ+Jy38m
GS70r3+9rnAlysGrIw3clXnQUXAAKsGaA+/qane9dF3fLLVerMyzURaD7PBMYEbjHovoqa6yP7tC
3Haj+w9ieNjU+fkoiqAUKZyRGXG2rrT6lbO17uPV0K7haguCLcemzt7BruihtvkzqdbQ+LpIUMJ6
TridWd5SfMcPg1N8y1IjLDyPbocsv7GDlLW5kX0TDXnNA9bBCs/vH8qxWbl/00wcFcVncsMlMkXi
432XA0NInryIy8P1eaMrfMlXF/OmayXMdU2jCjit2j3cscHKEeCp3Fa6sjbH8LKt7Ry3n6NX/cIm
4FTB3/S2opXtdGlnohjHqQ5cf6YHIzKBU/TqG+88Ve26lEjH78fl9WUgG7+Il4vn+iE127frX790
wAdLPlPCdWpyaWZgkQUcNnstTQKfVfC9lNuC009j7awQVzWBpQLRAMn1Os/BqmOI6nsLU7sKAHvP
tFbGQFe8Erdd0kLdy8dNYWZOcDT8ltvvbbx2Na+JWhWDlqRidoiNbD907rsQ4z10BN5qSU/1rYsy
U4I2TzGJaCWWa6n+aNTFq2/1dzATzTepKc6lMxztak3tQjPiKhgtqmVcwUG+CJoBIGDmnuA2nm38
NPsO5Y4Hc8huW2ZUTJrXs5zFlVMFtYCexiZLRYYHcLiDrpwUdO1QQtofXUgVtm4ReNyrsNoPfxIv
CwE2/ek3ZgAn25Wsp5lbKjYNF+q+9H2rCKqiOxIrOsshefATcyXv6ZqxVHuR92DHXE3MWJ7V4fjd
xxzGef0BDJevpl/f+THbXY9zzSRWMWltH/t9DFcdnAq77CyiZAAUqE3OlpG/RPWtG1cVhpZxYxgb
GXGcUtL5IZV1C4Jl1v+83gjdrbEKQeO4jS5xNcwDmFg92kw0uw4DMRbZuW3KF2HOx3F0Tg03Dz6c
I69XqhsgZdGmE6E4S8R1UFTeCUZo78Baw5V0/FTTaV/7yUrbdNNMSQHwaM1jkqdJIN3pc2dnRxzx
XnogXq+3QlO8ikMb4NgqQDmrAx/a33I2vzpW+dxRsnKq0BWvrN5pLzKLtkjAUxF9gXDhm4ttfs3M
lVyiK16J9S5nrmtPRR14xfAuZ/ZHbJZb07BWtn2avYcKNzOFZ/a85XUw1MmnjMz3omvWoLm6spcm
XcS3WecyL+uyDqoo9v9ko0nepJ11P28bVmX5tsVcpp3r4Q6sWt4sPU6j8WBnowPyXZ515dP1anSN
+F+cXcmS3agS/SJFSEggsdUdatR1udyeeqNot22BBjSj4evfub2qh4urCG21AEGSkCQnzzFu0xEd
s8Bx1fVhtHZjxTXkNqedPEOuCTTjjcw6yTD9ueO0cTOXKFvwz4qivJB4ENx2TvtGYXiyhiwGhG6L
5jIBGh3nUE6Plyto/Xbrlh3WBJmVuYKcTVioyzKyz+kSniloKOtKHVOON6wdffjchJTVtYbOjZxL
vCiQL/XUxROOubkC7nulW6Hyu/sd+jBcOcy9aawzCspfr/0mlJdAOe7CU3mY2fwq2mZjx3h3SaEb
w6W1m1JvGZbqModFEReIc2OoxW8Zw9b61UhvvG7NyymYUre8Mp39nTnVD1WlGwe2rWnDoZeAtDwd
YYOJgVrQD2RxFwWAkN+2sK316/c3Py7DAernfZhdihr6uZXH6RnSXFt5JZttDT9moaMhZVRXl27s
vLsC8gR3bTXnd0UYOEd3pYBwM7/acLf3yUVhYiMqd2pVCI0nnotUYfECeED6LMtFnfwsiI7jCAAZ
HsbCA1VTdwZosToSVo3Pol62RDuuJvnjcoMfMBx+FGHVuI1Sl3UoH7WQGZjpw8cSvEL7jGWc2ZDu
ZkNa4VaZrqW+a9zFvQsiOe5bCia6bEkbRUDvnl8Ct/ORN6t+ZHTr/cEyMya0bF1LAjYAUVwWZw2h
JjDGmRj+AQfVx10zY4LLWOB3Q1kh0xGCjyaG7nt5qNJN5ql3t1qfm8R0oKNz/Fkgjd+0ICpDPuif
zmkeQHNVxYroPQ986MTw8x7wDUJEpi6hLobgiPy7XCF2N1bf9k3RH55ejEtQehVwlfJTlg7HBpjd
jaVjmyDDz4txZcVEhuoCAtnToPKXha8vHMSSsbtsYbZtfRjeDW0WtVQhqS4QLT8Lzo80j+6gvZtI
b91zrYcJDP9lYX694AXVpWTVixQ1me56wdblrxocLunXfXYwnDjQkze6wN5d5Dh4NBZV5NUfp5CV
W0nF68H5zi5koso4yWSlW6e6DEjkjyT9ppvyQS/OcWzySz7kTw3kijcMbzk+TIDZ4K4syAMc3qVL
/SsfXsxXzvadfH9Ay/TAnKHugdGOtLhzSVAedUmDjdjG9uvXdfbm5Gs7wqC02yBFx4vp6PE8P+ql
3yJztWx4JpYMgjj+QHMkoHruvois/MCgaRO3pX+8vYrefTrzeWh4s8LGsLDQxclKAPZJ6wP39F/9
0p/b5irZqe7mInt2wcdwuzvbcAwHx+zgNl/hOt9V9Es1ZqgpCvIYHIsb0ZmtfcO5oWrdOaxWeCgN
6+IEFYPusWqUf+ggCfnv7SHY7G04d6nAmhnUrLhUQxQdu6F61IuUG4vJ5nOGU4MmD6C1WVeXZgD2
xnEQHdelmpNsUFGsEX8cysyBkcrA2ed5JrJMSh9xfp1XILZj9PskguUxc1b9cHuyLOMxYWWoJegq
d2DlReTlY0fUV6C7EtfV3z0f+Ugxfa7ElqSXrSsjMJ+AS5iVmqqLs9TfsrV6gCxKnAfVM/PmT0Gv
Dnhmu7s9KssSMDFkYg50F6WVkwiHzxAqGlUHTgiUyW84pW0oxhFeVkgbQE2tukB38QTI5N3Uui+p
7k6idJ58Sk+IPzewXrahXL+/2b2WpuPUTWGgIku/8Yw/czVsPdhZnNHEkUFQnSBjE5WXter+zfPi
IUu71xxD2GcFw9e1xussVS2aVzJ34jXreQzAyLKrgMTnpngqw6zgVYqXFzck16KrKXBjTHzXbvi6
bXpMX3dzN58Ypqdr23/bCMWI0fW2WmxxgFnaN4Fksxrl4hdIAAdhdeYLi1fwXMWqC/65Pf+WQMpE
kvGFtHW9on1G9KdGBc+kmb+0A3m46vTt251MVrrWW2cppCwuauR4WHPL4hhN+0opfW6S0iG3WKNu
WyLchG7hwRmbESIc3RZK0Db/1+9vXCsC/WBXdVH+310em8/ZZRoMFnJnJsKkkhu9XBR1lhWXPKpB
gq+8NMZj2Na5YPt746RudUQcb8AeBIHlo4CQQsxyXFpmtsmHYdl6qOG/VIh2YjNsy12okjBVf+sz
unHDtf29cUhrXU9N2S7FpSk8gSqhojo40zojMiNy4xCwdWG6LyeeH+bISTiDN78MOA9OTcn06zh7
W6hvSxcmqKyBPMBSBRMs7Pfziax1dMrI1D/0YN7bOGosRjCRZWQFmU3vKVyoizbQh5I0IUgSygrk
Krd3ievx+84twiSRK3ktWoSr+UVPdD2GAVtOM1X04zyB5I2Srj+oEjHHvs6MWNwPw2zV4YjYrEkT
5kJmMKsOrSqf6Fy+oqRhY+ezTdrVXm88u6Fq7KNZy0vrNX8hE/G7G7yNEdiavn5/0/S1wh559664
iFFqkDAIAnbLfqta1bagDKeelKwdprFmh4b/0qQ7yYA/lu64c7s2OeIg5syhjYNrHAnqJx+szzEk
ZrYeZm0ryfBpF/lF0kAQ8kIlEn5QKn5AZuxpLNK7FQI/Y9gdby8imwkMx4bsZq3bGbd3lI38qvJ0
BJFwLvfFWyaorPWKNmxDWgDdjYzeOn3L+WaRiMW6JpZsEUG5kCYogBLtTwEJHlM/+66LrYdry7yY
6LFwDMnQNrwAuA97xAQBPFyj3Z2zbkLHKAUunWcDTgOK2hOHK/fEK7FFnWubGsNj06oPBdGkuOCl
5kvUqU9hkX7ry/Bl15LxDa9dapFHOSg5LoTJ/lCkrTwOFBxV+1o3vBagZcWWHMfABHr/T8sauF+h
SrZL+9vnvnEMc6qUQHqkAk6g0QmrovFjNtXDsvPnDa/1cFOd+xGId8/lQL0PSTtOW48ONqsanqpQ
P4KyGkxMO7rfUOnxwBT9yx3c0+15tzRv4sYmD4nmCuSal1YVVZz34L1h4h9WiH15KZP9rAPX6YBN
OL8gaVEuTw3KrKIn7P/TlpiYxWNNUrPId2ZgZGbEtwHLjlW30AOoQrc2e9v0GIftXK8Nh54ntrIg
ZUcFlOy95ulPt+9+75v/a8dvzsKq5SVEqubiMkTruU9XFvuz+9Ijg7CvfcNrR0hfNXJ14bVz550C
z/dPBamDo1ZQpL3dhc0ChuuyrKOUMoE7Ugkeojjjkv5C+jkfDvvaN5zXUdxnAHoVl27xAkQ7eB9e
+S4dHR/x7P/Pv+pp0AUdrkesyD56a/OprUe8DM/3TSs/Vbz8eHsM76Nj0I/hxnrCM7rsesQ8Q3RY
y+6ku/CH7sozmLJF7DndUyXmH2HGuxhSHfe3e7WsXhNOputoZVCkqy596nrHQDT+sQO5BoBrE90w
ztUR3gl9TSTZpNeGyGss5wqKwL1/ArDh5JDspQVJ2O1R2Lq4xkpvXCQcdQkuVR/2R63VK8isIXLk
yuxuEoK+LkjtnG/3Y5uta/9v+qmDRXZBjlyLV+Ku6c3deOjZyIFGIGE2bxwVtk4Mf6dsgQRF0CD5
Sbovwu1+Z3hmnyj/ensMFl80oWQh4iPZSlx1wJo/Htt+lAfI7u39ecPT8zIacbLB2LPrrPepO7qP
w9jgLSOtt2TLbcY2nN0fCM2XcgAC0pP3EWffo8L5IBV7qam3daTaJsnw+YyEIsPMFJcsDwTMW63h
98iJxKfbNrBkNv/bAt6sI+GmZatpV13abPzCIxdcb4TkT31fouBBrRpPAe10V9JpS6/bsqZM/Bhd
pnzMfeDuwZOevYDrWH4ERLs4Er6pNGExi8lh1oGbuSzB8YU8Hnj/epHQcDyC1g6CtHrDzW2jMNxc
r4UjGOBXF4Sw0zGnQfVAPS6OrNmsf7AY/g8sWQeGyhKY6ks6hPUhVGN1WHJoSN22u20AhmtzEJAA
sIH9AzJO8lDR5R/dKwU2vvHb7Q5sv3/9/mZhqWopeZSuMEKk84PDwCKIEpSd79Ku4dwu6n2Kig35
RWThcJATqGmDNP0iUglopedvxCNXa75zXph4sg5o7UDlExLCPD21YXP0/O5ZFWsRjxU/he0WLaZt
rgwfXxYvmkjo5hc/b+F7MmgOiyvmjaPiv+PtvWEYx3kOgcOwowA410AXQefyNJHuIL1XxV4F2BGc
5keuZ3A+8KfZn+7d8a81Dw6D+NrUxX01T4e8He6WYBcaIjKRZ2Hnrl3k4tLaD2X4yGVYfugF7zfG
+r7rRybmbIF+XtO7eAuMsuhcgFAgIvMTLYZ71NAf9yzsyMSbjVPN3NzPUTiU1h09tKx16WENOn+L
+Ov9VYdj4/89R67z6joMuDCRI9EEnkrIAMn8jrLIm1WsiR7ODtHrcipXf8jSncMyNgSxsnqpCpxl
mccecuE9e7zaeAN+/4yJTCazCewrzPG68jKmbgHiRTkcWx9SPKT02hMfWHaYOpEdmtHnd/tsZGwP
xO+7uZCw0bRwCd5od36a1yjdeEN9312jP+BoYZCHQ94glw0hF2i+ZeoU6FruSl1EJtasasFY0eKW
eFn66qECFg2euckOZft1YyvQ0QrOkgX52L5Y/PsoC9d4hrTPade0m0AzsTQooagRq+T19BB48/3o
bt1tLT9u4syyTueN3wDnkgbNMWTqLP1dmGQ/MiFm1AnD3G8xJ51f/OwBNa+8zSDUsh+ZADOPlEhd
VjVmhGXgBu0eaybv2Jwn+T4CIvy+4bguSDUhkFQUYHiQ4pApoQ/gvBkeONAJf+2z69Uob85yd6io
DwxhcQEfd/Zl7fAGG4O6aViP+9o33JV5qa8DmcpL5TiZOuil693YpakrNqIdy5YaGYF65FcT62mR
XyKRPtdUvDh99dyQ8g5qyed12tq5bYvUOMdBjY6TFaoXF1zCqnORjlUsoJm8MUtXg/55jEeR4btq
dAsX141rQFgjcxHIRx4Wv6Wadz3RRSa8TDTzSLMwlBcBDCHx659TlqkY710bZ/N/tTvvDMDElEkB
CGcZYnuIFnkI6DzFaYO4qteXlad/X1Huo1N+hRDocVnD58Yjh2D0flek/Hx7mVmc0YSdhdA742XX
FiAaptE/XgGR6WMkqf8hX8foe8rqMd93QpjUZhOUrDK0mV9W0o0QTRj4M2uGcE9lrh+ZEDSdV5PD
BZWXjESiOoxgp/x7LZdNNXfLQjMhaNmM2o+V8vwy98OnWmWPS0FBL+dv/L7NDIa3K9bU80CIBMFf
CPp358ljwUuV+4ch2Erk2kZg+DtpMsAJIySKp6U4zxpJqzkP/o3SLSYCW/uGo1M8BSo+AlHtQAcF
lFzeaz3jiaHX4cbtyQJ5j0xas3xlE7j9HaSiuRecCHW9S5+N688wZfrUjI64QzEI+N/TNmoOzJ/I
YSAtSsuWcpewrR+ZODQyalmNjcQVa2VfHZK+dqTc5x4mCE35SzQwhqttOTt1XGt/PEcI1E+33Zy/
v0+aNGZl24LioIVxVI/Uek3an5mSP0p5xfzSr9PKnrvG/Xspyy+3+7Mshj/AZ5NeltRBaBJ0NPWP
c+Pr/EuKxBk7tbqf2EY3lsOFXbt/cwhPBEk4Z1wwaWn9bS2AK2mcbBeFGYx97fRN41XmUwHqXwky
D/656ZclppT0u9KIkQk7CxceTHmFyzpv3fw8ARN64Ir9O7VsC9lj2VKY4e+R1zVAS6DG8bqleGP3
0e14XET8NUWNxs5RGD6PGGUeI+rISz1H4BhT3ZlF2YfBdT/uW0bG8T5OAaBVNYKgWtJHkID/go7F
PQ2LjRDIMkUm+IwS3q35XMpLGjbZoaX9TxRafohq8SNj4cZFz7JETQBaCCL8ORu5vFBIXd5ThqI7
x69+7pofE3kGpjG8nUGg6DKuU3h3VS89kjH1Tpnui/PtLmxzdP3+xgtc6k0hmH/lBbU357nRJz/3
vysGdtvU23czNQnNwhWaa82yZhc6Bme/Du6cdePIsP284cJ+Csp2gceny3pVUQcNWCxLejchygLj
w84+jKMbFZXVUEqQO4A1bT32wxAe2DhnsXSy9pAWdEti2ZIxMJFoUT+1TlimTrIE4NqbiysDiU/b
M2W8eg0jOkDpEPjrdQ32pdkjang3UFe0xxbiJCVln0Cs+FLz9vX2qrJ5heHYRaGIYsHsJFrn4ti2
ajzWst5Ip1msbiLSom7kjGRYojgLvlW9aAAIrF+gp/RFNdHGzmQZgAlJ8xtQ27Z+5yRgHU7jtCNe
XPXeFuuorfXrne2N04nQLeZuUU4StoF3LtXQnxBc9RvBpuVwNtnOaDf6KdWzuPiKnKtW67iP9F9r
O20EG5abpcl0Vqw+K1rRiQsV3WPnQ6atqO+qwPk0c+/LSLZyuLZJun5/M0lB1fqZJpO4kMmFnlHv
jseIRvPGJNlaN9y6rtq1cj0MYqib8jC6XXPMtl9dba0bh3OwdiWu2jBwtC7yawEI6xH8/+kGPs9m
YMNx86713FznDoTxJD1iIb00RbMcx8XdcF+bhxnum4VROEBhJ02KrHlx1PiEGpAT4Bt5rN2t1xjL
KjJBaGJFESIXwklGr/gK5bbnaGru6wZ5xSF6dZpu13tGZOLR5nElbNa1uDiM3Dd++TXol6dMVXOs
RNofRSS/7NryTGRa1GS5umI5LtM0rafR9/t7xT13I5SxzdbVUm+cgftVRIMJrWftj4H+XOQP4iXe
EB2H9Pe+/zdibccbpeg8hMMI458D4Ggk3SoysN3sTGhao8PKY54jUPyWhifcg/nJcwEtrZC6eyyc
bgAoxW1fupLrgx+q/MRC+OOo2+5u3+AMbx/8zBdiycRlaUSPhnN99mckX263bnEXE722MCjjLEgT
AmATPWo1jEcxk8TL66csGo63+7DsKL7h844H67dBJC6RK/FUpqvukDYgHLzdumVH8Q2HZyorp8wJ
UDlfClxOX5tgPATrFiuC5d9NDBsfp3CePC+DarOq4mwgX33RbsTflrDJxK+5gANxp0DbM83vJzp9
x2s0kgUA0eTh9GWgzlMYDWpjmiyGNrFs48REEURjdgEMqIxH7FJHJCfbo5Pr7mnCbWPfcjVVOiGe
7cxF0GWXcPHGAwWTxyGI3M+3bW2zhuHoRcHKjIwqu4DWnMVO06+HcSBbQaVlJZFrr282Ksi1Q2F0
xhQNg/rLXcavBNu5DuhGNG5r3nDkrOZVG5Slk/QpBNsDr6meeCb4s9RRu5GpsXVhnN0RKPSmytXZ
RXGI5/ryouXwjEKUjbPVtmANR64RmJHGjRAaV+tv5dQvfu79LCk9V+v0QXjdR3+djvssbXg1Hula
BukSeHXrlQ9pHtF7T3R0o3XLPJngNYiiFJFbcieZK8mgyFcBjw2NyyPwZvX97QHYurjO4ZvFBA4E
PhUecZIBImSxLjJI89VPs5i/3G7fYov/JIHftA/hSs6GsswuPp2PuRs8pKsGH6kvP4Wtui9adZdN
YiNos7idSYVGRm/J05LwRDAodOX6PvL4xrZka/o6fW+GUfhZk9d4QL+KJH9bVRqeB/B67qpwjEzE
WiUjPRVi4UmoPHVo8D5/1FWZxbctYLOw4c8A4gQtHmed5ErzHxXh1zQqz7m77nxDNUnPKmi5dm4z
OQmeWMLPErfnF2hXO1vAcsuBYKpsLnIKo9Vz0qTm2XqAvg4KBqKxPrpLu0AYe6us2GZgw5EjKEtV
ToN4fGFV9+DntcR90dkiCLO0bsLTxjXMZDnCy6oOolkH3Lbmc83LzZoZyySZ2LRpXjK83axpItBH
IeWnVIoq9kj9mM5b2VBLfGwKajKQL4MK1okSMDgcYHUWQ775zl/UWaTiBciSLfEV22Cu39/4GsiR
lJzHJU3CsT2rLD/W7fotklGiNNvKW1qcwjX8uVbtwHPX50nahM9e3p/JlN4Br/t5l8+ZCpuDcoRT
sZxD2ajwujgHpqY/tFxIEY/aD37e7sW2qgzP5nzKO0E8noDhdTjUYfcrqqets8fWuHFG+8h3e2Oo
oyQlgrGjJ/w5jRvV1F9u/7zNAsYh7XVBL2oAaZKiwItT2mXp/Vq19Ox6fbmxr9pWrOHTBFcE2Q2M
J03JLzyTp7JVKm6D9OV69sje/3h7KO9PVWiCzxYq10WXY5r0rQfZtVQF2XKCqnydbQzk/bkKTfxZ
zhuwXaQzT9aBtaDVL9zzjNeheM402xUPhyb+LCTpWAbgOUiycX7tHPfbEtCNY/l9fw5N5Nm06mLJ
UUSS4N3vPg2DHzUwU6vbg4lun7+F3HBnqLJUaaY7nkhIzfpe28fg9oon7Bcbh6jNxNfvb/ekFaye
flPDAqKrDl1TZklDva23a5t9DUcGwEMVOs+xfbtXtjkQZ9R5XMoKkFA/bPtpI4ixdWO4dMo8SL02
PnJOfl74T7p1I4aEX5OKx6AIPbqR97N1Y3j27JQg0h8jbH5F83L18tipvJe2XF/3uZvh1jipnTAI
YewM0UzsSWhY9LrbQttY/v4PtFnlud1a9jypQHcQgqmhHeekXbcEt9+Ph0MTcaaZT7oAyA2E9NF9
I3U81/K+ceZjVuqD7CPUVpGNW9b72x8Siv+/ZllOer/30FVPlscrFlcLNxma/lA56d3oOD9vm8M2
IuO4bt0+7/rFj1CIjSfALowe24V/YIosce+NZyncu9XdCqRsnV2t9sYPhWz7WoOSPom8hgEfGz5w
f0H75BHiI+eV9/ds3OrLNn+Gzwd+Ws01ErVwl+qQz+E3smafritjzaeLqHapjPihKa0ZddIbRddi
/q5RSQzdU0ZiiIuFf+2zj+H1VQBxCzbBPtotf6YdO1xzLHHklc9FO/2gdX7XNmrjFLGkIaED8v/2
SVFI4pZdFSVklh9acDVqqPE6jTiibu2z1w3HNa/+QylKLHc8e2/0azliTBBbP69AFvUF5lDXP/KU
sJgKHPdLd0aZzsvtebya/U+cWWgC2RjnQ98A55lEXc9A0bPeoW6uP95u3DIAE8TGoSPpuwC6JkXL
XteRfAJsDgVYrG+PHQ0+7evE2BACTeYZmIwoCYHzOg+A08b+Iufz3Ely1yuXbCQMbTNl7AggtSSk
D8brIhiRVGjbVv9cnaD9fnsYtuaNPQAiq5CZzpowYcBmxEp9mXmz8e5p2fxNjFoEOiYinC5MVF41
8eS3L0tGntui2bdOQ+OgZyiFGkDgFyaToI8goH9ysHupOnzlVb8Rbdlmx3B3FgpA33MSJSOYgf72
69F7kemyBYGz7L+h4d+MBHydCwxA8v5j4fK7pkp/k6Z+vSKP3RqAvmneORDjmF9zTZo0RVdMIg5K
RfWU5ZW3LxQyYWiTHwgioGqctDQoGzxUQaAtBtSAfupbWu6jlgpNRFopkalY0jFMCnBZfFxTzzuU
Dg7IXX5gItKitWz56uvrhhRVYNib4zFrxOl249c94Z3dzoSfrUU7VmmUs4QjJD1S4d3lpP5ZqeEM
LspTr7doOi0eZ+LP8lp0HQsblkQu9OhLhvpAF9XNHBe0fQO5+smbiIFKoQsQ7aKD3P0UDkoDwZX9
WBZxmEL/rqYo177dkcXxTDxaMULVPhgZTQqwOSa8GPJXt1X1xiOrbZ4Mt6buSMhQ1GHSV3k+xAHt
q++Su/VPFJMN9c4hGN49Rm4/g8qNJkHpZMcrBucMltwtngVLAXho6mkW6SDmaGrDRGfhUyDz32KM
DhDP/Vh77DWc/WQt/M9s1D/bufl52yjvozZDE5826ppkgH3TpGkhspaOdRAL2Y/HNQzWQ+N6wZNX
THgQz4LypMpJbCw6yzZpQtZKIjpo3obwnjkPP42dvxyLZe2HeI5G98FNi59N780n1HcBC397pJYF
YgLZUHK7Ehq5NFH+Or6KgTg/OBVFnKnI3+jCNirjXJeZ52LxBSzBE8FwAn7qng/VhyUIz36LYtIg
HR7KMty3Q/8BaRsyb9HrQBOtQO450wNukx+ycV/xSWiyqpWonm89VFonbr+MJ0oW/6GnU3O8bQxL
OEeNc74o1gFFSgtN2OdsAVXM5AgA5qLqI+X7KLJDE8ymHZ+1RRXQBLUPQ0yjsD+vS+sdiggP/rdH
YdnRTPRa1qmm0x6W1DRXw5l4xDtzKC1srCbbgjXOd6llQJycY790nL9QPZ9kC7mrU3ffz5sQtpGv
ZVYIbMc9K9y4EWUbO6XL9q1OE7zWtYNodL3SJOsd9yhI4D/waaqOg5/qjS4ss28yqtF2rhfJZgoM
CpJ+Tt/OhyZb3I0Vamvd8OU6RdUPaKuxQkuV9xDSBC6bpQHdUqWyxA8mgq0kkAaY3ZImLdCcV/Eu
VzkqHvwxuV7QgbDcSI3+97j3TqBiinQuSnc1im7Qke8ePFEW92uvPmeZyLD15X85WXknmwXMwCOL
A9bfUWBKgaQ7e6F+0p14rUAnqjZpdi2LOjAcP1spnsIUJYmYhXPnOHX1UEaaxm3Vzx9ve6WtC/L/
AU1ICjmQlJBkGZpfJAg+pLr+MLe7FG79MDBigLwfWONFK0ncQE7fp7Dsv86V1j9u/7xt2RlOD0A9
OG4hV5XMWeMcKmB7Yz21WxV/lkVnAt4gFuV6tHKChA3rAMR++DrU4lfUVSpO3e7fcNlC1lmGYULe
/G6NKndqg8SX0xCDIvWRqXVfnsFEuTkE2UeHCpoMTiXOoI4t73lX6PNtA1hWj8m/BgBa6oFoHGEC
jFBqJOKL6feo1N+3m7dNzLXbN9H2SCmWD6tpkrrOry7PvxeEfrrdtO3Pr12+aToVYGDoSvw5ierP
ZIGwmgeeVe3tzMOZ0p3DmgrVCEmSWQXeQQghnxRX/un239smxvDaMhVTmAcNSaDkNMZFFwxxQcpf
txv/7639nU3QhK6RWaHOUaZeAsy2PkY13utkcexRWhUMqB1qCcjq2HnV9ddFh+dlLqHeV25FnpZg
x0S2aU1WYK3rAA/P5ccOkrnQAPpZqyDmQATuCxZMfFsz4moO3jRA/gI+xdBlng6MShlPjb+VErBY
yIS50WhowI2igyTsB3Xnd2Am9LFzbJzmltVr4trWFnV1PZ8CYFO8n74sn51w/RcvL6+3V4CteeM4
72QdcTyEeAmIM6fvLoEVSCijv1UQbQnN2ebn2vUb/+tIxDpEVCSRrntkqnAPJXxkY3osa8jEtNXD
JN00U37SrepBsTHOOw95YpREOW65713KFPlERU/tAXXrJS4gKshFPwnX+bzyrecC2/wYHk70lKdZ
OwEzjJvRaRjVdJeNw77ixvAPkraWS74EmJQI4thxNat/8rzZmBjbnxuHcg3sBopNWw+ZC/oLWL/X
qt6qzrY0bSLYFJnCBoUMBIl5VGd70vnVjFtFT5Y1b/KuRV2nweK2kMSfVHuUsu+P4LHz76Rodz77
mug11OFmeVtkfsJ99ZK37G+dD19ve6xtZgyPbXzwAOlhIkndzyWefFvwMc/ueL7dusWfPMNZF1QT
djwqSUKjrPrcVFl4Whw6PgegYj7jefn37W5sg7h+f7MnrG0ZLnk9EmBFu+hB9b4XN9HmJcvWuhFM
z+3Ul9XqYVMbSkhwLFe+2CHfmCFb44a7Bv7it3nb4kBGWu3ER92cZ6Z+7ZsXI4he3K7WmYvG+6yG
Zk8wPuh5+bKvbcNbRSMrqLAN8FYug1PK3T6mGd+ZxTSRariHgwJivN7GtU/jaKG/la63yOYtq9KE
qemBV2zNiZssYRs9DH79N434eFJLKw+u3HpLs+wLJlAt6zOZCa9xE6oAVpP+ORiDkxLFRmLB1vx1
cG/WvADvUENU6SZjFxWH2Zm72JHupcuD4y4Dm9i0qSNtO9N0RZpNVCye6mV+GsY5/Wtf81eHePP/
1RCkUTC5mJ6xCfJT3/aQVwPUjv/e177htQAUa1D8ZS5SI2DgOjZhTpd72bB5X51GaPKnQYtC+CNP
lwSSrkAzDG4ry7usVml1d3sENgsb3ttC41AUM1+TXKnyRAZGDj62unuh1nGnjQ0nVk0KIAa4bvHQ
6EikB30GB9i8Dlyn+s/rAF6m/9/ESnO+hLO3JhIVTdibc+9Q14s6zuCruY9cdz6sjHpx50TtcUqb
Mh66gj2NI+mQNClC1LlRH/mT27N5XVfv/cw1m/xmvblVFmSShGsCjC0EQ4ZJ6Me8qtQGysXW/DUX
8Kb5ZtWtjHK5JoUX5d79VPRBcGCgBtjCvdo6MPw9I53odYntpESpcEuCv1twUW/MjeXixkzgWubN
KI4s4CwuKg4h+jQnMghPV3CEW4qDcIM+bvricQrTT1mBasQcJAfOvhsP+4NBzfHCBtX1azIIpvWx
4dnsglKqIfp02/TvOxLjxlYAECwv+gWr3PGKZzAY3ZcBqobIzksVMynT+LIOQvJ6Tcpi/V0xcpJz
8LuP6K5MDDM501TAoinz1JpoWv47+uKfdg53rlrD/wdUXXTR2q9J1bf+IzT4NFiK/C1hKcu8mxi2
0l1LVFcLzHvG2/NM6u6cE7l+IgA9/4+zK1uSW1WCX6QILQiJV/U609KMPeP9RWH7+GhfEFpAX3+z
/TSXM7Qi+sl2hwNBUQUFZGXu7ppaHcc2pXPb91BmT8gs1iPpRX+catcC3kf9uf0FQ9zp8LVq5G7H
Ob6Q8rE+VBYAGRWKGTciz2QiLartpuoZJ80KQQlrPJZsIBEZ2nnXoNJ6w0TXpt5Z+HQKtWVuOlfU
lUwsd5J7udbHPHD93dRNQE9sHYJMVrr+/mb5U15eNF3eyKSSotoJr3DOIx6HN3IdU+taANvW0KS2
rAGAdLuEY63aSyLuIzWnOn1a7aJmQazhkrhWnn0cF9ad8KqydeFi6rq2iVutDdRLTVXCB2n9Wr02
/UqF2MpkTa1r8dv5IWlcK1SJlwXeDpM87BjnW9UJhtZ1qJlV1qRrHT4nKBB1jlZTU3A7OFt+aWpd
25CBUcjstZMyKcmMBBbPVheJ15rD7bA1BJZOh5ZBG91t8xEuU/MhPAyQnfzoAYr/XdDQv48tlepM
aGnoLZBRKKakJoGIumuNBeXNBtTCZJ/ryN6EVDbmopOgxUq60u1Bui3zBEvFFrWDqfXr729a98hS
07TgYxIuXXaEWLo8O43cwliYrK8F7NI7CoAXKhJOvYeqXWOQjuwtVW2YxrCkBdqhWYDVf1w7IhJR
pf8sRf/Jb8mDR8QTa7cKBk2f0OKWNDKYU5yxkqnEq0pOPi6DQs2GdRwX+9/bLmr6hBa81ryi+scd
RWL386UL1FPhlrt+pA8V3yzIfh8rQXWAmWqH0kdBIoYx1+ooeNUeXJq7D7MTkjisuB/ZZeF8L+1m
i8zDMKr/gM1mB8feHKPy1tCJqr5E3OVANPB6DA8g9mo2ds73H9moDjur2djLdfSGxO3K8IxCQj+C
kiU/KY8O0XVza7MtwInBm3UQmqJdVnRQlUwg1P5nSZGCo+mOjhtJmMliWqB7beWILiA8UZK8pqmb
RZ0QKIJl1Y8uaA+3nc0Q7zoHGsjh2ey0CJmq6fuomK3qeF28Nlo3WUiL9w6EVallzZgM3KNYY3ap
szWMmCy2yi9N3dci3vFUHYQNuh+4Yf/kMQcHkGxTN+V6IH0nRdK1Nz1RWTIblyEBfuhzVS+Xri2f
UQJzKmh5BND0OHUdRN3Gj/fNhRb4gVd3K4NwfQJJod/AtgBnGPR3bto61CwQw0TFTHkCyJd1Rqaa
nUiDF8q7uq4jyjzLyVLqFjxxS/unUJmKJJbiOxvXztCyx53f9TI06ce0iCFhTssoqAj/ebvvBifV
9TdVLgM/XCRPPOGCSirPaFUdXRZCT94Ly3TdyLcNzqQjxqAhT9Qasj7pQjjooJi9C4CR2BfW2CbV
OrCjW4fr3s4CAfAaC/f3jU7b0FHP21UhjkKJXMZmryryr0QplQeVxdvtG1YpHUtmL1OJksixT9a2
j6yFHgPV/+OldZy56ca2bghyHUsWdL7LWUs6fAKsoJI/pU3+9XbvTXOvbedKSgXukKpP7CV8BeLr
BSxsvwoebMB/TD3XInqAjKUq66VPlqz/LsOCR8QiW4XIhr7rELLeExbEZGWfTNbiHvK+khEFOOAI
OdytRNb0CS0Xr/wu/ZvtJ6tF7WMj6g9Vk/kHydX3u+yvo8gqkDNOteV0qBH28oiJ/uB0Nsp/+J37
m06F1vcqdP0CyoydX7DzOHrNQ+aHn+7r/dVsb5JlpBUC9FF+kzBmHaVY99ZUvzR2dlehCtWxY6BR
h+5jsLZJScMfKJTKIr4UL7e7bghbHQlW0SYFNkV1CQndT35NLwUpLpOrxl1aVqfb3zAkmboOZwfI
L55NZJ14NgREu7axv+Lhj+whzNGieMhpIwBzpy+1csr97S+a/FULZyYnYtcurROaof7YWnI3ssbU
j6SttvZR06C0kM7DTqWty9oEd+TnzJMvwbp+963skyr4cQQfMk5Qn2+PxrB66Hgxt3RRkR96dSIK
4Ryg7u5gNGpLTcZgKx0klqWuLAWokxOLV7HdoZIryB48J9tYtA120nFiawnpiWFC8xJn7l0Acu1E
iMY9orIaOiw0h8449elTOtx5065Dx0DLpLw07XARRKxPQ+CWkces+y6aPC3QrQDUrpKu8OSyz4/5
OIantS+Cw+15Ns3Edf7fLCN2Qycnc7I2ATSzivAe8hg0/HGFHvJGAmX6gJaG+7hAlyAawjZEqfho
CSEeeGr7MRXlFuLY5Kvu/4/hKjyapWHRJR4bwAnOJu+hkPZ63z6qA8j6bF6XcCzbpFnn12x0vowQ
Mr9tfFPH9Xju7BVH96pJpNsUierm9FBKT25Y3lBxSnVkWFmNsk+l6BMIs3wtnDWeRP47Xbtn0lY/
q+tbEF5/S44n/soHyeLy5faoDDOuo8XCwgssBXgvbkKK7lGNgv2awWnxLADA2hiawXA6ZGwB4Y09
+ynqZYHu+sroDN+tkUq5G4ml4SCvU6DZQ+YCkxZ2ydLhIdsq8tesGR4LtwI/pBPXM9/SyTBshe7V
hm/Cz6qhFu02+NAsgQEP6uGobHcPMOeXSbpbIWiy1vX3Nx8ZC3vmbPGaBOVdfuQrgP554N0H7qI6
dgxM+iAt81mXDEVqRbjpKCIom51v+5LJPlpoV8PcCxe3aUml0iEaHV9FOQQSUdo69Xsxzf596Y6O
IRvdwBOFxetk5RADutTVRPqjZzf8Xo/VQn0A/G1WfVsndW2fgnF+7ef081020oFkiwjdyuuWNuEg
AY0gcftU+ytDyWb+PIZbZeQGH9IRZd0y26LvkA/4bruIneU4eFOxlnL8dHsQpva1c3Yz1RVqQJE9
SbHMu6lSAjjjsdrf1/rVvd5EANwGxTrKrZNq7vmpK8fuHIhNBk5T37UgJoXls2YUbZJD9lqCNqRs
jnNXO83GamRYUHUSNF909rLyuU1YOLKIjoIcPIA1z05d/LnPPtomTTLfqVGB2CROV/+inmNFrp+5
9y3WOgvaSNrFFSkab1VnPfjKr/bEGcsNhKbJOFraDWdkcrT7NpFF2x+QS9Yn8EsOcZa2asP+hkVI
l+xsWAA5I+E0id+PDw5Qa5Kkv4RkeyKbDfc3jELHlo1sUYWFM24y0+xPM6m9s85nYfGNHMawn+no
MlH2YuDgwU1Sa9qj0iTuKAqb/GlfDMvvdKQfb7uRaRRaEDtjRrNM9g2gynjk4ux8TSxAerMx1YY4
s7Uonrgl1kwtTQKu6R6vxY1SVcTq7j5yBqqjy+ZmTgc8vbZJBgb2y1R30HxJyZ1bvU58NoftSvE6
gBWuFH8KFxWig/MjLPmOzc3Grb3JQFoY8xmntkn1WObY0u79a4bdtn52uD27pta1vVi2NQoTIViI
sko33DPaB4cKxCIbO7DJd7Q4ngrGwU85YYORkOWcJYTI859sGH/e13lt/80yno9Zu9RJ11waBTae
Bg9AG+vD+9Hl65iyol3toEv7KukKsrNyb5+XwTGfMyzQuLIn90nG+DrV2aSmEsmWUyYtz0VU805G
jhiPt+3z/hrn6yRnlsvIVAVLmXQ9KH18weO6lntfWZ8zZ904yb4/xb7OdhasUFiaVqdIprp/8H1y
AmXiaQQO4fYQ3vdPXweM4bKl6EWwFElTBFMfubSY630ZknYLXWmy0fXDb7IIBv62NlVTkWR1s2+b
wYvazi5260za/aqCLVSgyZ20KM5FVlO/WovEQv31CcQG68GZIL4SSDv/1E1W9ch8MFrcZzQtqP20
VFkhxyJxoNyzq52C7ge8vJ7ua10L6jGtQ9AZZ0XS+uoB+KHhYFcBubNxLaSVWGQvGpolfjo/9/50
TsXK7zOLDhNzAMlNSe1lwLnObNeCvmLXK74FYzYEgo4Qq4KZtjNKLpPUq0/Scs7S7XEFtiUxbggE
HR4WTPUUuIBOAvvnf07F8NR47bfbE2rqubYFpyAXwpkCFH/1Ep4HRR4Cb350a+v37eYNPBi+DgyD
kng6i4xnyeyoH1UropVmkS9+9uqzxb0ImIrdlIOBHr/e/qJpQFpM957kfdpZVoxq3v3SiAfP73eZ
ajcSL9NUaLHsWost5xDNd7IvI5Hnc1Ra9lZ5oal1LXh5CYgvREgRAXlrv7ZqGc7pUGylvabWteDF
2/nUFS6zYt9uPxREJukUHm5b3bDE6aRkWYvij0y6Vmz5DnSIQ8GOTVV+8q1cRi5bxD6b0o+3P2UY
hQ4Yc6cla8Y+z5KG2OnzGDQdMKVFu5GSGrYEnZxMWcHiqM7PkiLAA5vTym+kD/4p+bx3JnqXTKiv
w8byAiHXAHSeOLQtOzxuh+R1hIjPGuXryu/bPHXYGLDIc+hMixVnyzot+xw7QboPyZ0Smr4uoelY
kBiCjeBMWQBQfdiAwm3KPt2eY0MQ69xkjpydTIrJiqsyO16DWOTZh2CaNtJqg7fq1GR52vkAqGCS
RddNkQ2NkIhZ9bdpTQ92kAIPAF6R+5YjHUVGPEFHXJdj3wmm4RmKJPlpKVbr6M8TuSsT9v/DU5ZO
rB1HYcWtdEQUlkICEbVFM2CaCW1PzgmbCyvnVrxW+cVbx8e6Gk6dze/LIHXoWMpGr2zmksUro6hJ
S5+bBZKvpbpvtdZxYvm8FBYK2zMAY5kfeVbzmBbsPjJ4XweH2YuSdG6xKxNbPXoB/bdhwxZu1bAM
6Wgw15WioDy3YoVSFlQUPEIyLo8IHy9j2G4spIap1enIJjJAoSpb0riqmocqoyc/X48KtcK3Y9iw
TutgMJEH3jhnHnbKdcIjPArVzpbXbYHBTK1r+zC0NhuOSwkW8yEb9jJlQ8T9fKv1v7eg/wVrQWfx
/08GpIbLuyDqBjIzPEIcZE/n6lCzczrZ0dDxaE4/OmEVqX6N2Pwj9KZHRrJ9Gjy74UdV/aTpsQAJ
7X2G1LZtj/Uctzoti8NUfR3z9IPn0R+3mza5gBbdZByLVEImPC7zbnwMGzaCTCEfz2Obbx1yDZ6s
Q8VqkA7SrMIC4viLjWMuNOhT8mzRtnZeAcGBUkmZzsPhrvHoyLGe5MLhnpfGtWwfrMV6WEuRhHIL
g2Awl847lnEvLdeGpfEa1EeR17vQb76jcODf271/H9Tl69ixPkDhJpS+0riloLspm2I6T9jHI7X4
7BgAF3rAhWK5a9rQ3uEd8L5LJl/HkgnZDz4nNI0dbp8gmPG6IIfe8F3T7F/D980Ju6A1KHzmIYzp
qj55LBsiaQGwTZav5fWu77bdTNOirQV1E9K1SNc0Bm3Gy1yGT+1ox9WyhbV7H3wA1d7/H0M64yql
ZiKMx2oAXcB8KaV4zkCnNpcoG8497wBZ21+3h2JY1nQasrALOtuxJhanZZo+5OW6flvmTG5cyZlm
Qwt32sxiangO/4WoCG8zHMGquGi8b6mUG6u+4RM6jmxZgQCuLBrGXTg9LGF+4UXjH7OWPi7Qhb0v
zHVGMt/GvWKVr2EMSs1D1nO1rzO73jthukXYZpgHHUqWdcVo5eDxj2cbBAvlwIpolP7L7Uk2HYp1
HJm/jqDxssc0DjP7m5PbbZxb6b+QVRp2ds/SPUCj/Fxw0qLmgwyPY8a2cDoGX/4PVRluV2TQ22k8
u/Nnx/3gL6+QAUQ9bvvBAiyID/ZGTJoMqAU+Ct/JkBdYy9TIxE6m+bBTHi6Yb1vwL1fKO/uzjjib
fSLC1hdpLEkBGvGXQX1L52KfesvRmq09JHp2uZ+j5KTfS1wtNKBq9OtTJY8NaCIHldj5D4+Cm3O9
ZOl0XMcXARLhKd8vZN7f7qJhUdLxaqjacTloHOFBLVBqSwjadnel+RnELFs46b8AjPesoGUGfiMp
+BGQBI1tCaXDIVpWuXOXpLJPGWmjJagOLE9kcB14wV497xcgX7vUm3d980x4Hg0r2yHNjFxuP4Ic
2+HwvYbva++jtTwPXrjv2u/C2RLu+0sl8l5/tfVH9MEEaigf2X73SXE8qT5duznT+jBxFCQs9dnx
IXCQf1VKvAQDPeHSDmeZ7KkEE+O1f2wrAl2s3e/0REfDZaVTXCXnWeyF1QO6EqTdnqwfa2wahHxF
rcQR7uFk695vgiiwtnTcXdN3r3H5Zj+ccjlUqsGMVeCQRjUOsAPOyvcVxlfLY5A70YjaST6l0Voc
WObtnaGCWB89ii4puHwqWn/XYOPEP5myDpXzYlcbN4F/X5/fs8n1tPymb30GVUVrdVi81K9KdTtn
QI0LFoduXfc17SIEUFkd29Y5XcPM944cSpuKbZxGDAuGjrgLrKGdyHJN6FuviSaPVVEelFvLkcn1
dNBdWDlry8uVAab2s1M/c9vZOdXPVJyodxz9Pub9Szun0dz+GcOkzqt9r5D7tzt4HaToNi5+/kLM
3jOxtipaDs88SOZcU3k8lNhOhA4w8Jm0y/Uu8WvnFI9B9dQ0YHccxkOzgiFaHgf/GwP5O8yv0hin
Dcy9U31DnUG0pv9IfkSB3X6dw9M147k6UbtCPo9cXWTbcU2zo6VYhfKERMlNACqv7sz6SuzKMN/C
npsavwbLG8cTYQkqyyKjceoXz5Oaj242bWwUhlVYx/rJvKAd9XMay7FfItYET84kEtSubLRv6rq2
ovVO7kCPoaRxJb4AF/FcQe309v5haFnH+jUC9LBBWdC4LqY5Yi59sEn74XbbhixAB/Q1bHWdUPU0
9saTDIOI5sGOo3o4/cG9GZfm1vG+72grikydprUdWN8f2Q974tOehsFTXdeJbbtpRBf6iHrxPrr9
NZPFrinpGzeqG+gKDqqhMS1KCwEUgBduBLvEfa1fPexN61NTS0j9+Mg5QaJfH4pqbSH4Ug1Tf58r
6bRwqSsa0OF4QVyO0EWyUjwzsxDCube7b8jLdVDf0rdgyHYUjZ1++S1TkM/J/quHDa7P0o3ZNtlf
C+O2Y5w6LvNji5T8OBES7kVOvf3tARgiWQf0VXnZCSfL/JjP5LUO21cbHGgAam2cW0zNa4EMrfku
r6jr4zjEdpY1np2UPDK5bmyuBtvokD5rwnOybxH0vpPFPueQTgur8L7CRV/H8jGW0SYUBTo/0z9z
yLKIePdpXfs6LdxaVw5XM3CZBemtKGS8xO3QuHWSM7ilLmNau97Q1TN8prAyLh7Agx5me/AhKtTv
4E38aentYOsezTDFOk/cVY6ILqz2Y+lEuIhYhwiUi7ed0zS919/fLA40mzq/rNG0TekS2fOIew5V
3+f5jrb3poLPtsVSN677Ll6L+dmpm1Pmb0lem8yihW1RuN04qInEYqJ7xabXBp9x0q3SDZNptDNK
WKiJtn3oxfbc+pHVtok3lvRO02hRC2sX9tR6btwX094V0yFdyZEMzUbzhr7/B8TX+73we+XG80oP
60AecnDz3/YYg9X/A+AjBR5tWO7Ffo9S8tJrwl2z9s1hBVPu4fYnTL3Xdl+OR9F6JJYbN7x/WB3x
uL0omHqvbbVduQBSAklU+Ml4AQj6hblrRJb8dLvn1x6+kybruD0HmziTs3JiodSXys8vLSGH2uHn
JcwOVk020nGTga6/v4la2y/6vnccFZNekZ0s7HxXubazsR2aBqGFreX1rkVobscq7T62gGimqkxw
z7P31+mh7e7McHWGOMG5V5NpXRG+83qxoCsKvfoh2/fU2nroMtSd+LYWw34t13zq3TV2lNoVubMP
8+Dhr2rXMFY7arUferd/GdLxREn66lvBRp5qmiAtvIdhaIss5GucO2XxCQo9yo3SBoQx+9t+9n77
RMf5rbieJsxXMlYle0Xx7onTccO33p99omP7UrcBsHXxl7gT/NB25KFK2y/MTovIyrpuF0x3bmtE
B/rZDK9DwDAvMfOC/RgKpF49/QfYyy3qtPeDnegovzFQawVCYVhpahYUDbJn1qtn3AO83J4FU/vX
39+E4VoDRgbNYBkD7Qeojt1V8VT14uzlbn2+/QnTRF9/f/MJEEdMDG/6Ek8cI8GxeZj3ss63+MFM
reuRblu12yt7iWkXVJ8dSfw2otC+ugvJQXTmN/AzcojdiCUemSUebHDbXSj37qP8IzrxG1snkhO/
h2kgWk9L63TVwLptddPEauELxcCu7nxY3bM6iNdxuuuU88sLprtydqJj+njdldD4q2VMM/asHOvD
KNZdM8qthNEwrzqqr3QnPkAaTMagfb8+6EKYQFEcXu+yjg7qa2zmhH0VzjEN2/1QDM9tlYKhstzA
uJg6r23RM/dY2jfTHOc27lRRTYQSkGwSG+nL+3k70WF9tJ3ESHp7iKUvjrljJ84k8RqjnvOc3/U2
TcLrwN7ErEt8OterFHE5jdlO9vY5Cwo3ylJn4zXMZCEtbGdORukqa4iJ1WU7koUfrTJfD7dn19S4
llXzgDQQYetEXE3TL8shGSqUcWt2X+Pafmyx2UaFDxrn7fyzc8cmskA0erttQ9DqSL666iuOpVHE
bYWb4JJjwxpXLP3t1ivA+6/cRMfv1USh8inNBKIqsHekDHZUkBcnZR8Ku4tJ0BxLADmi2rpPspz8
B9In2yYbZoyIrUFxdLzGOqMcdItYyTDRwTUBeOOmsurAhQPdrljY4gMlzm8nnDeuxN+/piM6hG/F
A6CSqFuN02beM9mfJ5/sbS5OHoLNs1FZMWxVPBjiWUfz4WoOu3zYDLE9lHGb+ccJ5EdzO32HZN3X
245lMtT19zeGwu37UIE1ZojdIE+scn7moIu83bTBZ3U83+SneQ8MKHqfS/BySPDLDxaBkGZF7I1s
3tR7LZ5rSMTzHmrfcen49avbF/X5+mByX0DrED5Z0q72M6uPJ+W8ZK08j9by/bZtTB3XN2EbevF1
l/Ux0BfTocgFWCwQBxsdN1hex++ta8/xkoX3EzHkPyR0RiPHlp9Yl2+EgMEvdQBfkDLWrqroYhZk
wKkdh0keqEzPlr11A2Wwj47iw1pT4UlWtjHBG0fcO5W42E6zRatrss91XG+cvl/Wa+Hx0sd5yNIo
6NWh5tYPb96ivDH1/vrdN+1XeeWDQJ20cW3L6jDlKzllwVzdaf3rV9+0ni41qP2ly+OlH6PCQwWa
HwequKz8vqjSdUTbmbglnmda3LrmqCVRtBH07Ds027pUN7y4ER3IF1QMKsHOiC+AvqUOUXuQHhXo
pkf1bWZeRKpH3/pii9+8dUFWM5wcKI50xakv/B14HKLQbg+1AL5ZPgz5soMHep4d0Snb4T+RJt+P
8if+ZmUl0HMvsAvZeo41eY62x7t+s5YeDeo4GCz0LmgiihDoofC3EbqGE6quUJqqtXZWizUxYCfH
jqdHYsmj6/MHZ+12IO296+ab6Pi/K/8qL8auwcvh5J0n4e/rdGUb/mNYHnS8n68K5qbj2GDhR4Y1
dfShXIIfiqbfQ7vaWuMMhtJRf1iaw76bSoxgav54TvlBWWsJIbTiUlMPNBVA7m9MiYEiHRnu/wfc
LHuoIASijS35ZNv+Y9C7kVz+OlvjfyFMHpb2o0c7vJDOEa6a7zSjtooAABiyUlZtrLIGz7tOmdEj
ZD3L8Q+XztL/BjvhVg2KQcOQ6GKk9gRJNl4g5FdaRNeAAaogyKMKhMIeD3fgv1q8L65XnmbinAo7
i0pVRgOis+5UZG8JixiiSyeay92gVA6EIWNhWYe0ZN/8ctjPa/779qZral7LFhqySu6UTF2q5rHm
3ssg14M3d1sP5iaP1NaGwgtnL60sdRFD+FiRpjsUE/DbtHY++6hmQHlb7tx3j+Vr6QODZN48OeV6
Ge1jpeoYWk/HUVmRsn85Gflzl7l00OBEUo53gmq90H6mJ6+FRgDEyepj5nbVh9ufMGyUOmTQ7lDi
r1SzXqBEwXeyXuqTCEi5sVGaWr9O1JuNki6phf19VBc/68llqcGupnJ32jiSmVrXVgXctIdh3/ig
9MFV3yOreieqi1Xtb1vGsIbqkMCSpXihhxIGCIPmT0GbfmRd8DQ4oFkl7L6neaKTzwVQIetzP6OX
cQRT5SCg/1Bm0MO8PQJDtOlgwLEpoChBJ3VBQQNuP5eOHERHz1D7uO+iScfyDT54C0XgeJfFD773
FAojqYr9drzTN7VwLu2pz0HW5V0six6ItJ/pXGyVQ5p8R4tfZ81CStvQvQwD5wcZrtWRYQPZsLxh
IdJhdLMnkENAEvQCpTPULPJfQ2HtQHt1EJP9ZfDkr7smWGeXK1uatl5H3UvRpwp0F8slIILvS2/r
JtFw0tb55cIwwJGFC/cSjijb6AqUajPv5Fn8pyvcc9nVSZndV3ROdKDbCqnWdFKpvNRlMH4NKLM/
iNmVX3PZg2BGqGZwT7fNZph7HfPmWuvS5PXgwq+WX1VWPwpv/XJf09dPvlnwsmXoyrW23Es3LEPU
OYt3XEv7PqwN0eVJ2axgttBzL9zLQUFqc8hgus3We7phwfO0zTlcvAq0i6O8ZIvcpSr87a7yn8ka
TjZh00ZgGJYkHXfWFitdpyxwL2O6PAJzn4jF2Y0F2UiqTc1rUd1MXuCvKXMvmSRnEKclhWqSbN3C
fBgspGPPmOIBaNspvdQT+7SM6REzcCCsBGdouAVIMjinjkGbmz6AxMkSXJzc+4Ay8VdfBRv7pcE6
Oplc77X1ULZMIprb4Hm1pYU9B6IwgNH5itQbybrpK1fjvQkB6igHGDOC6PL5d3DPvuT++NkK3ePt
CDM1f/39TfOdrEJw/Kb0sorguR+LKULV6p602fl2+6Y51iLYgjCD44ER4YJnw4+zx07Dmn5zfXpO
G35fVqRjzvKgs3rSre6l6hwXEEb337y+jyuC/AVYvzEPpF6hd9L28mIv1xU7F8F+QK66MbeGCg2i
o83sus1okWLbBJ/zzzHkMpr5/KmYrDPPgp2k/bmACOTseWeHufcdGlwtqMHLC4wh1CwvPphOjqSz
7McmDQWEnuS0MekGp9JhaGXvel7bSSysQ/u6CPuH7fvfgzq4765Rx6FlNeQYLDG5l0nOF2dczmpd
N/Yyg7vqMDS++lQxNbsX0AwDkr143VM+NgFAPzLf2RJ+ezssTBbSopqNEkBnB5PQK2B90ooKyEe7
zjEMPGvjE6ahaJHNIcMrKtrKC+htwFrsl9Y+RIZ/sIe+27cinDf2IMMKq7PMOaJowHHG1WXMHRIB
SbFErQ0e+vsM5f3/+gT+1NLt8kJeGrqUl5y6w9mDPOqV7o9sRKFpLrSNeiTBWC95511sO3+alvmx
l+6epfTlvhFoaTcb7M5V1Fou/myzR5ar+ez6bXlxRLpFwmQagRbSzQwtSKhZLheUjfqP9SDyPWSr
2GNABn9/exSG5zQdo+Yw0gOyUXoXWp+aedjR1D4EYbmr7N8Vs3aBOOHS8vanDA71H8zaEoDXWzS4
1WjnKSJzUKCimw0bhyxT69oZGoc4yoXCQIoMQmh2wK1dZYXNRt8NQadTzXncR/pCMBP2NHd7EQwc
lc7TcGEdk/vOHrdSV8OM69C1YF5yr8bRFutHNh5rWpIv4HRfXzw1DRvrh8lQ19/fbH32ONSowvCd
SzUpUkYctJo/VpfKjRufv3jY/6LviK1FNuPuWvMlcC5u+9Q41XkBXsmtv6quO9TDuMsa99DYX+aW
HwaUrfDQBedEH2UFi6pg65BkGqMW+jWK+ARviXNReAJ9BU8v2xFabCUPxiFqoT+7JB+8As2n3kdb
/m4bkEOQlyZzdnM3HsI8GQIcO9QuC+sIYw2Ufy3A6u9kVCa2ti4Mhd+DCW+Rl7zx6hd7RbEPuJXn
hyXwUmdjgX7fhJ4ObgvUZAcoKVgujdWr1xYgij9Nnjdf7lkLPB3fpiBorKqBYPH05xertH4GrLgr
ffd0QBun+eL3LXaWdgl33kxOaztfsCZs7Vwh4uS//u3peLaSLYRDuW2+hKz74NtNG40T4L22+4yE
7+fkTUWEmse7nqY9ncPOD/AwJ4F4uAAP4kaNT7s9yg6tPe0Hftc26enSpg4h/QQmp/kyDlf+F5r/
Wob2JELv8+2pNtlLWw+8Oki90W6WC8vr00SOaxdc8MdAxyh0Oi/KtuTQTB6rBb3vpr20uDNf2ASm
TlkN6R6A6y1KFVPrWsyXdgAIoJ1NF5+m1aXHG9FkL/Kuo47H9ICWkPypkf5cykJ0DyFEer8SbPxb
mBkDAtfToW5S1OCM6iEaJVyreXKgGxc7OOXukOBBzg3VYZ97XtcRnprLnZ0tbRatztj8j7MrW5IT
VpY/dIgACRC8Ar1M96y2Z7y8KLwCWhCLWL/+Zt8nH46ZjugnR/Q4BEiqUqkqK/PsQKztilVuTN8a
DOdYZ+ZBiF3g9NFxWkyexPRGBge6xsJ1AE/KqgqH81B2QQIuI3S4lubOA/fv+3v438c/jS6//3Vm
1iZQzCnH4VySfke1++Q6aLVUwWnqpyvMYVsTdIkI/nrEAAvUcmz6c8wmtdPGVQCtTdcO/X/HFXSN
htO9Udod+vFcuQwwxFiIA+08dceK6TYYK41Wdg6xkzFktBnhF0m3c3QPQfOo4le81IYXiVbGbfgg
rLX9cNaueqyZfQHQ96xpCfUF+ijK+C7m5TW11a3VXpl63/WxURDZOCvljWizjgWkCX32YKcwyqbJ
RleWfGtRVlYP1H0Bdo68O0PU/BFtKH9qOR+1F39+f9Nu7Kg1Uq7ychE2ElZhGCv2dWv6dLyubbg1
+mWh/tqvFmQ/3HL0bzj+bB5JXQ1HaQN2vO3dV9F8HAN2ytSCOLgyIH2cijFb7CR2t42+MudiMhx0
B/DlMw38IgFhL4S9vaa75m8vb/mPEGENh7tEHyG3YjiHvvmh9aSTNvQOGqreIfd+5VT+vO07Lmvz
1xpEviQh2EzGM64nXtq1wZgFPPhz2+Are3YNoI7eiCWIhU+gilmFqR/Q8IpH3do+K3v25ECcJsZ5
MPCuuosd7Z67ZrwGt9uwrDUgbuypx7pBjgjQ94SFy75coPTTRN339+dma/yV5cYylsgKlzAtkOuA
Vg0kg/kjW9zbdv8aFgfD6ispMPUGAvC7jgx+Kn3u3Db1a1CcX5VgyXOpPbNoVOkw1AmaTa41pm2s
6xoPp4NeOiAb688+6lFnNM/PmcPNeOPErAw38P2izG1pz4JG7r5DEeBQquCa2V5c1z/Mds1oV+WV
OzVLZM/NVFW7kg86bZfyyS94mVZAJyZtx8J0cei1B27kiema5G4ZKG7jzJ3O5cAWekAMCA7p0oiX
ovWcQ4jeykw4lb2H8vrQZgWKf1k70mvK3Bu7eA2fY72pakCO7ZkIe2zpcNe05mlmt4Ev6Ro718/a
VxdFo7PxQI3dMnWcdfShLcmTE9Q3bojVUV2Cgd4NSIHADOmfR1Rbp69TP9SvN5n5GuOGDkVSL+he
PvtqcFNI2UwZfmsSJ6L8yjV7Yw3W+DYyBlCcI2571qiBOr49TUH0TEV1U0qdrhFuJcgGiGuRTi/D
he6FN6q9D0jW7v352TD2NbTNjYAtUQxVFBNXw5++I/pnW8XX2Pi2Rl8ZexTbHs0JuMijabz/OXb1
ckd0c63B5TLKP4x9TVsXu6BhjlqoWudemYq6/SFY97GcxTcQQl6z760vuPz+1/lcAH7soLiAAK9q
0KVLpqfCmW/b+WsImoEi/VhYHEENwE8mCWk1JL1l3o/3l3YjhFmz1skQfZp1zMazrXyWQCsdQlEq
MEmnyGfG/PkYDOZK5nbLBFY2XAmgZXvededg3nNnguqV6r63iru3RUlrDBor4mLQPRLN2jGfqzB+
aMoguGK+Gyu8hp5RCJBoEs3m3Jdzl3R5cNdIciWTunEc/TfmjPyH6pm0dRia81BLL6GgUiIu2mj+
U9hLA3UTGJCPeTb1wviyNtegB1tfdNkQf+1ZXkEHRYII81xJBgVggzZg3fH5Suyxsa3W1HWxG2uQ
0M89ynuUJqjnRodqlt6O6dY9ssjRH6ZbGRvoGppG53gwHkSGznPn8SdVOu2RWB8sbY28RlC5NVsr
C59cvx+c2OuRPGt7mQS07H+gmtJcscKt4VcxuB900ai1250HO0bAyTiQseBzlb5v4xsucI1LC0Pt
DNIs7ZnE8RwmjhHtWfLeOdCoQH0j9MMrp9DWqq8s3DFO1S9RPp69UtZIOPnjeCiGgaZLPJrMic3y
ubkUyd//rK1JWwXnUPiosSidd6rMSLKid2lam+Hb+4NvfMoastail7OZlsE7EfYI2exMMfp0ocCj
Q/gtQsnm/adsuMQ1Ym1UPiqiAZ4y2CnhTH4DO6kJoj/vj76VDlzj1cKWhtALw/C1f1FUKJJJB4dy
7FGNGRKq7H1z4ck5Fvlwh3Tk+w/dWJU1bq2al2EwjCA7u4ylTSi438+NZNe4SbeGv8zkX25rLssw
Z37YnP2q1jpt2ohM4EXj/ZV137AVennuX+NLh9TupJH1NzrfI2H6q3dJAi3wo6rMy20ztDL2Qrde
5ecdzFHHzrKPJzH1Kc9BfnmbYayRa0wq3Y9YhjO0iJ+Esm8hv6ZbvzU9KwuXBGmxau6Gs+NND3Iy
S1ot7ReaA6Ug84/vz8+WUaztulmg7OpbFF5GbxfM9b0O4hQ479sy1GvU2hiALaKKUWoJAucFYeeL
mq7VpjecxhqspquCo4euRT6I8F91YR9KBf8aTHf5pM9Clbv3J2jDBtbAtcEjeRhA8+ZcxeZjN72U
Bb/iwLdGviz7X7tfqREFwKjwTjrWTzmfkAOPb/MLa8VT7tFJVXPuncCuh2ppFxyXUF9p0d66X69J
0WTcLYXPMbjgaoI0XPFp7HGHq2kSR2PSd+XecWokzqa9VPmVcHZrrlZmHHrt7ELsS557d1JJ10Tx
XhA9Ze+v8YahrYFrS84E9Ux5Gd3dQZwg69z491K6zxHht4G+6Rq9RnvXqTmL3RPE4z7GvvPKenkl
po2xYf5x61qD1EoTjhXov0AXK2r+WFAkFXXVfK+qssnmRpfZqKoJ/lWwg+r7+cpTN5ZkjVtD+bEy
C+PuSXXiCCKJDOT8r++vx9bQl+D9L8voZBcK6Bx6J+6FnyxV5x7y3Ff89YbDW4PWhDPNQQjq3xMV
04/QxvdGVw9zy6/JBW0sxpo9zeF1mFc5pkVb78W09RMoEB9dPaQwlkxqyPnJ6ZAXhl3Zu1txx5pC
DS6kryqCD7KjeFhc/czrNk8cNz4sSCz7VfB5VOzZ1zItlulAfHabj1lD2VpIsYuGB+5p8p3vhZ0P
/Rwfblv/lbXHUEnTkcTQvvBb9IN6EPSdf74/9tb6k//eW6b1BwRovnuS6CBYAvqBlM7nkNdXsAUb
p9L/r9JfW1fSGqoaEXVPgy/27dTCsefHrigPhpsHqB4/3/YVq2O7HAmY21p8RQ0K1aDIz5HokUkN
rnzFhgGuAWztQB0GrnP3FC9F5hfunZHXGD42LuBrwBqgHWRQHiaoct/Q99sXc2LmV2FEwusCsnhX
lnnrCy7r89c6QBTCaRDuYwu18s3xoj/NOH6/ae7XsDUygyy4LTE5BeoIF+hx4XbpKMPbAo41Wi2f
+yLw61af7eBA6ZKE3m4pOnHFXWzNy+X3v+ZlAaPF2EtBTrp2i4TlcZEqL++vjL5hXGuYWlGQkbpI
Rp/inn8NifxAJ3swbLoSTW741jWvWh8140QH7B1rHph+HOxHQCDSgn/GTa4of/qSXXFAG1a8JlfT
poi7YcTuCZvwro6D0xzbU6/i767rfYwidZsVryFnsVNLNw57cyZBPKC/25E724zxznW8a3SJ/zY3
5Bz+e70VmlFcR3v4EnW4wFC9vDlj6owoEwjiTHV/LUHw76Una/BZFC2lMHKR5xgc9WgOjr5GQ3es
x+mm44asEWiiJCF3co3rNYemLAhVv1OBws4tJk3W8LNKABYUDY44ky7x+BdAtqbu6/tD/zu2BNXu
fy8AIwbiNBOGHuvuRNHGH6Alq3FG0Blc2az/NmkIn/z3E4IoREtC0y+nDszHmdcZcSeXiF45CrbW
dXUWTw6RPPBicR568dAR9WcBwXbiooLw/vxsvf3qPLb+IlnJRXVuidZFMqtcdUkOArq328ZfXaIV
elFG6XbqXKvOOUoKPe5wyK+JB2yt7uocnnLZxUEnzVmI+hvQLa9UBM/oonqc2HS86QPWMDPlgF1R
T9WCpnWQhs1kcBNS+rvbBl9F2ktjBlwL9HJifNk1k3iJQJx3xaj+7UTJGkDWRNptgeWvzpHHX1Xg
nrV1KnxA9NgWwSdX6Zu8KFnjyNwuigw0A8kJPJvsR+XL7hS0gpHEFciG3jZPKyuGjgm8mteqc1uB
SBC6YtO+ZvE1Qb8NG1gDySbluK2XM9iANveGmD9ad19ue/GV+aKfqANVYWzOAdQLQLQ1sZR04xWs
1dZ7r2w3AoWwHy20AqTC/+VX8khK98ahV2bbQv2Ee1NfncelBsuiVOMBtDrXCFo3zHZNqMZsIKYJ
t+JzNXXmW2wuQBmnR907UXHoQDYTUhfxbSa2RozRogc9J6bphHJcpkA1nkDu/lqpbMM7/w+PGi3n
wB/Bxhv1UKyw6IKHPIfEv+/vnq3hL6b9V7QoFh9SQZ5BJc6H90zA4+gLaIo2qCaWSQMvza5s060H
XRbqrwcxyDr1Vd2ZMyDr6hi1cZEVPJi/CmKvXfwvLu1/syRkjR/jXSlF02GqQv0rBpc52gkGd28A
1cy7IfH7a+SdG25vrZNa2mGwcY7nUF3d4SFttQ/HL6FyHor81/vLsmF3a261GBpOy+ygxSsc6+cg
KF4iJ7jmtbdWYmXTRgYeQMWOPKMseiSFl5Yh+bLENx73axCZZA5RgPQXZxtUA0j9RbiD+JnZvz8x
G3bNVsexJhOrakhBoI+/7B66abBZCDbDJAyWPx0vr+ULN+ZoDSUDTCqIeRGXF4zPVwaJJGbDQ73c
RiVJ1lgy7k5UK/DBnWU9/hlxVi6ef1u0tUaS1QPUrJ2yLM9Yh2fmuDJherqW4tyY/bVAqhal8Xnd
l2dvnn6bob2LSH/AGfFYg4rr/QXe2PlrNFnhC485enROtSiR+OhLL/Pq6Vo7wta6Xp76lxfKrXbm
fLEYPdCvddXuGO13vrrW6bs1P6uzuFSFL3ODu3dB8vxpqMW+DHhia1vc07m+YgJbM7Sy386ZVVhE
Q3HOB/rWVw0Adq29dtxsDb46lXs+BT7z6/xckWLKnKp4IHmzXIkXt6ZnZbygGPLzECDTk8PaD2Qk
OnUt6xJelWkxRtegGBtrvMaGVXQM0QIf5udlKhXSpJCWNoRHCRrsPt60R9fwsMXW0TLBzE6tLQH9
C7h3BH/IbR0BZA0Pmw3wpX3hRSfQ/OsHsfD+6EAtInv/3TfWYE12povZbwRuj6fWnwYEEwFNRA1B
XWY7aPSpbvf+Y7YW4fL7X4ZWmdaTI8hNT97YvtVL8LnzlmwCQ9aVrbQ1/sqQ55x1HgvnCFfiCYJp
gTMnMW7HSSOvcXD9OxVF1kixrgWXFPTQo5Oron00oB0TwKIvijoLhBXnTxJIslSHWH5urtG0bX3U
yrIj66kmcsHIQfz2riHdK+RrdKaC5TbhLBKsrDsCLw1I33l4sp1LD1YtoC6jlF2J6Ldef2XeTe05
circ8CQgjIak/iz36G9QnwZQoX5+f1ttuKf/AY4tS0PdQrGTCYI8eBs8tDg8h1J7t3VYkv9Gj3n/
AcMpqRweBid/5F8ax3xEtuXKybwxPWt1U89h4NxBYHGa8igHpKo9LEDvpHkYX0MmbT3hYvN/G10U
T4w1U3BCB7fazQxsiUk/5NXbWOJO/v4KbD3j8vtfz7AkKKdy6oNTFczyBJUZhNtOGx1nLvmNE7Wy
beNCpLWCXNqpAVWmn6q24D8tqpw0bV1Ar2/zIGv+MrBde/7QyODUdDR6IZ1Vz6WxwU5Ubfvy/lxt
7daVPaPKibb3pQlOYxzFWdsNzVOzMHMNmLJx3/FX1ux6i7RihMgvjcaBfURPeNS/hqgSG8tl/Ktl
IaTUK1q3nwKOlqNPt33UysorKytVNnw5jd4UZQSqdkjY8uXK2v8/uOMfl7g1Uoy2Q1uCbhUfJZw+
IXV0iqryB5ftaaBhlfg8smk1f8/Vkieu5K+AJzapa8R3SJs/zmPOk4h2O1/bZMIgedhBXFu8Mmvf
bBh/LnL+HQS7Msk1NSdWtPY4Nb1IcI5XOEX4tc21sfJrJFoxd6Kp4jo8dRPX452aoeJx57eM3Sai
Qv4Hi9blDViOmXcC9yFavaqg7/ciIvkV3NbW+688CTAEXl72no+l1RoIWlPWZeIz1f14fxNteJE1
SVrrDnM4yMY/TRoiumboqrOYbbcLfLe48oitT7j8/pej8opmLhar/ROuox7kW8fw6IBV+Yob3Bp9
FenPJqTujLPzVC3oeklaA03ffIzI6/vz48ERbAQga9zZAl0WVSLfdnLbojssIJ0G3Mb/iQXZudKP
9thYf1x3uDMxQ4TbNeAqlvmbMvTL4umXWMovHQt+FB7/6rSTyMKiOS1VeFfyWKUBKLriwbqP0NC5
b11h07j38rSmwIiZunj23fLrBJRpCtDYb8HCHE0oMCmI6NRJiaKoJ6bfrRdksquhVlx9MdP8MfQQ
Rjau/8ZqKDsYPj2MCjgV34GniN76gr9UbZ0DiVu/Vh2Yr5TZVap7Bffzi5tH5e4yDqPsUHM3KxeZ
FV7/Us/1dydgdaoD9l2DG0K69SnCxdnn3gEY+2PTtZ8K6596FjRJ7Pb7tkRTjuHIORSZDOoDC4u0
QlcwmvDOvu/GiQ5LmlzeuwiWZU9HwMD71mNJ7oIXCBQF92MJgqMSqrREPvV9eCrRPCG5uJckeOLN
7CdOXB1KSe97FSRcLKchjHY8WHbRmN8VYXsq2vlkiHuHPtU3VOcS1faPl+yTcPzXaQi/a9499n75
OPr1M7LCPF3y5dmV+bGsxiKNS/0TkKv9ZXpF5amd30SvEOoVyUKk2AXo2+r09BTDetK8JF99cOjO
3bKfpH+OBv9rDWLkIBo/aDJ8AVL0wUYBS8bchco5X4bM6Pr7ZaYHMT6XtEPErMpPnW8+uqrdgVTt
6IMSHMykQ9KNEtoHEd8b0zxp130U7fwrjqKHQvr9bmjJr6FWdxSEoorFb0PTgLar3AMkvoPmfArp
319Rme9N7gBIjB81d87eUqP6pniS90ORLLMEC0zZfqQV2tKWxXt0hPeKcChM0Jj5qylGkpiIfB1Y
oZ9cZu89r4NwCyWvbiycncdwd8x70OKKIgz3Q0lfmqp89uZSZyQnwXHQxNmhV3jIRO2VgOaQ+hkI
LT+hxkUzWluz/IAToExZPdpPVKg73Vbth6JDmz0amJ4gjPzcNLU6KVvJQ4RE+87yhWONq69RycKD
AzbltPId6A7NKnG1+BYoG+1VpLJqsvupJ1no6Y+5mOZENDVJTU1/xVrs4tl9FiH/oLj57YPgOo3I
2CUzBLAlTghgQA+OFPbAZ4cmfV4d3WU0ySxRV2yNe6bDAJkmnSKRXaZ+7FTfcLV9LVpoL3gxP8wO
e0PT92cCEvwDE/owjj14AyCS5Dr9W6eawxhBv53M4oNA1062tLFNsW/ve0K+zRdGCybvaSlSL+52
Ui3urkQ7TtrE7pGDQTOpZXloAD/LlA/lqDmU99oGuMrnTpAQz5uyIKqLp67wPtSa/8hhvUkf2hNo
42Sai1wnng1PeLcvSGPoJiGji9fUAzTOLrzTonp2rX0kiyDZxOpftVt+RE8nT0pBRwBgyifZU5OU
dpQYdgkTNhN+asSkMtG5IMeo5cFFQ4m1zY+5WeaUBNGczgrK1lM3kzsNT4lUwPjnsvGGaPoIRP0H
no8n0+fwZyL8hE5MJ1t6yB007E/FCwvMiptUXeAnQURO6Gb8EjT8POn4jSG5Kbh5dYzcgeogg+tQ
iZzqLpMAA9VBBZmh8QPaiy718uEX/vvvMhjj1G3yGnRqTfsZckQswX1SJxWDSJZaohgilv2Lcotz
badoF5jg6KGLC8xPAPv5Qn8LwdqfWVkfDFTaEuqE+9ah+xHCrJRxeAs0vYz6CGXPu5m3Ksk7ULct
c9snNarr6VwAFYIclTy2S/AwejOUKUIhTgWlJLWsP8U2BpV1BF5OL23rqkuEX2fOUr1Ui/nG9PwR
kh9Hl7ZIqEC6vAIQPiJpkyOqjWwIng/Lj1Wkv/S8ODJmPyC5oKB4T1PqQ/5TlktwjEnz2+3skqA9
Y9rlF5fPxtMAyadc91lT5VMS5YN9CKBwERVV87SU8ZlCXS8Mhgt4EwWu2HvgE42zhvh9Ukn3O6HL
tyGCEJUaIdpdxRoW7H1BL+p0QCApj2gnBxliVPgQQx6ebFi78AzxC5vKhy5uTn7vHiehCgjd9btc
NR9KJV+MEvFBdyxKw2JRqS6jg0I7ZusoUEyNu9ADteXMnihHhilU3ZBGkfzOaGfSXiroHtA+yJx6
+eVJbHo7T6fILHeBCGH/FbD80Jjp07ZySNaHhb2Tc5t/0By6BoHGmVDW4y5v+M4b5rsIVMvPYUez
Lpz9D75cktYD20W+DOJzz8ESX3oVVM2xcC6jj3nMXkHB8Ah1y3zfcU/saG6XVKjGuzM8+Dk6rkiK
TqI6YoMhiQL7Vs4LT9xmirOaQvPAhBp1sqH/4jY9SYoCfmyWdZvSaUFRyJe/iSO7DIqF8xGs0/md
olOYeqIDViqSRwo4yg5SKl7WQVk5m9HIfJghJ5ICcvYUWTDjIkCA6S0pIfRh7vIs6LswnZECF3HT
ZMDQ/gCM8g6Wd3LGOZEDC3+6/eTvRr3wZ22H4uDVgzmS0VOP1UCbz0M4NPd51ZgdehOxW4XrJLJ1
61fuhnUWhayEhu4slkRWSPomoDlfUDeQdZyOLgMbIOHgBjKifwRXeZ4M0ofP0kEZZB2GlztSj51G
y7fIn1p0AuxrC2UKT9CuSpXUw9sIe8p4G3kKbkKbBuG4KHZjLJrXImKIQCFJmdGSWJDRWrPrHaFP
gd8sn8dZiT3BZSotCmAXcl84YSKphlsztTQ6GSff/y14HiYLq4KsNmyG2IIrX7jo+hcdE6/a9TSv
PvoLRHeqOrbPtRrQNQnRe/vL7zzxOaxDOaNxRM13c9mjtcctXJ9ncVG5I47PsnyZzHSwlNkjlI+q
NPBGMPQKXwKK4PnTTs1F+5ZXwG8ESoxHXhP+2wGt/u+Sg20NbYeFeVyaqTdJUfosy7t8oVBWawae
SNOE86WYaA9jQJv7OHLErouFTTpnsDvIxAf7oq68vUXEegKjtdixhfMHCbmfnYfrxwEMr9V3f/Cd
pzH2u8e4VuLRLQK6Q4fosiuY9wHas1FS5wX96quIPOMiBw2RgSNMhbW9qJmMcTI2rvo0Ij5NPd4X
F+5E8qZaBB+tQSE1iOiyC/kSoUGZjPdzI8offVx0qRrK795Qv7S5+e6XHta9ANE2LhWI2Kb5B8D9
416pkB7yUX6M0GSfIBmpPqOFRu3dpZzTOmplJvRQ5FBdb72nEcwuB/9Sk4H7Q4LGn0OUJnn+kbJm
TMuZFvKsSEXzdJ6YmyyDO0NsO34SuSkzqmbExFMf7qHT7N85XqGToZjJW6lseF+BsDYlbfObLuSu
J7x4bv0Aum0d+9jP9Y+wnuIzwHUkRTA/I0qfwj+gKtNJjnAMik1jkTToqk/EyLHpKjQZYq3cBzob
J6mbstlb3qk36k3tqUXX8rmOKcHlvHlyiG8T48/9HbA9JGn4GI8ZzXkA89XmhAZw9afgSwNm/rnY
N5AAgOhEeYf34kk7D/qN8jl+VkMVpXCMfgrCTH0AIQ59AAnL8Fl51st3JQNwLukvSXBoArI9w75P
l6gMExQURBJ0FY6YiJdZx9s8ResAjEh1PaQtYrhZ0ttvXYsGOsgqTCCWK3SWM6O/yZj9jDo2paOZ
AdiKKPb+4vt34Tw9zfMcfPKxv8Aq1Qk0fxt1QF3hpZb2k1tYm7gLyd9AloFDKZc/sCNB4EMCdSLS
eWTVwnd2YG3m5xJaIqTQPoi1rA9wUucdqd/NqeJteeqqANSaJqBpg5cETLNz09CdqrMKBoEbl7SZ
ahqWzVa1WdCgj155PkslpEfB1OSLlFDE6dMUhUeihx8+etYPHm+f564pELkZsqvd/hMCr+HzLEQA
JR7G9papxz5AbF+XrcgCraodWHbzuygkr7KgZ8SlNfxOzdOKjc13XQU/XNFJ0EKi1TCvo6/4ROdx
aNv50HTTB9x/u6RwXfRsDOTF+EQ++sigHawsxt8WHYW7pve/DQuO+3xwx0/R1NRZWINiEkkSldFi
Gj94C6cZYeBL1ZfNL2nBkqW2FH0t4ZB2FZnSKWqR/cG5b+4j6AbzTLtl/MhdOx3covvGK9UkqvNl
anXt42rn1U0SCDCAIDA0qYOdD8gQKbKeN/5vxtv6sJSIqSeB0Kxptd1XzlgePYeLvQZVb9bpONj7
k4jgKIm/gxoiUB0z+eGEBtxGZrT3qmzLbCrCADMjf/eoSycNRJvkAstlpP8oUA3EHcPmx1FKdTfq
Ycz8OvgSVLqFtXkudB4aXAmrDH/p7j302hxJrl5zbtDNTbyBsUMwLMEPi2v9fT0P5qUPUcn1Yhnu
SUGdu6CsQAjnFMUOUdxvV18KIXG+ZL3xi7t59H4Kp/Z22gltpsUQnMzUfamAJUFR23scsBfOGkWg
xGgj9+BnENhJrE3GYPlez5GX8RJOSfGy3Ie4QGfhiB4yghT/iwrai3wgD3Y4b/JUcxcJkHFwDujl
De8DS+KEL87yXOFIzCQRwx8hZfMksGUfOwdslknNG+8eihpw1UHwWXfGgNOU4g5eTfTgTfWX3nb2
jOai4l55bf9N07FFys7EHxyLMW3Y/ghH06S9YVHiwg8nVTROX6OQ8y+hy0zaAP66G2nxwRREZ7jx
v5l6qpPJIDNg5Dyr575T+ReviHy673Jw6le4bXCdl4kN7OB9LypaNmAVQfDstDtiBziMJp50+MeJ
l1Yj5xCNzk/8TZQvptZj2yVu24X90W907N4v8wynHwxBvKuHMExsTvsvs1O3Dz16ah6QBUaEWgnJ
7olY+icP3ckPVKFJchf3YX3yoDj1xELQYe9VbD14M0S1Flg+tP56YTowqEpQd3D+1EMlH3tcvz5O
tnfbY+xMkh8WV8x9Mnqjn0y0RPw62gWX9cBv92Xb8yfoCPh+ErECdwWcsA5KZ+3g7gwn0dcg4E17
H7uK/Abifdx75Tz9UPGEscaLUKfnclDfUG36Ollaave9HEdEt726s/hUnnakh2iNZ6AoGUVhVk4j
khbAY6WdE8E8UaXbFfNiMtyZK/hvtNJC1wMJeDKCUAK5/8NURPVxmQU/OW2rP4ShFzfwkgUkwCDA
O+qEl2H7WsTh/A36UANI92oXeQWXiRZwdzY9NCBqTdHuFaZ178ggc23pFKjCC/kIW/YYVMQsmA4N
X367uBcevTzXXwHxR4cCiyAidHSUtZmsIrvzETqqbKihnIiLyaQe9RDXp5wIN0pk6Dv2nMfQfM2C
wm9/u6X56dIu3/vx/GeGVMBd6Zj5Q1TU4bBvWef86llLEHTNIkdqu1ymn74XRk8NMMVtEjWm/LzM
kZ/0S6/eBG7hD5VouUzGEkfWtMTFneV5mXbjECRlCY41H7X0jIPy9oF1o/k/js5ruXFkCaJfhAiY
hnuFoRNFUZRb6QUxmpFgG77hvv4e3peNmA2NhgTaVGVmZe7ZW1hmlW7KwJaOJGaRyePiNAsuMqby
iZmi9E0Bb6IypYVI9ZX+ydWUGS48zJA5IhGNGEBlkcNLOm0Mg18nw8K6x62zqDZrIyQ6QO0p5wY+
hNXs5xFMsWgn5s/mqqDQ9jv8dukAqzM8DZCIVjZTOKal8eX3WXUsdGRBklgRL9Sok2/N5Ps3zzbq
fWXOzQ5bf5Txud/uReMYge7V613xXz4I18i/yrL3Q/wCaOTnpJpua7V6AURH/kAXT1UBKx8bvkv0
09ou/whvtm5+mUyP61prFx/g4JGDwgI1WtsHp06asM3b6aA4DwOFsP0504bq1OmetlNrVtbR3Kel
9YTLI14eqbxYQ7b+002tjsfUM/eyM5ZnXxfewWvM/9ohq8N8Lqa9s+TDqbQm0IYUjKrP2vy0mPl8
npukOlEJDc8DRrSRY2pp0GdT82Y2U3VLO6s+DhuDidUsx33va9YTHcEc6W7ffMmWIqgdFE4uvbra
KwBZXoo+VIM0/ko8BUNj43onrr0OGsbFLo7EizLphRaT46hAbDM/uNsA7rptm3eT3XNlSGLFqwqk
LndyLTKMaQtzKm1Qn60Hh3DzuDTcOS5y9UF0bPlkbf2wN9NBi2rH+jdMPjeHNsPGZFpl78Y8M8+1
7TtdABx7Xxqjec7M/HdeRj1g1msLtUXLjq25eCB/lDaXIiFSTWbpHNd28qlLMt7EpBmB46zFkyHm
5oFogb90rE1gOZkb6/dJIuYp3nFsL78MArggHdPmhfNieM7zLLtOo9meEnfTPipnFD+e4RrXFHNT
uGiOPnMY5v+qvOJIpsbZwcVI+rvEv/hb1UTl0tGI+loT6ht2IaoS84tdeHZszSO22+nSf+lbln2k
86qdq9VeH0wPfDJbazvo/J4zDg4gkEr8NH1X73VF00NcDpECnjSx7hT6vts0E9vQZv6m7QNk7sbE
MgLXaLJDN/ZAlblIDoh6tP2gN1OUUGjucpY+yKXx7uSL/7gq61m2GUF4No4KT4oA9EBL0pqWtapC
Shg90E1745RdyKwtkiVE/jId6cC7sDaN/4ZRkqPYlR/lVtBE9zL7pMAcQ9mq7qHDrPWhR5wcszYZ
8x3F8JBqGbFOmp2xUcRGbTDr19Z3jN1WmmpXp1nODd503P8A8mdz2lTMNW+/rVrhc9cv5jElF3BX
z/rEj9Bvb6Z8tcTS7VOjKyKRa0OIeY1+1pua6ED8C5fLYC02d2UhokWMzn0V2kCiFCQt1nrBpBo/
0NNu2ckF6NkZO0VMaTLHZlLkVw2T9DooNi37nCbFZeSoLN6s1Adrqlug+8oRO3yt59BpbGCUxh0i
I5WOBEs0s6+2LbO/tCBkrriTn4Z0i3M8FbTjppVxy9VkXZidkVM35tm/PtHU1crhRYZ1UTuUutmT
NSHapFxybhAx3o+esrxb3hjZYXZzInFt+kMB4Oxrt1pOuWs5A8xLvXybumxf1rGf37vZSjHGaKV+
dIsa1mMG+W4Z83lt+1lEzNu7O7+T5c1UxEpxilP0NhToB75RFiegUY9tWjc/OgxbsFLTfNRCdW+F
Z3jX2akBQaplqqJksnG3zIrqoJJN/3Tzma81lasBm+DjkRQ7fl4ThdjKJ0txdARGus1vWlKVv1OB
aZLI/fGlTDPkW6InkROcLxh113ydhjF/tMjr/eizdIgHb/n/FT0Uye4uPXn17bE659DIhzr1TWq+
nvwtErJ4EBtTFZ1m11E7zmkZ2ZrwT/PIVTC60v2YinLdp5bT7fUusa6ttJzjXHhlQSyelz34ZQ56
kSkjqRkaK6Y6yi3beGU3z/vFs7Q66pxCrTuiqrnhV1sd7r8QWkKyTJKxvxllxkkxp8YemiG/Sjtr
Tr2SMlJEfSNLLI+5b40Ps7MtO1TT9k8xdPqlNQg+K9Zl/pUCZVveaNOMjBrW4ZgbGjiaShxx9pt+
Ct2uno+i6iv6nKHqndDyGvfWuH9XY1kvVWJ7oVdyyHaDwn29rIvIlSaOB4N4kJ3/ZMlhgBxjULDG
lZv4pP0yioeBBLNKq15ylY1BCcANEHyxRPIqk3I3Nu7JVaIBwOxfO39tApAxLiUBNMwVpcolDe00
/TIpyCkyt9Dw7M/S1XeZK14xHArrSfvw2eZUXvlxdrSToAoD42f8Dy5rcHfMTJy2Vun3zjCUPj03
50eqQ4mOUxJVuTr3Q/LocN0SRT1GXZWKuIIOCEWCEYgy2Id9lHbte0UUJWa7tNM0IkUx/e0t67++
chjQw2FZ18O1HD/Gojs2Xf/oGmU4T8WO9RaJajkqT3vJG6aWLKPcb6ZO4WTEa0G/mk8nv4ZDc7zj
HSpeyu5ba+s5sMr+U/OTw1CXcd8tJ7eW12XLdvXUHZO5eBqE5oRmPUAca/8hej1PrnNKZHsr/OLJ
nMsO+BD57qJ/AIj9Jrl88oT2m/YrhVVGKdQPwPBoMcLaGL2jcudHFxuOB6cxrbhz1R8JrTAoiQ+s
vT15TXKkMD4Kjn41y5u/aefNT2M5yPfO8k7Kd1+kcnzWUvWn0KBHPes90crQsavLlDhp5FvZtgfA
ZrrKrsNys90QDVYVZJywgeFojw2zt4Ehnb3O5drb4m1O0uMwp79C1EHdT7FuQ4RZGkSO3S/73Lf3
c++eCabP9s2cnz3P+2Pm47fLTjxQoPcB0QoXCwsfavlQduOxc7YVpNmhfsUkAm0IAaKZNUcqJbKA
pIR/aWfWsK90nHizFNAk21u7pe2Bki6JhoK/OLTaeXTq56zNdn7vfeOeL3/6Tf5x+c9eW5pv1xui
yba++qY/3xfBwMiLh9R/3HDlnpqL1sEN+XnzW1viwKn1V1vu4xiYpTe+HvNPxiObKMmooBh18CBC
vF2DAiHzl0NdzJGRFbdV+fFs1rGw20gZenRP5q2JHzRLIyo32hqDmgmqCtPmCmJVCPZpCtusjcmD
NQ9fmVVcBje1rhhT11C01H46J2dFm6B8go0x7qKk9/4OvXGoeAh5SSO7ZUel2qjLLdw8CquJDU/3
dwTUrEiIuxZ5pnxvnPTqlHBcM24AtKZzsm/G5pMBvoRHt7xyrZEK15EWobu2CvWhfmnbQdvb5txG
ureOnOHGcFRjpUOHVzdyPp2YzX00KpXsHDHksW9xc6V2+wIQnYel6xD/omwTDId1xAOrT+wwFbhd
Y4VJvq6RmvQrj/c+Iu39Wafl2R2W3dKY5zTXKdcdDfqe5M/UinSc94Jmmo9FJvR4sBNcQq2XxhM/
+Gk9YiiSsw5bzK9nfCOTg5u42ZEXpkPrAR+mORh+aiZNMA06XHjT2PvRTq9N4Z1MS7wM6Xj1bJMo
0OVD34yzyL1ooKgF0ssUTk06SKv07D+omrto4zb45hudc3N5XOY1Nt12P2zjZU0GMKHU1EKtz3+E
S3fj1D/G0P3JeXyA9Ibco6cawgYcLmizZu/DFeZO+z3VyU1PPAcSzHysp+HJWJ3sIOfut119MyqW
BsZV6hym/U33+uMgnTObdgxbcK8U4MNvH51SZWdvaZ6LUgEUqHo8GhOee9uQ7EFju73SFO4SLGIA
h/fNwt9MGg+GThoA3utrMEKZrpTxfTf+1Av2kqvxp7LMWJcel6GR1uE0QNi1ns9Bn+sPWd3EshzO
k5GWr/MyDdHMOTXfJadu9+KwjJO0+h49XSCgNh/L2qEWmm8oUXaGqT0LUT34dfep2urRq9MjeR7O
3uw9oPekbCPymwjCEe0pU/UZIx/5tLkkgFteyFRRG02aqQdToR+XhPAZrpwcEHEOErjIwO7b0LLl
EKctRRXAb70y5VFBuUpkvgRyr+u4L1X9X24m304DJNiTF2Z3mHEBDDPQRCp1Lawol+t7BoUBDhXb
i6FgjGhK555zSOf0eEhU+1ZuG5V8o0deXRXB7M3XlthjNSyPUk+OszVcIWy5/zePY5UHVjUo+ptl
nmLI3icvlS9jW127pnrJ5i3D22p0gsXMaFIL+dOM0xpRPz64wyBiJ5dGsHTyZSulFswYBe4pQN1r
5QrIvKGOFzI3A1HBARWI1IK8zfqQk+0hGfMY6g1rLsecPnsmzA6QwZgbZ7GckF3QdQfzaFdhnm8v
Rr5BaaTPxL1+zvqqheQ+7zxpPKb+fMRz7YDAEceHYZ/dP2rlG19UNJQS+cuaUw70DpDeoolz4Zs7
u5y607ymiBtyqL/S5uYsNvvZa7uoT9pPKVzc+3hbHRqkMLWLMuyr9CpdMR57v39yNwJtkdmETeXc
lew6hm+cnHyX+6MeHix3fe7S6oNkJhVghPCG863GZk0gYTVyqTvMcEMgfnk0p9IjGMxzHt2sHg+6
b23B4pspZohFHXop/kcrjva2/zNpyY5JSDsml/Y9V9Or1ja7OtmMINcmSotq+qdl7n+uD1zaNzmQ
sLTBlxgbjpVYfQr/7q/OcG/I23ivnMUDHoHgnRfnX+KmYVqOO6uCpxF+TJf1mHb9s5ZLqmrZvCY+
t43hln9dFwW074sm2JRGu5uf/Y0qitK4CktZ/zX89dalHBD1+t364lkZ2lc5oWOwvJu3khQrivWS
ybyHFBihzfHJpGxvDggJ92OaLhETscxVVduvn413eO6IbnLvTOqSTasb+qY6uuwJu8Jes9WLLayy
+Z9W4VVXl9aXkLIO3WJars7S/WpSS/HfbPzDbPVaMFECFrV8BuHpA1Dh++DwmzO1F8HCT/y5iwtP
x1tAGz+WFcpIjNabKtkiFWsoSCZDP/hc8pGhu8+brsG86y+Q4nu/Ld7LgsnLMssupqvTNjv2H5vC
rOzNGyFj335pvFWcW9bkvTnL9FLp/YmjlMvPA4+bRLsj7PnfmOuPWTPdrMQGSUNG1M/uk9kBnpPJ
QifUUOSWHYVVq9Vva6Wbf7rRJiVpNc3Y77s3xzfuTbPhvoyyvw/rd2borTK96ipdo43I0KjCzed7
1WmHSz1FKFanEPWAxC8bmrB48T39KDOvONmLvfNwLw202upDQ3PMaM5K4ozGKomHzr1aloYSTmvh
2TrxIRENPlpgj4EDXEx3UIKTU0F51OIqmhZ+kSwdUp341AYuT4LIafq5LMim2b0Jg4BC7gITFzeo
ktfSQ7m2uU7/TAeFJta2/ajsautzy1Cl+Pncfi4Ig1/RtZQWeB3h9j5yjjLI2q39h7BMfgBsJbGL
x1qcOs1rmXifG58u3HQxPwFRlNEydO2pNDmph1yiyuoU491Nikxg1ZGSzFzEubHcDMCfa63xJZqk
eLPldJk6T7s6PZVbw/KFEhlChOjJjtxA7zClRhaTB1NFiIvcU8mNI3aTICGsQtUbIm3RbnoK3EhC
ic+e8ZtAn+Z2B67ShhXgBKn0BN9RwTovqez6k8JvZu/07nrqaznfyK6vQwqfNSTBYX4lI2s7u0Wz
vVPiPrUpgIElFUe6DyGPOYG2b+jyXh1NpNeuLq9+pb83XZeeO4Jr4JnG8gnzKI8RGeVCvs2Epcu0
pdnqxfc8LrdGimI/uVR1RidUyNRmSeRfkqGNNn6tvK9hIyYQE73FEzajDnBtHX3HVH3rc3fe8m2m
B5vAtyqtPTZU7I92QshCQV9+qB0X5KarRhQ4xJvDJml7A2d1ziTtlnQQX2Ab5y4Rzwxy/uuXdXnu
c7/bZdOoP+ubov9AaBDXll3vCh2uStrURBglpNceFfcxz+rky5uL+tXQaxRldpPuq3roDs1IaKg+
Mq9D2aTifEB3j7+i2Hubg89UYShkXPBDddF0+wqj78B2IVvzoUDJY4zTra7FBvkzjBAjwi6uae2Y
ZSDnTe2wlNIBJf2Ol1voy3+JtY08Gdh/Jni7GGvy6YtrRHCNVe+2xDS8WuksaateEiLkgmIpOkZv
ZHGGkrp0tak/dPglnuth4CV1FkZ7YNLaoyaT5FQlYo4YtwRwdzNjZxAZtBvq1TqUfvbWVOO/dOyM
KG8RAnSbOaGiSfodYG0ZVGM50st0OV0UxefoozibXNqlZDD/em5pBQwNvQp9BHWwzeIweJ0dofRP
jsmQDsDLoIq+b1bRUhtthHytvJWT1gd1vXWhsaoy7BQsJUT1+li6g7y2FqRVsaKMqDL/HjDEYxms
KQ9XCT/YLNWtSVJUXku7HozELE7CVIKLCBgvWNARZeGQjyip+r7XsLZOetQ3I//jaA61/8zE8tOc
JOtTcV/LWycvdOiIDRcDalvM79rcv/lGTtrwJpyjk/kPZdEei3qr5ZGlsnx7ZsGnb/Gk/WrSzv7S
87H1I9ddxBp2NlR4AJdvD3HTwdlhIgqIhqdvG9SO0NF4M6/tRmhgUAloq14VgI5rw8evHfT3KCyd
IpK2ZN4KWRwy2NlPxmoPambbIXursJ805kLREdjrXcHpJe6zqLn/EU2Mf0sHVRIPjASRiDtiGFGs
b8MQVMJQpE3XKk2ZIs0dL9iqKsvCtnd4Bmvf51+drboBwrYcrSPMhnmyqHSW2Be6IjqglR3AtVlA
vRdicS1kWbgH0Cb6GCJjR2n8Z21T9aUqa1BoKbLRhYsdxHLISTh8X5bhfuljrVocQD9N7ezZAr0f
f6XS+P4N/ZpRpe431KYdTr3tkyQmeCyxz1x++mwaCzVfmZcIDkbi6qmuNEuJg1u6YBmcElCTvDLa
Q1s4pXUEakqfV0PXrq3X9BT3fe+08VBN1cmxSkbkJoiFN5eHuZxJF6i8wPNYv4Gi+ZaBltVKj5Rl
Gdkj6iPvYtekDwRK6emtz3zjYbZL0H97XZs8TAq7+i+tqvpdR2HjBEY7Nvzs0rbt1WTW79vWFLem
wVwnkFQiV0FbgmIsLGtVEGBueprPpeghhbA6bThpCtw41NKs9wERViKo8PrImCJzZ6flyirXLrTa
GckddAddpnAmOCmjS590MfaoI2dHvlWuMVyxO0WpOedF/1EsYN2nTNPQ0w16UpJvVW+ZBRbLQ4rs
YbZ/1jLd2sjvzfVf3UBCBXVmdC/D2rvI+URNutdU05HRfnNRG2Nd6GGbWUC++TJ5WYRdkRQUMvgT
hA5oCIe7brrFmeIbJEo48/CZuhXHPNzQhtJkZRvvMlPjli0sO6OdxoDyXW5GD1ZVFKt20kwTkZDV
ZloWOsxQyrBRwpHgIU6FnZOcEE0IH0WcJYD7H3sns9gsnQ6EjcDZGCIlTJ4HQnXqWzGu3nBgHL9I
dz3FexfMjhI43lfufWikN6GOPF+jGSimwjYiX86IGprZDXR73s2+4SswJ3iyWHkeIHpi0zyENomT
c9y76VCEdjFPn90kra8RKbx/ug8ldaFgfX+v8LQZNWmh+zdhS/O9VlXxD+QTcV2++nAVOfpmijrv
rktt9JnuyKrnGqikKsShTiohI3pYlDsiH+XrilWXBfc3GYrWp690GKEFPsRptnFPKWoPwT1kjmCi
bNv+EsFbWLGrHPc/IF57jEm1Z/WIuXD2LnTO3fpAJx8JOGHedqzS/E16nsUghFdML37DLB2KUABu
yFNP25fQd08NQbVFiGmyu0YVN9+fzShEFmYdryj2Kq30OfZa+9L2i1qPNLU8vrq6i8STRRWnge+O
SUjRqwo62EDBgWRmex1MAPr9ivcV3K7eLTIs/OGAeYJeHQy3M6FvjY2DCcP8+rMgmiqLDCjY7pCN
eL4GjpiVG9pWa7xIMzFxbuomKH1Oa8uL1DI4yHPEwNQA6AKkUykmgGJfrfVfk3F1tOtWY1GYzFb5
DVyb/SnBfVGIgf6bkZToKdFyWn16SgY12yHods9IXiUUU0FJP6ozSqHOYCRL2a9qqBsR+PfWbdej
7Omf4CBbJKYu9UfgT61n4yar6TVEj/AlTQcDGqLROLuNbADntREUADstuuzjfLTMEgmpbhnhqGXL
Xb5r6cBa/IZb4ynPDLZccbxTwiRPydRxuJiObF8TxxqOhtfAiM082z9+X6+XrtTaP5tvF324rmIx
w0qVNqEJ6QS45K1QMMASCRJbrRHGFjSl1dWR1dpYerYI1LNgsto6vSZSN5yLbfQm0pXK0dLnpB4R
tDDzL/ZggShaUt1q/YdpNZA5di3GPFd7kklQWCM6UKV4AFjeiP6xtt3TuEqkmncA00e8dC+rMuDF
/iHb5j/uVv0rFbfFeFftYxEFM2s5V3TtKB6K6m+jrS9aQU015RxpXmfCSk3bF53xlWs+XCb/rPK6
jmDOdhWRy3EtkfkM2yON6Bnm6bgZ5gPU/F7ojgNWVvxza/1xHo2jTOcDI0H7BPoX5aFBD1p+exoe
A34lDstgsl3GPwjp0UtIlBcLzLtrrjMU6IgMDN99u8gf23x67TAsna36k/L26vmzufNntkRZCnc3
ID9C8YnYubxAKr/qgxVrgCGGPV4aZV0cKg4ovI6OB5HdwlpKmcnRre5kgRiEkGLDbpqdB51jM4Rk
vPR5gl4nG5EpS7xe27x5QeFx6Ufjdc7UvsjmMYJQo6ddvfHASNMamMN2srLscyzcT72uLl5XHzyt
udTa6gS8+09QokNiVHQUCfBaot64UYoITcASeqqM+lZFNHWoqReSjXP8rsycdHRUtidjWKcjY3so
WIfD6CFW9trjXPqv4Pugl76/E2NxyPrmZpB5Hro6wb+cR4wqpbdtcpsg9cs+zEw67bIAa+2UFlvW
JincckoKLh3LHp+tZDoNqWvFvWp/pGUcWeE/qT19TE6HAjpHKNKZCWR0eqYgeDd5tmo0fk0bkkMi
TGvLY40SVKz6+305on0ZY57ly+zyITusHUMLyiVKexRBKarxvjRe7hMqfen/Z9FX7sai+c5ZHsgv
yt2q+NlNdccKIXbaw9bNW7WbM8x3miT/l4l1Lzb5yJglCi7tLcvXv/iEnjzeIC2vz0lLLRZkrvPA
BMZloiUlkVYeClf/XYdVBsVk7BdaunDttD6atbsuTH+1UbWllg7fParLhlS1rTwr2MTwVbgwT0Q4
7twSBTRd00ksMyUxC9QBTGiV9T0bDlhhK98QtnwgO272naa9jANzE/e5qXAoaBdgzpHqjdM5yVEn
mo2mQiefP1RRXPPKA9c1UDKZ/XToZvIAGgALz72LcNPYQrd5h3QWw7Th821HHnTmgDz0ewZIbFFO
5Q/1NeIIJN/DJ0l0VCAmKphltQ95b9+2pTolnnutXfvdJ2Kr576B4m+fKi3rKEa3l8qTz55lP4gJ
DU9C/AF68vnEW3vPRkh3Yy0eBok6nQmANR8/U2Wvgeve58zs9nZfENSIr6NBf5SqYe+UmoLvTEDj
WjUglC9fmzptdokYHkbFBqwmdwkAZWPK1CyQhrVPxuXFgW84clK84h7yVJW4PqxZHZTa9Ht/LEjN
wXS53mMaaPKFpx1M9QUU60Xo2c2cp/9cLAkaiJ9mbT571T0Kr8KhhWsCqUGkTdsvnMWxtMTz3I4q
zqryNKtZ3+f1xFgjiNQKBTYY5Vc9mj+jVvDBGZvMqvRgKOtaCv8bg4gIyhWFUv5pbca7EvO5ByOP
2nZ6xKziP8tGsWwXu7Ea/mYoOO+PNcnT41J5WoiWK0PtPH5Olry5sGsBYvwA4h3Jm0frOsjfyoau
MOf0Tb+DoEY2Xewy2znO8uAoaqyk3rn59NecEooyLU3jTgJCT9jaEVw2HovROaplvXMtl/UOcFB/
vKo6f8qLIdJptGPrbgO8bemjWuo8NsV2SQFSh4EZyrT/rBkIJLL7I5+259IuJDfBHRVAQ1yaBy0v
buTIFneFWayW7JBJ94FS+e6YoRMhPvv/VKE9ECb4iGSsj4GYjgwHwO0y6f3tVwlN6roMPwTctgej
SKujny0y0iffioXFBUbh+4asNxRt8dB4y5t3Zw4arDYxpcvM4Y+bFb9dZsaiM+P7B/JBaitbOyDX
3QJhNlS49qWqXDzN5WHp/EcNvsxekSgaVf2pI91p5+xFTs5j2zlxb6cvjSFfkwUhnpcfhTHvMCc/
++W9bC38KzEKu7ywmfGuysPCtNPUTKC5DDgEptN9FmWB3KY4m3d33JbWmXPj3WtMkECsqJlPOq2N
8SMSNpLd7oZSP9t1E01NhmJoPALNUc2l9Ond8CevJoYE7DSQa7vv+Yb2CnhuUrMTDX3kQ5IOYzQH
ZU3n1fef2w7Zpu+TlTX2v5Bgt5ZrgMnqt6qHbh1GRwDc2pHbsCzpiejW6nOWuTKuAAYC5IciHFIg
MMdPPhjvihYmKkm/pZ8ZE+Zo2A9jf2IGKd95W43vk9mdsAAG0a1srBJTn2Edg1Cf5prQO2Va/h/z
F2ekQhBvi3d11tWIAGyxM4OolikzEe50LPwl1sr5mpbLNW9tNEbjqfCdM7pEsJI0/W0lFABv/M1c
/b+pbe62jjqBCYimtR/ztuL4ZoqyFSh/gBJr5glWr3kmS+VdrfYPRssvhUdZL3n99/03S2sv2Dnu
NJ9kRwaRSb9xd1bT2j3hqQ/JPDDyN3bAmE5VxfweGcgJEamZ2U+5wbe1m1lGzP70h7Es/sNWfsE+
G64sHcQcD0uzNzCw2Fm2YC5q6l5oZg+G1nNauTXQKbr5ZH6uErk3JnUg6BlxoLr0a31houazUt5x
aboXf+UmVhb4sq/+Gxz/VyOWImZo9VaJ5OjZ9aPhcUokPpCotmbPFGUhZVZctdMLTXokhNZEBCMX
L30HS9Iwa3lX+N9PjDbd48G6d7syvv8Zs/lLasjkK8uc5pCy4BzHw+Au33MEnRejhRlp3oqZ6pMn
5dlw7Vn/1DT6UVneizCZsHet/ZqLyPLWa2WrJ7vlzAFFm4vxmdbnP3+U3wNJCLkYHrueyVUXI/ll
7HfNvN4KlpnGavG9e1/F26Tk+reU2WHQmEQSpcQaxymWE+LEnwkZBcNo+3bGyt/ruuLLMJe3Frgy
6hiXQF5MpdS46ZO2JK8txUpbOX7YlHW+M3wZAR9XnzXKLMtef1xd+qGbZz9N5p1Z72cFBnJJa+E9
rMIsvhbilgx3uo39dMWnjYllvX3vqvZ9KbQkrjNmnCesq6iepb8+gL+ClbXn0mmZgvTKM1qNuBgZ
TxmBNbOCEXu0C5pHZeW5K7tXantdyr1kIFeqAhC7jrS5pTGbfDChhRpA7rMaHTdvqlJyt4j0TP4X
OwRPqCF/bqiLGALL9v4kmJ1e3FMrujXUxmFfLnMscsRStHQXpeMq52DylE6/OhUYzeecBZpWofoq
Gb1YPoVsZWx17hCPOBowd+P+RZL3KCvvu0rcfeZvB6Mvw6npdiY8WUDfw1m8IEYfo/Gu8t7oaWSm
f212/z+OzmM5bmSJol+EiAIKdttob8imp7hBUBQHHgVbMF//Dt5mNBMaGbKBqsyb956c94nJTL6U
d0kPEvnmn6UHY98Z+9Lon5dMbrMhoyoR9qmKzKfM5UAqouxfqhEnSuMpKBd6FJU8MoI96n44W7Xz
x+OzDTvphLYX743U3a3/dx0z5VXZQ4KFDBtixqA32o59icdi3rllvht1yQaD2Nsl5BjHst2i4eBM
pEIs9HQbcOkPdgnuVb81dpshAEb3GVmr6j/9uPiK5v5OEZ+troeDw7gDJxUS48oIz8Zfn2UoI4e7
M49XgZ0I+2tfnbPJD/DuOQdhiOeGyxSD/+O8NHvXL9HPPDLyVfXcmfGHwG5FZLh1cELzLHphC9x/
ffOW1tgbioeb+PA2i/NDYCJv9l19IOvxFAVN6ExpiOF9J3sfS7T/hLD9taTGi0eHpul1+Zvs7Dki
9I7QoHS+x9G3ky1QAvG+JFaYMsREvhAHlRkYu6vjuNa9Aeeu7AtsN8EzUYzQm3A2OlraOyfNb3NR
44locBQiTVs5/6GWzyxqtrnfHGb4EEtDumkBH9nWvJ7kR/4FPIcFFXA5mAUeR5TnCvc/4bE8aT8Y
IBohHTvGzpoOC4ucTlbnVGDcg6m5aFWFo0ODorzlvTTIfVX2g09l7qbdgfz8yyTifWQ1fM5L8BsZ
xmtmYZrAgmRXyHzu9NLn6iCdaYsqvTUKazea4tB6/q4R2bZjBdI04GqlAt/GOj3C8Lh2lgibOLoa
mXpo6+4QRyizqTpTYT80ssSsE5zXhxYnDiK8frKpJuu2P8gUHGsz7brempn6xwfdjW9zpo84/Ruc
X0M4zcWFTPDqJSDrPGISlbspSY+tU78GZLrnxT1ze28Dl+aHBBIBheQ0WTZhVb9iJMwb70zPjWmF
MZ+R0ytOgWTnYSSvkR9Hb0g3I0dDyq3e1MiPjurccCzIHGcGSy3rgzP5YjPJerveONMgt0XXvbRi
OfiR9eos2SsqULaXpkR/BpmCFpWeZ0dsMZgH5Oeqh6DQsAU662MNv0aT9xpT3oA2OrQLc82UM5IL
zNzh9AJ4IGkV1oBVP5ohqk22CcYJWNf8aOrokrbja9THN8SDMRRJ/sctsj8dc3DPre/Kcd9V3k0E
/LQZ8mjrjTUOJ8uLLx6DRIe7iHneNY+HR+6lj7oIHrLW3Y1JtQ9M7xOJ+roI64yM+leU+XF02mV1
0x4WCtmolb9+FqFiDt1jmuh9hPu0G/xuhw2hCduSQDnaMGt3sSPiT18Pz6bjkRw1sTFk0Iogc2St
1UgRrr/hZGU1ryKlLJLcGxXF6jvqw7Eqr1GgMcIH6AkDCp69zagyw3rKTlZfoD7aeG6F95Au9a5q
HLyRvM8Wr6dFw2O6BW7q15YTdkNBNYTBdF8FAy8gDl4uzzE7+fzkaf1WkKwdMSYYj5aO96RCBgwj
5A2c/ktFQN0IFziCc97y1L/OUae0YdVp4+496VIKLxvf1K+Rz9hD1gwyTOLWdn/s0HSALuB4i3dk
ht457LzMfJ17Mk5Wf/IbcQmUSyBNulthRUf08JXjS7awS9yeGpDrcI72vrHgj3KvMz07OxaYg+cw
lcYrM4Yj3IoBm9b4x5XRWxOoA7kHsA7ZwUr1N24BfC1taOTxoczVxkzdv8paSUs/azXhZA7ZEz85
+xx1PJh3p7wjzzMo7ltMKv2RsTGaJocXP78S6Mr1F/HflPbGxiDV6GAwWb/x0bzca9v3NyN+znoV
KMU4bb28/K/22t3ULRgAC3drGe8pzvlrqssfXUJcmQJvZ3REXvuPGSW1tHV2jh2ZU7K6R9qnOJTL
k803xVdJu+vyEf+PGgm6IglmNiZ7FYRmZ4hNm+VvzUyg3XhX2IjQfTwMhog/mAufcTPv83r6Lr2E
Lh57ySZ2AkSLzLslkkeyUudeNhcif5vGjp9svige+HPVYuHSQYtSVOxynmL8gb+sBjs7KFc2ZhXd
2p/twGtViXrnxNVl4Wjie/0oigRxt/imOH6HqBjgjbW+BQVRW+wMsit1bJAKFheu30PCq1wHeC7r
kgWnckQmx4fFh2UrNi2BlM/N4Z602b5bnJ1v2Lv1bZOihx/TXiu3egzi6ku0pKfWX5j1xkiT+49v
zN/I8a4LL7wRdI/QPZj6WbsYhkTstNSH9Y68RWhp/2LgU4lH61JXxTldvnkQ1h7rz3r3VYl7bCvx
LAr14ln2JmUOv8IvRIEC01jgvfQ2bRYglG3GozFl71OtT81qWE+w/GIVOBPh7sOsnjnx0cbWzH3h
41Vz/3+FridoMdVN6CGslSXXJts9JnrWsB3TcpOK+nsqmktRSvBHDF0hgDfgZaq/eeX9V/oEkzMG
QJib3Y2OEobJuHXx+ywCdrGsJ+ci8TsfKjVjHnZx5U1kI7hX5YtQ860tOtwofil3RSOqd8Mdnyli
ui15pP3ooG+xiypjSrp0hw4zDLHX+WgtRr9VfU07DeVu1iZ9vSFwai5YSJhCIlK59smMg+/VsO1k
U30s6qk6oBK9t1n3BwfbAWcwBZDY+EMcipQmp2QnqCZVIksMZyVzj7AK5hUegrOsw1aVps2tYyVx
2EhwJeMEH6UYHm0KmnHUL33aIepMlBtL8DpXzVtuoXl36kgI8UdG4750nD0zbABObNDQQ/K3TJZ9
W1BiFuKqyTaGsI0JaaTjzcEB61vGc0noKZwq+3Xi4J9p5ptC0b0x5CFIVPF8q6MvUJpL09lkM51q
YDTtD78/OBsODgp2IhRBPp0CUkIT/cMmo7AhX/IMePN7ImBFYSMfGKAbm1QDJpqTf1qiO5vpX11U
H7PXA3OwumNqtk8lUFsALq+mBNA+xvER1zJlYYUOY1nFVc0dJut2eXRwHC6L+2LZztNExmQjah8b
RU9dSPwL/y4PIEFT3rK+uGR+/ZErwzlVxvDZlCTb+5FWh6DD1eScINCUXVtqGH8ZDpOh9kbvv07F
8Nxk5YM1WJ+VF79FxMsY4LngeHLitI3OfjN3+rJ4GgMn+TW0u1v7FK5v1IBkS6/+qLqFoo+kteXd
kYdTYhA9NiUqMgTjvOq8TWf79LOD9bckt1BY9WWUKQ537lCJ96hKhivOwkPpu386tyAnqTC1DjYx
fYuWJqv5kb/0WB+bGkIvc1uoRNZ68i8vKKV6i2j4IYK523sds3O2AerGMm9qITEsW8J5bhwx25yx
yqiuug46G06RKoLNejLVFb5k2b26LrJMHlfexiGzvcXtGPFHRo/0HrhLc0otg7IL2C4WICG2KCjZ
bvGMW8TNy/rDrbsk9S5zFjxnfFt6t7Ox0EzZxTZwq4kce5gdLNmlGTCoze5ITFTYf+gQEJ6M9J8o
igvZ80ucpV9i8veM2q8mW7u5Gptj6ttYK+MPe8B1Gxg+SefceiQGfSAmFjDm8j7ZVH6SxYJbJp1o
8OfHqkPjJnAS9O6rPZVw0owfwQvGmPYotX5zOFEmjvp4kgT0zGVXqnQ3tKLBjl6fPKs81yO59wS+
EIrkgaVvd69XLzi232sbTZ50yi2K+18/zc/zhKzK//EmC3m1YL1U1DH0QTH8loApTjRdbPSA2VuQ
b+H3aBADWVIgmQbedumlHY5xv11VRmf271ErqOl71e6whv1zW03JWmFCxfd895bqNev7b2dxNEYd
kgS6ReBRwy895wGixK7PzONahvRe9JenZZc4zmUyjNCaRjCN63MVOMF35nM/lfFLiZ5hBcWpcPNT
oKLzaJG1g7aG0/hsDu4pL+TD3JD0Jf4O+YQpxSxjiLtFmA31a7uMILi8K9CyOHRzf6CSHLvQ8Mp7
mTR4fLP+lfwyIuhYHeI6MzDL9niL8DrS3mc/a/Pn1t5zj+SSFNOrO/L7cz7hEPj1MiySLqZMhvt0
ylB6eMHPsINw4gTua1wzkVzkzbHHSzXbj1PtPZlW8dj5w+sYB58RQHqasfaaNpRO67fXWr0smno7
8csHWJyn9W8PryLepBaAqxUMhW4oh2bbMUWzKHoTXF0mn6ialpc+qR/MAbIcqKaIfmTy0z2zpnK3
jMGJSu9JpeqPCPxbbOIxNFrx/+ISBESY9s1j5TfHtT+aqdJtZt9OVL+KGnOpU5cPkZyPkL/Oo6eu
doPQSTXeBdaVd756sCSCXVsvyUG0eMc7k7c5gua2s+2hZqrT5FuzbatHH2/0sU010B6n73dYM63H
KR7igxJZcp2izHu2ICrhzTWX96ylQiYwJk56ItO9900j/oFAQLCOJc35tplG/yMhecLDEg/VQzVx
2ExzfXIGBU1JzwJUU7B2O+rBweSsa/PT5YTfuNp5GKQFWW11VFrTb6Kw9NRcCqsMwOYVHIjUJguM
FN56pt8WJ5iIp9/An5GRu39uH52jwPBuhPeZiGGY2WYRYaVhGl5A3a6Fnvy2o+hlLIGHqSbhoCpm
+1ykffpfE4x4PygZwnWc5goRYWVnNrKMdA9smHfH44Trg6lN8hcDrr5ImKmbiuZ/sctLE8AgSrv4
YMwQtQaa7PVn4q7/5AtmIF745yKPfhA7PoPRPiqUVnB3tbFRI4VRGcW3QMA8UMWfbEwJyvl1tLHg
LOmh/g48+5J2PMPkQjClJvN7M/V6PxvzVz8VR0h4F4YSjx5e9sT2f7Vf/ynU+Aix73eVutlY9k5e
nkqxBlOguzf8HfGR6o6is2cemkzJB6H8d4yDkO3sEq9yDvBs7H4iLjrZMXKJne6HQCSTQeS6ynwh
h38aW/eBmBDOtHZP6P6KQ2j4/5UOl+g1SaPbqOCztuk4XQO7PnojrDrcM09xMF0FmmxeD19imL45
qvy926V3TAfXCCdUItdwwLxVzXxjMFixBsf8a+ns2ek9DByz1cHi8XbYCp4iQwwHhNQ/4yIvcEgI
MZIA2nZyTLfwjHb9wkVPovHLKbNbj60i1DJl0DcEd5z0T3HmMLEf8wpGoj67yYwrAdLANjP0nyki
1Jb5wb9qikZm+81qAadoC7z2peiDinehMLEE0ljXXgdMsG/I0HJsb1w86DtbpSXmkBrFw22GZwoz
82D4/ZPtUAlEJpxKkAd8ohKoh7ad+6wFAwEqXoym57ooPiYjhiS4xMEp84r2qhTBHTlbazydDZ7s
nfsvqruvbrH8pzErb6Rc/bM7rw0d3t+wa7oU8pVihMlIecPS8YnyZuxoP71T29pANerypczbvxrb
Go7WB5yKN6T9gpQrljp7YX6YYJXexktZn4wxH34ssYiDu8T+YaiE+W+I2zLYJBGOTmFNSBl+y6ih
wBKrmqC8p24pDkGlPpWCbofgS9XLQtWNgue6KWVebriN4PNE8VazyeTg5da7Sff7LmYeQ4MISuKa
r4PZ/5aIupx5VfygOgIgqjLepJbiPy+eyx+JkwCnCTh3eGmzClsq06MnJgog331OJo7LcbBBeCTm
fNJAiDb8HEkuo4P9k0dPsswA+0z5q8UsjJKxGrcOo65k1sxsZok8bPBZDUs5XFM0mtfB9ae9X7n+
VRQEn2M5N5S/znmxC7qnoQcr6jO9veWN/9RoE6xDhovbUgWhZSeNQFNWZoSZqrmlOYXyMtiQ8hYV
PfCy5Ayf55dqplaP2+kfMg+zk1EFL+TDmU21AbGHfFTuL8D39163dwKP9xrzA3ynAj+EhiQlJkYd
QZ++RU0MJaSn1uh6u9wF4MmBHaEgwAMeD31aeXSUwUsqMKN3no5vSquvopP/Sd8H0zrUWO0FS/ZK
r25eZDb8mTBpuHZ8HMyl5PSgoKcrv+R6sTajSh9HReRej4TLycyW+96O4Wm5HbOM3G3DcZqsGloY
v0KZHW6y2DmhCt/H2LGxUFevsrCWMChp7Ykf1dj5k/zGGF5eutGSn4GH+yix6j/YU+xdPE3/3Bx+
W0r9kc9M56a5yv/Mw/xmWcPd88BIuW1ef7Zlpq6NxK+tgpgRW8UcM28uFlb5E0ra3er97BDV8qIT
1UWc5eQ0mgFfjlk5OS5WTBuONRcwcJfmLKoeg7fRXAcvc5gyOd8TXdWDI7IHw8dubcTFocbOtiHC
+V8/NL+m7g7QPWrQZsXdKlLaPxOO7PRv4WigFxlpPaGMcS9tHKZy8ZC9xEX32LXWfSq4RJwBVYOI
owoDt/qSCW2u3fdPSdODcat++1j8Yt70dyg4cOEc41/ZLk9Gkd3qAmrI+i9lWlELUs5BEnqi7sET
7EniEhzUrrMyDKyON8OtVh8QdDXqja+g7BEXIz4Mr+iXLaSb5iKT1Nn65KyabD72MW4uCItkUaKe
4u+oYnUQU+uVWCuC55SFqyc0pmTVZIvQC3zzO/AX46nDwXb2Zj/xthAqlz5sJk4q+mksd1Bm2q3A
CX4pDYI8Mwt7Qh9nxaWqCqYDk+32REw1expS8kWda8irjOHiHpYxrp/GJiu+ilaYTNwwcDINFp7I
+f1mIleBaZCHZ+JVfQrDLc6ZpaZfcFukdXsUfY/mF1bas23Uzatk97O/NJih28DM72NX64aTPwAj
a/WCZFs0ME1zU/fcSk+8az1rTPEk6fmYp+GM2bs69HMkLrn000cdx/BQemd57tN/EV9NgeensL4d
bfQ/ztQyz/GtuMIXMIimI59gYQJ2XGHRnpr8w8+LZ1yEKdZirUdIfgB5Poo1CEpeCbTgA0oIPZM5
aueEKpDvYqvh8S3B9nCvq7R6IMP+5uiOuHauC/xnlRHvNSuclh0++PFDIb1VOPJDXQScL7Cn3P+m
WvgPydQTaMTz5f8nQEypEH5lsck4RqAApyPrmop+gBQSiRjmDaKIUWKYddug/tYN+pwZ01V7wJru
PQ4DHGKO+FCzMcXoejb72yJdvImsZVSTOHPEzHTE9Ub6MgKnkLrdRz2n4pRMxCHVopeadLgIjlmR
WSfoCfroAIdH0rVMzElmFGwJN/pnQNAT0JZWXGM9k3XrE+93GDtrtUPPtse9Z1j/uV3D8ZzmimTb
SFPXA6HOrXR6Zu5KuKAm/DvPBL4MHFCMtQgwPCcFcsRsBMgEjuM94XGkNvXNxAbYSZyt7ZKFUt5U
GNM9FVgYo8QvFEUyGEz8HDSrmptJkgW42CiAGc064c6x8/rHnKG7UrreVyXmkHpc5rMGhbrhuxo8
L0uEsZVz+Ui43fsa6yl6HIJRnUq0rzCKOq53OdTT2RqX+CxI1f21xxilQFbTcRGlF3qLJg6d+tHz
nLnpjcTrcrbIg11kNafA5vo5CXMrQaXGVvlJbBfstmn962t8mtuWbUTHIogGAgoePOXMMDCMzXm0
otG6T3KK6IGSLjLsPbZnB/WY3xKeohuBwYgWy1f23ivxXGpi6SjmQTnfHOkCJ/Io3M/SJkz+tBQz
sP6kHhqovNL+q5fOOKm5CZ6LQus93wyW/eS965z8YcYkEykzPTsO80g2tIsWJHg5FvhO8yL71kY1
E00CChhOY53sZkcLhlAGEkBgLQO+BCxp+wTv24PjldwPKYLkW0ovCR1TgNz07bz/6+uGdr4UHjXO
NHvopLoyyvc6Sgx/Q6nFnoQ5s/SjP+g0Og0lbiScZfibWphGROKxyp76Ki2mh6FJIwdKpTsl5Ebt
gCFThdU0NfzVgeSsVv92jtA0UR0yYliLYbIKhdORhj7zUcXYlqzdOmP6P0lixwUJUqbh+uosNkJZ
DvwwNJbA3UVNsEwPC9rGc4RtN7TELLBUxKnaD6k31QfBkbmt4w7BOeJoqnWtnx1Hu++lb1TPlW/k
r4FElsFIUR2qSdtfoinkps6y7NCyHunBAfW8izWaVOUw25XxRN3CQ+l+jqD2XssFlp1eIlgxuvG+
FfbneFMNXe2A5Fhkf+i5GIEpmH62zWTT7hyfDjWqsyZ69JyuvGqRwBnpWLwYuo03h3ge1hUIQUZm
hWR9j3WMA21a0G2U79QflnTL14LGh7B9RfRMm+RAiAZcJyMQuBThxrTNXO2sgbQFCT4XRIpmJzQ2
dlhgYviBWOP/KmFXT8BsoXlIbd9kQJqvaIZ8w7hL7mrPF6FOVbNxG7M5yCQS74RS5gPfzJX/QYHf
lhhkwgi6+4ZcKXJC5nUcSsFvGwWATNFTN4PR5re+Je/5qOhe78p19bzLAtBgGoL6XsaOe7dqdg5S
gxRPgQk1nQSzflE4/JgHe2RdE4WNY09mpUh3HjbKA8ws8yvm7LnFFelE11EtSir0oi8bD9FWMsY/
jzbU9E6g4SfosxTRtX83PJ3drM43iMKb5cV0UvepzTXUJKKRBzli0kBvgnhBUdCe8tSwX5KJhaGi
E8XeZr70Xhd5ius9HcqDSlF2bMNorwaRunwTVKTmRrLxv65nBP8Ng4JsQnoquCpHQeAnAL3VHhuX
2PbOuQtb7W7Cv0EHnBI2v87gObu82PZ2If95gzCeyTKAc8/cYZsKpFIXpcM7+nFNUtpxyobnkUic
vdDaOAPFxh7HtbUFooeBuWnkMZkwbzYCTordENG0EBT2FunebbKY8ApErQ+jFxc/KZfSnhW0qDhw
rkLXU+DKPIIPBkFSQKNVawTbzmKyRXxFbhsfF1mU5MxQLBthYx3BuJMawLqMTkuWL+k+ZTCou+i8
ZDj6bj3f52Suj7nGmXH0M4h6QOkZI5oabsIyRsQ43VF1BzBq406lcfoYpa31C4KDIGmW2s++WOIn
0AANkcy6ODijZ6AcD1N/1HMLvC6ie8bVsW6gZ4nP0v+Vss/LfUNTbONuHLwzPsTqungdqm/tQkXP
GqZwzdyfeyeldZMM41LH/jvnY3+CykU57jBsZOWMc7TtnvlwDVA1z5biYIxQT12GmPdiJvcWcrGv
ecUpeGlU8JXhyV09J+IlQ1MBhVEtzBj05GzTznAfmowgPx8yoJdhsbYyizx8svrXHoLirA1TXPHj
is9s9kBB0oJS91UZXcEmJcy9Zylns7WcMtim8TrvH2P3bY7c4dUelzdZivzWGmPPlMsrdp2T+ShF
wEe3Set3r0HmM+/x1ZBsoQSOj9VkEN0xL2utgiw6fvYBQ1prxMJg0o1kLaA69gjMxgrAIZ41iecq
fZfC37WQ74OqhgYegfizfxrV0nH5OPfY600lvU64s+TdNjIESYnJPeNZ4+KKldi7y0B83xtoZ6st
+iPRnthutjxXe6ySjP4CyR+FZmx3w6fFcJ9HFT5jl39n8fQ1sO1hdkZz4yxiY1AlpGQgfRBKgHmd
cJHgtwZXbHXS3pM4vTpMnrBHc8e8kB8Bm2aGvG+h5XnHIG/OntE99W3EtwsGyWzQDbb7vGv+1kF8
Z78hWbyOLJkfFr36SSVpqzr5imyfpQt62SbkMziqaJ4i1hi4wFDIaG47etNSwZEuJutl7hiNR5NJ
RC1+YdJ2XPKg4mZkF0UznRR7IwYzwfC+7ASLK2IeysJhre+813F6EdN8Yan4PgO0Tg7x3vq3KWV1
gv5bwbdepuRumg0unPYqho+h/KBFuRRpsM1SZqCld14kpsKsRIoH0odlFyG4GebVSjy+GtNMo6Ea
az9nHUkWqK2bpXXaU+v49iNNQQEIOR78cFayvk4Li0Fypm2aIhJP7BAn/uNSNQgzcWkX+9gyzH1n
imWLFgWsrfPMf45jq3tmUtUKtZalBEc3Ooas0Fd9dim6gr0O8FuJAcOzAH9FTrpNm/kOui47+o7f
Ee/JoufaFQ1dWYq1Ka/BWMhhxirKm72pu7r7LB02NvRUuyer7OdbMar+27WRiwuZL0+Layio047N
EgCBtDIbonmInbK+apYrPU2gq3C19Sg1fYVBW7oqf8P6DkjLXZa3xFYDvqupeYy1mx0I1kV7wzCa
Yw8EY1NUEAnblQBRO9LCDltlv2lZ9Ht01zn0O5Z7ZT1M90iOXGGS5OmC88GGFDt4G2ZqX8LTHLIA
u/O90S04PXTUiXPOso8doDe5Zy3VujtAqpNfDz2ByNY8gIc1EO1IIyU2LL0E7PvF9YELuV7pnNu4
igVRcnDlmeMFx6Qoyn0lEb2HMaifndGdeDuy2PmCbMC+EKss7C90dnMLjixmIAvibrHt33p09BFQ
iR+ifxP2KF38NkE1cm/3ajvCoIR64rmIKhORQLyq2DC9ZN9lMYNJxSTu4IBf3VBWQSqxq35jeMMf
baE7GSTedn6qSH6DM6HE58mC02mYIbPfZD+UGSBJNppusgoNtDCGEeYEmTYVtfnJly2MjMKNKWzS
dFowrU+EGfp4WXZSeN2JoLR3Y02V+5kNZfFd8fzvy54paIqh+330Ebf4ipfPCOI3GWg1ArVO53qn
F+Ovaouck6P7MaENbDNy2rDfLdxQRXcvK9/c1S2G2ECZza42mCnLwfyLStiFuIS73SK98uQXLgaV
tna3PmbXB2C42dGeBGtFRCqIO5fVB5Er+dTXI9oop+ypLySYaIPpVRkk0UVwLX4PmWjCYsaygDMZ
SLqfOTVeYCDBMZ6bTed04hLZlHpGWmCfmuv6SenCem97rgsrwm4nU/FP1HX17MBdYzVM4bHSQyeh
cm2B1C70K1OE7iQYFLM+gOZTO7naW8I26BsAK3lxjQEycIb9MI96K4jZXSU5xm08EDLU3CQXsv7Y
8XqilaYJqqVJ7PHG01wwnclZaUEEaTx3Mil/IOaV91HLJrSm2KVwcaJDngzT85LmgFDGONlOqsJK
KfFPlX5dhZNNZSaTttpFyiM0K1rxoqY6I54/NPpCwhKjGbtcQ5h5+jB0LAvqB1vudMzM1hrMmZ9g
vr7M7nK38tz4F3RFdxjTpr927IXZM6MUD1FW4N+mO7gAOMCh4zA9CIZgeKCfs18tDMC7JGlxNBZ8
GK2p4y+jrKr3qY/1AyBH81nV3AqelMRpLeITD/2s7S15W+O5ihp/a8sE114AIo+MCakPp6W8qY35
JNFyt2azTOe5SBUoV+w5Ou4/86BvHIi+TF5SH8Mhn2Rk78w810TqDK02+SzzB6vvy1sRddV6SqpD
W6erC8VswyBicU7pj9R5xJrUs+RjvY1zMvy2wuFZxwZevrsC+bfXPYAYbBchSRILxObStnCrhPXG
hFvu40F+S4q4cw/Y90LMn2SQAZzAqCAfgkArdpVRE0ZySOKkqU/pUB5VE9Gm4PelrCQlsYt0u0dR
IlD8GvfT3o2tS+7P37PLlyV9CtnK/sn84d3mGxWpIbQB1UAS3C3MtlnsdWiiEu6Pc1j/PfBTXkb3
mLpfqvXYHFr/QXhB4sVuMjfiDb/HtoyCsFO3SeldDXgAG7+Xp2BxGlJlGsVvvhlLCb0g2BK2QYSR
lwl9CEzAZubqc310+mLixdCP649yxhOc4pPOLDkcAJXiTJXlWcTpm26KWxFjuLIs8SdmTdAQ2deU
G0ZBBlpaNFIHZ68hdkU3bXM4t5tYtteaI3sI9Askj70MKpzO8XFJipeZX5Dnw9m0qV5VF4ybjsB5
k6a4AxwEAqO942dbJthUo4MpKLrAKAkRWELK6YfUsP4IizMfr6+btURRyMZS6XJwsois+ckbiUzH
/qJJ7DKz2EcgLreGUC+MVRhZQ3MYbGhEt0YOoZXemt4/gEZE9QteIjlgb85PVgojv8NHAza861jM
p0jzrY9QSrDVLNO/BoTKbYBbPI6Wn1TD7A/scIJ2jGKAeWPIiYktW9OBsrWATuy793G5uzCamG9+
GCWXQ/mQmePOtKN3SzOJWfKjYYtjI+KzkQbHZiJHwYJrLgv9wpIefeJHxxs+Cz7jkr9tpLHa5ykg
vPW5i6n9MkfAOgpIBXkXe573lAEYVn/66G9tfahl2oLHxU+1+qOz/9zojmXpiqeQxR4CeCSeFM+y
NjxFhQPUtx2byyLQ1VbwKqBDYk2wwKBibAKbLyLOiE7o3UJAc30MU+G9TNm0z+VzAbcz5Qn3ze7k
z9m3XwpY2tSsIwfix6y+jbjdTOZnjkIp+HDZMnN1WTQArhDzbIzYw9njGPGlZ9w76xIKLCc37jSZ
3jXPxlTJK3+Sx8/2xrIJGtzMoya/a7FKAV/oiCnbC3agpHcuuAc3+R9L57XcuK5t0S9iFQnmV+Us
2bItuV9YDt2MYM5ffwf2uU+nTu92WwEEFtaac8zk7OEnp1sCCdkOdDqHnbIllhu/QySRFM2712V3
jrh10fXrCofOHBYXv6/QWFQsDuW899ILjiqK9XTJ5L9NPgPNWE3VpIPw5CoxwBtrb8MQf0RDRzKD
+YtRcQ/V4+GViWCf0Vn97kpHQ1QgAeeBHTxz52bdi9K/RQMCVdLoi6zYJNq4NUITjQDpM6OpkEna
coi8z3So/hSV9mYaU7seOudDrUgajzg8+auTaVxNYLgw1re+kxz0zrP3FWKoOpvunXtvoocORWIR
4Vs2qvZhqATOEa5biHLs2lcKwdLId+JxCQmIid0MFXMQE6K/mh1kdoMLW34q2Wuxyow60lQcHO5m
5DHGFj8d4wEPK8kqFGh+8ALVVDtajSChx/SvDRQhz0pYUklCaLT13qThZepR73AKbPJEIrqVl1Kt
z0oLTtzDjFVusceO5ohpDBNSndh7vyPguqmQr9rcV9RCELNzzebxSQTgzlKCnswExKC1lZIKZQro
gfIH26ZaDUkybO0eKhKoz2zuzpXtoqUZmYyWKN5XRRGhv6wlYyPZFX+62hcvlM/TLhJOjr0wbk56
2EuqN65mhs+tInSghvvBvaVOKmfa8wpeCmcDBwxic3MoOWEt4yMieoY80k6b1pkIgeYBNycYEPl+
4XTvYHhO0LwPYg5hidbbbgJG0psH5FuUaF5Lxy0bSfrDRU1DmLYjtxwWfH+VcfaAngZmPm7yjUzY
B2WkUT9XL/6E514CgViZmGWWDnPjbRna57pRdXuENoFP/C3s8AsQ0UXd0i7joviJjJH8CBqArL1+
8Dd8NhiT+27rtmgDhXReyFHmXgchmwgZRPZRmByw/tyJMVgQ+HcvQrKoSANAjfHX0NDPx1V65lzB
sChOtQN0G1CIYEDhoK7kpkz4Ab1nr0WCNztMDLigdnaiLR2c5UTrjJ9M5L8dl9jEAAQGyXdFu/TU
6VigWlwQUfO34+k3bdp0vqbsUgYKbH+tjRUbRb8ZwwE5Ue/QP4k+IBBoy1EmLOj6M6DnDwLoUEyI
MzsgejX7QZe6RwIPtqkVnUI9uNLZeeWiSevME8WqS8NzODobr2oec8In1k8tUpihWFfsGIWeJ2ss
zT8wRE7MK1YzX2FN1An9nUM2NvQ+xdGglIY+9DRTyg6pHwefED7Sw+iFYSUiBwKlbR6fnaF/+LNO
mlJrsoQIDEwkqnWN1mLSMT1QqBd7hD/ArjYaBBGMTRMuG8+/C2DIdUKOpu834bpg14Dj4XOilyMp
TgaN6Sm8qzcBkl8pmoafydSPXM1ZihlEA0rbcc9tERxA4W1F370E/XiSvPy8JjAJtfQq9IZ73Gqv
oGXilRVMcBsG6lgtFAtpAcbT8HX6Bfr83Ka/wp4XAnXmkozjPqeD5gekTtQIMkgoAjefYKNdNrOF
I75/61y6qDmbT98D0fKdq50yZwI6yJNd9EDmQm4dZf1WlmBb51B78yoEZTZKiT4ciGNJ+5/YYdKv
G/6aHD2iUxyItYGsznRGQYtOCGqrIN5amvFCROB7pLhXHHfbqEQcLI1qCcWyZRLVnU1k7I7Ohaiq
h80I6svUtKfVTUjPW3ebcYRG3G3qnj6GMNFUVyEmjia96fRiJDtcQp456ZtbOqgEjxbvjI52Vpf/
eF53dLmH94avSj22AO7v5tJu3BTdo3Vk1Uqy/vKbRM2xHOahOnv1INZ9hcu9EUZNZ9Cc1p7SGnp+
+Oy16TLlHmOp+W8puBCO8ywvFapBi/owxRVJ6uEtxdzqZTXmLo6P0km+SFZo/nSovY9hMX3WhKve
6LC7uCaNi3DaWyJr52CZlf8p4yF4E7kFpskPkW6G6HYAhfOOAgokS0TQAALUuZ3XonWMbsEEtrtj
MudZGF80pEEMl40uRqDqe69TSCTXjJFn7XqdsagIH4OezI08ggJen23pVBsmLgUAd36CUNZDZiWg
nCzCJ82KB3M+ZgYg6gql2sKPcDVJi3FojtnG8xTxjvKN5nEl0AWCSFSnB9M8BDGAd3rRLoN5AI3s
SeAaurj0jMnWAd8ImZ1LBDVrLoTRgiRURhtObm6s1P+H5NJdhpaZMxKYTvQn3sNZJ89oznlHNp4Q
yBHPAvdA3ZofNQiEOGw6FObyN4iHbzak6GZH4tWp/A+iYF/pQ+8cR5ib2QeO3UfmPQoM0ADGqvLN
lwwyCyONnVX54EpR706ICtsw0BYZoUZbEPDaORfdiA8LzbWBKYDV2Vfxje5Gt6rHHJ0EwwYBEp8Y
FlrEfrid+dhNHw19glpradveH/Tzb57dvMjJeajmb0hCo4QSjzUbhmci07OkeV7F8yHmtdnm8NbH
vb6ABEIYix4r/oRxmyyF/vLbR576Ic02pFTtwIGX0Bc102QLdogufA4nocdL4yGEz4v4YAYmtXj0
Tk/BwRc76etW91wYSvmrmGxgFBp8ilbvGHAAXuKLlXe44zlMq5HRdMHTWke7YLT2ZRNzbfCmtd5a
+Zqe90tsVC/okb293w/AXiqwJUBQ+I7in3gO/uS+/afyUItX1Xko85s19qfQQeFn9dkunI2764nu
y4ytN0h6a6Ujtb2y3dMp5FbgXXo5vQ41abYG8XbmpH3XQdO/+KYXrgYtvZRp/eJmLsh9jVsT6SuJ
9pJk+rCImcH6acb9kzTL7Qz239KGS2rr5a4RjLni//7SRGKnHSb1nq2bK0G8c/oYaXKHQMucm2Il
Ky/ZjZ2CcWfMSctwXBPlQPOoaxiQjtifyAruug83ihsAiS7Y9fzDGPwHQqz1VATvRYVkkH39wzHl
DRnAoYnCfZeMZ3Trx2n2L0wKvsyCh6Prrc0spwfClm+d9saG6fyFpt4Ka7fNrCqBhoMoz0uNdQri
drbsQ8SttkFbG+cUMXTEGesuLd+EusatNCbbxVatDcM03uqGeqsiHNWfV3lq+yrveosNP19NTkL+
GTlHwg7Rj+nMYsLZfcPE+M81qeXNYMmKO7gZInwodDctcbgKa9ACR8ZZdOEjkAM6s1WnSZnEW09S
ng76yHR79tKNH3GX9rszPbqzn0Z7T8xc7xEAh90EfcwiDSrsf+nKQFqI75aVHhGW/ImwLq2KOn9W
I/wnbgFSFrBQRMU0zwRXyxEBBuOfXpB/tfAzZ1qOOtr90gYr70hX34VTS0DC3Nq71lKJ9o4B9YYA
KcRXWU5Doad3n/nMmopC2wj8FxvGkQiLKGEvhZbrAE4CyHROoPpSpj6hfmAWHA96BSY2F1yVKz72
HNnQ3vnvmpq4HgM4xldPkQLADUHOocjwh+4FGZi8MGUPsUzVst64Ttjs+tRN8ELB4FsOQax/13aB
dayLNOfG6Z4/8zx1EV+giusIJUdMowBNRUEMcmLZzXJMfWuDORKQKjEuI98Lx0I5WzDng6BboslG
NWmm9LdsuNyO4XbZMkLlsk59PbpEzWjQ+WvFaxXX2jbqYpjizuju7R6AvJyoD6Pecw9D0KIYKvTs
pMP/2bHdmOvA8dE69XOxRdsh1whZ7dOcazBKLJNiaVCTCA1QP2mv7mbOIwDsVl03K/75kvheDwej
LeIjUTnDigwP2hPNaGP6iIpn2VbsfSC3qaU77WAnE2HLLWkaKqp5a9chuGfXAzTkdNJhZjn3W81h
3AvAHMUhk+lNlEfzrWh58jotRBHq29pLa7In0bqpWU9Gu/Zhqa1lxWSsN+ihM4WI1sLsCeY02ajN
AbSIkWQO9jKrAvVSJ9eh6n8F2AJWV+LsnFALrFUD4fLuKIJCBfVgodG5W3dT1h9LS3gnqQ0ILzIv
v45zrrZxi6ZGNHslkHNQqwuuKclzdBpvy17TbqfEn9cdkk3Y+Uz6jISz1K2DbBvq/l+b80g5dnMe
Sxc2B3rwCX5I9GUxm1iUtXnSAxMAGrMsnqaCIcQYrFM17mp9LsD2XtIx09juIEiepdf8tNyI0AT4
/8ywhL/q1DvHdz7bITm0Q3qITZLNaYpuTPpovqyhckbNDdXE2h5Q6cKvIO7RwFITiPgp69Za5EGz
9kA0ppq4WV31O4sajzOOhsWgzIlloEwyEPdYxnhGAPvpun1MweYg343Jau8+TbTCytC1quPZOui9
S03Xde9T140okEmr0aJT4aqMm5JRF58FktVVNuHqV4aMAm4v6vsDfPFVbVuPsUqWgzHfY1FAHIi2
gkCLqmNaa9dv0J3/djbaqKjiCtqqqkSGJ2fyTylZoUapnYdEtRHlyTSCfVMW31EzVGgn5WGKk9uY
0BWtnVdYTdehMz6beXztegd7P5fSlGClNnaGhd1oX8qY4k7xXdANiszims7W1S1ttDLpZ4szr9W8
rdVUF0HPrgI7Q1ZUdJogLnE2YheMQYBH1YvtmJeyN/Cui/TZpAyOAEDBMDzRC3zT4QK7g3AXIou2
sz0chhSGgD4XDBe1eh/W5qvIxcad07P6/3bMfVKAvk+HkE7SdA49glNQV39nXbMJ3eHq6/rZKWuW
QflZKcZJK8cPT/anwm98FX+kA1nP/S3TEHpiLR7Jbj6gczsgKmHY3P/BKbLJM7lHYnOpHH1rIjfe
+KZk/CyvyLqvgvaWg6gIrRj8nCJMXqzYuTXVfDP+M74MF8I762OTdD4XXe1EOYq3uKIP9x/LI66Q
EdXI+K3MeZttcj948Jg9kUPIzAk9XVC193BK3T80X5hFRWl2HtBpeR1Yt6ByPo3C2It8Ag9lUK0s
cEh5bw62HF4chO1ZOpeG8RyJIyGct4Rzz8iL/z7aDsGgJTJgIzCjBoIoo5gaRw4TkzF3BlLQwm0z
KbsprVvmrrTMjYxRbGj5L4IOGkGt5Iy7CZnhMGBtLcdCiqnWkSNyF40SJSS1B8Fld0R3QAOoHf5A
MrmDyiTV2wnYjpWQpdTNjUH9ASV+NcREg/mZfPaFuxRev80giih6lof31i6/B/RyMJ8h5obtUnWa
08YTp17oUP3JylWNhTrU06VtTeO2HUFTYIKN6Wz21rTOoVLW1DWYN4nUoJULhBzq64ERw6c/anCq
cCKX6ZoDZpOYwK8D5DSBeTDIbGeufmg1wkcmy1x0NHkyRl/HKjTWdR89iJNeTmAOOBM4EjpufYZK
FX/vytnDtM1s1rDTvyOrOWAjbg0wZJmkNVOYb9IATyunfKfsEHJ0kO5HKvekiuE0DCQDyZ7ygSqK
i4Cmqk09/xQyudmMijFgMr2yERbWKWOywJXnIsIbNLeHHr4NVfUMNDeDqGFamIyC8lRjm5nH+Mcu
5FH1SOZJnDGLvPw3SAaXuzYb96r75HGH2FL8vo63iK43c8DZWdHVrMW80gO03m3MzZ/WkF2COAAY
swwMzAmWCO5+Nq3tcr7WsofDmY3QEJVIeb4UZrhCVfhnRvtiZnjVJYaBnkIhkx95nx3U64qCCPzP
B83rM0fIysvS9wCxfjhC7rI8qjhQ/vx5YlMb6NYtlSrwl06/52892V7SPr+EwuPOCzhCS/Z6oW6r
05oTbV1Z2FlpWP3HpTHSVau7VOpk5yLwCfRTarTQd7QwJbCjXiVYISrTJyeX2W8SxSsxBwgjvV2Y
ujubq1KIFJx8V6VHd168Xj9UqfdS2sYGQxFqV2Fii7Dal1IQXZ8Yx4YA0bmN9lkgmLmRZQh4ebii
aYEVkXlLS3JLjPzpkSQjbV7bO7oowBZTaX3k+H4Wk8Q2aU5LA/u2WqH4DZYdr38AWagXOG1Y2cEw
r7Pwo+Cg64W9Fjy2XHQRBMuPzMJOmqKGMeoMYry3dQzP2nltBAbQqhElYHyJKL/00twDhbpFgGCH
xvvsUQNxv30jIEpF3rMlEyI/Og8QxldHlr9Q8DAWs9zVoyKFg3OdhOwAnw0pTL0s5qseq33Mmzey
1uQvrjaNv4sPLInRwZY05p2RZEm4nSnVg2mtqpa2H/kltGak/1vrDVP2+G9OoiRdPGeJH38vdVC/
zPaDhVGCsC1terOe+dJZzatRm8cazyFtE7TtdcoEfz75dWltYhZF3RZvtMw2lk+lNBeYOyzkQgDR
lkMbPzwLN5bb2wcUU2C4UVJw0Si5RQzvgcVdlXrRYusBxtLWeyZxG33IH4ggAHglhCAPQfI1ujHL
qSXnjIEkmztK/SqL7zASdpJoV+Bi3nsQVSeDMJHUlQ6U+PbL7XrMzFDd16YR8i7H/G/jTzb5O0O0
ys0UdzjG9M3gDy9VToeF8kgdsTzF1Rf0vZOQ03uqOzfPpm1LPziDec5nbhvFu98Gp2GWn52tjwvl
AR7DiJQQ6+rToGo947VpHDLlfWdftrmiMo3ktiMn0/obIJvXom5+CxqjGqfngrDqe6GCJzXvIhN3
W8ycpGUmXuyqvfpl9Bzpwe4cZPM3OhQ2Gl/omr6Jhdyl7Tmy48mKgYOcLtowo9UIXJNuMkqwvPgK
3WSbVQwaod8iBsc/SUe4yI29XwFT93L/vUW0vXBclY3U6OWL8OLgEmp4JLn1j+e+5ALVSnslEBAN
yF5YcTllpRusKCKWDKx3hRWiREHS0dPCAIYRj9bOVWXgUOchakuXGRtpTCd642KbDVH0yuxnptz3
7PQKqsqmmwx4KXfN6cnFlsSOqA2HuxgEbdheQjspywR6BxxeZq7aQJKg3Zz1ev6sHBSr45iaUAY4
w4ik2rMogBiVT4p8wfRDaJtxoAerMWHz/HQbudNnV5XIYIfhjfnGu+ZGIegXaKg9171ycLkuhho6
IOeSkZi60Nr8W1juqtdNmhDNtfdjJql4LEyu1bRxLnFZncuGpASnu/g0VxaUgTvR9S8ocItlh4XB
rYd8VSOpoCT5TRs8q1R4KKFeWykPGqh/7EWRc28tjY9aisl8ndEUHJFuTYo2Zb2XIYTwmv7LruO9
/rUKm7FWl/iM2lFTove3EV1xz0ygR0t7i1s9/+MRifBwJBULrXncW49C9hhpmohGZkbUKcYb57cK
w9cc1gDIyW8HEph0mPTG4w2BkSJKjWfyQT+w974SOvpaQwgIA9IGjcK7Oo1hkAnQca0H5nqlN2nc
uokkorhQ6jY0uNXQezxZE7IN/jG0+ftu1nZEdNLCI2e7SpqNUUP7N1HVoNVgyuUX9CeanTcP54oC
XOOWxTWw587KcJdcco6gvIdWYbZ7i1KlEfUPtgxCbcpdqKWnges+F/yTpwgiBZoo2VLfhB1UmQER
1mmo0oZpC7USHqFxZwdG8BpgZuJuQbaPUxwLMbvbqUw2Xo8gL/PNZCXIHoxK+9DKJvqxZvLkxVTd
BYnTca3aIfSTWy4vq4IZK4J6r/hhD/lg4oG4yDDn41Qj9ZnyrN8ADQ4MKqXyEDcT0KUcQGKd7Qvb
9zEy5CWa2VpLPxR4gjkYismedaEnMZwUzGtwiVFNW0C5KfTinuwZ6n94imtzmj4tuzixve188r9h
cu3dObn1WbxJuu6Kc2rlRqI/gM2uoLvCD4oze52QN7+CiqItaElEHPfMS7jVC64cVBE7Y2Tca4/T
rQnpOSUZAm3GK8xgGivE1d2jwzjH43mwivQtyhNmV07/MyPy2dGPUh3j4qoH7V609W/YxHevoipB
FrPJEPmn/Gbfqve9K18Y6O4niZpg6NPmj0eOHrUjVLqB0W4vVjgaro2louFiunLeqbCSZ6cVZ3uI
+TydTZCZT1s290nxfwK2epAHq3QYr1ao7cA5HMHSbd2mPzZjuqPZ+9aGKPWgOWWw1RQhe2iUaDSm
YC7Yp1WbrkjeuZ3j9fKWswTP0ZJ+Z1CUy1LlDjBL6ztgQe1pLop17dCgS+t3UlVWRuL+M0wb6fd8
0hq8VnHKNC1Jc7QYBFngZiRmhLQMGRGM0XDamzqLwFr1yM4LU/F3cgu/K1ZOFLL238poB5U+S+AS
MqcFxr2BC6unHI6lS0hVdYt5hcJB3+ui1R1Hmqp5PSxcQMSzAEsbA1b1fRjxQTf8VFV5RSflrGYM
yHUzbIl6oCRSra0yCdeORw07DHwq2rAFr/xQOplxai6l1cpl5bTr0UITFOEQX5ij2NXEbaRautNn
WpmVkjDMu17gYLQVwySs8E3kAOdKxrlNrDHjMK1TxaJUzOyVp0MD8/FJMNlfTjC/JeM8cwiPTNK2
hsLBZ7iltjg4yG4oAVwAUSaARe0QTo1YlcoTFUxzhY5NJpo7euuEIEIclguz68kpir1/SHuo0acI
Z201n3qTFmxtVsy1M+M2cmdK5mbAJgtSJLW1feTW6oM3n1ULhcXg7UXderAgGQGNT2yoBWKmWAqe
kxgupo3HSL0mh7c6l/jyIw1+krixirsFIi1gRtLHuCkbcAh0z7WgfpsJ5dyKMICFEzbMqSQfWzj+
q/A01rW9rTsS6rDoQaLeoSteR7r/jYfowcaNjq7ntCwRRJUegI+wfzdd4+rW43vJ5Moex2eRcnTl
/sPDeAYr/p7V3CEHixpWVFimmqSaX6MRlM00tMh65qr70YFgf0pp+oesF+HGmPwvN29+CpR/XIjY
0vou3c9WcSTDhw8j2eCmxQfrXg3eWSrm2wQ6L9F0erL9j3o3CdPQvJnxkufnrIr2hZtyFM3hLdbr
EUZ9d1Rf5YRaK5//Cwdn9YpzKeetz8Po6y42oeYVcCAzLm2T6mpYZgak1oX7OVDRSJpugVxtHxDr
nwDFTrSByKWQ4y7s7GNNHJOQ8dq2tI/QTLbqgRh8BDnseqgRzk4+P6H88hR1YuuPPnoX4zKptcWq
y1DBedQZsikeo7pdVIXHmUHypxbPOwZxKGu9Vd3CUb1XIGBjiWjz7GH8HwoCHXLzD0C1o+itW97t
Ox4duUfPiRCFiNg6XmLQX1bGfRx4qfFeLWLLQJytT5eCEYb1LynvTRIfUzqgCffQFCSLF5SsKBRd
/O7ABJ9hC4oPxLa4GPnlvIYcE1x/iYOdErZ7VGT4KxmZuxd0+8scFVlK2yXmoXFadjhmsDaCBUpp
trn0hZdZ5wxpseG1G0OTe6uZ1mX1mSIcHxAYuMbH4Dwa64ffZ5TlZhpoDfNaeWzpVkN8QAlD78U5
kUKwthLCg9FC8BM2SG03gSZDd9o142Vv62gg+mWsS/h2d16wE1waQBN4WUo6kTYJgsSjOOGSt8ML
xZHXcXNr+9+weKRg+PifAo4PPziPBiJIfHEORF33dcp/eekZQi1m11BsPKXBWdrGuJh5sxMXY4+O
aJVvOrf5CzZe4H/M9wYGKLXAO6IAzTA8R+rW5+7zPNmagJPjivxM+xb5tO7jHwvnGA4yNuui2+fs
Y+pf1DRMWrXzFQY7H/vrKPZx6HJjihBBcbE17nwKI47ziCSsPj27FIn8dMiqlezQ/Ac+USiauNuf
Qz6u6q4kmfTvzLjEk+5iArXmDJ8+M95xYkP63xfGotGltVVfSseRxZJEcvs6U5VUzhcxnR4fhNyr
TYgfqKj9NWhg6qsPk/dczH/5U1GJi8k0oLPS3YxmTSjfFvHp3mlofhV1ygFkY3PeO9zRJljDnkmQ
pGrFTgf1yajF5JcPAwEZAE/1e3gaWL0ShDb6g0XvisWYwlmYmK0xxeBTIDNs6xUTTof7MP5EOUTc
3FmxBrX+tZa0TtQCJE9H3yQFBpF2U2HBIGtkxdsNhIXqUdJCfjftdxtdmlN/eZDWDMqPXnsmIUNC
savm9wE2JSq6fQRJpC2Ay4iTC77YyiivCMX7/xfaj5sk+mbVT2zQ8C8031eUFhoC3Jgc8BEw60zn
gzGw+gmrM5lRoO4kCAVC5YHXPLvJm+UFOxxXwCv2thYfZzLVKQjUeVRF5tZA/ssvVbJVLD5kZBCv
FEZ3flnderSegK4xiuVn2wYtKfW3iHAWGMXKqr8SZkWsaV6f+tZpa+HWlXuDjYLZ+6nGfULy2E5z
x0NeEbLYcKVQupwOAI6Yvn0HqHCICd7/5Zlq8+lPQyM8TR58tOnc7CojWRndpF5hOOr71HiNWBuu
V64ZiqzVo9r2/sHKHklzYXXyKqCbnXkB6nFTi3d4JeXpyB8wbl+WPF4j24GnR7Tx3goQsfxEDDWp
Hx5Uu9xGvXXUOQsWFh+coN7NQQEUhHDMN8Ja8EGX02J23tDg9DNBxC5gNlTZs7XhKc/YLtkbKutH
/fJeiY8UU4PfO+a/DYQeVAIAdvVjBtWyFs014wNhXPzg20BDszYxnrHI468WNUrhgvgyrr6889oj
LDkEmK5nJ9i7cd5c4MhsmVNXCz4Xruo091rnWiTpF7l6jJVCbpjkeHygU9tPaOjUboyj78D9k/N4
/pxMZ8dHmZr6KVf3S0ljOoBJbobBk4FJHXeXEg1vpM0rW9p7vgs+rSk2DiFyx4D9Ou6yFS1g7PAd
F+cP3vzERzt4T3JpFiOXU8ZYG6TVqyl4qclg7ftoF3KS6DQVB7i200gNyCOXlz8g9xbkB699wQnC
94Z92AKs2fJZdem5Mz/Vt9C38uAJYp4p3OImukUFOXO5xqyGN6eXR7W5tzUCCvTQbaVD2TW3mi32
1phfw8lUG6PWtR+M/pHQxTSsMUuF6bqzixWLBGzFWth7Yh9J4pBffPP/oc26/RC3LgpjGIc8RT0b
fvQmdPvN4U94qW6pEvXkkzcR83r4O34NzhQVq+s0UI6c48j9KEK+O3AnKgjcdNtNCqc4HtN17D/C
mPDpjiCime4GSoItnWiaZQGsS0CrIXhFVcqq56EAJsRCrURx6z2goYip1LGCE3dptRtOnNRHpegg
ARRMb9tNyeSq5PgY+zvjgFPcZAuteRBJpPYJuXc8e+1SRpjRpYegUaNQzU1fRRcd+a9qwZAvv4Bv
xBO6spyPjAK+VfJiTJ1ZUvxozHlqGtCu0W1ZG8h3PHmfMIqwkUWRsYXatwoCl9K3WhHJtTI1/2cO
LfKraNjkVAdxJndGVb6ov1B01YId19HTbYqMO7imONk8TK5cH/dMknddDajTKM4WNwNOzhH7sjon
eKUGlwcPXkevBNfkSA0dk4XUmf/BZTrGWQ6G0NE27NUyNt5F0D7sQj+CK38rRPqYzOmVj8oIjOVY
B5/q0egmimketZEpV5hX185w3mAvLdvy2lU8UkxrVR3DJyt1tCP8NBgWpljUrnpCld/e4aNfONpn
FwuKxhgSKGol9jQcoc7KZTarDOq/RFkRkcesVTsRh7CLOaBHB/vfpffmdZ+c+ulQ9aDjamNTdXu9
NF7UIumgW6GmBKHHqd0siHHZ8RGoM3rgpqWVL+rJmasnjSfwAfCTezQISWrvDJKLCnqKWSr2WjCv
BO4LqyN/2mN/mabp0M31Pwst9DKq6x9CvXZ15r0arX0RzXQMfW0FP52wVSgo7tB8MYa6pGP5XQYA
kQuSTSuh30Dq9dwmcCpRlY7kqVsJzuxgGvgrEL/6eEJlZZ+EIIiUBKaDNqVP3Q/3emAfil68p464
RoFrL8wUxIol94MzHeF97+e22PsyfpCZuCXDZ4fj/xaD6cj99IeOLd+VYT5l3hwBhG/rINib7AD0
zLYRsI8Frqfl6KVXw5K8KVrBtg/6JVdqOxZHY4H3s6fxe9B5cixrE/YzmRrR1rVm1nIgNlDyVrXR
HdwqHOEhQbjgOMzGyuD2RHjl4Gvjwo3KX+nKo63Vb6MkGsizqu+BjyKJ9bXZkq0dN9eqkrQb+rM+
Jv1SE+2WRuZeJzXdqYxtqNySuH1e0xxdYj55u1ka9wxKsyouBzRwDHp2WJi3JutXdjhquSA7+XCx
6y+NlOhY3Hi2dXEO9PeafZNHVm3HEZsWpvI2YGr+YVRPnaem0OkTb8y2OruIiEhhQqPJrno2CvRk
Z0plVdM0/a+ezmsOwZ6l5bHPM/Bg93lHRrPVCSuwfujhLHIEjzlNjqo9e8Fv1D44+Tj/1BMzMUjS
wcC36QvRpIzhVAId5hD/j8nEXmX9uWP0ysYpKU3ZgenMMRu4SPOrhBqT1RGOrWuTvqgzhgWvjg6t
6P7M0VvKL+ZfZSdWSy2ie4pCaTP3zzCd1S1HdQcbjspx+MQ6w9CLoWTSLUPD2Q7EARjjkxeqPh22
QteFoA81T1XWvHCtfWvo8FSodIqnhSU7QQ2egehFfr2cG+b4Yk+NQUoBlb2uZ0e7ppSUHyNAGdOi
dozms0NlMdJVYHcuBDa3qmECo+/UbkvQ2MpoP3IUMpP9y6ZdubxMHlL1ycQkMdMoPWkMHfje6EjR
UeKcpaDjX+45UdXUY0b5r80oeHVcKcgCKBwscVC/f8C42I/srP4j55okTFQS/Bu8jIDhj2he/LQF
7/DBw7ryw3nL55cTtdH+I1oKEZi6XvXe06a4DySMF8J+VJmZNSC92Vil862ONS4MLB7+KlLjRS5D
bEB8KFWwCsWN74QjFM00Vg9O/qvLfSNOIkg+P//7t1Xdpn5uRjJdjOjhuRoJ54NPk7/tZz9dhDiJ
0qvjWwKiu0y6HxaGmTCRFHuZElTrMGO8sAQwsqtnS+3+Quxo7x/5YlrjoYZJFRfIKubU4p14IPI6
7Zna6caTN0P+86nM+Tej6D4zk0cSsKBLRq6rsROsSgnZllXg9TObyann3AoowjGfb7vkzCPBrbnS
4QsJGonRG49J0oD1hwqMlnbH/GrlQT0dCAMbUnzKORYK2Bk9RpXkptHF5jWqspB25y7O2oOqSmWe
XMYhWbvBb6EDQSM5AqlTOJTnjjhZ1sCO9MpL1SqEP1ms6Aw4Kor5NU1YbM5D6CGuumlcqW3CxKui
xmWrKLJ3vEnDYQbKA9DFzUHlwCNsPnLnDdKLur+AQFzCmlqn9tV1/E91ORwl/AItUsngmAjeBvfB
7Am4gnwQI5ltZWEuW++/8089VzoMXt3TFpGL4jefUFfz2pIp+VA7Bur/ZeJ+W5134ZLL+BrvSnlN
2ASkWupsCGP2FUKxr0N5SNWhWMsHsB/0eMziWInJmauH34qz74jN/7F0Xttt69wWfiKOQbCBvFVv
tiXL/YYjsb3ZewP59OdDzn/lJHZkiQSBteaaJeXTGk2IZoaSaQrXrPigD6D1YU0hJjQn2UqFhyT+
O+l77b/pSGdM8lk7kVzrljD2y22ZDKsg89BsFXcByoYvzZXxOmQuNqds2zT/rkHA5Q8xSRQ+Vcix
ZRKw0g2/RTODFmMpnNsweDd9TIhePcg8PkAiOMV8EgAGXc+6UmI0wsCa2lEHdrvq7GDJCSPvUaUw
5hNrBwS2kbyrtDlyR3kO2bR0U83Oorf3cAzX+q8TNU1GQxEMJ4XtKu+Cn8bXbKN/W6a8Nb0HnxHh
9b91iDXepg/qbUL5koA96I1f77pD1h3/mQmbu8r5FmW3XjjGYrIE2GUK838rWS89FhSLPGjNLdsy
d1o/0CrcNLS5Dl95TmPsfS2IEB1TkNF2H4NeQ0YBV0H/UA1yvbBJ8E88GwsFG2c5TghQY6leO5BA
L+sP4fisewCfJxELjiu1Er+H+10l8AiLu958S9ZIK94znq6Ex0cv9sx8Yu/hQumFyk97tgVNQktC
Pvvh1wVV0Q+vaRFwRFRHlWjrg10NxKVbTl2pA47qS8h26IU/rMV5fLfHV32ytZiFxxTRbGwhenje
UNIxd6ZQ/weL5J/zRJGhHeDFXSOFhNPi5vFWRRNyETz08vZ1YZbVA7HDQNZQgKA31megj28Gb1kv
31SPuSE98dbZzHjX3DmiE7hLatu2MLyT5EHfpTaXB/01L7NN5qLc+BAIATW4ou8vJz4dGjBH+wfb
5nVQ4zoI4OFBkRyOGuTI2elM0gL0Jmi7R7uyd7Dkt/H4tXgSwzX0XjQRHAvJ8IIbMkwQeVAT6dwY
zqYAePrMqznUYbDSKeRYFNw8v9/n3Al9QfggjfM5WMgl2KOD7DHOPvSfdIeCPzkl7qO+JKH3rDik
9YHBh9VH90yJy5r4N7gr3TUrzyvv9Pi296Ak3xp+mRLtRdU9CiohI4v1suSM1atBv92W2lxZCXPQ
dMt9Yic1JsA0HtaRwjjteSE8u7C71RsHaFsE0d9+cHiaeKgAKCXun+F86zCq53OwHqr4z4KXzuSY
G8FJSSnADAUa+I5GPct2+u2zAss4f3Tc10IGK+5jCUzXpBCH9dnXZluN0Oj7p9eoPgk0yAYQyE9q
EE8vYlY2IpMtYOO/E0nTdblXHu3zEBtnjRXyVmxa0rHKN+BRTCSoSe21Zdh44/O8cBYkFjEP70H8
xkv/rwAbglIjUR0ZQy43jAIdrtchgTEpIWNT3eh6gi7e4WVCHGa69F0fBkwb4OZc2wqbJ3YqKy8R
U337pJplHNOcqT5umLrIINrqwHVzae7oXXoeG4021UBmw9EZ2bejvTZVwOb/GlgeQz80bJTWLC0S
RzVApQ9W9tkLxw0gadaRvVJsaw/+Fa+uz1V0KisG60g7sEbm+uvzyQ7F/KL3Rm4gGmKxIWGa7J7c
/vRzKh0vbMg7L/IH21ILzP6yfOnwnMDeJYB4Om5N21oH0XC1J+vJ71Dza56163NqBF3lY9xCPY4I
pCL2YZUOCSpSWFd+DT+ql1hJ+KhT3BxHpzCJX0ZaCpmX1ynIRsiUfnqfPW9+862xJBxRVo+kiXYH
r22eKA4BgZL+NhQRW29CudDMOxyot2lWPMwtsIoWS2Cvx1TKvRd5cpxg7KzGksmMLuD0glJud1qw
eGQn8Rbj06ML7qz+NaslF0KHxln7GnRobAsqH0hwyTQDYGBuGVrTRjpkrZEyVUUAg/HynJslmgX8
f9yov2pgfmJ+IJSxZ3O7DtiQeWP3oJ823TjCv/9P0IToIeP///x8Emn2ZBrTCwImDIyG9i0Igs/R
R9HkgfLH7bdutAwRnr00OUHMB0iw96rPLlEjX0t8Mdam+2h24oJT/lGBaiqPAAbVHF1AB7iHj5Gs
Pmtneg+6+BSl40aX/rppySm0fNld2xk/hF4ZJ4wm9vof51qQFuSJe5wABrVed42ZvejdiHL47LE9
e8RtPzN8vhkmGAvbAlQ8jFXjqoG6otKVMLGvyLK2WM85JvHIYZACxgnmxHQ2/AYP07QFdi1pPXvl
MwYsJ4VXfOS+TE3z1AeE1y75Ddu1k76t1bTALXW0y+D4UIvikbHNI5ncxAiNR3tUyT6MTFQQDcWs
62g1pJs6DxxBatN7rXXLiuJprDoMKQqa5jkb/VtmiPo7wgMblb0Bygkmh/VhRiMbg7bnWLnh8I2r
VC6M7RRjYmXkFeJB561L0vtE7WFCoEIqg34zUYRsAlIgZngsOgo3DTqqtoT0ANgy08D1vnWoc9I5
M+6kPisracFTCuvnf22aUHqtrMMOaydqrGd96A1jAEg20uHAzUBOPc0YtzplJFhmc7etMmQtDc2k
5ZnLlgSjm22M7+Skwp/OcYwTFGL4KSFpb4sLb248TL0D4hHB5xgaUoXzHBOaCN26AWNP5MEWq2rM
pOhO0/mvA3GfURlBXFhl3HonSu4zopi5Ni5dAatQANxe7SDcBka1n4fYu9aMK9dm0biw0L2AYCGf
ISMhjeNE5no1eQtDGPPR9MfncRpe9Th/LN3b0CGoVngCU9QywyNuBsvce2sNWnwyLEQXWThjhj7L
g2JlsvufILEKpAjw2+13HNrYRMmwxudS75mDjxFyV2wCuGshsiB9KGm4cSpvE112Mk8k0Gqh/PBS
UXXjxYtcBjrmCI/CphS2hg+Qas59LvT4J4EIyzwbKSozjBIFtv3ODwir3dPTJS5ZbJibs2oMQFxY
olvqN/Z6IfAd1YFsNoZd1Vaf0dQ3FCPbmNJwRC1DQeSkeuCDyhU20NIRHcGG3JYK3rm1sdz6laa+
bHCDUqbxZg5qUwXf+o2Z0VtN1cdJOsUvGg3ASIQwiu53pI8rSxfRWUwcH1ymuUtZIfax4gAl+xmm
SUdKIwJMmKM92XeUwLl/HaD9YFhLA1etzNhjFe0YNcN/wqITJ8hsKZ5LbSVfcobol/ZZlj2hOHxM
PQJCAnRqmEeF3bvEccShQdZAo8bE+AldJznMCvQvIGT8orgZNcYJ+tvUIdTY/fBacQ0lXk35GCO+
iYnG6NZNOYMkcBtC8tnA4yo+cgz61qVUpOXPFN4sbAIaprrrlm6eMzDTwjOYQXpW7FGttpnxTCHg
mQaOd7cZKW+b1sQYtiSiBSsX+IcCZfTe9StTO4yQRwnT4nQl1qWCCEYrpb9qdL4mU1EPdylhY+IS
VPwCIGlQZulvRsOLPlD00jN7cuBeqB70uZ3qMxm132iifyuzQxHCw5fiAGBwcnGPkV5/hhv7xuGu
muiBF+2Zxem1kfnzDo9CZvQkuafzG0bDG36h/lBega0Klahun+KhoMLXeMRda7ZVeJ1c9SdyIcNi
HpWw0Dp33jN1zBzz6pick7LZOXCz8UvaDxzQORgFr6FAMOwe9UIB+BZoZ271S4LxZ16Lh6HNXo1g
fKMTUjlZOQTjsZZ5zQBt6IBnBkg6eOew5VNwu+ErrnE6fLNY2rpN0G/ZTMc9/BOYgxy5o+yJIKcH
698lrvoRJ2qNcwXikveQgQbFu35kNfBc5urfAgAcCSATcGkBzZ2xetXlTiE/lBk+IHS55FV9xBNk
o6+/a3TbIsOcngsJkrLVVyqoy2OERlP3ZR0iyQLJljviR2+g174juF0F1X8eboCr3s2fFopzj4mp
C4SJBYXAkD5bIATHL6iI4KX44xcFm/5dCUZ964owA4dfIjEi0J0Bj2zEIm0aeUBHedATiIhjrkWt
Gw6wHRF66hKgwkoE1dXaZOclotDbaO/4MjBQDZSXtjiNQXWBYv2o4uxfPwlpYtuxRFvAzkhe4ApQ
2ipwsRbe68zt04+ZXm96xJZwPutJqN6AGvyah6Ejch7gz22cvW+hf82H70yqu74iesvSO50JvUZQ
JwOTZULuKef1fx/r7tSF/QVgST+TXp3xQDs7Peyu63fGFIEsX9sR56Y0vstygSRChng7dvp19ELp
kr+tMh7YMZd65km5ZbIDXQaRzbey4rox6eXORuAENXhFxALlu4aVPjGjDrwCmhK2zJKQZkAQPvZS
/uCZwPn1NrJ+Q8AyPZzLBGYCZByjbSl3Jt/UdXXuT/iqgKilNtIDvE4YVwTsOmyabYgBcIzMvCvk
08zhnDTYBZTNKccR0BM5kBa6Y6oj/TDw4NE2semSxkTFBxwUy+4OM1mbgeMNMa9gv4Es/yxkl3vV
CWsJ+P3ogNieKjM88mDoC4xnEfHEOBrXdXJIMbwr2KkrWx4m4f4tc+xyG3YnlNZsn2kLd2vxfpqG
UIAx3gNi7Xye8LmqMPNr76nlbfF5h9gTNO6WjHDG9/ZXE7tkURiH2m+/DK+9iwmrLjhO9ey+Gdby
n7bhicX4Jqd4K9i70tq6NQS/40BBskY8Z5jo2sPRDcmTbjYaTi29YTfnJtTdGuVajspGVDszM2/C
WWg03AuDFlLQ62POBm1RanV28kG7JENza5jikDY9Nmd6o5mjvT5z0crsG2zw2NAPcnS+Y5NOg1VY
sTswnvt3vGmCluoMZ+dzjbd1HBx9nuQgTRQ8N8y9OIMTnXfpe7vJaU6GhzuybmP0Rqmn0vpo1o9C
Q1nVVRNBLPahmeHqT7xw6X1Jbf2lgvRHr5xqxE1mqhpJhOW08if3Ds0gMVL71kVfILbbDg8UYIWD
jeHfJQmnz8EvL2EEs7zBtaZrh4ei89f6JnVlemBD0dWIBmUId9uxbgi61JsCTWGEyMrLnTM5GXt9
vlaElUJeN/6IugSTLWvg4QDGmwDRM0CCuyB79Uq0wRw6umNlHcGpwSAcnpHtb8wI5ih/bp1m1/GI
gWoilEvW+szET+1Tz9R1iakHFvrZHYEjcJ7Ylfy5Dr5Tx8IQiZzF8aZhPG66K0Pi+ZigslgT137S
H6JPHyQOp3VjPxr1o5Px8jANwBbS2Oo3ynNviVFiH1rdBFMLT4xqM2mgHO4hkGEIHUx/UmGN52JG
+2bZR1NSKTpYYaY+A3mbA3FCasiVgELM8+hEX8lIUuRs2zs2/mQuoVV86Lc1Z6hYaBCy3oT6UmtK
U0mf1uMhhknxqgXX1rsHcKKuofV2FnInQq8hp4N90V0ujF1mwGddq7gDU2EAGR0u4Sd/xhGHxTLM
cF4xgxfPgmkQlf6uHob/CF7FWLclyVd48I2JJyiQ6+LpVIPEMszfjqbc1qzFrEpopxEHfqkqdZ4H
2C09mBJyX6jUC3FPuAZy8/KU6T2JknE0n5yU94v9imMOD7PFAVSTh7IvNXu1GoRWHEckz4XdR1YT
AO1KsY+z7lFC5FEwNmQ3X3JSHRcqck7w0+TmSGg8pp9e4iBRg8vIbkiGwI6jzjvZSf5T+sGwxUG/
xzoCtWUHESQYnL03JMU9NiXOt3DBc+bBZ2s2BAwQ+IfGcMfaaG2OSE/6AYPzNul/Go4dzodn08l/
m0zBCyYJobOR1Nr1vbWdd6PIH0PT5UJBNSfzWQw79KcZt6dMbk7XHYaOaKSgfbcTwkHa1ibAbTE3
Hv6PWA0ThBM6EQwMETzZ2KLrI7Wl4dg35dBfHfa7OXSz9YI99KpRRDOi5quikfzS4EnQu5gc4o7m
ZlhV8GCxrj32cdcZT0mAYMi3XtyyvoBacYKEQJVmOgm25cVb5XUwbiob2rCxdMdSdB8Ynx/1SW6b
4xNFyjny1B4Mad05xe0fuRd72yXyzoy8MRlbKLGHYcO+R/7WAEd7JuXDsfejXbDD4r3CYhzGZ0MM
nyXKRncCbS6SnU/dTMDUmdW6E5LZJeZOYVAe3GH4hE+I2mQ5j37ynxMDF6Jp4ukBc+ZdVI7OiphT
yrDe+oLiDB0BJr87QTvQ66UyfbCQ5pMUBgSGJey99LeqprtNWYOOZaPvQIzbs62iP00BAddtbmns
wLCa3sc5kLDhUJlavCXfZRHEAsEg87SxjhZkPATGohxGnH5ZOvlnltZ5yPJrZnH1wDpW1BE/Q4AA
K6/v2BJ/6hagTQUd1IKTIs9+ovNnpDzphzMgH9MJyzcqJsye6PtTQhdGYgTqTP1b+iJ37iy7bWWE
98iOrzb5RE2L67mebPVkdZNDcyz43REVQzTa35mColy0bJGYGjO7azeDS+Jaowvm3DoEToUpTLus
zWbaLVS7YT5tlVnvYf5jN8YgY4Gbgm77XbcscUor6iaHCKGVx0Lyeaxag1avXF79Rm7w0wxXiZ9/
p/Bpwjr8KbEJq7CyFVS0amxfmia6Glh2A6ZT77D39P+KmYWSwo3f3ATqj6musk6o8nddNwEd91t0
6LcCyN8i7L4loT3sNoB86MhBWNqt5aGczn/xJif8x9xkASYyWQlq0I2rEEojLmTcUYxwDPjWmgCB
vgazvXRtiY9ybC4OoxzZm/CRg/lhUiVyKnHsE4kpRFxh8ljZj1Yz/bL4uPOYpskZcR+4RrSNs/gq
GVIOTcOUBXIB3Qz+7+HKM0aGPfQ++JxvTW6xM9r/QcHmCXZQvMyM/yrP3lcemZcJdyaatODKx8ol
wEBjTsJPkRlII6xP2UwH7JbXuCxcG3Qc3ogjRhBSWQ6QVzvK2tYfwF1jlwZg/lgIcxrlEOwbPfUC
JMCv/5cWN8GYuHkHLN6EBA1x2cNx3nQKOIny3+PItKBtePKgHa8ZieGx5kEy6c4hhhWt568auq3Q
3U/MUgp4xPr38nlJjt4I01up4UsnmK0ds32PPKIRA9hH+mdl+JjwGNlm/0QNgGj4rPjXhmMMn9TN
0MY40zR4NfsFKn4owrl/UE64jeSrUApwcPgpaNHDxnzOU+95jIArSR2NG3vbtBZuddGfADcYIhvC
VT0AmwCjA/mmIxY1+OyvZ6ILpcQLJnJWDuKOhMMsQWWZ2S7JJbTHlYeP8EywSpZt4xmv8wpknTVJ
c9aCAoRTRlgx0DRdUEsH27aXbOj3g+F+EEMJUePElTSU8x86ZjjH4yWNhn1ntKdJgv/rGRCHDiQK
vuhmhC8jcD01kG/7OEL4a7xXsAyM8I1atosmCbvpBis4rI2yTYB5nK5T2B8bgALsRqmqOMm4kBw1
2OAQEUVRFdflACqHpQLNicUcSD+mI2H2ujiougQfsnyQD1k9ApT7eCG55QWhBRdSvNQ9Lou0Eo5F
nRv+CIyDjdT9qCnATUhJpTP1bObzzprVGXh753kpqZwdXg7U3mq6BnV39VsG123obwTnb49xPtYn
4kloG5JBdSDR+dZmYlcDheRFf+mx/ewNWtp2bo5N0B0mHy+6SQD9QUplMs979n8S6F3CTG5cKj1R
KOr5cxmNQ4ePKMfuvA5IhU3T9uojW19x4Yg8+FyYLDSfXJ0oxavaRvsF6ZMKj0ntzuGs49JRxL5U
NLpK4VRRmk2+biRBB03xas3JRW9R6HSfE/a4MPVW2RJd9GHgK+fi5PEpdewT/LF93trZfiRiYTB8
1Io8aL0KDjPwGZadB3vI4WBxpKaaJ2f6ijOShqSVtx5SAHZeVwGLzDXUc8pkPRvEt9st26CbHiWH
c+9TGibNMQRViNqUuTqNlD9cZi6MF7W4XiA2TpP+EnrwIuDPCkxpUqofNVRbQ00FDzwc0eaIzz4C
FgxihqNUE4ZlVK7lcHbdcDPmhOINEZEy4tQ41hun6UfAiev73qUb5LGR99jCZigHpoCpdPJTTtE6
ptwMzQ/bQpUV5Bdu8t6zSA5AG7Zp5vbBpK/thcvcbCIrC9o/IBOXk70zhRvCQ52UwZcC1GGZTkJc
TC56X2AURkWA490aWOBPUTcrXW7rIsIcxNFGtIUNFSeM8VcN0FQQ7xDtAessViu4BydyFvaztsyN
3jo178cFcUXNg2qOxXuH5y76iU3OuhphjPUCTQBTzaHvdgXRZ7LpPusKjyULcg5Ecu5aIbb49Gtg
7rvALLYbxz9L/mWjl9W7gBuOn9li3yLf/oj69IUHR9AylC6Br3Odv6IdTTde/e54dHqWY72guVs7
ItlNVBzcB6AADFmANkHeZJSdxxlbKVzKkDDIUL1z01jueG9sTT6F7gsC2ge0uWd+AODOZWsOQUTL
0NuarY0/gfNQRvNNgJtcKz7YPPvwsORHVs3naqiH77iBckDq2t4BrdQQi2G7CWUxJvEchZvFi6tL
QGu/LiaUH94b/i2UVbByTfFRm0aLhgXbGaYEuuEx3OpuUF0zu4/qv2M/lzvPdrE6kSVxmMZ8R8HD
yab+ikFU5CxmXw0U0BhywEBz2I4/+rHCsn+Xsd9B7Z+dwNOOWZ9N1hwa9o/B0fiCVahnQvWIeq57
7XnLCnOW4deYxMa35d5p5LllCyl4wFcFFAdCPdjzrL7q/xW2JOOh9lfeU9YYv8Tk/LVl+Sed8m9F
22e1zjqDP7PYICRBjoMit1AO+D5EBhYigH40UyqUYHa5Q40Wz8eCSu65trv5uR2trZyEs5uj9MnA
iQrnZYXi2NoGo33RAemZ/Ev24R8LI8xNTve9IRbcPJCy1x9GH5GIBdv/a0xE8mU5Q3pcltTAI9Jj
1CCJ/Ga9TcbylDmcuP0/si4UBh+VlD/BJYwWghIjnMigkk04VgyT9vpKSV522bv12jez6IhlJbgw
Ia2WfIg81HfhNTSwt8RGpQraz1rhrN545bhV4Q3HPqjaDDvwyHzHFPvb7JpzKetz00w35VPQCLr0
LVLtbwfH71YxGxP2xEfBDsAwIJ36jjvtyGf6m0Cnxpn4Eo9B/ETVtUdX9e22brofhhKbAZDrUA7l
Gg/rM8KiI0ZzYAwshQ6S6i4yyi3bjgIja49k0JAk1fusWewTVj1kRwtOU6Ryzjhxmeb8SCDZzZo4
ntypldQvjjZN5RHWFY90fFzkjPIxHQdSKfL8q5GYepvL89DjpFBKEIahTGvC8NSjqv1TvVgjgyrT
Xudu+ZIF+CF6yEmfm4IT2ey8F4UQJbf6e+m6f5OxHndhGDJLSPCt7p/1NUf5oTMv24EYKOODtD2K
nxAzeBJkiJ8xSwjhFnUz8vUoasXG6Dq58fKSsxrXXJw+4F2zgbV2/6W8GkoCe643QTv2mTLkiH77
stkVaNGgiGB6YdZ/W6/B3ponVTU5/P4a73PAsq/SUdcMe9p4YvzXjTzoYa8PjsTYL8BVjy4e+LDA
kfry/FlKQZKfJ1C14DX0A7UOYx+Lm9YIjhHW6dtmnBJMcoCP5mC4Wq5/WvLsQTgDACS+mgmjYkRV
wXbyMZTGzKKeL/XA9okN+qsR87Ca5O2qHpFE75KX4fsfdb7ckjzZqCH7lFX6bE2wiMvmN/L7TV1U
l9LB825W3oF7kALpY3+KM/wZ78xNpnT9ZeGxicaLKV+8EnKM34I55S1GzDq4e1VDl1jtPNzjYRzB
WAkxsaILj95MOew5B6B+pxe38XYpQjwXIH1Q88nPAtCN5eS1xd60s698wnbfdPMD4tYtHhG7KnXf
cWtnor7kL1lZkqxW3vDW3y+J/yc0+8NSzd+RIU6Fm21rJdBAQdZz/NdkRr5DudTUZrWe/KjbhXN5
XyRQmttEv3ki8W40BMSJqnsLLQSKlXdm1mMdHHdAzF95HPg9tfWSWFTCU9c+MJi7565CfuUO15lM
AojBLE5BtF/jT2zydbar2uUnUJpDxigG30wn3dD7nlOjYy6MZ6bV2exeM46BHXBx5qqnwRre47BG
sZS/5E1VngAsaWCBbCYTKR+c63FjhwrpTrMLXeLaAByRFoIYr6PeOQ76hxg2b2qH9kDVIFiZyPC5
qqrPQaUltrzmQcdlnUwYuV+SSxLIDtUb+R+khvHwYdjrdOPdIBRB4q+1kvjWeub8irb+yRLulWxu
2jcuyC6yBwbK0fQrZ+wX7ZaLg4hwb4c0QJ3tfeWL87CkrNE2Y0SK1dM5IjHvcYSFBNuZHVqq5ZLM
7GqJMM7tZN9nmX3LUkD6jiCXqRYz2hHRGpbMyCHHbDykoSd2AUKN76jr4d87oiNefQF/9ZX8jwnb
i0XS7ZH2uqbxZGMewwAbnwowiyCaDbmH5qov5bSJR+ytXfUx96XYt5XDkJonFg0+JG7frnuWpn/s
cFZLkvoK3THdueWs49QdApaRj4plRo5FYhtRapVEamkwLcRT7aEfidlsidHJevmbp+F/crCOvtP9
mDkjTE49GSbgF1k03kZMHQ0yZVYmSs8kGuMtGZDPfWnuXbj3m76AbZnB+UQzz6mIsmcAJpyqID2R
u5FcapNiOSKccBPL4L8MAy+3oQKd0dLjrYKWlEDcq6ibR890706XcOEqRIy55wGOV0586GYemNom
AZimkB00DMxDH1eMLEJysHuF71vNs0w2K0z+KAzP0i/eZITNWetioDv5z3Vj/Vi+F1yXILEfu3zQ
M4/+santq6uWagd2da3wYF5FAeg7u09oA0sOMvKI/fJhduNLhtK/JkNI/qh4etEEBKQq5XqMHKr1
GefuRcl/SkmvFriIL+ZbWC5oSSjO6b2Z5FDrRl1datPfddfPwWoxcErOTetaV7paSYpp5Ujnquz4
M1XDPgy6ed2V/XNNqMzZzUcObr+eVn0w4wjZ+Wg6mmcjcH4N2d5sz36qXNquCmOfld2rbkWdcLEn
77CkEPFUHe1VXUEWt2f8+v0AnxXp7nsOixqTyX+sKExIjd7YN/18wWHu4vUYJZU9qmJnWhNxclwg
Qjo+bm0tWzOS03XXJRjWVDgLEabHgL6d/s7+uIvDiPFncioRZDsunm0idTZEHT4Fsbkbx/xTTxkN
at7cdTrgL7XxK+8qTVonITv3W8bGS1aYHA8YcJkMWpwgYP3g/FuGZIm7v2aqfjMD5C0hLCqWd3xc
noFU6q0h0/QRMhi+qA3dpoOssMuIDCn28G2OtsvmFPaEbFfrOUjyk6pcnhSE8Ud/pNi3K7Y0lkb8
QQxJRYfEbDuwR3GgcAzp7bPPxAHykzI9MhpfSXu8B0V9DhcU7ZlNsmfRf0yhB3BpETKf99GfnGzS
obBJZKueOSJ4W2NxnpgirMoue8IfkW4vF+fAICs3CL7LBPvrBATI0KVNhzVdURgA7sHyadpYR6KF
0FxJZqqttqOAlOJZ74VfkZo8biCEcfLVZ1GU574qr63lInj0jR5T7ECc8rp8EIyuHTJwtz5hN5Sh
3aW1Gfh4zJHtNr0uFlHZLFEkxM1/xaQeSFZ8EVhU5qnBFDei+PNzI30RiQVAUfCUVmeAE78HZLAJ
o+hgeMBvoiztz2GmRaHVjUkkRmqKnni6tLX7n4xGycnS3BO7XEj6YdMd8FufW/dM4cLxBs23IuJz
JX2EkRkxV7XMtrmgRxAmuQpNm2Fm5dBbYBpiwtTET7rvMcYz8+gL7OHMQfVfZfc0ycUpNpqbfvWc
RAtv8h4jpzslMeWXDcrkKBPiR3HMMKwOlxk9CKPo0mhvTj3fG/159H/t7czotXs0IQ8WrFiDI6Ox
3BeV4OjBxOXGzvOGqAxez4TiVB3yyt24UXCyMvanHuJRnTI76rr/dArk1iJdp42+a0g+GWfQSsnm
ilIPLteU75OIrDG9i5AQu6qK+HXqiqdSWn+qrCXNvN0q5Pgk9eSovMZvHArgVQTLcczmi5aW6E/f
ef5JFsa7Sxjmv9uacq5WkRzWSGc5MARlultuDGsGTeoeesO92JX/sEwYeJXetLFrt/5h3mm9ekmP
4Uau3D3mafUJ6AqWYtqjC2jScZeOtn8Z0hGHrrlghhl2ysyBmYmf2yRhb+0zDytr7BKw4xOSFkvg
/NaBqBPs6hNFnGb/lej3yWlrnMtQkgEunBbPJGV8mQs4ViYCZxOIFpeJdGQsaC0Qr2OH0AAbA9wh
7l+jMQjxeASFbM3pt5j87KQSB+VE2Rtbq8zGtVhEu8EKafwbZaWPf1I+GScfIpO/yhFW7ItxIrnT
cirgB1heJqnGtyCV6XMiE1xKsAIeT3Iq5WvdAZBOYYs8O67DGe7+UEcHrCqrne0xZcidODnRlCGM
nkZxNWaG0tgr0n+33vxqFa516BL2UYgA/YvFSKZqqVTNogeyI849rp/c8BeDJIRU7Ym4icHhWcU0
3xYrA1NL1T1M1lGpeGukKcE0muOHQsNdVYbxUjmfvao+yuJTfwP30qP+Th7HGBMZ3msVYFkHoYgp
pbZTyMtCqyCxp/5TM+FPMAjO+Gs1vTXOh1uT+jaGf309+y8hcTobBY+lPAVp+xsRMC64e0jJ9S4S
26egPWsNjf5bDRvDhnPnwQYLQiiT3q4oX3vcOjoj2EGHMtDalfUDmpmJSniJjxkuLWUodqim5ulV
YaPk9f8RFEtv8jFgdyPhjU8ABo54FhYEYu+uBmOfx/95giRi+8uFNWCJDoXZ0W+ardeFoCFwm1oL
zUoDZgHeP8kX/Qb5cCJv/8Zle4Z00pMBkkLyjXPsx/xwVTkfcNoFb74ADPMJF4edkvS4tXRUwBXp
EvwWEs3W5Enep5zE3Q4Ju5l/mnDruDsZZ0kRxy/FABLtwxcIbzMfES80ljzPOBpDG5ui4ivAORbx
EHZlGTxYTcFCVP5pC5IEy5PFReTCSd955jWtFsPYGUtZH48xu9nzA+Mk9tkcaA6cflN8GRzcmYcT
mxJqzaOVefoFzFrrylzGIe1JdtXVorJsM4iG2A1vu4Z/GP8qYnT05StJOGiKX5jj1gx+yQiM3CnO
RhwyalBvTUaY3n3NtIo1hswN5RbxdwRolIYUzstfNJEHmou11sNorRV1+WNcPqde+Uy3dsQjlJOm
Po1Nf5z78YDg4K9K4oMqnR13tTMuVvBSKcwEylPVleiCGLt6L32MldfjMiFMlzveIR9WnziEeu2E
zbQHEysLvAI7HajXvVzj5buuucgI4Ga7WOsHxbV+/Mm5c0VKDl2AonVsDk+T/eOXBjyZZjuZOC2X
J3O6Fgw++DlOa+IUajrEAREigLuTWbBDg2o/ysBkOn60gdAqfk2V9HTst8DAHIrqnUS39O4Y+LtX
CQOXp46TygKWZBnx0CUtNPwQAyn6X/OzROxkiN/Cv7pZsQ5BbkYhMFcpm8PY9wVqI7SvpddMaz8C
+AzqBK3el8Vn1A+3OTgbQfQx6aorTJjWbfGrP50gSq6BSJ5j6Xnqu2LXB19DUW8sFPkOoQxVke1r
MrcG8gFYLNwfvzUeI/NVv6b+gmOC03l7MpaxHYZ9y5ggHriJQj9dXYmfgvhtKKn0+9CbC5Z+n+wP
vX7HTW29LjF+p428mYqJ+3JHyCoccF8YAn49Hzv+Z9ZW+//j6LyWG0eyIPpFiABQsK/0TiJlKNMv
CEndgjeFQsF9/RzM027szHZLJFAmb+bJ5a/he14WF/4lVO10avcIp3S6tstjzbdBGSTsMfOQCRgy
HXvg8hurGgBu89430d4XyYU/Yq4iMoNUqbRvuokQfXbLAxtYM8bAEzEjtPd/y/uQWskI+Cp6Xurx
DjPMfpUTBICbWRvbNHe4ozXxx2I8S3Jzb8LUM8eapA7Pluib/Tg3/6xsfktT/T0lWIEF/TJQlN0/
Bi2d4EwPSs9boyqu6eSHe5LDDj2VdkiehCxN4oHzpj3SlOG5aqR3Yii2XRA0LvUZZj2/cfTgrdb8
sXhSKOvFnx8hbmp5T0sTHxDtGYFghlDZHyoi05Uj+kUmblIx4BHvzik7Pd4K+APi7zTiM2yCY5Lx
2k/2dyb0LQd6XeYZCQimj5a+UpixErZG5obzNVlwMZvf3sXvYgwtcDWCxaPvccMso3NrdRuK3ncD
HhLP11/YXJKz9jI2ntwjqsDHT/EpV4j9KDJmZW5954TMtF3O6B70eXWy5MKrL67iPpLO2dZKfIho
snP3cx8wYC42gnBrKU3rZNRQKozx2wETz9b0llDdGHUVtibYSiEdT9QZJGtrJNIMtfJEo/fJpHRy
Ris1BZSkCVqZARy54WVq5ovujFf2Y1gvHDOH/thM8WFo461uyETK8WIZDOoNdWh6+pVDf9w7c+Of
B84xKnXMp4rRyZQZ7E848SL5pIzkr+44+iwbaY3gjAntVCQsR7lmRsLoIvPm81yn+3ksTn43v4gZ
qJQb3ZbS9Qq8rzRSSCIIeQEec2MGv8vq7vDBDGhLB0tZ0LQA/JFZrT5dfugZrknohut00ud5zreT
CQcx6NoX4bjIJ3r6IlPyYycB459uDRH4OLrttXXzRz+27k3fbk0mxYwSbCJM7BRB9RqE/atT9ucM
C7tpMKog1LRSkfkUW8Ox56sESbiuUsp/TTBPpsr+Cas6+7GkwBLXYx1Vw04anx1EUXxO7ruUrAJm
YWryPZr/OjecyRC1Hbp3AZGjC4OnzXcD11+PAulwoo1SM2foI7ZA0H2vGfDfMXSfuGD9Dn62pPTC
lutXdpbJuxdF2Frb4jnS7bHL9aOy0kPb2htTiyNfO3Ec0kpjdDb69tL5GOuIfh6iHMVgIBjBt7aL
m8VOnr35VnKejTggNpxWl1A3BYg4GrLa5Vk2ylIeQtv97pzgIY6p0UgVNsmMCaGYOBl2HTEfw+Xu
UvI12u7wVHc48tz6wNd1h1sP8nZsN8pv9kQGVj2nVhnjvJJDe65y1vC4Qh0mSW7iXrG2HDy2jsi4
bnQuaJHu1RpGan2G30aYrwaULGe29vhYunVC604LGXVdWBNx6Kk8z+NwJQsNnc4oko9wqoE4dPto
WswbEsodAZABe5ugotd984V6EtTCnhoYs37vyUNOXRHxf4goNix6xnoBbD1RfiBY77q0+XGGCKwp
L33EYABkZUvvSOli+Clx+dId7KY2RtzkIWDolWd2Q/yYhJ3EskfZD6oA0Y0soqNETMGzm6p2j9WM
Z9ejfR57WE62ck6uVsDJcXKhN/VbGY7PXtPcCp4US79rVX/k43SIXWCRnNNg0wTHbBhefayyZCau
feZyRUHZmr2Nbka45YCPYQuN/O+dcE+hPZzaPL30erHrB3TbY031huDguv1GW0izIjVOkeXQzmnU
pzK095MnfiZXg6jMsm/uxrg5dX+dYvdv6FHB1A8A7gJb8JjY0c0rnXfdMbgHLrhlhHFQtfuc2+M+
TYIXJxnOY8R4zDRfkzba0az9AHYQ5QAtscH119sM9ZdnKC7lv8GiMloWG7ODdWxHuFBh0bW4U+OJ
hEt97Fp5Ed70FHr+w+zopy4J30Ik4qIOTz2r9pBmdwNziclph7Jfzk0WrtiE+N0M2NCT+g3n2Umi
bns6XlPIwexNnGeWyLWTi2DH92OsLDo6yK1QIOVqPO5j/luWDYqFkXwzZvjjN7Y+NFxTewFUgj8q
oCCThRP7tLHJYutCxS+DkhztRzc/pG26Rz9hrkMx1z1cXP/gF+vXFID9yjRB1ojcASDUcEGMmuHY
GupctzgOp1QyqXB9Rfp8aYDqoh93ijgGMlsnoUMGWS7NJbNf9A/TmDWbqC1/LTn8HdPmQnSUhpWx
h63rBROHsP87FLaOLYa/juu4G77smFDq7L5UvoHL1WmZP4tO0bbZIvPJad4hdnqAHXu57SXeYzn4
DHEyOlpNw++2moL1LVyC+RoXBhNF3SSc8HX/XhSNcY4b9hClwmPXRGel5D5oFI1n7q6KWFyxQn5U
HZiZDpVM8KLTLXGgGOZEFuzcFB6GgyHbZw5rgu1IuQ9h9oHGMSjvKF38nKn3WjBh6PzqM26JU1aO
9TQ3OWlFG2Kx48ClQaC1BLg5u4I1PAVc85M8fG7zGldRXcMdVfU1tSsH891Msqr4M0+aNyuI7L2l
armNc++ZojTAHWa7Mursy4aGAMJJQzmaWoU00jLLBogu7A6y8CK/j925LJ2rrcy/JcyAOCgf4gza
MUOCYd10dAS1jCvMlsNHOZ1l1J4JPGJ/w7fW7gd63Ldtpwm/Rt6FNxsvHaVHdfcR+uFzjaWiy8sr
/oGHucqZjiuZYKwKjL+zGj98XkLiuluvqKkh1YRcJJWnfrnwyNWH0wQuw3F14x6+8B8eUAqejJZC
b5ZEMh63ziAYP8+fiN+PyoRYVNNmtJ4HmyhkonY2P3E3gXiloeFkaMKlApKYH/t09pJ9wAPyU/rs
FQF2Kh72ryZxvpKeiW7R6KeWDry0H/4py3isO6l5fJ0YIR60YsCwkhFBVZCCpBrJA/CXd+1jKFF4
BIQUbW7If28XXLs3l+uY3GnU+X9oCj9Jm4FXEgU8ipDYQbPuqY4/T1DeluuPEzRvWaHgk1Ao1Pdo
y0W+QyhS+3FoDJwPUBo9QxwNJSmF4PDBYYLDB2m1xgm2JQOgNC8ZeyFmWvldcMykfeyRA+/8TvPz
56CiT98ry4Oea4arIxPtAjnM8wM2lvAtGqufDGNlWPUoHNnraCju0P6h6KCF1wZ1Q6gbjXBpHKaj
homP/9wu9CpdOJdo0MVesFbD5zD+gJTWO5GiO0w2Ei9A41eZi53vIQu7ZU45b7vXA5WrIjzm5rQJ
Jv3a+iPjg+o5sahxKBXd7XOb3QuD5XKAqgH2n5fapyNU1djiPYApDqbFPqDtUties2d09GyY3c7N
+ngfcebDtzVtOsN8VrJd9ID+EIv5IU3qG00Gr/RL3NJCXf0of7YpstU1QZMZEdSYNH+/CVko4Luj
RxKu4HASLmnFpXIAcPsWYDfn4HImZanx6uIRRCnrs/ECvvNPyGegnOKzntXVNosfEwo0SGP4elbC
zgyN1GBcNjBgZMphkPdy/fZoUjf87RPp5UUccMxb7aPND2km9MouHhI/eY553RWvimDFaVx1yDmj
RqZFdCMlA+jk9WGpIE1D69l3xlMahzuDCevR5J5OfvTesTh5lOv0OT1no0uJohVifXYO2p1/HczH
PLro0o6H7W9BTIjiXKXJX9clz1C7+YQ9TCDokbvqbFbNvkfNdgMyNNRZYAjFPMTPY07xQ+nlRzNB
8geVZPGYWweUafT6kekQfR4rpSIiQgO5FD8CH1pQwUn44W00CP3Uw36qeSV4waa0JYJmvxQGR6BZ
A3yyZn9dlhkin+jph6oH5p8YAKS9Zm/YlBbw3SDuDr6hna3jYeXGE0bhjvKWcKT/zmWBoc7gnQbS
jNVQMPIpyFNy5D0Y/fgZmB2jV9/EYD48dEm3Zfy/sxwaxHvFGBazU26+6RKbTbr0z83uZ5d3FV45
LFMG/cBTdothf8fLOTLMjHHjBOlrUgZX4hlPpVPzGwUOlM+Rm/FUoayDLezWIScvZ5bpeopN9kZD
mhtfAoCvwW0fknIB+QpsI+yGnkttrCG96GBaY/HNdYn8GC2crLqOAbgjJjFpWkelxK7kfQVpSO00
SDZNVDtJp4sh2mtZmS9yQiiZo+OY+IfELw44BV7weHLjEDQD08y6U9yqsNCrrQvoOKiDXSdxZaqB
Rt6kf8jj+TXhFxU6OTft4kMhjJY4SBwT3tLZuvM0rtO23Gih6Egch/dy5iWhBSJT4hAKvbU4Ueg5
vgIOly89bgaiQjCQFy5XHJNGUcAIMlmfmyWdJaJiO7VMyNxc3ArDOqZuhM3IP45ZtBLhtGtM02BS
6BAGJaPCsZ9RVpam+2ki3J/VYiTRkz0uD2ede7T+IEVNODazApPi8l8mzOImXyLmsLMYGL2UcbAT
rQo2qp8PUk+PuHA7Wr+cHttIe2Ym8Tfw08+ixHpTjcYh4xRHwlagxCPpxWmuKLkNIH+0RrqNY/yk
caYY2EM33VpDkXHJb15MVkSHtoQslyP6/oJfbjrhbMPYZ15RoZyY5TzxeY4vWTq9hGnMCHq4t1Xw
Kub+PMKdZJMSZ5tzsDScfx5t9MCZOOtlllypjvuYSliXQversDCuaNt8LBxr6yPjQ15fhXi3VEn+
tWM7a/pnJuawX8NLEAb4gKxd2lv7MaIXzaslDE7PGLCcx8XZHwyGWC2Tk3L2uDSW6k1VJgDZAEv4
GNV/MurwhjF76rnQLN08V+HQG0x/CLB/mfj/EPJ+k0XoCfhb8yr+a2hCi0pcQ97FLJjvZlDbj1WG
ws9go1qsFzQ6FzgAc0aNTeL/phOaar1EV936jaED8Ee/QwECwAavejeb5c4v2lvtuUygIElwPcJ3
4/XP8LHfIftTXWO+OYr3V4I4LkdOenP8LJrx5NSZvcmj3P1sPM5lcTs/2A4+xtpOzmNXvHU0tq3j
niVABqTiLVmFx8hvmvOch8hrTEFWyqduzBqXMgtjhawAqNz2ia3W5S9H4WfB6Y6sAL9cWDGoJZu2
tJGRya9itzw3VPPweo6AKixiVdSy9vSJZ8oF72ayMMyMxbRm0qBtalATyOMGJxYQyKwMXA6uhdF7
J65gfzwxWIAvLFTmUbJodg0uW5hI3izuknuKF497r3P2MY5h0lKsm3NYc9sXx6xBmejc/JzzPRYy
/mAsiXrYzCi3g4IdxG4gWDK3Kms/nJFqXdahAhppme69dmrpwu2IWFs+kNuZME0RHgYvOzSZ/9bB
CY8K1HkbLP+mX1DTdjzebXumg8WK2+G5YLXkpt9vIyzCbt9TzmhB967Tf3wVz8SAxNl0zCPGGiwP
AKKfm7rgZNLGx9iKIrBvNK42MjcPQx7806HlMzqb0cKpDMZt6x3jyrq2gTp1DQ7TqKFkNezbc9jj
4M3yYqZ/BqOqPRwtBLBIpqi70fBbBkO4z3nP5zCH8uc9RzajEuwJTFcU/hnfWOK+XJAB+p/pKDq6
pk+pCH4cHEhQpyi1jHT3EnCppJFU43Q1T2zvOx3jdjOSaZ0nMKJ7J/3xceStFMnicSFWtHmI5mmA
4gGTU9BRtSo8dfMKc4/iQjLPNX9b+jntzCXx593xeB2ZkQc8XVzw81QwAJqLkxHSDBTN6dUCtcG/
ixeNmliXpRWJojrqnsSWXfLmdMF7lJS3KSp2+H/Odpzs0ry+zD4ezXJ24Ay3WDC16F/dBBt71Fre
hsl1AcSK5cLnM/ktjalhm+LGnC5x6bbsjtqloL0X9D/X1mNcpFTRm+w+2GcLThF7j5nosTUbAtTt
+GA6MQys5dqYJe4rpbr72g6vMi4eNX0AMEcQAHoPtFjFYGxv8KJsZNkHdFIpOgM9uqFV6h6LVN5G
7fyWmM8T+SioZMQWg6jhcPdnOwyxM/c62lDksV6autKmeWnqkF1zSW4GKa3FVvjp6o+uZC7rDsxB
iYbHd4MzSdsCFxj9PWVB53QW6zIbkZTjO67JzRC072NWnssxyPZDS3mj/lf2bBzLMm7/mzjJeTGD
jcbmdanqi0Yv9RlYzGW2SlM4FDJsv9zIPLRmvg3D8kA/OzAQS9PjVAqoBVSEVz4Kr4E1y8D2BrqK
MzIlPmBHrAfCQXJV1PzPdbU0LnjTr6xx26sye5xRqcLc+BO4EE4X3DdPx9Yul0FbdI3j+MZJ/aUy
0BuQjcnjWsXdYqBJ69JTuzxHgjA0nYR5Xq9pNP2WRM3fkErvVsIL73swWWzrh6jVWRMHm91FuufA
EgeARLD4GR3mY9wtHpYEKkk8WF3thPwvcGPD0gccqMEMO4waglltQKg8SUftG7+8ePH8WxAtY6pp
MIgIOE9Tcxbk7hsruC/z7cBEOJySx+WzTJrwMibxduruMqZzC28lkLGnYqanRSe3ap7ArVjQ95bz
SVFaQAIGpgZ4SQlP9rdwasadSurfPCp5C6nd1UxFKYbS2Y+zGDRZJaMWCEz2iTX1XMfO1uegv1zq
rcTYCIsxFZUrNIvvzcX7T0IzLhC08ezJ7qwn4x2XyNZvCR1LbEWChktjRrXp1YmK0x1Bwze4IgfL
jHAmkG0kpVl3gD7xvEJTdx6XB3KqCIpzJisNcz8M4b+8UcyBURQS8VyGuB5SUPx8NEkS7lVn4ycm
UZQTFxwm/zxm44437G/Vx2z/3GxKyoM936Q8D8PdCtQDviUelL60iIQtCW3USmUo5giT85IYybMR
SPA8Muy5sVsMWWsf6FFkIpmETBuSSeJRBR6Fy2yjiaDxcu8nUf2pTNYurzGuuFveNNyFTTm16QVi
d0pAX+5nP8ShE8zzJi6t56mpHgfwrgPdJi7wS5vM4RphFFqBDc8HA5ZVpAB1fYMFEQfe2qE3fUNl
q3voHdreWwsHIc7JP9YUPXRmgvRdV+ZTAlgFaxWdIRXwf07uV9C1dEmYVbRx/PZegcUyYQp39x4R
2uenJZJFeml4UHm4juoh/cTCgGUVp0KCO2Ll2h53fxZsd1kaOlB1jfMyVtieRx8qcPXuUdZA3TL3
G+Aa2IEYmm9Q4BmHCYYpdXzNzdcxopdiHLZ0vt0ydCdeE+Ia+TWJsXLViId28d0o+t4LsvVmkR2y
rP4qJus5xgGBZZ45+CKCt/4iWwwvccngjsXx7rQauqd/abwJrQ0jA2tRNoU7PrB9bv9rOcp3ovog
nYDOTNMwf/xBhvZlHn8gA64q8zU0OsBIv3OqNpMT3SVFLly0H6004nDSIlDGbywie7IMxPfdBxFA
kEWFYvyRrOqppYXe35aMZHOeyFZwlY8ugiD/cvUKGiCD+EWcYFjCDG/D6J7rCmpj3A+7SL1Ai4LS
GyePVSJvOCKZ+9e4kgmCjL14DduQ6b1zWD4RnHOngrfMhfrpzvNOsfUxfuBSydc5pPhuRrA6CTau
tY0fe5013kIJRzVAzdgVvvFGSvOq8UFxPyfX7F6izFjYCaxMhs+PiqSAIOXzcQuFQ6L6o1L11wqI
eDYGSEQwz6cQysc5CGrml7G3lxF97TaNuJjRy8DYoY0/yMQ8RYq6hJ5S5bq9E6lFQAgOgJGgErtP
/uhd3Aq0Yzmn5V7M7Z/c9OR9lrR9eyaZM07QBXAWtGY7Becilb1h0TtUNvP7tvX7Nbv5DxDjPy0T
axKx4pq7NrUpNOipLD5jQr86VfEmO0+t7GxCbe+03Dau8ZARW5TAoVBzEa9HP1obnUD/i1gmY5Xt
2U83ddHsOs8z93bEIktKTui22blRw6GVL8yrRQO2vP0MYusLTOp2jEOKjsKnLBoCIunTShX93q2G
PQ7xNZwbBnYk6uz+Lsi0pED0VNbchMYYYnBNji4B3bR+Yp2qajwqeIc8CkyqBi6z+fzAVH0tablV
/BkFTlNl9x+oxPumoRnH9uPXpBgfXG4BgaIXZ0m7R5cqig562agMnH/SOCf+cJQEGHkkM7hvTph/
2fO7KbG49TY3q3qHk2gVU26RSMTG+E/s5H+rMfsl8LCi7JmC2TpfFsLmPSiWt4+OTpJR2bXFDOul
CpaMecpLBgy98+WlCywykWTSCmKGkFHLbd1EhLAVIQW23O1cFFdlTozrKSFXqPk6h0IBHcc6Utw4
0vXT+xjsgNiY2ZeyQUkanPmnKjmTPTgrN/6JXWOnJS7ynABWN1BJXXUcq6dL14zXJjKPLjlYCYFg
XTCHZ/G9cMeia6Bztznn37EsbhYLUKLzt4G3YxX42WPc21+UY0WrjuWwbOGVZRMeetqFcj6a9lsD
2lryFVx0uPQWjlku1SivrPd8yaFMYIWAK9Rs21jbDj0gGpe/ru3d2/LoI8k+EaqhBxxPBoVm66qx
7oJynXmK0WnBDzALt1Jz2Ao/pbakVVst7LtVisM8a9YsKkTMivaNSk5fjT3T5tc/uXj1Fh0Y6W9a
9zwIK28ZViKGPmdd9tvwpW2ID1urICheY0UeD7AHGgA/i+8qatOY/6w0k2XZit+h5AGqK8yiiLqv
mYulvV/ofb3k6opT0aMSJPHP+MvJtSOEc94JpMaVQLaDgU2xNpiGTr31lROCXfikcSF/u4CSVgZY
bicAWFOc4msSvMFunMNTytR5ZLIceSnTlLC5W+QjoUA6vvnRGd5Wx/avcJJfl3rDI1TKiz+SXK8l
iuyywAOYJ14+bGSgHzJqUIx2PBDmpflnUPuqaE+U2NtbEHXaXPq83O/SJ6VR4Xv2EwdNnvfJ0hyR
BwnqBePy8mVM1hPzPuYeoO8zcE/hzMGF0W9GQ0Awu3/TAlLhcp3gprYHcHWk74631f7xjeEzbIJ9
u9Tely1QOg52Mvvss26bM57p4mhrR87jWExvlhtusG6fFtU0JFVk6o4rRcQH3Jn0THH3r5yQ/TLn
BKB4RYx9mIWwXioW4djBxy7d8EGW8dNse3dQbfukQ9kbneqdWApfmjsX3EKr94n8H/Lvhan4OeLo
GMA7JsMMQoWWcLPEjjpoDjZp9+EPTrGzdYVzjV1qGApcNplpbOzE/ZrkBAwqGmAy59dgqq4R896h
o+XT5F0JSlO91kHBwcX2Dpke9swtXYai+LQE/TdyMl8ltbsFX+jOd4jf4W3d0iAYAuHj39PwTWDG
oqVF7T3lL+8gLpd+N+wTVc97B0mDhIjiyxwGjkIw/CZ5yRwbc4k7/yzHRuSux4CNKxwbwM7qCSvH
jZrEH9cI10Fa/tiGvHJZFKr4oajj3XGDbZ2Udyl1tJPjoI5Gom+ZTG7TxIRFDvQvVhDQjfAUKFqS
1QhUnFv6R++SaspARg3t4uYcryQqDj4xt5WrjW/KgbhsuWgis8QN2DPph8zRVc7G7tQLpB/aVuzx
IIv4c/DAZaYNNS3GPzuUB6Gbo9WWLvjHOYJDmO6ihT6hmn6pP6fTFfYVzByKOruq+UplXqy6aWLX
1N9WFDwp5iGrqKKHNodfiuOJ9iiJ+dkv4lc6Arr1SGTS6BCgrb7DjBoZzx5Dm+X4iJjqfBIt3kaW
ZDELYBNXONSrIf50FwJUHoyk0RPwn8bZMtVjLMaX5bVPnOxTRu4tCpzt4KXsIqTp3BBQSi5DZKVv
Iwd6mJLobaPq0/SmryHljiDSJ4tsFQ4lhskW9dIH3wKwOKFX2KH4A5v9Z2mDXV6vNqE3bODyYOX7
5SK1XGBqrsQ7FbmfBh0ztSCZmQS8otyn9kPIa9lGdGhgGHiMBh+EHnsHZOzpHiuWHcpkAywz0GLb
5iwwZpPoSm+EbM4h+64oO+RCHjAMbAGoeqo4Lez++OpWTo8Jk//MTQQ3t8+5lDTHoAt+owk1R/Nw
uLTUadd6iNLqdTTbT6P09o4ueaxddsxg3JvRSHVc91aI4siwul17ohKXEfsfFGFy5BOEA6726Ptt
CVqw0bgjg9zY5J56tip953703ELiM0tAJuliwOc18Zhk5P+Lxum2r0qQN44xwv1jwNbyCFM/HWCU
ktSyt8bJcIMzlXX6YMr2VnhxcfUQ/hOBVZKSyrUdE5yABEgg1m5XOWytpW446cF5qERcyB/7wIg0
YWP6WtfLMlkSTPPppk7z/hEZ+rUuKL4MK94FKwj3WF/3QFzPjWV9maP/aJo1al2HjtIKMsCjfPH4
VGPS1otxx6Hwqnvn0s8irS34axmeUvS9m01pDy4WELVJ/RX51dnrEu7vdf3cIREGcwyDvmPrxDuV
2P+0b/9bjp6tEz3aBm7AqIXsZsUns+7/WgqUf41YPzgxRWbyYJe1fzTylqen+Ot31FMnBZHL0uaV
aTcwoX6EFJ9havowOoYbaJm/tlN+WRG4ft5GDDao84ZgIMitchg8LBjhqvPZaJZFHY/VL2RCEsEQ
R6Fl2PflaDWW3oO7WIhAe5GUcbe19DZ+xFW+JmGhRfZQhuEunpojYv6wogyHpsYcZG82WUzVbfuE
TggceakXo8gbe97KE1gvR8lJvuuYENp599q7mBed/m5G6kov72F5gHVoI41ylHQHFilKSIXtyk0W
8pqofgIfYQabQKmPQbc/sSj+DpoggulBqTL1JVx8QMaYppdCdBcAjCTL6I1BIMUAx7036Tmv17b7
1zI5H2cy/QZExY/WBu+lx1DbnCRulQAcOB9cj47CgD8GaIgyUrOUrgUdsytnmpmqhC+WV774OsDW
HHtP2sSO26sRdhImzxAL/NphIa4G2pDr6eYDP0zcAjNfchJTcWY9hv0tomcH/t3adbqaFSx80Shi
JQUkm8jI9p6acZxkj2E93OaEq3Rkx+/aGahUYaYEwqR9w1H7SoTpWjbjOevx0njOhHSNF7l1WOCi
6Wi0MsaDi0WsSDivOInxpqAGrVKv+4MvHwz+4GAgHfb20rDSBZeGU0YEFWE5NxoMd+uMHGzRffKs
4MKhIJBZwJzDg6lMTSRN3NDP3/OQGODkttRFR/l17H3q3bEbFsZLjhHWqUyAEBZlpno9leKpxwIV
J9a4rZQP1cPk/1b3pJtoRWfE1+DOG5gQLPFIsc250W9S375jA4mgr3GijfpQnyme1IfAns5W6H5P
8DIHD4lXE7pqeTlHjXMx6+5uzkBz6HJAqPH4hDj+XvdUaVgFLrGxUAz4bWdfRfWHBOyUeEgbAZx/
aD5rcObraUgYUzCnQ9F4EIP/Fc71FUsX4CJfvC6/lcJhuspdif85os1CMFTLHrogRD0sFl/Hyedz
WA3YP1fOMB2mxDpicWlWqQSnMTdXbO8BDWrhJp3zm7KSx8UaZ/vJo1Io0RwUiNmcY9OiuMqdikML
ZAIHAaf2avEF8yOdZdu+mgCGWDqpT6DOoeL7s0z7h/fqWIzGbRlRKDgZEiNBODG6NCCGthkH4y4L
bvayD/R/wmp8NvV89aYphOQHBSGr3kxCxtAsrlYTPoxTQgUFi0Nl5ws1lvQ25wfGUOELe/yBaDgN
7cUfH+uXmQ47hNcbEVTMP+nFHAN4MBR0MTgZ6TVYZLnlYosYctaqvFWIjRVr9LJWRy3hPXv4Hvr4
5OA5I161nRZn41T8iCDb9uG8SfLqZvjk90oo/EiJf8KkwHAQ+/c8QwKXy1dCgu9FzkR+/ByBIoJA
E0rjEM/NUbhq53OkKH3zOHQl0LyS8CRLpc3O1dguq19zqxr31e2CD93I32WN1EiCi8rKiPfSYWIS
bUczBSM3X4BoSbgRh7H9GITJ0yjdw9Bgyo9HvFG2/2y60Xc01C+tir9NWzB953kSdXgoncFZ+2GZ
A48A7dC3Pf1YfcD4AH5QJkuwSfYjjy+CE+l40dOx1RG0II1x85D5mcmCVVxOCUMjFZPpTu/qsjw2
JoenTAMDkCp6WK6dThrV21iaF1MzAl86qGwrwKVEXpZcM7tMTolTCmcAgsCT6cunouCiGFtn3jUW
lDTepAJGpxL2jhgjMRZ0gqTy/jkjlNDlnwRZvouM4N+cco124+EYyuCa8A3XI3sFdpkXrwtOZZS8
NYTrKy1wfUELGc0HJI3T5ORHu2AqR4LAZMKFlnFY/pnDxKqfsI148T4ciB6r+VjhH/aFvgdO+Day
YHDGfu1rDsIFR8JIcl8Njbd+0ST6+juev4yKyI8fM4SR10Zn14zpxpx7P/Ri8/97sOswovWGWHhs
Pk/etEuRyIB18Ntgvg/NkbIz8pY4QQhNJ2ztQO0q5m7x0F9mDkp5wsgBM4zi8ZiRI62KxBsSlhl6
nKrbs0rrJ9n6j643A+4Vx6UfdnkdEUL2uRaPhTaBZS6bosuvlT/iDQJjWloXqLmXnBovsOTZtuGF
wjtO8E5n4rEfipea5OEK8Ch1n518qezoYbkJBWO/kx4FBaa7YaTzpwIXNrIysEW9VZG/MhsmmkMu
bwFNu0kavcMOoc0jeu78/ingDwBJ/jK2S9INludKLg9SksQkSWkJiML0MQHJstxGqnb8mavxu+Pc
6y+PeavvCNK0KACIabqag3V2aTg5IUL8OJlF4sov955XfKQNc5lEnNUw0A3m3voOq5zUtxZKDM7d
rUF5Qk+2sS70Nsjk2fD5HZOw3kmKavBaeVumQQQizeAUTW2IEbd9zgV7ocm1wbMgBbjUT8OW7zHR
zy2l4AhTX6oTb4hoyOws9tPQvVjEVkFxpM81UhVrKg9FBfCiaZ7x7YGKNUBnI9eY/nk5QFeteZq6
8dIqWhJsCayEeOxqgq5fqPE1LYYvlWEb91yrOrlp8P+x4t9EUtEXdIvkvC2uPVw0CUjOCXwWtfVg
NtzEBy2nU1NY3Gz5uUK23tgBGmfZl8kYzman30I57IMUmik7AF0pfNdu7h4rfujlQRZd/FzMGXvl
/B9H57EkKbIF0S/CDBEQsK3UmZWlZW+wEt2BCiDQ8PVzmNV7i5npTkRwhfvx38Er9pGrkPOY/n39
y6a8fn5va6a4rApw6OIa8I5hHX8Zg7UqRl4YlppeA1riDb6v/f++S9UV2KGF+vBSdTcp89M73q4Q
7bvrkGNtNW11TVWe0JyU40lHwffcGsYCI4HFfn8ZkagZa7hSb57bhgLGX6o3BBWHdsWpld09Zxyu
iBG3OjNeKMtDfY389M63DJKbFvishWlpB5piolDrRuqd9AfZF5+v7i7y5ceSWmBymmqzSPW3zyXb
tQ7Ik5yPnUs7tXa/aWltSi88u8I9uglbUVPtXTM9t2nEIT3RU86rasKxotvWhDuvx3+21C4NL9Hb
7N2ah1JjGizR2/iqel6m5Nz21Udl+o+yaa2bKemB/DmeyzK6K++6JclBbAvWi716TJ3qmQUcM4Tx
I/DthzxEBQiZ/ppM+j7t5EsPgIUm3UV5wbs0+Oa5LdWadNb+KyJxyEL8cTHqzUhIeSgB42bkZm5t
vLH7uLMfbQJp3QXFMYIbxvhW9dD61DcA55CTVxq6fXckWSfdLkLQEWs/3LoBQ9G6yCbcoyDknDjF
hzyRaQC7bVy8Q9+WR2pTAgcpZpr6fkArRYRLe51zsvQme4uRCZCf98edi9vEA9EianQGU8fkSDLd
WMLxBa2j/+jVnsvqp6b+7ZZziiIZ65u6uAELUmO59zGq0AL+Zh+xLlYo4hcnLTZggb8l0s2+jz+w
h6IbYSNTifI62P6tz6dnYlEbRjn3crn3W9aGdUXw5EAthmYO3n7y1HAgtIt8Icz0JBvE+zMnLftD
QhjFebDdA9vnPzG6MeIzDvbIZzQfKVMJ1kN+5XVbciZv+7zbDQtq5ogzpAeaBY0AnBCQtRK9ig1y
3QYfIARW2tHu9N6rOZfKpbnvFjqZcEr/GWO91GF+azy7ZLqFEIDdQ2xPJEoWAAddmFM4w8ZSwDSi
RJ94Z5DdNc5NJhP4LZZ7sJlZjJodhCI0gbzDBJVi3pEknWAR4NDkLNYL7r35qxRo56xsFXPwV7px
HIhMcL6s1n0YeZuJWXgNnURdU6uRN9Lt7xR8JyxMfr+X0IL8zIV6TA44i4BCiCefr5LyY3wOxZsM
5G8Z0R5T0g55VsP24O7UkwRsPz5UWX/v+yUigWa+eK7Z9/1MuDJaPz/ZZZ0iq62C2eENLa5Nj32n
tSTJLQ7vu2JewVg9q8vUoHmL/q9CRo8Dqxbuc9Xkz3IcmfX7TNiEwRHS64XUSuio/x+gnrZvR89+
NyMKPTFxbg2tX16Y1V2tXP24HU1xqhjeuTbA9pQZWxE5+9YlqqcZsZPmALc2QYJRS81mWjUCyQOH
wbgNvJYWK3m30/I+EMm50d43WgaEFD0GYWErdR5N0x2wkm7tSDIzh556lxFQTn50B1QJUiLuY90F
B1USm8nEvdqVoMIeJtsL7wTmAQZgqLAOVdGuQIxE74eS9gITzrPHsdf67qvo7C8WJxhJcqfeeR6H
BnvU57RwQ1ycDkv6CV4qQqZjV8GbX8AwRMzeKhzuTbRLXKJrof3vTFK/pk1wX1TNA15In/cPneic
dWehg6eWXzDYNWfofAx4VXLCIXqJ9ogkonCGsaHcnTe52zEqGBrap3Vz2An3gOLgGuG8VuN0D73u
EZjwqmitsCdgE9GEliusx5kDhJQQogplLpoKT2FCQk6IPwIeEsI4Is/Lt55P7rZisBBYcm9H/tZK
zTPVyg9DwW8Gi7z55WqTKxh4z1P0bmOi3QQApIH2g4Ns+nCvrfRb2eUaHFGxnFZfiP4vCSAWzJbB
dczErsaTqztmG0nnXTzk7DrObkVeYPKb3kJTnXw6YiysxIPY7BIa0nU8XojBlj+LU2vWFtF3ZKr3
2HOvwbh8aP4ALZx8R84q0XMhOF+qtWSKroK54cTaqc3FAxSxQx0LMNcW6qT5FqUau3nEn1UHY1u6
psF+Tj0KbaTi1auLkLJfuD4bn+nCkmyTFv0Lv+eil+JpKNo3clzPspkJvuEsjhz9A8WbL3Fw9hp1
qYfmAZoIINtQnzI2Lo9SoJZp5sinRId75/K77baOmPyzLsSYpXkP8gMS82MTlJe5X2hh25ohNSNP
BoRizzf7w0NYmWvrbVmAj07TmhhVptMlWvIPt4u7nTckz0mYntpgeowD8dh78yXucWBZEZPQyhCB
OFlEXUQ2gpNwvCv9/FT3A2GiI7HXU4XXzXZdBV87Qi20qgRnMEsYrS0CHFEjrTe93BbCJKcsC249
0e/rtHxsQ/zo7mD/xst0jGr/jxexja47+ngED8/plL27ROY2Lgu0euxe/DFiDKrF12jbJ4todG+S
f52qv7M6+TPa+pD7ze1cdUS/sM1nQfBgwEVtBJi3a1iHNuVYc++z7ufBJRFI5wkWYmWfplbu3bJx
99UwsyXXU3E7ooceTPCssv52MXShc6WvKz9T+fVpqfQxyFMos162XdGlVuY+BxZhFs4QEC7O+a1i
n+EvImnUfy+u7n7wE9WbxAl+qgghQwVUBHDPPoj9+5pkrUgyfUq8AHZP/COK8W/l0nW00fiqKbki
bcsDjJlsV0T0wWmW/tZy5IgfnoKaWJYcBWMPiQjFdXjsBnFbJlTLpVgxhOprrBKcxyyXquGR0d5v
7cXWJjf1Vzkht3TIEVKByl+bsaZDY0NILCZXylfM1Gp3N2qZw05hqO4P69wzrN5TEZx8n+VTKNQR
SXm8biifRi6icYej8PpzE8XWlqglpCMeoMm6+cAb9jrgSgH1V0O0s5ejC2lhdU1ujY2ncBMBuCg7
PptRl72XhbgWbeqBSKihClnlxedyY4S8BE2AJ20Ov6OlO3g1RCc106gmgDYbp3n0KVbR5ORIyVsO
MxW9V2monlO3/u1j/yrH7k9Xi3tXM3HSAJr2VT//f2F8hbKkm9OPpTM/Hb4mSw6nMRr+EHZ4ctr5
jg/BluPkkHMFO10AaEDnfldBTRIAnz+8Uj7oscCPqHvAYO5PnJI1F46XKmXFpM290FBSa/9u8cWv
Y8HYjdPuEqwxsbr6Rf6Py6mujr2mhCbR6+I4ku1Z1bwpj0xsgp72LsaRqZQ/gbsAUDL+n8hmaA0T
aT9WBHcAI33w1n8kQmk5539bzDv4YYEXmjEZd0Uzvi3RqvxvpjN60o0zDa+Z7E4LovREV+hJpk2T
EXGCpIMKSHOUDnIZd+6cPYM09G4aJq3MTBmVJqjLZSTXEPBwMzcgmGxe7oFxeV09TmP/tP4DwLZe
0HIRQ4DiknXktuRwjUOz67PgmAz98xKps4ySHTuZeJt0kEuzxKGGSsnwQ3bF0sZY714+g3qFMI1k
QCTrwhNfBbq5g0K5JcoWGpOPAByDJTOzQb3wrQCTKJREr5WitEZW6Dl7EZSV2JnQsnMC8eY63ln+
DKM/c4hN8wsnPSicUNY7iQmZ/4kESWuEurnOwdHAzbbEjsMzrV6cTnbxPVZB+tYhTmRJeFyRqZpR
kB1l972017kBOvQ0uYB0XNteImzVb450xuN6xplvwZAbg/q5rVKhbyUSFlSSKl2MzQtG3hvO/KYm
e4yVusTOLfI2SviwCcmGY8i7aYt3hzEWB7/J0dAsbr61SY0r8Iarqr7GoxtV26alkd1alkZ/YiQ+
3W08TFl/Nmlgp1/GrQu5Yjl8Fge5mrvoKS64iL+9CqAo4+5YbctxXFpExue1WsVDUcnQZlsUY9bd
qTlEvypS+jVW7yKTt3E4mVdYu0L8iMTJ/S/fTur54sZ+jHe/HkpJCpCC8UfMmrdKGU2bTxsHqSZy
3nFyc9Am+YiLZmR/+UK0l8+3wxkQMKkxkvIMAF9aBOMFdnjMXDU4TPAbreYZOG3Pr8tSe0I8AD98
OpZOxRNNOx62j3FsvPgzLBtoX0yDegS1NUvqhixdpG/oedhE8oQQFVMwfmhqTqYyL/GmltZg+J6C
3slvYFSQyp6XFlyqnQwYDP6tkjKatkHgCWc/qJoKO8LyKJ47DMslw+02wuzXFGBOD7OThuQZV6pk
SInEIf8ZlKXRNERujwARqIQ00V2eW1yioEhsiykybDEYZK0fMvosuu5V2q0/3jW1NUW3bEhTHu3B
5M6y8UN+5YrG7az4s1UtT8bXHLI8NRtjSK7/SSlAbkbexKRR0mS7Lu1a2DQh92KocVm0FkdIXhRr
1q7OLbzPsw9i4aEucJH91FDoWSer2Vm1UJFvLw7muUCVfBEm9DBdvsIEtf3XjWNkHBuVrw/bQYaA
yuAisabEjTC1kwJdYfn8kSn49YZMgc1sMWJk7abHwPpxvcHxbxtEIPX4DO9SzvW6WfYwyQqXYPfX
pS99F1PELO3hY+g539+7VgQYo9rcImS1VVwgrG6TPVrutnAEMTwb01LbYWBxq8Xmp2b44i2emqp2
X4LZ6dqnJRyiZkJSGEztHV5YS73aFZCbI+/wBAxZQaSJUUyycZz8rfa41OC4tEMBTwmVyEXeeGOz
oNLEo1VyQIcVUJSRLBhTR39SjMgLJutkjO9xiJfNW6crB81B5zSzeZIqcsMv0fVNRyVJGBwyn8V2
spXulthV+ydrGDt8T0vfErXg8uUc975b9u7Mahn52Y/C0ha+OUmtsw8Kemd8QLpu4vhMoY6nVCWy
ZTk2dm5h8a9MCFjbm96PVQQtrhPsN6c0b8poL9PIHp5n33NpnTmtZtHs4jDWEzoN5uUJkQ+oM3IG
vylJ46d+hFza07IYrPNMkPnXe+CJdpvDVWtUXLHnn8poeO3jSXSPecnszKPaIgeRJL9uckWEs6YS
JC2m1oB37SZLFs28vRsYi+WkPtq5S+aa5wIV2aLcSFYnJmeNgjDso/8btgWCZTBnJk80dsCWDe8b
UkdvfBzd2V+5yojpQibmjuUxG4auVVof4eT08SEmxX6942PpTfk5s/gtpJ/U1QCpiiNkZdKA2Got
/6GTkarRw6GuhVTntm37ntjg3HDugsWUP1oF9ohRQfke+VnKztp0T0/HyU86bjkCdbHNHDO+iDQ4
D0Qhg9OMxNBkXupYp7ZwsInswt7AKIekx9ToyLwiadt1m90Zho1ZKJFb+zOG2C4Rov3p8jEuHzp7
kCjKXFtMSGi1j2s62nDodOVLnflz+UTcVT6bU9XWhuHzvFKmZmG3jGFUVJb3JRMcwIKT6WVw6TDR
YvINQyfE9BRHguXqjdMGS9AQthCKDq5nZUONRL+XMQixRA//dN+IPFn7Uiddc6npEWt8Dl7jBrHG
Sg3SkjAZFvGzsxMOw3bJeZCBigdyOHQHVnjs3gNviGP2wRaT4nUSnU3yEb+VDVVlKhJFmqDp8nk4
tLSnfB4XuxKdfwMv3KPGNXxW1s1jJnGT3ziNa/kgL+ukDfW2U45to/QyM3yXY000rj/v8zmWfn03
SlXQXA/a91W9mXp7rs3WoGwY54OVjlH/d8LSIJnXYy/L5md7mlDiXLwhAEb9YCVVU5hL7ElVNfu2
YAB0zRsbe86hJZnK/wdbzPadCxqyMQU0HVq+0Ffj+KFPMMwEsGjfuToNnd3iBGXJeD6BOLMm47qq
UObBmHiGA76PsJeVA7q1AJ4/CsmxZyZHcbB0/J0pAWt6qT70YApBOM3sbwugsbzDmD6FT5NVo3QF
n0MJwebEGvvYOzi+SOioXeS1Q/o4kJbDO7es9tHBwT6qBxV7qOsy2Vp5f3A52xVDwCgLKd4hXCGt
vWHlnWQYCBAuz9V2cNsm+ZeIUSUMQNq0ZpylFaYrxmil0a7cYGBVVs8EZkhbNnBN5bEUatoJMN+O
7WeuHtq+KFF6Vq5dj8U2MFZV+ugdCx7x3CJ9BbL9MJK+iopCw7aNKAjEQVeE+qREiBq7vgM6laY7
uOUtTQJZs0DDs8jxpq+pS5r+O4cjuqalBNRf8ADSpQORL+ckaz+0rNTyFzdUvOYutclkhQeEAazV
gUZhkqxZReOP/Ge7YVue5DhjVd56AdSPihOsrK33qSpJkGFaUlQw6KMa21Vkga129kWLD/s8qMVv
MF9YcJ0Xo5T/40SE5OzAOIQAuwR5IVMQKigOPN91mT6ktq/td9wKMyZINvaL+5S4pTfLUxtnEDMw
qjl9Q7TwhPF6Olj4FetD03cV8fIUfB1HsT9UsrpHVpnEfzhIQPgQpFi00bfHfhDTkJzTv01nDR0G
T15xf7kEbD+a8BcbQsxKDCIrWTMojYsYxlUhozp5S+u+B6ZUBkE4kqUYKHtEj2GJrE2w684txjXT
F036aOIkXb67wIhwOWA6coTE5OXgJt/CWE5YU7hx7Yl7dOppMeyo4CokqSDNXWJnk2TsmRC0gBqJ
B69jrAy93yKMbhhydUdbsf2yTvGkK+QcyWC6+F+KYEC6NwOHIfA3JmRewkw8jMd9bfrOS0+qqX05
HKkHPMveCMjl3bVM2aJsOwMDqThhjm3lgwuNd/g0tpHk2eapGt8sGyYdScLuOCR657VSopiPzBC+
xiUQ0z9ZKhRfJNxzivjfWkvQQozFq4oPN9iePvyJRkflCA0jRqrUXtBQ2RnjDuIkIx3VCMbLOv7f
ChRUmdT3PjbL6j1rnM4RzC/Wue8mnR1J6JqkvEjAYy15b1F64ApR0Yb/YfmMpHAOOSBQjFnEhEUj
a0J6m962p+cJXiinfx2XcfZM0NMka5bWc98iwnV8I6tdJX09/FJuqfRDO1m5fPdYhRD0VTLiOWPS
prz2FoR3EnvEdmaWtGG3heiiTnMRE9CZhWRqsjhm0EXysEs42Pxp4St0A2CSLMsZ/y+ZrzS4Urg/
yJH9UvcPDt2cREBnJ8L9omR19b+4AXIFk5wXfUJSrewY+1qPkZHFJIvZDsHWyD3JvQMFpxj+ZgOa
oIGhNlfqc/FMu/cQjYI+J+bR+fTZWTT0ZCaK2KJMONbFm+VIOr6NE/s5AuoEZArMnx6LYcjpFeU1
VtUCLgMk2L6qdXzHvTZFsSHhO2ZZFUyzLv9mTBuBT1BKMCMaXNtD+rukk1szVJkjh95yQpbJWzFz
LdFM4ggOU3J+G3fR51kvYXcOPaBcDwLOCT4kpREB3SXWDFZm9BYbS3pGlz53dHdV7ZuTg7Ie/qNw
Kc7wvVru4J77wNSrR30SDMbBwegS0k7SlXr1EgUzNgm36HhstlyJMfji+6IIFbZnLfprsQQCu1Fc
5utdzkQ8pwMApww6GqoFupEWvFwBBi+NVf03aK0Ye23vrKl7QpeVYkOGRw4/UhrOqwUxTaPK3NRp
WxYOBRllTHCZQOuY7OLmPJGI1z02ofivS9RT3yqE/UMWkkgC883lHQe8DMxQ83Oi1ALSRuCrhIvA
5ryLe55Sl85gz6/hNeCVJwQ32PFXs/O7wuS1Fx6rAYfpa4jtHAOn6ULH+zPngU1N1srMgeA5ZW7C
3KUcOdydGtvsJmvj+V7B1Ela0GkNgm7CGVEqkXyfEAkXhhGDj6NuQJ+bmxAlxJpn7oJMfh1pNBf6
dkh2UQVzalaWT6oDoWaMX1oEw/NtWZHNBSOijRFFov4uy+4RUEhIToTDnJ8nnDmpii4iyLLkMLci
nP/WoVxpD7xpWXTM0zoLUR+rKcurcxDbgX0N2gbI04bZ4pgBGWOzq+Mb3erB+sVybXMAVkkmCM+h
W6lAr8RERODYzjI0yjdDlYweMmuPPx6TA/TFO9DnlIBBQo/6kKkhLh8TBlXTF874tbWJx8AmKlGm
1TJT2pM4Gn4TKDF0j+w/akPcqp51sVVNijbxhhuRZxO7qqKMfgdX91ilWKq4Gm7xwJjnoeZT4sl1
utKrv/VoUvExDaAnZqzpwzh/ojuNw9fcXzqJIqG2Ax1w2ZUJ7kn8neTnXKbtDMSFKr8Rn5yYMZwB
ejIv6Bk+adVGABwjliK+N4CmvZEENk4/eZDTnl4J5Flq5LyzjMa/nD2EpEERzNRPMcYpBVXox7ms
nwl7SMTvEAtTkKBhDTTkoQpt+z5qZThYkCFDRV57aYu6sZnqI8GHf5T7w6pJAf2y2rfB/jPmWVAF
SYqoHkRBZ3tLS7FhtXw8UYqRhH0j/cLOGOj5waSTTefMmm92Im2DUK2w1WieM3rWnMu5Zz9GDkgY
EYUeIy5WHgPv18bt0xF4ug8k/8MSLPhHzOBFZ9ShspyiuhdxltWPTVPM5pDYSQuNpRrgUVGhiQoU
9szu/6rrpsVKMiF/xs2X4000P4aPbXaHHbu2qQIr48wPwg0ylgdM9dqGtE3SNlDIFKhWCHt1a6Ee
2ZwE/j9LdX0qyXEK6avQd5XjaHaVI4Kp3qoOBwiDrdbSZIWzrmbdvbVrvhQ4IMcCMbfuCzu5dCpx
Ewy8CW5NMv/GlyCno92goczLA2RF8leWRfbRZkor6kwmTnV660XS805+meBPJVDI6jcZ6RgUB4xR
IPxPjGrwARTpb9FApawJZ/CIUy6Lq+Nq7zyzFr5ihIeHHeTU414eFLdUg8GDSfHuO3GTrLfVr5h2
dk1wlaIDS71I4mVvvKkpH3oNg7VWtAh4ZXDlmbDAQYLLDeBFJ4ppnzoTWYLGn++FKL11IMhwsBVQ
W+wgbk/t+l3fJgw67k2dkFAh3Ynb0J27GB8BHdOyzauKCNxadB4pyhwqJ1W4xb/ET5O9F8GKbeKu
uwvGmLeNNsD8tMzsDwON/VfRstSGJStZEblY0IudbcLorvjfwlXq4HEInOmsjQ6+25G+t1JsFWhP
ki1QG/TlfWrfNgBDr6FTNV8uxgImP8UwxLwMLm4+dsHMjEemFlFSAUJt0vZzZLr1sjDN24ENKk40
pQaie591W6SFxaNAvAZTE//OQWfFa9XM8d73p+7kgbmGtaRRsbJov09aGk8igZIjciC2vjb2NnKy
7VvB4cJAq/D2FNbTLs2W7lpnLYbbOWSvlZj2DaiV9yAM6p14cLINAiqcSYNVk0ArGphVsF7WmfBf
a9H6MC/DhEhUE5MgJ2U98a8J5gVrCEJ+TXJEB7b4SDWqFTnCC0Jld2ojMJi4w0PCJNwhuzVdha87
YtHEwUGk67ImciqkTiD2WR1j//T+d1z2VKGV725BqO5EJektK2xnn6iJL8mSYKeS05/ED5+GhlYj
EfSxoIJlekk9fYzBIbJYxWlXvVSAD1a59WA3V0zDn1VBkFcRlqd1H9qbgiBhHx4hpLeJEjwmvjON
82PM2LDPQI/gwQBawe1lTZKX9b0kArp3AnrJsKOhn29TxYLSGuCJNyQhAgmI58fUxxEGijVM+A11
exDDspZ8jI7iBeifE/w6ZsHPx3IY0GAvAixw1lb381VgUVlScor5BiPpPdCiPNkzrIcmsg7+LAD7
jNssNv+aEnNgTOoGkR+46/LlRaTRYU1udzOCwgSJeD4Tmy4ZEQnTiST5bZe4uy6vj5zqzw77FXgg
xCh1bLfHnbTcHXlsa9T1eHXs6iFvpm3OSzLbf9PlK9EIzMB+kC+9TZxy55r8tWT/hYp5JuvYhWvp
Hf2oPMTcWQZ0+8r9VTF6TMfeuhVb9wJ0ZI2WcfnkPN7qtLmTPcoIA9S7IjFlNXjZTnikKaXtlf2M
gx0fXf0+riUwQeyYXhAATM2DsPEtIcXbyq44ziDpgT+tkDjXe4YiRfzhkr1bhAfTgG34+B5INjg0
Dit7s4qD6u/K/TMm/i5rwlNORpPtEgM1LTYvZTT9DlLqTdf6Vx7GaxqMBKK6t45N9NCyHDgHb70p
uriWc7dqNFXBlwQ6zEV2+Gdcks+7EJ9UuQTvZN5+Ni3JymAl4hnnvvdezelRTN2hgxut++yA2pVK
w3/xwPBXo/vmqPKV8xeUsCF4Zf7A6H2KI3s3eBLlI48yIzFUZsibLRhQsAZGuFeOGjcLs69euB9V
n7/oKHxZ/8FVnhtqCc3Hwwifb5NJHJkoM/n5In5jW+svsjmPFvBjDWVEsVtExw/6ON0Fnn1TRwgW
ZP+05F+Z5Z7hUh5qPf0yUDxC8Hvsq9cltHedHi9JmZ5iVs6Ea8ehvw3i+TKxjZoC7yNa1ZpOKW8G
RaBVFFDhDxaj++bTnqMr1tZL6tQ/TT0i8vPXcIvboObHBPzDU+KSbJewmVqO5UJKJznTha3J+YFx
N3LPnPE3QPlfEztUaIpHVKtejpW6I9/CJ/ETgzTO9vSofY3ocfqq5oIDb9g0Zjqg+HpI8Zx6QBl4
GmuyeJzmY1ivOgcQiDjQ+RXzAoeVcB6fu5QoxDx7K5Ed+O10z5Dvybb9u0iHu9ZYO38mkhsBIzOX
TZfVh3Xp7wHqsIP+HhnZF+EwJPfJQ827NiHvS5iqFSUnmpa3KS/VimCAVY6eNbqGTImF972CgYQX
bdE+b6MmY3vZ3CnMt6lXQeZH4lj+2uOyj3L/0YEGH6QhstduO3DVsuqbWPeL6vFXsGlgsncbNMWm
gSVk5HxWWXpISLRYpZpQGa/MIW/6wDp4Psi7Co452rU6DQ/rgTFxfJv8n9e2OIoFhwradJ4VBhNs
JEz+0rjm6pOhY9n+kUHWdj2aDYnazDfnrr+f4aZ6abC3BwdgdLnlTT1Xpvr/+UphhLDN+lh/e48c
bgWaAKAkW5qzkdPBjYNNU6UvDqhye+KcxFzorM5X3tL1mmeTuaUWh+canWTqP9F3nzyOBfoFJJLz
tXSClci4RWdPr+TskLVs8fucmPMeG2X9GVW0zWrMSpx94M1fYj/DemJvevJ4Hbc+O3RLEQsnkFb9
N6rBS5g67wt2Uf6SK6mJmz3Tl1cnzstdQX4Q1rwz13svrZxAXlDqoX9gj4e8XoJzm9g7sGLV9Ebc
KnDBT8HkoTNwjkoq0LZ4GvjvdRxyZPZdfNsFdEjYKLvD9Z7MICPW22tYwLorwjhjNyF+2OqegvB7
wcJisLrUjPz5L7wE6fAo+uTZ2OFtqWDcs5KnfLgZwpHVcnxYLE6bia0rEBacRyd7jLbr/w+H7Gxz
kLRBvcd93jK1mBJvkwvaf9QU4QSHCO8awhG0CeXGs97gE9xJEx7WM209s/I6hHSFkpVPOMUAf3r0
LuW4a+g28nBZCTCfOu62BXLBgvfT7cFOcnysXyur+l7rh7yDvjWWzVk53tHgtVyvteeBcswgF45u
9eTIBgNKZh8cZps3vcAJbfioKYNYxk1r1Jqj/6ILFjV9cB3aeS8XiNEm6/HUOmI7pDFfv7lOjqbr
XzN+TFjMO19ztyzrKSRDffH0QUTuVYPH9oHbu/KOIdG2pLZIoWH7ITpXtLs9eA0r0weHUOC17tA6
3TC+BOTpHsa5vJStv1lfuNmasTcmzOiyRNGQzIFkwh7dido7rAqCMm+v4RjjrsL3zVd5GubTOFRn
dJhvlvsdUze3jcMHFWtSxSAHu2AwzOcVRlCN+H1NwaKT09rjoWkmTSY7Uir+bCpkDmGEoWMRffkE
INwM3FjyYa6sfFjNXAMK1igZ9nUgLuvXpUv7db2P34kxf4cuHT1gaQWP8yzQI6UnMYuPqlGPBX7S
hW4iHfR5kdQoGAUuNlL3rEFsvv7RKlYfLDuPDspMxlHZZ2FHh/WrMmEWcLP2tqvWk9zs/OSPVWRX
l5d8pXEzNd2ufqP1t63PPVl5hzB7ZsOzD3g4S79/Wa8wu5arJ5Z76v1DW1p/so4MWw0jvw2rp0RF
T6tpeH10WSHdtOQgOBG5fLLer6dpxQkPm/pOAs1Yf1myhOnGFCygjHMqCNwQ+fQHeRCvS8dHjVnM
CDBLgzZ1OJJK+w0T2T2pv/u8xdiIht2G8miVEJ+9+bnrZhxD5dXUEBLj3Nnn2FXsHosBFjvWHP2u
AO7jteSIE5G2+u4mH6EoVaQPPmeUw65FgiWL6FSFwyNQn/2oiOII4XXW/tagQlwr2lgERzuhJ8e8
5Cxmu/qH/AQHo13fLhkhyVVxnrn8VsBEmHJhZBKHIII0YoxOZBKEaRLBe+tuw5FB8Xpfkm6gO+Sq
r/85B2XNPGDu9ZPorOvhuQ2J5qCMsnxAlXH1XVPoNq18TNP0eT0d1o+m70UPDVetRvTBFOahHbxt
Nw7niIpjYO3BDBABR3gmepkCKn8Frn0iMhma+rL1e28/uTFIPxhQhBhMk3vRK9cECT3r//2ML96n
oUOiytHX7FLudx0XZ+7CQ7ZC9d3f9RMMCuK4OhCJw/y/1p5NeWsGOAqcuGyybooJ5uJabmN6i/ms
L7r7FHyemj699hp5Eo8UlEHYkispIj9I3YO6z06Zzi8W8ntDxeZ73+SxQ/QM7hpETFlRXevys+9i
TBWSvpeEHWLR9zpZPk0Y72fOzUi3O5tRzlrurOdmna3YbWAEfNbJm4OQgc59CO+GnDI58jZmmQ9R
Yj03eXYNlpRAIpK0GpkBySPgGwtUwbkUT95l5hM24QtcjRRSZWcSnc5eOJ7TcR3kKPaXjH9RHdwV
a31HNOFa/oiou6w3eTUspvl0gJC2Ucxy14Oy0OaxScePeIl2KPXPfHLInnS/BggGfTjcVbF3Wr/L
XVG8Iw5YqQ9sSZ7XugTqx7+GGWo/UmjO7X+cnclyHFl6pV8lLdfyks/XXaaqRcwjIhCYsXEDAdDn
efZlL7pX/T4yvY8W/Rb9XVRJSsJIpoyLZGaShEeEh9/p/8/5DnTH7E5l328q94nDPQkgrlsmLODu
Xk5kBQiXrqH3wBXBVMkv2G7cg5xZaJXuKM28q2jZ0B6s5FqKXYi4E5KsOeEg0TykQffS2Xq/FmBQ
2iR5UiQxhqeU3upWHjGcNF8NcYPMWCAWBHZsZAPdW2QxHDiJu19VMUYVgE5EOxKIApMt98HeFTRD
wAFxTne8bFfk+F9V49iwJaCdCJs7fDM7jR1UTSVyWjMX+Gwi4TatRGvsqlaq45F6g8+7lpN/m5Ou
yr/l0bL1p32OlhIC8MdwCQl7Bpm6l8Oa7vCWniaaIR1jYmXeeCzvVTMSpuMu5Y59BI6kMcvI8U5V
6qzhAp7VLquakWL+8eqVXzarDgcktctFWzuHzjlWnKakT9KvKGmTr2aXSOrj+IsDZdMU+VqD9qkJ
EiSGq8S2bobJ3paM31QlPGRKV05nLAPbWskDnzkOc51TWtrE+4ouksPZjpbhdugwImHaMzNEz0lG
/dlfuWF5UoATyBWtAV7c8oFFeiW3gRHPaYRiz2bHmLScWglrXbAszwumfC0Ov9LMXMmFVz4tIoJk
yLfaoGuUz2hY31tps0wtjpiBgFNuLOT1dM4RNqekssSdyRhFiX6IB++IWJvxnW1c0VEkMzc29kEa
cAdBJpKb3JZQn+SjQKPjQU4XMaNfqNe5LLZ5zQryutz9dFW3UjQNlzPRK4i9CJlpnGNBMkte1q9E
k7KpsdYhEJugnfaMmHVNPbRE2C08SidMH+wJVlkwXEn4QcaWK1GSjWpZaMqNpfx7hO8ufPT8qo16
MD3JIcGLqI2+09OSrThwBAYX3ulTHCjQyaO5TdM5wxorg2JBrJAYlis8ODZr2XTH/ltL+jMkZI54
2cIoIvqIwcIm+I3aGbHCEiQjeVSBFHKYg7iT81oauhueZR4Ex9Oe66w/p411tCIUL/lRbnPlMkpj
FDsu+Ep5p9kdTjDhMD1RgNnn8cinEAbPpDd+wc6ycwI8TCn3kodDflzW8a3VO1eU6gBm6gQcym86
ee8pvCQaM3Z1ybN+qUzaQXWvtSxcsyPk8SN0CIzjxyalHmxyal8NtvxKdSXnzraxL5MWLeWuX2FK
LHgCi6q/rzhFEBS2IXVzHejuLWEvvGudsclSyE2W87LOwYMAC3mosevxSR4ylXS8kZeSg07ujDy2
LBm1NbmdYgcYh0DOSqHTkKivOKSsqqinuerR2Ej8XUrJp3LSE+1STFNiocYvCN93LEwhh15FmHsE
Hkd5PHJ1YnbtdGFI2CtC4mnS3k1O8SiMX02lnnNX3CTbyOlVm6ojeTtMjW61ZYHehay1UO9pwlZr
h2ygtFYfTSzRLrOgC64loMc8syinWQCnisylfzTpr7Y7XSJ0OKKi8ZEfA105B/ARQ6u8pCy2NIe2
8nugHfocexbJOsFu0KMnAUMjQSJIA3ntsUuUznCeOvvILLQc/fRR1hw4PAeau1cj7yAnBDkFq8Ki
9licLS8iE4Upr5S7Dm9aUUlI4AvKAgPNiDVOlw1op23kj48GIW20jE60Qy/yAFYknFn5XtgkrHS9
pDAVn0w3Q97kcFYYZn06PjQ6enBKGkM6nYK0+0JS77rpEekFIt2bbs4+zNplhrIvWW/dslwEU/gg
d1MIVkDvNOnH6RhdrDy529gVZnnYrds8vSYO+MLv29wvqtFu1x163lPL66HduRhuuXKoiPBMgBbc
xAlUQ+wBgPKAKUzeaySt4AzQumJTyoa7SuOY/rGVXgv6I6WlqYfAcjdIbWh0BUc19I9tk32hHrWx
y7+XKTwmSWnekjXBenLebU4Uhdqwi05ObNTf9cHbaQ4N8ZAtvlvX56IoNbjmYhdX0znVO20h59vc
aV81PzyiTNkZcAo8V9zYeburPfRK4FPXETUIaosLI1VOsrQoN4BJl27o2oDSGCireR78Z730rwjh
fnU8WvdIcJlU6/syoJfT1LQl1cE4yUqNVlsLuZ3CBEsiisFSmG4mLUd3hxHYcA3MBCU48mjvUcuc
UUJfjkweY64TLxY/0wDaOU57obU0c1TjunQVVvX6Y8PWQheuhH8v50JdrR7cHF82laeeQ2AAf0Zu
QALDOrVe8SaP4T3rJa2as960V1DuSFpjnKdJviSoZYE+dFfHNP0dJTNoJTUPcntsJPoJweKByeM4
9NFbpgQniBgHXm5NpeiJ5uXCpoQAVOhNcPoy9f45swJCb1Xz6xjV1w7jODP0ZoP5k6xCImPxtxwa
NX3IenyaltiU8XiyypHVhNRt1+I59JKPm4Y4b68V1tYlp1QN95YQ13Vk75W4u0OMeaQj+9KDyv04
c/cYxgghY7mQm4GPhRqOJ3HyZ7Up9gCUxhUJT3eQBO9t9ILzVp8uVBkXsWJgfYv3WkUkJpV5nTN0
g7RQlj8MIyCBM9l0HGglujVmy902QN0VWYRipQqi/lVryIuT9TzmfzAHsUstr7BQjo/q3vVx1gjk
MDPDsnDeepewwM/asP+JSkSuCvDa1Fppmr+sCyQrDj+DBPdc1+MtAWY8NWxUxZBH14qL/wbixbFq
Ja7EMl9DxdzUrYdv0lVmWAYPeZYdvCF67DuIRQ09BdPhsnlAtpOxZ4u/xeLzMZnY2OTlILTL8E6e
qJJev/g8LWlJHgV96nPT9rfAfG3E/fWVrClhn6JGwNFUno2QstJXUS/g4Bgt6UR9nSXAsiH0OazL
RZu9c4D4olREJOXZczdGG8h4UHNLmpcuQD2s6PveNg4Vk1mr12JWYPsEolms/aZ7V+z6LnSbg2cb
VxaloN5xVyNnOpEY1zjp1ug/l/LJyQWQZrMWR0MdxbLPtbfcjq+jsFo0bqqTdDqdDMqIfeDTmStX
8mwDif0ptDrivzm4mmb8kg3tQlDq7DuXM6G5C4wC8WMKxESDa81uxERtqMnQcU3H8QgVBEYV8eRj
+DDYukaOdvZQRkiFECB8Qbu1r2u+XieOyAfq0kcnUfZ4au57n6QvW4HMZNX9WgYpQCAyLh4aIa0K
7wa0fDO/p0pCiggunLaJ5mWAFzLNa4+zoks0sBa9T27ykGT9U2rZsqYBVLamuwz8OOR0ZL47JqF9
ykBwTpi/ZRa6dhQNdzaZKChg8CSh75iFSAZwuGGLyOpDPdJsQ98GerHMn0a7Riqd3ud2hZCop4mZ
qTpS0ZIctilIiMV06M7LOV7Y7p1tVdGmDCfM0qiDaHnYqjw5W+67KHCGBA7Gmnp8MThTIU626G6o
S9FNK300L0KrH2U9TG6KTUS07Oi7gwniVcm6BXK33UhCmXDj9cBiRsuZYhHHYVliHsqMqY3HQhAp
rZlbiNZwnhuuKhDbJDpAtMx/gNW79i11XIRW+li1yb3dkY5LOgE2eIQrdgUZhfmTcIo1/zxGgbuu
KsCVMUuiQk/BB/blYGnBAkMvPUZ7SDPYqYF6UyDiHMZ7J4Ezvc01Yz0K59btqDy7eFy1FK6K0K8N
uORoMjdk5FC5TLntNeeWLMDWlkACFITMJVODJ6rdoRHxFnpWIniLG44MwZooc3KCSLihw5/eIp5Z
aywVFBN43WDh0HxrM7ZReXQYRXHWydtpCBCIOwsaEu7miQI7Z5jcoLXnsRbryUEu92Hfn4giETMU
6NuOH3ANI1sqOXpyysUp1rGVXFd9D4ZR1Lj9Sm6zZEUML8UW/cLBV5T1kFNRHNwUtGuw7Z2OURFv
1GTYGGyt5Svy9BFtZcXnmu10roxY+dxdS43D87PXxLCPvjlsTKu7N1vjZUgh6bspAmG2IK3rH32c
zNLPGsz8Ca92qnLGtgUzvGw6gfEiCXyTklzm9UjdJIepw94yry26rdKoztPzQHLMeYy6YJHbxVr+
oJbqTxG4rG2mOjsX8gSV+Ojks+P2HLatjg2FgOJUZHO0oZRNFmI57wppM2Q2gm5Tzp1aqw6QjO/b
ym3XGaAy3N7BnjiKZEam0WOoeSkLIJ3ZGg8ftQSA4eUqqtsMMVhUHLSx8jeIKMsLB4NonYYBu7Q2
OLZGsavV8Cvzki0ryPXFCe1l3WndJkhSsdPM+r4B9gw9RNmJhCA2XYRXmR++a519M6kK2Ae83ZKk
SNzNU+YVCcTC8tApOvj3WpC2yEg+Un1cBaK8UurgWiJCKid5gvO/Ccv+koDMIBTwVJreS65zIiaU
CsWzp97HjnE7JgT/tYPgGKaRAiLHYaTnwGKmDfGYiHIE1CDM+/NBhXDKfuaWOHVCEDjeqs103Vvu
mY0EFWHTfJtK6fRvs0sVtu910K/bCRhxaDnGInGn/ix7yZVPPduiitDylWDarzr7he/zKWmBzcaA
vTjwktGuvHAwXjl2TSoiW/+VOXrncgoOUVheMylttaI+t3S6ZP1W0A8K1CRbExlwpegTLUE9IVg8
OrGmApIdoMw2VBA1/XpsmlecCoBKjHe1DA51BEbRCA26vEayQKWH4sZhqgkmfUPkOcsHrRuSNW4o
uwFTJAcpxmo8OGAsKVBsFOKnx3rcYd+YyyOZfFK6blx5fsX2hcRaLcGxPnJQGAP1plDADFic9mRb
BH1PNiOw6DqlNY674m70MWiz2Ec9vcQ0TspNLcH1bYY+T+/9VdoFx1iPl2nVPmVZ8so7u6lstiFk
kFzplgrqt1nUTfk1ikhConKgDfEW3vUp7gwSpwr2GbGGVG/MhLEuFTTJSr5Vx+GCjx+9Ph/VIrfX
K3cW/x5kWlGlr7HJcBTtNsNEmY1BbPbg2oJRAS8aH0QWsD1pXouedm4dBprUziAigPBGMy9rnLOX
qcfKaO7SlrYEcv1HxWIvPNAm11izcVOsuwwno9lsMhdZ1djiZ0AYZpw0WwsAyftbh01Lr4NMqx2X
SNR2G8k9hnxrQe1TP5P5CDDaNh6JR/PSj2WBz70Q7LgKcqAcgtNFGhHeFaeAXfqIeQ8HxjILzGvm
VlqRQsZxYRCAZ1SHpBzUKofYTLwgi8RX436JKQWNge3Nhkw+DT2gVrsbiNMwk2Jr85n1ueqk5dZD
tHWPPIKg+T7Y6WaMX1t9DMfoTYlNihqx9t5FCdIzxSLXpBz1WVhQYVZSVjM5wmM9OBu6sdELyhSa
M1CJU2PCK8C+BhTKNeNSRPZLM5RfaMA+hh1VcHSXp9AX9gz7rnXotIwKo6wsETBI5k15n1c4RzSn
ZTIw0RM0wMXssnmedCOYIQ3aKUQaZnpwTRLvhSKFh7EltICwKCWH8OhdLqCEzaW0QxKqaEWRrpsx
WVm11dFT7e9sKCfz2IrKuWfDA9YE1m3UQG+Z6TzW7KS9Nj3S4HxCNofV3i6v2AJfVzAOqSYojWQS
IQ6Te9ipGp99zZ5knfq646QZdGw2LbvvF13bXjV6e9LzDiIcrlNcabfc5a0elndDIqjodISUuSrV
YgqMiao9mDUi4oZ2hitggKIxFGyHsodIVDec1Nc2DtiOWrcXevQFlOS+0sNLoETbNnQvI12tMVCW
tcL5r1JM5nYYpnT1oMQUuMAi09qaZCj7zBBZqd4kDVozrxPXSWsdQdyeM7faKUqwpZl6nIhZktKP
K0jN9ziXAP54+dEDq0l2mD3XP1LSwqXeUolCfPcY1dYG3fVVlglYYfnLxPzf2upTbzlU/tQDC+m7
Zbe3IV2FWYjBoNPtkX6FfeUl4XqIaDOLEgIH7bIoARiW13dVZX79eNacpFw2ei7AgqvnwTB2bkdr
ARVsN7e7mlDDyMP4lz1HbbRLE+WQCw0ZwoSvo01SKhBBvoSzns042p5SYkJQPg+3GqnpM7X338qB
aFejSeZYzvjIqnJvx1m0SEbjJSTK+ehQKIT9sPGx7g9Zjl4EQ/q6Em236rB35z6KWVvXiVfMsn2d
O1+zjMJdGncqVV8VxxZ8zBwFixv1t31hDOtWM+7TJHkrdJDOjSUyHmyH7lcVLPGB2dx1gdZ4cED6
d+0jrYBDLPTtOEZnNj3BGVlvizu4fdK84a0ZipVWq2Q/Z1um1Z3Sg11CrgJQrRhYoLKavKZeoNgk
kHS4byFkzIJUM78UYkhOWeBjnu4nRrajQD50UAGciQlwdoEF5nCSoHc7TihBOn1MfFFSEdI1ldaK
dIbqpS9G42sEO2ZfhWVym0CWOJT4ueKFCaIOZbLHNF1rLV+pFdP1II4mmm4zsuaWTesTRgJp6LUK
ZZpkEVrjkxPnBVIY9DcWARyQ7n3ybxwLGZjwvBvm/V4mQSgnJsT+iWgdGtiM5kfTMPPdWE7+rSLA
B+ilAmI/gIsJBSeiFVqCp0ap6+b3TV41M63tlMextq01CYL+2uKdzALX3vJlXNVuCrPURmuCTh+f
IcwHetns8MxpfA3cnn6+BoP1gUrq2nLDZ7X03gdnANnEkQwj9TLAc6lp7d5nlsbeeJ/TXIj6+gRx
tGQ2j0ZWzwoORkj7sd80eHGhHazsMj5lpqpufLt+wcr+GlEix5B6Jgn4ntrfs6MM12wTNp2mvCiu
ftum2OmK2rH2+tSklxRD3hXvLrzp6u5CiBd4xoToggRgmGvjWy+07o4Bkm4qdgzYB9iaUjAiGs/T
ybFwQxCXVGJd9ucz1YT1CmXy2jXwkueFYaz5Dxp5sfvSEFO8SPr2AeUZgih7unLM6iniSWm6+GGk
Wob/7V7v8Prq6bp0snVi2c+Ow5xoSzQV5XhARmg8ExoNdKy7CRU3CwIZvbZOVADdZscaDyLipGnY
6nIooqtBh5dV9PiHos45NRbRyKQGxQHH2dJK7V2mq5yw7QyijJ0d/LAqSVMVsn5nlDBbKc36oKhD
EpSR97xprcuKLs59UhJcYB5Vz8dmhy4FIoo2s2v1wnOCqT62lmLi0AdJigpoxLlLGGId0pHwomlX
1fZNWGSHTi0XDiivwGE6UqvuBtTimllpm1jFbWpnz+PQXNxAf2rwQcEt0XZOXR+pVV4T7731uFe9
A9CkS5PhbJH9xC46M2cDNfON02sLi44XNRNrDXiEXmWFr0RNlWPj5o8Zqo0GA4FHOvBUIp8qLN4O
XvlGcYhS46/D058LQJ5GYhxE7t2Dud0UYcickoynJLbvhB+cWm7SDCDHBI2GADIM3ciTlVu1tW7t
APApx5w7q1Odla2UBFrzA4V7m5ct0JiipEs+rpzGoDFEiSNOjkOtnjByr7XcOdDQpPrvqF8jW9kM
KMMQSfIIo7yj+MuemDJk0Vp7N/FczBLBEqvgyVHy90wxp0NkZe0ibiiHOM0W0MDaEh0wN1zZ9EJK
PHhe9SgU89Ec+1e3odmuZYCzK8l9byjRO+oigjqKsVomruW3ahZs9HHaQAK61hCCz4lDOk8NVBNa
TtkMBTS7Q6cs4D1a2AzT8Ho0US4Gfk3tdTwqpQXXU6neEhs5Y59uEhsTIZU3FE6q92RW/Zqa7SNT
6SlQOoRrHjdO0W8UQNkj6XY5KYkA5fejSQtedplNLVI5DEZbnhu6I41HWwjlYdbD4zAopYJnTOh3
ICWzqUJlOh1GArIj/y4c6PSGbXUABX5snQmzdYMdts5pw4TVMxSnaZ4NzpOu2zcF0ZYzzANnifcp
RhUvbrrsHVwEoqDIO9rEf7hrKgV3YQoHDEE30QEK/SyHGxvGkE5z5xknNJkYRf0EMGQfx91tFoYo
S4O9U+pfnKF+zFRxyyP80KW0sUxPoJxVmBlGcfr7DdX5CrIpk+yS22rsxQaznlgIDe7rYFbPXp0h
BYh6FcFeQUMFqyQTo/IwVoZCZgC4HccDxvn7b//8t399Hf7Ff8/PeTKCQv4ta9NzHmZN/dffrd9/
I45N/u727a+/Kzr2O9NkM6rx+68vFzyc/CXtnxq/V6eURPudVR0Duzi6NF/LRnv5taur3149Mkst
9tlQ7wDmvwXAfdmf0Knoivz1l15Ad799AaXMR8xMlb4bSphkU7sLbeBbeXL4+eXN798d3fn28obi
x5GdRPquCydj5w8OcCrVnea/dnXx7dWp19uUIEqdu8NZEyIFOgGkpL92cfvbi08uFdR+LHQabNFT
YTeXNrf3v3Zp+Sz94ZkJaxMQTUJIp4sJaRPkRrYxMPAvf351+em/80Tq8rv4w9UVLYUXHleQwBNw
LB1VDDWul4Nto1f26LZi//r5C/3oyzW+fSFf8VQvqmJ959ftKe3NY1Tlv3iH9G8vDXSy1Yci0Hdm
wsa69pStkhA69fP3Lb/B792gT0PWBmoV6bqj7fLU+1Lo7TKgqkJNaiPwyfzJa/zo3nwauLHCROQa
ot3B9E0AGBP0ymL38/f/gylH+zRmDQPUjI6pSCLw3wlgMRbTmEB5Z95f//wV5JW+c4e0T8O2U+np
ZG2u7ZLAORratC3M/mAIj1ZDTuUu2Mg1AbPm9ucv94MnVvs0jum9UDkILVkUBJY/wq+lyFEpJSr+
lFCn4ObnL/OD70T7NKIrDZOsGoliZ6i5pS4g52ZIPZNJLH7t+p+GtSkselN5VexsLf6aZID/CGX8
k/euySf/e1+J/FB/GNVD3DpUeQi/tqJh76QNmreaoID+kJXJvNQjtG/dmpV1lyjomz26NWnMMvtr
n+zzSC8N6vkiHnfohE7AyCFpF/WffLIfffnyA//hg7lxk9umEY6ojAGQVNmiavCEJfGyJL3POv/a
B/g05NWOCoZh+ONOMN6J9ajCVeMQiP3zq/9oQH4a7AJiWqnXyrAT/hiuG8sI550xGdvRbdo/ebZ+
8BLq5zHflIJqZdvvWiZFLNwAR0b9DqNy/Cdf8Y9e4NOQ5xueSpbmjqNPQ3GWzNUaIrdorn5+i34w
9tRPQ9wxvLhutLojOg6F7+AOJPpNRMz8/Oo/evOfRnbYaVBXzJI33yj+UTRWvgrHoFxXNdv3X3sJ
+dJ/eExjJ2pKy6jbXVTAO206bWPT4EmLePfz6//oBn0a35E7pFVfae3OtkaMj12iwIuD7Pnzq39M
pd+ZPtRPI7gCW0YUzdTsgpS2r7eSsqcoRRfdL/JsWuLHRBmHoCteFSKaK80053nAuwehN0QIrC9U
NJw/fy8/+qSfBryD15J0GzuFQadeDBWkuJn/yXb5R5f+NMwVv3bizq/KHX2wYclhkzgzY/yzYf6D
VVH9NMwBQVteZ2MlbzwP/XZIc9P3Aa9hOYSlhGIx758Vg8R5PXbcP/nivv+JKAN9+9iRHDbpVtwW
O4JfxSy34Ns6PZzeX/kqNPfToHc0gRJYsKb72eTMzAbRYZql7vznV//BQ6e5nwZ9VptdpMEV2WmE
+ebji8PZqGW/xUFz6wTXet2cvOCYj9OiDMF6iC3cjEWKbrz2i01tmFuTrujP38v3ZwjN/TRDtIAv
07ZjbY6m8hg7ybbztEsh+bk/v775/YeDFJVvvyhHV1VjjKx8J+2tKojTrB2bOfDCyjm5o1UQkWLa
ABgowPsx+c2gBGB7Tgm4gC0MH+jcWRdTNyHl7V0Hg4Mhp/xqI/Ki5On6iZV5q9jxDHqBYetGt83E
qrMd+2mo7wgiUKlsgtxKgcC7NFVpyuqFy6uMWedCPLemaFhj9jbLNfJ8C6XqYHwBQBXa57woaJkP
RV6soR2GNIx6AMQdLhZVFwTjQVsjQ7QJBlm1TXyMdDHpGeisH9AFhiGi6J6AR5+cCPx0/nxS26x5
HjI9Qv47Tb3p4QAOAJARuDyW3Utagt8g4C1DpfVx5//5mxN4/XEif82LsQr9oPn0v3+7eunC7Gv+
r/KH/usvffsjf7vNkSekn//KNz/BZf/xsouX5uWb/6FDFzbjdftejZd3iErNf5YI5N/8n/7hb+8f
V7kdi/e//v7ylkJTlGFX4Wvz+z/+SNYUNNVyTdfmQfqvOoR8kX/8jauXlB/+f//n//7Hv//v//i3
//X9H3x/qRsupKl/0VVNA4NvG5pjWDyz/fvHn6jWX3TH0AyT2GkTFbX++28Z5ergr78b+l94iCGY
WLbh2qZjMiPVeSv/SHf+olmu6pIh4DiWMPmp/7wL57+vNX//Xr5fONHFRxXgvxclAUlEE6qt6Sp+
EATq+qdp2wMwAcw+1vepCz6aPt/Ogaa+6EfV3vmxbiy9IK43Q6b5tyR+3dZtGyBQwPbTmRDW7Wlh
AOc6GI0usI/6zjFFS0MuAWej6lxUiBy1ItTRWpD6CSCKRF4cSUB7T13UpyQBRB0xZk13BbGCRNmh
RC0x3iAMzR9hrOAlM7UlaD7rhIUiXFZqmd1MNQzfuMNSAND5EMGjQ1I4ATgH2PwFDu3CuzZaEb/V
o2yR6JlD8A6ZoQxfBVSZ29BxS4ejU7j6wtMyQNlxhcsujjHedume0v4wh9nYrzJ+j41+aVOiRZif
2O5TrdjNGgwgMlrPeB6cGpeqDcqn71Nnj27OJNiYHCsQgu9+7NhzTzPZ8Hami+yh0VY0bOMnLSJR
FI/yCvd9hFhyiI90bAIw38GArKLJSbjsyBfPgIHsFF8rVqLpiS0fw3inBXUIGT12rkIXhQYoxdvO
Haov3qA8awrRWxTEbtA9UB13H6sev/aoWscJXTEBcM1bWTrXalGHD3FJNbwUZbcPwviGgAByhlI3
OmJLSZYZUpg5aEvEjFEzXn38YugoZeOsQmqs4MBICAat68yYiQk+oqWCWK94xudjmA+L0B3Go98V
/TZPyueI65780qEznvbhc2ZYNyVABPBqB00Z6wd/KGh3kYA2J5Gyo0VjKocG4tQK1IM/t9zIXXW1
oP0y2s7GrtpiVvlNjoMQF4RX2/Y2V9WIhmjpLfwowFZiwD9qBsK1iqSEQhSlR9ImozsmFmVdfWyz
hPFSh6P4YoNXodO9tENdXdmRjhyhZls56fW7R9NvLyLDW9Wm94xU0zuE8pckbQmfrintGKV1ExlG
dB03XreCywpco1KITKbIuii7tD5qEz2OWZhWR9MiyEgmcm77PqhQNLfWbGq96mQrpDEPkf8FKN2N
Z6QZZIAwJILSr6JlanSrqnXEc5x2m2r0p13WNviMUlzkapcCTmowjJhiJGGqdi56lq0JO8Xp4MdE
slQ0AElDLrEUJd4+yY0HlHswb3JNbGLLekiVQtnFBjGWUZ47G6Q4cM7LUjsGYJ0HuJTzsu+dU1pa
8LwfVBls7VSWuP74BUBUSo1fHLSKqFa/Sst95FT3lQ3psVGAhqhZtFKUXFwKGhiDYo5bNxHBYRg9
de7IjLzSHcUR+eEiTMPiHlsLnrOEEjq4l5OVi/psrYIBrUk1NDtBu3ZvxKW6FVjiQ3B7e9EJZdc6
IL3K8NbPveks7EkD7puB07VuiZl1aW/5h3yYmotS5N6qSoSx0gGkopJPv5CNB6HQUMMt7VG+jCHv
9oPwu7XiDF8hUw73fWq02zofnpDu4YFTtWRPA9S6Yb2/wGQW12blfIlyy1j0fT5AEevHxx6tZmEq
EFZg/XB/OmfboclcFYOmnyyn3bT9MO0aEtlXXYpTSzPRf+OGXFZpdW4KN35Wu+hJ14b8wCMiYE0Z
qPLFaOFTjZ3lEPv0B45Nluc3QrXWqaaqR3ypOMo7EW07kY7XkrA0LzjgGbkTbb2yCc5TiapaMTAx
QPQPdA25FfMLlj9lQOSM1R7vPl9zeigdg8DpuMYiFCrYPpmv97nd+UvR06vpk9S8JHTPZ9CU/SV0
KhDNldpcBR5Fa+ECLR5E/GD7hDdk5EAvU6nZRdKG8MXwxcwmQ/e6CshKcclwcW23P4/lfaGSBG81
QGPCuh8Odpcam9Yag01QxnuhkAPk0kM6JrBAVy3Et/OU5hYMvnLf1T6XGrT8ZJxjs0Gh3dCVH0vC
wRCqPjZjS8qdUDYBp9+Fw87u2pv6d8Sw8T4hRjCouuRIGKhutf3GxsS/q/XxlewP70qEU78dJ8TV
UYEZ09TUNxMARWd0yWNVhl/HAbE79AtMDGhWRtW8JQDkpQkscxeqL0JLyBrrCcxjqZ9IPqqVpZEM
W6yYCS7iFEm+pfRHOxn0gy8gCOLIRNe1ICJIW2a2ly8cyKhbq8Uib/vVsJrsvLljHKmrMO2nJcxi
/jeX7qmsMRcff2p1rblRaIssBl3mV7RIA0Eq0gZn1Y+RHhI0XkcNTZ5E+ARFaU9lr43sBNVhbg6D
t9cw4EVdX+wjWM3otnPz1uPoA2uhDRa+Qf63nVovJnlGT2YDIcjtG1LnVDano6ncBXrbH0dSdg8Y
391FresQHDp3pcZd+Cbpp0OfJugxhwrrXWHPwtCot+xlxa73KnavE4/HEEbQTgvdWQSOnx0Gagc+
XKFdbtY1Zl7IAj35u8jqV0ONLRvKjb/uROfOQC1Zu49fBj27Kl2jOY0lOv54bO29AdiTb6i5Go95
5jc3NMctznDWuNErEJ6Whe8ibnT3C0/KvFTVYhPhy17a6XRVaZpxC1Wo3lUjs3HSIAwpOocNdVrM
a5txgKMQ6yDBj3s3B5CatvEJLXd88gr3rKoKcLRGBAwUdJcRxPGAJO+SU8pJTc6DsLyriq7u3M2Q
ubNQbCIT8j7sTkRdarK2CncHibq6gD4zISHHTwXxZ1tqjgUyzWuzy+LnNu+NFdkUN5PrjmsbzdEK
cqR66YT2Hlve7YS0iMe/Mi69OiSLUUcP5XkdQjDPJ9wt7NBi6RNWIV/de3Z35Q+ms5uqhpmwuYJD
Xu7ZpNYHxC6MY8NvdiUEKbMoqv3HLxjT//FfPg5UE6j4VjjirjbG4AGGt5uM+g5ZgrVJ845JT7ty
ByW4r1X0Ow2UzQWxCB2MANQDteH2C9+Xao3CM4A/YCXMYAksc0AI82a0kqv//qVUnCPNRmVTEjAx
sMuc6ymev7iyk4sytQlGIXUFDmwXj2SZa4NRHXMlaqEkI+macT5Dfjyi9Qc9INJDCwLu/1N3HjmW
K/l3XhEb9GRMr/eZeW/6CZGW3gR9cPbfh9agHUi7EaRl6GN1A3rdAtTQQANNEv1edb3KuklG/Mw5
3zl1dUCtY1KXUaofarMOHoLGoHg0puLTNaMvS6TwzPCR7E0vCHHl2qB8BwmIAGv5KWnxHUdV6z/6
Y3ofEXhFCkaQbopY+k9lHL4PHujNJokgItVEYZOdOcy+oIwohH7TumrA02nLtZBcA2ro3C2oeIwE
LVwdyu1XkolwoA8o7CMWw+tO99RNlZl2R3bvtgYlufTTMMOGZVbXCtFvG9btcwtU+KKUQlySaPsp
8RCg65V39nrtw0jd6glGqHZXjs7Zb9rqSYb8ZgVr8c+vSQjnjwlWmv5H2JB7UP+rQ95js07tRr84
VDY4F8EnjBM0A7tSB4Yu9RVRHDEJSXfvgPQmGrvDMCGIs4nrPRhjYCcTUisl8s+urkG1mOEBnkri
RSax3biq+w6FaL0FmMhvYbsCEo53hGCHNjeXVG5UxrO3lVn7QhfDV9iGlApszxvxyw76BE2Q+Mx2
eBYRWKsm2peYRMPIfUiwFizo25slyTBLETCzD5LYvJRetE3cwNh7/EBZjZbEfsDzWuokQrk9Lsw6
fyu8IaJjD79Ep5H5EjEpvx/x8ywzNHhrwm3wSQRhtGqdaTFhk1kHOmgPLJnNnCZpvMJQsJGSeWSd
6Q+6NouxWZSbtfPkCQdhQvVAcYAnFEsH8bmr0ea0BDZINKpGOKEeW+Gstc2PXg6qygCXKCsU3QJU
7jJHo3voNH9XR9LcSXRlxWelAIVbcEYXuY8XRARRgP4frY+EL4sgzOvItPehEBkDjqPAXQCHWZWy
Ah4jFBpS0mRGz1gwYcB/jr6n5xGMQQ9ZsCqwiFiLFsLeIq1BKRjUQiYYqDHUjZ3PC7XGyE4egoaN
I4G4khZUKQqIXRU0L9JOSUIbX307fIomjTQcPXsWJHutW9F+NIUE49B81iailkj/iqxWwKO7TcSC
W5b5ouaRHtyGa0tssmIQCJHRgHBf4rBALNF1zAB9yOf5HNJhMsRKa+JJnY9JQ91VjeW10ZhFqnba
m0N7VRKW/1hpvyrN7+POu5r6J9MdCCaRNa5kKT/7wXkvCJscSVjBcWsOm1K0r2Pk/prl0GFlZXwu
s0WlaE6AdgzWPS83mfKx99HimEaDkt7rUXeyzGpXF4azKNTwEHk9o+uouCFICVlrQ95oUTrz7qNv
2NjyzFFSHXVvuhvFDZfEi4Q1oUXwHSpR3hNWAa9AareuIUbFh2is9+m1EYXYmhpXaj/xXY3SADjk
B5CzGBxLtw52DBAwlxckLofJXRQbRIOpcHbO4CEDc4rIhOGfVZf40zB9V5cIxMpWl7hWNeB8xAsk
YKhJIuQfdnrDfT9IJDteYz46QUlwsnOdf1dn59w45fsIP7qTEec7NG8vw0aInceRyQ/0w1lBQ+eu
deTB5MYPd0F/mMObXJoRY0BU1/N45UZBBAahD23CYR1VNDijnoCLDvC9htYvvqgEZmZyqXkM3aq/
hu5wbnDKJWiCcQ9pH1KfIMMVcBRHb9228c3q8ldsmzeD041qBRulEYs9NRZXurqzMvulgTIEwzP7
RWYNX6R6IC+zWhv2eJem6H5Hh0x3YhPHZd9Mn1JXeBrIwJ0IIyPrhKDdPpQrswLcRpYTdNhNWg4k
svb6fRumny69CEIynNeqIPjLNp5BzSJTFh2KW4/Eq9zSLchd3V6gMCtq36EkTDm/e7DjvKiNg4pP
mzKAZbx0NiKi1HawgY41dHTjneUdmZS8ZaJSXFPdrY7in6h3D3GY781eim08xHe91bzg2vkUffNk
BdYS7hDuJzWC+xvqlSQR6DTUEJEanJmNHanPzoe33OWNfAi557a6uJMxXQSpMM9ADfeZ/9JqTbkt
fINaqCp+ooonkiKbsT+Eu6DUP5FwvMo50wyGRj41jFYjhECivCOM9hqS7QgMY0r2Vjh42B5p9ZHJ
BlgWF02k3eeaorJUMwcTzMvC1OSRKKlVXXbfWRbiiGD0KbyWGM0Wy4yjG4BOkhN12pbN061uTOBj
Qj2Kofsm5WqZoLwlKNJ95nvA4xQ+6RMnHn073o4gGddBkkLIThCSYirdU7ATEj8T/tOG+r+dbH3X
ut4azJ27FU4NgV4ScBZmRrbBrxYtEtWHv3yOQpXGr/T6J7Jm4TqWb2BEl0pkbyB073xj9BHewlDR
Pfw1fB8YO81t54TnQWu2rjfPgLUc9xVGiSjh1rC7FDxHmJKWGpLvKH3YJyXzDwB4GNhL9z5zwV02
k84z22jbOOJyNxLnQGuAPN2A9WQRDu/5ZrfFTXgJMJkyqIKYQjSjpBmgWZmiM5mrp2jMHoMEEpIx
Q5DJhvcfS9Vc66LcuS4uhSyYuPxE568Q7u/wBb/ZHJdMxR9ImMBfGcsfv9HHeb0Iqh2ROVXdxEO/
5nNvLh08wkT4bwatJa5T+9cqv8DRf2g5uEbXKVctR9LSzgN7XSMXJgXS9VcQSc9++0j06nsyoM0b
mXy7qZEfORnrvafxdgjsysrc1jn6VJwx3Hh4KWCCvdl43MzGBGMi3uEe87IY4pLpAaLZ8AaSprk1
cg6Dysar5FB/YObwUpFlguh9qQEVX1u9bgO4nK5jqWNRGDi7JnDfCznKaaHp1W9ePkgTMf8wpfTm
VawxYgwOCkEmsYkEcZU+7Es5bmTk5sBpoRHEuQEwR/fvdH+fE2+ObYf+w4QDgXUSjh0DwL5qh80w
Zrd+hP5rMnBc4rBD3QlIkvU5FPHR/cpNRR0Ngc7RHkuXh98scyoN5fc7rIPJqowh+XVN9KLlyc3K
6/GekB17Sepds4lNHKgISa5FWT17jiUZMDAS8CZ3B8AdDM4UzkFVN833sm3EIoPzVHKIaOZm9Jp2
y2NM7zbC5pq66NHT/Ir/WriXbVLejVp+N5KEcMq/wRJY67hMhz3Gg+apGBkh40owbUt7l3Vzl7gL
oPD5iQ1UuON3JADDv3uCzMv8PaJ+w9NYkeHjuVxhtOPPBGsDWDD849hS7IeU/eusZAw85uvZDztF
Q32Cm34Eq/s8KvU2Vdc8pXhooAiEyXgerPrJa6qfOqBkiIs5G/l5zEE6pu1jXvS/mmjZskYJRUkB
GCiquk/cQvzZQlEmmO922qKAKvDeu4ZzNZ2mPklllavBIRE0k/du26G+xFsWzp603Hps7Yj5rOPe
KxB0zmsbdiTikXFpgLgmDhdhKyG5e10Oe8y9n35eXNC3Mj3kF1onv+lBsHVyIsJklHwwlrwFvdxD
LRbjosqta9HwQ5g0FLcy+QAyf1R50mD8GY8V4zsCQ4hVNcP603VzMsu1ZBl75n3siRBiMo6PtP6G
z08dOY8R/bSb56e72HLxHw/ZNyL0l7p7pmGJKPVast2sp9ot+zsOxVNQYfAcB6K5ug7nnbDIozB6
gPDcVdkizKIHA83NEpzjLaIhX4hrk4yCeST45Do7hxjyEUCHn4ha62Ubil/URvUCqjKcS/zQZdrv
LIxPyyjT30Q23rJYYypq67+kVY5Ik0yet8jfZhmGwAwHe03kGOMZYqBb2jtByhE6XqzFbUUPJEFt
V/BAN0UekSjphafJSplhTs4VGby+NGMY+lnH6H+SyadZ3GmA1qHHVsaGlAh9rfXRNYuDtSLJjEG7
TohdhzbGJk5q7gPcjVfZb1qGndfNb0Ej3xT06GUHgyVXTDJ0Y9Za++SLEmu16TobliSiWg8831D7
yz6qF+THnF1uWMG3lKTjk5v3T8NkHf16Jx1YN1MYvYooeqmbY4mEg+JcNxZaRb+sUWMtXNV8Nhgp
SVm5TyGLrKaWDCI1kMLeEnWyUf42zTyCgw2YJpKbIszhFwU24C39G3/IWzTtLF6LuOl7MMRqhgp1
h4FohEUyRAgUJtu5jEyQmV4kRy9zPwOt69YEXVyGrjuaAkxkEIS8EB4blhpupjbd10RDLyv907VI
DIK5X2HeHwHKTuMqN7OEdsUjZ47uoA6m5zIMFk7c7nNSCxvP4S4cP23IAwuFlZ/wu+TOBdIzEhxA
Q8IONy6wLM3D40nwRoX6TxO3jxKnfRE8ueSCTMZ7TWbA5IJ7ZM615iinMB5JmhgSVi1O1N8ZY/Vl
O8XTMCraMaw7pAvaUGR6jmk/Ac7gP3fC1Pd5z6DJz9zHuDGe5wiV7aQw6LtfVuBH4HlafRlgwcGM
CXG5IIciqLgnGeAfPCP/9CbjrIf8x72i+vDhjHA70KMjnC5brggskM8mLfbCs6fH+ffRQuUzVfYq
8w9Hzb1TtpXCe7HHVvFpxq+2aResqDdGMvyYtv8xedl7iUUoqPNdmmBmFJuqb/0lgT7YQFrL3zhR
dSQ1DZdiP7qweI0vnp6XtGh+jME5ppobX3SZ3bRIE/uoI/oyiskli3pwqYoEoIx/qIfiZtqEVJeT
/ZxL4yOwjW1aBncpsN7MokjCBVJH4hix92CERV3Wju57XJQb120260RTL2OIFs7MaMPsHAdDYVYX
I5020L0xM5XJ0SoAK7el/LF5tpYm0v28LwwMPd2bzg0AmNa5D5gOQu+Lka9Duw2cmjlCB1Gpn07D
pL+IUL5j1UWUHhL8SfzCdyzp6UAOCT9lD9J/M0q9DJZ4hKezrVN7WWb6uqvqh04MExQp4KxVfUjD
gXyLnhV+3myGyUGZD57PAV1OLshh6mGkynY/fPUito8aW9Jiaj99TGunoN6lFvWqM8Ak0sWTpydf
dtLeMKSGK0J7LljayS3zrmk8fZewmAnZopTAxsKI2Uq875COfBXDDl9QvS482iwKlTpcFkZ7r4Lm
1sHdG9zvZoIZlZMoyTgUskGpdY86mY7cKOGHV3x4mgORmIFQqF4gmz+ywOe9Udm7rn8xL+sY6kMV
EF75S+jaiZDiz6otfifm7EtZMctOzenZCmPeY7g92FbUkp/xju4M/KDms2hiNNN0odoTEfU0x38t
rALZdKo3dGJe/jB48ey5jmGbYRZYK+N+TK1nu4+OPFEUVi6/o8viB15HPEIFXnRMemnRs0WYXsrB
+2wHwh6w8yaUoY3On+cuYMTPtyq1UeujsZg6cpThlAc0QHZaZMvSo46ubYbkjG3rXS29RxUWH0g1
IdYiqgkb8thgMy5Kad6qel6ZlrYN9DV6CtL+0OeSSTpWCYZiTyofvoi23VfuwLKjqj8zMpcX4Zwo
5yXPDA4mVhhENVS5Rt3U7IwyZMFr0hJrpruFcvER1PUXs046KHnxUvtGbh5bqIHWM5GPSZmSuUQI
JwoMyWC+N6wNu7U3VvLPY1RXSwaDKoTvaRiqw7uT3UbBu5NNfFTpMHz66lXV5Hqymrs1GmNrcnu4
fl2QEKUlFpNfveTx+IVPEfQ/YYEOdmGvKDMqg+A91/nwnRF4nJPaj642gWIQb5xMLyTqOBxs68Rn
YhCW5aPP5k4ZNYl4hXufT9qLnc8MQf3J7rat2T7rM4U4MqeJUG8nW+aiZ2zftZdWD08mPeJW9Aqw
lQ3DxYIg7cjs3EByVbn2UlPkdUmxdghCK1V/1xXYxAubIokhSlADwyM9prPL9y4AMqATeFwE0CAI
wyhXBu+zLAmOIqIBSJwx7yCKCvVNzMeqA6tJZc3PdIQHVFafFSPgfCgJf6yVuwAxtarYT2n1CB4w
+iU76WdUlbaAVQIbEaM1eTek2VIAZlC5mcPzS1qTbDBI3vwpvzZADOGvgOBQZkfDK40TSXArt2yu
ZMBSS1g8Zi7u+ZL+keankLt2sL5Jl3sa2mVhohONGmD1vknODSsV5OjAJojOnNkfzsZEbcBZyn6w
ScVDQNDEQsu616kuXyQuXi+/Eg/Ms2yDr5ieNDPyZ2Lru4VpJzRg4Vfu48hKbsHKqiX5mHyH6hd4
i7aOKYto3bq9xNjN7OE8+fXGLtVakg5lieo64WV3g+GFAAvkh0nHOWXKz0BMbzjlnmFJYHx13rxq
yvncCZIGossdlh+lpb0affwW6cYB6yxPX/GNhfOZILLTMIqDnYjVkOcfQ+JhWbPLX8XaVxMPna1e
Ohukn5z5QlCEG/2taNSPGjFBVslzLjCljw+NkI8FqXELzeXdnxyCfnqsiozyN1U0Ix1RVVRI2rLe
7TcM2JtjWhDZZ4rwxS6Hn5k964vrWI335gBktDMYvn+wKjzU0Q17k1y0+vgiTYNIufJLTzmOpxiw
hOW5B505JKQWgbwbkvcS4Ycf0LZUWX4ChbJk9XrH1vY3V/wA528zqtyfaaw+2AACxzWjCw/1Rtlg
KiXePjvPexKGu6XnlUwwPfnCMh7kijbxzrdgGPvgTOwkIxgywxads9dm/nxizLOsLtjrCU+iVclm
ManiLfMlNmne7bCND1Prb7SaGBOjPxtplXIcUcNkWrkhK49sHrBvmgzmrOcFIkNzmejgVgOrXWvT
WZsw7orCfqm8VlvLOvwZyLSaBzBvDLUXbY4pMwK2jl7o007qh0y457KHEqXX3VttFT/+OD2G44ng
sTcrn9aGq4EnMunSeodZNil+b1oPWDLJrkowufViGyA3W1utbNalH7/qXrC3C+46DbGQDtSXsjxH
B5llPxkZghz7Kli38Kn0NjnqpvshSc8ey+DMInlfVsEWy+maOfAb7+9j5Effqjc2uRE9uJabbV3s
kcHYHAxRvxVxz3FflZyF313Vr2tclkwm42ppubu2dYB/u6vMlHP+5TEzevrvyVsOeF6YZs13B3Rx
Bf+nUt+BwXSbzyrzDYyLFuVbl5ZfgfKPjmWf0aA+s/q+sLefwVm0JJVaA0il8BjfuANaeojoNXSN
Oy139oOuto6PfgbmOYOgiPmsAC7Py+nPd9RoPul0UYtJzHaz/oF0Vw2MffDWebw2Rs+ceyi6tyE2
WBVO9iJxaEdFgnEwpyJfzCxvVshg94ptJ1NvmyGygnv5q7xpowbqHG8CuiKyby3hMQ4j7W4Y+i/d
7T7bKM03CYmgJCoan7kd33x7vLer/ltFLLmccBfewcsH55BBx+A/jsO7/WLU0E3IHyuJU9AYNKCO
fUvoG8wgUmMdzJkwG8z5SuByTmqth6ZbYCF1n2v82ty+wlhYmvoocAaSWzXcKvJjmJK6YA7VsC7o
2JcFFKiDWTCmZnK8GWyQI+NCBSAWtPI70MMvlnCbmuqcmMgWWZP90vL+9671Ce22547eVIyuMWpC
DsiiGPNt1T5yQEKnmH4CQfFFloy/GDt9b5TTh9mTtD36kOJZyK4tNGmN3EpPcLyblKzonJkwW1BY
h6y3lmUHJV8RElQpfLtN+VCC+WBKmSULMssW0vdOsrCfa6N6KkJM2m1av4LD461JUzLU4ehmlXjN
i+hJs5k45TcWaRtmPmsSDDz/rZme+zg/aXQwTIJ4mBHaBWsmUESNcsEyKxJUSNkDRHX6GOCrhBmr
57i3Htyc6edkPKQRcoShR8k0zzqojOIaQnU2GCfmy9RD5Ns0DknHfZM8WQnGTycdr12u66sxXDtZ
4l7SIqzu8vkLDBbc3vfkzyb3cWQ/GloyHeOSuDnfGU6eq/pLiX/hwnpC75KXPASp6TTRe1bGz4HR
jLcy1R6t0u5XSjkDT5JeQyyp3Eth88l6M3Ul9pxTmPJXZv5XgFH8DYnRfo9N47kOCmAB43j580Xq
3nhhe7GaCEBbCB3iZltN5iG1AXz7g050qOzyZ2/Uf3MiXn6hRMUb8kLHpwk6x1PC1hiKvs0SHPQM
VvNygrSQT8EltvLHXg7cg7Eil8oClNzPULU/XzBQANZv6O2JBq+Ocedj5h1J5l54XnQnxiK7sYvc
0ztbLzFRhwcH+TP3SIyYTAeFJUJe17wrNHJpquqcednSdyL3qmHW3IxjzDEVu+piKpiVQGgEvUEN
HDd09oWbwJtJyr1hyHFdOODhS8hQp8FM2yUG/WbPK8umS4HtntDoBWnx0jLsXoH/JBHOkSE6CjhS
hZ8+BC4kNS30h6UVniAvhFfeMHItLWPc4D4bDkT9nbhM2rMh+hkI65DfNdTLLKjKY10RHR516bDi
9vQu1OrdctJy/VyYHWV+Fc/EyRz7bj0YqEJs+gdNS8iYrzg8/UQ3VnYXE31eaHvXiqebMRGV7FP4
+F7PsC8LnuKyGTd9L+l2cOFuklh4Z45BRM6a2UIAIouab3XtxMY1Amf40MYhm1AiHtYFm8+l4cTE
bVnDsBdxEaw6UFSbxtCtZZxLQbSFtnYduBkEXNZQ9wUZ2QEcIBHnTJjnL6ofbiQfVtso6e8dPZUb
K4MkS6DicNZnyUsRSDiGgXwkSIVIDjMDijjCY21aP7rUXXYw4EZ0Vfbu5EO/F5WnzoNKnioyStfS
zbujzR7/EqK2W3pzTUA1Ej84Zbqv8lQ8+XEOmNDQwEPGAFud1Hl29MZ4yTj6dT+236qBIOWy/MG8
523Zq6mbxcKNe0lm3/Ahtn7ujkhSuPTTTJhHU6/SNWEb3Uojim+LlqDZiMb+SXNgzp3Z9seuztcI
zSuwtoBNRjW+ZFagn/98yZ3S4DGNmHepYvfnX6Wlt1fAB7YNrfllCoL20s3/K0xAjlfNk5fWZCjn
ZPX8+ZIxEkE7YLabFqHvGplbwCQf7J7Ku6c0NEv6b74MtnMcLDtcj8CDTllHOIdQ+tUb0/EcmMWO
SaTGHkaIV78s38JpQjEI6XZJSm9zmFSs7xBRHuDcEfVuPWN1ETvH8v3dkLg/iEPtexvJ7KpzsvqO
XsM9Af3bdgnjQiOouk0a+i5BNaPOjrQ1T3++TC2zFVJOfiORmKcIfd8UafNyGOxztSUiuL8UIgoe
Qs0O96hnoaIn7tai8D0g8zf2gcrPY1pMJzkIdUJBMZ3AEW11e4p4tDz4QbPY0JDq2/SL+shPrF8o
0td2fTkMy0HrDfIVkCD7g+/d3tIVphcF2cOPHu3A6u47IjSMsgH0SB2YM3C7lbVFygKxlT1pGCsI
FO7DIDXnwZky8J2u3mwQxi3ImhrPFPP9uTqFTtVdfaR7GT4rApDYYNbG1G7LUEEU1dp7IrZfW6ct
yGeLoB617GPJomMXpifVUloBmfQEAd8GMAtL7cGRJwgQw7b1yaAVvAwN0+gFf8PqouAhbpGM9GvD
GqxbFyIhVCNgHpLWTKAHWn/HGhNzq9sIPltyQL04b5kHQ7PQyFjcaiV00UkQKBuaptihSqW4G+yd
6q3zVBf2wSVZbU1UosEihxhCrXwkzbdd6p2EjIjsIICTufYKWthGOhGp71mwbBrHP2Sz2hqemDgo
Yhns3mMo6L3X42juiqF4hhab3XHzlrugtjiLo/IpV152scgVPpgkwVa+9Vk5kcHe1dH/8sXVkXYp
zdyF7LjpUBgYm7IOrv00xSSIHSc0fWdOLWNRlB5bkz59aMyWjKeiAIuU0HHaDaBka+l0fXCqGAhI
86yaVlxz9ZPHZUIMDylskz64S8mNtwyHWq3swa/Pcfo6Est7gO+60eRIpdx7xboxDIMRTr7/f2MA
OcdfcJ7K3/b/Bw8I/or/owHkf/zX//Lf/vN//Pf/9B//ZAD5++/6h/vDdP6G74P8RmxDnnB9TF7/
cH8Y/t98fkHXbcdwXX02RP/D/WFbf7Md/pVugO3XYfn9L/eH5f/Nw0qCTQfenGGZvvF/4/74YyX/
q/fDNJEI+xaofRv/ma3zB/3VV0lwbWVJPbDvJg3xvgVnTTDqOwppEl/tls7GmlAFkFopIOExc0dA
jkCRsRMCW8dPvI2l5K+mjViSraG6Nj6c66mqzX/jtTdng9g/f5+sFnXDchwh+Mi8fzGQhdhXk5Ey
4B6fTUXqJjv4LGIvQ3V3SIbMe2OkiRDDw60lA3Gyh3TaJdlZ1WAjY887uMJey2a0dkLId/Cz092g
HYSjHlM28YuEcuge+8S5HkT81tj7YCruJC/fv3GvGvPH+S9/Dcv2+cD5xE3X8jD8/PXjdgDG1X1M
RErGMCCxEOWk3aVx+nfVJBrmCUiJkecTB1nPAU5i2lZ2mT4ga5areoLyVBr2v3EEm7ML8F++JVt3
fN3DGMQz+q/WPB3DISdRHSKEMop9b7Xsyphg9KyYNg7SR+5ftCtlTRxhzNRSFrVGJaSYcUwjyVID
R7vf+lcxi7tTmzWvaux10IFJTnvJFAmLYSPccN6mk+zo1kvZOmJpicI/WZ0/rMw++PtJ9E9OtL+y
YIz5U/ynv5Lj+IZpeSgbPN2HJfHPn3IBIknhozHuTOPNNbKWot1mHaaKWxd4j1EwBs+Brruzbq9d
+fztdO9B6wvr8S9esPu//4F//T6wVv1vjy3PK6+opxs2ZYY5u7j++vOu+sxopzgeSZGgkEEhsXcs
yMkEKxfbvh+8hQkheMe9+Tql4cVXlvcSlzRuFyYu7S+gJ2ISEDEuCj/yj+R7G0vwa3KF1LXaVuOL
YfRyq9HMEgLAHsoc44jyRctApHdkNYzcrhWUDUgbWk2lryE8IE/HMuOHYhKwDG5BxLhGg7544iJp
TjGwUKYB1aUKlbimyHkWKrT1JUEn4yYaQvIPLHPYeYD6C4xkTDtz4k1Fn22DUP7ybIvDYHKXPru1
5QMlDuw9I1tEupOfrlODqG9iSOUp0uUPDJ1b1TIpnGnfW4vQ2BUCtY1q8nFTOoRpK70aTyGcM3J9
iAzz++2YNS/Eo47gPBGODco5hqXzUU8aWY6hDJeN5X8rxx4vFIssRuiuvJJ2IekL0s2SMdvVmRFs
dQPiCGLEY9WRdSwjJ1vLNEy3RsuWOA330CNohQPSy5PxnmfMWk4W5wa1DAhjaxf4hUaWhihpl7Ol
6EBATDJmX6OQJxkkkZNORZBkbKOVqqn0x5wYP6OJD6xszLuhBnIfGx2MCNZyK93lTq5HBCE+TMjA
qcatlcEAxJBSWeBOh9ZCdCH4k82BfT9LOyLkiUNmYlAxXQjJ5ctMfy8Rw1JeTP0Gkwrqmeaa1TVB
2UGoUBTB9k10m01qz3rQkzMNLkS3IOqReFSGYaAk2pi6wtAxpPz5P9g5W7q4S44OKbmLtk+ou00Y
V7kdZhtdBQSmacXOm0HuEWfdvgPr3ZKNWoRRePcMmrE4hvawGfvIW7uW7i9qAloXWs0zWCjWNSFT
EbJF0r0x9N+D7aHb1Nl1tna7HCpjF49xtXGkaUJADpqlg4QVP1SqndA5PmZ2izxGDqidAtIYRIfn
R6JDSYkK3+KCuSMV2FqRv3nkDuiOhRvvsKxYh1rAtQzFdO/rGmFlydqsgvoBn8kcRVjexoCZkV6b
yz/ffT3e4FSKlVcY1Srjoj4pWF4JOX2RXVv7fCycdeXrc4aF8dJ0hrVLR+mvI99v1ppLyGPGeH+Z
JagKez+0DpPLs9LlJOuRTe61Ni7LhFUXa7JL5KtsF9WtIiYnRKETOzTufeWtweb2F2Ua2jYJo10F
l9pyc3M7UTyy5urOth0sWaS3R+FMVxxw3j27cm9plu2pqfR0jy5QWw9ow+dHKUMWx8LEYFy+9dGM
rrFMwHezAPONFrzp3o8/Ml0yNiXyqCEFZw8pbx2lWgWl2gW0iPekJoilqSQ+hbqK1m71TO44g/QI
eFqDK26Nc8tc9VanbW00y6jvwvUwBGB0bZTQnWJ7ZKtSLJMoofMMSlTdhhIXz0FOMXB05c1R5loO
qD6iIPeeUKY0Z6sXFydscSZVCP54G4pHXFzptpCICgPfTTaBRbasB9DiDB7ubhpI4DLlQ9JxoaVV
SV/Iepq8rMeMoLYHp9CP5ahiTqU+OA7ZajBgudMS1KvKybqdFsVya2LuMQj6W2tWzSMaONYRjuAv
aoR3anJ/N4rfxi+aS9Deo3OSj5K+kqlFBBpAr74LK0ZFXecjUIfgZvUaBLoi806+rh4HDexnPIjP
fEKe4baQuExXX1nImg4u/qSjoW+YtGYb10sOoeb4mNFmtwD+sxXne89md7iOermyS21aVS4uSIJ6
y4XFz3WXqgIHAK/EFJpfU7aMOkVFMfvHhrzryGwt4l3q6qy4tUHe4d6jqdLQgtaXeNA7kiNpc0uu
hwWItnFrS94u5kMaIR5A1BVzMykaQsJUXW+YQd/SfKo38cg8RXVi3yJx+XPETnYMr9T5bPO+3kI8
ddI+PVm1jdqm/0QMdtebxG3Qy9LtFZdaDOIKmwxiep+4qyE8a4xC8TEJoHIIJf26TVdD863roXe0
I5Zb3APiLF9C5OmnsvYfEZtWq6CdGMMmpb2FCvGFjapf/rkK2yS3TiBmiw15gOgjWE8XYwb5omJr
1JRWvQ0BOoT0qrzN5Mb+6YllhLblz4ktPaIZffyUvmmlG2l1LZUwuVOb0BoRjyJ4X1lgEndDq5Mq
4fDKZu0zH1C4rR3z1ZJOuBo0W1upCclxmHlHaegc4gTiHlgLNWSFj92x7fFP+FFwqgl32piMOREh
dqCYrTg88F6FOwt8wQLnGe91a2Jky5vyzg9RBlud3A+N+WTpBa8aPcPGwqpFuHiPHvZ/UncmSXIr
23YdEb4B7nAU3Qgg6iorZiY7MCYL1HWNsWggUkuTkeahFXm/ZO/yPXs0mamj2whjkLzMKAD34+fs
vfYqHMLX5g71iY14F9jW16Il3mUc9TccJcPRcsYHA+pgMCCVDbJh8d0m3ha4t0g7pYmRB/x+P0WP
FSKltoXDZsXfYuYRmwlQNF2E4Vjr0Xe2rH6nQsSULBqT707oZQGVB5va1N8aAsdOVjYnx3awtqzv
5Pgm08ztigB1sSh/ZqGuU5MbawvVxZGQlrg8znM7ncMWfwP6p96v9faSjOwwfasFHvJBuRVDvEv6
Zc+oxfIHiwAo0Ue3eCB4oR5Ka58jsvarcmXQaVhrbd4cx8jI97ZFXAl5jKDcTfEe8IWJWb2BUxTH
0vZamv+HwVyA/Cv1YFfncvRYR51bMoqYN+AUq55QAC/KnL1hC+b6s0x9ratWpktXtWnO95fVz2my
F6y4ePOOcyFqePMcjiwpSMwDULjlYEdI2BhUBzb3jUvnbecinMDUCzeYWXZyQeBwy9MKMUyCqdBV
NLJ+Bbay1/PEENqxx90k43SdZ/T8bbf/Km2UsUn4E4QvbNaSfz1VBikQ7aYHNXwCV7yZ9BSC530G
RI/xFJr3ePFq2mWCwG1BxqcdfqUoSVb01w80d0ghwta91ph3bRmiv2Zttmmj4WswE/hRpNG1VeLF
yqpw05gdluYCeUbONkBO+a+cIpZZbVvsSwUyTlvG7Mhg4aG3F1qDk7EvB+eoMQa+wuN9rCcEpe6S
B5QCyUV3DZMZnEEb3v5VsjSulsAoKQBEc5STvQ17NqaAGmq9jBFO5kbsB1H5mePETOqX73BttmzW
hAczPbDzNueYMdychBmu21rPHaubr4uOVPPm2ERomRyNHWwhPiaGuB5mjQMaWIZroNA/KmUzuF1s
gnxCWLitLNcAN7xZ15lzk8th4TEiVTHZMHYOjfnRdfCFmHRXmxRe50DEQNRe3IYXzR8mRfoWm+kr
kjWOR9hj+BB+VTjXVsM70usfgdRvHKuvDEH3RjgTlIxgYVaMpScUDV6SRe+Nge8hz2cCnQ3kUGX/
jesU6I1i0M6AONrE6m6lMBMalG4frytmreSJ62tsyYSztKBcUrijXlyalPia0bJSsC51WrlTI1Wg
bbFg80dtnX0RLgVoMyc9bbN5YxqmWOMAPReOeu2jpVvNdZ1umqLcyykBiO62vyb1kdTVE+Cir+Fg
vaCf+DaDGpjG7AUBdb/B7nUmZpx0k/uPKXOchIP6YcaUFAETIW8YSqYiuoVr6zEnrpu05pAxqM2t
MzLoUjkpV51GEUXhpY9UMtqCOJgp+d1VgS0E7GuZXILI8qCrx2tMAYmn5+boxwF/1A4VvQ2KjIAk
CXOphrX89IcE1YYonueeTutqGWP8IDH08bl2QUmkaEFR/XH8Mp3owPqCFpoBf6rlt3zKHwI8DQaA
YGN4w773ZvS03qexeI3Rvw2RYSIXD8p9EgQkTFh0VQyOBR8dfpqga9wfeNoRTwkUrhE29K1JCDFq
4yTeIWBjpS1RXEm02L6QyndhAz3XhFwcM7cFzccNQx8j+eiS4mGQRvGCDz5X2nBGPGXvozmzt7Y6
90aeHqI5vcsdiq9imeUuCgfDzztoxpjQCcoJBsV7sNJzO1FJKhsVzJAhQSqa5RkHCL4NZ14XMqhA
j9PNdeRC90UE1FX4KtckJCe+NVyTspPXZZLiahOm6OflUm6EdUM9Iz9SABqgV+L8zLxuuARWcDCj
O/RX6wqWONDRemavWJeWlyKdEf+p+rkEpUhPdbzNlLRUl6bup8l4i+pEe7CjovJknRabicifgDoF
i2eOzSF1k78e2mRRG+TQttd3Ohj/hSxoYJDGLWxLcZt6ZBNGK6+MdY3nUqrH2RpqYmHSL2MXjxcy
1Ld1Pg1HjSXyMlZqXjdOQKaCI75EFC5A+Ef9hICQbDqz+d4sbYG7YxTXrlLNsW6LHtGw27/3+Lg/
/0brBhy3BKrSoCcMJU/ojKOzomk26etaczE+qO6dSTgCm/6egzmcqt7hIK+LjYteO1VDus4Qp14c
W2O00ttETHWze0ho4ZZ5MmyLIGN6aygKC6uMDVKb+dR6DO8rNOGWFympXyjjsy1KEmKdJ8tDcja8
lCxqaGBAbccmA7OpkDYfVjkeUTAgIXa7cuvKYbl0pXFKynY8NGHf7gODGnGZOQk2btrsRvMWDK7+
PNUH3BzDUUXNzzqsWO3a8W2wiJtKzeXcg3eAaSz6hziYj/BEtUc9jtk5RPNEkMumKwrgsV3XHEjM
XKBLjP6C2M8nfZVVtk8cqIfM3RgV3A/26dPQN/pGm/ThOCPeYBbT76M8rJDsFMuMvhAqkwyBuxTG
WYMXRrQTXk0DBFPtuRIckjLVj6I3MxZ33iXHTm4bCn+GlnU4SbBvS9qe8yrb3UcdLjHlJ5vK75qH
aXfVE5FulvsAz3Dq8AW/7bsjyVjRATR6sZnPG4mYH1G0gdg47rpNOIjojTCjcpVaC4kfDUpOGGXX
wjGsN/dlnEOlgMIwMIpFdEqjkC4RstcbrjP3ZDvVIdLLZTWOTcMwDiDVaAU/GtTWRsJMZcVOsG+b
IP9oHAFnREjteVSZ5hkTE1mrSEc6S6Qz9iBezmUsNH9oeucx0EEZjEyrt2gc7fUSme0lW+ZnCiD5
HNa19WRD1dCNX1U8/gwLJh7SSJrXxgHgM9WE6mZ68eYKGW5jhDDHvCHcYnCr8DLdH5A/emUAvHCO
HGxETthsxhhStSNgzdCUMVc56kgvzwavrVPjObXt7jYV7esESObFHJD+ETRPcOoFMgmnXK558Nej
tg6mrmbM1Omk9DTRhtwV8VrG2rFyev17yKCbjRxPkpvmBqWONV6IRQA5k7b5u7IJQ3Vp/hwQbkoR
PqW2NvuGyjr/82kl4+gJc3Cvlcvj5+/MAfCUpV7edQO2i2tb2Qv9iGprd4brfT7tJ4xiaWst67kb
ySIZeXtzopHLgAEVerotXnXU2+Rrx+qMggkrj10nyFn6cjUNyvnJZLR9M2bz3XTDCxDw9OcSGhfd
aWvGhcTXx3oD9ULDPB2aor7OFm6gMN+Eqo+/1VYS0CBwuaQH44bvsoE9lC7sk+lj2FmssO5DmITx
F6fv8N6EeXaTs4/zC0iFqBBuqi865YK1CpjOw0DAriOnYbziaGMMVSGMZWe1KYZa95gMwvxip9ED
OlX9Jh1kwQmcpQ2/Rexylhl+LOb5aEp8m32bk2B9f7o49nz8/NV0/5VlDpq3xIHrmXEF+l2jMOZ6
w5LPXrnXF1u/zCnC9bwe/LhhyMrc+nEujIkXgscZyDug9njczkzEfQIOQmgvbIQLckVik74JiuSe
JlAVyfkNYjeRd/F8SSXUNmPououhYQqeg+l+cJmmDR1b9zjNGnmAHLKvvUOsWW5m6fPSoFMmXiRd
i9lqLt03nCueMeuSVaxjVq8wiq7EYG5M2ulowBdagYl8ELM7PYUiIWywsl9ZiEiTqkxzF8VLfGl7
1jEHrOSeRt8Xw8Du58TDfEbmcqh1QkunkexHGq7FgQPOsq1pFvmymWK0bog2I9xXe9eoT4a9jF8y
0cMGUnTFilDs7GLUnmi2uAhKbJveqTufjaLxJma+JNTl4jgUzDK1OoN7Zd/TmVFT+nGVL7fE0Ma9
mY7orYFCbMOBiqBxq+rx8yF0bRJbmrrem4bBgh70ctvZXUdmUBrB9wchAmHOy/Wp+HkH94xDIbac
vCqvIPRhnZYsneakpTdberYDBsoiHyeIIv1+Pkv2pUlXgxNGuylFZx75EWTXmzVYGjcxTkXUws2v
kvrdDnAS1ok0NhkJjpvKCmKoMOrndO8xzxXXWjc0GkfVPrgWYYovQdOQOyd40gcc86ZtKiyQA27S
yNZuJCPVK2MsSKAKLHOLiqRc8bpRWwlNa49BMXdHM1S4Purs+9ALBxlt7Z4D+TglnDO7VFXHipiW
UxTjkhumPmXqjAfRWnaTrh5YBtuLiLLu8vkrYyKF/L794/oMT06t9moMQg+jKaGmQS+ugnbZpTQf
Y0uJqzPcNeo62UqbDAEZR2KclpkRPc8O/i1mNOoNJs33UkbRD8Lj4UesaqmniPgbkn1D81sR6iBE
Q71EWKCVj3FCyFhPwtXXMDjHqIGKNfFwTvdhIZq8wqUq7lkHI0F+1Esl52zyNtXwPIpAHiGbVKsQ
35gX2Y3EFlITz1472YnuHN7VuEvYYt15PWLYXC26pFQJXUx1/TfJenirEbyOpbbPytz4HmfVrmgM
tTMkdZ0etvqD5nBjjgLMhXWnGsmWzC11ESS4/QCAhtabaAQZuG+0fU0PQWYAXap6SgiC9GNtNN/v
z2KHTFN68+muMzkiDE75Eodz9WQiGdzreipWvd7KGxJEeXODjrdZNyekV+2GCk5SkqrJG2Und5PT
K8Rh7WUIrN1CuMMtF0V4wWKP+ZlE+mROHrgcSbkQ2Pemei78eAgO8BPHk9NFSDFHqW/s3IaJ1iCr
bOnskewQTm864jX6s511BP0gOn16dHqMDa0dYneKmtgDWNHdFPQIvWtOhdt/CMg73oITiO0iRJAy
pK8dgV3Hz4eoWYA5VOOvIA3wmIeafFSFIltdBiRg5nTVTTaUY5DIKwLSyZtI/vHK1ri3buRLFSWm
bwwDdsiMaCU8E/IAwaT3qi5PtiFpQCSvIYYWsTIvNca188xJFTiWeuCtejRosoudJfdyi0M/Wor0
aewE6gnNzl+WsL5P8g4DDYGfKT57Ow2y16XA/etqYiDikZbUlIvSHxCyHB0sSB74MKjZVvmYaoX1
3MTVB5/7utWleVB04Z7U9G1ouu/AZ5zLrJbi1DNwSaul9WEk5d6EPc1r+N7ObQJ8QAvFsg6H5kin
mIkLy2OOMdeeD4rD+IFijKdumZ7Cxkm3TRanOw565StpSBs3R5QZEdOLTBmIAi42mBvlycS181U5
eD3uAJjGzDiQGRoJs5OBrNEcyMnJotehMLlWbEgZKdfnK0MZe+dUw4FEWHqX/+e8JO+Hpp7rP8+r
Zwv6yDntXOsS3x+sKn2sA9Pd9zUgh6gLyIuxCv3WNEN6Jlxw9/nsrwdmO7RsNc6ghAN3zJpOlqAS
6tTVHg2WpSRILmom92TJU/ujcjfKGfTvZukM62WKXuNeN282c6Fpkt1TyFnqZa6cHZdNsA3ImkTN
6oRPpZjpqASOwL3BU1Uk73gVkl2RQFRCRlC9ukubErvSPtuDLrFkpTktiaH4EszBL4bp2qk2OpK4
kh/C6h1fixru4IAbBAiZ/pWmx0U1+D3JwR2voDn3UEy1H6DKrm5qTC8hR4Z9lygE+5XaMtyySO4M
J2YbDKckYsD9aOTNxYJ3YNSCjvn9IdR0vK1D73pToFi2mxazvySLe1oG85IDUYJ9NXaMoeJ8XxZn
EQO9m/LR2oJAKtFRodUeizPAwuIcSjluss7i9WZTdZzG7hRaOUqntxx9wlc5c2rNjKbbDQYVeOKO
DFSc3jx3dxsVUScnwR36Rhp47jfYuBGvI2hV0Ze08el6h2dlGA6jHlz82VI4B3MYebAtRV6oqegH
uv05jBp9rVfvrlmJk6Jf8aIDXCTSh6dJZwh6mG65G6uu96HDJFvchwdFcCC4wvtD3X/vHSBin99f
7lT1WtZRux21cXmocsdmcMzLD00D/bIItHMdB+hY8Zh7eqp6n2+V5DkrsvcJ+6cX1LND84TJGC3r
6mutpp/OEG3giVlPosWJU5dB8Az00l5nLT1XUQvtGrNOklGWX6qs+x6bXXj8fAjvv+pQdW2W0rj7
qMh9VSMZs1E0jo+kd9LswouGAPQc8HmlIvwlq7n/IqoyPSpF+LPZXRRqrW+YGw82s+/YIdhXBvOH
Q+YVBn75ngM3LlLyQ5mqaI9yUN0+o0rfmNI0XzOSeN3Bjj700qEUdHaVYwLw1KGPtncOqYmoc2Wk
urEb2qg5u9wFXU+BkHZGhtGncPaFUtVmDEvrtTRoJcEiE1X4zog+hAgzxRszIFekrzivWKEGGidX
00Xcj0/Mk1rVT5fUCZ+nBDl1LCVZ7AID8+dTFU9kFUI284LFDOiDYT4qlvbgOnZ7GDRS0We0WzLk
8uNMNPsONQ/xH5yXXPIfRxpUxzatX0arcmjMx8HhzqNJGXoT352fPx9CuW8rdq9Ig25yt+ANR9FU
j11IXyuKxH7G2X/KZxX5rMyYdwV1q5ibB1n19S52dBzBGJtO1WAwKU0d2vBK81p4LLsiazpaMdEq
bo34uUU+apOSeusdZkDLkj4mOha3sPGM1uHI3dXpCSyqWM+iDbHKVP0zbCiG6plDPq42Xec+/jrA
HxTUvjB6rCMjpvdJsHoadv/LKur63UpTY2UjSLBjK/1i5xz/XDOx2MvNAwcfehGT89EuWMpkotwb
IZT2ASHBzIzGdN5HXAqff2NK4EHNWmVfclhTPkeEF/RSfOqpe0EGuie6aTpq+k/Tie0LrQvdMxq+
9LEsvNGq/TKePAVNeV8mFEmQ35jAFc67LNAUM+QnYI0v5zCTH5Q6yyWbQBWG0Sz20wQjjmsUDaB7
xZuB+j+X9O3qrgEXSEGdTxXoU9VUOz7plwjT9lFZ+KKatPs12Ko/gHG/mRpDTMt23NuCTGfUp3il
WixENWbUR1J9Y9knSBICx59VXnjOwvoxRjb0iBl4Yu3Ftbricyr3Fr5a+g5Dvu1Fr6/tucr8cQmw
MjnGg2v20SOSRt2DR/uiAhlwEyQ7Ymxr3rtjXmO3gvaAK0kjnuqc9elexnQqmbqzL+LaAjFHfGUV
PeCnmZnMt8NJlQraT0b3IWKm2Nq2uoq6Gx+65Ks2qpNu5cU+d+NvE0sNHul63ClC5zxFLc+kKJ78
nl7h0+fA0W5gL1TWsie/sXnpgNgCxJDPQIYavwVGeGyDaGc6mp/NihJYEw9dM5WXJC/xB3KFm32e
n5daX6tx0ra16H8ShXIfqWYLFKcRlKZqrC1Jf7AX5wRHbt9CJbpHudqQ6CVcMbd9kwysd1bHS5QM
EK4GX0dI9iltfbVNTACziQV6JY/TdK0NTC2cUFzTx8qKaQLxUQUjVuDWHPXzIOZ+u9jE5NGZ3d4V
d9g4syO5dKSg5lXuk/riHBgtcmzLy4tOy/HMHLVzz0M4Zq/km/qYFhRgc0ZduuX+kK08fA4zQ2Ap
oURh8QNnT5zshBuXFwJGB3AzFu8XUvouNsjTDMBfbFxy4mWs5we2eA7NmYi3lTnskwjgOPrRk1ya
V4gCpk889lPoqmCTLzbZsC4fh2aDr7MEHhVp9Zu7nH8zOscIK60dFGt9bMNvSuPg39KlrkBVzTND
6SjHSSPhkK0zAvlOBC1zLaLbUwFjFTHe/UZFPR7qBU+gEHS7qooYyiIftoBy0jc8vbexos02YcpG
OEzuX9Bi44r08dZSr67jCaJ1yzzyGMQNgpyq2S2xVn4OiBLQmruEFYt2BAlZMpnbyxSMe6urX/NO
tUBpxLjGzG17JrnNEfpnn118WBWus1vw0hx/4D7vT1MwM3a3wAvmQ1hd9Knz5gTCEdzqC4e/4FiK
QDDRUcS/Bk5+QsNdbLth2PZh3fuKU+hjRygqEnhay5k4VRrXIF58AkiHbNeHIzOSaHB/9og3Dj2J
T4c4aFzYAaPmxbOyzlWNKzmOra+R1VPRJu6jaQUOncgTB9H6PGKlqMxxHTU1jCBYztvCvp/oGPWz
zfSg53EkR6HhuyJNThj/CU7WuGm6dt5mdRQ/xGXNoX+O5i21z7YGoexBQdN9abEGL7Ty6SVD44uD
dodYfT5ybO7WmQ0UJbLHxdN6VZ2nhG6QgzmQ3Xo428SSYjame82B8y0sc/3hh6k5cjtYWONxcuvA
c6z+oV/mvYGMADVCGxxGZmZoIeRH5xj6Or2fXLNu9Mxu0i/gJvdlWT/TmCtrf4jL7jVzY7RuAdbn
Cn2Jw5kHsmLHmM/NH6taOfts7K5YQz5iUy++OfpyROZ+0FDfXp3CtHYuNjY60fimhjDDYN3Sjqet
+GQUalOLsd9kpd5vjaqAeFTqLfr/RceOjno/7J03Y/xG0yx9RBewbqq08tBRFPTiDKK54ZUy38oO
OcKQnWmKD31Rv8DqxEx9sIXksYXJK+8CJCLlkS3v2iwgFLQs5HZiLcmnIFzDrUk56REMX+f6MTUp
5NEBDXvezDvJ7PNektSXLR/Ma439YPYcYzsmqLMOML3khiWOJKh2aToR+9O4uxzs+zqq6p4p0l18
aNCNckLGX63WWrssHEZ/6inZBjaEUhp3uKATsZsw2wes626anMTqeG52ApNsie/JiyolthXzhzVE
I3vLPl9VF0sqL4yFi8Rs+aGHxSUPpxZHzkIFOQXcVsKBNGcIE8hMOm/aCf+7W+a+0bJtLvV6VM4J
N3z/wGoDui2aVgwUM08TiWSCStipawFLDyVn8BRSUOK6T1M/tMfq3jNtc7SnxvRjoZl3l0zWcrH3
NqAFyFbNF7uBf0Ky9aENXdBeEbtmbRgeWRoPvXEH6qkFN8Zc2Ju6ketoipy1y/zlPDvQwKJoh5yy
9iw1uk/x0lI/19mmEgAHUR945mLHO0qbaFOZLnN8qa3taSg2gTkzyYSiu25KdSQuCWh8tmyt0mT8
nQd+kfaVjw6Inj0SZ8ccsV0gL9wqpFHJRKZrFIShpxc0i8ZJt710xvMZdK80ShBXYq2jJdMw+Uew
zcnWK0AeP5Tke6+j5VqkRugNFv7AVOnvU3IxhH3kw+rOakmxE/StV7KXXzu0NaOTRfezQuXdkyQ2
ddsF26VMvlSwAP0R2/jG0VDpmMMgqLjbESMXA+Q0a0PSgNeJoznPYq43YYX4sQpzup0hVwg3Y+Z1
UeJPMUDvkJ2iqS2CQiH4wPkkJH4CIJi5obEeRjF4zHLMFfNta9MgWUVHFyx55+MNP47daPjdhM+0
y9RRq7psh/qCNcSkEcfoE7nYAndudLTO5yxQbiMaFBuiNYJ15oSVz7tgn402kICKK7kNll/T8dt+
/kOg4NhBcpOh5Bgtd4M1Z6381+JiZhf44o4TcyTGfMrPK/cra36/IrUDH5ZeG6umcQqSFcZtikz6
1Mp90smtNs2UOR2v3aLLlUWA0Ny70F6nPPKsJZcYNxcCgiClr7IW1eXAaHDpOH05UTLuGrN86JSZ
vrv29HE/tJzzO2slbet4a1pW5JciHjdhZrFGYGY79DhCi/4AHyi89mHDlXKHWw5W0a5yu8i5iAEP
L5iLgsqp/GKCRSkLSHmhdmssIXYGstA1X1ADS4wr3GjgEP2lJ53ScivG+hGMJb5kqOcwVZpyaw6C
q1PECBS4aDVd79G8lcUOr6JcLSJVm2Q89jF8IXQSXjM+T+gxmFZRSjKwjo/En25iK/s2mKO765t0
Woe8bJSrtTf20j3pDC3JK13W/cC6Qgf0hi/zlbNGei5iem2x3dlnK1ooBLOOHpXJ4bLraxP9WopW
gzyAa0xPwyx7Gg2sZDbfVpijQ2qi0NlL1bPCYm3wpgEliVUY9pOkaFxaRjnU91Go9Yc+jTDfpou9
60u9PMcNkgy66KGfQz6HqOQc9aWPfCTzhERo60jXge0YUKnlMG3aO5pCzta8K7XU8Ky63SayH33R
GuaaWfT3Qu+bGkWgYXuJq7IjZA7PhrW3iqxJP7jQW7daI8W6EtlVdG3LIMU5L6HTocUEwBK6e6QM
Z/rSrCYMqNZjA7InpB9CO+w7Xr1iW5eJWC0pmbFVy7slxNabJ7ZODE17S2ihr5Vse2MzAYjCPUwh
Vza7VlseNWwW1KBM8WaChQEbILHVBSxbp8z4NBO444zIV/ZpavtsmxoZ2t+Jnml4D1jnMLaKCQc4
EEWMmhT8yuc/3hvquxh+OlTtvp01A8ckCSQLccG2FeqGJ0LnnIraG8YU4dZdXazxsQar2cJVWNTQ
OKdy6bzW4vxcau28Q+n54aLV3ZQhKknu6Wdm8atCSfc7+pKD4c5+eveyahmxuo3TIJRe6mk9s5tu
nUEpehj2D81FRiqJoEZ/P8aHOOfc41KZM2o2+t1sjK9zSyvNAkuG3Bd/3XDCizyctFHbFtbE4XUS
l5zk5lV7l59bo4nVWKcPaS2uby1t5RFE8q0qCvk+e3Sy3lM1oVBifdkz8qUZbpZf6KcM6xiRj0TV
sDHt8qZx/vVmi0XVKU3qtKQfYOq9x7HublHGPyvmAZxtUOOlYVeRxMsGqE9Rfj+3+UD9qLIsUOeR
epgWMfglU8VNO2PcqOWE9Dvr9qrGHx5z7ayaqoR94aKZVO4dQxrH/ZbwxtA3ksy6NxnhD2szEntS
rXNGcHRgvU+JpTQibS1UuFEJqgIB4yC8SyaGFH5d3zreyAHJJ2kF+UmTFX5XfuS9ex8yu81jGdXH
MJQQriFNj6J7+1yEpTm8ZVwga41Ze9sTeuxw6uUkOW2n/MONLAxJlYSHAIuF4XNyQlnZkcvIiHpm
wf5DrK5xT8b5u9HEEtK+D/vQJrnm7/aOtKMPqQIdo8m9jIjspPEbjDyeZMVYsSdgFy7AASkNXnHE
CzXHsgMK8Edb0T367O+vwzaYuZrC1JWJ2+S3aLTWss0xM5V9NXBx5faAYjfv3D2NQdsrE7cBRsF/
a9eKnjhfO94Suu7m35td5N+Tt7DaKBKeSSzCciOlo6vfrE09Vl3JtB1ySN3p7G2JL7nZ+gqpWOIA
HZvs29zb8daKAPEMBe1+Nx5A2XfcNSUT0ImvnqABdhAUY8MxKiBzGeh6kjlF7mFFtGJzyLqxGOic
ggkoQFVtgxKWy1IbNCbE8vzXWxVh1YHZtzaRzs1lyuW4hDieGY7a58GIjtgw2wcbWm2iv4U0zv6Q
IKj+yePFBwG3VyCRoGTnE/m756fFM95ERmtdp9kK2NHJVBD3VPdFlg9FZDyH+NZYDO3B6zWCHhOM
YmuuGihpUN5XyqrUvjETIv9M6+Jk3120vRgL9kPHvCwtpLb5vLfSbCwogqh5I2OetikxUwd3qEEF
E+7R5jt1BxOHHQfHTMrK7+u+eK66E7csYSPQH5WFlnUc2QDHlpHYZM+vMp+tbcpEEGW+QWlmzDch
M0oo03xb6m9mXutbnSV/5Y4WoiMmrijrKRLu2n+9H5F3tn+4qMx/dnLZhukI4q+U6Uj90+n1D7GP
xtDjWNXpCwaoADsbSv9i9ePXHMwOJfOhKypsxkTWE7UTgwCTxADqDTZryyBwKdbaJyglFJLYBdeJ
ZcackPcKKg5lDO+gbfNix21VrJaq6o5BzpAwTgB81R0BePMdGf65L809J9yKHVBMNjkTeuV/Lqe9
DD/6dGj2Bsqfna03DmX6BNLoPnpbrO75vmlZI8Ze3TDe/v3d9vnGf7vjhY5pTwfBQxjY7yuPSKPE
JV8xuEbNEPgoQNKHwf45SMmqnzCHt5TjD1adX0vSKraqWfya5u1mTNz4D/GCn4HWv78UKRzdRQsg
DGX+tvgoLXU18JyAbUNmEy4dxF1JKw3eAYYlld4saZ3SVIdqj62TP3eyHYOymYZl9FSAdliXifkT
V1UJgRq8yedHHgCPCYuAZCFoOJFltI/U7D+6mBmyFUx/eAfG31MJP5cuaSpHCc5ppkkS2t/vWDPK
RCiVa18rzcF8aWdeHZSPFJucCGSKc6lsl91s1fqpDJ2HRQouEbalG0ilL81CE2eeEpP5bv+njM5/
4R9ExwLSm8WEFV4Xv322Ymg1KO9DcFWNR4ai9dbk0RGJ8ZGmjXhwO/OLpti1qzGwPcM6ENnBbHVC
ztJBg/Hv5WDcjI8yzs7KEQisZ+uQF5aGzw10Z1eQ0lUx0U713JdJ1+yiBUrcMP21Iv4/jwb8/8oZ
Llzn3zrD/+d/++//47/+l9+d4X/9X//pDDfs/5A0vxkbctHz9f5DLqD7H5blONza0vrL4/2/neG4
yTGL4x5GMeSyRN9DPdv/zAXU/wM39z0uUBLoxz/4f+UM//2eMIVk5YUOgCNYSNf8LbE2WbhelCGH
I8ls36yAA2m73IJE+4Ox+08/5rfNckhHc3ZJQ0E9C/hwOenN1Vx+/vvF8neH8+dbwUdvuY6Dd9y8
v4Z/2ET0uusXNczTEVPH2H1VYLeX/qU3X6Is9P79j/rnt2NiU0cRrxPNaHHP/v1HpTIaoB3p4mjj
Kk5jDIIYau0p/8OK9XuJQaH3tx/z24I1yAm7rt6Loz4PR0xYvmbkf9h6/+U7MfB8CszqrO73D/Uf
PjQt0ciJiwNxjFx5EMj3Of777tD84fv/l++EOsl0+BE0zX9b4GrEzSmuNnlEv7MqksPdY/Hvv5L/
Rdp57catZe32iQgwLKZbsoKkKgUrSzeEJdvMOfPpz6BxgC5RhSp4/2h0o3cb7VmLK801w/i+zz7f
6sDCckqMKKp6ir12pJRjug9jyoWbD7OncVnWL7vSezpt7+iIYPWosqkL01YWG6eWVbi8VqfuNCAC
m4QF8EOKjSFzTptZdpbPS8DUhCmT32O56QszdkxyPm9NUrHUXYIFRQaQVFBHF3SoXpw2dewLchYZ
miAqi3DPop1ebVMbNlag7cyY6kig2YX1oyx7AKYywejyzNo+tvAOrc3vjIOF16hVVgRknYAXK8S9
GRjwNjv016cHdcbM0mvRspJmJ9h0O83S3rWq33WEx2rbP7ONjk3TwWjEYvXpmWp4+GJsIzqgbQmM
sLfWih157dPD+UaWmNfDoaHFkRAMaSS1GuuB1x4tLOW6gro9d1vbZrrNvQFlSF5jtOPGLRHG6aWB
dt8hMNTl0vb0Tzm2AQ5/yWJlRiPlN2VhcAaOMCCEMhM5ziz+cybmPz9YI3ozhKHWC2XnqZYN1Yq+
Jq+vkx+nB3Juicx/fmBlUCtf0XPBKWvTf5BDQJ1giUpndtcxKzaUXkXgfJoQNb5aSS1yOn0zqDva
CX/KWv4Sa+FLF8Yv/z4Y2xC2Yimkm0x5sYlzX0LUXqgqVbER8Plo3fWklTLpzMwcOSs0XA8uWgMf
xNYX6z326e2wG7p1O/FJRRZ6J3eDeqtE0zpHb+r0kI6sAhwTk48mc8V/ewMlFVJ2tWobu0weSGD/
RB3vtIEjU4M3JQydz4YzNKN7DhdAVhlh1Uy2upuDoxLc/vxaRTbi/2Zkcd7JZhEaLS7Yjjygab8F
GpI3tPKeNqLMf8vhI43jgaHwSJsdE2ITi1VGSRydV8Gg7ehWvO+vUSUPfxu/4NbJd8q99N7veSpf
SvuamvKN/yGdMX9sVdimoquGpbPWl8+Ysky9MQShuJtsQL7mfUrfqegefJ28L9jb02M9Oms2fCTB
cscLW8xaGUCb1SJyWMT/4OHPHdebpjuzNI6c67y8/2dkMWuUIWS+qfgWKacPv78lheZOdEwk+t3p
wRz5clzusq4TSSLQuFyClNTYcpuE1s5qKPi9DtJXVXkuJy6Q+Mw6PDIitj8a5MJCelVdzlHiKzU/
g/bglhJRufrZ9c9qQpXcGJ6ZnyPblsFoqmmYimZa8uKIsDOTect6DHXTQ+BDRDfLc4HZ2W1cLHcB
X0m3ZpdFxedf7NwoKjot44Lg01F4+gnR25WnamdUr1YI8Y8uIi4+R4AB/Pf5OjS8uDOsJK9mYq22
o4uMXiMS6zXoWfpSmxIWSXXmUx6dM8MkLmDQG80X/TpMVUZvwocthjBO8kullLugOnFoyAKCevov
6+PA1rxSD25DvQvKQlCpuvNBY1OC59bxe9K/ReV/ONaZu/8NarF/6diFTWMlGqVtxn0dRFtqOF9O
z9KRI4I4tQZcTed8ACv2dSyDOYDhm5vN/UrQQVaJ4MoyDdr1VMs/s4GPTtGBqcVKZEdXppTY2s6j
KRjVT028J9nvnM6e00M6uqtsfAieuNSlqosDKc/IFRtxzkNK1m4EB4avkyT7P9nQFo81grQKzAlZ
7IDgO41010uPpw0cnZf/DUJbHA0K4cAgrE12TwEHWKPmuWzdsGjWp80cnZMDM+rX6S8N7ilN7gRN
c0+V/Y7aMDhLygja7Wk7Z+ZEWywzBK4LKi+52vucVvsqolw9tM+sryMXuyAwTsaFx6D45nAN3KhN
Q+JrZ6G0jDLeHc+n35bdrGRq3SkDuUSm+tIT51Jf58wuPqEBXAHdMVyjaVReyqmk9y+OnhsKZAuR
rFB32UW5TPpCa8+swWNLRBM22QDbIty8PNkRsJRMdejNXZWpl/SXuJQ6/kjD6uL01B1bIodm5p9x
cNoVVR/W9LMAXdNoZiymd9CJaBZpAVQr5cxyPPotgY+YCvpp3FWLAy9Gz64vR526Hz+5HeXgJp68
a3Jfj3qkrn0pAb2ikrcPYYH+h0EeGF6cGSihQ1w1Io2afGmT6IR+9dDVQHvBSj4zbUe/p8XLgyeo
jR7U4uhoNDHT4DjU5e5JUe+DOKNl9nWoxX+yY6qQNm3+TrEYUqUTwBCtZ+ykZrimfIyEGqwUmsdW
UifOZPqObW8eIAoBWZolkOr+ukYkT0NnCEnoXYg6xtT88chVnJ6gY4tdaOA+TQ2HCVNfLch5PiLE
Xpu7AswJ2Hl8TGpuinNRy2NO5qEZ9asZiWoiqU4gDBat4pTq7dDDAp3uOCC1Tj7jRhwb0hxJIhgr
E8BeBmNTsEmdWjbBXpFuW6a/1T668MyZeGyxMSVzKpxwFSHfr+PheUorfFIH+2Dc1dMr5bWkPKH3
UdR8en6OGtIVS9iU2VvCWvhEHhp1XZKJcE8RBgsM8JcMqpdKrTR6PW3p6Gc7sLQ4I1QJ2XGrxzsP
/cwNypcBt6tAK+G0lflvWbrNkIYpbCNkCq9yYcWMpTKXEZHc844kPdpS4Uzww7GHpwrZibOPmyOD
4mmjWbpFsIBo6fx5Dw5ZqZBkcxRavA+pUCiqhzZ5V41z+cljRpR5dWu2Zurs069GqJ82Uvq14r3d
XCVt74bIzkVn/Jbv64CCB8ui8IKaMwwtBhKjnBumrZTuRX6Tyc8tHWX0rFXEvk7Pz/exYMcmuEzO
iC+2LC2IJEMEnNXpnr6MaohXcDB9wD6njSjz9vi6CizZUOHsgrGab9n5VxxMS2skU9Cg9rvXI9qo
nST0yzs5DeJdHwsmKqZT/gr6QffU0DD0Myp95SpSG4BRp3/H98X49WcsPmqk+hNQTXo/56RkNT6P
5VMVvsj8Q05HfZee86CPTCLXhtBtnVAqZc2LYY9yBqALFszeqxHHRJLeLG3XoEb19LCOmcEKcFqu
DJDL861y8HUHZAkmGW3mvU+JomkpdP14K8o6qDEI1qdNHVkupLRVQ5+XJVHmhf9Jf3QF6l1J99oI
X4xCRekq7v+ctvGNIC1U64uRxXiCIg8SOhPTvbzVbo0rZd9uy2vzXqz0a0h9+/Auvu0v5tiScWZ0
369fnHQNqDbkgiMlEB0FmqWUIR+rmL9jOVqVknJmqo5bmM9DIdumWNYF9JQtJq2MBb9JXNUu3aE6
V3twZDVoMkwy3CJzfpIu/JVYswdvKDwYRkVwi8rE1ojb0tErhEJh0J6eqqPD+Z+tv8U2BytPiMgk
2oatYpRWZZ/ljqFCAT1t5NiAcMtnyjUnOtHmr8tbk+kQ8BNoAfTdo6R+n3A+gUpwRPly2tB8ty5O
KY3bw8IG0aRvdxXN4MEEHo51JzaVdQXQeQ1u6mqY2lku6ExASVW/WwMMJGRiBoRQxQxkP9y1eUNH
jRHb6d77gZ71U+7SG9EKp8ovUIVPf+tITG+yZ+SYUoCxgysIkVCFeF1+wFc+9/b6+5ZfDJ2QtE6l
HSEQ/M6Ff1PbFHd4wkv33UpZoQjr0IXoaE61atfChRKz9telC4fAtVad266mdX2nrqxN5KiO7NBb
emZdHZkJXZdV6lQMVegUIHz9NmjX+W2p8nNsYxuFvZPbpVOPDz3VzXERnDF27HY6tLZM3NktNyOU
BLR60PXmnHXoY5vUT4BEtFbVyMo+evCS6VE9vdyOrGudSCK4YhxLFV7610FGeHbII2HWqD6l7mYC
tqcnl77anNk/32pKOU9xWiG7zTUhXMPzSjzYpZMYZSMyWGk1qBRab/TgJlCV4rGhItbN02S4lfws
f5angv45ralvKFFCf6UetTPn69FlZprE0XHQyIIuv3SrqFNZo2O0B+Hk0svm5g5V1G6wQoHLKV1p
TXON0zmfn2h4bMZV5EBxcdHn3oAcXp1bZEfuMrhK1KKoCkU0VFguPksb+7ZFyRKlZILyjV9qtC/b
f59jG6A3hwoHGJtrMcel7U3NiGISRBLJqZXbQNo15SfAyzNzfGTD2FQMUzqMKgT7d3Ev601u6o1K
B6BpofRUQM3T73QjWVU0OLWNesbasR3zxdzi7DJLy/Drkk/Xxe98QUpuqZ6XaN2G1GJqP2BMo7WZ
gii0z6ygo3NmawbXmjCA4y9c77aMKpu2WugdFJ4mPzqPlXxmyo5/yrl4igIfzp552x7slsbDNxl0
TDQoG9lqQkPqnwneO333Tifdnz4DjiTZ0eLgnLNscpskHhfW+rGW8zAusv3c4Utr3FaRkcWVkp0A
QwT1z2mSAtqp51jda6vXCMrR7k5PrEc37OmfcuzTUgKG64WyyPfCWPSxp8qTRj4t8RTlvuiehvHx
tIljJxHUE8PUcbIUfK3F9I1FF7V907Idot7VgXN6dbFpJUSQ6E8ZZ4ibBOS/pys90Da+OJNJ+T5C
LjYNJ4LiHVJ5y80ISBh15pbTZ/SDKzuTNrKVPRr1Of2L7+f6bEZQgkf1Ov7k4lxRzCSgl1NO90WO
4B5StmGBUlv7aqrnwkXfl+pXS4tdbwMooj8NS1WPAqUoLsIe2VEV7BxdnHH9cnr2jn0+0msqOTau
LHm596S+oBEv5b5K6JYUMHnRql1RcnvmcDlqRjBB5PN40CzLxKLQz4nG8kjzETCAkOHq8JuiVj+z
3L+7rnOq9X9mFksRQQQjR+wh24ORL1et7tM4nVrS3elv9i1LbpCa1qlbwCOHyPytSAKly8oYvUJc
ZaEUvnjI4aFWNl3QzA4FRp0iIn2G/zGovS/QtqS4BqXeakVP32voK9q2KFTjSStsDge0GdLtJJrg
EQLy8GRaWnCjhW24Pv2Ll5//7w/mRpyTnRyC5sL1SkYfoFQuGVdc1D1AA8O6oK1aXlVV6505/M6Y
WjpAA5yPgXpB2mJzxLiCIB83ttTSCaZ11T+uXUZFGhom4uxxwWWZf8rBod7SwIuarxdRLoDwbTat
/Py98Y3V6W+33PmzFUB/NplTYoTABL5aqRQjKhKdsIaaFZd2kGo0XlJL5/sD5F8pPRe7OWqOZz/x
fUrMia18NafJhSdRgyVd6XH9WPU6PReKdjNGyqcEY+vMtlTnZ9bhE+Hv4ExqVgRlF/BfF9aKdpwo
pSwNFM2M+geFS81aAbi3TUK13KeWXXGQK6iGtRSWR5pkq1D0kJ2kvp+XiyLgbKX0h+iSzFSrnn01
+LVOk3AUg/kfw/Xgt+rKUM1yW7Wh9PTvE/PXO6LqnUDX0j1iTNnkqW24S23xK9fli7qAORm392lv
Xp42dWRRUx2AI/b/TS1co0GiDQaGbbij9ea5j2lwp0FTi8/d1stQ1jwbpHdYaaRmTab/69wDryoK
AGvRjnLrG5gzm6i1bqDGX9ve+NjQIJeb0RnH6Nhyw1f5W6RypAsJSacCCncxy0fGyVXvN+rNCHDK
1bv33hv/05RZjE0hfGxzjX4dYIhwIK1AQ7QbjNrR2nqjVQVqnrdF15/Ztcub4O+nPLC0mLHJkgLI
W3RANOh/v/MNxab2zeDiX9cFrwA2K+cQ1468zDJK/M9VZmj5Lh6eQvQ+m1c9OnfZfN+i2CBlS/WG
NVeqLEbSDGMOLBsb2WtwF70Vv/jXrf0kXhVrpf8+PZ7vX02TbU2nXwDlMYqtF7amSrJS4dWIK0h5
9yCmXryZjPvMqfN9zc1WqJXjxJF5xi5uadMrLRr/Q6hpxXXXb+izo10HXERxxhv4W0X49XT7amhx
7UmpPVh2QufuYPeIqNPoXqwk2sPo7BfqXa94yGqqY5L9ac0+fUIhxjSdUp/kS7nTVILVrXqhidG4
nKJYA2Bmvdf0xf0JUDHf92acbwbisjDmtGSrWyi1obBM6RpQpwtlTPwLvTAANSJBsu2469dBl4Pp
AwF7Y6l1qaDcUfUr/Ig3YJT61eSJmVhL55pV1d7e9BCxor9sCp2yD+ISCJpn3mW1YVyCRKa5Vi7y
R9/spY9OQ4A9tP3BQcnKuwbQQcs/Ul+3MdKODwQ7z635I7NHppE2KFoW6YJa+hJyQN9zZ5vxro5e
8uqmDVQSTb8hxJ1ZJUfW4qGdpSMhx0EuYLfyaJLVp1TuflSVfaar4PuxruFACJNSx1lnz16sjzzS
IFsXIPPVsXlSUprNOjPh8A3/w4o/MPSt8VYWCBugXAycBaLnEIIPjJB3RZlMDx5O7+DvV8jhkIjK
fD1hiRKnQLMiWEDcjI+5MngXADZoRBvSYD8OktjlXjkhdSCkf0xzz66wOrcB6XOvs67NH/vAG7Oj
YOL6mPKdH0QzMde8SRKxPT26oxN2YGNemwc2pIG3UN6N+a6uIvWhm1J0YOsa6WYq9M4cHkeWOZc9
hyEjIcizrDGyk7SILKVIdlGk1tcIvvSr0m9KN43hAtmepK3+fWiH9tSvQwvNEi1Nv0toAgY2MSr3
PLX3qv5+2sq8ohcnoqrPxRWYovPk71v+4AMi7FpD7G3YVJ31AHsEeJ5MoW+K/oxiP2WheS3l40ft
a2cuymPL8tDuYnREIGwkGiq+ppRAOCDyYqRw8SKd4L+OLkyv9oaTVubHvw+XpnZSTyRmLEpnvn5U
04SmZE8i2ZV/2skpYrdLHRKD2hNcx+lfC4rnDXBobHGt9Z3c+H6CMUIfxfTZaW/oRZ4ez7H1T5RM
N2gaowt2bi08XP9eWY85tOV013XdXS/a687Moef2T6fNHDl6cXdN2g1pPKTYaLHNKHntvCE3YmrN
W2RP2l3p/WtWbv5YZI6p7kCslfD1YmaKyVKiVim5RSrpHSC10wlK604P48gWJjCEg8H7AGPLG0SY
U6FloPF3Uv9A+RJZhgpmfghfavr3s08jn0DQAlcQTYbFvBQauJcIjZRdgQyYZCsAVYwzB/v8QRY7
V8yj0Klmo8V3WUNCdZE8dAA3d5N4assnzxPrmW1jp5dDdOYo+lsvdMrWYiXTHd6M4MOyHbpkBlox
zSzwgrpiRdfaWu9rEjZ6JaGRlIPgGcryT1OU03tGIwwY86Re+6YKPM+TJWolteoSnp2Cunwg31kj
ohRJkxkbVAvqa4NitZ1WRsnPXPcljgRP2guavp0ECa11xuOE7AacgXFMwtsardPbBC7JVs/M/L00
evOpMaXqgwKrdhWi4fnaw22AiKRaTgc1221L+LeqH05nvs/fut9v30fjscaL2cJzWCQAPFVF1q4O
8l31quzHa/VJorDrPnqewNC8JL+j38jmnV7KR3bk3IxDHTwV3JzgixkJVK0y5Ehku0JL3oxQ2UXy
dMYZOmpCYTgG8U3KABZHtB5olHb1LLAyMV6R8nirUVc5PYqjH86aWx5B/ZmkNRYHS2zVndI3ZrZD
LG3rT8qVWY4PZZI9dBo9ZqKUEZSrYZ5WyVWRZO9GU1NO1FYrOx2sM1903pLLOQSJoILHoITle9Le
a/IikvmiVqmgJAMnWivXQTGdMfM34fTNDpXCxFbNud96sVYyoldT1OP6AT2uAvRPHR5Wb9Aq29Zt
gSpdty/q/enPfGQm9bnM1wZRMNcyzX9+cMm3toKWZpACLJrqLXooyBnr/xw2mJPqJO7x96isWN4Q
aAdQYWTBrZ76BwnxrmjctoiI2Vq9Oj2WI44Dp7etINVsEMBc5rC7PshhbYl8JyDHuAVijGujaa+M
on+jN+Uq981V552LVh/9gAdGl050OhBWLNjfo5I6ufFLM8486o/cTF9GtdhrSVs2lCs02S6zfyZG
4AgjWsv2hxaYZ7zYoyMhakU/H8UvPNm+LgWovlMKTzyDXSVfqAkICoiNp2foyEai9GW2Qa3B9/Sv
IkeoAvldthtYMXtogu2OJwjhQXk4VwVzzJQ655kQG1FxthanoAmQsZbjLt91ckVM/T0GyGdW52qD
j30zTZtjfURFcf8XOzay8omAZkRQxwBjCsO3kbv/MC0EWGhgYovOx/rXaRlNE11fj0NByaMVsAZH
ts54JMf2DZEZStRkDNnLfFVOv6hOYXpO37f2MY7pZTh2m6jKP9FWui2l9GEoi3/MxOHS8bXmJCP/
IeNtfx2UKuzC89Q434Vj/96b4882b69BWJ9z646tAtKqKGmwnqmnXWyekSb9Ts0IH/GGdauuQQCT
Br6iOHPyfMuHz+Mh3UfEX+O+EssLUZ20iZQb40H2cELCpHYn0wH6UkDWfOlr1zh3Vxwb2EzpIVFL
UIwD4usHlFKvg9fD8qbAEFlPUdRrtVKLTVGAPvvnTWvMryKKaee6v2X1iDokrdY281zlpE6Ac4vf
Zfj2X2zQPGUQvuQ4W+xWPPwMeZA83+VKuZal+qoW3bOU5OvTZmaWAR9mccfSqKZAOqEHkgzXYkX0
aSq3XhzJV8hfS8hs1vZWafzISSD8TZItLuqhuw5l5IMUO78F0JlRFyrWo6W9GH18EXrDj8kbf5A8
25dq+KpM1j1A5M++1R7iQb/yuvQOwUAcInk1JN7bZFcXclhvg2h4o1zPtXyEgQet3TSldq0gI+Bk
HY2eFJeHm0KRH2EYwrdrlWoThVPgeFlfXRgZ1U/QpX6Wst/i48gkCavmRzMHCnvvjtpTILECPWaR
VpTzq7sKEaGu0ykpUJ4BV/9BWuYWnD1EJEKQud+7KUofLhifFDYsrGVP3M4MZPjmd0hsA9IeEjAM
2fhqRVVAV5Z1ITwTkloB61tKq19to8Vu3eMAkUphBXbIDffoF0tBMrkkedaaNGxDX//ZG+Mv05Aq
Nw+ml5T+OFdqy2ulDN6UsALGXKUPtlY8pHLyjCLHjwFXBHx7dhdwfDuJrz/BJ3DJcqPaWtUj8GKE
ZjzqoZPsziq1S9sKnnk1EmNRh094iLcqgqtrizQF6Xa/uwDtjU+Y+MKBfZ+h565eqbHy5tcSuSmz
610+Ze2UlT6Lc6qpk+rlvQ/lcWUW6a8klR/J6baXlKGhklLndzFViPyQEQlaW5Gchte3K9sBWsdm
VQN4lYNNapfSpvPayGWOu01c6sEjVdW3BaIy11LY3hjk8S5UcOBOJ3sA4MsMmdHCV1atQaqolRtk
UCj8QBOn2/aDih5cIdlXyiQUJFjC9EKFxuzobR6mTthTXhCgLzKg0/PhlUp3D8b7U5VL38HKvkg7
7+eg98qf3mxTR06a+NJONJ3JsIY1OPBHuZXv+tj6AZbF2guvnbboyCOBVoFEzbLgVZqieo2o0o3i
229Z1V82fiMh2NP9CBFVK8fhvrVL6ye4ZmMl0I5dl4U93pgU+wcJs1L1CGpnCOqoBhzNzhw2PVoW
F75p39TaRElqA/oxAjMBREJ8cBugQFVGewP0Nd3CReOUsV8gK5w3K73x8eOGtyyXPyWdoKQqJcGK
3Kq5iaI8fy6y4Qf6rb+7lu/pG/jLlHZBThfil1IEN0Y8bqtQv66KlDrCOnmaYv1ZlcfWMdv4ugHW
7SANf9mE9rtcQ+9GuH1Vth4/tdjrbfNDnhA0DKa4XRlSVzr0wIGwNGKfMB/amJaeZXymtFoHkwfD
xIoD1/TrZ0Oz2m3n5YCeU22WZIH+6hVGuRoy76nq24tAbx/0vqkctRZ0csb6ky7p0oNdEXIaJdSW
1UArULjIUHwP00Fcmp03rQw/L6gSEvWOl/ULLZnC1cGcKjx/qZE0X1FkR3vLGJ/gm3lOoA+1M6r9
fZaWyYXpq8Y2kGGlo6j0o57UBy/L7otWfijYyeNQ3nDco7oCBteHlkpLbYm6cPpUwEK9bCficfDm
x1WmIhqMnMkLYP3nLKteeiFmJTdTdtAr5NtUKPugwPfLqwnYyQVC12FgvI5+r7tZIPEFU/1Nb+Es
q3XkO4ndX1mxel9l1hbpyIsJwSG1NF3dTF4orheXYYr+WtrqN4Ueo2GhInzYvVGw+pBBWCMF/mKH
ZsE5rT1DfLTXQw3WviiV69hC6TseSvOhkAJ14yUB62lCTSnzJ/i3MOJtlvYKWLf04Y+TT4RTQl1V
iyW3k3sgJ0hZ3E5V38MCkQFHW2CtRR/+6lKlX+daSgcmDLuV0qRvKCejxqPeWX2oukT2VIQqzI/G
jCynIuCAPqEd/fbNfLqoYSK6YauhHAe61gHuX60listcW6qHNXJ1KTrK0nhLNxrKTWLQL6Qq+uOj
13MDZxDpAAmwty0KZdsQS3GlyLzNGtFsfTVvb3rUN661LA0vVHBEnWRRSDnBbfXVBC2zLurccjCi
q9Yo7pTYd3NPbldDU95YUZRss9ZyhAfJaFI34aAbl34q7VpVjGsvD1e9nu6bzri1NQpy41bcRCSp
Ekn/VQYQ9wAmP6GrfO938SqSpdAlqZrvNORJ1ND7VbSVscrb6VfUQYRGCeGjLFqiLkUWrVO7Zg+V
k+2WgJ5dYwiuqlJFhMdr+NrqeGtKU0eLCJIgM2X7CiLlgIBvtsEzTiiRM4Jbc8yCta5EN1pR7D10
hiqg2ezQ7KnQmmc5Qohq8FDr05rbrAMXixeY7svIAhM6dAT5mmpWhranPbH6+lNP2+pu9OQ42uRR
UtzbYHCo1Z8+mob8HEB/R/M8yjt8aUv5PSrolS7va9XmWVZui1BbBxWYCOTfUEJEOBYir22uPA/I
sz2kDSpL00UWiz+Zbzy1TXRRG91vA5zOSvLSz3iyPxHVvjFkVEOGYrzREw0lZ2Jj9PzH1NfndXFV
Z8rDpNgfs3LXkCSftdeVa/KL0h1dib7bVf67YZfJrzIHD25xY6Cc14h9PWnhnWcH15qYtkVFrb4x
RFupSeeuV2ObW8KtBpR4FT2mpjvJHQtkZ5yhzshfrwUyag/36DH9pDYLvqUs/TYge9ix4TmhPHxO
Q4paplfdG0q3UfJgFUxUjivTXdapq7ofNo1lPlWWvS3S/mlsk+s6jZymD+9qFG/CZHouity7qq0G
l6hIx0vfhFtutaDc+7LcWs1fdHCzUYX5iNzaxpu1YwnZA6f023VQPsHJvESX92cpyg0zv60oUisr
ZaPn8sY2SyYg/JFo+Zpl/4oAAs+pjKTC8GPU7McOeFunP9th/ViJapaPN0HLJ1HhWJ7PrdRN1OQr
aEVxL1h6+aLFEBAtGtl0Gz+hRwMPYVHOH+8iz6mATb2kR/82867kuu03nkIkx8yU9BZBOWjeiT5B
i6UAoAryC99L3oMID1NNpdEZcyE5SUAFjx8aW6OTxo0yVYhLSAlJ2u65rbzJsdTQp00A1W0U1Op1
nFZIqASQkYbOep+KgdL9Wjdm/4lTME5lZiXlOCrhWhfZqKyzyNyXcbKBrU+OO24A8huB4lgWUjid
YXlrySsTtzWyV+Gh6lgn1ZvZomIlekJs4PnvO0u7DGXzvczEZ6yRpiwk/JEUMXfH0OFelfxfVlWc
xLtyyEYUxahKMiQLyedAbq9827suDB1dmyJYR411G0G/dRHEzO/o/hou7Wiq+VzJBfLGuIP0TiB4
geyBntkgepucHTN2gduguqpPFByETV9fZPrIgjVUBG1cNUTrtoQY9dIjbsrOLmZpaxvvE7e5Q+rA
Cx3Zs4Hd6lUqVl3nSa5WNS8qdNBVULVvSWbvSyOIL3IuwO3kZb47Z8lWRtUTmVOUpLkaLWjRZg+7
Iiu6e39MpFvO/PjKKitvA2eR+7ORaEUtakpAU7Re+kpiVA2VZ71hz/rL+mUYaLnji7KCI9Lw/XPR
rMD8vnqlRxtCKvuXXj+Mm65GRyUxg+QK7jzcf16727Iz9EfdTGlBjSCH71JcCi5Ta8yRPhnaFXAc
3MzBSmcRWpwJs8h+tWn73MnSfd13V0ZPCTEinanb+F79XpRSAjbeFm5j1HcRam43YFaLp7pStSt7
1OUE2jso6IYzrAcbsDIVuUN3RYSXKIaXLxRHGHcDWm4NoHpX8ueGGXqcjBAovtojHaWg2nHh0QtM
jWMnPauA8teFORIKr+Jg5U/9NdUSuuuHSugOsh/faLZUXcqtGG9UOqUujMoQdGPZ5UZqK+mq9NHq
VhG641hGsTsbEGa32ry66kctw3k2aBsgNH6JlCUJUoXPb+fjZSfP7uSMO85inhQS1ZcuUH9k2IYe
XXCjH3iojxYS6l55N9r8ntGY5b148mz4N04xNWR3feDdI0DTuBUyKa4BDH5fNxo7knasZg/RuL+v
8p5orQXEOLQo8wnHeDd2pbj09CG4iQqbrxnF3kU1aDyc0JJ3e7t4i1HBcZoQn6Q3A7x73CP+0c55
nzBNGXWRbhBFz7izlJ8UvU9QOGppKYgzJzG9bv6v2vhLLruQUtHOeky7mf9soNMh0FV2xlr/PSMq
cmdM0/u291B9CeLKDSwZ5S4DGYAxqkukqWJUmHRBMCaLN/LgFauuTB9D8kmXnVb8tIuydCqVnwW+
D746whIXHYVAjL4VnI0TQk6tKNwmNxK2G4JJqU4QxE4kZd03kXkhIqq8BYxjZ8rbAoeCnI8tX9eD
Fq712H/3J8HkmYDYV35nReYKKa8rsAIoVZqiesKeVLtoFIGoVQhMfAaoQQD7too7Latrd/S1wY2z
NlrXoR5u0jL9NQxBvolIT67ldHy24/zOypEDRrtQbPvcUtatJJ5Fa3RrumBMNx60EVyCddmnKKWE
hv0Q5NFLMeeqUDqT1mErHqtQvu1MkzGUSOw1VvtnDFF1mHQcd09kn/Yoh1wdyisQtob3HVqMDfJg
HB3dox8zVxFCR7con1BDLevBfRjMhpGIhO2daXOb9OCkoo02ii/QhyO34aDz8KzWeu566ENct5Oq
/oxoFN/Rf1xNDrxudNJQWaPN1FCHC4i82You2wL9AvSYEGjJVrlfJWilyYJD1C9XllTSeDMVYk3M
cXDb1i5cumALN43MZi1mh7pKO4F/OSJcidb9NpKJodZJjGxMmDykfsesj2PoTvKUre0kLNd1znqh
p/3aaLra1XE6UIfqwstJ7t+zPn7xNP0mUYtfRqA1Thbr0nbsVXjyPMHpe6rTFXsluzRjKIrs7CT7
oYVNQqdu14rLwbZRltdidT+OaDhbWko9QJtkH5LfmFt5DAPqt8dXvDqEhKKrODSzK9HAk1Tzq9wM
Kye2V5GpvNS2uUO61Qma7CNDByLrEMLsgvTe7JVnswm2eUYhZarv80C/KBo1XltmSZFKN13TzfvC
62WbldIjgoeJU8jaBX7Hh1+Y10k27nwj+dCK2aWbfhhy4Xrm+AwOHj7/70aUPy1dDOGa9E/5Sp47
0h1ILsYnDxWDLKlRyi9hOICRN+tVGfJknhBEWtdltaaVNHMjTkuVtxwyDZzacXWX6d2uMMHve962
Dcu9XIePAbBY+AfSVrKQttST6lnVIkROavk2sasf1SDdSOjq7eVA/dPShH2vzuJcem8/1j1fQJJu
84S0a9SJ0K0NgOe2//8oOq/lxpkrCD8RqpDDLUCCQQzK6QYlaSUMMBjk/PT78cYu22v9WhI4obtP
931baGtkJGkbGrU37SyzJzXEhc3JwAOG99LpYlXIt9Zqzn1mHXn+FiZF3t88DaaQIJw6dMw5TmW+
dwWpgEyg+RWlnbXpVkF+C+4AsSiW5AEPWitMLGmcV805W0Rg0BPXdufjL1+4wd3QtGfcI7iLnNnj
NKMgySIhoTutrD+P4JNtIysy3oqWIb0ZCMgwHkQ/3gfWug4sV7hTWkO1HNMseQ06/d62iOjTkRKG
3eovoZdVInKdQmzLrLGwXdB+GosEEt2I+edt05oRxzO9KB+tr3qx/g1l82PhQBjVqPDIpMT9n6yf
TV+rDS6rv45TFQxLBNqYRcKti8j0qJjE3p/qaduY6sWQ5lM1ZiTZCWONLL2/Y9+LS+FYUUp+elwN
OblY5Sjvy8FaaD2WMMPEcesfo/QywsPGkj3zhiZItJ52F89Vy4fbNleV1v9W8pAeiozoC12zn9I+
fWxtv3rWWydqDW845ZX/Km1eobLM/8xavlpkc0SpkxI5Yiv6+/Ig5kpG3M+J7cCXEtbm4Hxada/1
GCNCiIWDO4i93WbV2SU5/oBHnhf59XzoLA5o5+6nTfpt12ZyRzjVucu8F+L8vtrVpUhPqiIbyCK3
o/VIC/MDVghb/VqaN8V2NhAqLRk9CTUS0xLCWICuGNUu0LJdNZXuhpvKiRBwEm7uTTZTBAKuSWd3
jGOT+NmG1UUBT2pjhMH0cplGZh3dzb5xmHy2bRYttKsmhYxPddCT/TDgSuK2fLprR2RP7/qR6lye
MiNddppQce0KJ6p7+8XU8uIwBHI7BtVX6WAz19fTRvkyCFXlZ1FJ1KOpYwmSF+170xiPpDqNoWgL
/hsTwt8dJw/PdUK9W3tZT+T3DBjBB3Hty496UfuASLpSUTesqbxmExfiqbf+c3FYt1qsdCzRfnRE
Zm/4Ya910IlPA0d2oXQGS9dN48CpDouyD74kEYm8vZq5oprXeO0tVKCqPiQEJL8WbbMPquqoE6xh
0e8zEmibrNLDpVzTKy8iaVhMMs92yS9brubH2ng8RcbobqfR4TUpzXhYlzfiCWk2q5AboKrio6j7
5mHUgudKK86c1hF87eEq00+lFVb98pH45ZORV9uis0liGQZaDCYoEXEMAJVrLBfnIZ2IcXRcdsz+
nmi861hy6D002RLDif/0RXFJtJT08eJISfpuRM65iMU8bTk7ZyBibl5SjkZ1wjuHAqS6QdvRNJKM
T3MIuO8si42TAOEZKevYUJNzo+ap3GW1IMgLGi/sOdLmIIG3aNQtI7bd5Twk81slgN/duowH5R2s
Rl0WLdlOJoGETKcEg51ak5+c5z8Gqw/W+g83x7x8MGOp0vu51PZpS3gNsBrfyMmw5oPD8P4yFDe/
Ipt5rKyM5GJ263O/jP2d7c7yj7NgMjfsujwGqt6vZcboWVfmrq3SpzQlxi7TkRcaHc49HdxFUpEz
hzM/d54G20IboerM9+SVqp1dyXlrgf3G5K2av4M2s0ZohL6EeZ42u4T3pdiUxkoM3sRaZC34Dt1K
FP7sJc9f5WvTe8FMsqsR6R8mvibsfHxr7ClIifZINJux0ViFY7sd5RDjBvzQLIYVkcNs8vpVctkT
RqtvLLKTnz2MNPdDZabokGDJbA/BTWigDtjMdnmG8CiriLBT42B1zDQkFYqnYR2Gq5pGAEStuoyD
/+LxWstZh8Xz9FMQTOK6kEf7ArDrrgtAvZBXUbpNyKr2AI+Q3PtOKnbaYJ7cvP20AbM0R5177Ntf
xKjfAjaKN3pveZyVfcTXnWTqhYd/+BkR7kTtUGghdnFAOWXqhH3Sfxq6cjdDQ9BZpvIf3E4unl9/
Ih8kxk7zjsBr5zIhbqkmKqhqfyvbj1lLLjhVnZ2UwMS1InyNwYTQVM0+WXzY5PjhyKWYC8sCvDHx
+iib5s+kKu6JsDk1jv7JgH8/TfYFbIp85NTEXW7kUdYSsnUHQ3Cj7vM/aNadWPVdKqfiMfDn79ni
Dzml5O8R2PTisUmP/UJQj15OPOqjWz2XTrA3u/bQq2a/6uOrbB59IWNBnB22a1fFBjc7P3r+a/nl
n+52d1VgbNM23a5+DkuHvQQ8BrNczpFG6u5ReLnkz/QbMxF3ObrJgQv3aFxytako60x7n/Vsv4xT
eQr0ciszFmouYMlud6G2HG1rB/2lVW5Y19geWc7eyQHdGafjXluJH2N/UsPeyowzw8V72aQbK30h
ZfpeuAvJxEM/hJUve7bi9dHIs9jpb5CRtg2IQc5c425u2fxqD4aEwOWQ9X4KcfO5g0ViCqo3LQU1
nY0YBRsmC0n5MozOm+4wJ6j8rhe3yctMH129f6o089on5OYB9bRVEt+QvZr1uE7rWIIe2RQ/3dMP
XLWd3UK8ZmQGgYEGVRmvpSJfysHr0N/IeT4ujXNH2tWTZQybdOh2Sr3fpJDMT2SXOCrbVoh/hHxb
9H9ePr/ozXgaSyiSYomssaCqgy44899AHePFPqRZ927mj6JCL7J8ueTrOoW/qYz0z4d39HkYJEtm
Yfo8xA9D/lt5Lx7Rbou3fkyFihH0vSAvPmtz8NAb417SnBurvxgEa+dFcVeWLhDme1AG0dLmLhTg
km1GXwvusCYUO4NgmAiV9LTjBUgJDSsEwXPjfGeufn0nTKd54f6hCh1dw/+JSE0ZEs9317j9a9WR
oytkne7qkSN2mE/W939u2/FHnHonbsFEmnaX+WY8TQtUhDe9AC6IUGkzf6w5TAnv1MqBZWCx42TA
Cbd/P2QMpg0HlLlG4hv0QGmqx3H8x5/6Skqm5CC4T6FsRm04SMePcgtXFsKtcyyBCH+LClXGy+iH
aWC89m4eKwtMoK9gUMotlXNrcUAM5xU1VgKTgStcV37qJKd0rH42AP9QiVj6Kpask+DXZ0i6J8ea
NrWVxH0BUK5VH21hHrlgCPXySjIexEBN8N6fOSwQxmnU1A+Z9t2Nc31wWpLugaOLgXlyHmtYXC/Y
5mVfhvSFOeRY4Mf1Ad5v200B5vPUkg9bJuvLLU6bwWi/aOqQ0qEImY/7Ssdb7JtywW/jwgm2D0xE
W5e/IbYu3KIYUdqwm2hlaJv5vlcKH79xVxhym5lEXZYqngLnWjbtsa1N7hzzu8FVx1VDqZlGmfgY
GkDZusS5BMAup+O6xB7qctoEfnuLsAo1L4imVBG2hxs6SNlUbZtBfq1Q41uXzC7mtqs79X04Z/OT
zWgZVgLRO7nZOw5gN1mSRIri0DjFGWHLLl/Kx0QwmAUzbAzUS9VFc3BzdPQu/tLiMvrrEGNdOu3O
NUlOn+leXXLwMiuyTOw6tU8t87dNIjesskd0BNds0bYj0U/MZ49+ScM3A4pyfuhrDB1QnpxRrmy9
mqsbwrG0YQkzcvXsQHwsBiryottYRI0TwPWo3ORpCn4dfmPXb8F9mLgWAxFselD6e0cb8RdFPLr5
wGlRnIv8ZCTVQq8bCJ3/kqYT23XThotz23pU2Gk198P5wajNWLHDzfa8GTL33DoWiaQqdGZ757Te
11xcGcaiwK9JkTVvSHiYLOPZMZpN7WtMVv5zv5Z/nAddyXvbUBqJw+yGuGLYdm5Btu78pkZ2GW6J
Dlyr4C01Mto5cR3k+6xZ/iUulg9ee/AhIplS/EMSfOjpHxunFrwueRWVeRWzy2+qxYgS3406s5zC
JHuxpgoM6yf3aEzBlbT6n4FAca5k71ojfS460sxWVA114JDaeKM2+c/M7W3GLABqUxYqLLN153fF
vtGAr+xx4zPouuqCO+42b/rdrYQY5j9jfZxIFbSbft9xRm56NqjJutOsT9sjs4i0+tpsKeZOmFvr
YzV6fCnrRrXaxs+nU14MJ1G5Z3bHvaHhPsVfU+//9ZrcgJ9bIZP8tJvtf7g6fePB4r37RovBcNWw
SvXNeeGEEQCj4F+SamKA0JA+ipTSPXUN1GiQ7JpywvZhmbQ4C/R0B96fh5W0V3gQa1P0Fbu5dlk9
z+ZSpt4Xjik2gySzmBgS8KOcdwIxybQLAvlpOuLdrPxjltuAicjdtFL86l23zUrvMLv+263X6kvH
H1aXxCi3o+duChHshZIk/I4FaCes2JRAbea6F5u6eBTmdJOT9KgSDI9IswHsYzh7k3htneyB5UAA
rVhIsrlNDznmRHqpFEULp5LQaNy/rDP2opBPjWl/I2R7DazlpeZCFXrff+oIYSs8tW/H6tfy4Ktd
vyHcNTXjlhCs2nNs8k5o19WUPZejtzFNoNVsTYLnAjeova/lDxMXevCbbG65JhkTqVvW+CXSOQZR
e28EKKwl7J2WtUFYesl5QN4S+XovNtZt/tS4LNjODcqaDpgx5NQhockz+/rB+N26EKja5Mdac1v/
ewcyyJ4/cm1OQ4v0z2jooG5kUfjbBMv9KPDI9S7b4W3SqyP3smQQzn4W1rR3aqA/ohHkB7f5laug
p0V4caaME9azB/ZHNs/+NAzZI09lzjU8kHxWFB2UTPJuauunx6k3jd4gbq4CZ6ahEZE8bsZOh9Cc
tchpS9anZstt+tVwAYibvOd97+Pc1OLEFTtKz2N9EzTZM3ANmcS9M/tQ6cm19OpdNos3t227kEjS
d9Jt+qOw8rd2Xv6qidZBMWbRSL3fdErOJFUvmJVUH5nnzbsVOVWcr0TUyqCY7hSbQ+SNdLO6KN44
UuAdVB/2IuJEovqobIJriGb7Sm4ft+y9J89Kd91abYyKMVQUX1xiXnVY4UgGRkXckVRxoY/lfvDk
pXMW2I0Z4wk/WEASOsJLJywUHlajf0dZup9S/V1ftWc/d2KOmePFoZk1yFrDIoHMsbBYYb9L2S8W
Kk1V+K9mlQZhP4Lgd3r6PuDV9F0B6249rdn3uvIio8RB0tfzyySbTx21DljIzDiRcYqSyPqJzMkD
YXPkrhvl/ZgOlyJTZ6fPDvlMHgI5i6XRxS5R51Wqn7MuqwgdTh9tobPVQTMwZJAsOtcaZIAu1607
V+e5zndzRRdux7eycopoXXh4hDGY5M/rf4NTmeGsNUc7teLeXDd4XFMKkgW8EEuj2IIy2M0IMImR
08x9EGjNuSRsyRzMGWYEOpxRFIwPWNPHG444Oxw2HPAvMwdPzMZyQ8LvU6/TU/xm+pV9EFd1xUqv
Q12tmZm8SZtunjv5p5k4/1rb/c6H5E7rFFnBlhVmo/+zWv6esOqLktPRzbz7IOHeBcIS5BlH0L3m
O2zu8y4PJIGyQj81t1Aep7P/VieIoVJ/HZHfF+10pji/Cuk9z17w467Vv7kIHhOt5okNksdlpvMM
ZIGz3+ysvAPzsK17kqCPrFpYd60dFFsLb1nnw68MeDLtLts7lvojhcDeqHXtiRG3do6LeiafqkM6
FO7jDCyxa7ROi5TptFGXAGnNma7upjzH8qQvH5q62Zc9wb5T+0gG+VaU03nu533OD2WiOM+Bv258
+lMM8X9Ihfiw6uGpJh3SN+Xf1OknfeBOH59azmcujJHHIPVPTW1+MeqOUWcnNj0y+DZzSpSjp/+S
JH9x+nJn0DC6Baeqfu4fhxlm3q4D42x3dr4j97PfjEPa7e2m+WlvZbtqPgcGHQsYFbPfz1FQ55Se
vPce/s+spxNlu/QeatmTIqqCfttUdGehxo1LmEsgQZLRnDvrwg+2TUZu5AFGTx+v5+20VCPOM82N
nk6gIPu/xpTZxurtmlUO+sBkG8ObEqFWO89blnI61Zg85mbyT5NrfYCKf81YTlhG2merqeSW055D
rhw6EMI7EP5rMBN04Of2fhw8h/FOs5gnEzorW7M2Mn1rw/BkTc1TmxI7batuoi7LyNbA2XtTRY3t
0dNuid5ZKv6mASeeztO/8iL9t1TAwl7ZH6EFo9H2t1WmH/0F+8LRB/1XzrGm3wmVdOE86fvGZOB2
QfFWziRw5gW5mTVvy2UchGdwwGFi69ngN2sHhmfmGyD6kxj0/bouNMQeoZvBLO4/tl32t4JkB44a
QVKRNVQ4tMJGSt5GV7ukpY/a00uMeF74EMeqO5lWiopJXucawnj2YPRHfinOW/8h9RC80B00mUzu
e495BKPHH9T9l8lfitM0rfLg581XunY/c+Jjmpj6bCbLPZYkz3pSnuwJIWanFU2YzS5g1IqLSC6X
F5ni213giOowaPLX3hdlGxt9/q9eQRI40iO+ufa/FWievfbETlvOVZnYgHWA4Injr3QZd76sCAK2
UiCRuHlVdIl3tifyVQv/XCcN23TZX7spOMjZKDZzjQ9eMX+ZtA3RlnIzK/VRBukX9lfvazC2X1Pf
oONMbw9S0JsJllGuyZUtGO5NhVXzO8nZ2xrg+ZExWSmVGxxTBq++ASCkPP76i+m/QFAtdz2L4q9v
1vWh60Y+ltX1twsyv43vFru+059wpMgjv7ROmWccxlUH9dSG2CwduWmttgiNQS83Xud8F7WegP+q
B3/xMV6B5sdsl9G2szb+oB8BeiAXbgYnt48pA/T2TLiCotKQv9jyddCSA2w6sJt0qPk+WboruLw0
x8exLpNt5zJ9pOu92/eXNet3KvA/s9Y915W+bKdgujNli6iFBPtkCc6ZQyyAb6DRmOorlkN7VZtn
vAdk2JvTt0NIznBDRJaGrcoSVz3oBdrnlnW2FOlz49gI0JTYlCkKHBGYYA/g5Pt+dUtkjizJep9/
oF3gRtLELjqw+3zbr/2dNEuEKmULAkMUPCax7Gmp+ofNpgzRVQEQOYX7XHlMnV3p2bHraGLnpgPs
yMoloEjbo9EZd03F61/DK2pTuiV59DCVHXhj23FQXWM8kwEMkXzBFEVTN2aIRbkqtBmsaEv1runJ
a5pnDIINjwPWB1pooXPBvxMvzcEOvvXKL2LRQvuYTducUDebcbXC42Vr796jQGC0EF27wW2EN8dh
fbQAdNb53LT6tQFgWwTkda8sdWz9un2bR6O5lnR+7ji1PzWgkpomjVgn98NLhhvmMu+sqX8svbwP
h359Kf36RAjAs9+KN51K6GhcGBOYiArQkOycSGBEQQXNmP3b90Xr773ZDidw3klHTHXbggy5Medv
P1ehtLBrDmyW6d77dVO+Fpf2L9tjIv2jpWYMWf3+revkzvCpQWRbH/Wm2iwU5cJSm8XTL61OfPsy
0DnSia/CZhc3UUQ5He5oENsjXTEk8F1u/Dn4XjtzZ0zonLJ25oF316ORDPiSS2cTUHsD2ISiXE9Y
WkcZijvGlsOo2sPqCjq02i4MqqHBKKpN5VEsikQHn/Xf2VSsOwth7gRP42HW7NOaYo3cPCca0Gi0
g2lXD2nDMSshswiN9kbT7XRJ5HxJ+PD0xWoXpYzjUNRbWQeRBR1wg1sU2Uba7G/9JT14FVqKtiXy
ud1AFWC0B1cQzRy2h0Qg3PfBAiyhJZesN187UF80Gux4X5J32UnHM81oP5Te3ujmD2rZAgG58k4P
Z60tzdByps3Aw8ERU7exhRHrIAFJe5m5UY8qDU5zzbIXVahPpfI2nFa+XC5Yx1svXf30CxXdQ5Xa
/7pAxLdoYCuZnn2MQEskQkHuHj2n3mT5Ena5+VwWixNyE/BhDFYJvli1W1Lg9x0Saca27951vpFN
Rp1VXzVLP+Ku+tOvfoynxBmq4dAuloEwc3Fip6YMWLJEQlso5310kZ5mQkdTL/NN5viA3lAgyq9i
O0DinLmE/0y+t0/aOa7TLsqzP9lPe+zBQl0xflUliLePRiepIxPeAsrp3hnSrbIX6Drx2Abed0Lu
eFZ3sZ6Z2zo4EzC65Ze+kud3a5Ch1gDA2F7U+C3PhhUaGqPb/Jd25bFEqDKBW8kmj7G6Y2mXE89K
95CZNXjdn+aMt2oliUNE6cLPTURwLHz9w+ipsibUNTz3fZ+gqXUOpBWqsFHfeTtGhWZty7rJcCSf
HogJ2teJeMwrKqd8BLi/JqZaNv5q76f2Z8jlX9IhdRABB9b0Wcd+yv1ieZDCTp5Ljr0Peh5AvuS1
u+2nm9S8Xi33mbOM5Sw1Y3prMq29NEsgNhoMDVnrcpm32mgVe2nDIYP/BjtoBnFgREes1nWbDOlS
G/jR7Bn3hbFsxZLdaSPyB3utI1GQbqrU/GSp5LCitL4sUDhouW6qnqn49DBK3k9KupGFZMQzO6Qa
g+OEjSHfVaPZePjV4iTnJYi5NLjiVYMxTIrKXEc0pBJWw7zbaabQmTBya6PG8pDlPnxzuSvs/BGz
u62JGOVKIxcZMKjeXCxvsA5J3sl9QNb7l6gywEu5QWQEZTGDg/94YjKPSAu0594pnUebq8Mqwh5r
3GtpWu9nvRMHg4O3Z7TK+p0xOurgIupjwEeGsFVjRhHoA5uUOZV6zy7U45tKKnU2qjmnei3wkbos
l12NUig0VW48juukYpHY8qCNvjhptg962WHLZo61dczpyHE/CBS+bUEYfeZr19VO7ecyoGi7jLeh
I8Yk4oi+346ycLerA2YH4aIHp9KHCeYaRCZPtbE4l8GzEZ2m2K/OS59ejLJ2D77qVOyqwDpoZo+P
RdUE12aBHVvHZoqs2nUjlwNdZCqj4t1cvY0eSIhDXeM+XeD3g/g3qO2owvOvwhnxAXFQfilUh2Bi
9FO2tNy9uvytnkRpDC865037xK7Fn10Z/t5vm9pBfKh7J9vQk99pbe2LOenQG1XbVGuItjyfwqCj
JnAM1Z7aZfVeE13NvAor2sWgwkvWNuQ9bs3mZuiKZI+HgrX1R3aDmjy8T7ub21fPZuP0g0GJne/y
Sa19ot5Z6YonbZX+a5JxyBbWaAf3TNor0u1RO1tyHQ7jDGIDpejPD0mmFAFqeT7HYB0l2rzMusq1
7I4SL7CTVfGUuSsiVW/qAzLJRfbYGkHzOjFzxK3emg+Fq7HqWRIwa15mmsKU99214qRm0/my3akb
WposJUn2WCXV303XuqelQyUCSm+6sIJTfheI0YzmOROx7inmF+k4xT9tLArQ9akyc6JQyUoGxZHV
hysgYEMhZPDCjLmee9PtPyRHHm1Y88O2SzoTOWW6yr8TOrxF5czzb2Y448aEY34dWj7Oqq8yLVS1
n/8yleSsIxMcOGqLh8Ae/K9q8RI6z0jdFJ7zaLhD+dExL3r8YwcgyrqGQtHgpR+dcVp2DgIHUGJl
5RtctHU8+obawm8K1i9apZivfV2iAcnNdotu348zRF6hxTf8oZa14XUQ9TXzGpuSoK8H37KTYxvM
HlUsa56nxlHbtm9ItK90aM3ezH56IYw/MQTD3dRYGihnUV9bvyq27gR3WSel+NKczmvQ+Fjznmrg
/BbZ6DCu2wgxezUceAAhzCh59gNqFG+nOKj+BACajp2hN9d59aqXqaryy4D53AdiRhkJEkHJ4XFB
EwZHGaz3g7vs4LSwPTQcBGEx0KzFM85p8N7JapZ75sxb8i+jc0z2ePOPkJBxm3Am+Cx76b62a77+
WtwPgGEGY85wKnh+OGqCgtE1/Vw3SX4UEm0gpYSG0ZIVsIZDYSFK64J1DgWriQ0ZoY/vivMopmBd
Gc8zVVKw13F5V2MqvDPHQb1NxghWrWT22PWcuYwqK+NsKNfIlw11fV0qzMfXsTIYov36u07w494q
RW4EcLF7h0OBvsIrSLMLZd7bB5Pu+uL3Rrov1wIBHx2bKD3tDeblE4PrGv2bP1wXMwFLyDttRbxt
GpcCp947XkQVTZbCTt/sAx09w5JEOCAYP0J1UE3tUsfrQiWIAkTh/N85tmZuyPx6s+gLVQSqI/ng
WiFBNe+Wzt2w6vpjENRiiTgdrt4QoKAEa2b/LqgL/eCtwrodR1lPrkAaXtCE37TOdjb9ImCky3pl
xgvaLc9EsFsst905+ppc0cu6H7AOE8JrOV8WS+OsQiMiTGXCsFCGLsWLmfdlnC9Ax+h5mSc1a3Y+
nZZR0CSRitUW47yzg5XiTuD934ad1d1S2hqY3azneICrrvR5nAdUkQLDmWg1S/NZaWSdaV7TXEAJ
x8PYVvZWt6wCgmsqCDIv10Mx+tOXNZry3KaMICi5ugv9UV0sK/G+Ws53n0ajmB5ksUBd2CKlqarK
3Y6D+1tWpfmSOAvS/3GRxkO2ZkOMmNiJdXeyo6Jo7G1bOfJX2ML6NymeRqR7OL3lveRkrJ+lGXP+
2m64iSGINSmQVVdVG1PD0khpXv9rjk22S5tA/2r0XDv3SeUei8WqjgmE196xRx2f60Wehizp3+up
RFnveQNaHw+hUdLZPq+jIQ5c9tmHziDCRCB4NIGeZ+3geUl2140JEEOSJd8K0h1iymvobcOAlS3C
q3zdgIDnpMPaoO6Wmdtb2CmPiQK7LNQbbZwhllKhFRTNha9y+FmspvvyufwjT3bu11BNaK17o7Di
WuNg1TPJzVjdH6PmmDgacvMmBeyz9BP1kh3htkIAbRZkdWwvC7/hkPhvxbCguRllGhrsfke9ggOx
VZlEFuKH09qPc+TPvvYyF8bwaA8Lil2Rjhf2f+9dVXPzlPNZ3BZolF34jnSsbO0k/q2rlB9lUSvE
O4P5UHvcMq1DS12ePeciHVO/kUOyv9ST4bxwYWF8mfMqHwqNuwfbFN9ytdsvd0yCE/jLcGgcOZDx
qWzWGcCnXFTOFcEI4qamUzyiJcJoK1vaT7l6a9gLT9ynbdN/lJM5nhV+rWwTufMAtJ5tC+6TI2u9
CcwTvo9D7VNxC8O1Ljg/VDzluClpJdwLjyyQKZdZG43YpH2Fo9i35c/cOOU5Ll+wn3JkFSihbMak
2NoJdq1BA1B2E2KflBhkPOMecGj7drjWYDxmWBoJvQVXqLhQo/Uhp0nGeCTcFAagMHbp9ZtG19MY
nfHTnLj145ibKk5zJGOmQxgZljUwMCAACKyAfwUakc8s6JJ3Xtjlea387mKzdMZ6Po1bYfvzO46N
DIj4j6wnhHLGfm2UOg1r7W1sNaB59lJzpztZd+CUOdn1fTCeWK4cmEjHf0wnMd950GsbVbb1ARf0
IPLy1TNCBG7ZC5XN2DleZb1RiOQSOhUbdTj3zphtjKzP0JSVOvkc3O/uFAlhR4vvV9/qBcfibVnX
DzpnrhuvcG9gO/k8kVnJ4tSTXBfXS9e/59xOgQtmbtxZZXlv99SfbCyylXW/5Y4h7Zk+0Frnu6mk
bW3maUofTXagQ+aUyWcXdDOSF57QS1Jq3dUZdFGGAZexM0JPwfVZr9XOQbR598G3Li720hYXznnm
Mgp6rXtIHGeSkURiRR7gZJrHrHIaUiwd445BE0yydgtnl5V6e575pLY98tGbziEHCHDZuyHus+LS
ybp4xpOueCIzFBC51NICQUTw6eQe4LpZDudgcmvmHy4QwNOrFPO4vgRl7gbjKNxuih27n1FlZ2Vy
EmNgXbJE577BdppMggZnSOUb7EkudqkHu0JKNBn/STuv3ciNNkxfEYFiKpKn6txUzvIJMZrAnDOv
fh8a2P0lTkMNeW3DPjAw1az4hTdodIB4MqI2oWEZGOE6lmHxmMyUvYoSJgDqrM+em6A1HpJas0E8
OvqdFaMGKNAT2pha3P5JFNlc4KVJmQkiZamshJlS3PNqrXhHwUvudNOKXwM7V+/qUSFSVrWiXYlS
F/9wJVNrw3Q2C2jocC58hxI7N/NU0mM0x7UXaslrCI9eBaGXjPvW05SbrkpozaodBZeVk+rlC1w0
/JDTvk1+k5n066SlXL2hgxFSCqim+F7h40lqEsVA/kOkj3Um47sp9BDOV7X26JSNc0U9uL51CPBv
LbuCS2Q5RQZ6D4ruTitG60Yru8FckZ1VR3Cr2ooHkGS4yZ3fag6luDJjMEn6ONhvSPMYf3JFZFsY
b8pB7QM6tVTZ6m3tO/qL7gGiisqovlSk1e8NSBaH2pPxmgOb38DTLd8SyzD2VWBUt1o3mZcWPcyd
70lxtBLdv5KFIeHKxGh2XrCL859qWkqcCGktXeVVYxabLu1tksFQ56npvAMuOa28wGJe/0GO3ZIr
VDXdPF0bh4ciKMJH3e8F6mMVeEM9VG4LJe/v9KlrH2zQ10QhoVe/abbd/IAZF8GAt8ZdUPtduZqU
SFzYo2KR/wmTFk4Gl6jpZglMbUQP4yLKTcpisw7VtiR6U9a6bIINxcIIhJIh9pZe5aQyZaji3aNE
94VfGruqndRwJ5qOwkcWqb9TdkECprJKLzNg2uN6rLv2HdvP/gGnvwZUWAp7VlXMJy/p/MvAo33T
01Fwp6KRSBEiVA37j9a11gaX8B8g+7V67lMBaK3LBIj0kxOGdHUUndparan9I6Dd6lBQDd2hPxdt
gRnrbl7B3Rgcvb0eLe1iLLR8DU/zscjjqwH3sBlADCYM5duLmpXbaxzguSKsbzRU2XfEQwbUPnCL
uLLVcCHpsRGRSwrYkpr2GBk7lXr0NgwppQcajcsecxVoOdUvhdIdeI34V183zSEO0h5+03RNyzbd
aRGkCnswgRjW9EEHj/MF1X4/FGa7Dyf7FR/a3z5PM0VfOMx52zxpU/fDqwHw5kH3bJhQJXqzpqSh
KLNBT4RIRdA8Rrb96CeOvxJKFT4XPbiosTf8G9MYX1TVf56UgpwnULKNbFVYJJ7/sw1oW0rPAtnb
GtHGNEnx1RZAnl54qDyYeuRqfp2sqXO5vDG/GlN9lL28g09zh6uEwydC+UF6vUOVLKFZRnRyodSA
o3pnAuirUdTGITHnWZXeyo9AuvKQ3Cm9QXesA25bDuqFGKFpREG3j2rkgM08zw+a6iMkkzXVGlkL
SssajD99ogCkeDDtRFhRxXFgu0dFo1BsBApQec6VTVqw8iftN9DqjUlHeOVn5kbadJYwhKeCbfmb
zEYAb2yi6GhZueJyWf9ukUshdZSPhu8TR9QdUaAeriOj5SJ2mtdQy46UEPU1YcntoBsvymSQpuct
N29WIEwQPNgU+tdeBuUr0/ppm5V090AE9kg8oTtiDmLtWHRUG5pozMcIAcm7s4PqNjbsZmUiVLLr
moHCB8kRkIPBrZn41khe0wR3C6sviBF6MN+dk2ngy9p/9LF9LavsySCHnLcZtdW4+hMZ8TWI2f6C
GmC0oa7wBrrmPYqL56w14guEMdhNoaqtzDJ766pixtaDk850hI+I6dFkplY296sLEG2aXlhg1NTg
yomt+CYHK/hUcHt5xVgdRRYf4L9pMOkrH6mS6M6Y/D+JFVsrRBEBMMEuhMaeW7CVPdV8Lv3unsNF
e8guri0jP3ROMaL8DLHTqXRjV/v2bU/Ml1tg30tfu6QbCsd/Cql9ZRZVj1mQBPyHU6nDpTKW0Wak
xTs1qAjqWfMUoqRx01rJWwewa5WPItl5AlJDXDfdtoY0BsExUeFNlwkklOq1iMs7bkVxhDB6F5RQ
nBU6EesJrwnqP+jl81qUW8tv24NURvsREeRqPSL/ziZ0wvWkm++qIsSa4+6tc7wOr+MMeEHaoI8S
+354oMs1rjSvqla4lof7oKi6LYKV3iYKxngXSXCWTa1GO6qX8U1I4dSaLUjn6Z18VayzmqGKKf+N
bmMMJQYRWiaMWl2n/moqJ94Z6USghml8S2d5bSFsoZTalWrmG8NPNq3ULK6NYd/E9aHLQHRhy0I7
uynubKgQZTPaJBMpnFMNbI1RWa7S0q0DpLoyTBA1U31lhYg5Cb3dR0lQw0NN94mWuJCbt04zXNJj
5bE1hn/K1nglOdxTfb8KsglsEY/RRTx0b7IF6gnsrYDeljW/jU6qNLPadZONb3EUu04mxapXkV5o
TDgkqqXQDUFoCSoYZ21r1NOtP8eBRqOtCgugjWw3elfRa7e2UNYezNRMt1mlvVYh4YwxuVZvP+Pk
s07T/sZW0ysL3daLtlU2mWH8hKz+WEfmtcmD57G9ulqBF2klPxun3jh0l1aD6VV7s+qO3mS8BRHW
0WnyFlRAeXE9JiufkYd7L0Yjv38N846fbr9GefjQlv1T54w/Jqu9rmyqy3GNU1EXXSFIs7dkz3Nb
HX3F/6fs3hVK/A1hgBrmlxb5gMimDX0pVoBWE0oHIUl6Em3ALoO7BHcGDFD22cZWgFMAJwB9dcy9
fp9XxYWvNGsrs7dDHR9DZIsmZ9xWWYt0j36RpMFKjyraQb8tJbtrKBERY4KNfZ1MhxsNVgPUb7/d
FpqxngBro5wCUISqQqFskraoQRBrr1aLXE5dZwrJ38MEwCAZ4Gj2JQhg594PIHlnKP1I3S1D7XLy
65eSq8SrxjfTVK9FSWPbGIbbdshv4SkdpAnkg+5QYjaPZVH3q9Hu98VQbKvilxDmPYEk8VYe7xBM
uUAtitZPc+EJ7cfMYjLFleOAM/KdDStQgLYjirRTmjq8icMMNYUhb1KsS7gdp/BgdHRacBMshLXy
K2OTe/lusJNjmcI8QpgRiZUJC6Z04xMo0YtbIU+00drkSQFbS0UVSL85o8RUWLy+8gJpWd0UIGAi
5VkfXj2D50wFttfZmyTvxcWQdNVVJpWbBlNz3JSTCz/1r4uuvlZL+5iqYBUo2l4ZunikFvMuY+WW
phfi5qm/tR2bRjRExCa2aK7P3FsFLNGFVkbRRszo20CZrdMxgBiNn6FIKFiplOHwdIWnqu9ay3/z
VHSp0lGjTV0VALnj7so29Uc11x/E6LueSZXfirz9pFNEnmrKvNjPvnbgE0doQk1DhBbWa8B62yAd
1rjT3LW853rNSQ6wuy9GwizYoo9eYYeXATngSlhNuKHD32xJKaK1aGEndnH+JEv10RjqN4VCXxOM
T9roKU8U8w5lD/3KsH3j2BnSXmdtVj+XaAR0MKVrgBQrO1Ruisx5yKV6m+PVxVOZKM+ezMsr26JU
Wzrjg62orz2FPk/Kn7lm7iEXHUa6XY6AjuZMyVMjsgMmQauqUn/TlQ930vHMbYxW1a0+6eo97gbI
j/SUudU0vvWqdiYhAEkPEgvREukg+1R6vcU+4Rxo02ZQih9VPr5b5LMopoWoV6TvmHOIS7TR1qLI
n4wmNC+V1jBvzTHWkVGYIuUPPLQ0WY3x1Dlg+ZTkjcARNTwZrbJO/rDVgRKRKHa9imNVaCrPaa3u
kl7S8U/bF2MIyHal+bOl/rwRppJsgbn/DkRtwDOWFHjtDlJsmV31qcP+UYEV6iK9H8zwZ+Ln2spq
Mm3fFs4zT0Oyh49R/0zb9N6AB0kiZb77Ywvkw6pXvLkbM2nbtaETlYR59DBgooefAjpFkA82tMEl
FShtOwHCFnirriikPuGqB6Zdb+EhsG25m+pxAwH0Nib5JYhW9nGrvkjo8RrPuaN3V9rMzDGmLUrD
/yhlcJfAnlhXaWPs8AzCXNNnOppae6ohLe31OtwolvYHtE22ygVyJp1ck5Dv+xwKoTqBJ6AtcTGk
6rGtO3gFQMKTsbmD2/XslfHBnAI3K2cKsFyXkgy5cfKDkenHGBgzoyBtJC+6EHiMYl0LqB06wUUD
equaqB/Av6Z8ENV7eqnHtMx3nZE5u27ktrEUY4uQGTy7CpgWYgpETMg8u/yKmHgU0YJUaVyKNFBh
xTRu8j7Gu9FCp0QTPMoVOQelAyghVIqEWj9ZFIsUn6nkxrw3GyySIwi3pDUXqBEBoQXoJJTMvhgi
hbKHdC2eP1/+iMz4rhPUypBPeAOyQw2re+zD4C6MHIzjyutyqN8dJ3+K+iRfp7HuZuTPuYj3EUp7
alIUYNnaOz2WrtnZLkinS8Mi5bflL00l9gw04sQ6sQjCAvJpgQ6KJn+HrWavRD6s1Sx083x8RfuO
Ck1ZbsbMuIt8hmskwZmlbUAzHGgZ0fxX7KsADF1tJn8ySBJ1KV5stb7uYLpXxnCUdUbtg2awYuym
Hu7HOPz2664g37Lw6YBa7AB3igZvVcRzA8NWd9T1wEYRGcko3Bue/lLIlp4qaEjA/7g0sY8GPs5I
jPmCLKJNrgImznWMdKxMuZ96c07CBvBqgHRz4KNGEa1qWjW8CfIQAvii8sWhL98IuLdWXT6P84QF
U34ZGPpRGiUCA6AA6Xbt9bLYVWp1iW89aVw6EGoI3Frs+CC6WdmNukc6cp0g2QHRp0J4T0WMB2Dz
b18Z6X9WABN9OHwWWbBEyrJNkGZktr2+or2a30eSmF4b0lWQtWvgqQfoA2tk/laNKTegHtd5Fd1I
0xCrbPAOvTNSMOxWwRDvpx61plRAAkwhGUDLYpFvIpsNHZdbn/qYOQB9E0DmekBEY266AzAQI4bI
hvJikWUvStNT8KKcuXOs7rZGsa3pxAGh0bVEz/jCCwqCB3szOTT6snhVYLoXlPWhnHsfePVqSH3L
UnlJxvyX1KAHhl51S5f3jbL+49CMe30k39ZKqg5tIcJNpMdX2iDcvG7vEMF5Y3esdGdq0VpC96GE
t3ohBMSvCDlxhOSoUEZz6agPDHju5CSqXmy9sn0dUE7fSGHEaFnWdySU0y6FjAutozARBwCw6sGN
0ibYHhXNk6ks4DQBbzeoboBqGVCTjO/i3uQro7tGawHk5QmU8IgwAJGPpgn21EWuaas911H+ZMvu
RRurX47A2X0MQK+ypcjDPElIa4OFyVVBgV2ubOhxo4fUzwRRrTevQGXC3ep0MMQo7GiocJBB3JVU
RlAGsJ8G5APTcPyHmvpcmjCOXtseqbVcUohl/Wa7PvUY1vFrnZV3euI/WcJ7EAH8tjJRmm0xTa9R
ohDGEpsW8c+oVAvXd5QbmTYO/Qvzh8w0hxQm6o9GAGbCZ488ql0hiLmDhBdfLblSrfCMVuwJ5VZH
M3S64MLCAndpgQnrxcu6poRrWlHkVYOgeJIS3fmuABz5tdzpyaHoOyM3ZEuhmwuR2F4vSvpjmXFU
OxhempHZhzrC2UJrjeDw9VD/OvcudFUdjR6txI4OVobU0V39ICSeInQ19CHNJdRd06ODjmG2Mmgp
6mC8WqDXuun3wIioYYQoUex0oC/vqe9QM4lbhWe6kD+Ao3q4fYFxNT0FsJqUw61nepCfnXwK9piP
RUBwKwGBX0ExSiij/GWTPl3WLVopoLen8B4qmbL2gNZvq5y3dV0YeNaRE47aYy46f4YlOujt2SDx
YqDimQJgpumM96hWxBFEK0lJ7NfEsgKdP24HKDjbr2dqnvSvJmqWlP4wUTRdBrNEN//o2D+0+nmo
kQucHqt2//1hWAYNJK6lUoVb6NwqQqbdpKBI60AzWbX8m3prZvVrXdXtrZ7H9cPXA56QwnZYemsW
ClYtx15I+CK6JQGIwqGGu0B/UDF6Fxm28YyY/KktDbEPBw1HSg3b9M+zp2SNjHlBzGMXhMca+N2q
FP17E/Nwfv05p5bJNmzaYUyeCjbj80ApQm2Gl0zWceoRnSLt8MCOregOQtJsx3MW9yckuJ2Poy1O
Tx4BVnXMWB5JdcU+Kynn2B3gSt+qdsKpKXemqbXNsvzl6688tWgfx11MJ+XKiK4q447AYUDPibWX
0zj4epC/1wxAgo0DgIQprZtLDzdBjzauKgapVEhtPQFkavZ7eGPnZlGd5dY/ny1DpdGJlZUphKMt
dwekKIvyn2oc8zEKL+nvN/d0hmZU7KxKicjiOrHbcE2C3uPf0Apwgkp05nz/vZT8BqmqGFvxtzQX
SwmcO/N4heRRjPaRHuq6059GiL7aRRUbOyc5N7vG36Z/Bo1b29I5F7awl8aCg02STuHLOibET2++
XrbrPoF5sy3FyMupjWkNmg+VP9NOBCWyULiCCFkjIETiszPz4mBEGpsNJf6Cqp8x/WNXXXWfUPtb
gZ0LNmkVB1e51YbE4wm8ixKZzqQInIsu4U+gaWuDfZf51tRldJiayrrifjV+JP5ob8hyfberIvt6
aA3/Ft3334R6OBGlWQ4/SHRAQvnFSRfYK7tsgkOgDOmZJTm1AbmaaAdgBzC/h5/Pst6UEcreTeyG
tPHHXKfUaoFTyP/DPreFAOgpuZhUsTADwMYM0HjqBy6HamXNJn9EQBImxPeP07zSBBGakKq5cJyI
wwHY79iErqY8kAyDhX0L7cf/vzEWt19JqCCtnPqvN954AVxHZHzH/s9/GAQDZik0x0AzfzGI0QAG
I1uPXQ/trgmm0xpflL3ioC767YE0OBdc5cLA8dlaHMkRGkhOmy90K91/0GrvIrKMu0qEl18P8/dl
anwaZnGZTkJPTU3wPdJMj0qHbDG5zNdD/P0qGZqOsxN2XhCLeGw/72SCHU+NE0xRdeNenzXmRA22
ADY5YKFvj6QbNLdNSiGGpVmLXaZVgOJFT9kusdpdDUyLxTFewfWFOyAX51boxNRhyowryPxEcFIX
R0fIZMQBbFKOuU3LDKsn+0Bgfu6q/Fv7ny/STPoLXM04li5GIdsKa6F7vjvO3BX13Yl/D827QQ5F
ae/M/J36oo9jLebP8IGFFIr0XUwv8w2o2nqVp/63bRP4IN22idkk/Iqle081KI4niJaOWppiBp6U
VHAHz/MvSLOcMx90YuvxdnNQUT3Q7L9O60S5xy4mj4SqeI5Na5uqUB90WH6ts/n+1jMlfUBTZQsS
5X3e5I3RxdLHzccFkbFFf+LSduQLsofbaa5NfT3WiadBJz3SDFxi6HnIxZmNuWLjgODYNZWekjlt
GfVGhfXw9SgnNh5BMcmeIzDrIPX+/EWK6lAjo4V4NMPLvLpN/XwV5c+hAKBM7/E/jMUtwRtEHqba
i9kbsFacIOerR1GE65m8Obd/rIn2b43S3fD89WgndsWcZTiWpI1k6M7iaq3gGk1ZzGgaxh0ze0UC
zS7Jonzx/v2RTJ0tgceNg3HM4upD3drBBYcsTTFpFKjBNlOcTQJ5LGM2vx7qxNlFZ0yTOLmzN4Rc
TKHWmaGJqo0K4cyjuJ5eok6++/4QFoqVAG1N3qRllBiqUeWjvaAeO9OoMigZTQRLuBkevx7mxPbm
KzDRNkmYcAFYLA8+67qEigaasI5wgkz7+IhoCzVp3Y6/nZkZn4Za7PGxQ1QXuLx5hBatXmelrdyF
XY4oZ6QN33YP+jzUIp6Le1DOul7TQ4FbZmjgsSr7XlOKM6f2xOTZUN9VjccC419r3vsfMvUYVDzX
UBu7QvfXiaXco66w87Nm8701coTOfUo2i4OQqWvmYmNPEIDywYkLV8rXaZhLomBNLfube/rfUSCS
UAqyNAdo9+ePyYISbZJawb/YTG+GdgRfk58pOSzniyEgqtBR4yr4t+L0eYgxzB09mbzG7YL7PIJT
1c2I7vbM/XZqFJO4RBqmbTN1i32mq77Mk05rXWT84NroF0P5LPUzO2x5rc2fQn1dE6w/Za2l+SBy
WkYyGnbr6ibMaMervfUAixPWIwDVdgqvv94C/3rpfkxc/x1PEkER18+P+fzRH7aaBI+oaFXRuq0p
1F+D38o3XfWcJyuukU/1Mw1claNpZrcSbW3Ql+7zsDrIrMtQrTBb85s7f/45NsEYrpW0af96r2an
wKqX8Hp1NLpXEA+RvEiaO0XtvnkNzgMh4D7/W8V1dXnT5qMN5NFWG7dpzGu6onfETWeGOLWUHCwi
c/y/TG7zz1M72VmVwP9sXGvO/tD3FcHPfJY5HMKfX6/iiZ1piLn0RSTEI6UvRqqygetisjpX1j9l
ct/Raage/sMQumppHLD5Tl9sfgHLX0wJwr/leKPAte1fjPSbRWOWhDRpjvm5KCAnLIYYlbyyNbvs
3Ik8BIY3is5egFhvC+PmzJ10csI+DLXY9YEXVqhZcpTR7aUOfJsk3gwOPHNhzD94cbYMgRkutRjB
mdYX96tqtrWHzWWLf9nQXdSxiUoQUttnc5hTX0PtVCPDlFxOS5/LJk68UUu0zjXb7q6o0PuzipdR
U1+/vwVU/vi5xgQRZ/lc4LyaFKWmdq4Dqbi4tPVNmZy5/ZYlrHkLUFeghkt9gShlsQXaIFcU/J75
Eru8jeJ6uoAnC8HZGx9TP3lvIdnPLbnb738YcaTUVC5d+VdjpCqzAH0tpXNDpwPPCAAD6bIsW389
yonrwOR5wrOWe41ochnb1Vlu1Cn2AQp0ihqxeOGLTdC9d/m5h+rUSPOtI3TO6vyfzxePwHk4LuOy
d2Ve7frwdzAgPFeZG605M3F/lT1Zr3/vt/870mK9uA8iaRgdcuCRqYFm9za4o/ykW7Pi0oWfWkRv
pV9dWrX6XOXnPPXmwGFxvBAS0h1WDACrucw3jDyvm9oKB9cvYJaZNUyFMcu8LVelvzGKeCZY68NN
qpbODkFQ/0zQcWqWMa8k7pjzt7/aDohVNEGpcOryoUB6Bm2ndqa/HPL+19cb58TxNhmBmBxXUcNZ
fqc+aSiAS5tDYSD1hArHK/aYh3zKzhy+ebGW88nZ+zcZte2/rCSHKJWAWcsROiWCs1UP/8bPw/DM
pXjyazhlvCKcBaiVnzcn/I0knQbJ1+TFrLaTUkNCbTBr9P+wPuaHgRZ3fIKPCdzAELuOQIiH3G70
S5T25Fq2Ir4cGx2039frdHL+KIvMTD6ee33OxT+EUnE5FCF+eb0bad2z4WQ/yjA70+w8OXkfhpjv
zw9D5DnQIkOgTlk72HtNUHOtFMNIhPu/H1HQNvnftyyC9hBlM9Ur8tG1PdSa9G0/VAjcnQmQTtz2
HwdZVsWMOIvwRegHVwGHAUMuuCc80Db6KNRVUibxCs3o4CfmU/Hmv6zUv5baOmrvzuLrEqBPuYnc
lFui9pKPAG66Erb014Ocuh/mFh6+3QxiLIvyVRJrZm8MHeq0anoowRAA8+KBweyFPnOLo+TX453a
G5LqhCUdg1BgGQSCNIK8lZI5+MQ0nZavVPMxy3/8l0Ecmhk2pRB1mQOh9IK6/VT0Lhz/hliQQlKO
SyjYVd86c35PPi4kAgSCttSp0C7Cp4zbvQBT2LtJLsPrKZLd0Yym98EvCuSRkpwuumUcTKd9nzKn
xTcsnM4UvU9NqUX9QhOU0Ajg5yX+cNyMpuscMfK8NXZ7maIQUlnN4zSd64We2imklSY5P0fONhZX
omNVFEsMXpIR9ArAq41TPAc9Oknd+uvVO3XgEHDWTN4TfS6eff4es9MjOkUlBy6E9koB1aJANxoC
kc6u/KHTgV2VcDbQucK64+uhT12ONocBeC2/4K/XsnKEkes5kV3vcVtdOCXvjD5J60wnZL5jl28Y
9RKbc6fN9YbFVGZQiLIw5A7uU8QB/4ixh5fzjIQk6Er1zAE/sTukAHbCzuRdpifyeTZnBk9hqzG6
kzq0OVHtEAng2SzP3JIndgfhDccNT2FuETH/jA+bkAiIlpiI2B3WeCQHwz+3djZTNdmwKbTXr5fp
1GDQgzWitrmSay8Gw04+kgE2N2gewSVysPrYRa2ubHoPPX0v6MMzEeTJ8RB5dKjhzi3FxXolVW7j
KdF3blxWryigHMbW2XqG4xpRdmYHqnPYu9gb2ElTW8GQcO76LQJwuzMgu9XIRdBeQh/JGq84Dzdt
Hf0swL1Ccr7VEjmhQKZvJ6d+QbziyvKVbu4znNmlp3bOx1+yaNFMXpzkvk5o0uvOjRVhB1jhIBaU
ZwqjJw4DH+xQEJgNyNlBn3fO1As87ERLxmGVrlbVT4o/XMEwv6cn+YA7z3Rmhk8uJo00Ml5aG3KZ
71KdKw3VM6gRoOTrzRwrOCo4l6xKaZ0Z6uQMfhhqXusPhwJm6tTAP2ldwPAHtWp2uYpBUnxmlPk+
/GvHfBhlsTuzMXL0qOt7F7Gz6R+9B1YJIbU8tFXV7nJ/aMFPVk56wDs8/tHpXv38/dNIcjP3oggq
LW15Gqdccfx5x6piFkoPmrso158Cbzw2o3pmrFOVQJaMfI5/pARL+nlK1dZECRKBEKoHQPGbysP7
T8k3EuSwFXpX1tTv1VlTxq+km2fjA/WgM8/tqf368RfMz9eHRe1gXAsVsJzr21BNsTIPn2dZ+9ih
dXD/H2aWuiWMj7kEuHwnFN2EKCZ4cssqeI0a3IoqbGryWmJ3QBfz68FObdZ/B7Ixa5x7fp+/y8Sh
zCx6zkVK9zfrn+PxQfs2OINUXAJooHRqzE/88rDjpjxYWBRxk9oFYjPHCjC2ZjRnPuXUEn0cZXFz
ZQmg3qLhGXfqV5TOGgG7Fp2q4a1MzDNDnZy1Dx+0mLVQ9kUQa8yabj/NKHrnIeu+n/FK4hHLtInx
eEgXWx4n6rFrO17wuA0vLRuZYsX7+fXan7pCbJ5SQi5L4p2xOMIOwU5l+Fz1pp6bVyXLtHVanKbh
qoiD0sp83aY0eXpFA8KdaMZ/mMSPw89X9ocjhe2Q6BSM4Fwlx7gB4aYiOYSePV4lWGu9ff2pp/aG
jcgiOBGi2L/O1ITe06TZaYdd2k9L3oTZu8CPS/lRYrT59UintsbHkRaTWhvs8xwTTjc3W+SjUZer
cc2q7c3Xw5zKQP4NvOiPCY7tMhrC7l3Tm6IeXQPnhxx78TJ8RQELq2rIBhRzNZLwAhmuITiza059
IEkWtVahkRcsuxPV2GpK6aS9W6Nztu/7YliFRdVvYgyttl9/5KlVc0jngKlxFshTP++Q3NKxxXUi
Mn2di6PwEL1IzNZCV1ZCjxkRoU8m/czEnvw8W/KXAUaYbtrnMcPSgXVWUrnrcT5vY1Tw2/7BDslb
v/62U4fPIU8FsWbOzl+LK4Q+A9GdTEc3pmOfGeWT41uALXpzKysU3R31svLNGxWV+d3XA8/HahE4
4EghgOJBXKf4P/+wD8eujyCdDwGpK+pDCJ4GKhEeCWvUB/8U07mi+YnZ/DiYtVhBC8W/zuzb3gXL
niL7mqVYS8X6AVGR8cyEnhyK4gKlchss2PLCTEsVgDyQLMyeqsuhnfb9aKKYIc9M38lhWDJrbrPq
dLU+T18sosAalKZzB9xhIZYdRzSmorMTd3KVQHOrFvUFB9js52HwA5C6Z0eDqysIppIzJFeBMnlX
US2Utd9j+/b1rjiRfls80P9vvPmzP+yKYpwgjXoaz41ur2WOdQvWpQe8Ux5RBrxuwwp9bPHr6zFP
3WGUMAgOwGCYAJMXZ8A36lJ6sUrOP8ShsQMpiEC2pxa3GRIMezHzM5LUiC7nMgwGfygJrbMKsvXX
P+PUis7IZLBVwlFB6n/+9EgZ9bFONeFa5p/EvBHyHp3Ir4eYV2t55uZdSWUKpV1dLEKTLu6aLsMS
xVWQWVzrsALXMs6SM1vzxJViESzQbHNg0ZD8f/4QU0duIyAWdsMxp31TyF89VPtU1hhox+/CLF+H
LjcRW4sfvv68kwup0SGlUERJEUDX55F1DUkCUwY4/Xmw6FoE61ajZsGg6ktAZBri5maSxpuyN7NN
hbfsP1pmn+ubntrB9ODnige6u3+1COp69CGp2D0t7ZmpEgXDhYL0/0VbhzXS8dkjsCgUXNX4TGZw
atb1GRTFp+OmtPx2lHS0KWdbun0MZrx3XsaofXdqjNW9PH7183hbtegFwJg8s29PXRFUQ8AxzS+k
WNYMdL/sKjPjwovA9V/ANbjsQufBM5K1Y46br1f45FgU3VXmliLu8h5vB6sZKqfu3C4ZXHISrE+6
7i61wg2UgzOlgVMTSueKp5FUHczA4gWu8Z/C54Rt3BvRUambLeZ88Oq6R+nkL/WooTUh/2A6cyau
OXVGqWIB1eEnz5yMz3s4GXLcaYe+cJHE5xaiZ+adq8qdiGegYfxviOUBdTqBjgtwo1h7tK38ojfL
i7q4C3qcdVEX/nrJTl1rAO8dMkmiJ1vMP+bDjR4TJKlGNZSugE8ZiJ+6iq5j+h86CSzV/0ZZLBYl
dwexsXmU+EEtDk2OwUf0w1TKM19z6nRTJ+I7gLurlrEYR29sxOPQaaTc7djbCB/rnVTi8hYhovQ+
rgycH5LurSlg1n49jae2BYDHucIJRIwd+XkaGaQeaBZWLiHTRWBudTRJvh4BIAR/xvJ5+DjG/P8/
LFUilBg4YlK7eVNtbQQfD7G0XTNqKCGFu8QuFQjNxT5qDW3dF+Zt3QCkqbQ9PHy37KDMSgdFXl89
9LK7qnNjHQ7dc4kjRQrKWinKlxQzK2S60PR3tBJCcrLFQeIut4Ntm9e3VQd+y2sQvRrKtZ+JrTVg
DiYHN4UubcBCCJvLLp6in8Ly+3cYbSujth46nEmGEZXZvIJ4n0z+W9NQhKrkeJNYurGWYth7yETp
7fiQxOkvLZR/eB7NbWt216rf3iZN9IhVB0KP1eCs2tHndR/6ZtdVRoZT0LDvYlRhoSZBJh9/VIZx
W2OGdBG1w9UkcTr2Z+NJFVRtgRNIGxWomPndJTgT7A2H0c0NPlX1vfYCpssKlb+t0VkboKePXVMc
kjJdA8tDDqC8razofuwbWmD5TlpIRgkELqYyOERxgzZUL9AWC4/5BDwqqlEMLjBfQgJ/gukfZw9V
H94McXnf+dhgO2htmfG4aeNgr9vV3unzfmOmlBuxJair5A45iwfYL9dOHiIc3bXeKvdzty7j6V5p
yvTRirX4R1ClCdLvyLlrsYbjnqL7x3HKaYWk914Gh6Yz/bcygqhbqFy/caZceoGGwDsuwP5k/Rmc
57ASzc4qc6QhKLSUluc/YzuBAnRpVD8lmjEX2LjdEGIyoSl0djO9RGXVTQax6fXqcuoi1HYSVHn6
EQ56MYv++/i5aX75HlfNa4d4v4rKXdYi/RLqXYkq359IH15Mq7nSaNEgtlcF/4ezM0mOHEnT7FVS
Yo8szENJZS4MsHngTLpzA3H3oGOeAcWw63Uv6gIl0mfoS3X3MfqBnVVBmpuQnbEIijPoTjUAClX9
h+97n5xvLqxorwIfjYYDClLa2QodWPgZqhn54sbCBbBK3BpHzplq+/H7eOGNfzfM2Spd9VWTFr4D
ilEJvoR6tvU5wX4yxoU9Dk0aYatKgg+X77NL0UrR9HYaNXtkDNtWSOYCTfUqycsb8i6wSobm24hX
tmsk9fbjq7t4E9+MfHZ1BW5cMY4D83pm0ZO+iZUryQ+Xf2IQOoooTc7pWvNstaYAWgBSUWqQgpLX
Z8EuUaMbXzTPHw9z6dwJBojaHf2hFJbPO/9swGVWT1vm3kAmhbcvSHF5oT2n38AgAkJLY+/jAS9O
jTfjnW0GGYWYWJRDvSfx8LM07Wutt/7Urfvjks72AjAEzpjWTbPPMBs0gmsTQGQzfdbpcmHHeXfj
zg4HhJKR1rcTN85UsBnARJVzc+U3a31QMy/C3vLl4zs335mzLc6m33AWMpHC/0WiDAyhGf0EUvIQ
aS9aLq0AQmxRG6w+HubiA3LmMw8pDiKhs0AkjQdJ+JHWYEcobVJH2becHz8e4sIhzp6jRApXusab
exbL0SLY97UsN5Ba0+fBMu9IcbAH5qfa0pZloH8W11y6pLfjqe8PB2YedpiqqlxStx5ARuG5/8li
dOFs9Vp1pAGQNLD5+pa9OX4IuLFKEYTl3p5uLOfBkO6l6bs8XifGsOjUh49v36WZxz1Cq2CSQyFY
fH85cmMAWcGieT9XqBT5LjIQHKOpddhmPx7p4oMyEHrNCW66j+cp+eayOEiO+iiCct9buOMYoHfb
r2hpl53yo7LVTwa7fFl/DDb//M1gtdPTHF5yDq41os3yFmgOTp5XYfTZw7r0IqFw1V/1BLSiz9Pl
zUCG3LFxzAfuqtEWssXGa5UuB4eP792lyyGvzCZLhRatz9nl5IM2Jcq81eqSA10ROugxcazhlIhU
xmxWDfVvHw94+bL+GPBsQZq0Tm3CzKr3QTMfJivP4SRoVZ+1elya6rSfojlDT8B8P7t7fhthOilN
1T6JtyoPqjMPeFosIto+Qt30gtH6ZLu9tNHPonfWJOIHVr73j6sVVgYLuKkpB8CZXqh51p0axW++
wzMZ7qwsq24yPY322AIVR9TfeO398zeWGi3Z7Fk1+Euh3cAgxGg7o9m3UFOTrnTz8jQDtj8e5dK7
RsMpskryyjTxnG34fpiHsZHrzX4UmAbGEJwbE7T4yQ9Oavfz47EuTRXWKarO6PholD8bKzdxoFJK
0e3jzMIvlV42wPVW2Ry0tmg+6fu/tPhSuuRoQQ8IK8nZOa2aagnnaiQodRb2+OUHzjoPOu3l4yu6
9LYR2FJLodEbFdLZFZWyQcVGMdp9I11X8aNNsUGd/Zpg2X080KXZ+Hag+edvFg8zFGWiTkG39+tc
Wk8aPq1NWnO+V7IBbjSRnchDeLqD7p86bM6+fzz8pVnyx/D0d7wfPsKFXcc9pN2jPK3wtMVjyVaM
n5ixvqKR8ForgNJ8POaF2UKVBYED/hdzDH+2kum1HlkiGFG66Aczw6pQgL755Bx6cQzmCI/OpCZw
nrFiQhoF1v7tvpN1L3BuI+PFSB4/vo7Xhf39CQq9HQEDS77BJPklh4xhCJ7fjbqf7tTn4Yd502CP
dyBPNd5oV9OXYJ+vIIutLRfS7c66GXbRwXmQXtqdto7olj4Mu+owLAM3XsZH5ZNV7tcJjO6MQEaZ
JzDFiLNlFQ9L0yLpqO614GFkFuFq6mFEu1HDYfXxbXjtfji7DcgUiCvm1KBjnHdH6L0QnZ616j79
YtypO3GINtmmW4crsbFOLOPtLtqOK2ftrIdTu06PxdPw9eOP8OvTpocap4dZv0Aqyj6bUUMbmGEl
T+q+8wviUAgY0NUAoLSfHWYvDcQhac4q0+VJf+L718XppaHJ0l7ZO5XmDvFqjHEijn//56/m7SBn
a88IYBiHTaYVbuLLUI3cBpx3qz/9iVGU2YMGeQ6FprNROgEo2ahaZV/CbhsSB3nOsO1H5ZPl+tcF
RifeNBDpIbikSH12NsfO0uxMsv57Ofs5yQ6kK4nM6lWtrVuctz6+pF+3BsbidccgnM2IVrb3TyfW
tFbQ3zaPVWRe2OCjE2SfyX8uvFjvBjk7/HeiyuEXG+o+K+Gdz0eE2DwpSnoMYBH8metBqkLd25i7
tN9fz5SR40lpXd03cfica922tKrlx0Ncejz0Gc3td5SKOIW9H2JocYjWcd7fj2DotHba4Pe3aJxv
E26YYfzPn5TptKU3Yn42RBrW2ZyrdK2HaMdK0YchLsXKzp7UhT0l3scXdWke8JxnbRZTT3ntXXuz
pxrCqgcRpNre0oaVr/n7Ziw/WXEuzYK3Q5zNAmTqGJU1TGvMG606XRnRTYVy71P9/YXnY825Nf6j
jMhzev98jFyd7CpmZTMgH9Zl/5IrxRJL/U1hiUcrNx8/vnMX1jc2ZIJpYgxKuOcGEE2djJFR1yr2
pdoVE32tBsqxw737TwzDOWJucpqd+M4mtu1kUzbF8wqHasjPv5OlWNTkVz8e5cI0sEhrUKsn5CS+
PXtGdB5FvVCYbSG5eJE/5p815l58OGifVCqNlCHOc10x3ZZ2jjHefoziEMpMdU9P/NoqwoeZhVc5
2ieHmvkseLbRslAr86TGWM625p+/mdctBBEdm3fWN9/ATL4FIISutljY6VeftHXbP+RV8Mm7dPEa
/xjzXE5WiKJvq65TyRLBhd1hgbQIcPimO9/Dn/1PPDHabzgbcqCatTDvL9DJEGuUdLbS9p8WG41W
t01iaeknl3Rpkr8d5Wz2TS29dfOxcW/Z37nJi0jFRj/+LGc9r2XnD+vtKPOnePOw8iQjnox0da+m
S6sUwapSwA6aM1rHouMyguti9p90KF6+Mipjs4CIdMTZBMHHa6wkmysTQ+Hlk+RqA07DdvX08Yt1
+dL+a5jzlF4zamiIe0PZW2Ejrhw9FUucX0FZ2/bNgMcH5vdxv0maqvmkJebCqmspGJLOeRDacM6X
p7FVSivkPL431cEF3u4qOMEaOWiUrPhkklwYijI+3f+osel3O+9dKiYlicNAZg9JxWL2YerIIuWY
HAzS7cd3c55uZxOFMqpsIY+aNSivQoQ3E2WULTzZy1bft7LQ8HKGQp6V/3ydW383yNmcV4aEtYNw
bO/MlwOerBJern9J0hzIjr7+M1fELo8qZNZinW1atoRgM1VjmrCGwjwAKrBcTLU+Myt6Faqf3ziN
pYKHY6lUG86Gqfyq0EBVmXv/+TG6hUn22B9JkR6S+/S2PA3rYOUZ1x9f2S8vGHJ2ph89JbOREP4G
71/q0hjSwVcx4Bem/rMxaXwKLMqdvQEt7OORfnnHGMnizOcwijnbjb0fSYzSZIOoNHa420ku0Pmj
nGRf6lJfheCKlnpV3ZRJEX4y6i9zkW1ljuWg/mgYBCpn1xdpdh+LyMoOVY7FQf91zMtPRvj1Ds5O
Qg7ZG7JF5EzPHhpHJmqYnZQxLW6HZl8lD2n8yUP65dVF1kjYK2PuO7tynZsJWWo3FQk5NojkwJJE
69+08rACEFwClI8/Wyhe78m7aUj7/Bx1omqnWe8XF6bYjDSAWF1+ANO4tpViUVfN02RBX6/pGtBu
RaLuoBfFYGX8Mr4p4mr18VT59aGRPJ1bEmmBRBV1vkXXOuJXJRnzg2kZpNY5Rm5pTrI+WXt/rexh
QoD81bTYG2cx9tnc6HyMAih85Ieg0VZOrZPqHldjYCxxiAe2shNx7eZN7RbtJyHkr89zHpjXDdIJ
WRb17FSAaToEhlzPDinclLb+CqPQLYfIjQGgfXwnXytF75/l+6HOlknJj+Ehwis/DEHbHPKJhkCl
KcYVtVNz2Sj1cIRzKB07QJRrLMWA6wS9tusCWCAuEqPxpor0+uTzRmMrZBvl2myqljI9BfrFLKfZ
qcQ/9kLzx5HScpR+laIA3ihO6JAnwGLfqeDKvgd1FG8SQ3vJNHhLkBKDZRja27aE/vrxBf/6NuLi
Q9YPA1hcOmmGfL/KOKA9HXB6+aHGVg5QrRfXeH233fJ1mH/5Mfxr8FJc/7872Pz93/j+R1GOdYQF
2Nm3fz99E1H+s/i3+R/911/6+/tv+Tf/+J3et/bbu2+WeRu14033Al7hpenS9nU0Rp//5v/vD//y
8vpb7sfy5W+/ffsdXrEXNdD1frS//eNH29//9htxyRxq/8vbEf7x49O3jH/5v/7n//g///3f//d/
/LcL/+rlW9PyK1Tlr3PbpUlwo84KGH5f//L6E8X8K553+DWzYJCW/+0vObjA8G+/acZfUUjjDEHS
ksbUV6u1BlTc/CP5r7j1ULAgxCBhQ+Hst//8bO/u/R/P4i95l10XUd42fJbzMAK5JuHbHH8zCBWQ
s5g/HCUJd06lP+FwTjNQpH0JRG0vAuHQjKI8ZKPWLoNiBH86ocqTwrbdpkp5nKoBvokGOdcOO280
pj1wRMWla/73Vtauo37KvTd39R+f/O0n/aULi6mJMTEv/ex9SAP52WYRZYOZ+DhpnWKr7BfY91mL
kk6QJS23m1YNatZz46RmVbKMMn10a8M+YMF+M0nZAzjNwcsMaKaliji0Kug/CDIgD3ndrSQlWEW4
D9IIYWcQsXVtRUQ8LZoCf39f9bdxOrRrP3a2CglW2IvVWgto0AmkZjUFNvpBq4npp7E0uFt2sRhk
J15GBG2uk2cm4uH8iU6V6gB/m0Lqnv4RoOajbtKEhENbHool4DjZG/zrsQPKWVvVeuqPdqX5G4HT
u5D5aK0mT5txoaXjnv3ye9naitth6bCESVYMcOHAE3v2mFcuXXiRl0ovH9/815v7di3k4IapDl/n
hnBm7Nl6nyiRWTmRUp8QUK/sSv5J2KZ4AFa9oCrBgYQVdoDIkLzYMor7iOYO4Lfb3EqVVXIEwmmu
+kqcYiT7R5FJq6qRyQpbtqA5bKNYVegNCZtx5RvXqSTqH3g74wEZWOLOzJxxkwOG16cRa0i28EyF
tQPiwxdVssqaZjpBz/xksqmGfr4aMtFwUsPey2Y3xR17joXfnMQjJH6dY1e0rvVK6taZ7yyyvLR3
YRmMDxXwE9eM0Uy0tonJQBR9wW7xmFHIuB0GsHRTpTIHRk+vU/URnFxwqDgRLKYMpFFtFdhOGgEK
11WdSqi4QIVCfdgn0bHEDWYJXyhbwo29sZrUXmPyr256w4Bm2QHCXYf+sCzaxFmZGShXvVNrz6lF
6Dl5ZKEyKoVnNTTltYEcruQx9ySlkQGDpf7RQDE2yivRZsl9OQSbIaTBtQ7i1tOeqzTbcErL3KRS
D0qbbOEtQkeMaCDUjG+sYHfBBJh5HPsd0HYwkSMSHD/+UQzBYyZF0EU6ssejKFYAoPKNWj5GYWHv
wKc1QE6biAY1zo8zEm78rlt3zFpyB3gWKGO+KwGhLsRC7uFNasX4U6qnFdif3E3HdBV2zToz0/WE
x1zp72IbZA+quMElowvRT3QngJLQ2DCB9Qax49VvFphl1Aurygvatmbbm2zfRP7atpK1DQ40k+xn
FEYzv3syaYikabGmGxwG4tIgznNRiwD+naDyJfptYBQPIGlDt6+yZ1rF6B1M/WUiVP2xGxkXyUzl
gi8XrjWE7bYJktgNgKjPiMMahCL4CinklQbVSG9IYVYb+s/NPfjLhvYuQ1pYtYxkHre6eVlqbgSO
GDZdMl+y53DK6g0ybOreDoIPQ0dqHnflXTSpzJUsCjhJNtE2m/roGIoMcKUR9W5Pf802A6Ptdnka
rNvA6UE+9bANi/IxVe1ik0ciuDe7bymR7CadJtl1Ettfyn15SCJl48v5747vjZUMR8C575MG45sx
spatMUlLO0kWeTN3bcryeKVOY8ajan7E2P+7eBLyagbquLHR83EkDL08yw+A4Rz8AKDIQqZL9woQ
iy7JRyamvZJSLVnlaoMgYahzgOHMgGoAxKIM6tfRGTZSCNaEpHR7iHWlWyK7EavMSbtFP6J4hOxt
uZCU+vuQLNG6E8tWFxC4yNaudEvAy+tie2ckFpQmuqmiZjwaI60mZR+Cn69TceyiUxI51hFTn+hQ
SVBUwwRGvVVV24ojWFlaxsOUfvHtlpV9hEyaRYm67PPGgUylpwsMaxfVWMTLsHeidZ/5K3+0tQe/
kljtg/IwFU09M+bEwwCHru+6etVJLc/VokcVT/SrdqaQWlr3aKh1vTUa+ioqDBTvkmoRtSmtq1Z8
HHCEcQPYtV5sF9VByxzHi4UvXvqc7bnAavFYzV9SYW1IH0OQK4pyXQYkRszasG7YEDPglZAS6mzo
3NTGbSsfkxRarlYhatPBqwxt8rXmCOKWupj2SpwhGg8mL95YlaMfKQ71N7A869UkN6RagnAdmGV7
bIxYuQ6Ssp0pYDAeO8AFXW7smenxU++TPJZCOFmxLSdP9ZT+SCVVYxEBFxzbQ/y1NW7J2jbPxmAG
667t1PXYDDoOPoq6DwSf1AzyR9h++mYSo0G9yNR2fNBmmYRmtk0xeS9k6Qk59sIZoeDBC/amvnc8
jgPlQk4C3wMHDMCuNo95FtkrM8YvKvDT4LrnteU3TeuoqByvV6pDMVnJhs7/miyy25qVtQfzGkN/
O8ZmviuKVFpOlgIRrTH2+ZQeqJEHd12ExxGiR2wfjIeyMSe3STTfkyWD2E4pT/AbfjrZAKpW8ECN
wv7BNNEOsG5TD4qQ/2COHb8hM7WNhuJ2ZSbGU1ioxY8iCa4iiMrbWWW5ttvpIaHoenDUYts1U3YF
1DaR8mMtoQbv5Wrn1Fm3jQd5pRld9iNNHBiIQA53QTmfl6djMfnm4hXwXuhVx7QA5aS3GLfaoeUF
uLmsJkWhdBUZq8HKHDwUoReKgd45fzT8L0NgrcgW7OHI5leTFGzCdnbyhwvY0Gt8HWsyAHWNipSc
JNnWyVowjDFy10IAktPCbluNjb8GtXAjg+h9CLTp3kB5S5wDaDum6uUVqHSQmJXdBtg4wE6jArJb
cTqqfF/CaSl9AGnZXan+ED/WfrGLsWxoC1U5BUoUPqBkeomTvnC7QLI91D24/vURzzG1ms3rt0qM
tFGuTj4BXVna6SLPfAlWX9aexPwlUb5lQaBfpQl0vK5sKbBFk3xdGu5QKErD6VIedmLQhgMQy+5W
EiC/CqDnvt6a7Gp2At1KHnktO23BJpSecNhbpEFF9cTOb03AFIdQ677WVfWQ8ob8qNZRUwL9jpTH
ppAxZGlty+uLbtVVznCU9bjc60P7VDh26nHUy/YUFwYvDLmMsdauOim8wtuQxxN1xtGInM5VMhmI
JNKtQx6WthcogzgUY6m5gqbHMIjab7pZfjG6eHKHaGAtSZPqrokCaJyyZG3MLS0C0R107PDOFH29
rGJFWSZGFt2VZmQu7cCePLVoDrHSJwdVBOK6jIaBawzUlYiAP4cFuOTKim9U3EIeB1mCLpvc4b+7
1oXd3WRZvEslicMUR0DsjwXt1WGzC3Rr74t6ui+rZB8nxrgCOSYvWDKkJbww2VWzJFjKnEQ8X9ti
zoeNhO+1DhaImlngZ1brxWlIc95OEE2h6S9FFMtbqAPfc6vMXdmMdgpzaB2irgOaC/KtL1VgY7qP
ZZGzhWD+0iK8BOceDIsiNbeC8PjUdtp0O+jVrkq6mXM4PWU2NFvkpBvJ6Np7J5OfHBAk11L3c2i0
9sZx2sQd02zgHCWpt3WVgdpUBDRch6VG1GJhxckPq25PiNCVRa/o7PuCRVexfw7KtBuyZlqZrfXN
nOxncwBJNqZbdBaBBxj+Bjqq44ZjtbPUVlo5YVqsQUWNGwBgtutUebVUIj1YhVqt0dx4NXuX3VSW
Od3Y6h2+wMq6HgUgLWNdR+X1GNbBsZB76gLQZ26G7ktu+MFSwFJZDIO1aUcSZqKwjiaBVJn58jUF
1LsWJtxamiiSWHKnbWxt5C9mPpRbSHxRA26t0orJjclvr0TffKnM3tzhyokha6vC+GzlYwCzGMXf
KLykAsltY2WpqjT60WOXeapTpJw4APWRiCiXukMn4yTaZRbr2TqI+p1mFfFN35X7XCv8rT/W4MbJ
qDS6TtFtkr3AL3wOkFLgGWmoeFOT0O4j2cnG5JVuKalfJc34XciNswgLxOoG2l0PdLyzrsLUXJTC
Gt1mlJNlndYDgiU/2ViBH69FUZ/0UAGaFyrOQunVjJqemR+sglbspuT15JQni/YKlivAy2RRdVN6
U8W0n2RtNm26rLPWE8YDCyXVH6qCG9GRML+vhsXkixz+Ylk8IEtx6TXRb8mW5g91ohx0Cv7Xrz8b
peZ71pr68fVnZA0GPHLAVAWojiJI4dukRaVSyAY8QSPcdX75xbJ7bEI7yTrmStQdQmH+jpE2r1bs
H0q/2bbgxh4zjJJ7vRiXCbLEFe7Myk2v21esOdNNJ6VYyEv6TQQl22wbPFWT8ClI/ZPjT4u4mOrb
CDr1rVGw1Y54Pu3S+f8Fla1fTwTS/jTI+yDKuZFJhFKqs7K1nJo/VbpG11Zq6ttYMq51UOGILA5B
Pr1YomivrKHoH2LZX9R0RT75ZlztmmEmaWalm5U023PO6NcAlpGX6BocxiE6DHEp7ZuARxgpASfq
JoXWVKhHfOaip6ZRJh6DkXu455XeSH59lfhWvQraQvES0K1rmwFkZzS2fRwHS5N51YVjvczDRllA
EI9WcdjA8G7k8t6xs9s8Dr52fiKtHUlR1lEalW6ZT9X1MAA/NstmNTayl9TDlTyCG9JKR1vqWnoo
c7m/Sepi29s9QYts7V/XW1UGvRpUwtlAmjRcRYTtGvKQcmvoU7SMakksrQ5Sr5ncYCfUL52+0zy6
DAzPFr6r9m23y8IBPK4i/cyKpl9BdoY6HYb+wekTr0L6upzsmvSGEhpb9GS/p5avnYJJr5Z5UPqu
01UQEEJquGyL9+gfw33BkcRGtdT65lpkYLPDaIKOMFDA1BVpC7JXd8sUknGC67fbVm28GJK2WGYO
Vc05dBCQHYdObAHGC9eJo/tJgtc+2Q0C1UjsmiKPV0LXk73NQrdRcyQ1GvRZH8wzb9S1b8UOuxv0
DCKkZgkDHXKegqFY1AfhScjmVZqW8joGFbwJVViJtgkKcpiIcUlxdh79YRxRFfXW5JS5SOT2m9/m
xTLW4wRPCsICWFqnXuvaJT5yboZRxzJqzGxfVQvLGCRvalubOC+trlsq26O8MYySBj6N2Rk7B6dK
Rg5ebpyDHC59A19GuR89VZJQCBrpXRhkMlLEVvdG2xHrODb0LRdcuexj07IWxh0sTPNLmtmhC2z4
jtDJAuNpEBTnhhtmUn2sRxvaaSTdhwqFHuw096GwtUOEjk2vVUGHSf+gNpq6CWNS4Lp2ixDtsTGL
jojTf5b73N7l5pIUmDgmlupxUs1nZ+dlPtndTu1lZwU8mkJcg/y5BXxHwuDatJrdMFLAkuh07ckB
raWgeayzKN0PeKs/SLcCGq2gf+K20Yv0thZOuhHB13wYOEDUT3FBRpwTVriVx/ZZHSrn3uz9rxwb
jGOSC2CcNY1e6Ui+wuIVXadhZh7pnbqWE8u+Jv2VQl6EBZz4N5oZFns/Hb51cSi7deFAT7ZGMiWT
P0KfzCLcX7NuWZVgnmu9te7JqSseTnvdWq1N617z+2KNsZbpDYb1U8pCZTXEcrkzUNONpnKlOomz
jWspWQvTN+7YqYtFppniKLOSoxpUo52qBl+NDOWkOZWoFkfak1Rn2gTD+KV0/FsME8p950A/Ngcm
vuOIYtdGrMiVbG+hAjerOLC1qwDB63IwOHvYVbR22Mg2xM1A3kXZjQsZOGreVvNKM4clRpkuyfNw
rCVhQE6NzX6As1ty+N8l5SQ2iVI/0eS6ruJEfow6AfjOajkFgdlbqkH2o+ui8cHp+lXvwyRzCp9G
U79dAxL1txWFyqOVBsu6VIytosX2PrVOmdL0nHxjfx32SkuDXAyy1g++24NQ3MropqsiDafNFE68
5nEbIiNOwn0vtM5l0am9LPbJiIpUn7MTX2tBWtJBHbVspcQ6xIX0HNWdsYVV8xRnitvLw5NT+Ylb
+aIjUh+C2zCAnK3b4b4qwnBTTayeZlLCbI1KQPdZCe8ZwPUOzha1dt4XtCnFKuhHEsATtsYQbHvK
k+Yj3virKg7a6zEtbmqScmvk6+R1cpuWW6t5rgRyFhaB6MpK/XZpgSlulWw8+FnbjAs9hRRdFtK3
Yg6VbJR9C6Q85gFzWd2VySU1NA1FdjQcI0KirWJPwRaG8ItBOYjTYFLQ7eBrrmw5LakkQiVtdEj2
RX161OpJXtFSIC+aPsmgi2DBHKKOjii6ruzOqo5223NuVBHy8gzVfSFpLxTMg3WYGwXvR8yuRt5h
mxnYHPuV7ngJjPAnXwMxXJmZl+l5cRh8K7gvbOnYqs6PzNG7w1Tr4nYow9ssF8U+Fk50LZFidf1k
yLd+7iYYBT1GfhHeDJG4CltN2tAB0S3HqiqXrTAg+rZDfqVlUQdiaARfLfK7RMkLVHwsdjiprjMC
r6PhDOCH5XoBZ4TMlTOVi6KvtiIt/SW5gdalGalYTAYluj4v5UVRjUTmqVGv275G8+NPW9q2uoUa
xui3gYvHvTS6dh35JMnTn+Cy0c1axc98yPrFKHZlaU4HWrAKopqx2FuZHBBucpLltzxWnROAWJ0j
/ra8Kgr7Bk9Ic8XBjqS1fueI1WiOqReYOnhtXM1Lp1VOrarVy9RsiIWnvV7jKgDoOV82mUk2r7M8
Y+ySpTT7vGFuQKhHU8qybsS9303Nt7DieOeYOUkAgYuObSTHYpR/Drb0Bc5UeXD84bkeVPkqQI2m
Z0G7NjEu3ldGvI1LUyybsrCXdZ/E38iCpErXfy01TjVVxduOcIItK9G/KG12yjTVPxi+QwmjIA5U
x6H73jau0iXDswN5U4mccV0ZRePhXN3ed6acHecIarR1mOyZjpHjf36BXkHrhzSE2GfPf6za4j5Q
pmYbaMAes/ELWPgvWkDJx6/1jRh82TPVUHVtrfcBwP+grGmtR2CMW6wEO5DnYP34HTOwiUYtGsLu
EzFIa3ru1b3S/JzsuD7Gk26ckLdZXiQrpG3l1D7KhrCPU9/9Piok0do8TD2jNPtj3xa7QlT+telr
V6OcKl5KQmw1mPLPVgeJHSnKsayjAbl3F6SLHgPm00SPKe4esKKNvAlOpci/t5KWckdiY5e0SnSU
42hcVpDU7tOOaoXRBjp8EKm4neLHRFGDH3ERwqTPU/9KBnq2m4gNV0To8n1jtwGJdePJkjpt20xD
fvSnzji07CqFVB3jQOz6tOtu/KDOVgG2bSvFz2+SoUkefZu0ZGwIf5NGQXbXZ+2xlWPP4YW4duBw
e/Zk0psuFf0hbYYXUQ87R2j1niNPzusQqRyapmtDCiCZi0K65dyHYwAFYo7I5koKkM73sy0AZf+O
ZhBE1xBQGtdvIuOB4Cl1g0DybEkvdhE9YnfmxFyPEvmeaJKty7odCdKuBhohjlLXLTstzW/LfFzZ
WR7sQr5dta1TnxpuQDbWoTvKanWcOO16ase6NCjOSqi1fPId+S4dE6KGp8Ig0hVKHB6HMchuofGh
6MPmpVUfkOEXuzBtAvIBve9aUeucRBztnOggoV66KvJy1bcBLnA6CZGiip7Nqk0IS7PmKrfyF0cm
Y6QrtFmXfOS7Ku/WUl4ufHn8EceSj5Gn0A6W8pPYZrgeUSccDKO7E1pYPg0aMvvQ76pnTUqeRdBK
W5wiK8KBVDlVdvWMBH/aThTWKfqD95ybvETQ3Ni4rX73Bbh4NiiSUm2xUphV1jjuXr8I4ela6O+L
EOFYYBwtKxR3su/QBBGp8d6MrOQuCsMfaqaRCI+h8WLWMb/2U3A3haG5xCcuW4q6JXxwJEwTRLUh
pxceZBtCWGS1xOCaES7NqmL/VCLrZNdOsY71gWJrloTPPo4epOKcDXt36ZIatDdTRPXSlDvlRp+/
4Gms0rNgWG4+qhjCJKT/GnWYdsSEE7ZR/OmPL6//T637XW/nuyQ2B/zGyczgpfhkhv5TVY/WyhkM
UlxGEVzrreJixD4+lma2I4usrqJxrHdSPD2Bj0t3pHiVmd2c1p6oHfugObiCjhLssC4YvcR4lKNA
rKfAgI0e9sOOUvyw66RpiRmFuWbrIZ8nWV+sqmvXA2ry4zR/IWrJWfi6cunEcnAyC2uvKmm6a5L0
qkoCfS1CGeONsE6AOvGnqSeEGPvr0Z/sk5np1FXbUdvoNmm0IVZjL/LKgTgTY6grmraPyf9l7jyS
I1fW9rwi3IBJuClQhfKGns0Jot0BEt4l3B40ldaiBWkfeoq6Efp/zRShgSaIJk83T7EKyPzytXSy
3vHLHVqHz3ytmGBWoceR3+hVGGeVv+l9raT4tQ+Uh+ejJkRikzG8WZNfhXUutLAw/GYzKATtuSxJ
akiG4Qn0bM5ZEBvA+hjcS69Q6jqCFEIQdYaFyo8mw3hxNb+/eEsJPeWIYre4LsiwZrz0I5OSpqYl
Kt2bnFR/aBOdyV2zwyRblnAttVcIvOcK6fFmzBvB+RAEktN/vPlnYrUMy5HB74GDufWTUMW212Ms
qikBDW0Rq9B0c+zEHm3lVPXIOT4VA5aTgdBO+BefjD25Y5F5kDEcLTwgTuagbJctNSFoqQSbL5+m
olGvHCxlgAW8YojT1lvCbb5RSdv+qJV76Vpv3vT1rN2SPLSK2nyzs+zZsifvWCMljYY0e8OrkZ6z
x2V0/ZLlHoB1pf33JaOj494LO+Kp6nYM9NDdetFcVYIoZlgzWp9Y4E922lmnOKlN3vd1jUx7VPdq
dH9yElGBg07uOhp5G9mxKUJkPOJeOjYzrl6Ym6F9lZnj/h49IPCUOvigViLeSZDeZ8PVLiRB/B5y
T9sRNCJOyTzfcoKz7k1XmrdmFc9Lg9bHVcYUuYxwNyXNdcfZqAz8ZqwvMQ/NpVOPdGMC1QLdYACq
q2R+W9cR1jdPjl2RzrDnaeCloEUL8u67PudzaJeZua8zN9nS5f1s5JX+2SxDvnOlY0Tp3OqBbGbz
1HFiCZStt2+cL8iAEo21nbt5COu22hO9+iuxx+5ai8wLEbDRkDtN+obQlopAw+yH6+DUzNk/9rI2
OcFqjwiPmRRdgmlS05mP05L1kRhkTN+xv1mIpT06jvrd95Wzc/Xi6AJgBKs2bDIpyz/TEJDbU558
ZWXg/KsVYPfWD42T3DQNe4xIVwK5PCPbmOLDm1Pw0UXvngrP/aqA5WFnkGrIuv6Trqvc2QN4FivJ
uhkHRuICXDqq++oXrOG5mZzsYmWTHuWO+Fsm/rKZpAuaXrZOOGnaO7Vg0yYW5oWomf5YxMYvrTRj
2pv0c0ZOS9B1VDJqS4Y276xGj0idckKXzXl107mldyJc+BZrkxVqw1wiQqBYWEkR+YbEGDOU3c5m
+a6Iki7UbF6aBa/8MFj5xlCLQAaHedNTLZoqaD1iCx9BwcV8HLINMLS+RecemMqUlzhplqgXJc33
bf2jSd38jFvzT57ocgtwUSrPAHKcnoZ2+dMUHDDaaVw3dVKc3bH6nUMR946vrsXXlHvjOZ6qLBRm
HvZsE5tZJ0gS0p3nGfXFI3so9wwVCa3I98yhxV7aBgnVvXjiNftHjIyblifo1NSpGXGUAuaz+qiu
lAhyYK+tDnzImj6AABfXutOnfftQdGTjroZWiTQVyVxr9uLHAJkZ+t5AibZcEBtMPMvecO28ToVC
05JDnOwHxvlN0Qjt6qI0XZLkuupz8RoPGrqaAWYaOPfktI61WWehgbboDIEN/49SxWgLkqr/0AB8
Fsd7b1Mr2y/r8NkuYoUZBqpbsWJYevy5zGJAdGn4u6mrfoLMpJD7Mwc03z3MWZ4QyN2AkqV1f5fp
Ol3sKv0wmHCDckytfQo+S5qViC+d72yMwZMb8CnrFktxZ5qBQsyhYqX/kFSPWuqcx5kRkXf1MqSW
u29UHOTm4N0av2mem6SHWR3yLCrs4klPJToSk1KZsfWSt8T2vjJntfeFJ8qLYMAxwROuwFbyXuF1
3ubONAMIruOhSzw4kpXQpn6wc4AA1SAx0f0XXbVV6OozeCXJLgQowfEnTbLxVM6BFvfYnjFLHrR2
2hb+st4GrwqVysSnn11jnOg7q3eabTeIvofhtv9phaltOQOcF68ensSSrXcJ9UcXyrnz0+aMz+C6
gJcfeitNzmva3FMECG5i5C+ab9j3ac3uSf+ajuv8MsbLptRLb+cVpv6amf22rgOZNO4z7ud2m6SQ
ignn7ZaUlZ+jDmlt41g/52mZhjNwKEopluTaNCGhCjS9huiWbVqaRTi24/Tuuv5BxemClm3uzs6A
uiLpYCTSyXSfB6JxiUIydqPioGGNwtgzmf1c/MHfl231QBWY1+1sHp+wd27L3M/O35dx7OvN6nlt
aOget9zYsJ1lTlgZ7GcDqhoOP2p4Ijux2hu+jAMytfudlvYAetz3o42cxGoQSxjZbEaZWstrrFhF
zMW7asI+2M3Ic0St3KYpGlDbXl5NEv2eEw0k0o7Xcse+AVCUlf5+hb2XhttdjXpXpimwpVsELQe2
oCW95TTk5p+OFJJNyYpxVeUMeT38ShEisR6J7D1Oy69ircRLCe9Il0HaXH2KSR7QShGYwxLvyj7X
orFM2005Q+pDxFwGMKRXk1GGHu3uy7WRk2RaOR0GJ82CrMhYxI0ZGz77wWl4XL6/XOV+lp1/jK0u
C5hFYZdK1R3EQ1Ukk0hMvbWpCmuKsIGTBYvkUK9KoiVWKC0vYV4/Oivoy1Tnb40w1q0a+pHzjuwC
MCvKLGpSHEdlwz4Z5U5ITm3lmAQ6Itadyznfadz65CG2mLWlpKlW6ZvU9PvQKXnRZoG93dCqH/DQ
W+YTsPuK3Pq5SkyaejnDqMrdks8rN26jmo3h5v90DIG5kwVW7p8o1Xq8W8oAMY5tfD2PRLDEvla9
OdxkbYVyqJtNOSA6QPqNUoXP3lerQERW1+GcLvmuqfqgT7J5n3d9c5vNZtlIOVhRudLlPLrq5ywW
5y/NzGCQdfebAqBjp/q9qNODKsf8yeliEYqyfEvZWHckMJ5IwbfeGln/lU0RkfLTvTYMBLOAF187
uIjUJ+VTI7HpjCLeO3//SXijd/bCakr8k920Thdoq4hP/uMSe4YXOl5jR9VavoPJZc9DUYirN5qh
VKD2o2vUf3Ttbq3wN7EiyXBh5dpCdFK/l5rDMYESn014ZNNah+OCZu80KTPdlxlmE9dP22NhJfMp
1aaDpfnAiBxVAwyw5EWJUrz2BaZNyq6NUCt/1HYy3Ix01PeTw0gVZ25xG1umGNJ3b2YmUt5kTRxE
Pel33z/XY2JeZOMyjS9+tav0MoofYhxHVs7GS2RzbSes1HzvXo7miirF6Z8eHd6R6fLw1OQJan5p
X1J9JBp1Xh7LATReOZcfPvmJfa5XGy8X8Svz10435vqpV5n5AkdLO02X3byZH9r1sdjlKYlyrjHo
6B47XD3jMO/KlkxES0yoWGcGqK1ftRAwRDCFNoqPDfuCdc4eF2ON77VWtHtbN9dzGjf6eYnhMpRj
bXFMPqXrY6MjrH3rjId0Hv1dV6g8ROKzXtrezl/bcXgckZvrREGDSJbunXziwMLT9NlWPSe5HjFd
rvFGj1k9vKE9/ilnN70WpE5tMtQpgGrk1GXpX3Ou151d1umeIo+XZUw5cMri04pVH7gpWXzlWv9O
nEW/Oio5M0cMO50y2LBcCrEtcv0+wKM/Vgu6nEtDBKQnxgxSNnNso/4Yo+NsYnKhJmMNO6lzUkcv
qKvuN+Pd1Z9z1pKeHVMUB+FrHMZzEmQrld7SeY44zwSL2dT3UjH307yxXGrLu0+j/+uBme7mpgy7
xeSjObfoGCI1zmNQzB1zx1StUP8uirbZSvea9sMfZBthQkCRl0wtarc+pbWWv6892BFlId0t0agg
TLGiRPdQu/mbGK4Wsee0RvS+oDJoGM8Sk1rBcngq23a6rxqt8ymgS61xCFewZ6GlLzmhAWa/n0s4
ykwm5KfrRXnUWvkGwQkMo/Rh00+m2Ojt76HRUPZaov4BcTUiDtO+6r4f94aRy3dj5cae7c82Z9iY
4z1aphoZszlERu0P0VhQPz6AnHrjEFpxaSBVVdvvJcqcOgKVc3cDoP20WpYdwEDl3KQsdsg72NhG
/Y/WZwbM1fgqzCoLjDk566kqg4FkVHcYmshypwCudkXN+Hfk/g4dl71xSVTk0AmFt3g5ag+xY5t3
2rFOmn0s/cB8pGVVE4IWn6UyTou7MBPF0j6JUI1xpCbvyhrJqRRf1Q6gQOVuwnKbHAp9KMOKWWsH
7iiQhcw7pXvzvkDXPfmFDalddWHivUhCAA6LJyNndN1QA//ZsmFtNMJXD3MJgQszZDgl51VVcJov
u3ITy0eo5OinQWEW7lbCUoZFgRhV5kd+tXqbexLcKK0pNx7NCLXiiSWELcRDE5c3KRr4mDJHgyVM
OQWccmm+LcTgRd8ysdEz5yOduwnLsN5tVe/MQTvK9kTY+/ukNxnCllRs2ELTLU2zT14zPeci78jK
0/LtYJg8uW5z7NCTV1UxXdyMWoFagHo7Io28msGmfYyn+C7nqt6Mk2CvTPD2WfqxXJdPZtbuEI87
05z3y/hU6V4G8mpAKtSMV4XXi01N2Bz4/tREooGZsLzafULl2lDVkZEJMR/jRBP7uIx0PbFDhFfT
dkzS50We6xgpQDIYy3d2TJCU6owSxsDUTaz0CKOBoIkZN6u3GFv2Xo+DYGr77ZSreqs64AdOtLOu
aWHnDV44JkkSYKHSmDPjdGNXqx011Arw+wzlE4XaVzf22BLN9vrIek9m5EVlOWKsap1nx0/B8Z11
QcnHkgueF99WYKSQz9jnKIyalRPr1eobERSZpUW51OcD9oPfWpsgmqvSY1xYmHMZQNiQFnvY+7Cg
t4oEnGhekyTMs7i4ObORs5QydnNQQkc1ecmlRW8daR2Qr1T36cGCf2vx/1/4Z/6Tm+Yif3d1X/8z
/Gdbzf+fLhtBCuV/sCQ8fDz/2WXz3//r//gv/+3/dNn8r3/1b5eNIf5l4gDFq/0wZQoL+9K/XTa6
9y9iMwjleSRg4VgjCqT6t89G/xeHV8K/yAgBR3UfsQD/9tmY4l9k5RD2RNOoYVq4ov5vfDYP0yGG
gf9ooSDkwia/3rMpJuSH/p9xMaWL3rpeaK4gmPPvt2Y9s9L2pmeduemF/6uoKnOnKsN8XRP5Ux9s
9e4OyIE8eas9p/uBgIbwIL+j3dhuOkQTrIUEoGxMBNr3YVXrRipWJkusOfihWmnq0wNFgcROFfqv
hl5OhoJh2RIo6Vy+L6JrYeAfl5456dzL1//9bWnFMlhsu8CwkjzlanhbvCw/5UM/vaqp3Eqq9D4a
LZcnYyZEz0jTW1PM4wcRJSiygDO+qnEJeZFvWW/Mz6tt9MdWK5nWdKaupSoCUjPFa1abn8SziUOh
XA7Zpfcz47kCfeXSMCTfvx4ui7uS67+/OcZevi0E4zpVNEDdBk+3a2rFVoMpCmw9Ha76lFAy6QwR
lphqCCebBGBbxuXT96Xt4v2i45SZ58qMEPbEH2wfDbjIW+q/5Uba3Qqn1gOzRYDp2+V+XlbzbnfA
pN2AMc7V+nYrJ9wvztCU57RKPpkLxzPTQ71xAPB+FQaaF2nC6LtJH1VaX12n2qqu85S4x9RmhPIK
Ykgc5PFDRyIVapcX18vbs5msNVCSaWwbkjdCo3HU3snK7rUmymHfGAoDzLx0r2W15tfVZLRLNEZ8
4QG+J91PCtDJLJfp/FZ6tdwmpB9f82ZuUEWZDRq4cjz3cd5uJLYt19iURd5sGAD79yIDuTeUm0Tf
X5pKORu722dNFSA7KDf6nOiXZm31S8wwuQNk7bapV71mfSd/+bxgPv6yDutxzcM1z+SpE6UXFGX3
E7Yfxs9t9K/UmY5G01f7cdK9zepqbpT10FJ+X1U34U0MVlipcE/IfVWrL6sqznmXVr+bfj92PBg2
oqrdkuZd1EFy7hKdF5d4Th5mMWJSCHLv3QcMEmjuT7Mx1QH3k7a18ZycATkZxjoLyVFpO4ydUvVR
idrWN7PxIiSbMY0aiGIXYhvj3Hq1VXUqJplfJ01WoC9zccmTzN+KlYz2XBXtUWS6OKDVi+X0xUmq
ueiD2b0WeQ7MaI7EtPYjHoZ0qPcxYZoP8rc5WDEf0YhyX+/i8t4dlrTQPpKyt89+kd4IpDzWsWdd
LbVYV+QyCCZ1kMFemxrKg7reBrD2UqbETn+k6jnDNnb0HmWS+DumxXpZ3My6t+RIczgPViMB0ewG
ecYDAB7S2TagRV6cs9XoAr9PujeCs/wLKUk/oRqTvZ7pMvwGqYs8ay7JQ3swDAqZV3YvstKL1NxN
n8JqP0wwhCc+b/FU1/XLmjsmNLomH5Dp77aoFRIgB9ATz+yhxSEfYNadLlmaa+fKmv8I5BA3Ain0
m0Bqs0+tF/QlKSd8J31Vj0ulasSFTr3zbGyI1oDVr5+U96yTILOrTC87sMWTJsYxg9F2emdLKE6y
juVTXhifopPIyUtdD1erXd/J0TkuFfLIQvlPjcy6d+Vfv19V7Yxq3zpqjdqi/ZlndneL10UDAkym
aAHKCufJpp0v7cKhnPAZpP6Ti/Zadwb7UyY8ooZTI1OoYgQ1Q/JSz5kbxLOz7OcHQtZlWbctNTDo
eMFaaUzFM5okqMwRO61vyQ+X2Kg3R/VQQbb1k4ypgykzTghJ3J+0ZtU/0ni3FCCZy/QMD1m9cIO7
eAmt997V8AO6mXPXbH2NpFMsgYbu9khpdqQDGG8xqGO/zZNAgK6/4j79bQptJ1XSszSZCwP9mhIE
OfyeYoBdFAAbvx2Qh1gDUlfsdvjP4h9KL5sXz/bmHZIIItrleq6c7o2bM99PtNxcCzlsxsKOwTh9
jvcFY3Lpdd2dmIIEZNggbHdJYAIopIhbnCLaCuDN56nT2mRNtzEDNKlxqK0gOkM+HMym6p7IPYJ3
dR0N5GRMt1Jr16ei6OMwk8p679A3BKO09Nc29z/aLJ5DskLTLaXGUIa+wXMBj8xBsC31qIS9wsVQ
TM+edDRmdXYjcuDeFz37JdolJUjN846ul6V3U8zhWMIg2inu9SzJ18jDXkPYomU8YRs1n7I55V5w
cPMgtwALebaXdTvoVAJ8C679h1QTH5mzGTjtW2q6NvWU3+p1xOBUi7PJ/X2tx1eyguergmg3zcY/
ijLNPw2ULHHsrm+aHPsttUvTphhreZ4UstI5iX9kromAoDqN7dLidfDaa4atK2UwviuDXzGXS3wE
W1hCPx70nVw957L29i6xRfukNyey0cAEC8xdZVHp4WjnbtSWpXfssaOH4GE/emXP0MqdiJaR8wUi
au9gmiUawdiwN6knFRCA3/zyJ3HopE3ojyM+Rrblw5LNqHOKBgpdW6utqM0jIu4OybiXfVRm0QOl
dGb0/SUxbTkpwnCLwlXLARUM6cUqiQm2K+aoLAEfm6VCFZTapxownmyD5ZDYTsyrza96msFgpeuf
qunwo02Wt1ztrvmZlQV6/MXoTXy3Sb+hmIgQRctMXhbbwh1J3EiggYRdSzfHs+Gae5GWt6Lu3KvR
xB/Gw1RaaN6ykz67donp9tk00vuEADxiKPr5Law25Usxrz9s10tvdU9IZbLUY2CWo3/Gd3vE1Zuc
ZpGlJ6+NH7OJf1aa9tZpqf6pNNmHLvlZVVzFJ3o6SN4HVgd6mPWPBaNkmXric/aVjGxtbS7T/HO2
BxViUPEPusH200Gp4w8c0pDnmjtQF6zFqf7EG14iWU9Rrw2udW1izJR4PChjwwhZCWdCmFCZBDAM
9lkVFu0ErhYfJJH8eltr753RyrOsORG52jy/urA7miC/IeaEt52WtdmnCWuFwSN3Vgm7WaO78Vak
s40dKv2HT6udlP3sZ4rASmW/QuwM236c8DHmmPUex07J6vNoc9n4fYPEIZ6OqThUpd2GbjZ4n7PI
f81xEtFzOH8IooQdCrs/x94OnD77hVhZXuXkyW0tdcU4slaYn0KA2YJPX0+PHc7TF7vyr2m/j23X
/kqS9bdBSgO+QxRtlGj0Ue6jf5XKjSZ+0486HqIJisbr/2ZKPykcRn9gbiKjO5p8rNTV5bOxxb6N
AJOcqVqVOXy1M13Xluq31oFSj4ch3yBGHIiUXAAH2uZNta3aWXPvRIp0RSj+c7LsiAapXmuj/6Vo
cY/8GJ2M0yjzkBod+vRq0l7SGp2ypqXjhmS9vyUywc+yMz4Ta/FQQZldKCxR3ca1+rk4nX3G23tH
2HNTtZe8KsucA39aKFklCNY22zdRTsW5yNzbANp1qGaR7FCpEnGSgHmrGinypHXaq94mRHKgCtwU
3ytdYfxpB/2rm3SXT7XwAoQECKh4efCV62HRm72br++WnYstp/8KfD//gZuk+T2s4ofMoT2yqmju
Qk73Wk+Mf1YLbFtrOEWzowbirwArOGmA88lAMZAdx/YVrHoviTB5KN2hVPAER6bEOaNPXnnBuVDD
ixv5uVn3XWu2L2r81lSyGaD4wHMp2xfbhT0MhqJ0eQZr+FznC1/1+MuBdsVF9kHFRvsnmcZrrbyn
CcccgzhQSunhx3Z6IfdmMsH0JK55gNdadnndWsgXkbgalelHXmVooebGBTBuvE3wUfxtOu8N7U3O
QzBxF+dLf5DimGrss9MifqT93G8afThUw3hrSsQYJi6ZsC10uBRNNXdkWnqo6XEF2JQx8VTL8yP2
AYBCR0Fe4ZABvBivq8AB0gElCM52Ps8TFET9xluSBhi0YBOXut6yJfdbAunfvRKP6TCiG42BlY9t
7ANUdQNy+l4WW0e5DfuGz+PaxO9O7xk33wwSK17PSwvPn6U/kImqD42agUsac0fjiYjpG5hKrPuO
t02SuN23GNuIGmkKZDCGe2uZ57Rs+MdkbX+qfAv3g+isMKWEPqh74Z1ctox97tQV76c2XSj9hS2B
tNgYeZ0hnYOLiXt6YYo+7zdF7ZPQ1MR/m7xr6UsZvc2YcfvaFeza6/c3x9gyuQ2hV7+/7I3hb0MK
BFgaHJBtoSe3sZI8Ex/33iOoaMfus9VAWldzOVGmlLx0eIZLQ0tOA9Y2qfmvet2krzqwuhuDoeZl
/CLj0UKMXJaXB/yGcjyLsMqWL/1kN4Gmt3MEu9EeGzPZ9M2j6mHQtugQqo+uLkleKPuw6dz+uVtH
OyDR5aOpbWdrk7F/Mj0tGnzXuIoOf7gJTW1qZvmK5HizwEbjDCAtuFYQFFaNPRbjSJH+rSii/w3g
H1mNK7aO7JPLAiLJM7TSOsMmoPJgbiG++mmeIqK8Z6XOU1x7B8HIoqOpiaZMHP1Y3Me1eJ4sgOoR
xU7u+LibRPdHH0Z9OydtWGmKwM0ykdthOQ9jSTo4FO9mcUuGmdg5xI4iHSOpb76+PtNyVt4GaPHa
OI22qPca+WsBW/AmybzisBDcpJZr4uE7BY9Oo07r871RGCU61zw/2d1jknZf10bneNgl5alccBJ5
GeRjv+L9Rz67M0o7aFB4nZcK4C2L65ueo3dyBRhymoFwc94VlyXuj05ucovh3HvHjjxjEzRxphkO
W8eEvH9Gtmg69Qt+PyNMXWwqpRSbXnrTFv1+d166Ppit2TshSNyhLoJLSD1ra1vqr4nQ91pOyR/P
1ERoK9s9zzX4sOP16jqb/NVyYMcb13DqMlSN4KpBObdaKKFXk3hwQxPQfCuxvjqL7x3b0R0OCcRk
VWTDk8XpWySY1HqCeO5pjiJsMPWdLyTMqFfgL8nxY/PkMF0MMrmVNmlfgxV0i9PsMMy5rAiP4SHB
rpthuxibheTz9xr5+iHPO1IZCtt/aRIkEwMef2/qiifDaJ4HtAm3JbWGIBMSFYtueRGWUiT+WCv2
64JiXWvVB7IRg4CFBjltUiJowTj5/ZWcUsZiPaMw0MHjUFjUvk320UqyEd6ZbpzKwAEUy1qevk0w
KYortLnRGuLB8S9Ol667WRkWyQro5kacWk+gMFCwWet8GfPiA8E+SKNUgkNz1yEYba2z3jkHd076
4HsG8ybU3rxrzjZWnFdFTZNMzXEqclaj38pGtRfOd2+Vb7RPK5jaQ4LLBjmB/bQ42EIBfBGkixop
/PWqFzZXjIhwOsqopt8ObphAro35zGCc7yyQc2HWy42Ygj8y7bIvgbsqbPVZnEYvYY7P1BmDjMc2
6jBR6n518uzEx3Hua29y0rMjZyzatM3f9oOE9Svqp3OtPk/l9MBrsu7VZNTKMk7S31+5iekGPcj4
XnfbkIdiPGmxpk6NaN6csa8OmWehobbxwi7pdPPMpdnBc/Ce61i8vy/1Mj73AIond9bdrdss7oaI
yf6Zt+hY9Eu/z60uR3eZ2uKIwokoucI/Z4v2S1radKum8fc4ZkYoK5xXBOm0kYUyjk3I/iWdoXxf
7Px5dc2vOMuMq61hvpot8586ofz6+8K52z5BYtGVB7SHS7w9xhkX/WDM2FBAIdxjx4/cUVd6kR2m
fk3QTpxb2uX7AjdPpM5qDA3T8nExED7baM8u/sPo5tPrc4BIsra1o+0NUbv3PpHZm5GPvxarUZHf
AyzCDhPFYj6ekXi6ZhWObFkL7Tw305fRsYzrftFs24r8XE2adgBj79PtxHwOkWEFqytsRM7zq96v
3Y/Oq0Gp5mJfxAIkLjPti6d1hNc4NYfRCZ+LEA2y/9kw2l3suZ8+oMMJ5eQ+sQAjJR4NnNAVGamx
VRGelx8XTGl/p3iKasQ27+SHuMephn/MVBGS4cliOInlXscj3ubOqzZkFofSbw4rUMI/izkeVqXc
L11SzLmUlXPEcfLKYc+7WE2O8gN76UdpLfx437g3tZsdR6SR6L5mY8cQds+UX3/VBb1stvfSJUP6
216HXSP0T3eAD021EZlGWvnACJodWBWPQG1xckBPZ+v554JYGji4qk5Wx2GAvw5yNg0vjiAwwDXg
ZwydVkvbZm9r2vmfdFgTfNB4tAtkWUFvqXMNMc9dO3mhHTOzFDi/GpingGz6dZelaBm8XLUotKry
qbfMiLbs5DKJ+yzL9PZ9GR9/6q2rFrtyhwIEaEhHHf998W0cv+zYBW5BY95W3lyFk5cvJ1uq5fT9
p+9LvZrFjnAHsmQqF/K85x5ovSowYrPPQmNu2qi3u2rTPf6zrnrjPK/Gl78ivE4a59Zasn2TaFtn
REQG5t0fLJooSvy+u2Va/dcu4rPBOfwGLf8IUUvsvexzBBON8cSKtfpD88QWbsB5YslEOZxsKKwo
ojEtH9E7db0zkSfuraSsyOrJh+P3pRoy0K6EwryhcqezgQBraw0ugFBZItac7UOf6nSy6KbYaWP+
jzAnoH9vtW9iNFg34mLTuFN3dgvB1AHheelpKsSWvPf93N0zj76l3IMYUucah2ZeHzJg2qOvXIIX
LONuCGnevZZkgwpJ53bW5t9tPs3vtY6UW/hdc3PS1CYbJtH3einGH639HJvLl2m1ztHU1yrymiI+
ltI95rmT3nEbBURLiqhooQabAot2vfIOSg7om7qTb4nMXxq3HU9Zm9tbXGHyo2m9J/jP4c9it8+z
zqPIp3tux8/MRDyfdAv/wB/vKvG/sjzrfsVF/7oU6MM6BL1X4AO5GVKHxlK714M4MdjM/id757Ub
OZNu2SfiAcmgvU3vUykv3RD6VSp6F0EySD7WzAvOSp1unMHBYIC5nwaaUNXvpEoy+Jm9127SEIHR
wMzHrLp6CcR73BjVHWo8jjk+jTxjdVLqjZlNy5Kk2I8ERP7GGZxwB9y+B/YfeEsvVz+kDUz7QhcO
r/rQPyY0HVtLp/0l66xPBoXJKrg/bW6iwo/gvqmXBbZTvHSrQBV6k2oFwTYbyuOc5zt25NkhpJNd
+k1os/csxzNmBhBkXWusPd+o9wW+Vt4XDAAytFp/oisF1Wp2KvufxKajF3YpLmZRGGxkW0IYofKU
+AwPWAofwBylVzvsjQ2fIng/HumTa2UvHaKycWIzIJTpbUWLerXJ7XLDKiR79uvmCKA4B2ld0FKR
49YhwCis2HmudCpYiAb/lAVMrtbPjX3mKHPvTJFe5iLLURqYLUv9JNtOmQiw8EZySVjvHjdYDGOn
nJeVSTCus9HDGD/PBb6e2WEwm3hWfWi7NygX00NbBS5Dubs2x80PGjnx0iva+hR1uzGc7IuDJuKa
DMalKu2cNnust0JkfwypnQ0sF7lgVjxdI3UzbXQGOvNXRcgR3bnGU4gJlhJXLQ+evjc7PXNAmGM6
x50ELangO7oghcn4hFS50U2R7jxl6UXjOP7Vw6tYpWW/Dbxu2mWFuzFqwwGMYv5jKqQBAVMPq5OI
7RPZr3GVE+AAauf4e7E8rzsSNLtCr7Jyy6h9A/KqV4kBm6kc3cNoB8EKHwVWkUahxfZuqhb2qYhK
ez2W5l14GPcHCyEOI/06OLJlUgdCcvZ2xWLFFdieWyOiUg12ZFyO6xB70RneyyJx0uixHQ9Iv1lt
mShtowGzIyYkXsb5NvWSf+pJW6e0P4eZ9U5HoNGIAH5I7FrupYF0PDMFnntKmKd0MspthtUIt3Ow
Vq09XPB++3xSbFAGYCZLYh6emIPMT9ZEMudsCPmcjVmGC9tdDVM/vXkuokjXVgeLJMFlHlHedLqR
6MjwypGF021LGX87cfDuk1NxYxyxwx8DidBp5lVz35Syj8XyCCDNrF8pKowbp9w+yNVXXrruAvFm
eUyiDBUWQ9fV3WH1lQzuMkLbygdcY7bz0XNobX8GESOjNuzPajYQV3vS/jA9pueIiw7aQKzqOqmx
6TPcsr059E/pEJmPKIjhxW1qz7fA2iB28VTXAk+by4+GKRCwwuI+V8BDP4kqu5jYqXLQKn3MliGd
zth/x2Pj1fvRRu2i7VEvMYUqhk/lRqZefPC78iW9x3K42POv0vCoXdHsfKQFFmfx7nOQHU0nS5dt
E5sn1DHtjiHNT+Z0LOoqH+VSjOXNmKcfZCTp3k/F1jNbXEHmnV1zR4X18XxoHJ8BmS/fdf/Xmsv0
WdwvfV4+DMaOGJLslldtdcNN9sYczNhA/QsOcVxuJj27RHi7JS/MErBTrM+j5QM3LBywNUK9TaDu
+gxemNH0yNavWa7kJTdVcEzKeK2wSp9KE3bqaKhbESZyB14jfEvpfjC0z8bwXDDrf66aZhMZGCVE
z50Cz8HqkF47zSG8V5q/X9EtLwpgc3sxoech9mfdoulZF6mfPsSWIr4eTCOCzPGX4/Qzj3rryZit
3m/pg/U8OAQJY+6pr9E0R5Dw/KxaCKuE2C5ktZ364g+Vm7u981oZ4mKSV7bNDI4FXCIrnvDEwx8M
en0zNjn8kg4sTgmr59HIuMv6XdkYIE9o/t+gaoSODhctwIVXZDoI65DZFu1jMbtIdOauuIz3U0kk
drpRUdg/JD79uk0yxBbiKnA8o0+P9Av+yjDH6MAbtn/KhP8KvbX8oqnFO6W89NKJlJGlRL89mM63
GGTzzjgBu1HyYbrqqfHa4jEW6IXEbCJjQfeI43XYJu1YYWgqpn3dgjk0Myvbdm09f0zoOyOdiX0T
YRLpStNZD44PZMirJ4r0OxizMP6hRLF3qqBdC5T8gnczPpI4z/vOpWZstETqCAlGG3m/EXon8nx4
z8ch3fpYQzbkyJpM5bF6dmaE9c8ieXj2kk98Z5dhGPoDUB2FjZ62IsZipwlPmqZVbSr7PRmcdy8v
vKd8whcsZfTuIGvqJ/2OZbNf4K31tx6vwHMTNf/7JTcLOEPxkdFidWZ3Wj+bse+yqrr1nFD7yQ2T
g2Wk3mGeK3ftGZItta6fqo43ZqXFeLBz2AzBYHzjebv6zphx1HAxi/re37vFyuitcU+vq49oEftd
5KMvtSg0jnZX/A0rdz5MSTcso5HxUmB28xqy5bgO2sp+SOvsG60TZuCOJRg6k6WL5Xrl+fdAUE/B
Qe1B8EnNLKjM/J+W90fchdOrk7sF88KqPVu2nx2HsDc38EW7h5jvmvcHjLcRdcY+78QjnMA/KfDq
Z7sZ/5Ht7B7CvLQOhMhDMgHzOtOIs+e41EBL2C/54cqL5XNbFunJcwaD/Ua0beyq/Rzs+p2qZKlT
22cm39Is+2BnEAhi57sLGHR+9Ixo2rLyYht+VoORXWY+skXeuM4OZkW/oooQx9YIumMjnbtUa0Ai
HEZsgKb6iuig2JhRFL+VRgakoNIfiv5s6/0l95mClRXHm4mBZGkWkluk3oa5VqwXO/3a9WXFEjXo
ETLQddlzdYnZNa/ypoHtVXM+tBWxu3HvsLNDanuOeVxXM0y6Tx/BRyeN9I+A9raw7BoNYDyiCWii
FrBXjV6tNcxPHRkvjmkcSitv9gHywkNtkUFbG/pTxk2HcI/L1DsM8rraXhnR+E8SKeuPn3grcgaB
YhoskmvXiE5iqDiXIumZ9Ielv7OzZJu1k3j0c/OR82f8MIfw6qXGo4rM7PZ7ifqem5Z4mPVEwXV0
67ndJIHm1RXiwrOjD3+K5y+pGwUt9hF4YvksIzoH0QLlgQjCXiOWNQ7DmN52MufoEHlEmIUJU0Wc
bt21saPnUQzJwQ10d10lkw53ylTdq4km0LLiEC+f99j5POZmQaxFH8fAS41GbbVX9Cs5xtkOuUO3
Qj/VnN0ge5mDSWAFrwWQEGdtTwga5Wz8eKOUz55oYf1Y9O42eojAoEv+vSgs/tAT03gXwyZ+NPCL
HcIWZf7vL31L7UoIcFhix3E/GYLd7eS1myzrcRN69nD9vYwZ2d8mUq1lVkTIdUU8bCrQYS/OqHds
o80X8EH2gSkKglFq8ndiZZl3aQaEFrPDcOTxpMUf3wTNdu12y5Sm7Q2OxrDkVkLPHgfPdZfVV/A4
9XVkdK7E5J3/67d+vyL+7pBXwRfSJ8nOiTN92WdT+9ERvrOQeT5eR3OfueS8OJSEGzY7wa2XNnbN
yh0+cm3cDAsP4aKUZyvX8d/As75l6Mi3Eef5qrR1/lCxotogb9zMwA02o4ziF9f+tBxhHfI285c4
a99Kz+LYqYAe+kPuQJiEu+Xbdvsq8SGIQDgnM/dM8G/pC6Jy4/EuzECfXtoL0wtfcNgCH0DkeitK
p93yGYEWCK3u4M9Rd/j9SgFfJinLu3alG92cMVhbiNN3wawGMGCFXpeF5X9RVUeJ8ZrAArGGPHjj
8HaqeXh1J5iO0EWXCWn2rxlSpW2XVHeHpHVz9GSevDmuT834puE7bU2O+TcC4HHQs72/kCRTLaBl
UiMwfl9MYG3+3GEA1GL9Jw0y3BMFx5jh4Dq8KxWiZsalH83Eu3eMM5Dol6ffS+1Z7jrPQ/ZkSXMY
29b/Cazy2J1ZCwQ3qG7BTRSxswZ6JFZk5sqOdSz+Vv9oeAv8qWrbhtabPaN0X7R+WJxale8rI65w
VFlIWjne2dt0a/vOEEw9LecF3wB/MaouhCnvUmwKX0rIk26Neoeoqz2ImYPVMyXoxga87YQddxUa
jnrKcJO0pqovFetI08Kd/v9VqBbZkOQJ/F9Y7//jf/4fVKj/+U/9W4Xq/YcnSOoIvZCQFcdGUPov
Fapl/ocQiE1dujbSjkMo8P9WoUKB97l9fXITQ9KQkZr+W4UqLADxAgK1SyKb5aJr/X9SoRJE8d9U
qMLjP47SldgcEkvs8L/lJyAuNNoa8dwZK9mPgXTg1NbgERooBKBE7KuNB2hRO4H7waYe6lYmzqEh
7TUeQu8hpvN4mJEYSHwjgzt6e1mG8klU2j94jndG1HDsGZS8B8IaNk2CbxfXQfbeZeUfVZqctFCx
do1t+SuJ7/YRdmiOASxV17iGZR0B3BuMOWe65rnmas41h3bluo+tn36Do8mOHfd9zJbskrWjfSvu
l/eolRAXMnfHhCIJcCq132M7631m2bteMKf056S8CaUH2BHuZ4DS8sDGbou4z9uMJZx2iCrqNo8Q
1inBdqh+gDsM/b8uHS2radYx6SSc/XDRUmNhKsnefr6jGX187EphY5mmfF+TBr5SHbWMOd9JBnFU
HtJphTDY3+bEZtneVB0rt2GRHvj/+qqdgk2e+NPBqd1+WWEjWNt6YLyl7fko4ULpO8PAB7t17P28
xYLswBSLy5utgujLcQb2Yy5m7CFb5TaBDb6eiiUi2WBHHIV6tKzwJSKY4yPILMhs2FFJ6NzgMOsg
Q/b9NXXr6MEyVP04WdVeTvO8bBNP3oDw74uMZoFRjQ03jPbXcf7MGQs96EfOrRtdWlXMeZHuvlI7
NPadbH+SIQUfKNC52nODpDP2ij+NwMFZDN4L2397Uf+x9KCvkMeca2MGySZ3bYxW6Iof8tpeF63Y
pOB6FynblkXRtNbx9xIFkFGTsKlWVR6DHZNNhjpkijfScbobaBSkBCq0D9HAlBXPqLvM/Gp41NE8
rPMxjC5Q/qetSnpqBBWASIeN/e4M+8G11gKQ/oXkg2SP+7FeRLlkEjnJhS3KkdVsMN5Io7gFSTq+
hg0c3jKcv0Iv/pLRWkx1uUVa9NSKYK09wWcKtwPzHD69No6u7cyn3oc5cXMdFVxZhDhafHNtlRgM
rL412Is1eEU91JH3ixPn8dm+X1gVFss2xx6GlOQBJY9z1lMf8BqGWxni0E29FHR+KMUlHac10x78
MWk1ENrhDs8aI9iJveuyj/pdYXjEEpSOfEiHed6F99FClYHcEJVYW34CusD6pp3qYc9BdV1YfcO7
JnWBACqg/PZs9tvhvtUIlDFfikJSNM8WusD2FDNPeQimYET9JgosnG3xXql+O9fTeMuKxOHwwDbj
F+3ZdnigwoRtS5Owz/LGZVIk4VcViz3ls/vqueg5BHgz5AQebW8w98+Fp7H4zfJSyCJ+HIIOXubI
JAPHrz62ZfOmLMgPYkzSVY9j5dP3nReh0AXFjWhO7iCBg7tUimiUz9RS6VE14gMeH16vops+Rrda
c5owkerqcwyuc09Bemyg3RynMpa7QlVveVNmT6Lfgh0OQBKoDIkN8LjeildGzCdWpEyn5r4ON0Ve
Qe0PYdW0tc+ft9bxskvdZkcXShkZjF9p64WXzlTRmQ3k780wURWKwTZeMzSbyOfUt/Kmo+fNJqVN
Ep8jq+92bYsP6df4lVjVc8wgDfVRP69deEQXe7D+dTEpSGF5o7X6/QvEwmUn03OhGc3lqk4Mbhlc
67vaQDTtNAUr2bz8zgI9b73JRqyTBiETMz5EUz8PbJie4/Sn74L8PQIGYFahcQcWrdFldizXHMZU
5IUM+Ryfotpvsac3xtLzBtzqIbpK/F/dPuHNtjRwX1wY24BtTw3vUra2ucxwbKt7j/lflxoC62Gk
48lljxK4yb6LqMCV045MdCoT/limThPepAW5mP2DypnLUOMbO5Ob9sG5Mz6QGKQ0a7bYWnEVvcLQ
eladUz3Yjhu+Jj/stc1XaP/5Lsq8aYmr8WWoBrH3yzFzWFeb3bKq0ZA6AEOPPSrAVS6K5JNb+Y+o
pvbG4YOkKAAa1U3LsR/bpzDjiSoxLeInO6dJGN/xxc5GYeJ7wmP/3pdTcuncGrmo6Yutbbbu/s48
WbVem30wEGbtxNDoGjLdXzYT+G8fAfCi9HLvexYaxg4ZIG6lkAWh0GcHVm8MzUalnmqwHr331pcY
KH23j1Z9IL5LkY9HeEbGNhinZzMJvUfy6thUGp295YkpjsHIdNQkNWBhAWg6WSELgIqV2hD0z4J1
yrUkycSYun1Y6eaHjeG59VWzrT2z2I9jfRW11/01mNqicdmr7o40vrP9gXNDW7tfSmyQi7oe9WM9
f0b51B9m4QzLkbUxht2Q2jgtsO5K/HWoomV3ynkpJX3yoQu6HE/EF3fssiUH+FtZtQMsIPWewFai
2HYQEXVwPTsvKjHPzRXVhqdQZCXhtqhRxve+l0HZSvmj9I3q4lnVsE2Z/i2q+y+D0cKBwWBpkTQ2
2H97U1SB8S3aIltKDTslb+mAbMuTT02eJFt6BrkSXudvGlv1K3gXBk+436yaRpZPvRTl0xx82I4O
blHWMIib4QLMO6TL84+WA1qVqfvJW/Bg1dAZZ4i4+0jRSXrSoihKUvFEQBfINDq4Jft5UmQsuz1o
hbnAjft/XbreO4AlmQ+pn70MMRjHGKLMrh+neuMoj+ewb97Kmi51nsOlPzBXjv0gF6vRwIM5G7W9
bA1epo2bii8fzDLiTn7QVoMF0qDS8uAAUwflrL4jN7hkyN4sDO/NG5IECyYOvxc1Q3YiW22ZZC3A
pJBXMrP546hM++pUBhdjXyupjtIP8TH2tbPxEtN8tIb+LbCL8Gg1QODpZOpqP+beV2sV7dWXur2C
sFwksSmP/AQ8UqFbfEUqfvQkQLo6/omLid2Q7TMSvV9aOX7k7IE2sI8Q82lUtl0enbBysisXDPPs
zFgZbbFBhh9yshTZ+k4O/bLFExba8ZZ0/UfoO8nhXrUv53m0Xjn3vc1kIkL9/aXObaIYxlOZiPIM
gOBV2sFr7ANKdDwDNS6kfAseNGpS4T0mqcJ4kLH0McSAPt3D2KprxlozU5QZRc7FQyWzJYhBLeog
/KySCNyoz1hIItCwGL8fbZXYRw5Uc1GNrVz2AGyXZmkMHxxnMeBE0Z/ZXMxPThGeqUWGD2MkZtyB
RbWtUJ1lA5QzbMJsLy3zSEIQguo5vDlEHBF6NT7Mljmzc61vUXEvMuKiOHGjPSCMKCnIICCFuXlf
x2BqHg0WpXgfXkoRXlltOw/thJyNUqJ5nXC94nZU+ykSwdlD8U3EUHDmcKQa/kRzB5Kg8xE/u0ov
akZFa/w2FCl96Z/J0LGRDUTZrgVig2zavhHauRyGVACodWnLzZmQmBIASjJfhk6KczoRM+Nwxl7d
CMMtKqwiFfMeeeAEr5bdgG8Fzs7J6+9s9gB5TvA9qnhntFJvpKzTZTx9h3PgLpwWkI8HE3+hvYm4
+y47S4CiqwGY0qLOMRjLjsFAwMYHBxmFX+ck0076vOQKjdRKhpl3zEJnmUQDVI7OBdOKUlPWMS+P
psFYMgOGHQZ2P0H6Y/60lduuwNQyjscR5ZveB9LYeTPyvyVrznatwhUrhWntVHmDwX1NSRuieM2R
tqJjXRIXPC0BzP3tm5mQGsX8NrTdfc20+hR4zlc+etkmTTSklhgAEsiOh84xn400L1D0kLU39u9j
n94zkfwPnXr87IO3qRPz7myn5BGqP7hj3mMHg7tkc3/Ek7WaDBYlFT/dAmuGz1id7TAugtgBg5/c
ZZ0p1ga34CCaU8X9n4N4Eobwz7kKv+9D/CtuBN0TStcYiN9YOzFmzGcWIVi6fB6wI4J4Y22oKEYl
AaZOsF9nMz5U3TUehmAZ9FgpvKDdFgF2W3uoTIT3Mx7p6tjRbQD3In2chd1b7Mh+y3nzB9401GIU
KEvL7kcIJnO2tSxMIXM6rzH/kBxSaTgt4gdvUbZwIndLns2Y9RAte1ZZ0Nu6BeEx2f07hvAaXkYV
I7FNzu2Y1J9FJ5YNoMI8khrXXJJsyKFKd4bd8TNi0o7SUx6iFmd3vFeZdld24VKjmKmxjR37L3Eu
TB59tbSDrtjo2VmJYHjRjHC3pqLYNKizbpXFw9Ek6s1t5SGrImAnnfftp55Y0qvRyUXUAWK4hKER
LuuJl2ehvHU4ju9B4J6yzv9MeCUAD9aY8DuAOnnIBtV05LrDyb5RYGPXEM2NZRPO4a71/WE7Nej9
RKj6nWBN5+f7SdgEzNpP2ZyGl1rIxw4tzw0CMuWDWDnEA3DD05/3djA/5/X4VShfIBtTK7jq9dLo
jXCdM+8XM5pVCCmtZ55JQstW85xALGtexX1xBN7w4PPW7dwxWjRWFGP0B69R+4gIGsDFyyB5cZSY
UW6XL3WCbuXeLUD7Nm4483wGtHVBFkT8PE6YW512CBZ+c2lSl8/PeEidGWpVsmKUymMRgiOQeWgd
0wkRRDyjD5prf4us0EIz5ee8yqNHR8z2KQ4qbKOEKdJiZvxR9Ga6iKnpl1ELwawF+wxTbsYGMrBx
dAiM8HEG2MFEIpdcCt0mx9ms042Q02vWYswqLdfbINTDHlo1+550jb3FcG+VKOf7fp6NCVZGKLl6
6ejsceCzrKElXV0951c1im+meN561rjyUr3yB2t+GSyV7nU1OQtnDoqjK6qHQb/7rpw42+/u+LQc
nybB4NIrfWR+gpkKL++NXYbBvle+XjfaZ0ckXUTKpct0x8jig2m5zcm+XwSmV+4AjRvMePHwauxD
0Hg0QIICrkpKIs6+aebtp5htwtbTA4ZRxyEKKe7OSIUBzo2ue+LHWrcAdF6qLG3P0ariAVtjX5r2
YV8GrxFuNxdtzFtIRRNW+Tc+jfEFTSmgpDQ6pNJq1pNK3KU/zYBOPUAcaZtTFMVYH7y2vDaD9Tfw
787PwS8ZjEfdLQ0q9kecK1GG1bMvYISVwkFmbvndGnyg3qixVrtGoLkN+gSsquoWIWXO5d4IXRIe
R2H85PM93CpFb995j0EeJacxdU5h5jsnGTUSpaqcV5OddXsZWIeG2hYDFqVqarfEeIZqgbIHolCl
zkXiRudM611fTdk5dqofemsq6SLYEdBeIRvsy7PHgGPFA5mvcQdZT3lpGLtQTgy6stF6+v09On1y
2dr//AWjNssw4LElGtxC1720lCtLEzDJfjHYkXX9vXS5N8IZR3qhGOBdE8C6Yd9F+0HL8PB7mToz
PEicf1svk/OpR7rxyB0Ia6V3jhZ3YsSPk2bPxHVkQG7qXG0iN4IcOFolMtOlamQCAcxw44No3Tei
vpv1nJfJaykSuUFfUWx+f4nf/ZxgQcbdnHxYSOldlRLAUZLE3Yylfwoc/cXmkTgiLVZogZbYE1BU
ajHgmYJ9VNfJoyQgjVSN+QnhPh9iEhqLpAV9jk8oXZdyQq5Rlum5V7yVnAS1mO7ttwSVzy3PjGRv
YKVlMKCyG7Yq9YCvbl0ZGXTENE+unaayUlDLzMYIMH0PzeoXwfp7qXHtogXDV29N4tjo7CnolA84
ikvhWD7RljH5g35HiTaUHxwgCRL7ooWKqFgvgkS7IlMekXXY48W+X5JZPHeOMyPZ74jYy8z4pbmP
LZpdUOTFFkT7dCkS44D7rofzbIKXCtPquc/6++1yUrYePyK5hy5gL8hMVN9jDynd/zS8Qm5+RTEd
9l6NLGfdpl6LgdIPrr8XV7rOEv0K1PMYF/yo0qNji5TFhlKvSYQSEuYX6nMb5I50mXXg8qdMcB+n
Uj4gKyt+SDHdzsGSXUP0YdRNhAwM94OY0uDFtjNcYUQGJOhUdgjnm60IzGHTTf743qP3M+Ueerw6
+v0AztAgysmt0bILFfgnHo9zRbWB+ChEvXxXQtsRAE8jj58yx+u2HZwG5EAuI8nYZTiR95cupVis
05bFid0g3tcqXeP/yjDO7phWjzv4Po/ugHNnMoNwU8PovYWm5S1jVsb41O32CkTknA9FvczA5D/d
0WG8VaaYPVNxlAbAoGpAedmN4dVsZfjsUOiQ4iWttcfsHG0M7EraQ2c5J1H4wFmPVlDrt3rqu+Mw
MoiudbHX4Vy/mCxcSPWSj/wrqpdYdpsZXKcvqvxoC+DaBLYEC8lQZ2VmRXoJVDmeJFTsldlWUE/o
qoiDtc46/MFqjqPDZ1b7m+z2+1WahvQlMOydtFMvsQPt2BCmSb7dqA+GSbfn4hNfzxHCyaS1xHFO
/B/gujlzpj7ZhYIJz9Ch6fTvO+nfr0yEvYdeGN5eNeFOS+hDrY+eFLsxp3LKiQ3tlZbU/PG6WW1I
tVAXw/BfG+3hNsAzi2sC8JHHg6mr0Tqaks+jbYMzp4VzLIfhKiUYxKD+w2lt7YJWyWfweO7WNcNy
pcxqPNU2eIak5Bg02ueumaM9qYakI9Qo0wAslir5TvqYJKmWYY82gl0qJ0amQNIoCTr25Mp2Dk5v
XFuWy9SOI4LN5CsCILRF8gMToh7/1k0Hc4qp98JVslnaypcrLd8LTFPrzPrwEvEzkSu0U062cWOm
LEZ9tmlbdjRusBLz+5IRKmXQVdshiB65d5COK30amESurNQqN0PL67CsUTKFhBBhJuW7S5pbhvkw
TFChdxDlPEFFVoZeuVGaeoJMlc8shPKmjfE0Y6MzLAc8RbvTYfcO3nQ2cWhYRqepZ4fxLkACDesC
hvK77dAQbpE2ye7+fznHn7lN5oQTbJlibE2JpZpB2KKMakRifTGs0IHj48ywDdW0UMUgjQdiLlFO
EKZj5miafNJ9pzTcRTUJrYn5TzUSdtBpUoFaqONeQKQTUXywF6JnxXGziEOnWfQYZNNxJCnSWcw5
/kY2lZ9GW/6NPYwQXl+91mGPn7s5EetlACGNvFVlwMhCNktxu2FWxVCTvzvvj5Sri9TAPeIN+QZi
xMYN5V+h/6TY7ZZ2hK4vibTEtpKmD3aNiKptkUM7HsCgxLL23TR/YYONIkdvudHheIYDFEa6CRgD
pGjVjG60E7Eo6YN6Ke4/HcREqGTcLpHF3946wCtwIKyJSbmBFj9B9FmQazQ9sYghNXL2GPZqLONS
0uIJvoW14xsMltwBaQ0G8iRpQLNlRr/CKtQ6xGomtAzv2o2fSBIOdlKBBUYriTajScgb0h8AkOol
VUs7Mg7SPSlnUc6gQCl603xsnHU2fSS2Exw0maeBVRCUmsIiAbNHH2SHGBWs/BYLcciLYtjVuElK
E/4IUWYDlCN0ZyHATPrrfLgTm50oglWgQ0yWPlyKIUihPY5rhjC7UTB3ba0sRfuQxBi0zfcym95d
tM1nvA38RN6AYi2t4jWtn14hyQDPGW+RD3Wvygs+o9lqtvkdJR7xnTHk7Bie+u+Jy2xWaGpf0dnl
lhNimwgDemyRPwcW1D7FGs3qGc90+aXTSCOJEsEfwBFo02QeBq95MWbI8oVQu6y1Ppl+AXk2kR2M
BwKs+l01MH9krK6vLuViI/OV47o84FnjMpofsGQ5jF+FPTDCcxDSpnd/a+O5z3hfv1OR1s/9RAqj
aw/YzyjlULk4coU3jEkX9rFFM0omeko/0CfIh5GYVM8SLtvEud3GK+kxbyhCGztnhAch6aNl5ctu
OUXRhMOvKDZtMwW4jctu65B7UTSlfSBG5m9fiA7LDi8DJ0im48TTtNLOvJKqIWCszbHUljN0WPch
cqV903cohuPJmqw6g4kdZAwm1eMjmBx5I5t2MtIRLoZAWXWnejhW+xiPfnUdB48TcRphiZPymEEJ
piwcrY2g59hTK/+1ZeAunb4yTzI3L2kXE19cBfYqzJ0J3DA+ZxP7HPm2Qi0LBMWLIWSyrrqm2ufK
MB8clqLL0LHq71K+hc0YwquR/b7MYGvCW1oYftA8xmzKl+4M02gs0DIWbmeffRJMbfD05wKJqLYH
FOJOpJ963AwpOpAB/OfSs30DdCmEkL6BxN/ntXvTorl0Pje2rh0obHlU7ALL+EN2gWBRlMGuyHWw
y8cflMHe3vGi/DGQEqljZjxH2rcO5mBLBHlSXcAsZlt/r23P2rHgQ9dyXxEglKQnDGLIOEoxAo+a
975otsAjq2c7SLpDLfRBsicmtaQsXilVOfoSRMlx60KQkxbbx0EeqjCJbrmRnktWcTvJKUMWMYC2
vgBgXRiPmBizxe+9SY9hgatUb7pPpxffOsfePD7/L/bOYzeSbc3Or9LQuPdF7LA7Bpqk94ZJPwmQ
p6rCex/PoIfWFzwt3SsJaKDnmgRI1jlEMjPMb9b6Vjt/MxCsgR9BPvTaThByspwcRi88uzne3c7U
4peYOd+it0qWiRVrP9vCTZBPZron+NBYe6wy124Qk9rhaPCKYohDhum4R6fMAZB44WbwVXh0XMqX
sahQIToFCFYBjdvU9GrdlQNkXfAO7zyowfnZzcIg+OVEzONwopWIlwjQ0xUmRMSzfeyn69GMsRnw
tDpMoxegFBcfuBT842RWLE8Lv7nnyfQ6G/oZsotjX5WUEm7Ac8MsHk5LVWcRe5CnYlpO9Kp/Nf5v
klSj04iob9tx+oephzIMWXfjRYpoLa/+INzzV9yUzm2AQHcIdecJwT8EvskfCBWOkkWohRcm7tZB
Dwh4TD0egilatp1BuNKpMgUutXxY9ZMXXHwGXReTwIJFmqCGZeHNXAxj0+8aR7JMwz+i0f6UXi9e
lEHaYt+I9Iw20j9KjNerfoRjpxyu5/kQ6DAbWOg+yCyrz0GAgQ4d+IGRsrXDxYODyw9Tgi/TfksQ
h3kPUon7J3G2phvre0T9M0JUD9bYrHLIrGFxH0NCkfucT1tT9vvYZv3LfMPHN1tWv5ISQ9afLK7T
D4ZPsD81P9xVaJmuLoN0y7PPaTKm3FwCoiaypya34Cyo3Dw0NIRLKTCXtaD1l8KuxCVpeZiw3oiW
BvmFwK6sWwlngLFxexNjEJ38yMjvzsRJbEMbWPgZgpEiriGwAsrBUeGFh7SqluzlsE1N08uUotsu
lQrWmTVodxrz9NZ3ITFbTDaXRlkd3ZQVAnF3McDSBBN4rvdLZoDsmTX0Vyb3AWaKnOmL3pguQzxh
jOSOOwkGWb5m3AOcqifN0s/WI2hT/6JNQcy0IjOJYNAjaxHVwSlLKv9W0HimkoyWwvXTfUoK0Loq
B2urTd9D2zjtshPVwW8UHC+0jgwNRAvD2snfQgTHrLZv0Jrr31OyicLu3rTU4WkYzTVOuyO6xNpp
pRpvco6RmViOfOWCqSOvFn979tHx+l8LQaxqhjXshMhb33qTAxVcAMseSS9GFPCkD4b6FrYjF3SF
3MkdN9qhrL01XURiszm3v6bdbsYYwTeYMZ52hiaOsCrNhIh0WeqEc/e1hb0Ut5fqk4TiBtM4qDT7
6uvptW7H4TtV3SMtg2lvRUDHqqFnHlfXxgurBxrz0i3ZfRDk22mEyPXeWYywY8d8ih4+zN5JY7uA
kNvO6uqcF3oMlZOoAk2DNuFA6tnDx46eZON+KZWMeJbmTrrqIgQCBF55ufbi9fjF9cDPMObDi3Ry
Ud+UmexiPy9+T+ZhmDJ65TGAFZmPjVpIyoCdaRGO7bpUqrpREZ7qJFDRclhQ9sJE0vpLK4OXoK1v
GXchlHFGDZ0KUQ/V/RIcyDnrU4FntDyOMv/uCyQ9lulo75GmujVBWv1u0krWCwBISPTsozPDK3/r
cr4sfr51O0vbBbRmVT6QZkXODgqekKpRBji+3Qk1vm3WawPG0ZZFx/TwQr3AWj/pvwT7RQuf7Vci
yQ9ILXdny6TjhlbKJyuhAlRgF+56RKI6JqP6kTjI+BKBhZhkgq+469XWtHLn8HPQ8XkggjVO9z5S
Etn+HPbq2YLm7MDtZloW3MHv1XwIVDrLbqZF3uqvkdY94TjFTxFh3T06whoReWk6f6fvQs7snbvL
+Mc0xcMfvHITtzaCSBGaVw++/d8HN7CunTUIKjNiQdCGdeuA/cnJVQaQ0BgWTk0x193SIKs+ZOeL
HR2DsQo9DQbt3KV6Ph+Wc2oCt8ZhIP2TLIS38FEb3T2ybZPeHR90uGRTF9tOjhVEs86ld6/LTVLN
YWekD5wLNBI0OclXNntL/BjPXOal3ziptI3GSPX0c+hzg9QgLV27BMStuD9oZ7TV9j6JVbGLsfPw
7GP9INxvRKbDV9yaknrf+YtyTjEKj7GOmB3mEpZBrzy+9Dvy3hrLp2kyiBp+6bWPLEkr5DHQQpp+
urPOc7ITNcLnOEJO+GHBV8J7afO6OTqQDWDdbptiiM6A14kuM0DgZm6WHBrM9ysrSvTT/5dnSkSS
iCb/c3nm//h/IKF//1//S57p/gOxskJz8sMIdax/yjONf1DkaYhTJMAyZ8Zz/oc809T/YTmGhjxT
d5FBuRqk0v+AhBr2PzQEm65yLFoIXUn9vyLPBH7wf6kzdc20lHQ0HCG8bIAV/PtfX090V/V//2/y
33Mdr3049d4FP8QZj8EImYiDbfZrgw3Aj37w59DYdQik1wMr00txxm94UQG8Cb+rXHxsHro8ruEl
6yXvqRma5N4qup+SLPY48x50oViRLW/VeZn+TKaT2tWpCRxMuhIpAasZNgPDklRr/9BZSXXFMQc7
oNMQ9MtgviXX3UuQwwaPUKh0rTbRl5vFFpsRe0ar8BDCaBi7GmaF2eiyEkKPSq4QcCg7jPOzMYSv
9BQMlbG/rcpenbpoKp90QuEql6vcJM/6yVcvngsAHU9sti8740pG+Hhm685ozi+AHBn5kWY9P7ZR
mh5NBs18LXuvYzmsgFcG/aYDNgMwLpRIBUzt1LVMEQiM6eDkMeU1BX4kJgvY2/xPjeHiHSQ9oUi3
IfLDvexUv6LSLo7w0c8oL72LHlvDomrDb3z5/lbYYC27dtWLIPysRpRyHdBmVRAOi00MQRngc+6Q
p8qxXrrKVicRuf1qqnrutcJ/ctrV6BbR0TWxfEo3Lr8UjjxsI/FbmhrNjilasoq76tp5wS/EcNNL
Af14g8R4AAcGOTzLrafY6JjmBG6wI/DQWmSIUMSicFosxgABNsz0wg0eAsaGhjWeximudv9ygd3+
xtf+W9amtxwdG+cgVwBc3f+Dawtu12F8hdsVmxfE2fmc/pdzllDJ1nNIZj1rg5te2E1ll4C7J722
GZxI3DywFoNTKQv281rQ0pqwuWwTmq2UyvDIIzo/lh2rnLFo76UOISRONI27pfln6lhDZHaZXXsQ
UQuk8lDuWRUN884omLdHwCDZI7FQwpQ3vChWTJCrDubPzonlk5q3UNiOxn06b6ZcAkvZUxXzxoqO
fx3MO6zKRoDRxWVzTgPnpfQ0yax/zlgrcyD3+S+oLukLGkom18hk9+NYqn1mBa9lZvcLSwfhW+og
uwmPADNe+czfNH88adpk7vHZHPRIokO135A75PfANbQ11C/27jrSM1MwWaQgdR+5Kdu9a4n3tmKv
UPOo/upN88r80PyNxzVAEWDaQ/Fpmy4BEYlXbek90Iy11gZlNh+6GEIMYjiUV0rPkEQY7r1so+Ta
BKsKsZY95tC55tKiN1x4l7a3yKv6nJJpu4dARJJqlR5GrRQvEZldQWmrL2AKGWEJ+KyaYF3gG11q
dmqRAA4TX1aO/OwK413VDpJEvxhYQ2No5eQtBy27GEqAosX4sYzkRMYMRCpnqZWRIMLeK1D5luU6
aQkCjG2rf4FbotbgHKtNYdjyBjQMFygBXPyx/sOBoL3xMCgeg6nD4xxNzaYUbvQY+bsXKLTWlOjZ
gWY7ehKpl5xFk8EUEuFTrRqERv2wDaNMp+Cbl4cDqAHDBXLWpmgM7Drbth2pFiOY+aVFcIozkEbS
isy4UI/oFwUxbdnpRbLMfUZCrhd7L2Wa4em26mw5AbJY6pQ1c9/4LfHCvRrdvHlHTyQCr2Ht28Hc
RYy/cHOTcaRfzwHIWEZUn6cbHUbFuphi8qYJolzUM9rh5+BrTIHawEVwUPeoHu20PsmAIKDYKf0N
LW598vu/ppLVehEkB5DF0TUBUrAqA07eurbUgd41rItjadTBenC07DvEtDkYZ6OabxBWM+3Qbde3
qdq1XtY9Gt1Pr+wTnnQjQkwe4kAOnOKhV2XLwjWpmN35AtnaaAPN0VHTAHbiHS3mcyYhc5Lsx1Mz
9iHav7I/6134TEtbneui4yonrP2lt0VELtAIFL4UDxaD3j7GAcPMLDFJSfbfXOjBK9sBDWSGFWcy
ErpzQnsgiITapHA5LjHWiU1r+P2liw0GWSrF9n8YKXa3Tevo+9o2xGXUUSIIbD/vmTddE4ZxyCwC
kHrZgD6tkW9ZHWICU90ECUZDXG058frHJ5qVEIlkkOjXFnHGMminfLYKZZdCwnyjDH6EismVjLQj
Mx9zx6dVNIQC87N/HuQ8V+jz4qtum2C2IlgIPiyzPfzLlwCOcPyPJqu9AVbyz8EyELIgTusgMhXE
If38sGTd9fc/D8W4rLxa3wlc4odpqIrDz1cKOscsCWLF2HgIBIIpXYo6CH7xeJKkBv8VuS+gHH9P
NsEe/oShEToHWhVDebtgkPkKXYPYM6+hUw7r9H2qVL3oB0KicQ6du04Yt2i0wHy5jPHauidPe85/
Vkzu/j6EeOHBf4evpnChwtRg9oI0Ra5pOOQDzFirqmKm/yNJ8+qe+4nvG0fWGNXJIq55UdUN91Ut
6tvDz9v089XPAfrXIyi6dIt1uNuXjgu9wHch7ISYVmntl8r1ftdogg4weleOSWpdYpcla7bkJBn7
rKeh1FDqRfE9KYqWHYU2bmACr1JBxR22BbGs8F+IQjn4dmniCtUYCKeovepBbFx9crdpmb/Nr3dZ
gBVfEIR9TJ3uA8n5+IbBEeGSXzyXPBfZLCv4mAZGzTa1hi0UzuFtHnrrCd7mugssdqXevfMn9SVS
AadOk+MOTXG708Zt09nVZ+Y35XYoPcCz9Weai+4dQjm+Vyv5LuaYKSJ54k08aJ+Nber7vnS/ErMB
UKhpwTJwI+9YxFjGoqyWu9IdkavGdvOKU5zItsEuAFDSvkykqq9zWGSUeWwqGjWQKWNQUvkI06hx
0ltapKjlDdaQS+yiETosfjjwgXIWqEcHF3E72QNLcVsjgCbGwFzqDZFWbfvXJPDk+xL+xM9XiWb9
ShPytxtlXsKO97dsa33TtVDUnTT8NJSdPdV1VC7TmDJUt8h/bAs2aMoy0hWwqfC1QtUs+MxSZBsb
Z/BfcSUE56RPk6UkmPiWkMFgsyDmbGimLXkfwb3I30ODO3pJ69uQmkrwD0qBxsURYmfZJa9UcHB0
65A1Sc6CsqV0JH1oyWMr2SI2LU65QICuM6C4C0X1yMZlPw1atdFY/nw2REsp1+mwCzE2FpVUN4eR
/36ObFnwgLoZLF5PSdKjs0jsrWYO9RF4B8LcOXQMwli1/5G7W4niJaR2c9DiPS77+JUdEA9/KdHP
DUHy6k35h9M0yMsRfSuv1a+kJ7eEpzLNUd6yVJN86RWOHRsFllc405onUgijBOCjbzgvoVvLdV+1
yUmBPICNVqiLCV5kVWUaIScBQRUVWyMP0mfpXnTiySpsAMuoGcf1FFnnwnDkPvOrY+eMwZp2IMbc
XwZP3cSQohiRhxexCu46vAZCnRhv5N7IfsMxHm6unWFD968l8pCtS028nCIC4ZranZ6gYbx7YXg2
sNAvmyh70mqt2LPffHJkaL5qWtyua0JMq7RRF/wh7TkcyiOafossNsu6Q4Ds95Y+wO7znA9m7u46
t9SXqVp7Q0IIjtDMlCsvCQoMaRViU9s+xV5dX0pIaAQw+bZ3U5XhIA2D/eaFgXpCF7Wqg0JdqRd+
R9Dpv9HLoAQjpvnJzSNinSO8NS0LZgPb6rVzaT7Qs8tNFBvjs2incO9O0UGLnLeZB4TpwYb44vN2
BOZnrvOaQqEXr3WIs6LOun3kinqJKMjEfyN6xrvFjWlWe7Ps6EHhEB1Df1CEcmeC9EWM4qXJr6oV
2yGTu8VRg7+JecF61a3kQ7VJe4NSR6Xg2fF9nPHFMCC2ihXSGjxy+Jg3NVVvP1KmG6mtWSd2aj6w
nTFcMovzr5XRzw9t9eGF48Wct6yD675Ty5f7oA7es959G7sWqIAOh6RXJtn0vBtdoaUvURmMq0YU
KCtjfaBbzOuT0J3dSLbEH6D56yAkRklDhsBE5zgEz8N8f8jLtD6ogeCgfHTcc58a37Zoz06nBR/c
7urOjX7bY/nQxWTAiLVfQI05m87wFuw+om8LJMRCWeGeOajzApaxXrhat2e/PKLPD9vnAjEl+qeT
pUbtiyX4PQoC77fP1hn93bW2qcVgvfxFbBR7thtGlHg1uYyeJskprneltaqQsqxMuq1nS8S/Dc9A
WhWP5jEZvauvtUgejCK+1NY4LCuY/ltrQOrL/KehEyOU0AV1yOO0ssjjgDTgkZNhznl5meJZF3Mh
3gvlkSCZUzfSe6z8NDI/bDluAqIOPgj+BX3oU9+GJKo7kSeO1JTEdkJIoC6oIO5PO0LY2id2G3jF
wE0NtNgHcPT5wWkBwVaN/ajtwD4ULTGHQ4g/qhu/y8L7BcoLl6TVQ00NnDn3PazeJ82CRtn4T/oM
Aw3kRKnEYWTKbKcE9Hhd0W1qFdyMcot+ZAsD032Vwh12hkjkhvdw4Ea+oZIermPSaMukYN1GRpj6
akGJuNJbN5jHvrEXSXYFvreTg/2LXcr4nHvFru1mrlPMujPs+cgc74AY7pih3hkC2/uMzLhb25Nn
LJsK0TJSluZV9Vyd6KDtc2fAPIrD+hB3uCN/DmSL7fSS1A54IeXVjBp9VdBhtBaoqgLLw0+snZei
QI0SABxN00moY0qhHFM2Bge3hJ1HTkDZ07a0OP3eWFL4svxTw0H4LqcUEpyJqVEDhxFWJZqCiX1g
OAIyEmPhPVG41Rjb0OGmIf1r0YfhOvCb5CRY3KdVhtGiAyJrEflbASLWanHzc8d9jDU0jrD0MjKg
MABEQFafSf2EozdibYygHQJca0AX6e6IkLn4lWWiOGqRXu/TngkEAGU09auqqoluHipw+GTIYnon
tNSc0Fs5WOwuvNdfPvm8J99T0Dyqpr9D9EEbPUZfKijqNRTu8EAbcq4ZdRyY2Nsnv6yJPnZz5ySS
NNkFpfcylAlbPuKR1Blpn+EznyrChY7x8LeebWUy1L8m4+TRBSHZqJMraaz1eZxce5lLhgAQDGGf
5v1wdhM57NiG6HLTEny88rUIdbbqvY8hTj5BpKo7YXF3TdFsBNWoXivhrNokyz8hOFNaOl6P27DP
j1bhlks7Mz+IgQSBnQqLzEy/O5Ln+lKWztYqCjZwddw9uCkABSuSbNWQ3OQUzsD+TtMQH9qvJObJ
1zQ3+2PBRIU/EKuYTu7uTsJYS2r5rcgx7JrUODoKfiTPOdpZE6t+YbreQzLuQZTvOWsRZzeR9/be
jRRSbiqju9ZkXJxJC7TNCJbRwPZLmOl4iHL58vd3PWM1IVM6t6qmc5sPXaq/ZVVXMuRJvUMxH7rJ
Vkt8T9a+JQoewub4u/eR7Hks0ueD6oKPqgtz3toByhlqZxegzqqbyvQIySMl0tsgPsHDeboZDapu
UyMrR4zdu1uU4zp3Q0TPRl1ci96Qu8BMi739PqTIBt32aZKh/TZRVrB3MQ8oL7gi8XIulOaZ6xYh
3FbUrvGhIdFuSVs8I7smFMbNCMkJapggQUj2Q4h7kd3eiJmkao4WCE+QYcwVy94ffwf9zo276Zdu
Kco1xzibkrwIOchT2YTR5edQkQyxI5ntY3ImeWUmZZwHoNeAGeW1nlWxP18VpYj2RWL+HoyUaVCa
H3M8B48wESkSZn/TAAzEIjBmpxSt/gY1klxU4JJ4jgYupJBYLHKja7bOmPV3k6cY2/vA3OnMZe8/
Pyt0JEQaq28urRFWVNhoq1pVqzAuqhtkug5dPgy9QRvKtVUTeBHhvbmSit4APOJDdAb7fXYEdaZO
lF2h3IthNchiI8RKFcjkYzca9HsVK9usHyt4kU2xJGO73mauWS6ZYsdrmwp6myc5HTTU5KOdEYbI
h1ptHVk9dADoL5VITjhKXaxSVX9gLLkNCutzpHz5C5XeS4ub6yw899QUQXfQm50dFMUl5XF+bPIQ
SRw5goEE90FQSIdLeJ2zULmUdSRXwTwXYyl3DfDVpaS6PBKZbA0NHV83b96+LJiFj8kQByYcxkUX
16G1BQ8XkvxCyLp2bl3AM1ukIunDKgQsRiEfBGdfD5nMOqG2b+OgIUtPzBQRTDHdVF/d0KnuNk5a
iF6SmObsURmxd4FphDGdKNeF8LoYai6HXJgApxPWTmOtHTrZersqMMJFAvlnE+nGR98y110MDV7F
xikhlg16tC0Hx8Lt4oxXYpoeoRYR6mmk7oEHgzrAzKvDuFq19hRvtYYUB1dghHAHVHLM9dzrZJ+y
Oejp5zCWGdcSU8tWGEQd+mN9jU1SisxyTD7rMtinvpRbpqXQX60grxe8fG8GwAP8GCa320UGcCw/
D16nZII8hn1767WueRBh+KYy8M6GKOEP4eb4MJkm8ffnu3aaUelRtm6RRv6VI5CeVe8RkxsMt3oj
YvDAEREd+6xGfUyHjPLfaM9+j1gdfGlNh8ziem4g1mmtol1UU997ojkOoK/MKihemkD7zCPVHnnK
YGYfeRdM5NeXlk2/wx2UGlEvN8L2/HPrUKYbWTG9+kM97EPCwJexr3esyCq5VGbxhcSyfXdwjNFz
j3RIQYwoymteGyutFtP8OzxGtiuAd8460loSVfTYOIjKOVTS/R0NMtlFXj8SMJPXm0JKC11/35HJ
DcLNEUSbV1qcPwcad/Myauu1rhHQ6QxMKV3DoTTjYmWlEqcbkbZogey2P9SRM682+iOTjvI8Edw6
dSUmjA5LHHs8VM+SgDZ87h+WPW1IBaSU+ax6Ga5qax49Be247/IrPH9eUa6HH2QxrkDAoIeyje49
stbFgDQBUfE6B6X2PUn1VBE5ZmfiT0S1yg7a/lRFKGdKYPViEU/ERE/XV7gSeMWg3o5Rx/XTTJiq
dEs79xVRaFMXLTNbb99EG90iDI1Xze7/tJmYTjyO32xD6yHa5ITIldlfDRlDKhnUPR+cdKFTeezT
NKZzGEd/6etjv60xfC3hFaqd4Cm3JzAY8/hY/E6V5p60Jo9OoREFbO2nguxcURzY6kRPTpjHq5BM
8g3PQx5w1rTyYKhyN2K3zozvg15D4IZhpQ0ieG047bCaobYYUhidmxpiw2EF9d3dBilpP0gHDDrm
qd6xjmsXg00uTFp5hwAmBv1jvmkbFM9VCci+qbJkGWdYhcPysw6d6VcArQQf8r3Bu/DZuEkxSyfR
GcQ4+CQrjJWGLBRaqou/l2c1dpGWQIFRHVXO3C/qCu8K+3GroXo+/I0CcsxX5UIxTtOeLoW5GZtv
oFlRYpTM+ZehEYd3Sijb0cXKM4dwXUtFeE8bdPssQ6M/icK5jJhXlnYwqO9B6MsmMdVHIW1uH6HG
dj+yXHoGlA0//0Xsh0c1mAfPjGxyHrx4QYZR/KpAQjsxBZiTleWH7rRwodPieWrdD3K4jkgdxR+2
UaupDT8DlMWsDxKFnc88ULi2zxN7641utmjCmpLw9JrbCrivFYFdr2qaYgALFRzTur01dbyNahk+
J+M8+KqaQwNyeEdZJ1ayitW27CQ+4qw8RYoJFL+83Lk6jyrfKHkM5eQUAl2Bgk+Kmwu/akiKfJ0W
GSKEpju6LIo4DSuKmsDY+96Unn8OCd1tHGDh0tjpMLZSxyYuXwa9DY5oD/uVYCj86bYees8WF6Uv
uk07Otm6FwYKF6cGHzDVBMpFm7nU52Kr5cpFArhKkNmTsp6EBD70KcBPvqVeeDQWcUwjChAZVW8j
o7sL4b0hVTqebMvL5EFNQ7gpwsLfjXrhkxQuudWQypTbbzlaUwwHmdonjUye2rnj8ZS+7rGonvVY
k4hkCc7SAPFfAvZhFy6dDsS9t9M8iBRpGX4PbBlNKDtvRCppCM6ClmkTbC0S2TFl6P6hLWkPFdrr
dGqmb9aYG9Xh14E9ZTPk/7Kai2356LSKPD6a7ILYqfp/RFytS91Cw1LIGGX+kdig/kn6ZIo3Q4s7
lUnFoqiacNPr4BPH/32Qdgd9wksv4TR/WIF/s4Y6X9RoIpb4MxFRamO+DILYeaiJVdeggYewi88S
dzXqZUMtjYrEaBiAzt4YCGpT6KfWCZPvFS5KrmKV+2wGpbYohwqqBQl820H0053IFkJf6yP1EGua
SkH5DANE1bHu31Ikbvh1l2TNQH2RZfVk6PSV3dhRaU74fERik2UwSg9cnTbr10WHS8H9smwj2Ysi
G66M83oMOubzID3QwRSMcNrKF0FrsiqwWe1pSOr3FIS5pyJgWk3mbnuKhnNjkD1R+NmBTR/crwyh
2uwP+zm0DqxUFHuMMsiz0LBdJ4btPQUVmILIl4h7NfFwbKc4uvOhNEf2yG1PundN1LLOhY1Xrar5
QyaBYEf/sOIsOoBDr7dJKvUFezH92sjYuPaBJ6l5iNmDs0shYaOL4o5lf7iF8RTpEj6nU77nhT8s
HUfrjj/f2j2jgap7E6Eu9uiwjq6YFdah1lwA0u8h0mi3mh6GzVH4AN3tbFU4ahvAIZJ2O7ReXExu
BFjryXsls41mOQ9DWdlbwaN4OQ5O94jSgPmsS+WSzGPrWpbadUyZkGS2Jj+1tmRwVahpHwJY/wEa
OGCb0FRPBRnWtXmsJg0Hk8E1KZsarw5xnYMay4MfVtey5vIVlriZeP6fSxO6WRvod89B8e/gQuCV
pA+XMnyPE/EnZxvehue4d/wVC9fozT+dZSwMEu1fx3TcVZXWXlH+VylzuDCNkD4ZH15Jz6qGeRVd
Tu7Gps+mlnDMRWHL4UTFxRkyh3xlQ/gSt7pxb0J3bQ9WsQpMehYkRREC7WVarRrbv/Oh5C+Vwahy
dBIuDb4LRVg/AwQyfCzwYM4/9NAeLpM3a0elbz28LA+WPABop3XLPfbooI3ePbBLz06CAfUJawmm
pbrZI+IYnvtpgGhZgq+MmBQgjwouypniFbw5+4t4eLqtIb6ggMabYKorOYLZ0axsd9E5LQYDJ/4g
42HaSj470LSecXNBVOKr9oc39vo7osu77yIWoGGk+TvvGlpf4SZ3X4a/G01zmc9ZEMFdYA0tzpln
WRwsyz+xNEOeDYpFyzB+AZ/QL5j0sq9AwIFtKbReDC8g5SSbglvqIJwvBitlTmm5B7toNn4QyIuf
aemuHRPE1OClrpGmZfspy38hv4OUMnZc7aXyXzJNe1cat29j6h/drA4t24RTZRrXod5/WMKOrv88
RMCx0AFjuLR9GidZDOHCwBzPqCiLjg4ydCNMZh5wHDpndpJ7kYGs9Jj+haPQXhuENUMI92AoA4K8
aijqU9liCusnecziZthhNr76BjlzrZjdcomGLNCU2QyD1TdN4f4l5ATUm5vJSkZODNE+uwjo1qfJ
Mcezlap1N7QWgJ6YuSw5m7AHnEPn4+EyCc9YGsxyF0iQwVOXqrthz662eHTMlUwedjqY3yDcDG7L
QXidVBTuO00HTzrP/YfC/jBLY+narvVtKQDP0r6w6hwu/N5zi1D58PNdLwRbcYY01gEY2d8/G4aa
mJORUbATy/pUVWG0ZIhvQASZyPKeD0pgFdHqVO7LokDYgPkZG0x/Ey1jgo6cnX0ndZKVfAhIwCme
MiYh9N7jUjotFDm6YHJWxe/KGtzfpf2EdlYsCaYPTwTKkqpVYzYJ7Sx5sexUwtGCzeC7rXwmV50Q
EGLr57o3N+QvfqWx/fnRP39e++uRYKUjRZ7796HVu7sX1gEWDFmuCBO0P6pI3+lxKF6nifJ29gUj
bbUWcQYh1wcERNpV+qsNMaIno5menA5zP4wLcvKqsbxqDVlhgPU+p8AeL57jTUcvLB8yL2GkoBTc
uCYOv64EwG8ScbnBqBJdMgMjfBDv0RraT+yz3mVeD19pg5cdHW5+lUo0q1QlE+gSc4Ok1H/Owzm/
x+hembIMxDNT5JsRye44DOtbiSCHoHdGOCKO1wUG4TM0JvgjNr73yZdbbo35wQ6L/FCrlPwUTVIl
1PkDvuD4bfXmRwZ27KsochBtcVVi266sfZq1LKBYFd8yEde7AdjNvk5y/zpVDY0IE5U3aatXQ4bT
sTFItwgADqHSct6tsTeODJCZ4OHD28U9tq3YaaFmMmd8MWHH5k1dfeCCxAvTSfPvb0Mg9Xiwymf8
LNF5QM6x/PnP2oGrzR4LRhMD1G/Dr/cwbKoPFnRqA1kVHtH822rCtRQQ3RfZElrfOsmAKgGK+b8c
9GE66B1iKNMgTrW12i2qtPzqD3k0j4yh7QG/fR5KSGe9Sp/tVjHPBa6/13oa6jgjDiC1unglEpJb
4Wie7LiAeScfVjRNKCw4FRIPRm6nWd1pKJlck+/nLv22PQZl2y68ZjBXAAbLqyxUeWQLezLDyLy5
4JD3TNT/OMKp9xOtYPE/KTuTJOmV7DpvRVZzlNA3NLIG0fcR2eefE1h2D63DAUePmRahgcw01Tq0
HEm70Id8j2RVkUaTJrCMjGwjAMf1e8/5TuqbJ+GgdtN5Cw1Md+ju6ps+5MNuqJ2PAsXZ1u5nBxfz
teVPuVSNHisrg8KlRBTGpSNfFRk42LbVt2PMMTGdyu+Txu53HYpzWZkH4OTLqJuGB25Q5ZINfLA2
u9rEjjPU5E6IbJExyH/3pLHqsrzeARRIqZZMdZ5cUcDOnXfkaPkOpFO46IWt6i5JW3awZgeUSi1r
F7lMXKQ7nLF4UApSMM0CeD4N8aca6PkCCXu8jfMqWaMnIeJMacOhBtexcuqOcken8x32gLeiPt5g
YnZAwgwOaFMz3ziaiuFxm/IpLunf+YSX9kwgbmnZYPTWaSbELVmSKjv3Kc4o3CTnHoCl00bVA5P3
hrAVuilgyzpgMVHxhj6OyID54FhNsuWG+tVCywUomHS0B1DSt3rWbAuvgN4EKupcx6N2XmSSlOnK
N4bbjG0rB48m0tya2Ii2u29w1Z26+dAO2YOa8KQRgadg2kw94bQjCZqOFdvY/Lx3g+7djh8u6C8m
XD+mhUJQBWJRJbHzFVT4AFvbY/iQIg+tH6NS2NifmPlwC2/WfQVsOpPkgViB8zw63ldDKPjWj2ae
HQ442E10yYpBARacDyk6HVQEEJPNGPdmagzYooXjHVWeKWIBo+kOOAbJTV6BkiaR+R1N92EhmUcv
ho7zoTLZZ0Oyg9gUNOqClcaHlOg7P8R7eo+Dxt6UtKbV1LHfXyAWNDZJHjx5qRaAwJrlgSoGt2KZ
5homSLGid4nPopj2Q2e6D17YYrQsGCYzuVx6shzuc6YDm8QCmD4ZRXpi781ZMhcJlAvsOOs1rBrv
hUCSGGEaNl05kBI11blaS2twVxq764MbkXzn52231STOOF9zP8zgvaIvd+bXc8oN1hdVx/jZgxYm
Ywc+TvYFeSCFBzcbrZCLXdPSZ8QB8sGecx97177PyqGhyh/lXVN9QpOfnrj29cOQDHcGU6AF47nq
qx8Rd7HFwtfQ0ZcymeXHBeq0Fl4OgOJ476a6yZQ6CvaQQtRjFGcPdAqjdwqXsCEc0mckc7OHgZo1
joG7GFn8jMr20e6Zu43CuBTDTjVpd6P1rkdLuyHU3LGjy2T62R3VJ5nVVeBtlZsKYD3uh6XqYQuI
4btVNitAaL0HXWK++R4zoimemhXQm+wUaNF50vonHCTpPVJpbdV4rnk0yijaq7Z+tniJNqFhhGjY
8meav3JXmCF77FJya4GUzd7ikxEoll/KT86xBg4gIPBJugRe1aZcGYgHoRuPsNyQGgFXtYXclnis
V7oWFqxoNkDFIdLYh+OfbUDDL0rChTxL9M+xm70NmDYWirN91Qlj9ngX8ZIZX34MImz2KZjXIg9a
ZlkcMDNhGFJgOWcTlaV64jtuTKz9ox2bL6c4NIMndn/lwmUfUU1u8CKTJFySck2XCG2TbsCDq6wA
nwKgvK2TEQ1shc6+IXwUU2xfr6rcsU5+K9XOtaNf4RCkd43xq8KLch+H8jiQnHwzh/7L0GW7nHp/
WEZF3p3z1KpWuT4wN3JbLnqqyyWz2vSuI0QLCPhTk+vfnjMYmP1M9xAiqVtMtcg2+aiiNULVbG8T
cTpLYeC6JyFxFdlk4vij4keIyr4Y5B3+8GbQ3SuGX5Y1DW1OVX6Efd/ydsbViqvmi2pdXV0TpXg3
vsPf6sB4YM0yyFgeqj5+LIIJS6juHQFBGg92nz9pMZQKY6aYQFdZgCSZNo2Dfzkae3VfKF/dZwOJ
0aPdmYxcwXmWfVc8iKhxiBAKmO97xQNJx6zV7IXIepnCY1u02E0MH4iLVTy5M4qCFv26LaW116Wd
n5kH0EOoo2XdWtO9KrI7LTetfUpc7GZWF5OUVNfrwrMcCFSc5DMZxq10tJ3II3XHSteRd2Ynl67G
n0YYobGl03ITajOXfErjiDrH2vUJKEE94/f1ZULkjKl7Z30cTvQBmGO1HbhTXQNKmzdfpSiDs9G+
WQ1sngBHK+baGsp3R4Z2632WcfgJsCF6Gdr6WOJWh8pKAiVPiwMgrG7j5BheQnAEhp6IvRHJDzdr
kAHI32Sf1jcrTeiqNbDW2ULf9wNyAd2NhgMz45gbeB+iW2Dz6Qd9+kTrd9N5TnSHZhByZp6vYiLk
JvKmPkNKTRmlyRNJ9Pqm8F6VbWrHsSWOsfKM0yDYnIRal+BlE2uEssZeDcRD9kkxPA1lfWw842qW
vv6aBQ2njDazWBKCTG2bsQ1iK5nF0ZZw75GtSXSbMOuRBEXfYCoK9Sq4UzLIO3nukFytskoOJkL1
TSrwRzex/dwMV+HF2SmHF2JWqVyXwn0rsyaHjuPkD+TSbklBALUviVbRET1QNBMro8ev8TCFO280
IcXSeaoaNbwRPgcOZkwfdVl7dNim3eRozdLuhXiGuSHJtYdrYXKh40tFVFRiDx+Cot/bqi0JcCqC
lzTCK8Buc++5PUR3sh7vywRBGpxJ4hXOtlMVK7smRkUrtkmhvBdgmBqWZbhmqZaVh5qyd+cID7Ol
4bNn7YPwzmt7lomipr8QISgEsHRyVN/evFF0T8SG7j0wcCVB5wcz8nKWFqghrqklK1PE31HhtU9K
GTjzw/gcA4pcm3XjPxda85nhhscab4abmGHqCq1IvxEaMmW/FPrV6byJDBKBbaIontMOCv3PQUj/
q3acVTP+gv4drEBI2Wc8XTDriEqwz+Mo2HADr7YGFHVV+SrInLvqakqODlZ1f2z6k+UBv6mcboFH
w2OCUjmHPk9aakPcXQiMuDx9vPRZNyafRtzfYpPRZ0kv22dwfk8Z+WkwmIzdqL7TOtDYxOCtlUnS
NsKElT0huEmiMEbsh99PL+HD/TyMbT5wvO/CVO4lnw820ZuXcpIBZTW5DfRq1lGuQgzKNSmWloy2
YarMW9NL1G09s8BUtQ+BIV5ll49XSLbi2ncbt08UPuCx3FshTM2s7XeRk403ORbJDdNiKNxxWTm1
s0/KyltWbjhtlY6cYUgiY4UE9bdKH4laRBXJEM/4rhg5AgSKqjP5VNU5Rv0FwjH+mnxkpBkE2Uea
ZXDxSkPbMVTuLkZKCkPbkzlr2/W1wajQAkNggfSnB+ScOf1QYIc6YmgVmcWejlxKgj0Frj8gQG87
vG8VhZGuCeO7G+NX36QqjU1mEIOjiLbOpt/cPMBpUPjBzqPveC6Beq4syfrD1OVJCO1F8+P6S5TG
GYiu/dCHzRoXHrTx2BoXfudbdODktfOUBXgHtBNK7QLWWfjuS2oFp+1ws4vS/6ykPMDsNZ8T1AKL
zO+Ziid2v/i58/8cRlk8t36RrjDwfWjt7LswvkkJGdHwDtahJ8ZILH4/huO0QcGDAmrIo53ucAvE
KIAo7jcq3+Qx1cbksejqRWKWOyuGLGr0amvZ7r02VulTGIsN3X9jx04mW6FbxkHR1UdLagEXmX6o
IjfeTcywzn2FQdCbdpEyhnM+1/pdSlIaLfB0WRMZSwwYh6oFRl7SBJinnmofpemrmevR1fftX0Ru
VfupEwHkrMwBfRBpDPwlAl1L3BO3WOWcxJbpJcfcwyiMQ+qYK6Pap52Vr0fIicvWAJYtImtHd9/b
ya5ODgVhcQqgA5hEiq8uI3TRKHTz0ARiokP1SaO6e8XBPx20nP1SA9Bv3dSDvXNQWiw4S/s7sJMj
ARMERbPhCDJeerLgMjZ9jwMrErpDSFnhzMxKZ3oWKBFqD4Batm2qq8gSG6Fon5zNhHtqzhh0bUCe
PaAth5E387lcSveHCmQXJJP43sNrTru+P7ojxrWshsLZ2at4Jn4RcvUeyB4RUUnaqV3DBdM5i6KZ
FMaI5N0DHYbHP372ZppYjnAUezMPzZk1ZgId07skPmRJiNyEjjVWueJqJmnJxVjVwLCoq/s2wJzh
yvzRE/U2hqQjcvvYu9GXqKfgnny86aRh8di6VRAcppmJ9nPABwhRF2qaGkrzCi1pVvuBVGtnLcnP
YTU1INfKCfhaMGPYsJLPuCXQbA6qOGogSrLqAR/BzwPUolRFCqxbOgPefj43zdC3pKiaVebb/NtG
XZzFGOzEDInTrOK7mbFxCfw4eC2YrSOAAQlsOWeGzAV5UG1VxdBNb9G1tUzkzbTZ0/ycVlUIps6f
BxI95Dra4vHJtRr3foRql04A+H0wd9HqP7Z72fgt/9bs5eiWQY6fN1seDc+ezWB/ZfaiLHNM07IS
SM8wK+sghFkAG35Zh1jGNRpQK9nGr5MRt8eRQeyKO9ZdWnnhigbza6XH4Xnq82HRVzXXvpqcl+Rd
WJN4xq1PM7zP1oVLH07zJkD/I7caNhGEwOYGSiuwSHZry/vQAy7r20jKuaeSUu3czLR4GmsveZAe
ZkdoZf2A/Cn2w01eo8FBuVOCAlY4eCPIoyEi2DztacUEj//xqzO7Uf/NqwP23LcM3ZqDPubn/+rV
KXOU8Q67uWsc3bd1Eu/rYLjGZTQ++T0B5FGwNezIOfk+Kue87PAa0JdJUfXZIn82eA5lHs5rvTZY
eesyo2WNVZ0WnbnWXPyMYRuvKuqWm2nU76Iqfzfz/efP4R+ib/mHm6/+yz/y+FOWZE2SE/d3D/9y
ee+S4jf5j/M3/csX/e23/OWcfCpZy9+av/+qv/kmfvIfv3n13rz/zYN1QWLCeNd+q/H+u27z5ucX
8DfOX/n/+uR/+v75KeAuv//pT+9fIilWSc1w6rP50x9P7b/+6U+Wzrjjr97G+Tf88fTlXfCd/+e/
/df//T/+5//67//l3/mufzYNG382LRoprucHjqN7/Lw/Ml1058+c73zWx8s7G4D/xTRsBX92iFrR
dS+wbBxelvGvpmHjz66LBdn3DN90Dc8I/n9Mw6bvzJktv1sz5//Q8w1SEbiD+LZLAxar+985MNE7
2V7Vh+XJIISF1gtmIoK44/rs5/SYMMoerMzc8B/i1Efw6W5hV6hlQj5SNyXdpfdAZOPPdJZ6UMrN
6JirTDLUEvMhMenwUy0w+KLbnG7hxOBmwAN4c0zkAlFrKX3pJArib4dKpS9bb1sGIxpTs+cX2UgO
td7PaNz6mD2irLmqZp81aXBrXAAYZn0fBHf9lDLsx+l8Kujr7VF8X0WBUBNGXrmbU5afkikb1lFX
TRtGAsXTxH54S5Z9tp5IWD0LmIj0S6oB5ja4tBFjZ2c8ViqtdnHe9/ybTYwk0DRPdRzuYabUvz9S
oSi3qE4xVgzNDKDn7+5QOC5tmc/tLHhXhmkx+bY2fSTVgX5lhTaTURVWcbFuxpagBtqy2SVirru2
rXRgz8FDJvfRspxYvZupJOvNdnXA4LBqhT25B8/K/Buy6WXclcUDnTxriXWGajRCyGhGSb4VGYjn
UoT61dNrYj/DoVw2GWHpFizt7WCFpHaZhfFUB5QBjCm+ShuQ7CTbF3S/6Ixy0h4LO7pqhk74p26a
H80EJQ+H+D6iub0gcANJ3QgLsxl6d4HCmVyLqPzjYE3GQwBsmSUzoYmqJpJAw10kJLQXtm9IGSGq
WR4acDQtwKKGvFlL1xVXy45AkIoSwI4038ZKc7bG2JinEW4KxM05vNbt3V8Q7YkIsWKC/pBVLOvU
urMbhcbXISSMGjQ5eS1TfXxJe9yJ6gAKclpT7xeL3GjjaxT4HUo3UOFls8OIGb9x8mprHVcQPVaA
bsq0o1WGkG4Vx8h/QDQ6p8xIJ4pmdWH7rYETwUVVmO05lfUfB7NNh0MuJpI+3HKpJUa7dssuvzSj
k198C0Uwqnn4IzGMmtXPMxCYBUPIc0+kXpWAFnL8iub9JHG+a5VFaA4UQejxFEOcSh/HQojvwu6m
Xaks/8KEwD+CZ961qjOvrrKQSjjOfW9qznqMUlgeuZ82vODNEppvcm1UDiJbKy+2X7nnCI+pnA3v
Pwd9mPezVheRR1TlVxQH+cqybCAuMOVviP+sQ96nL54qyLZm8H3Mues80Dc0AP3l5ZzyVII5DB1w
ZLVztJtigyUiPvkjhhesYMkq9Ax1lYn9iaNC35CLhyYnmV7HiNkxvr7rJG39RQzQ+HDzWwvdt1fK
nNJTOR9EyTzfCATBD730juw53CPbDHUcPVLNBSB82zeOPx95bkEG0ujv3TnixZMSJHBmoY/mPKlm
MwMR9x80ko+OHdRvbW9t3C58B2Fb3zMLJWq4c/pbZMH4URk7Ah1O0Rp+9dHmtTwIf2CoSnzyqRpk
DN8cGiCt1iNZivVGG20cdJlK7mPaXeGYoe8qplsvHJZQHTMaHZ7gwU76YE2AzrCeYqu5NH51J1Jy
Q32l4CsoCIRhKryVwOCwRPJZrzTXCo9T+5Db9HaS/ogkKjr/HOLW006Ib1E6IiZm7m7pOzFW09KJ
dKLl6+5EHqY6ql4zN2aA6KwdQ0KWZcPFiTIhhOb4JKsIH5JGTiUPer19IS7B2Cfs6C4VGeqLoYxn
dfqARnrJAAYSWTFDyXLoZJD6Q7bgAMtCyGXxjDDTMba+ejPWLJ0BZ/WMOivxOFgz/GyaMWgdnpdw
BqMVMyLNn2FpLMIL7oABSGBAagM3vJ2/12bAmjGj1owO6JrWe+DXUu0Rp221YAyb3VNOw2MZvvsZ
2iZmfJs9g9wCiG75jHYbZshb64F7G+C+dTMArptRcN0MhfNmPFw/g+LSH2QcM+gZITeYiChiK4ZZ
iCDeCjGZepZ5Nga7hryWWGTnkFkz6bLiPZ77pFm6AIfX7sMSfF2hXsIZZ+fMYLu8BnHXzLA7bOAW
vUAAeMOMwjNmKF6XcXrgqBthmcXWqkJCcu4048IGQD+1aUzQWR/+plJn2qc4+zfZjN8L4PBZ41Cf
xxnNFw9ecXWYSWDAUU9yBvhNM8rPlU/ZjPbrdCB/BMHIrZq5fzMAEKNC/Ei0onmXObdshgTqMy6w
nsGBESFb+K+xFKVqPIqBs5HTq0ENZ/8Wp515kCG6q6RttozhfEowAIXTjCqUHtDCBHqhmDGGYgYa
1jPakMj6Cb2GNyMPR9iHfgsEUYeGiHjLJzXGJcIwGkAlSnSUhFJh7Z1BirSwIbnNcEURj58alPfH
BFVtrpIA9a1JEux8bqpg0pYE8jormXKhGEW+ygN5DaxzXuI7jOQGIIq8eOmdBI13SuYcbEqGU0mn
eUFfB8lomMNSzysIgj78yGpEqF0PCyc1rN8Ptc64N/ZiEKF+estyUP2VuOMNFku6eN0GUx341n5o
N+lo6PtS/9Id5jyO233IGQUmYvuCoHhAyVAS0RsYj1Tl60zPavjpBsO5yiJFoSJ6PZXpXarHa41r
AztE8eaiF1lykdCkDuWhyzBY6q4GYSiwn0AezworzovRoJ0a67+SPjUe8d3krV0/G34DVjSfbmx6
1ZVWB038Kd6lCh9gmkXb2pHGziq9ZDHYfbuaQoWOLKuwz6BVsS3f3HK30pdeAy19mOWiwBydXegI
Z1YyRQsHE9zCKPfCJLFhaj3I9F427JoExWE5qVPo0jbW9Is1+kBFc23Z+Sm87H4s71utfOkiEWyr
mFkZGTKbJkPHZRnPRm++5wnxT3Xde+cxahB4d/rSCop4rVp3KWZCvjQca8scyE4GtWmN5letm/c1
XmC4BBUhBhI2gEcjIUPWQQ95PFfxsuohBPgYdbC49Wfd6DXEy8B0i04/1mG69NhdPijTeUbDzfgk
DxjyJxgQYENtYpy8ms8A2LfHZ+nk5Ny6RybKJzfpnYWbWoCXDRRIYW/cpWNCIEwTxmwck+QkM4f7
bhM2l6ykNOwtZ6FjRFk2geOBi+xWdUHWGQsBBhAqbORJ0a+sCXbx7ClpAxJqjNjhXhd5+tHRpiM8
T3GUJI9EcZefbfoddluVVOIRKlbE1Bs7AUs9KMTzKkb6l8+oXCQGUOTwQqfPRjAyRUnFAudctlLg
YdHCOHCHA2b8YfvqT31yCpxvA1Y5t5ESRRl4auoH7VyYPda5Ql4izWT+Umgfc5mZz76gJAeQPgUQ
fAIWIpKtkpoI+Bm5kLpxcqwzpjv2QD2Enu5XjsUa+m66kmFU7Qjrw5uq/Jvel+OhHok2IipwxXTZ
W3cTLfLI0N8BJl24gTCqDqIAgwdpgeyPl1UpC6LxEGdWsfOtx4a1YmdXIFRNqkXX+Rhsm+m+7Vwa
2kQtLRUG17Ih7oaJOIsvcRqt8zhXugsnhyBtFYJbelGKjZ+6mxSYbtrjb5RT85hNCUyPOF6DDPBR
EeXsOzxxyCI64EE81KuxgoXpQXHOWig1vj6d5ExCYWsvVkA9/JWodGdf5WIti2IjHPfcOh3tVx3E
Yp0Uu4KCoRhPra2KF/r3BlmBzgNQEuAvnPq8sNOx8xJwxSVJ5qLscNIm5i51a+vN5t/wC05nSIRE
Ys9kW+p0ap95B8Gf9MAAiMgeveh3cd189zMEmtKA1I2yOnrIV1fVPBiIMgMNMldKVnNZyMg9SY8o
Ph+fLOOicFs11b7yXWqkFOM3GQY+MnCgd/deOaM4ghhfej2MCzQEhxAl4aKrvb0mG0C0eWEieWX2
WtXFTN4xcEoZuk1lh4ExdgxytgVfoWnfbD6Jug1GtPPwHmwXNWAmBYKvXqBJi0H6rvx+TXxRsk4i
fVxXaH6XCRXO9EJ7Q24bNKxGEz/1VnKspPckxmnEC4BQLEua3WinW5d20iGbwEekOMCIgPeZBtSI
+GvbXbUqqM8O82b2yHNoS/zgl2FyCRy2L+EFbhKSLheX7kDRCia+ddB1pNqiV1pHr18xT5sPbY6g
aUzHp9FPrslkc1GRpwjueoH6MVsEZDosw8R9TjLnG5mzIhQINRGg40OPJ4Xn9TXWrfjUQzXZwtPT
zznw/s20cUrLXLv4y+bkUGoYTGj1GE68P47O1tYvd/h1ig1hhjedZuOjX1WKqepHXqWrQUKkafUW
nHayquhMfkE3QV4QFvqDDId+S3LLG95TOrSRHLaVq3fLJE5TQpq8RR+hlgUuiqGXdS3HioIqDLJ4
MkfsGfpGQ+NHxGTfCOYeXv0yIlshcIJcnCRpyOHSLMwL9cZxPKZcRNBsyajdNSJwiPGpEDS4qbr5
KbyvdnC3UJucba5AOeSJ4hVOXWpgLsOxdo91l1d7BbBZ2Tia3RqnCRJSdC4AVoUifUgnwWTd6KM4
q8ncF7IbrkQp7RtGhvxx4casQQfbNCOWZI73jAV6xllItRA52w63WrdUpIgaHqAJZzMWbb3l57w7
sbAxhZlbrXCZ75sAd5yUrAQEPZvR6zvcAvoZkxDIZ1eeRGCvax2pWNi4waptCBD16HDelS/AIQDG
QDm3B864sAWi0cvmJH05rUhPYHrkHlWM/EORArnskuhiOPkzWL9d34BD9hvjSXgISkwDm2c9Aj+s
ZyzvNHVgLbxCXwJUIExTeyaH8GEQAYZHHyMWjsCU9KnyMxytkoR3pBl5yehkiAftDYfrhfeMW3AN
qtZy3whLbRYgRoP7gKi3uw5Uhd1HW0+L2DsA3QeZXh+AclXXsSHYfdS887yZJYgP7QfSgJ2RZWjv
DXkCnWXtBFRoG4YsNKB6kcFZkCMS7QARpEInvmO1tRvXXY0gPja9RthXnfTRAbbetEfS8Ybd75YW
JOz0FGnSA5jvo+vcTr2Y9qwr+xh3m2EWiM5TAsR73ctpcudQWXK8qhOLG0OAfE46TRexPyCdTPUl
CG+5cYzAXsiwi7BDGU1H2A6f7Br2pyN2NbhGsTqMI+Opxp8xD/STYYlECluUf18J5l4t5Y1LBttq
jF6zEoVUJozXqKFscdDAsZT7LSVsuI281idnwKygg8qNGDzWsNLmqu3qdjuiJ1q62auL12fXed2z
ipmoR7MeU4aUO6LFvZk1zbERTYhqyGAwmqJzypty7w/cAy12MCk9Mcx07L0z1EXzLUeGRrTB0AOr
DveT3WKP1VLqgcpnZmo3u4TUmIcEb8+KTKR3UbYfWuh/y1BOT6WDyaxn9o+Y/tXiEVG5yQ1KOsbP
rWbgwNQaXG5uxVgn1tS4SdMsBBntFThiuaR0A1OQ9HQ2ubmJmkbtTXMqtroo9R3rsOxMCZoj8rdM
hueqzOdPYNEfS4EVOzLRfeLEZCt5VupuxtkB2xULS5jupQfCytyDnF5RfXlctgctoOmUO84CRHWw
rnEyLItq2OW+zVUwNTkZ5m64NCJYVI3p33lxEty5Nty73jkWFdQQIT8jY47h8cEOICp/GGBOp3Wb
3IaZx1XWMWWvprMzaUHcYw1chPDGUOIGoBpsgxkTIOoFKvJ3F8Mhd9vq2VNkfajoDTltxAqZ1beS
0pO4EjIbHItFgfXsFEhBSUoVtMR1wHxL61fK4k5bFsghulTn2uSlWOtu12/g4WOHQ6KPqxPhLkl5
ycT8gp4H4Koi+0KvMe7tDPtmmfySwrK28ThAi2/rc2dbh5Hc00WlOMsjvF91O/42AhtZTkn6UA4M
eWs6VH6TetibUkQj4GfHkDBJ13GpJYEHW4Ex8Nf0RxNLxkJrtfWQWzuUJ3NNgUw1Tbir6m0BVRs0
774dIQ2SQrEaR88+IFB+71w2NTbO1AEu5AXp0keqNc01HYoXdPLt89CSFyj8iVow6Ba93cgrUHC4
FcWEAFAYG4W2jAIpZ6+qHK6WqCVOCRjy4eeQkSisqk+ztNqrNRTDs57Lhd8/JJbl3mBSdg+d+C1E
cL/DwElHAq3UUE8QZUxwz74dPArbd7mAIcNlVL1sJWlzBhTkxJ444oTWL9tgmYoOgSSPzuqmz6yl
LzLFQXaLEDfeprFMDy2zesM3GPyp9L00aCFncqh+FQgKWHfEMuh0uRunKGBvP67rigQWaab6pkTJ
uCwEBU9joN7zRdlsy0Sm+yzB0pEkukaR3vUnKrd8ZZYxk2RjoqRKvRFq9YdRghAumVXfAQh2Vj0e
D3J+YWS7MK/uGk8KziYWYYIGGNSnzrDruVHP/Cn57HZaQNCUK1Z6R4BU3nzgtCDXo+h5CYkRkSBM
kth7a1XDe6Bp98C5yz3I8GBZhURW1x4d5SxpUVXgmGWEmJx/P5jDkUS+/JDqARqPiBzxuKU4GKV1
bkhqsEOlzrgeRtNz3nvdRltMNG420C8HOk3saaMdbZfRuODMQP/Twokj+3vlGYV1r7vxe5mIV6fs
YMeDHXhoWccBHrkQvQUWM5E0cp+1JTScYRwvlTcuCCaSt8xPhg1BIebaj0IiWEZFty3wAv4Mw9/6
HgQfrUjnpoOhf/kUNiDa+w8mk+OSxqV5BWyQHZT2QmO7WIZs/s6VNvXLPG60pT6n3wRzGA5j8bup
ZmiHKudk1DipFhIfgEHCs2iFdmp8K79EeSIuaRQf6HjTDsr94gCeyYFVnpobr6phR43yGdEom5g8
Cs+DCWpFCxzjxeqQrVORc6o2hfmSWgR2cgprW4yrHg26rl+b+UQV43XZOqwrBssdjW8rwyQxc9e9
fMqAuSoLFZRzdfXEvIfT3V5FoLPcT5mDf8HzDpAl4+Wk4Ar7Wj3u0B5Gp0wv7l1FCxB1QnmOwDQs
3a7xz06hvZazVl5vzhmL4bF1PPdgeyGNwcw8IGcyD21O7lkc+pRWmHPtxAjO2IrYHgQZKsVB+uHM
88cLHkZvU+vypuNJPEs+AnuX2ztDb8anIJSXMcBvONFJ27lZrJ29bsDV78HdTpxp2ohaJzNW4z3V
iuw5BGzEhD9Qz41TmaspVm+hAWotS4cKTG1mnPFsNCVs9jgUzoPv89umpLUPbjN7C3WD7Fo/yF+n
OL4rGlvbiAYlp9aPEMBzPd6xrtLnEFP2iPhi2uJLk1TjGg9jJEXV6F/INdqbbmbcS0e4yFlcY6lG
YPGyczvSlYgX1XwRHxkrFM96Gr5EmSTNw2X6UnVVuQp1X64Bj9fHFsyhqTr/XPolZWzc3UUVnhIc
O+NHO11aBAxRpvov33KJpDJDBGRkriw6jPm7rkTdrIeyXvqWMx4cVculh4zxFvVRipSH5kEgY8gp
iF4gTys0Nr7mnLzaHjYwY4q1HcT9Y5Mb9bGQDXbBpu0fQczyQjr5uAKBWBwSrSoO2XzAFAIRCfXD
Ous7uZvs/i3qPSoiHRzvgAt7bWg0xByqgKMtensfN+IGxiNbqiHuPpTM9hicUd8iYheV8alovW0z
E5/Oj1mnBCR/briBJz4C1LbX0XIsnKY0T03WX0ZPjHf9fKgFqJWEhMit46RkOLBKrhPWzc1gNeRp
ITpEYFMCx+tfsko4hybvnINppPWmjYInO7KdQ+figrJahIE/fC7ME8Z+AEe4xGA+PdrKYj+Y57eu
nvxrUadHq+umO2/I+J42vW8mDHGDY7zXM+OpAbp0oceXXYoqI8VV4ISwpbylfex/hHH3BobCefOD
RCwi17xYrp8ePKhmQPJlvR5dNMpu077SN7KvvlHZ3Of4yPOSdZU6WP3mR9D+Q8wbHm7jaXQPOKs9
YLmI5ZY6+9zDzydVmiF7KrSlKbnLR3oAyom7gYl4HcHn1qs949FV0JUJ7Fq40ClXs1/qaGW2cfz5
KC1ovAXJ9CFCZ3xK0o4kA6n9X/LOLLlxpMvSK8JvcMx45TyTEqnxBaaYMMMxOMYd1GZ6B927qX30
B2VWZVWZ9Qr6BSZlZkRkUCTg99xzvvM0gXt7SQWIMMOpzmE4OGutMcS5ys0rO9SWhoKF3oxrVd5x
KnVE02aQl6i7VaeV75Nu9XuBJ2yjXJ1Vo6t2BXr4Scz329Z+bV05Xgyd6s7a0423tJxKylFB+/E4
3HR1PCTLEpYLr+9cZ0WLNyLpF/7te42e80h++zi41gxE17iWySa1Inc/ahYhF2xZbNW1tbJy413p
1s8us3ELp92pShK2NWqd+EPwAnU2YFfDj+Y18XKyF6BwmzPTDKwEq7HWzuwetCEKHgNQut9ewu/L
t7+wiBUhVYpbAI84rybU6Wd6QO6DadZIPEXzGdpYgUH2H/qOQTs2iB7RLmrB+SeZEhQjcJv5q9wP
7X1vlRnLb95+voacDt5k1Uwj6gh3bfBldbnW5chnt/MaeC79W0lf4ZEMeXqEqIdgRIOw6VfOk5gv
ZqQWQDWwOk4jPagt/9X3xZ6/omngkz5BudLAxcQugzIMq4dRZ68xt6ajZwwFri0ke1br3VKy3D4O
YZYcwtbjeZuiliYTi1eZ3PR2Sm699YkFK3ga8lrdrfaLKMTATb4n5KQPP9imGvnac+DReAWr0lKR
ZUMlB+kzJn8bMMu/egikoA0HRI3mrQTi76OIsHj1AqxikvTjZvQ+hywuAKwQvFs6uYLhR1X1hnsv
2eKWLKLSC/0QqIjlBu9lEERjc+LDHG4zFPA0f069+aAK3IAmgw4WogUyrBzkMZn9Dt3k09UrKV4L
G4Oh0g5+Fg3wFJOCF0xJoX8YybEswggTUz6nsDAZuHQkm0W4saqecJWn+hNiBw10oDFIawH/QbXE
QT4T+kqXashw/p+xtfF36Tj2G3CZD4nBWScIdZWZrR1wNcZ6qj1FlEIYmdXeh7GKVxkV3M6SZo4T
4USH4rqKwvImvVQT3Bus8jBAu7kVpOV/PWALzIaxOOoEJY7ZRLUNf7uecuikfvRVuEPgk1uvGPul
ria4DRHPSRfTopYV7l7YqbwMWcohP6JjpVLiFKeetoL+SSA9HMwjP7Nzn5rhM7vvhzPGSDgWNrvI
lO9G7ue70IS4ELSyWgIhH05jnH9NVHE9WX2AddXwehq03Gpj4/PbdcrFYMBUf8Ocpq0Txf7E0f+m
VCm4ECspOBqKNBj4OJXWLdctpsgw/6HMaVoqQFrnRJE0k+jmS7YD6daCMH32rSTaoUGidYdpuDeI
PB40LOgH+oLp4CbKTYOi7gAObHgigcZnDRjVLCDN6uKnTX0Z8etu3ZQ8jRVcA7vGEGb2NQs+h4ON
B8yeUKS+iSzlH2XriXpBm/XaLhux1zq4I9/wkaSwCpJkjkVGLWHxGej2R14GQKxCGe69rvAX0MC1
W1ZmO2Icihu9hYBWaTzc4CcoPCaWvR+daFxOpcn0mVfOqzAld6gp8D4cVYOFAeDl2VAifN5lDmeZ
G2Vfw6M1NHdR9iSvvXEYHjj+Cvh6EtKA3QKKB1tSDoF/JeNEvoB5f1FV4DBsIoYHHRszSu78vdPV
bwC2jVs5wcIyChBq7G9KNtlY7vDAi2OTUbbRBGjYCyzl2iEGAERtDiDChvXarexmy0bQtdsmrQw6
nTFlbbvBpjuuouwwoBEdYmZWn/B91ac88mu1GHsY0W49S2NK3gY5DNtUYx6OrRjbGj+1E/DNcxoX
3SPu1J4+X/kBPgXtmM5cEvkN5JvIW3NvwjwHD/xEm+FDeESAksouPrMOmG+1GZN0Onq5RQ21jAVG
Z3ksYwBdrFu9VWP34z3DSLgMWj6XMbzkhem696wzmx9Tz+qyEs3ARrB3V9L5xSs5YkLvrwmmWYDJ
gTrwHjBwt8QF0kWWUxTTyOikmzW6mV3EawVI7PTXpf3lJXLcY8/oD8NgvgIIoSCS08hjYiRZlPJI
0czWoqYAYxbx4mLwuieL3LhggHw2p+qkOWF3rlhRPuuW21yHaoBslN60yHx0dqsOUQcNUS8p+Kud
Hp/5/K2J19DnbHP7/m4k0JTLDnkskHJDOs87JjIGeAkj+NMt/SebLmzfiMQ2g/N4acxxWqSTkxBX
a+kL63PzYPR6DgkhPkQiwHsi6nDDkPUrT9L+RGqYPS27zUVq5/HdiW9eW9S0pHIyo12DTUJoBJhT
GI3TwGqJ8GFEltRiLggDpA/O7DDLzOHDz7RiQ+D3D6E72IezrXsi0LWfHI4fsbdwhoEuMa/xEDZT
/9mtIwgTfRvsOXN7z3FSyzO7jGewygKgfRBunMk9RjLXnwSTzppuvmQZzFAwO8j/vpRsU3FR1oQW
tUg7hroV/HWpZRcc8zC5yZ4+KunwFlcFn0xBw+E1zjvJXVGwmzM1zDKFFz2hKchVMSmHmj/sQTGl
Mlvp5kd2R+aLB2P1FhTpSaimPXVDL1mE2uk6JUZ/jeMi3cIAVycdbNdiLKvx0pPHR5RxM1hgPpMA
DmxIca8EzrNdRhrt1jfrwSi1F1OFPk05LJSLUD94RaQTDcuM22gnEDFGSAff35YWt9aBfh+20O2q
qzV7OXK4A2xj7tSz0XYozTkRrCny2jNDRbXu7IgjwiT8QzT2w1pCtnvCU3wphIrfnLJojpI01lLY
VbtRgcnzPwLNkSsbm5MX/SiJntNCwj/6/mrohbjogd4vJJmybdzQOpmrqmfQZPViTx1ZF9hknxKx
GgqA+05598LVgrkiNRz29AGET3qiB4ugHjMUs5vteu0KMS1Yfw8vEb2sh2pjFbBO8RyN1ygwKzS2
idvhOE3OSpQJtJaoXo8BenluTM4eSCvULFtsQOD/zAqfD2ORam+cVoMFcb56X8CZWRVl/IMonHm3
Kp4KLbtczs7+a5yZ2WnsqW/Dj0+JKK7xbUwxXhFl+iMdmnc2j1udSlvi3e27rti/ZYE4KIudE/ud
/jgGA81W3RiGi6A0sDEVUGhne0ISuK+c6psDodE5lg/brFOPBNJCbRGvCC3fPfpIHVujQmb0MIqQ
07xxZ2A4av2QNOWz3m2nSututkUmqgmH8WAQqGT8I9lhQ30FEVBn+vH7Al7VWg2xxsEirVug5Rmd
5axlKelT26wpo/NU6mLZGeFzH3rU2uojFQxYJ++tlWWnIsFJYOhDeo5Jxi1UJ9WqhRGySHF0b3rb
H9aouf06UHq5qZ0JvJiTDluWQST26Xyji4kcKY4zgXh3muIpWPWZF9KpHf1gV909QOd528COKKTJ
Z09facJIqOynsaJ+rsmZCcuE/D0G9exkyNFYtY3zh8czoM2oGJmhIdZjL/xDoa9u+7/xaecLjU3M
IqiAEZF0nB6aJzBdKmKzTkC+I9arSx/0+0yYzqEuinSfGRYJfxBZkCHG/N7ikNhVxC52TSQDRGwB
Gamna7IwjU94zTiGMP4vIEmxvwXhRohTg4Fa2PKsa7qzRgkqSEupkamwvFCYYx4di5VFoPLqltHm
w4nJ2uuF4+/UXNPsEx8E0KaMfiHi7I/KG38b11Zx9nUACNwGMLeMcIIKHUCub5vqq7HESSIrv6iW
qc5DZlv3bQRXyJV8HCJAV/OljvTw4jAkqqCn6o6LLPHH9gMjZRqlVNxwKdH62SZp0TakM/3UyqFp
CalHOuuByL5HkILUMNU3ysGe+X+fTmM4b94sPKtQI5acUZs/DSN9MBX2g8MStMy6tBF8yDMZs9Wv
4zSWDG2F4M/cO83Dbmu61B6gQBzcLtc2STfKdUV1/GLKumifTnq9SxLf2oSCNaSR1aQNIlRKWPkK
hRK4j/TZYwypWqHcgw9j/boc21Bb0uopz9OUxXt265x7JwWpJWKi9biDZm58rTxD+7RNzv+S4zEW
ENyGxWhSeEh1uNuGoGH4znLgXFhS26A1ozd1QK4RTXrB+SdzdmJ0nmuw/z+rkGOvJKAfxXlB1R8l
7y6o9b8uBH09qBGNXJOapYrUlEBsQLbiRBgejftrbpS5olmYVS1vrT+x8ACBRWGRuHOe2LaDF1yJ
zu9hT+kHxy/Mfeeb2baahnFJZXF4ELSwiUqTX0E7h46ixjzlRaJ2Pgk3nBnV+Egti646iFgbU7UX
o5TBx6RRtBerW60Be+sr8i9pq0XPkxvJXSiiiCM49HVLnzsnwplOHtfvkaY+6Z7AzqNa5+JK+wE7
rr56Lly3UaaMRa52qOdLK5A8EkCppOItSuFpZDibPsBpF9fLwgum317rD5e2rUbWtt9V3TJ6Ilgd
C7emfwUOYcBtvFa+80yH1ZoD17NZFO22SMpnMCY40LCB3YyWpo188OkcYZJ4nXqISY4kBekWT51D
EvwbzAm5NNlkXs9PYYZ1qqTX+ZA0vI2cQr/VkztuHM/p2fJYQ8BdFVKP3hN2MwXsLCv6irwoxdnF
6VmzfbXMrHjk9h67d0bqC9gD4wIeuAYXgzgHGQcjXsE/Ue6ljCBb9439cEXmPJhuu5KTkHL0lzIq
yI+bxKo4OIcPs/JXXRGBJk46OGgJxx3PzoAuQq36Noz2Yu5m6V2WT3o+bqMpeKWzOztS/psdo/kr
w8Y2E4yASLLBcY4qUzQ2zF+1iVobTt7suYXqR6LL+hHHsNXqxpX0KYVVWryJBzoFUrMWO2F53SqG
RX8PpPc1jPq3bckmJNcd53mdqpqePghAqVR0W82umNgnW7ZG/cvkGUtoyOy4te6s2RHOsDDNzgKG
48K1dO+U46mPHQyQgwLcW5AT0EZctskQ7W0S8UmG0SHFvZl/mbyyB9X39dUEE7PkNgJwJ422BbDJ
r6KxpiUWemPLrZTHrkfBdj1G44sxPzaYb8qHa4qLA8WAHnMjpkylIlg2gGbRerZSZOO7hWoQugk+
GCu7CX4zeyV7pSjn1pICMWt0fsNCV+ViMKF59whGqfL6SyUi/0DweDMkiTPXlDoXL8n3kMSYRH1R
z8hShwcr6yr8qAu0Z3kvKSvdRCIu9/TovIVOb/4hoRk1CSC0THjX2h7pdxrpeXU5a0S9/1Um8bLp
gumXFmIQ83rQvkM9TVt+FsUe0/K1dznzT662ywxNfmijlmzRVCjnxqvwUfWCkGGsHjlP+nOMRXGZ
zP9Z67v1sqsSqo9TZwcxpr+xHcy2UZWHK9VX0Ztb9Vhewqpadn43XfPyyG5avGBZ4LGQ9sGauhXK
3iy9W5WR+SsEJXaSCA27QMsutNIv9XiMToZyxAnfyaLR7HYvAhaYrCbaF9hE675vnPWQBChinpW8
uvi1rbZMb57oup3Ogn6N03/lYROBPc77B/LdyScbeBJe6Nw8v2xXfqsjimYjH4y8L/E5WdUJO2T0
As3p09aK7G65gNrCpKWSlfEu8XzuHPjVaNLlFSdpvuBvQe2F1eiXrEuLVQpt+cABJXnLu9/xtCpn
aCBNKuXLoNmgAo3y2W1U+VIM9nmqXO36/e94FHzZeonxMXF7tkyJRlPz+AVf0r7woVSvsg53Ipl/
cYoLuNJTHthusR1kpl2V7o730OCJ4PRDxLMFQnvdtu+DGuqbg3d6MfQthfEVSIRkNvQ3zthvNPyr
rFuz15qE9cGpW3PFX7zYdy6qaRGHn3lceS92EKSbcKzpvR9Ye6LQPTD7Fwuw3MWp7lkipLnVbYXL
1BTnvrM3fLKMFJr9lGIqfvgNFU+VQTlpa1nOIUoAd6s6WKqcNRl39fwUjBrnlmRyivV3AOv/6xya
cEwaJf/f3ZX//r/+7d//z//+HzG0v37Rf6TQ/H85pu35luvacwml8Z8pNGH9CyerS6elII6EIvBP
Cs36lwOV2Kc6ynRY5Mx5zr+rKw3/X6Yl5iJMfre/Um3/kcL7b0nBf5KD/60HUHyHG/9rCs30Sdn6
niN8mmTN77/ufw0/5rZIqYO36rPV0EUygITYaJjUL4WTgXJop/7U1PhPGo6H9C9hVZ94+31oWf2r
ByNAOrIvN2VvF0eWLlj/tfSP42fuCXEVkEOjJeuMPvB93BsvfujZZ91ZUUNDVIh87E6VQC780dnY
2E9olgP7Hdn9Uyd+kwAi6yAc2EosdhM/d5k63bU+6SyaiTmTRcc/aZtUGkcDJnXQKnA2arH1Mgvz
i8kqk9Ho5kAseNeGTFtJmQBMm2o+61OUwON04qXQ6S2QbnYSWVc8EeTARdIMG8EoOt+24qOgDcQp
6uice7AcurY1iXS8t7aJ/Vv1uyGgcMfX1F7382WJRPeepJgnExEuNDbPZ0cYLG0bBAwYdMveGo9d
J1oOxBR3EWetl5UbN8eoAY4z6bRg+N4NKlLXC+NH9AiCEnPQgErhKiyJYxwMe0MjxpKlsIvzkpEK
al9OXBerptcd6VO+ydousAf0zHmu6y9zI9N3TmJb2CbRsCXRspmcaG1aYOScRCtr9kjdcyBHJ717
mI2jc0aI1sp1ucGYYXXreKQsNZf5Ka98XOqYpRrLJxkRMFriPDZ3nUn7Xl+ap+9LUtKHIMKq3BBK
oZAxa3ycYRJAfhrTIlzjPG+N8LXPaFgoJOl3WfsfYpiwWhmQegMiSZmJJy7ldLdr0gjNepq+esTr
c+8lFap04SyVEbdPiiXoChQFxNHKTnYVsSXsWjzVQZbw62kH9grvvc0KRg/i/DqZBsZbp9opm5Cx
23UfXvXNzbAVLDISy5FG+Aa3wbohwYxRaiQ7U7m/pizhJBPO+JTYuCVpiiergXERWDSNWyJ6sjTx
WuHsYyOWYc7nZdj2qsiXUrfgpqfNAMU9AU2L3H3GrlivhxARKYKYTI6yY8Kvkfw8N+MZ3biMuYH7
pTAwSaDsn56Mk81Udsauq0Hqum5JaNPLgmPFsmudVDDMPQ9dsfWpR7HtdIvzobuNmTqNVuFfUo9u
Db1kGI45dnwQBaFKLbvT9Oy+RUXeAAGLit33t5zR3ybG/ZXN4n8hOtHvsAy+BC6nCEtFWM0NtO98
cp2feFQztz7UOGY2TVrGGysbYYAgwxS843iVDTM9TbxJhPI7/nh6q1JsSISklEfFlvmwBqyHRLqz
e10Sa3BygDN0pN6BkafboqVhD2i/e+hI9SyBQOUrv3QbTnxgmJYehAnUpjC5CjBNaWGKuy5z+UTn
FJ1GVvBQuCeg41Q4RYb8rUghaQGuXPtuma5rx7POuR31KOTpioGu38Rp11C1wG/asri/1T39NGFc
Xty4gEUmG8ywer4h+V9sk5KNb4lAeqZ+wWpd/ZZDH91jIaeVVyU5ZQJ87hM3uw5OnRM7Kug/j4zm
mtjv6eDpy7Tvh02TO4jBgR6uBL5NUJC83LHWI56Hw9Hzo+pQEGBjp2GAugi66miakzrgnBFrC3dY
WSsk7SGkV1sHjM78RROPZo6/G/3mDrn8hWOfuV1A0OMpdQlqP36eyvQ1TmaqZTyQSJjl0m/NVIwm
ElOdmd6RoDDIkBPuIu/EbuTvr2Iw8mtcU9jNLXTQKuel1736kbAbrWL5G2Oi+eLE3TG2MJraef7i
1oGF+tOlTzZJvaZtUMSGgyPM+ie9PQsSDO5vVwHRTBKMU85kkrkAJ9NEZnn1rNlPyNEEvJn5EGTp
oaRFUATiCyFK4xhP6hY3lb7qdcQ1lQq1izwnXedscMa49g9YMEwxtMfWcdpjM1++v02zJFnh/8Un
puX9vnAGmmLgynwGzHylMP2H7fdgpox23efwtdqy1jYtmxyefizsSvzpbL2j8lI0UucjUFh3Y0g+
Wd4mr5mviVUffNE6WVCEkHiXrqX/t1TTr5nJdGTDiFsXbRhJIT/a3TYG3cFvpK3BHvp8qt16DfYD
r6yG7G0Otf9MePdSZSXUXs9o/0qshra97wxsLhrhjiIr88tQUzoMO5yCL5vyoZisUhg39jJprGZr
u3yi5GwfphFLPbXt7DATHm8eDN5L7mXlh6F7S90j2t13DTpGY3UNtVdgCZOhe8om9gZ4NukJ9AS+
Ndv+mqoQsbhNh3NCmYLN7L8Qbew9c38Sm3H026M7OfWp7QgQkLYGOef1r6J2Mh6LlI9xTMVVzDn6
pBSFpMiwPZAZHuA+sUj6RTNAhRDsvyTPl9AYq92E9RP9V3ef8WOhvzHbxuIBat1j8pggm2nDvbe4
k2QYrSLMh3GU3WnxXNJ/d9OTOjzFMs/2oe9cGj8q+WMteSJWLq12ulW1zqtimexDfW1NUupPJ2tF
k4YMkadU1hAG5eeYWO+EPZacT6ZrCO6oDbt4Tw8YpNSstJa4MsNV4+Jxhh8fP3n68BAooNx3dPKm
eUvPgmJvoFSA1bviVNVIt9s3nTlsQEC067TD6yvqsbmEbMwH6uXOGja9Hemxz0mT0UvEyE6BQJlv
sf88UaScbGTYTCvplyUEceVdaXBe8NGh8cUW53bmEqMAOafI9zPcdSkvmwnPauXH1s3neQMF1yOQ
4Dt4lhHUv4lJqHTmDs+XWFhF9IYhuj+Tr21uqqSshehatTBqhmNrmM460tJz75dfuDiJk8lwPslE
H8x4j8YYwg8n9QmIRP27Q+vbrnQK/5V+K50UwFubJOYyKbV2M+iIy/pgaQzwVnsLLfrHVNdWm9zh
6OKWZbnLgFfvIqLnm5LFC7RA6e8cIeuFKD0oYvwlFhpboM7Wq5fG5p6UlAN3h6Ei6R07YlONKt0a
aaG/d2P+XCZuuHZy6MFiSAe0jca4gdtjsEQ2a7IIwSnFAz91w7oswuEFzGG4jAc2ZE0rRiZYpOCg
7Ohn0rmpGxyItxosP+qtW54etRMv/M54xoourmnmJjetx/3S+BZJLA+dpSR6HQfnmM/Dc6/1dM1N
Hts/LaYm2avcn4jzZh4ihYfjtEvb0LplcrSWbIlL0gt+eGnokMSNY30FIm1vqJDTRgulQeFEbR5V
RVcfro982dauBgnSlfiesgqSFgwDqig2GoTcm9no5t1xSmeB8pBv0nkD+r0GpU3opZ9qE89J4R0Q
DZ+h/hovqGVKDtq1qb5vGu65Q1T4iFhpr4qYnunAN3ifw4ReDBnJpCHJn6woXmjmMBzLNNumROv3
fdQ66zrjE+3H8dZ2/DsJ2xK3Saav45ydqxqOQUkoEZY1IXYAdVh1K6IsDBt9l6+FWz1FoBCNwNkP
8ZAvOZzzzl75nc8JJC0t9r1htfJt91mnfhIMKMgvNItlHeoLmmmbfeFege6NG9U5vL1tTdxxXO4s
x8rouCTV7tHcB5pO3FkT+5uuR1/UHKtdkWv9wDXeHADPGUCO4FmvdHYsT5hJyWO10zzeW9hQCuKw
CdvcZVxmdD5Jggo2fdupRRTIIMoJE9dnYdOTD3NVAMkvA0hG0yWrSQiJXeuSyh3OVL1cITJVBzCH
iZGsbK+mPgAH5M7NrYBDwORd5NjfdBaJfURtXj3bjP76Kg052oZYPoo2O4y+d6SMNuQIrEPOKfCX
06ZansV8KXqhtoYK3lFs0eq6yN0GkViLPhoPlmUNh8LUpo0nCxIj+ZsRjOSaMc9gf0L2qX3vRNA9
q6lOokmqlnQFJ714Q0+sD6h88LMrCo4RYl5tJZasT8JbMADzr2tYAW4UvFWG1b050yNLnIFINj5c
qJ6HuHOmg5p5z/9c/vlnIoWuWQNRmGPSLnkhOvpkkognPGPiqWOxv8jbmsQrftUlNgt/pxHu4cyC
xdki+JmWhtxaqeVcYjMTyzFitzIaCRkanft6Q6L5JLEN7UZfwwltVbdYeQgxEvbs93lUp9EYrxSx
cFo95AmX3k83dtM7ibTkKAKMFniZu3tk05GVtxcQwcGRLqPaHUdEdC5GtlU4JzZNJaOF1pVbHy73
jz5siK7Omfis6tba4OzHwZggJ8jPuHH1S2gSpelDpe0ht3zGQVvN9V+UkJlR+ebY7Z0cmn2ilmO4
adkfqUGfLnSTDK3W/WSzDWO1pRXLTO62yLl3AX0nI1L87m1qKNxKQR6v4s8OPReDadgd+1gSKVf6
dbBpdwgP8Db9i9SRjDKYB9tsiOSBYpSXTuBIrTxQ7WH+3IskOrOg5DHzRrp1eoKRf++NWmc/JPyN
iZEc0j2hAt2ozgWQ5iUP/kWr/PoSt2a28fMipJ9jRKPPiuewa9eKkiK0uGy4OsU90sKarZL+cCdz
FmVN9+5rljxEQNrqCd6X1lB24U7UI8eyIi5aZTxahoFENXasZaoHDnZJJmAw+eu4k9qzoxGi0InK
x0mMVTrnJsx2rD4mTodhs/2tN1p3SlvdWgcY61a8wsONwOFqyNU559B2T+0u2Gne7KgYmvTVCIqn
CI8ON2NE0GGeZwEGH0apVedW0GTDw1hNQ3H2tNbc17H9pjxeAR6r+kMHZ7YRMifnUGTBNZXkxjJh
hD/15LXKNAqCFZnOHGfZouYH+xBJPK6pq4nPNXzsAxRklkdd8cMpIM3ZfUnOGe8GQObKvLRNeXdC
17iabOKWDnUHP6fij1sF+GNhqq/KflYVZi5G4A7JAzxltfbrxl10QfSYIEMQeyFiAMlNQ5jPyPxp
PkicbAx/NdVj0oKemnaSA22YBvvIhdkHFebQtPjQMaD8demajCmGrM8hbUYFPrPHKesSdEmjGGIR
CditjzC0Gj1qrDqlnZOKV60c1e+u7tgbO9r0e9wBjPaWflKiwlg0O4/eh6rN/C7Lmh8GkHts5uBs
pNGAoxG6uwmypsapKKOtwTv93uiutq56TgZGhQc4BQX+E85/WBrdWSmdskJZs+UZRHGJE5mDEA27
rT9/S1qtWSp39tRIjx4lPWJ6H5hLAn0qznPVzprRCwpyRWkMbW/5AejHO8YjdpO1+WYNdCvHFPVe
ukzfCy14b4S/qpJYncw88y8xJ9MZN2it+yAhHc5nG3GhLdtDmH32KuufWXIxdoxZef2+eDL16SPj
s+Zb5t4dQbSoSv3JBChMs0GatiAYIHScbRHSGZ82+xbQQM2N9gqQvX3YtXaZY+lR6ZAt4HZKNlDm
rwR4smMvcpKWMPCh+VBygLP9McKdYWfpkkLKxU/oCMGqlQHsKDekPmkoCMxGzsHnHKFJW4DiBgGH
vzOg86unRSZ1fnp1GCyqERk7EKzbDG5IGILb2fRUJR/zCWNl6pW997XY2tq4lZ5bBV1Cmu07hwNA
sqltbZLID4+axh0s6XJnFSS3kYaBe5WpcVnCMC+L7mIVY/WED/cXe5DoszNExDJITNhdBJnYefHk
5QOZkL7o5p1r+IJ5bVw2jkx3tPDor/HvbwIKw0Fxq6vuYYRF8KqPgENM2Per0ODEBTV0viBWsqEs
8Ix17c1pHZvQIAOPjc0ezBiCG+rLxpBO/BPUxANg6cKa+8LTDtDqPxdN4rGoKPbLYs25+NqAPwOp
lwnANJcxzKV9EOoe5sGZeDtRvtfio7wkVhmeetfyl9pgLowoU5dSa9YT0uPNdxreG176rkW/Mc/Y
D9YQDyguO3z7NPiMRg1Fq6RApkt+miXhiUJz0mXEILCTntlsdRSjVeqb17DpkhO6T3sZyQ+uKRVE
uEpqls3z5ftfEGSnAi+g7dBvs0dpV/IjTjQHzTcn5uiY2snJyUpA/zr2edH8LKT9VRelhjzGkhcG
GtU3z/CbAyxync8ppfuqaIY8cC/n1N/33GckboLMn/uS0iJfj630iURqzZajhXYybPQXtE6MsSi4
rTWvKostzLP4bofZ25CH9Y7Cv3CmBgEq0uT+20Qww62Ela/tVBs+TCFaVrP6BymeCHNOV50ZABe+
ARjcslR5woMV3rXReGkJz37WkxchcWO6hZP1Jmc3kDlpTEV1qeYUdPjM8fmSO312teb6aQYCMs9w
35YuTGHsyNJ+laG5j7PIR5F0hiUI773Dwhs793BwkaXOQ5cccAia587Kh6ecpCqwhuzdprFw50Lz
hyFo5TfKok+89mJrV+XF41Z0obUrW4uJTJ7bJHIVxfRhwJs0IH5xL1tMutkupfipu5Fx1YzCXMOu
3OCKple3m6ZdZtW3VHMQBxUjLdLbsgO/dorJ/T0Uls4VQLtuGzG9635tXiInppjYZzieEJgwh3in
Om3g0hrZzaGWcEFnccZfytFOHKC0k6v4iX1fFH8ExVJU89Fhe8hSoa+/3wz8AlaPU/xazerOGHvX
qDIQjGg9PEovlEfH8ef31j3Ru3xrphuPJFyS+9MXcJUXAqbDa5l0T0MhsawU9UC2l3u0K+qrMXEM
MmJg/YaU7qUFe2B2e+pp2AXUrMfrqE1IIofjNhl8IrDosOvYLbrnSSNA7hMKha/gG4ewk3JV8bZ4
ivox3LR1mVxAvGW7ECQwIU7ZbtKyolJvvkSEuUH315hpemvjARKDIdTc8BP2tI7G9LZBwbgOJV4R
jGRE6QwGI8958Uk/kaHL2Z03eErN0OXP5cVo6up3RD3M3u/VF8wQytQ9QqV5Yz1peLv3Uv6uC4oc
VZCY68iySHeU2p6AX/NEimSCilDu/y97Z5LcOrNu1xHhBqpEAl2SYE2RVHV01EFIp0Bd1xiD235j
eQOyx+GVvLZv+EW48fqvg5B+nV8liMzc395rCxy5z3OsBzc3SHqUa6+9s3EctnND8TC8cXqF7J9T
K9+mIm2fg8DFB96QIOTlx1l+AmZgCXvDCrU1aGb6YiN0Dzqmjx0QgrVDLvM0qBNJXc7rnpJHPMmD
uOTwpXzu/H6dRHI+zg1HACtkQOTMxenxVi6q4sSrkCjPLHfqEYZV/rgsHEOaLnNYRgrouPNM947p
raSFG9QzCAowrOe+9AgVOliBulVratoxWvBIW9l8fFyaoectV7R7RvL7klDXHVMsrjgtdrZlI9GP
0vpoEQIC1zSsrcLM7qYF2t8C0dPFzXigqOvXENWhu02xJuz7vHo5VyoS+8jF8ik4YKGtjTQDnuY8
/FVUncD9W9UI3rq+kZ1ho1pFgsqgZF8WzOQTaIvXdvD4bXaW8UyASm40BlUc+AdyGV3yO3La5AN/
Xbxzk2Eg/+YkH503n0jPXJamQAwngvHCsuAcXL206Fg4jdoQ32iIUQbLzPT12rjQFmKsR6MXP80p
r1d9lROmHGizJy5sKwf4GtGG2dWMII7CHx1TzD+ThgNpsLMQM7+V3Sxspb5OqPGuKd80JkhyldXM
/KWEJ24u5bydwGixvE4CTjHEvlKX9W708tfcHQTCuNcdhN5/LFP2m1AzHpY8oOA3RhoxS2MbNGnu
N8GXVgT51zyCZYDi1Ww1W9A/vjRnDMR5FP1lApV+hel1yBL7jeQQEBZrSF/0jj92syT9nT8sp/IE
E/si6+wONWw+e25+0RI9vadT/0cz8nHfUQ4NSKdieWy7czdyFy5CDscCCkDwKzI0/TJqc7COKcU5
LCnfLSmS53JxjefZMQl0u8Euq+d507j5b8qiWqg3sbbxujb3qXvudjC2OWr0vEAS2g93shuCp7zm
daN6v3mydvGTW7vPo85iVQ+43Z2upS8h9grylotzDvIYq6DU143WFZzUl19GHXbHx8Xqmx2d3TQf
6ew3Uqvsj+yiCKSa6bLuC5U/Y4O3a/jgFCbl+1AjOsq21a6Li+YQFzm2UN3BDq3TCB8mLZZ3Vx8u
I4KDMt2uXEfUcBlcsQ9t+2I5BSGjRRenToQ/sDPWe1RvF/PyqK2aFOzc4KbPkZbZN8JXnBACn47P
6Swy+04QvNyM3eSeycTAFim6kk5HKGfY9DkHJTkuLS4VR1gsnSEHQFol10xVe0A45WYg9H1rdt3c
omnNU3VEtsTb3MjbQGI41/JXHVGZKqFsb0p63qoIAlJakdoAPY/gEsU2/zzbuKBDYZFlH+HMph3m
oNybRvzEyDO7oP5huC54SNeFpe+surqiPu4nnkUvljtDJCtz916NsaTKrfILG4J0N+diS//TVw+V
+DZ50DDzEkMhGtAKmhIrvBp6RXPQnFpsUZhcuudAXcIpaf0md2oi0LxrkyQ8h1SGVhXP0ETbSIzo
26zVCAZFE+gJyIpGSqJU86IjQ0iXWrXEfO3pCU4RqtJwtvfMWMtT3HBGKEn3hkaFA5hIl09aZvCr
ma4Le7b1bd8S5CDcHVL0al/IL18Kc5muEbsd7Da0Gbmue29n+9v1QASWXW5tdaeNtuByd+PIs4IK
+HrVedo9N6hcYC/QufZTAPZjTXj0uayG/hCbzuDbcCv8ttFQ6roi3g0Y89gWejvRBNoKZki06xs9
QHptjSd6mfZskneOFtgfwYivN5vLcJPl3Z+lbi6awlqaT9RDTpegwNfXpI30wyART3kz+NlUReck
4zisGyUtuGFvArK30cxtaBMBRl5B/shL5T0BuM6+tDubjfVnRg7A0U/9iQPBNaSZzK+Chk0ReRNK
diAHnFqX+fRUUw7RJhwLK+JRg7ay6j7a5V1/ZuF0Ly5lGUWhZRyYTeDXC3yVOATuir2W3TsgUvUb
YwUivr6to+o4Nhb0J2zFB6cDdt035ckOyB+z1D4tKpM/4mf1JCyVQqYfuqWx7uLgI+5x7Ifwt2Ev
3tobbcdnfTrkhMFuQygVEVU/YmRodkJPdgjG9Bc07z2VigQlb/GUbCvcWp7XUqhdue9WSEX7CIhF
ii45ooE/8RzJdxlY8+3YFgsAUQjBqwYx5tUV1c4q4OwkbXmL8mla90Rt8N568cUN2VPiKD2Pefyc
uEF8SF30rtiLtA30REz+g0XlNktih+3bDHv9IwTZvfYWE3wqm5JNoML01ZgASukceXi8q6F6RlOT
3UfjqODNtz4Vp2rs9X0EGZMK1H4/bDNO6TfGBebJMfWPcUGwJDsysgtbHq14oS/aot04nFu2JnoO
wZ7vB5h34Mkyjyavc+Bph84YQkg+wNibPsGxrvdibdOFtsJVOWVtdDAaSfYb3Nw+MhiPBm78a6Dm
91zYJSN2AhqbKJTbpQ2Dd42mLW+2yg2Mi9kn/AptqJLuC7+SdOPSMvMc9ISRnNyOn3uUm43sK5tj
vfadNJ3cCBICL3YGaBmHyHGg5HBHRJfOqrlyX9AWTjDWk59GyC7AE7WG2TRKf1pMZyfgL9tRJt4x
0NIXT5/0p2bK+MtQY3OR7EetQngvrSH0KwPxv5VhUZkcOvMVg3nl45GOj2IwqjfRiROKnPxk31iw
PZgpiEqM4dmo83pXe2O/ajth7IkiJAeUGyjwC+y9JjgJFS8dmDAQ8+pV56wN19f6gF5qEabFlynw
vL0McAxuRqYdpLdyvan5nNOg3IEFXXbO0hs/jeACMUd8lg5/Ridq4eF13SfReu/pcbHs+WaQOfGn
TtAKGDThRxgH9EJ5hOq4h5tdgOPCF1G2gKkcDlWqU0nYifPjsozRN1MI6NQ8Ei65xSS3rj0LN/lz
Wo47xv4N1QtWtZ3CXviWm/3Omb4egf1ogCIpPcfO97MoRyDIdPWBU3mOGt3dSjO1b5DFdh68Ox5b
/fSDiJuDJ4Hzagn3wR/hkPg0T5qfQSJ3E7GsW5S2cC5sTJQN5NIqkOkPpGAohd+qaGpOwxcs5dV9
1Gq20mFHl3e9DLcF5sMqKOKvPuS9tBBr5pP0GwFac1w5vRWhe7eBkPCjlGdz/IWfIL42HjI/u7rw
gE70i839Cj/jonwoEdSnVF4xVDTrzvXMTc7j/aQbJh3n5daWtF5rWjLiFyrk/XEp7PkvW60E5Qf7
zTi5jk+t0goMwXwhFxFzhNbvA22v+4D2SvQ7hu4wzrZxaef0LoIlqpmB+bprtj6gnuCOS3rV5TG5
kyClmguMLKIPGDlJPsKpo+E0aCBxaNkDUWB5v+Oa7nY9y8SOHo9XcAH5RQShXIHca+FjVNxWqgni
cSkDjrtxWo+XgKwUcenhd+rqv2mJyT9ql6Q0bFHjOYy4VXVr8i5ZETn7ZrHdg9RtkIEx7ceilem9
SOEj1m3evzNtrFdzxl73v3yReKYEvPr/vzHyf/77f/8f/+3f/qMx8p//1/9xRjr/MGzUVMi80jJt
81/OSN39hyUdyP24I/E6qo8UjOAjegGsf5gGkGgo/NIzifiC7v+XM1I3dKyMNF2QRuFL/af4/Lb4
j7UQ5Egtx3HxQvCNGJgk/99aiNaimUsU/cJA3fQOw2JwVpEhJnSOiS9oFxSlp4xepnqrL8beCQHS
RIsBcY7ut61eWAJUFFTAHF4Gy0J517tBhxiw3Fs2JBsvAYrJyLPYyiJkalnMAQKx80J0q3VZOzWc
SE1s+fOdULwkSEtrZFiSHXqsmHNn2ys3GpcVIEOmn0Qlo6B7saw83ceJaLBHyWvn9dSMpNU9mILx
E4zXeQIYVJN28vW5KmBRIQblpZhpR+N7OmhTeugUW4QSDC4qqPd4y6F6UoA2vY0weDA/42HrzeZ5
ovH2CX7Is+Uy5WV27b0m6RBuOy0d9m5IdUoKaDGmgnVrzd6fh9/cgxtOTL9hsheWFvW5oa2fmC6x
XyxOYTrkJyiw+amHg0S5wHgSMqx3ec1il6ezp6Ld5b6NPfO+pPY1Hb/x6k0UczCxwGsQNJN7eVwY
pzOO1JKzxCfBWti4R5jiijHM9kYGkzw2oUWfeJgfByM6haFNntpwz11GO3Aw4QAwzWCnZ2N2ztCy
tSH/tkLPt9svj7Px8XGZK3pCm6aWK25wv2o5BjlCWHfqNcMTqJFveqDse9h4/TZAdd9jbkxXdWqa
myqvKAIuJ+/qwdfKhqG/BDTMbkTfTZu2S4Pz40L84NAwY8FrgWWLAh3q6RNT+DXy3amZ9L3nSNoP
8vZXVlv1K3MTtTuSmc/QRF5hpZJVi6r3KAVtTBCdmFfPbvESpqgEhFjL78Jy/DB2mw8CD2Jby8Xb
FzCeXzX2cpYnf1ep0Z/AamOCISriNyxeJytKifyl9Jz2Tj9dUsQPzvygGvLSXo8ymA+xQ6U4EfHg
mbrzp7qDGRv3XrnqoVz4eca4oCWQsxF61D1NIzgRox6/LQpDb/YIStTWjU00I+7UEtR8nOqMTquy
g1/O7FGdtqblbEOcW6c1eBXNRRJHTKfYIEW2EwHogqBQ+Ifha8bpopVxw8QOSd+DUb9ygPMzZTSY
9CfIHtRy0ThQpOtQ84K1ndvRAWZlUgVPRQ/AOq1LjI1Fmm7yfCyvQnj0zPbDSG0qCbyZhRR4FiEo
M75OI5dsogXYtKwf4GM0n6dUc19keNWd+VdbQYh3aPzF3rseBseBgi3/cpqvIAhcNIcZjXLCofp3
zrar7NjHpXGD04ldg59g0HENMrlkZvvYvedqI48rA3IlXs8M1mg1kpqgC3rceOmK3bcqw+V8nJsl
1Ft9PodL364FjgYKDJ+wYz4DN+rZzaYGpofKpZDeg22sTU+5hARtlMYnmJYWDxPbOBtYHPSyjVOT
AkFqDoDz7Mf+uuQppPy889n6EritJp3tfkQC3OXeNOtl1VAN1ViNvZojFm9H857N0Poh5VJtRBZ0
4MKo8UtDPd3wbX6HDWINaadxzScewPgid2KNB1O/0xPQ+Z1N4sNGg8lC7CBjolwwGewCaazkIKk5
66xbpkliOZRdrgz4p1X/Y9Si1yJdDk0VfIKv4mhK00Tbp98iib9Ch26MumA6T+PWkap5zxEb1qUP
1qKffOrfMZxft4bFHAxnqR/HVLtitClXI4sGQVvnF9sNIAsDzWY6n5ZfVoHzaA2+o14Zo/WrcpMN
Z49XiFUXdt9ssLE8RuSS+gpPH5UOxzrh03rxuJHTnKwby2xVP+rftpxOtBuwQj21jnUkCh+tJ6Kx
6stY1ZL5Id5u5nhzjElPfwt1M94wTuNQOXcZ09b0Vk1C/QP2i+qL51Q1rooyYUSXfNttdamMku3s
mL5XtQUgUwRX9/vxrxVvbhRs4Y0wucW2/Gk500uyhJfOkgTuw08vGd+oftUp4JpVXTk8CuLN766S
NBIlbtTVFzyBH0KJHp6SP/C81nS7IIlo6t3Hf+vQS2IlnJCTXGcPLcVRskqBvgJttdoMSnIJlPai
RJhSyTECXaZWAs2kpBpbiTZ8rHqJ0HFs9JxGCTtQZ4AuK7EnU7KPhf5jKyEoUpJQjjbkKZGoTAH6
qvnFSMXbus0bb+XRKgu5sTPes3nJiDPhhUB5GlGghJKiqPG+9EqcAkBonVpc3ohWlO9uCiVjBUrQ
CgukrVqJXK2Su5Qz68aM9kw6FylMiWK1kscmJZQZSjJzWCEsJaJlSk7Tml2s5DXY+M+Y34P7rKQ3
V4lw1AvWdLsnP0zGjaeG9u91OTmXUpIF0xN8U6ES9AaUPVtJfFqM2IfzLtilSgCsWxLiWmJQ0gH7
8joqoZCykvK9RTt0lIgIC0pbZ0pYLGLwjG039Ucb6+IqyczyaqJE6kqX/OcFlVKTlho4494yWJsX
TIV0VSclKEnVK4hdDFE0wWPaB8/og/FTM3KGM6uBpmFNMHJxKwrFlWzaKAF1VFJqoETVQsmrlRJa
WxTXXEmvixJhF9TYSsmyuRJodZTaREm200O8VTKuRM+Vb1a84OeYmC7IxYD2qzcf/UMCNhGDeR7/
4cul9yjj2FzH89katPTeBvSFU0QLF1gJy4aSmGclNlfYsYDbjzaGuKurBGlcvH/lgtENoRpTLuDZ
utnWDr6ixR5IPQ5fJmUf/gKfcNtoVnyjMNY7Obl+KmT8G5oO0iHyeKGE8gnFvFLSOaEIpDAlp89K
WLceErsS2ysluwslwPPyZoapRHlbyfOGEupHJdnDFw2PGSr+qOR8LHCaXymJv0brb5To77j5jyZK
5blpkj8Of8xzD+MYDyn5zNECO6ijc6x5dCcX0xyTncutwAz11GrB28M9vMz477yo+xwDWZyzxMhV
J81GyNk45XrFJdZ/z41tI7xhxxFNZ95LVw/fBTXst7Cj/k9kQj55s/2LdDuJ3Bn/91jL7zG126s7
BLtp0Ks9zyPn0A3echEzvBOp0W3L0MVvLT09Py5TonPepzkzUtvEUm0TjSb7wiTe7uLK6y7Cxhaf
DW29XeTgXUa2H1BGSBSw2cxHb37RTFoV68i5g+NghDQb4bmPIDvT4B5Sg2r20wgoUu+2BMqtDY3z
2r4gHfHTGm6d/WXj2GUQtKRrTixk6RQxZ3RwM45iAhYViStTDvufl4hn8TXrKYUrY2DLTpyFr0HK
M3CU9yHnwAq1F8s5/gVuplA/QSu1tXUxIRUn+rsDxC12c4o4FYqrVhdmqgzkQr49tjqR1VjPU8Kr
4Tl0AuvMOOEkRCmPj0s2jO6ODdpXrunJMZcy3XFYbl+sJGDBx6F/z3KaMBJYQXQswkPPW3c/aY21
NrpE+5IUH+kiMX+bcq5WcW/OLwy1mXTgxAoWxAYz6iQgfW4bvFfFiZWKNSYevT8VFRP72BXJRbCT
AkyQRLvHu6VXj8BR8YYvbTPuC91EolZaoZ1HMLZiEFJhfSrHXLsRO7/IyMIJwOCOysL2Xtopn7Vv
b0YdvYk5XH4X/K2q8jDJrHkF7gYo2EOsEgJ1wdQWfY+TyF3NGMqYvwhF7ohOgNarP56d7d1Sa2+F
QV0C2e2CHyjND+ZkvjlRZG/bhJNRbhvy5KbdvDM774t1Pnl2szY4EBarMFXjHK4qM93Jom2AcbNM
jcWrbbK1rLTkJfFcsiMVtt3Wc4/Izb5TFs1FL4kEd6311nIDUEOVpPW5qKPl0FvdC0+d6dsW6bUP
SwdvLduvlpqHlTnkDTkazX4FPZMS3FoI+/41m0YjMtbAiisgWgSp3m+l5+LGyz2PwZp7I+2c7NuG
thyAnsaKkZ37bebPTP3AkmVaddMWGaxg2Jq7Mlrsc62NDfdwrb/XafETM1//h5eHMm6bX6byphm1
O9+qohJ7leDdR3mcECpo34qouxf0NGlt+8duEmwAtNUZXcnK7/Tr2iGHhdGEuZDWHAvhmK+Pi7F8
t/UkdoVDU1DNefDAnyMHTBOy7QtDpoTaaeKnZoDPNhFcF4ZTA/fWxbjroXHxhCdgVJXWHda0dc/K
m6dV/YmG9qcAQyVJhzYqNrjEGSorWsNYmiN2LE1uOq9KL0wR8VUCQSqZkcdr2g2YHYeAMcWk3xvX
jfzBjKstOOKFPxZkPoJ7U2nGx7pgN9+qi1HU11DL6hWeXmZoC/jPKLHKe0iu8Eyrwc3xFvvWKAjs
Auer0GOoiaVj+0sZaU+kRngJEQU+9D3tB6Nb2se+FOPHCCO7VkFgtpQ8SwPnMrkvRRFW1zYV0Z4Z
bLou0zb/GWt/Ge4aWd38xvdZrpa+GBmROh9TWev+Qk56VY5xdY+1oUTqNvmRFASSw4t5yFCf45wy
nZyKgXtk55QRhHF+jEzwOIEbin1dGscYVOi7OVBpKiP7xRiq+RSb83wimsFlanwz8NJNkTbhaeoI
qXs4Vrn1Ru2NF/Vfx8jjv519KKEv/tFN6gLw2oitwDm8iuIlfqIHPHrCCgUl2cL17JY17HSPYo6A
MjYrMqQvG0PANI6fADcjuS/hBAYQQTMxJY8scL5ZV8tbLtvf9Ai2P/sggRS2GA5Gyzz4IKrEy1ru
wH8l5z78o/da8qvKtWWdCjy/iBU0BdjVS+1F24nz+7tlONxzLp3e2fLugdO563bT3YG9h/zg2k99
5mBS5CSZFh5GeKLpFimahBc9bTLYpxrWhITozNnGCURzOg8enTOomUz5x4gVF4HAbPwQ9uTGkpW9
X6pGZb3G7DCHbnwKrCDGMFL6ti29UwK9kW56vfYpujLXmklVX8lT3of8lh+k4DSKo27YTLxi/cw2
sXPaevoWlGZIQ0AQU1ytjC/xWPqahRDlGUPDAwPxx7DmXR7SXzjKQd+zOACFj4aQcILUzpjew8vj
UlF3llN7NvcvgWpBs1QfGrH4at3PTKK0ZBp3+oAYEaSedhSyvGtGy1F+yKl6dJiySRa4F5DGAe5Z
WthS1cemUYET6/KUqqa2cLHpbBvpAWZY72JlhwOjmt0s1fFWuBNqk0vvm0UBnCEXzaejvdmx6GG0
HcR4cyeP0o/Kap6Rxb9yklDYTtpPqxUnGXTfsRPO383CpE3w4rXyePEfGKcmrN2DS1mLiQZ1shTQ
5vHWIrdso5tT7hoOZX+MYoWDL7OoaL8Dkk3OVl04zW8a1ZFXqLY8XfXmdaRVF9WkN1Kp18d068Wq
ZW9sjV/Bw1mRIHOkTp75kYP1UlDPt4R8k4tq7KNBnMqejha/sKPPL1cj0Eh1/Lmq7S8fkx9WR/+f
oZoAbQuEgOOkVHRxwLh2Dv1ZxkR3YAWr7vS4wAfa0mNIi73qGuwpHezQnK4RAMr6UUi4qG7CcBS0
TCLZPMeV6fdjairNYo9gRwRQtDT/BMWyZ1D2Z2d7vfgeRmoEEpite91JLX8K4tDPRj4n6ZMUVtzy
VfUXFKr8CUg4tG3VsUgVVLeRFv7KVas6GB8fCWJgo96E2E8B2s5QnY2xqnB8XAbV6GgJ8+CpjkdJ
2SPr8HIvVP9jGNEEmahOyFq1QwrVEwmzskEbTTRf6GCsqfbez7hfSkMfDmBYoyvJOTpnVPskuMDm
qDXeAcumu+17OiqtAGh9CSbl3U3FvYDKtp5Vp+Wk2i3F6PxsVN8lZivOoLpqwWQ+LHYmxZgQ48s9
3wVpPtyA13iiPzNWTZqmpFPTqrEjUx02X7UMVcGkenNQHZwFgb6LSy0nrrSXNqSs83FpVHcn2wFn
FXErbpupb688dJAj8D0fMNFfF7swv5diUla+LrwaHBCjSDLOyGX3I6PvplOuMXfoPjLp6G8ZVQJr
W/WM9qmlXZyAvilXZ1ANLY65oGomtVRHqQwr4woJFRMYmtEawF/+Yqrk3CDkrecWOhbMiVbTsOhE
OrOOeJZZ7wCPgLoZ6UgV8JjWkaA39fFu/yhTtVSv6tJTWZ5Y+L5tVbgKbiqK0abZko3w36h3gCxp
sxZDn++mjvI2d8xWTBVL3KktCXQ8Ogd9cgEU856cs+hgGO24mk1JmyzNnq/zph5oi3PhzD3hMUtW
s0uLLKpHSq6DZtlZdcxqzKW3mGcnUNy82+QT5lLVSturelrVU9uqxlrGWC7P4DuT6va5dXYJIe1b
keEYFCR2OUyvl8RMt8xISVSYo7MrPdUyq3pyw4HGXCPMFjwQXk1+bTbww4w1m9eKkl1L9e0y+R5t
9kC2ZHfah3dXXRzHoLSKU7IRAPW2l9oCnGz3T7qRa/tKcy+PF8y/LoU+EuI38hyThw0spAqgomt5
8NSglm4oZofExPGHjgOWtEan8MadtOi9jYynrBw4FxaCHqrKPCJJNdYc/eB5+WYZ5njQPGdt0dN1
Cru5OT3eelyqkpooMqvHNOqAHPJMOKecn06j7J7mpjtpo+0ePWd4WhJOLQz6gNCT3MoCcLr0L6Sn
yaRXcNCnbBOqQ8rsgJdJRPAKc/FPUcb6M9RQbTt7HlysuX3pSqpAraFIP8Ps7mVjtYcBGRwQQH62
40hsUebNs115R/a+4UTwDWHZ0/c46EDl8wDAgs7vv8J0tWQ3zuviOkRtth4Ssg/jSGSGmQ2/AA/C
ubwteZ9eW3CjV+HOPGdCCzaBAQ/d6SIUyhx73OD6aWd5n/XMTLfKnfZYG4b1ym7wKaaGyHe0ttoL
LViDzfS+eTg3676mX4QR47w3GaVQ5Ki3L9hYZr17MpsIIS9zTjGQCSaLVHHMZvE04Rc4Pi4sxGSr
FTxgbrGsD5lhkJYa+wNxo8pu21XUSoTmxiUwYeVnYVLK5YUBLbEUaWDLy0PfVBQ2RxJ3w1q6AiPZ
wIsc84wKyQ4hVot+d6W7beFW/yyC2dvE3bKcPSMdL/XgAZ1jYMwsV7zaAx5/ijaLnzH7/hDM+Dkp
KmYqhpnyuJSE1nuv2lptUZ0qCAro/cGJ6Tx7iKGZLw7zfbAf4alLuuikZyzwNAcSsu8s9bzsg3xD
oK/0E8I0GwOEyB6jYftW24XNjaMj2zll9+YkNdh6ymG2j486lOaRLMO+m5pFcGhMUW50C6KtiJg1
h8NwjORVou6fhQJYsQMRJHLZVtnZdLA7UtZtFy1QUZcKmDssjETHySXsY7EMX0tY2q9VdjQ456pD
ALG1SfsjaSb9CNOcorJc/13lOR9i5Gc59XioQst7whFDCozKMkv0I8ULm7gZsgt8/bvUKmjey/jH
o4viHltBumFjtecBGdw4+XwsikrZdXSyZnYn7/YtYs93lYZpn4ekOnHuEBsGNO2twvkKCtgoMTNS
KKJAJHnVRPtaD0yK1fKJMZUz74xuDqlpeKtMwoHTOJ6HukZDEm55z1xujwy6A7HaqTsvrFm+DKlA
TOmN/FFJD7dMQFC84SZdUicDWI5ll3UlItGZ28/uSFgfoEnoN0noUBmsRZskbYMVKMyWfzfk58xp
WI7lhzlpE0RZKhRDrHZrN0vCVVP+KYzYWgeUmtwkNtiDkXX7lOzsOmnkdO9wBBJXKimoM3SdOJ7Y
UWpTvqQXrBGLj5kFiZdWMOKqg70LSfesWbRLZNTo55QM6adVVDfc9P4EyP2lUSJ41IppG1jlcsym
bl9OhnntXRLTrTW4B3zH8aq0NecysAXHOTN/DGM5gaUX1sZq3O8id/iD2NrznLXipUDaPnnz6PGD
TD+H3OoP7ECn98Cd/nYG/aRWq/Un+pQgN5htfFgss+IvnHznCgEzELal9jQKtkxkuudY0RZC5HRy
YMApqNOA1LrF/cq2ro5fO7c9O6yBx6hPw5NDZE06QMCxyk4n06CkAobGiphmNrY3ayLSA8Fx5XU6
tTypQbEMk0/V4XfxTFHTAxSQRifYcMY3PB+8IVTdOc5zVEb4w7wR4j8Th2Ku3jUcPycd78ihteSZ
3WwOnEXI++OysE1alz+yWohrRSoWcZEe4jC3/b5mn8W+uNnEZekCaNE6lY/XMG24Pyw6Xgjul9Cj
S+vH4xjTJRXsK5vWR7yo9ELrMSaxodxJnFzPodRvYLnJ3Q9IXcQ2YzJvRLRqNJ4jRu993bvyk+LO
rakcNi2Qg50HWG5a5SFj8iT8FpqZERIJmmtXAmsdRlg4VR+R+xCCQ3mO8AIqbFpVQ86cO2eYNzXk
zryghpTQBRBsLCu5m7VgAzRies/74BxpVnCGqBHQEBd8avkYbPtYk6chqP6kQ+bhLR+7jdMMaJHG
4gtj+tXEs/xOpPVVLzkTvG6mJCaME0ob8kuZ1fa60nO8JzWDb0RjY9fCUN9QWZb4zNucAxQMoN8h
OVHRoMtj6vH2zZQO7MhrD1sxITy4jGDtwzi8lBWGKDFTk1aCtdtGbdj9sAfr7LTxPre4d/Mx/tQq
lwJcaMTXIqs/tb4aD5E3zZcp5tCNXG2vbT2GXbaU0PfalsY3SkP6C5LFKkGtMs2hBRzWzU+PyzjE
JGDLlEBtkGYYOr3kQky43YZL+jZ7obUp0QavnZVke/Bs4DPLiiLXXjXEZ/GtJ9DkVbA9LSxu2x7T
8zEojE84NDpT1Z8urYh7pyiEj8hN4k0ndEwH+PQ+a9MvxRj3vZpuogd9p5ot4xZADSJZpB+Xqi0P
gZhwxeo2B6pBf5tky2mMMObelZthSovLMGn2rmuJalkc6jY2xUimHYirXRMBbKri7xQG9o5WIV49
OiO5eCo4nj+I7XbiCyedzhWO0lXZJQxc5xT4irrYYV5s1OlxT4NvSTypztdJr2dbUuD0D3nNuHFl
b/iz1yHE6MwnK+MO6OlJaGgsUGKBQQpbv8IPORdW88fR+Q2mJcPnymUJ9nRzF1NLWA9D/dZ6i3Od
CEwZqf2JLdg4a9Mi7ykebxUuB9+f9UQOOQ9itooM7+CpD9dx8LvAwb/DtD2fHhc77v/3W7k7MdNv
jMkfBNF1V0SEulU69nHh9DWugkDGO3I/fZxH1/H/XhgpNDqaAYPKLSGY/C7Tvt5z7rXXoSOXXVkY
TNIyYd7sAA48Vp11qQ0IBrQxRAMzIB1d2wdHFu7LevprMzPY6LqYfQe1iAdYJbajMbx48OjxlYLl
ieVYnIiQcqJqWZrz8i/GmrNZFAzPBKxeLyq8Y6gNONFg4W+z3ProXB7Rmox+MRN6GZmbITBWn0EY
3TuKpHcLo0LgOwm4U8+4FbjEt81SOD9sxRZMFtflDB28LkSZjgbmCGZYvfxcEOz0JGn+0s5xGGlo
xgRYbsrZCDbIrcvNrVPtyfpf7J1Zjt1ImJ330s/NBoNTBA30y72Xd86bc6ZSL4RyEOd55h68HMMr
8j78UW03SqmChGq/GgUIVapSRXKK4f/P+U4KpaAZCuTdoToOhH4+IRTYzo6tPsYhOWo+PXqnHbJj
VfMAioE6UpuO+7Jz9RM6yy/YSqtdoC9KBRq+xrpDuLGWWg02DeHHFUh2Nndjuq8Uc9nczPULarUH
0t/sVVMn5iqURNyNkMAPAf89TvAZhaebogENxnHbOtPXKWQS0WouoNOL8TLaykMsTskjB7M2mmW3
1RPCgZbpS7cKeYOVa28rqk8qt+KDqlN7Y6EDAZuAjdpxjpMgtYSqnwZ9azl2/vhFaFa8D+v8yZ3y
K3ZWNWGGSG700TePDQFcQI6ISKyOASskJ0BBwjllkTxAcvHjl8E0vltaqe9cir9kDRlfIUbdhQ5V
SSwLr4ZAUZCYdkVadOxes2cS9Hf6N7JABnrK2mueuudu2WQTPmIdY7Mm5hwrcrPvelqYi+LaKWF8
OaMu2eCY4Qm/6B3GlOH44xdqsrCCHGTRXd0M16il1z1y1SVPPSe6o3z0fdZ/GZf9Ce/JuuZsjPrL
ICx7ifWIYiumNs18VlZtCxu/OKs8768x3ENOUsab08+ncKA1M1M/eyRSkCMjqQ2nJHRQyQNf2mRx
x88f9PQHR+uEMUlbh2Edf2X78G5Czgb3UCCeV2DE5tK4s6fEWbUiH95aigWGxWZnalR+T5w0BqeZ
mngZJf6Cn4qudXJukCfQtozBSNxWdfsYll11ZUP69/IeuLtZoKNxOy3A0OsCnyNM7hS3ix1vDFir
a7p0ojLPNKI6z9FzABewrS4wylBn9ZbztaLdSEAp6m7NptTdJo4JmLeYd4NDQghs2m4b2H2HPkNr
Tm5UUP/U3ZamcYuHEHwZmy7bxul/6oJmOuUJLLlwQEcaqdK8DLkTHSfq9T/+KVa9OKIlfe7bHD5g
kmJkUXiZJc3mLb9nrp2WYizYmO66tOo7pYz0trFk8ADu05N96t83JMOuhrl3D032NFDoNqtpPcpQ
bWHtLWQutqIcIqudDZZkoXZ10Mfp7BFcmPc8fEwUJhYqilRDa+i7IJk3NUipGzMoQNMT8U4AVUui
fAAaYG5xTrAahvxhEY2jp7l00kIU5pXWAEW1CNYLTFLSYmsNcSHG3OmGK0RD3SXNSHoXBN2cVUvp
oMvi92603EsKy1zPIstjqxCuaLZwUCwUuq96RfZKfVahAcLCUOamhdZS6yi/RvJu71PNi4xeXNeK
aUJYLGHmTPm2RbP8FAUzWbNtfXSUbl1RNsSSbyl/NSewVGzCDq9HYn9wDxdn1s0F9D3sVAPKTqm4
vKSTf6nqIDtNpR7hinmweM/WeOQQKJbYFvNRT/Z2X4RY9xMH2cSFrvRNkNGHc4uKm4fWsLMtsMJE
mkAjElJl14R846tBhwAzcFv1LNNpGHl468WmYW93aqZz46aRV4sJVyXhRvqAyzTpSfSoI/qmMG1p
1dqeFPnd6DsILKzjbKYFpQd/TdKGOgwddg+a0xlUHwrT7prlm+PJXLZE+kLtqqk1ieBqhk/pWTGF
3Gaw3io3/tAIbQ2N5FlLgMH0psmZGNygUcHWb+L8oZu75wKPwrpsMuMCGHon3Mg4tQifva7rns1m
Zg1LOCgEWrPWGA/vTEALLd0qcnkjFOccvYqBPgmsmK0yFU1IUo3uO7eLt4pwoFEfFkywYRJDOvn3
Y4WhrAnZ+YrwAXvi42gk9z6tp1Nu9l6cj8E9lcpTlAPgTQK3/rLA3dPg2bXx/4toNneSLGiSlxJ/
W4v2oyAy5IUxSFf2TePw4x/vLXRrLx0KjAMOXLX58Zuo5j4SimQ3CbqajdtwhgYMXu/1hIhNo+5Y
54GSUJTnpB7TFaXxbYj9EPbq1M7gwaaI77WeB7EzFkNfXVXfI0oHZlXJa5xBEBECxNua5lZ71TjK
s5yBrE/a2acA0Q70sna+Uha3NOKQiP9pNRBDdy7ZQUyjuM6JasgBe15NtV7uMl1RvjTScl/7LoDL
qqkx31gh4qFMQ5U2PaVaDR5xKgrEHNI+uyUaMcJzisfSbjzirXOsuil+LYxHIIPwx0tWX0dvPCUU
1jTyDMjPjO995tutVgIJS9mG35Sp7u/EzCmPpHVwim1/jaP6AHKs2cRdYr1w/PxWoS91y+aQuvkA
005SfqnVoyb51CkqI0H205PMWRP03HC3lj3jaGIHviotY9o1rGeHbJjR12M63hu5Nm2Csqtvg0wW
67xTt1rfX7RJVuwOec0Ggqwzv39NnK/QYppjk2Jqs2StwK5F1f3/F8IL07Cd3wrh/8f//F///Rch
/H/8qf8rhBf/ZkgUrq5pm9hvTITow0fT/vu/CITwjnDol1NlNJQw7P8Uwhv6vwFjVESI8C/Z9Rjm
fwrhheJfSRslvLINe2EO/xMhPEPgQ5qCIj+8//u/SOU45MwS7KpMF22ZcvSfVfDzLKaZxsd8LGhk
dpl5n4w2dJLuP96Nt/G//T2JmHv2yzAL1NhxhW6anEF/HiYPB0ormaiPCnihisJV4vcbOVyH0dtf
7v7/QSD/FXn86/VYYD4R5hrEjJq/XI89VHnuVJZ1LFNOUxOHwKXoFa/+8SgSb5q0pGPjVVhsCn+l
KrPlUFbcz6TmsA+oCa0CjLyaMML8fpjPFgWHBoIuTE6mthImJp6fh5mIVNLSJjaO2pTNpwi0KedA
HG7/fBThSEdiqOSv5X3/68X02uTUPseEI0ph/JDxTcMh9Q9X8jePRbLD4WpIljQIEf55DIFJP6Sq
AhOs0M/IfWGqFvqHGhL/DwP93S3D3m/B15aco+WngZwEcXXKRojEeWRILYLkXaWhWv39Lfuby1G8
x3x9SuiuYYqfL2fKLfhXoW4d3fF+TJiNQfLY0c3vBwEQ/umbcQSOOd4vw7EluqSfB9FE1sLtqO2j
iVFhTS10A3zGIzPijFjp0kkS7P7pgAoItcVomEww2XwaMKgcSTPQgow8FhsC22CO4DCdNoaxyqbz
78f69Tn9PNanL0hyrBo6tbBv3b7YmHAM1kOX/OHN/vUxMQiEDdxGXJRhfvp+akcyuwOWPQbIGyI2
/GjbVsgc/nDffp3cfh7G/PlBgarMMz002mM2lM/1PK2H4rYHr4xw5Q8j/fpK/DzSclffvt1FedCw
nPzrGNlVMwaiPxbDozl9j/By52wZ3XQPScX7Lzyhv9y85eb+ZazeaKtEyqE9SrQvW/Rsd4GLc+T3
g/z9BVm2ZE3AhfJ5IoWSQe+2T2HQOTJeT5VOGLbNabYa4SgIzTSXdNE/TXh/87xMpgAsZDZyafPz
1xuQ4mhRssORTTmwM527hhPrukjVt9xp3n5/gX8a69MriP7flGwVi2MZ9TtNn1aDei1NuY6sb78f
SCz/p59XctZwwaaAVdawiCT4+XlRMzMT/LvlEV7IwWl8jxb4SuRLmcU5UohbVTbErMLfESl01BUB
rfPx9z/C33zTf/0J3E97CZEF84S8eAJ8xxkY7/QVD/79/22MTzMvDQU/1FSNTF8UbxjfnlpqW3/4
yv50HZ+eWaAtQrKipowVSXPLP5W7Oqvnw++v5G9effZcgBccchnQ432aASN6qoXoeV7kF6gFMLac
aKmoIEbgEPuACzv7r1yXzblL5/VXxLv+/IaM+dwR9g5ARxpy3+bpQ1+ANvv9VS0/9c9vIRtSZo3F
xImeTXx6Ppw66CLVBh+0dp6Tu66eNmjXiXR1NlmrbetI/mHA5bX+3YCfHlbE4qzrkSiOaVqG93oc
XZkc+KB0Qeah2kCntnpB13rt5u3u95f66wN0gWib7GltrKrs4j/dzkZoDYL94ljMOH8q0ms0Y9Mu
h9F9aQV/mCiFEn9zpSb2Msne37R0/u7n8fQuCm0aocWxD+zgLnTL9pgjxtsU9MnOidu6TyTeKXaI
MWoYZ4zuXPrKzGukbV45ZaEfhrauDsHS7Z38jmxbo/1QvTPivavEZgoE8ZouYU+WMzkPfADRdewA
HXf0EQaLmuodomPySv0+3pky7DzTJeMpb8sCdYGuv4R20BzMqUgfSQgO8J2Q3aahI/CMEG62mRQf
lGr3llL3toRSCTwAa1f+Ahb+5JDFaRhiF0KKM9A27sIFxUVfRA+W3MTSQW5eWDsf9EbbYVbDPze6
Kr1aqNdpUJ+LWj9ntOz0+k2UUM9tVA9JeSyFgWBdI2lelds+604WrR73R3xHdke8nKMmTHvUsPHk
rirCA6qxeiRCc5clP5iQ+8hELBwPWrwOSqM60AItN42d5zsHhZPXNuRGtM5wl3Y9QC578OpUXNFs
uIyIqSNzXjeyWRuG/mGDmLARHUb+dE/v+BHL/XEIdMqIcN6KZm9H8qUwqnOiu9e2G+eehdlqXPIr
aqCXrU7cYaEdY5F6pp3etzJ6nCYqHI67seEfhu78FI099TRI9uRPGTwsIgumYJ0iY8Ju097BfAdp
U+t3sIIo7o2Rv7gGv2KRQH5n40WelwBNxyapAyVXvG5q/yUuvzem+zKUaKFR1Gyspvvap3I9hOFj
ltlLNC/YMrvXXrIgtNZhQyDngBMxCzd1S/J2ncPsm44Nccl63SIrIiHR1vYINbZW1iRrvYAsMRvD
U25p+cau/K+T7SBMrGHJKw1wgYXDSM0CtUjut54+IntK+5MWZBsMW1tpu94wo7AwkYD4wV3toBjr
6VsaZDHEOv/LsQQ7QwV67cvieXaGh7I1C6wT48FN2y90JisvRXRqldaIS5e2fh4Bdpzb+aOWNknt
6G7VVWGX2VfEJhd7gifa9OMmHrromJn9lW37mMXKs8YEv+5MWDOBZs37Gekvdb1yWmURRZnR9I99
2uJ/SDamtHCLUHwHcxtRExPYk8AK6np1b7UU9gx7wD4nxYbIlpy0cR0Mjbanj7ItzcnL8+m6NLst
PpbTWDbnrJqv6kC7ttP8y5BNO7tyuo2ftsTAzoa1moO6eguD9AiZyJMFMNao90I5rrDsrlzI5j1/
38XIomxjbccEM0ANQWq4siJqkgSuFTAv0ZZ7owXC040OGqoT3892ula+mwlrVtyRt8NuqoPLadGR
b4f3NC5OU0MOq3RoRBmJB9ftFQviS4GpB6XxXtemt8xgty/ycO8M0Qf5e7eNNr7EVXHQRH0OJSX9
IgRPB/Iv1olYDit3XdXlXRJD45QounRhvzZ5Szk57o5+jMqdLsF7w0F5L+waRSRRwnbIDCfmEcZa
de5D90YqSqKxqDes5Jcs47vJ4oBI6HEXuTqC44Y0zcRciBaAOqgp98HeHBQpwAgswbLyIS1OPvyV
zcVwmE/cwCZ0F2LXSi/KL4DFspXTER2Pb8Vaudm4yybUvw1psU3K2z7yHvHNWU+ZIvVd1TcVFEtA
MdUGHsCGjNaDZUqU/3ZNGqMtKO0jAFaNBIk14iImLupRTNUpjzMycCRSM30oSdzoCNJdqLjrLqAN
3TqHCGkMTNttt+TCZHoFDjEmS1TqiOzwc3ltAYMLzdE6o5fiDUTDgcJ6bYc0Aa5ofRCK/QbPBNq7
0p5UUbi0KiKI6AEhhs+jmrN1QiuShHWS0zXTfktmmXi9k/N+Q+8jSUeChNHSJd64N9amPoCklPYG
rVjuRY68ymvK7YYWekAt36CjoU0yZxCus/FcWYbl5Y5tHbq67fn9+FT7DclEZOewomQb0rRQ6C9Q
IFlcjXWfHUZaQmhIH4K4oq5qPPYIyqQzejH0ESjk7ZkWx73ULbrLsgISFTrf9SFuvwCGomU4uA+i
DfsNWXOI7lW0q1jt10Y+vCsCZFbh5NL9jfkafcJmsb4Y32BKVq9NRiehrm1o/WEJra6UO1fYzjEo
9fZIAKsGoaGreL+rizTrSztIbHP+C2x/sCQT4U4SUjSE1C/wHflqbLtD4DS1TnAyYuHvKzBpPEk8
ICQ/nsZMJxmhJv6GTtu0MRP9UY/JYwRVvxm1BvZtBao2Owco8vCd7gTgu1VGEK+Dj2EJKZZjdBFi
INaA887y3Cub7FC2J6gN3xDYrtPQfw0652qoHErVbaedom74TiXgXrbkgNB4ulROf4/u7NoXxTsE
gXMIrROQ1GYM02Pfa7dzF9MmR5GPdBih7h7b62YqSFFSLIFmuBm6fqMD5uS/Ww02oRFOsK667EBr
C3GC9Wb7nJnNlqA+s++22G3pNc7x3jfMU5qk65CKeBS5d+hqvKrMwaxXcHS6teUOu6IItnkLgdAe
kSXTKlJq7bj1cexJZw3ttY5CKSNxISrMY1tlyKj9+9C1vg8GijXZPRH1dx+rDjovIjSgY6n8GINB
wKWfgJ7R51k7ghbipGB49YgIJ7+CvZHtFZTylglANtVer8nnwWUTV/5z5IAEQXVZr20tu6Wb9whr
7RUaxxfXT6/NLt352nwpRHygw/MtNsVr6S8xphd05MVK0yt6KVEKoH7h93VhuUfwqO0RrRJxpqp0
RWbQhDNj0rCYl89sbgTm7gI9SKbCnbnUcPFN0X1l1cwqsKql2mo1NokEcElqkogkAHrkrnhryvot
Ee29mbwDLjWO9mI3SbEUgTL0JpE+tF1lrMgxPtSphVwx8xKcRRgDA4+wNCz/JeHcOGiB3eUxzUtN
vEVu8dQVDUGKDSjl3M2etNEe0QTW7C/CwkM4uZFAyrP2agausLS/shnqk3yzJDJdhcOeGCSI9yC5
hgOz5i1w4q3eiw22tsjzC7oZYqzfaw0gRT+CS7Xxrrc26GASxif4xXjTEelLddXnmrvEf1xqJIHv
hlBkWaB6G0x9IcOGPUh1gExdPK9aAhBc/HB2X3sJCmXIl6i/BfgUkXa3gR2RZQ3rLn53lXFH9vfD
6OIuyS2vBW+S+Pkz+lt95fT9zlras0Si4ostKvfYRunWB6jflNq7m9svMe1/o45fuzx5GfNYrsrZ
2SOsHgBY5t4Ezwo7NE4RDISucdNkbIecJUAqWcPy8LBiUmEM5vtpAtlUu+Qx4Z3gBtQ75dtrv0rX
jZXgJDIuU9KdCe5iFihBD+qeqniV8EuplBselLy3c3xD+X0LgWkXxclTPDVrVD8vqb3sGNuT0N8L
2IS6jPG32pW5Qfh/pk+8Nmtn7wb5i892DijgVi+yGMrKtEpV9cqUe8gL3aBRFQBW869DBVFrVMMm
gADrhqSXuRiPC3+LFPBFi7Qr9JNrMXXWdujpDU4JnYFMK+FODdQNFDl7QPT0IdwOTLN5O8AJQcCG
0t+SzTc0lY+xm97pOTnmvImSvNI48RtexNkbgUjDESI/k4GRnkkTOSTk1ZYeOwpM9vRFZ3ijbt9p
jdppsKENu6bgeTGC8mymH8hlT0wQG3STB81CO2VjNUloJ0f2VlTOUzhP95igdmiIm3XQQ6TKy9dw
FD4vGGsDJ35rPeqW3DV+BZfLrKtTVFYpaP3pi19V5BBOPfs57IaIabtRI/uw/LDa4bs1tG95Iu5y
nwZorWDZuOYNQQfvgSN2aQLfXkXzyqKLzJLktXp/YwzkPqnottT1a8VHEtaGV/n2l7gLjwPucZAp
JJmY9VWdpBSGbDZ6aBlk7ayiaozI5W3BkWNjo3Poh84japlnitLrhAUBWjf92PwlrYJ9nsQQun7k
nq5ZknYNpSU7EGc80xUZem057mqrB9Kc5xkbIcIbZbxKMXLfsRMPvKKP+++uA1m4NOxXEbPhLOPy
lVntRI3xqEbiKMgRRxZss//sEUKsdDQ0i2314lZV+maVqUkZvDMBUQIPCNOpeTJL5PxsDh5aAa6w
RQOz1QY2kJYWtw/S6IpL1BvNN4r4xsEYyoPma8T1CvtW+aMXxvYG4v0XKuGVl2vqEA9LXyI5q8hg
vR709FAEObr99rtI5tM0IGtwiW5qJuLlOJ9Hz9DgSx51eCCv4ynl2LnKcZSe6l5eVGq6METGM7HA
d6Yhrx3CoBAmK2DhMty3bvQRgjbY5HYCvchxEOA576IuBXQZF6p+dR5mfeN0zckY/bdEky8+zeOm
WU5YpXVoXaPAlVI/5/CQmjn5NvgJ8CjNfK676OBO0Ufc+zy+ZyuIT241301AxFmKToY57y086Y4R
P082ZqTZb25lb38Lhvyxou29qkrkKoHfIVMQbIX1jDcoz93Ym+toBKOe9NvWmJ8bwxlXspqOAdlm
RTl4dmNcmT72CGLaLfj9xmBWYAvFlxHT7GD1G4tkAduIzwDutm3OlkZvXtIZlVsfnRya9CsNTsxK
9kDrZmebZDV5iRn7tqooV07ASjdOcPNIEqwGhIlkN+TpFSeEQ69zFAQg+AQTaWshKGPd1ZGPhWCm
WT4vCqf5Rsr0toVskGic/y2yqtwxStaVH79HMZltrngY0VGvnCg5Yz/2xJg+2h0lCpNnXZUGzmU0
DkMVbyu32fLV3vYdItu08L8ndh3vscMj2ZevbpyS/6y9GlqPs9kS35djJmFZHGWgbw6IdkQeASIc
u24NK29R4/b697ibhofBGZxsZYfZYSrnczWqB73vUY7JGOgC8mCP7eFejeO5wYXMz4QcepoKluNB
7y9DolNasFImvzz0ND3YaYZge9SFjySX7lthvdsFIrqOdWVU423cYaJFVgLMkarAPLG/geJzRQzp
zQTex2zNYxelmwH+EgXClTM62W4oYg8h8ry2G9hDI+LcFddx4ctfDGgX4q1ve5w0CGdvsEDcjITF
rpnnv6MDvEZ0SToa8oSmQv+qrpyoBjM47DCGMomQUTgm4Y2hhq/90ByzLGjYk9KngTrPeiSbt061
OSqv/pQ06TdwOXdF4zxppn5TtxWVkRALtx5txzKCTBxLjpidRHVmp+GLuahGKH/DHA0JtqXeANDq
Fvj8TkdEGjvlNRJmF/hZ/sXu07uCvh78YvcBEfumikoctgnRaqQiJBzOcU7YWMEBfDmmphMCmIKv
5qsYhwJ6XPRm9T1vH1F7JK/Pz5UevtLV+9KNkDZ6EbOv8s29yoBTNq6h3ehhtHjWhsnTSmOIVtIn
jEQ2HHozWpirCpsQ2rAljwWTFTx0AttyOL5hS1SmnPlfWTowWLsmzY4E7VygWAlJnij1/n7uUAvN
Oc8JUfSx5ryyoc9ydDjrrhqQPIL5kbz6q14FX8OifMpEAduSNFAxfC3Q9ms+1TSrg/GRERI4wjDL
nPnOTRIqKTo+2bDQcg9dFny7kjTTrpebBXjdA4RAuw/93s/Eboj5c6aDWxNy7zpx3G84d8Dkisc2
kl8bQoxYg++LON8HRk7EUgxHLdAMHw2CfhU07nVemvd5DBuzpb4fmylrXtHfmQkXGTbsAkSQ0zQq
twoWcE/Sklk1d4nZkEa/RLwZsyXXANIT9mjBxWcKF4mEZmVM8iCbSewhnJjHMReFp4D3bYdykWIO
mXGoDAkwpFZfjID7XfX6TaRRTUFvMK77juW90e3HMl9cjhELHoXaC6HhJEei2N6Uac2HUZBrHDje
PPQWx6zoCZneLi654lK3gVqicdaJJy5K4BVYgp0NhH4qd8mkH5HE3TsiWiUSbmBYbakDci6v55rd
kItXyadSgQgqWOkTAvwUDbNe8nRLk8QiAAKqq4gfJCKZApgzbtGY32BexGcWK40KNfvn0Wi+alqw
1EdYsULZvUQ2tkyfgOPUESsdOG1j1DsDqAYS0L3TArEdS+CjdkVRMJs8fwKGG2vWW5y0oHA4zqdl
Aa5LYUz0uVedeshBJoZVwwZzph1qyo2hpTSRc8AWpA1wf3Ew1TRl43qcSciDQaxBANzytmGgRxO7
SR0ShuIC/rBTd+1JGgonnzN48VwhxW7U/FATZbiKOZ2stbqngN2kzlos0ww8i9p0FkAtdrmwt+dt
g1UF0IK5askfDZrlK3OLK92wHzW9eyY39mmgkOY5gP7MGRP8UOwKnVONVe5I0Dz2TnDUOh8EDUSX
rJ8OncDnpWFpLlG+ckiZVjjXAW93OQGFdvUNqewuwKqz1qL8fbLCxqtCiASO8RZPwe00dXutHW5A
OAC6MW59yzjomslpQEtYz3EDDvXRKK3HNnTvMy0yVij0SeepeYrSbPGt08AbG6oDaW+/ZEQOYl+l
uQ2S/b2ltGtPveVFGirXYiCN2cAzhxg7JuktmS7xNL6Q4fKUVdYzqgZ3VXY4fKSeUWOfiDOZkEF2
UbOeRKwhJO3JmXbxSOJuxm+tD4QqaS1wNM09tAvZLRS2pxvzbWZrt4Nfki1NmQu9nVFme7Pt+Rjs
qzi1m01RF3dxIRGyldPTSOPrgOJk1zXJC7ambYhOw9Wrb3Q+9jaqv5WruxsmLXKKdU5TQbhPyShd
F6yAozT7dZBSAHaSvSrHl7n9yCU1G0sDTcf20cEj28PIK5NDivnLSlAA2VZ1xM6EcjcCnFBwpB5R
axAywr3FY8322eUgztoQUjHBQ+9Xe9LBb+pIvKVm/S0bIec5tn4tkFtXXU4+n65xrkG8qHEISSOa
G8kMMYYN38od3Xc/U/veSfe9S2rIVLy0nbOXdeC1AhrwRAhI3zknaGOw2qLc8AT++JWruP8sgW/C
0H2cwD2YjXY/GNOZOPD7StaHAoP22BAiiybsgEyV1HQJQLvXX8cUA1bvphegFDXpvEmN9TvBnkPE
+4b34trxsS0L33zk/cmoiOSbLCOvoM6EeQuAl1q0PtKqqL7pefNsTNr3aJ7V0baGi88phpZCcMeU
dpRz4qmiDdcleViONT1lQE/jsriqsfv3hevFwRLsPl+VnfhSZM4XocVbdlw7gSM540A3udpdpctN
0WNOgmPH6+Roaynhk6jhWs/8myLW7nEtBStlxmwJ/Y784sxYeKIR4nEdJkVoAXDs8TsO1oi3ttZN
YlaSfOMEGZZuXx6KwcIlheDcmoCpDjVbim5BC+cKPWcxpfCOiYfBQkyCYAMo6eA68FFjY77hWZ0l
/QgcGca3Pqu9RpX41JmOKhzBYqJqEJUhVfsmIc9wwPltSlbmbu7XfV5eI1igrB7QS8kC/01F2VmG
6RezVS9zCOyDROouNk+BNYUH1Y7bxh2u2iL6OuRMXcx3rDTGxhDW9xKXAxuSi94mmFNUdzc16bmx
g7OKxbHuw699I5+tuHtwzRDoIErYMTY5CDXiQl4G4ZN6NmwcJPF1OO985vu17Q/OOudYM4bQWzHu
rFKMmdS5U2s9aTavWESeC8GOSAGphMl6b7IHhPmUoWsbI2p8Wffoz6QbERtFbizOSwTpfreyLMVu
GfbpOOfJsXDF4DErZWdERu6GfAFvqwYHYoZf3uJDOjZMXymAtO0wRxk62WS6ytLIpkCh8PSWWX9r
AZTzDGjv6ZF33e43+OsAMDBDFeRvV24Rw7hfNBT9bKx7ZYJNk4RFBBurM7/P4AzYMTeLwQE2twDW
E+qrqM9mD/jl8NWhZvutxeu8cmLQX9hRkotG+tumYGOM64CQZbe1acdXSQn7jp1d0jdQsESnrmsh
8h3edY70aorQs8MZ0C2LTS1lhVdJd+aAbTZ+qxWxRRjMYsytHPF5sqNfHWQYwk8YkVmvu8iZNzIb
+ckLiwCtLpXqw52n6LE0jddUTU8U4mjFBWaM64SV3+uTyUxWmJ/zp14frLu2g1JOSoKmsy11lTeL
iHYnAY3qo6rooRhNEt0jN0ANPhUsux19ft+RQ+IRHROUa4LIwwCqx0QRhZVbXztGjmJjYCXh9KZ/
o/oftpuhrt3VjExs1Urw6i6G1pVdiWqjmQNlWqMsobHCXqHFrsPJMDPYQasQbyeeRU4/0P9fKpMY
YMOW9cRGluZu69QwRlwawqFFB4xDTteu/SilMmmJmvJlxeRv0Imsc3fnBKlg3wL/iuJ+jFxmUtXG
cKqO5I7Gx4pF/6ZJ+/kcgKm60sosJeY6aYhWqAfYgTqB75nl3Foxx8LZhWFZ9qz2uey0S0kAwTkR
Y4u+m4YgP/bYRfcK/TyWv3LYopEMb//VyQeanr2F0CSKg1PREWVLpU8hJrUBylbykQzeGzMxdxSu
blWowVnROSLaBCNtXcqcV3NBlRTyg0kCOPFDabH5h/IDvOPofZC6YgDT7R96oL/os0zRuGB7Hf3Y
5Vl07OsBGyi9BZRgozjHS6F2jqvpD6KVX1VGn0b9JELIaWnKJqLTYdYN/LheeB08DEFFsFyW7gzL
jcDd7e4GaQHamzg/xH+QQvwiz1l+BHTPClWs0uVnXaSQaW6bZtMdW9yRY8WOzk3sj9/f3F9kW8sY
irgCyOXStdzPqpJKGH07iu4IypJT62idG/L4VuhMziyrf9BN/SJT/DGYxDqAyEEq+emeTqY5EFJJ
WoY7pR7Rkduc7r6CFPyPrwmVuYvozUXwjXT8k37E1JvOJZMA2Jl0yF30x2MisBVGWT3ulIY5/w/S
nF9vool4edlJSilcXG4/D+jOvtsMrGlHzIV3wE6bleWjbZijx8zVo3/8VjCYjcbYRTJrIZP8ebAc
X1YtQt06jta8sdsngxbe7+/fr++diX/LQi+odJSjnzXstW8NAc4KAUEnc9bloMo1YIr+D6qiX18G
G20WGiqJ4hsB1aI6+stnTa7hkFq+23NeTzd5BbJ9Ljxzqv7xMJLXAMGBDQLfMo1PL3jHIpMtCD4w
sPE7Rxkqx/YzAIHyD4/lh+Drr/osqUsLGTbnYKEkT+eT6CwYiFFMxFAeh565ddnJDa1TbNqhqz1d
TYfab68yyxzWwO+NU6U5wQ4p9J+kzZ9laTgpbMEcaTguqk/TWZ7tX+4q3lTbF1Egjtn/puy8clzX
0iw9lUa9M5t+k0B1PoiyEQq5sIoXItyht5tmk1Mp9Dh6RDWP/nT6VqPyJgpZ+ZCBPC7iSiI3f7PW
t8yCyZ8QiyLHPlT0R6MOgXgUWzJ7/sH99ufrBXsG1l/UYdg1PFIhb7fHf/qZQpjgUFBy3NHiPjha
dWLM+g9Ojr/7EfRC2EoMTCTCRT77px+hA8DUa4z1d2lH3n1YGwQsGYd/7rJH3WYhztVtCychDrQ/
/wwlRFlMFEayZAlvlvMxatQ/8gf8+YX4jm3zYxydD4h3zf/TVV8rN/LKihltyt2rMFOD4/kHV/zf
/wiMLg4nn3BMIf7ugFAmxuaU7cQdfffezp1178Sv/+RbxQvQXdsmuAJfjf/nV9EWUUKBQ2qjkr5M
Fp2utau2EP4fQs7/+Td2GvnXf+XXX5Af2yRirve3v/zr4WNIyl/Vv97+0f//S3/921/yb/74nsuP
7uNvfrEqu6Sbzv1PO11+ZJ93v789Zp7b3/zv/uH/+Pn9XZ6m+ud//cvHNxE5xDB1bfLV/csff3Qz
GZHe7vNh/NdhIv/+b//27//nf/8pTOSPf/WHhwqnFOYpVxAL4tiGftNa/j8PlS/+YoFS4HdRPHM4
C87T/wgTsf9iUawhdeXi8jl+OBT+I0zE/Yvu2FiywEkh4EQJ/s94qGyqD+7l/3zKUea6BrR63eUo
5T78k+y1sMJB92Lo4V0f75H1kRBoTRaDKdzIJduku0J+JlbZL9quz55zSnisigtS7wYDikXPkAz4
YoTnNVIohJBAxfDZbAElmRADayFZ3S8Ldh1QTIh+05QZpJTfj7+/3NzXEtbH7F58iMXvaUo+bOol
zb1mlU8dxdrGsEPrhCuVDWXYXeKkc54U21kdKdjVme1xQyQs4hG0ftfb79/8j+YgkrM+yuoiGNaB
F0f7H9r1Po18+tBqLg5Fjh5q7LsbRmieUB940S6phXOOO8jaNbyioEZUupJuUxyh8tV2EwJJACNm
WCdXAINtBgF1MlsR1WS8Rh0rsRvaJB1F+aCc8gCPTjJ6oQM0PCKaLEGw5uwNxRkKR7Xwq7bf1cbA
mh2LG8Km8Ee3oQqQwFhuC2GzofNYOGf2dM7CySBhC35DWETWwxSSm2yPWJC90drPDXZjFB6B0chy
WSdgq51bCC6BHtbFzIsSGHAUePCmT21lo2CtsV+GUAcO8F+PvTsaaybOxhYEab/4nfXHpvHLlFKt
Tchv935YfsR2Oa473swtsAW8q6kaFlg7BWwThCxwPNz97y9uObyBmQnPnb/hYfZBL0ueiADNlEMj
Qwjp+EFkhjlDTsNeWe3oYdLvLgNjrTXZseNW95jfjVF6DFsDGBGW1k06F7+MzvpFB6RdHOG7O/Yo
2VqofrymbHRAbS/V5CNvtRE3yclcVZZLA6jEQ3/70vTEPxuuT57BdJ/388WOp/LRvH2ZR7hfMgAf
RrSeYkTMXMrlLSfUPU3ovgaoZ81M7EyOsp2QV6U/+LnOngqy0ArEdHFMu7k4NsggHoh2WAgzFHdA
4cHilSoOxkn0i7BjNp624yYiRePZqcd+OVZIDgvhMp8A2AzSvG5IAa6QCKhQ/5pVy6IlMedj3bMs
iXK+HYE3YNYNRCWR96KNHWT/WX+udNd7aXRDu6MLRat3+8OC/mUNP7scYu+xMbSLae28VBbEDDrW
1gyHegPdg7GDdNclehFEjToVNTobWSr6crJpWV6DF4Fxbv7UfaECNtPlniknI2pphoFu2rdnz5ie
QPEty7qF21t6BSxCv78yioYpcYuCUW53yvr4FivSZg9TZuVnb3CyRV/GkuVTPBzqegi0TnO+SxMA
SWuxl0XnEdDsyzPaDmtdOXmxL+phvutaxQjbTl02/hoLgyzz4QP55E5Hw7gqyKQ8GWme0cuV5nkq
S84J092IyhRY+MeY8Q0VUpRit65p47cV5mWWgBivbSPs9j7hdro7sztBXLtUbm9tRY82nLBvVQz3
Zpimd76xIlTgQSlwg2GcDweRu/bC0SCOJHEznjspoQeBdSTdPH6QevxV+BbGfVuYhGFUw06V+WOu
RPtrgO7tUVV+C1LZWBBHC+RQ6ROYXOpljrczsgcAKwkIei0d3jstX+A+RHnhIyy3JyDpeRquOuGV
V9Mi3c+2xQGs2bKw9eYhS/qNLK15ycio2s19259yTzFDY6W/qUM3W9ssf49IHe7IOYXZl89qMc9u
f1fEALpDrxFvLFrW5miUuzJPB9zaANdFpn/4sR0v46zrDwNJzsWougcd9SCEuye3rvdT0ZkHmcj+
0WeEsm5M6S5J0+kfrcgCLuTcyAGCBYlEyiMK03rKEb9T7SBrTLszQq9kV7NZ37ddNm06k9yTqLy0
I4l4dcpkMswISo2TfF8JnUvMagEzIvRbzi2K4plchSAfeLEWem7G3x4R1l33OSR9c6duX7Kelczv
L79/7/f/8/GmoicRQyAbHt1BCPWTzEngIxpSiFUKFoOc3Nk/Mkpm6ubXyavRmQWEMpAT0kjucLzm
yZqoIw3hB+M3Y3DUxQgvMZrIc01wwwpQo7lyRJYuCe148GtMDWHMgyEDy8H3TJ4R2GC8zQp9n3ft
46S39bHPYNOmXmEwbI3MZzSoEGga/LP64JrPfo1kjidY4g/OfVg6CytT8j52hwB0YnGcrKo8dsmQ
beiWgex5tAw58nGPLD0GZGPzYvAJgMQxjHMq7Qnkl0qOXsqNyc5Oe8gNP3xQWt1sGZSlW01rCNdt
WXyjw+zWjeqzO5fE7oPffmt5O+4bMb2zZCc0aNTVs2s3BfxiGvEsjgZ6cgIVVGkLRHB+dM5Dk+1T
iBjXm92TNFeW9NSbG1vdoh+c9O0Gn+Z57LnPpgb5OkWzEPFWlLMTX0ysgkeuYShUaaAB0Ly3dI27
oPpotLn84HEer8aOATW0oWxJQILOUWb7W1Yi4y3lWp3Ip+p4Zpn3xVDfdsdDSWFgv5VKkeHRauR6
1mN8N3uVDGaoYc/4JEigBi1EmDyM28rWXxsQ7lwWrQSR1VVP0IyWwzSzMaoqVJWJvhKpYHfC5X/M
6viPL5qhPykryu5+/34om+FgTvCER+8OEb1/9/v/jdRk7CBuISTDeNDVMJ7jvjyVWMXWCHTJXtDn
bB8h7y+SBsTNNLD+z8U3zJN20+h+9pC06wKTHOHsFvFsMLk27kDic11ZMV0+8MHIwtOhG5vMT9uH
34GWGTK+lWQ1so4aHT4bs9wNKJLu2bD6x9/UODhExUKORM+XYWTvMiQ966Jy/RcYoysXG/O4aEXJ
BlEywybtfHrKCJ+2jKfOYkzuAMYBF9U2W6iP6YZftofyJgKtzbk/zI2pkX6pEx0627yRkTrWtycC
72dz7+exWLmdUZ2yN+Lq3DvJruUucUh/W7gIqoIRbP1DQyMeOE3irZtfPYj4i2Gx6K80x4Lmw7ob
7e5QBEMrviHA9jzX+yd7Sqx7QM8TBpsZstuMkt1NjoP0Ig4jPFBFZEyvKAy1TQfKcplA4M8IAj4K
uHqAWfmSDC8ZMtpDnefhZkBVGrg1/qORPLhdkVryLUXN1BseZ4vqULTJUe4LgfEmb5q7378yKr0J
BpHP69RVy0gv/FPTp+ajqB3WE6R/rIe+eRAikbsiBnSLcYBUX1udvRJ4K1yY1NTLvSFt+5Ws5Zgq
4y2UUB1HiOSWSu2H1lbaJjXVN101ODoipAJSDgT7pMJNlxk6kZWTq+GkQnUwG6RuVRv1d0liiVdD
fGqF11/HxOoCFRFaqooOFqNR7Owhy+47FBaLSXNfmLr5d2mKLr+VKWodycXg1eYVzNV06cUMYaTN
McI6fbZJkyiAojQ8+fXNSmWxPGeSN6IE1CxAVHa3tyg87n2boGAv/s7HUj/3yCYxHPTaG66bt272
rJ/IHsEmopryMTVQCYDv7m5f2mpYFXkTrtEqv5i9HwW+A9sqBHm6aMBIPk0ttDpP6u7SuwX2zZ2p
HRjWP3MBg62M9lVjoACP3frkzXNKggYRKEU8jqehaA6xab3EWmVt5dxcQdBEO9O9MQlpAFC7ooye
bBQeaCL7WT+zK/zoCHPZFxCk20nAFYzZXEGZUcvihmqpP6XNdN9sfIN7LCQcOLNei9IfDlk0UNl4
zi7SbwRjG5jmjYHm2XG6QneCW4CAOqasw2M8NR+O5Uz7xsr6jVBpt7Rn5zJ4Xnk0QbRibyAqzhoz
VNbVtEmM3NiaFflFLBUHttFEzJSNWa5YKCGIzdqKLUhbbZGL1g8zTdSDRP2UmkI/4IfwTj3ZHacS
/lZYtVs1sQWKtcQ/Gy4mBAMyXT8ZMKynyjy0DcrkJItQI5YpokuyYqVowfjnzTL30a5aVQJL/fbF
KEpoyVKEa4P4hYdRr1okx+YuU9brVCTZJetETgPIBL4j0QsvtyRiBRK2HvfNcs5zvGWD/Ri7ykAr
pb07gzK2Vu6Vd0ZtH1tT15+1ETuqKLns00ZWm5aD/MwG5MkL9eTBjGKQRDaPHiQH16aV5TYb85TC
Vj4KP4F+FZfWpqyNF602nHskLMZ6QLWyRFL9poPF+WFXvjLScrqXLNODBv/eZcTbQ1TWOhu7/gFN
2abjh15J4B2gMDUooXuH069MtefJRtDWOCbqCWwBx0lKc22DjeZCbI8mpxdQQUXaTqUtRpk+E3mf
bOxCa5bEweLFmfdpqwHRnL1FTt4nZ/TwrvvNERfYeUIMM43O2Tf1Fz+rJEscBT+1K89hGy5w4KO/
ZlUPjDkKVzYfBmhEdsNAFPfd/IKu73qTasQrG/MLlDZHR71cYpmr/besVtOiz6hrWol6XXVv6Co7
lvftM6Twl9YTBFrwOEgAltQiiRa87+e4hpMoMJota7LF8sEKqGYVTV6rI/kiZqBF0IK6Bevc9Bih
s2dVhpaFnGyUSPMHj4gd23giEW+E86Kaf9JeLdHBPRVI0BaOwb9oRgBDkbXGm8QLca1PVc0ndAuv
1IX3lhcny7ip1madfjlG+42X8L5C92b310mLaUr9itVY3t5VLfIrRM4odfzS3TSm+vK98ZF0Sjay
2vThIYlYSI4QKjb3hUJum7XMz+s++zCHyV0lTraZ4skJGtwfWlfHgUm+X9A0mnkTE4688Is+NF9D
k129nHXClLKBj48oQ+Y457XUwzdn4KnQo0ctnD6HZsDhFmfF2nD7T3VjCMbaUUSkF4X5tzfXuGEU
2TsTeV4AXH4V6XDge5OhIspNPoarArFlGZJ3GaYd2kGHbHAjx66kkIGpsr86cYobVYvihUzDa+NU
JL4MZ90fqWXbRvH+02TmlsW50axJjRP+eG9DNqQFYe9Ci72ZLWtne/PR1MJXN6WSq6rhOpjjoS7V
CiQfbG0nRiVpHVDJPlP8PRShe98P+RcPGc5Pz+AdjX40o5tulozvptMPYblh6sGUgR1goKCFApkf
1iWdeRxXX9JYOhncCDFt5YQHV5YNWYf1sPK+7ZqLuUpQrYF5v4ZRS7qrsXdN6OylEZ/nwVgnPF48
LXtqYu9ayhQHJg/6LNnlSXTAKPJgmO4HOVP3PaF+7IR5CzuNYVaes+QuqjsDoH0gMp7SmYFUQYSk
BCRvnlaBnXaWXmITtYZ4YJGl+WUui0DVxTV1cEnVpp8ucRTki7TWVySyXEnVg4T6JK3yBxfeFUg8
d4fpPYxZd26n6AuAJ/KFwjvmNVMq3b0qUKCkpkU/JI+So6a7r3NDSmxKbLnDWrlrQeXNAiukotBv
w3c1Y6OFfRYUGtc+/kWAf3W2NQfkiXwmg+6vKz+9I8ECVd1s3ekTZua6YbqB5v3GRN9lhpcvyJ71
FzDtkKxhwxsr+PkESPm5wvKioRzPidfKRfPqCf7ejBXJKYohcIc8DyZUGGZnMTjCDQ0tYEV0OW2k
/9P5zVM58Q7Skf4SLQQ9rQomVyAU6fx3viFjLlCiGmIZXSBInWvnriwgIXmth7bU+WzKEVuHrl4r
IurgyT2GykCG/+GM5qooXIJv5tPo+RdqD6cafyw/etXhmS9tJmf3sZjpT6uJqRZCZjbQtPEjhtz+
Y7AUigyfd6dSOk5K/jNHdcZu9BM16custI9KTj+tr66vDabhRaHIIOvl+Opr/nmm5SCXRnFP4zEo
Ppz0Bp/07zQ/3g9j8qJ75XfLKJ0i/M4ckmtraW92fK8mRjtjQ6zZULCBhtZ9zWT/Sy+1F82fr8ps
PvMUw1CdULS6zfyqzfaFwU1zYY8bIbCw4m5dFxR9HpbGWet3nI9I/NNo7dn1r9h9mGf08BMIdeoz
9ynGo4RC4J7P4j2CY7+Ae/4cS/tlnG5iieJyw7m21WtU9G+mYyKaS8RZN/R+a/pcAUg41gqp7CLV
+PyivN+hqo+CrkK6U5kFSg+QhHzHfrS+8c03WwSR1UIA/y3gvC9mIFsB5djFNlCUIXKZTZR4Pak6
y87O2ITPxUVl0SNJBmgRCGNYyAJO/1hQpHKgdSZ3nUfSjK86ihuv+4mz+Fck1UvOTo7YwGVSmLh8
U4k+CL+JpxeffobVT07dsxgLfgCBuUs6kecYwRbJARNRDDQMvC4ig2/gUpG6+GLhTcIdjDeUPO9W
FpPcQ5BbHxqYfuy9mdiHehqO7oS6FLe71rWnZo7fMtAXRsLst+cZQPSju4q9ecvvWBupR8SCdYfc
H3DF934eoByacRIqnF3R+BKZm8Ixn0coi6EWv9Wle5o5FgK/TNdV3zwNLobnXgMhSQSGzOtXAh6u
jjaT4W0/MWtz1rlu4GZPwne3rEhuEkTjwBBAU5bt8U18lZXkIwX0broemTnEreiN26JPh8nYGslG
TG9ZNn/GtkPuagh7IpnLR5RZPc5iHe0y8rcYX3HoU/nX3lWgjgD1i+egNB7mmD4I11sjnybDexwy
DJBl4z56kzz0ML+I8v0yO/1DRN4GI3bNK0Y0phWSOA2N84LMUQOlOwETxUvUh2uVgF+p/O6zGxgg
AHfbJd70VTrxS1XpPodi8+xnw51ZQCKobDvwk5CnEdWg2QscpVxm2mR5C8nkFWTzh6X8p6Fv2+3Q
TWpdC/xkDv6LQHO43Ug9JbqqX4+dNy9iwGiLwsw3jnIXSqEYjUZMqADNcwSo4WfFZ1xPnInSpkeL
ELbjRkJEf44Ebz4lThqghLhHRPbiRueyswWparfUDRR9ABqqs/QGHBxARlbhwL8wtBqWQjTtHIVm
WYPiIBxQ34WlUYxPQYq8YQFXXexzk8qsxv+m38pIf85+kcjxiQJ9Dxvg15C06YJZPW+j/jVO+XvS
UZ6Zpfkko+k18ksmMQ6Y34+5jT7Y3PM40vqnqMqdRRkbxIHNWbWIR/d7wLQfyscUY5YRDSwNdKkF
KZvZ1KL2ijsPx5W08dBScljjopg4jatok7Xjt+rExSFztzIjMhsywhdSzJl18SWhCHfSP2S+UWGL
3Wb+nJDdMX6KpL1rUeHfV79oEmlXahxlMVF8Yl7GZJwPs/Ps+4Vco2r1gLkvdLS8CIk/i8KeN0XT
ne2SoSxob27uTaRpT0QwHo12+A69DC08R1QjLn7tf7UOLhzGG9RBUcNzUX91oBzjbupPaYh/g+y1
78bAgwG7YAFy9jRngvuj76/5UBoLzJQLS8P0IqvmxyypWKsKo5RvyoWe4VM164PFbovMO/rsPObe
Qczx+pBE/dpt67WT+O+UFAlCTybUpRneZ9PtI8aRQWoTLpwjHr0NCJMPItTQwaNxtXRSg/PyORYY
n/OyDjq7zp+NCS/cPBI1QrwLePo8ZQYh7qXW/zCdeSWQ5surDQgYxGNghMRsX99AwzNm9LxmP1QY
Ieri59Ast7Zpvmht9W7Y3oeejj/FsEZIVK4rPXmzVDcFtS9e05xxM/7Nuvjg1L74zCR3hsR+Zc+8
1dR2mt28jCX2myyCSeYKoBwucWtOS3pJjbTdnR+GJCPdsQSxj9vMLUmxJfFi4Y88tfOkI24B28iq
GPwvHJSe1debWBovjNafUCEbazT3+q7zXkasH0HZUMKMPvl0I998oBE9W075rKv6y2bYNqTouHpY
x4tOzkCTSXuBUOzik5JUbPY7ZKyhDJ9rsadleUJf9MO+4mhwu8UlRs3exTJL1BnVNMpmuuijqmkf
LYLvF52jPlvhbJi7r+2EgFyMXA2uOeiGWdBpYp2beXo3zWrZV6oJwtAnIg4/eFDpn03uwxbR5lOj
O/sQeQJBztHFIPYOHXV/31fdwefaWrm5+2mPMZmxvMNDmrqHUuWskLTEW0Sgv6uIfIYkMoe1yOg9
3W2VVFev1L+9EM9PPj3UkQg0PQS6gMcal8bW6ZhkJ9WcrkoZpZROSbP0J+3U5v3KmeRn2AMZiBpS
mqqWIM7Ss3hV8t6L49ehS98mALVrfd5GFbl1xfCcZQoRrXMRsjlHhnxIMfbbtPS8igNozFc02ekq
E/o6gyS9kJNOkzJXBXuufpVIgrpCIa9+WD2GuVy7tX1VKnbX1nSLwug5/DupNyilqewd8M/plF4S
qeurhPH3mgUiT+fpqPn5Z9a3KeT7CQM2so9A8J+EwJROSET7gsBWcL9KrGUzkQJbR9vM7WTgZfG4
lbeyiFTiW1NKEHnJs1CRfgHZbQNSg5s6tBXlgf4rSzSeXbl6jHL9as46zq9s2A6qX86V8nEuVi09
i4/EPWkDu4w+NTEbyyZ/cCNVg6vg7xAfgqOEsb16jFMd/E6uneIO57M+zMWdZ/H47XoN0B7yaRYL
QCek1PaNWw3HCVIGB9phQHW7aPoXGNqvRDd9xxbxdKWub4k02NW0k4jMa1ikbvfd4PWjsYkpoe1T
ZqRZ4E7VQ693nzFz8wVhasbSNSdgDCmEo1Ddt8TvxrMG4YUdQUVXqnTa9mURtizA7cc6Tj/sgqHs
HIYbx68epx76RAw+IMOSGDfFp3TUbu663e8/IPeL7UhPVnftD+jIvbfm0BDleSLx6mCwqkfnG8CH
3ji05Gsk0afB4bHOqmJpOLLdoz+6hCXTKSvrtN1Ym+9Thj3G91L+N37iUZFY3BkphD6jDnB7v4as
e0LdHQzmwINWlnutOmrcFrYGLz5VD6w+aHwpI/X64sfGlfCoF3Ra91xt7b73s1cCgVZK1o9Rhne9
s2Ub1A1BOBNNWuP24Yvu4Fbyje7mm7JHsu6q91k/WR6hS+wLewKktz7uhz0u/aTqjwWuvw+uf2xL
5KjavXxORjnuVDNaq/CX4VrZ3hfVEa5GdUzrZDeUETe5nj5NUzutBtNxUd4jc0AmbrF0L1sm/GKZ
hsjM2/kRCFIfsGIvubXdbVwSYVRmXsODuX2ZNWrlcp449CeelKQ1BXNrqlPaEmBiIRCqVHeFVJCR
x8Z4qSD0AREjz3kVJ89OFy9zczpQS36lTTaT9dUugFX5S7ODBCNQki9so3wc625cV0Bvoyl9MQW7
orLooXCAg1hjy86V5h1Ds+ZJmSesoulxNHzdzLPuuHHCpZvwiHCJ4Skp9+jqK6IfMB5jBeIgqX8B
B5kXECh7uks6gKli4AQp4GIPuk2KlpxX8KuaomJQkE+vLafGeczVhdMNLEqVyMcmeiSVzQnIejrI
2ioA4WvvobB2jAJ2crKuvaSF7gmnXFij/pJ41gZKtmaT2+T4Gpd8EZLVjVFNa1gA+K33jmq7ZKUP
go7g1oziwSlCexUbWGldk1t89mmozP5DWF9mJH7FHTFBie9dO0mFrDzJBmdlez3q8krRcsjsXUhd
3blJ84PAkDVUGZ4J4AriSF3hdm2Z7MLQCQkFdVyek8zrt+UkL+KJIB0n54EQyrSFf1E+VVOxp32I
SXsw4rvQWTMQ5rFnD2xaeuugJQRmpxEfY2hS+JeefnSxq9+5WBRbSfDPDEAic3lUhJV7il3Idqrq
SZtuyG33cLKNUZavLVjfmyjNcDDZUAM07GHkqNabQZMbJpEP5EObG6bhGLAF3QDlkTeYXoCq+cjZ
epVE3EWqrK+ww118mfWIl9jG/9lo0a9C4rKMZpGva+bGKycD6c683OWc8VZOhw7Fq5GeTUBNlr2k
SDLpH8k26RZaSlUJklSt+nBAPW+Aho/L567GCB6ykEBV5BFUVAZOqb7bzHgaNIeSfoof2cJu2HLs
yXc/eYqLP54U5ingZiqhLiu18bszxbKY5T3BWxLDdgaVISdaUcbxuSTzYUR5pAyijoTDVdOBlthF
VAaBFesX3WnYXGF2LGe5yPUlC2lqVd9603j8i1jjkqrqVVLjrJFx8zPnnOO9xkC68F4TiZols15c
9tkAxU72YDWbQreas4nxI9Dncfr0cEVFHpPARolwjyZkiWUMdpg3QqzBQRgO8nkW9edoyddEj45m
nPqbZspASNh3Mk5+yEp9DOvpy9WwjDkWPJ3RfjeR3XiEFyyKjgFISKtZx04OoVdjJwjViKGaUKp7
mcFRH+tIPpXtuOvn2H4Ofa9YSkor9l5E4xKlYeLIY79C1eMWCdfwXHwiJzvl1Wguql5fUyoT5zje
uwO4KDObslukRRu0NUP8QT/MkfnZV3hRfWMCGy9vJYAxHxFFNCtPP88lD/9OlL90HGOLdHJf6wZY
BHkQg5H4u9lm5iBTmn7fexSieuu75LFQYtXFOBrJMUW/pn1kJqMsgDdbrvkHUQ8XSQUKAetQ2Yhl
Io4GfzBZNbQ3o+XM7UxkEDHuWvthFhhAMCwzITD8NZya11u5mJvo0MPslzCB+aQay2yz4vAykuJH
6BzQulYQL1oEfZ+sO7256nX73o/1j1G0B86qiwtHwJPmE21nucxmemL2Ctukwz/cpho+MYehfuFH
NMaptbn9K0adLGmeiwRfdJJbiAAsG/tilgV56w5LjLZHWxCgFLvNYnKId/UVI4PU1oJ8com8LYmG
DJ0Or7yPP2Uesovgigz7MAd7Fz+NN4yIL5pTqnE0JwWyi8x99esnlMHHukEoZOsciD5bEI72zhqQ
UTGT4cnk5PVjjhIbd9pIBLnhLGyTRNS43xdlxvJoJCUhER8ZQMVFMzqn6dBMqb/2ZhYRRBygDOxp
J91fdjO+FTzw19jKaGLs6HEcnXeYjZ9zbOFi8zgwLf0z7cWF/OzTVGu/kL7dBFZkcFb5vOs03Lmq
usDOo2RLvI+QaSXNsrXkk3VTTaxwSeoo5To6keJl0OeDC4k6qEO5z5uC78rkFqn5qz5kBx4qbED9
VR3rX6ieXgi/+uzKJsD/9RHmbY3lM39JZtLVcec8j+qttbOWrkC+ehO3Ga3gY0Z3UOLvXTg+021f
c+VqinRj69788prhPOZth3yQCzEJa94b6zZP0Ok9VHuC9Ty6mKwmQSq52R6RMknGDtyZLUrKXqfg
Aku6SGjJ+c6i35C+SkCNxkce+zkgmrK+yRoshnKT16+Lz3ro35q4Mbed5rGsK+WdY0/kqyV6c4l9
6shixllsjjwJEyu6q25OWV5rtsjzrIej1KVLkyiQkVl2XrZny3YDUxfP+HqKwNCaS5jrZwGWlbBU
+pHJekvGgbnfgj79S8sMcvY4jCUpV9gnwdtlrJJWY+klwcwnCYlDcbhGWvKFo4Wpm1NdDXeoVwYl
Z5HCBtLh1HsQDHDih8auFjGCzoTEkhs4qA+7YPBTGZQ3XWRMfcCslKSZeEdE+aq4OT1vaBcnyrEV
UbZXPDdIycnm+ctX7MHyG7mqh0lS034EpUEqUjwdXJn+EL+TBzqzmb7nboZ4mIgYl6O/9AozQpTW
HpBLf06J5MHZ2UymZyLeIRTNM3Wgq6H40lPnXWvT+Lm1m33J1JYU8QmQX0gmVeAZWb90oAGekEfF
WMHkjT6pBSQAonsz+qUhMi40Yxi28DyykwftEXZw+mJoZB7jOHRX5liSuBz1z0qivMts1e+gky6s
zjX2NEnxPmULpUHJq3OibmO/MPZNbH2bwzAsLUPWm1TU4WqwsfXaSW08o86d03w+xlbe0HHz+auS
4XnexdFyyq0cY1s3norM3cITMbYDCSdBZmrVFSVAzE2nFQ/ZQH/djsautFV1zW5r0Ij7ZFPc/ppO
5KgSvjpWgD5n3Sl3E5AZuFNGy+4vaRfdEDKMScn1jkf/w/NfcLBy4ThT/V4Y3jGRKfghOW04x61f
RTy9JkZS7wwfp7xS1KoGM95Cr6yzJmo3SH0DBfvsi11mZrvx1laz/3IODn593Db+Xd554yGh57j3
rXSFoKRj29n6PzQG2V2P2IHCG5QkOOofTgVz6VB33fmkPsI8Mwbggm2/0JQfvRhul9wnpqEtLG+G
hqZXT3CUsOhZ6KJ4jQSTadxvraYZG+HMczDrefRh+swRCYC9t+nW/i9zZ5IjObZt1xHdB9ZF10pa
QSu89ugQHhXrmpfk5Vg0id/TgDQQLfMU8PC/AAEC1FA2iPCIjEy4uRl57tl7r72W09RdrZL0qFN+
MUV0NK8Wv/G41BlYW86LdTAYCJNqgGzrPrR+/8WMO+8854yHA6NbiJTLI3QRY5gQkTYXDz0IdSOs
F8USV4uHoCotYB6GKfa2Pbm03s2niW7BcDAiO6S95SvzcuyxFrw74uN6kM3C3yL47xK3qENbasYV
Ra4rFw0fd6OdCHx3hzEbtiVk/xNGfff0/SuhOvR+u+nWaaIVpyHuCjrE+FW6RG+9Bu8zndxpM0Py
WKc00Z4zPhZ976XnaGEDEykswVllTmHWeZsCg+ML+HDBE9o3zpMatNfOBL8SbUVq2y+LL6yXYYCu
2mXuJfLCmDznKbVI71YEMldd7+oXUtWXeTSc5yZ25mPs+LRURrFBWVeSr3O0uy8KAXngVthyLBV2
moWS5nrOtO4XV+0qp9Ju9KAvawlsaVuLvrqU3gQBqTZZ0j++nBxfHj23us9OvVy1aX4Z4rh8q2a/
C82H9g/lpr3VszT4kTZPVgVGpHeGp4iX2Owa94lKIwt0ZhSkRHQvcF3zoU5grA6cX8pMYX5Y5ktf
zn/Gx8M704hwlXRPhgte0tAEwfHQKNJtxZ7nWDwufYLzTGsaerCS7mom5guan3OJ66VdD7L7oY1a
C2zLc1ky1UcO2PY91jDQaG5S4xQRydPcQuLoBUvgKetuYz+gizj+Z7b0l9TTiURNWgX8KppfGr9v
gLxmQwA1wjwLOXproxU14rh/thYZY3ib2Xn43Ebo+MWX7A7akcrUAzC8CGef2quu0p9ZId+i0sd0
gTnt5mPcjov56rV/uAXHK8gTHWtQC7lARfbZcnhw0JIZ/4zS6Rqz/MGDL/WD53nqbMHghANh3uaE
JAJM2zwggxdGSxF95JGj1tYIiXQRmsmw7JH3FFbyZhDiH1woNR2LEZHnFgeumRPNFMWfuULFp6Y+
OWumTtq+bkLpdsVhtnQ2zL0ubm3cx/c+WYzz4uonfkwvTQ/xIOI4cfEel+9fgRH9pQbolNVTU8f+
IYmj5M2TE0gAp9NAcrGUk+5IJ5ni4hV/yRS3Z8/Jz1OTpM8VW59thiV9a0gsvd7C1ErDrx7y7LVM
YvGWPmdsRKQH0bQodpbWaiviB2rngLg/mjTM/3MRKo43C4GLte+4zen7gpuwPanHha0xvGFieKuu
BRc9JfOfrHXu+hRbXxifeDsXQ/WhN9z505r8NY/8ZGMqrT5/X7Q0qs9TpyFfD2ayU5b50Nd74AWa
/qEaI93nGj8RGzbWMwN8tlq6ssOiDhZ6dMcH5R3jpYNxaU8XXnZKvSX5EUeUsHNqanZdMcwvVIAH
Q5HloStGGrxiMRwjJMuCss1Tj3Niw+vXnBv+/wetKfdAE94hvErE6sFeo0ooHp65CJPK+d3IizUu
/WFeIrCLftWhaQ0RVlIn36Y8Ae1trgt3Tww0DRN6u/epV4c46JOnxd62WULkPd5rxEfOvizMu/u4
VPVHDs/jllg6BVjJ7J8mD6+YYfnx1cFu9uzr8/kRMt3ZLbJcBS10M9Brvq4HK4PLDE3A1WKYjvUy
U4OsOzhwbcXgVVn4c0HTu72nraiLq2/ZzxZjZEhWpQ2zOJGBqcV/cfJdWKxl16yzx5cIpFqagCBg
D4+dx22wpVnxm2R9yCIEmGHBkwwHubdJrNb6aWss+Id5jX6Znhdf9dduTt8Ge5pCwyh/sNVhKfQd
YuC8jHtjSLw1Vilcg/Skv7EnCUplvNdiKq4i06q3blYHTZnGvaVWcaPZ2QgwKe72moRaZc66dXWj
FGKQ7A7G4PanqRNsgqK+TrYgfGgMTKb5aFrWfMxYH5DVHn8kfeQdAWXE59hJ4/MiqxQQuuOVWITB
Dxdt4Ry9QjpH53H5/nLO3R/elDErj7J5rga/3gCezDgQ8WWNN/6yaICwPQEbCO9nq9sLFed5sslx
uAUIVac4iY+FET1hzKvOZun0rzY1TdUQNCK1frYCe8xsqPStLX6Mk9WvsBQury6+TFiBzrsVgftx
x9tkT+KEvzK7j4/LPIMCS5TT4pDW07uBp/I+q6hfJ50C3/n4PZYy9LE+EuuWI38M4IFPaC9g7JWd
nuqUyu3CjMOiBEaGjxRVz677S5172TYDsBRkyZB/+KXcz+a2aGRLTCB5KXq8NnJw2Cg+cCRg8elx
lvrOl60XYlFk/TkuYebT8CnHdIcTW27zqRfPFNTuMPTR3efmxrrVFLT6qFa7MuPLYbF48hS4y5su
Vy+1yE+MJTnLoAck1cAMueshEfjONJyrsk2OgI339HRuh3Jpr37ME5HRQ9v2mHAII3BI10GJkvXS
3wuVFnvPBzLa1t1tGPWAA7H/J3LwP1DXGiR6m+5iDKTXlDmMm39/UGOBQfgBfzW7HVvW+tV1lubV
jXhM6v6r0QEkIneJFIPZPPHR5CqXoJs96PjyLLVciGJ4//wBRrpHMaBn3Dq8NIFZ9jdqLmJIv7Q8
+r3/gWFbbCrNasIswloBBj5+76V2Yi3JU9miiKPtTD6T3agdZGa/pD2HkQh4OTEVieHf59Jh1zxV
hjwUHK6Cys3c0+S7ctN0dbmTLXAuQGo5yJf8SyxxC3zcQX0AApPofRUWnlX+c/n+spYlMnMpht33
HygLe4JnFj9lancnTOXZulnodoahuUnt1MCMVwroYB1AX0aORffflQeyOJ0czli1MZA4Uzfu34+K
9ei91ZsEigH8ms6G/EbfZgb1Nd3wLt3CvwhpaTCODC7+Rrigw3Rday+DMZ4ze3QDsvTLNjNiccTJ
Jo7R4zJlxtaiNmxlsha4JhOPB9UCz/eM2FqP+SOvwIPjGfXHeB4jTihJP9yV1W28uogIY2H/o7Fh
kw3iIuZW7iXMRkxA1WuPKnaJ56XcNhwjd93QfLExgHoprn0noutoNmd20nNozONngnfuVJf59MSz
bw4xYF5EPE1PntHke9+myTP3ROh78PkTOY0h6U0Ba9IaQeXwVokNwMNEX3Z97TSXR5jH7sYAaEyz
N9tCvEJK1jeL6aUAkmJxzh3L2QnDwzJou59Y/pbQMnj+oehz75hg2xI0C00xqCPHmWuPPnlKWm5Q
gwdPdG597Q6s0T0sMAmZ0UbvNR1R/kCDM5VSnM4DMta3MBz/jFlKnhIgHyxWF0Gs9i96pWhQbhTk
aRL9JPk8sRuktHlBoKeOY3xuFwxy3iP4WGEB4sN00I1uk3De01iUssvWjKckRh3Hxm/fYOwLFup5
v0KH6sJm8l8SCQqqwDUY6hFUJCOus/M82fN2NjaYr+ytbVTy9n3xzCSjfLR4Vo6SN9YKXVB1gOLI
wRn7GUVJTNxKSVqV/TA/51F0JAzEN0iW7lgWA0g2VP1W+Qc2xybv0KQ4EF4jSBa9mY8UDq2zz4Ws
ahzDQ7QeSm+8Fh0oZ63IX+zxR5zCGP++mDKm8UhrFsqIU3fvzKehk+7viIgRPZtcTMVPx22kC82p
NI+EMpwVWZjsLEu329Z65bFhH5PLGHuQGy3yfjHVJjYAqyfXoOYXekdAwJZ16Cj0o55nZuhDHoob
w7237Tapyu4IErveppVVfmUIjYY9HgoYhHf9YR0fyOWJxW7uVW+AcNHhkdFiH4Iza38qB+LaMiHT
RLrqjottGTuR4DAq2hxXjEnqzK5qk5/aCzaO+dbyavMQNMotsGHsf0Pl7IqhqE/GgtW14djEcc+B
lrhkxqfe+Z+Ty1O8clEK3LT8EvU4nQFJgrHU3fIzNTriGYMNpcuOmdUcVmRR4sdPD2M4C+LK2+tq
oMsdUCrbL4pmowZ2NfO6eW55RK+xO2FAc6r9aDT86ETZ7pZ6ss/xiG1T68yTg21tywGL6Q7Rz4Yf
1WubttUrjEOkr1pv3Fae27wN4OivUWM9zY1eh+7YgAXKci0sG0M7aA55TVKaOYZuWz/kuJC2Nm7h
ZnHxqtrRvbe7KWReQRgdkkPdp+mjYrgNdFcV4N2WdL+gTa/mRvvC7jFv3NIpg8qJPwYtswImuZh1
Wv9ULwgmKcOxjn0lXJoyvmbZYKxT03wlocEmLKkTrIuiZSleTyezJ1YgKA7fMaV1YQXgTdmqPCUd
0zs5CnQQs5XhAKq1Y1h1vfg5cd3p4A88s2YzsVYDaLcdpEWfMJd3Izg5MdxYal9O8QVgaoSa7xcn
W7vPtNtcxsdlSLHXCD/CRloa/UZ6EzxKDooP0ZtAFziCIEtF/+yDb97WcL33umzil7IbL3a0Zm86
3nV9aEJ/FPsGPOnp+zKODEayat2dwClLTAlqszcXePrwG5XoBXLelgCnuDf1T5p2mRNunLAvwtz1
kULjIhhUq9+b2v5RF2IjBVvgVEu+yDT4+xHPSImFKeTvxsqvnvKCHLCVEMxtqYgKzJyR0WS72yYd
BS9WfpkyfQwW3GyrbhntlejH+mPyENd00grM5EZ/VGXt7SvBonPu3b8AksStSlvz6DqKA1bHJj83
L1nOG5cAitglpUa/imETuNM0oHYIwIMD51zW2vhEMJpdwKP5Nn9IXjg4C9/P/nY1ipOVZc2OsBxP
yZGqnpz+p33TMysY7kwgoPkaUF02c+zDdl365mly4+ZpjAgoR4NSG3xDHP5d1jSYueBaQoT6ICb8
u2Hu+S0GMtX58qyli3xzBTaoYrTQemZzk9jl8koD929PTTT/4L1eI9vi9ZaYuKzhMzHs/NjgMYc0
zMN4gQqwN5KFZJxBKZEw/FMXi+n8fbHwQpxLr3lGhnelJo94wXDJ6Sr/w+EXg5ODlprBjmKU4yJa
7ae2HIHaOhfRxGoNwEseEGr7Vdc4/W1muRLOXv2jNrKD1bbudal0lwJwUl4G5SLLTA6Y6MQIs8bg
uMoJtjnLxbNXA27tuOSx1OfxfHLqtASyLmBYpTHMatxc27wXFRHsornBC2Ntu2yGir8iOCZ7vmJX
w9ZnxOB6bvBrsFJanEubl9a9wqUdtePyGfvRi4p1eZBm+QlI2sAWqkVnOk/jYzzZF4Im8PRRkNeO
1Tj7YRYd06QDJVDClC5m5wc2rcUY5fOiuzy30+kD+/+j0sLSsECujb53mf2SYu05tGino+bvvaqa
iXFk3lOb9gmbW+vumrVB4HJ0+Z77cm+UMXhym7VuxFOU+7q99+PcIn26TxLX3lHb3QbsMfureoSa
pgi/d+5456hvOhQRKyJGpsqjzSiABfZ35/nLFSxeGcqyp/wliS5linAkhZFsZNHEjGn5/ns4taeW
rcFMRR+zOsgIZ0bzSbtiaxBopK/h8QlvIKblAOauZHOJy6IsIWjk6UZaU38aoAuvuxEpM25buLmy
UEGbIsskcfOs9Y06LJWYwTXY+zajvWcuJdUMw9UoHQJIU34Ghelcvy/zUIM5B2eyArRbuyvNkD+8
vF2OJZ6mITEe7e56zo4ef7UtLdZwTvMaRwKls9I+DFQNM+HBN0b5UzPqycabdP1qG/0PTimvkin/
Y2SntLctK8dlfSfZk4bKU2aYD3OMKZ6tgSft4/elaSzYA8ygAj/CoQPR+ZzWJd0IikWNlrdEdNmB
itLA5p7MdwIKzsmMyhfc283KLTX16pYNYMFCfSZYUTfgiwWfq3rXCRadGPHlR1Hi3qzd3DlQO/M5
xKZxwVDSrRNfvjWzUZ3nKH0vAXjsBgrpBz4mbN7Q/Ov9bDjRTXn2xG2rikM/cZvDmGbLocdkd84L
XAAVbQX4zOPqvYW+NgzRoR467ZNcMTvl+AEDZtxdoVOJq6/JKZiLGccUczgLeUsdScb0V6smJtz4
6spG66fnEX/pukes1/rFC17dmujWD8xF+eP9xcEdxcz0XkZcOKMRHTg7a6S8xnHN49k8JbWzrcbK
37Z8OAKnauUtybqtyQAU1oQYMN+AoKiwuASY7yZGtws54OpUa4OL9Tr6A8pGHOeux2BLavp7K9rC
MtyIyTe2XWSSAiwLkkAjImjRCHWoHa09u8Xwqfngn4We+YGnpHtjaxzYUa9IJsSEzs0+9deTbpYk
TllUycIBMM7hyKDBJOis6pT1sruqgbm9qXHZNQNDpqs0/da19nM7J+Utx9HAw7B7IhYcfn+yLZ5I
3OFSondjFh/FIJ+KeZgCcg8k0IXcFlTmUSIRDxsTWu8uUlP8ZhM43cKOL/Z0lnyZQET2blfZWEyl
FijKMIjMU4DjsiMW2bNqkzNbYrL+sg3GpZmOnNBg5FDv5votCbQHka4eFBb91hrXSV3kt9L7yaCQ
oP45GTs1je7Npt93ZtUddYvoeWPgNe5F54RN593zmI2WcHEPeNLpV3RKjB8u0weZb46hqX8WS3Oj
53Oj9A4+a1zXdzvO/3jxvnwQimOT9yu5vo2n+RxONC/eiIdG51WMZgN54qOnf83l8lHatR5q9ADx
2j0vmmeEcNzI/M/2JZrmQPjTEBBlZE7MRB4QH7PWGfvZXddHVLIOtlhbXE5ofxpPARoPozpfL046
P5V4sla56BBUzPExhbkP/mMT4w5LqyACcU/fPYEKY7HTTeVkzWmJ9P4wtvPrlETsGDA2JFP0Wg5K
hmB9CE+16b7xbfsuTXzDDTn/XNU7iiwGaoG6A9DlPjCE6Jn9eA/bErEva66VNzkXY6C9TLVh5GRh
0hhDiP56sT3RvoBohvgryUhGbd+9yEK7mlodNikzS96S/OtHyXK8+9N1GDg183c7DcmRlVL8alvO
UxFZ5a1Z/PbGZhhUB9sDu9cuIyL8U+Yl6Jb+sddMclB9/1WN2HOkNPaocN3Wz9MKXhejeUzjgjvM
zh0dnLaEqjn++1IYnYeFwE3XRVHQKLWUvxxT01ea3q7byVF4ZuP6XMC7CpIyvpdF/Ig1TyRcY9G9
VMUb7s7+5ExTus+m6QO/DNWNHHNPsxjd3WxM2baMOIbWzoemRu9gejOVV3r9Uqbm/IwjESVNjYfR
igDr0iLbrCw4mUFTjIGCHPKe5NmbI0W6zepZBJlvqEAhlvF28Qjhlm0A5cQnb6AjRcWzd64Q8yEO
DzenxjG/CLP/XRF71npPfrUND46omqk5011g8eTqLy5Z5n8umeG4e8Li2CIq3jbZ4n8OTTasqyl2
z8wDn25pzMe0Kc2VGcN/iXNzU3SV92ADYekci+ra+r59gS4uchZb37/T1/NfXfn2ceaftWfoSeDZ
Kn2ea36KD8YSFkhrVcV5EkYlKp7WFhVJcTX/yPC9Qr8ZhreprLNr6Taf2uMrCWP9ZNHFufr+Q9gf
Dd4ah7arx5/WliJeTXgcqnYOREtPX5TL8kKY9Vc1+flFd6ZHLQwrwNFx/TCjzhrZd0T0rpJu11jc
v12nDoU1ceD3u/l5enxgGbE3qTHEO0JylGgYyuQ2R8x5XDRo8DqG9cXX2qMyPPdhY7HPkz/4tzrC
gx8PQ/uxlMYGwf6rgY7/oZHIXJeQip6zFlvEVCyv3ePICikltLzSf878B1n0CGEgg1SvRauhHMcX
hSh3k7Y65KxdVp6m8otP9nebPQZ4zc/EXeAB5kAtWaFTW7LyMYKC4nUzTW2zoS2PxiCm51zLP9va
t74oA8OzsfjJbfI7DFuthKXeOm/uGJtPuSHfZFKqp3GA0ksrAk6VOKMSS+ppwIjJrKN0ew2C+qRM
fSPjwqPkMcFDi/r7qFFQf9DG40gR3pe0OEBzPYK+1J7AxM94PAlJ6qz216bzwHrEpOKyTPzkWYgv
BFju3REt+SFf4/HRlkPgOKT5C4bOs9DibQ+F4GqxB7xafKIsbVQ8/dz65OEa5TZDrDG2OEMzD/2I
5UXJpP/MjD4NMiM1d0kDJUSZlG54kGjC74tMRvojU2zeQyrWnRzph5ohetft+HNe9PzVwHSP4x+b
HsbFdzkQxph10uRIw27YJEYGqFxU+w7HQNhA9TgVs9paEZ0skE1uGMSil8zFqdKLrKBDjgapkXAM
oolp7sWgjWyU/flNs8NZ9b87RuCvvLCwl3GDvcMAKjZ1r54zlYtLScXGirMwZqVBz3eznXmvboI+
ng7Zm/0YP7RZPqW+3Z9aL//9/dU/v2XzeQalt3NqZzjqBjGR3sAgp0E0K2Q9XirsLJn/2mcjvYMA
fczGoArWHedjbyIw9TmOTw+7zUkllY/TQF8jL2XPPTWEwaz15spNYtpL1dJu+kTlN2sCCqKnI9mi
ktVTVpYqEFNvkKMu8oNl2aTMhnG4aM7flGPVe8oKK/C7pd5Zdjt/Kpci1rg6YfmA7w74Yru4FFR5
GFTC2sIblY0j28Ol6DkLMVqG339C5upQeHryEgGqWDVa7mPjcN88dymfBVyIdbR4BA6Lcf/vI6Li
vAqvML3U1Vjz5m5/YzqtQaykzT+XpMm3+I/zFyEmE3ZGEZNYXlW66b3q45xtyYUbm66p98uUZ0yf
j0F7yWH7x4K7mbSiZu+2PE9yuVzZTuonfTT1k51U7V6W0+cDdnXIHtl2C2P5p8ZSc8qpA21mfzPF
SHj40ioLkKyN95MYmVG6/er78BZpdX+KdS5e10/Yf5OqWnd+a65bw5LH+nHRKbnmvOtLdz87fdDE
+XBCG0MHNj0hCBQP66mW8e374ruxBCqt0i1RigNAA95PeX4lvAWjRx9jDB++jU2EVy+b37ocHxNL
KqxiOZ9BaxG/VG0Zl0SrPMBI0+Cs7VbSWjIxKev6mG4ZaP2wL/V+XxvdVxcxnH1fstomBF1ohPXM
6maVA+9eKIiB1KJ7lMrsBf76EzcVgtJG+mqxk6PsxxlfBkXpiUdke28trP/8PHEDUIDtzqGX5Qul
BtcCq0TR6leZDdpGM1nQ1QPnCtosSsewQ8/Rb+Sd2ufYIJXZm/hNpmKa7hnfwYCCcsX96wblQvfZ
YONMXyJWcXlqlDvXYefNpoUfCPw/9jdpTmdBx2df5FiceIZtMmBJB00zf466rq5tmdHoVUcENJPB
YwVNeZw1J5Bn4QHNS5YHODato1ZQAeihvnLTD0EIy7BGV2HnyalxZvF4GR+XjINKlWCmibN3PF0L
+dXoM206dop2JhiTYy2Ay5RvolbSN10416Q2JJ8mIU+N7f6satVuRn9InrIGJEDnFMyb5VThC0+7
m9/S6MY2ciOnJd6pMba2GLVn5AJF/0DUuQFtRWS6S/KREHiMjaVRd15X1mVJk/qKf9bfeo8wRt5S
BubL7J2inQIRoCkCHQ99wGR5Tl0pTkwo6+8tNiQ7BDaO5ZEQGPSz8cOhl2OVOYM8xjp3zAK4HcPx
XAc4TOpNx39rw0aIYYaw4Q4Vr7iQtJ4Ok0NZXEmcgsMcxwz6BCscu8K6dFrl09+KXYsZEWcs0ZSR
Zr03cqVPXb7FR2q/S4SxLaaiv8bMQbqWQ7nnwd6/WNEj9OtZ/e9aIjQYtf5ZmfWwSYj3eoXf0M1q
yxDtdQyEC63DGWwHGaRxthiQ0pdFxVRaQjbKquEr7uqKg17W0mknpiCyDBYyQlqBZbI7SEfk3Fo1
XhBlVXQdsha7SH+QaZs/qx6uUyLGi+7DaWlxDm80o4cVacNvjIiMf18Wf9xbWjmfG/PuF7VP5Eep
ILeWrWqiZWe71HtHELbffVtsp+aBkSgz40hqbFhjL8mvNHC4pygysm1KVuF1FP7GGvwTPk/1WcQW
lArCbCw5lDogfbLOYb0STLr3ynFcv9cWxaTmhsFMfdkV2bkBXQ86AP6PMUOpXSDbr9pcfso67U4a
FC6mAGKJi9PEO0n3MQ0BLdgljSelO4eiGru7pc073M4p9tEEmgljHNmkn5PFEEwdwh+jm9qQrjSo
a3Z9n0x325l590Z5BDEXMQ8HcjbLls41JnIEYjxxCYsJlqok2NQSjKOrH3jLN7RfLdesJ1I117k4
e1P7V8TaocnmgxG3xnMrHmCtrmM85n0UuAavZK0xSzLjQGAnN8E7eCYoCGd2Bb/TOpQlniZSob/M
UVgH1dfmk23ZgYHfiVBAmXIrntv3uhg3fgQ4J52P3xe6uRcCfZKX7u9cGC85u+wD3zK1wA9UXdsE
2POZ0h5fAFprCfBr+aZT1U+zVP4LD1i6cw4o0ZBKYgvVikUDtorNMEfNh6oRSdCDp1Mz6/lNi3Y+
C8Bj1M5IC20MfX28lKNRPPV2+0fUjbkhYdhenRJNfDbKixqykhzNSppLek39pb8iJ78mlGFvLDiT
gZZ0GTyt+eBhLzgTAcKWce34D5/497qnJPL8cM7rfWIaOzAc1dl9bEwg8PyoZvjU8IzEPcLrTZW3
+LV0vr7HoM3BLxXJmUBmfhL1Av/KsI89i+Jtl7j+lR1jqE3sOKbRe0lHP70VozJJOffdVs2mAfuy
cXaODgGHpYh5/f69718xUOK5NemgUuZEnJbxE/8X1mhn1O23yZqok27r/DTRZxoIUlxr1nMTy3tl
7DWs0O+4j3LSuOBkvFwP8pKGFps7CPXLRrU3e9x78wKtZPJo/8iZ6NGPtb3npOYZEwqMx8F7Vdqi
4y2nQyibfNAbiYuNn+zaNqLF/XOkFL6UR2jNQUFr8os/jmpH/D/oUtu/2ikhF6PKBbUiVv1TYs/p
befiPWp+dR+XpeUBd8iJam7rxFlu2sD9Jc9GjQ9U4a5kK7QfCxs5hva9hSsh0MHqhXbJsVjWoAmq
dLiZTR19drBfMHHUSGAlzbm0MgeoTvRmN1oVDgLPSY/gRKDqoAvlP2NLA3VoJA9vA8uRpQxFQlYG
d7K2ibtGD+mw+5Jxi97RWL/8MvpDqVfxQjDH2dcFyoiTC8I3ej9wDsvefSnED3Mi0mDGHlJSsezj
uIbglfhvTaepO2FAGBdJ3AJUKKtr5Bs8V0E/TnNY62Ya1E5HcGzCdQjljZOx9Io1NAvaVltNvo1u
Ge2pVRWbdExID/sVllu/Qk5t4tUQacvd5h5y8ifzaDwyogrbTj4rEi/j5FDWQfWMqSqP0B78Q1xb
IVs4jAtDvMmMYjNHifhRkaPEz03diZTDwaBx9qlJwYrhD6NMURVvkW48Rgat335Dnv9fUKz/E9M6
TH91dV//Hf4z3Pr/U9a15UG4/z+wrv/jP/7Hf/9v/xvr+vtv/S/WtWH8CzcH2TiPzJZjGmCr/2Fd
67r1L8808GhpaKouVPl/s669f1maZeq+i9rimfYDuN0zBiTgt61/mY/+BddwbCbH/xvQteFY/5Wi
jrcOyLbp+rZuGKan/5cSCZL7dadLj53oSGC2r9y3uWUeqyrgz+TKH9YAu163jUONpXXs4nZa5ZxF
rg9irGXh6sQUu8NLZe8MPgnO3PydZDOvE7OOD7QrnSAjqqABgG1wMtmnRH36Kk22UikFc8YnTE/Q
oCPitkmjFjELFt8qkxIzrESAs5psk+lL9MnNYssepdgXJIooB+AOsEx/BwIKK1Ly3ho31q+yHjBS
SSrF5nQ+CAesHLvid8xMzS7VET4U/qbdYsw/M5Mtk1kla24H0dEyHx0FprPFPztuU9d8KzFrr+Ge
AL3oiI43ydYuoi9SupDhdBUkSUf7ZlqJFZpjjsA87Hrq7VeNSXi8slKxKTvaVkvp7jITtEnX9Riq
R/uFSfd3/uJUdwPUDhIoyk2hp0k4xQ0uxEnxvRLVEfZYPSeL2hplKtfVMFfXfrS109y2JEBc8uPx
ABFjSsdrEmGHzjol33yGTxZthyjP6Dj6fjBxyiQ+nz1VD+cOhJ3xPPfx79hILkNTc3KtZmZjk9bK
luccxknjXUa+v4k03QyUK7EDAe0nC2bXoWQ7iRBs/tHj0jjNhpXse/VYSfVFF3Ins3Zeltb71o8+
NG9EFpqJplndou20dCpCi80cL0zlEoZPJFFnTq8dQN6NX0wqcNP+T8KJ8ADunwi11xNYRh5efFKb
cWIRCs+cs9uQiYdev4R1Lb7MgswW1BEVThjQw14v1ZlKhZVTYI5C+k+v5HsgM7j9jxYW895uaWs1
Yx1bXVHfmywebvMCovl/UnYmy7EqW7b9lWfZfpg54DjQyE7UpUKhWruDaVfU4NTF17+Bbjbuy2t2
07ITpnN0jhQiwH35WnOOWai3sUgH0rA9tPL9NABJofFKRyFam9jWOmkHpzInezCLNTbZlExfPetm
xwWMDpDUzmGoMOLKMXzSQY9ntMKV1QNiWvR1mTbfEXg6R4zHX5HduZcxGRuoT5EFyKYHV8AkiHkb
XaACDVHfQ5eBFRKdm6SNaH+Q3kW+7nyoZme+eZkg0QsXz0+ECAB5GEWKBK1eENnDQ+4+WHaCxhfB
6dGjb1BbbX7tdRrgre73Y1JILExmdBwpcBHiTK+WWf5KqIW2QTCLrVICyQiQpzenCPZeiCI4dPuD
j37mNDTFzmmmCu28W516h7gkA/wGrYlyWufYjrczKoy0191ElqawMcYb+SEDkLv3k+gwVFi6bTeX
NzzDzS6UnschYzoTiVKeXMaVtKhGNlOK2nMWRc8yEB++5c8HNZlk1On+4k9WS7xH8ol+JT55ae2t
YCAN16nxylWS1OrZrvNsT4q5fzSazLplPX5ZoU9kSSHdnIO/I96XTR1JPKZIgF98CBN7xijmhgR0
90XVHrFcebcVUR4vOWrBtK7dyeCC+HIL/kasOzl/zV7F8zQPwX2sHP/u67ugm/aYO/IRoYG6oq/M
9lq69camb8sBHH61l+bqqsLoh5XZ/kuTDD/op0ZHu0RGJ7jKLsGOXYjIzc+Yk5XZUmakTx3GPSQC
AfYpqcW0sf3gUTPnBPP+RzSxtcfeUe18H/1Q6b5kmfna8dem2qJWgbB07aw43KTJEi3eeHJb2Z0H
GpOXucwhH0iNehdH++Pc58bGH+gZt64rbk7yWnhRh3a2qk9QrPx9G4LI9GR77hFbUq3azX7EmIVj
BYGUU017P8jidWdXyCarWKz71ijPdaY5FDDkJlpeEjjfLM55Io+dTMrtUpPsY1WjkGrN4TKp4QfC
dfvYBfm67GH/G5nlb7uw8VapXW7LylCYQBBEzJ1zsXKmvlk/IGIy+lUqsH0DuJtJo6GIy1HaW/B7
qHZL+1pQHzUyeXZNOexGE1HHFHqvITEe+9780466Yt7eNhfXcdqdlPrLaubs0lcqh4NIklgYW38y
oyguqoYlhBwII0EkX90KLWrnMbuKUoc+mLBvY9n2dz2/g6MA8xEk0LOtpj+oAd7GwK06xbXBWwMG
AyngJcXTcNYBNqFGeut5pApH7uWshRHP65Z+3LZ1MTGV4N2tkX1yCthEPG/0NqF2GUF1FURgUBW7
lOPEh28gmujaj55gUZRaBa1SB7YOSmir7LYmn8Sjhv4UeDK8RyYOZjG5yOjjt85fRKTIztYR/dI9
FDnmUnMtd66He7ybku70/VsQm7/0VeVfdNEEB5cJF3rSgC6GQQoO2mX8g/I8mf6XRpm0dxaCf0dB
z5xevCmJqgg+oPEg4wg4CY7JMcJamHRKPodog2p+mk2gzg3jXcwEjbF56CN06UWMdaIL90OrHdpD
TnDmKf8ZFNnEgSL9E0aDuHU92N2go72fiGwfi/hMUnN4m/BSEutHkmLfHjmGTGtvjDBQ9jhENVyL
fQlvDbpvc3f8ZnywUTESzJvHTFlsg0EA3qoShNoSeG6eQgK20IaTHZ9aUXrvaRiB+NcIEd3PCCIL
gAaru4V98sejjMItgmYuSXH/R+T79jGEW6ADJAL0/nbq/fQc8GBopPTIaTAv9nW0i13cuFlFtKkC
5n8MXIZ2RlyWmwl63SmT4meXwplIcKo/5z3PbTLM7CYzk9Qh+dkn2iBiRFm373ulgRvNyKhuNm3G
8CPqac1kTJHmCmgswvPxIZwI4DDf6jienrx2sccY4mxHgV4TXhE8FoR6NCYGI6iwLQnW4tA5wUM9
VfaR+x4sUU4ibtw89Fb4Sdn3ZLUIErKerlhZla+ml1hX287ebMsUSC2w9hRWeMiq+W+iu5qIXKRg
FeXHwTAxPMTKFCckz3u48CZ9FPvTioqZSlNmG6IC2p3hF2/22Lzx82sY+kN77+uheTEM+UgC5b7V
UfopEfmuAw/67eACeTI8BvRd1wF8DF49qKPPsVwUqqz3B7LkBRtad1eS0FfH6oh1KIFnyqnQl8YH
wBrU4c0wxolhfv7aYGtAr5W3d+2bP30XU9cghmrrhG1+4RiWrhD1ElxohX/qvFN7qzRAtKjEPX5f
aTdh7AJ3317XntW+WJU+fn9Gs00f3FHRp45BMZG9fE+a5EmhrnjKcV47OjhWTQQkq1PrUI/skM6i
KHdRuHKs3Y5RBdWV0cy+GdFFzFZ1jluz3mMC9vcuBvoNbMSNSlDGp+iKt4aF8tyvnPDg1vsQEfkh
eK2i1L0M1KWUdjLYNrFHGmpaELTscE0qcC3rpKSvROmoIED59ZXe6bYUOduJsEB8CwR1U0LGzBzX
KHNrBtlzeXSHot1mXJmjP1QZFLDB597AVstCOW0MI7fXcTFV2JvMmg1Bt2u1WIRNr3hFnPpgtzNT
CkTVu8wu04Ny/qZd2lxbBkR4JpNDosruPFL7cSeXf5x6DK865HRgFPl8FLDF1oSd4h+T7VfvMRwG
dDhpMzgMwvmactPZtWn93tNFB58sXhsWto1Uo9yl6agoA/TwGGrxrPt+CwaO+IJkIK3D/vT6LsAP
O6BYwxzdDa/058hh6QxFIzwyARZezNIAgoS649KN1TUy02rrRg4gUaBua/rVZNsGOt+4PQ6OtMZJ
MMXqQGPQv5bsck40v+lg2HpAU44u5f+bv5gSA2M3iXAgLLPn4g0+vu9kdBgoNXT82+BUNaBVQduH
u2AcSffoie6JXUr8mEgfV1gHhPU8J2MEZzaqb+ViJh0JkTz6AGx2+aSeDKv8SERnUSWdsWmFZz8f
Xxz2rxV7IipDwxDvqAye+orrGrel2BdQH0BEe8R4k/Q5tCmJJ2TlZqh+DdLmdmmNZ6dcgJCSezHO
Fv7dp9MjxS9hXCE3ck1mVpirkLlgStHpG6VrfMcZ8kUYEZJdE3xrkbg/5TBkL+DMD9EUdh+jJT4l
h7BNpJ1xo9xZnfTMjGLogDqomPQU1/aQRoSkYiNXoOen5r3WhrMfIsAO8YBT25R6g/L9S0dd81S7
QYmuzWNOSjWH8s0JooUH4W48qf5Ib0j3Qgl2yyoajz1Or62rY4KoM9CsoQDziD6yDtLu4rJNYtBE
Zz0zjLYIlMjswDniqX1wXYOkhimEsN7qz8qMWnxZTBOEbs0NKornbsTOn/MrNhxv+dsc9KhNPycP
4O3iTdrFlywZCZ3O3Xfbxc82/glo3GeUNsaCxJlFhDOk4axb2HGwbxOaP1GaH9BkbToLfUqY1A3g
bmwwjbKuXgHVo5+r6QU3vALpWHo7bsOUt88JwsKZA4PingvLu0PH/qz1mGyIiAXm5wqYmUhIrkNO
poOh5E20DtQi2r/8hE5vUtMiRb4tu3tDtuauSOp4UzH9uVtZURy0xipatS5omAn5Scf88MZ+8mmW
7s+4kXK/0J2og7B8JECq19nIkpnQFaZ5kIcHS1ERKVM/t7jFN1rVz4TKvRWZzM+lPcyrdIyczQDV
7hBr5zEJgfCOaZ1vvV4+T1FX36fC/kTYNhE6H527YQxvSNouta0P6WIHI7tOseWMDOncqWJZi/qN
OQiScqIUJ7J9d02tz4YBandmg0GCYn+6IugO4BHiLcKjx7ZFlG5k3pHuDgJgdGDQVtH8odkGO2e0
rnEx4YQSXzRduwT9XIomn0mlD8cFDZgzDsOGFTg9lJHsTwPK5FiK6HniPsb80KMpc37hIIXjkA7d
09Sh2+Mshe1GJy8h0N7DXCX1mu4Gym4NEDWJchoRfTJvTM+ctlloNxAOKN6SkQzSQdpbbXm/k5bb
jQdAQOwWeF3gB68dIpIvmXJyGKkZkdMh3AdasK9NOW9pr8AwA0W5aeFnnGKT9nJubG2KmC8j+LKd
k/3Uydq8OBBnVrYZV+hS6XOwnb7FbRQ9FFlzTliunkm9dqFYRfku9LC11z1h9z34kZWkQ48jhqyh
3uQWajvjnhZMQyuL7KxJZg/eULtHtI7hkbwURFqbsNH+F5OJx8gFehlqos/NSbzUGU6IPhR/G4Qn
u3jicBo1uLdtI57WU9FbLwwYYPA2wFyo8KhgUtAAVrlYEzUsyChzXkIULHvEsutAyAQxGe4zbDcp
w6WHZAzPGiNO5JURXqmyWlW56V6Qnq7N0XfeEgRkoHGKB1jjTHLXS+8DosAEqQQR9a0orWJjeMFz
bTns1EU73YT/iOSkvYjJgxAgK7Xl7BzurJAukxj4H+UA4p+7sd0WDCg3+L31Vh/o8Swaj0e7spI7
5cq0ysI4WNGKx5s/aVpri/aNCKmvMqX06erevs5h+Wzgt7mEwpIrlwOTUxXGNqwHgOKVCK5et2Cz
UUhwXC4/IwCpNxyoD0gg5sMM+jWM0Cqt2pg0qaQ4aoATd8KwcC8ON0SHP11vwIfjiGaPYzKBCbMe
eEiOprlsa1zSaVE1T8oJaUn0oOZTd9iyRolrNIlf00B6kGXt6iEsPiLVgPyk7ZELPBQWNLxyGptV
oxkHp1Vs/goL4WBEqvtrXuEtaeu+YMrgedYWOlBxy3L4hKA761cOZr9VI1e5ctMHJ0VM6cONOdSs
igKAc5Al1m6qkGgx+F1ZQBZ5CCaC/ObEXodux1ovoQH4bvc4yvLcum1NMAe5GnK4Ao77mM0AaY6X
RNvSnVqShPxmywbjwdNI7RtVj/sjyFL5kM5hczPg4t4sBNgXTnPbKMZ6QDDQrhlK92yqEVX890tl
IUoxPpDwQQAxWkeeg3SQZ4hb734jyS9zm0McuAmWt8Dek3X2QrBcdnIt+Tvsg/jNitGN1D4AytiQ
8zGjclSsatiOPtqqME+a8u+iuH7z0j3rmjhb96RObSar+4s/DzJOj6TUct9nzti32Vb3sUFLkQTV
S+HnAhSA8rYWTD+kwqydqIExxHJ0TvzhubWE/TIIxVPXWUvEUjpsrcDyn3taouFX0mkOimjadmMD
OkN3f8rExzAeMg9MWNdx2LqYFS2DOKQOtZ5jjIx5EX+bwehsW6N5DO2AVHtfhafe4ggKIy252bVX
XahdzGmDmmbeMdPx4ZR3sNQ83NSL7mQeLI94tBSXnkmjWUamszVhcA2zPrQwpujVRP6OE9Fj7WRr
dGQl4ebxeKAFuc7D+SWuquja4l5a9dpplif3SN90Os3NXzfupnPqDUcQkoj5RQ0azlaXLHDORf8m
By/i1glhLYQJ0hC/ortjO9dMdfampPuIzjw2weNU0a6qZwPKDbtQRJ4VyjHcJGEvkT16XrdqLIX5
Cr5vdDQmt2H8S4+T8BB3W9XjC+dkRAF9FVxY09cD597r4HEDYjSsKmfVpxivJJCp3UTLEKGO01wm
2wElbXeHuiX2z6Jk3KcJkgpJNNXBLFXzmuLk8GO5brUV3ehq1/djiXB9M88hXJNCzrihohy9aHqw
aI6A3OKFIxKKFZ1rrnAuMf5l6Lj6COM44pO99JHnEjL/1CrlQW60qc0xyHzrDcKyBz+9DOeHCHY9
1N7IXjcpx/hQ5liK+uSrc6diZzTAWcXyJyROvP8+kzlRPZ/j2tsmPI129m56+uDYZnX6Vq0hcfjC
WXhLveLFKdXwGhfNly0xHCpG1XzStX5py79hjGpCQtUYo+weqHxJg3C8J2u2AOZRiyZgrFNf/UKG
mNF7su9x3BhncxonEGCQhSpuL9BAiN/AqGFOHl5K5TVbgvaYBFrjrY9j8yLbuDnhaYFXY0b0J/th
PaXhb9ssu33eimzFkawEXOY+2GRXX4oyMXekh+YmUWRKZ+2JuYH/7CvcSIy8JYINVmxyV9KwPbY+
rvyaImnH/T4wh8SsjCkiXVvDZK0910H1NsX9tWckW3caDVtFjo1nP9D//OUSpHmfjfjmWzrYZMqN
zjXmr7ULoD+vkGoUKr4qrLkb9IKYcfT0EZV/aFXA1nPdmqyt/Vj1ySH3PHUIEPKvHKMMdxmD/F08
oOtH2Alpp2FKrOYTKHdxQsZcnIwMpKW/OBoVoO/JOtTTU9a/4ThOd36Du8kWbotCJRgOdqw/A3N0
T0ylXMCx8RtoIQc/Nj89/H6x8bdE5WWcJTpnQ2HCqQL5UAEG2VU5Dv7YmZ7R0OUX3yEGbGrrZi8J
pRkLCFE1EI8jaVTvIlfQll1JXkPA4ui7qf8y2P0OZe/a8wi9+scLM5lF1tLPJclqBXpPKZlbi8Ew
DrIh5SrSchN1E1Yb0bubgY/6JluyDC1NAKT2j2IOCciYdcc8rE42NWOg0YjUBXvRrRztChw9GM4w
9Y91aN96I4Afjx+CROT8GTwZPfrxaDfGVfehdXUUzAMfy9p6kCSEtYKEsKIwQGeOem9VVgj/2gjP
aYULEb+N2g4YHJkYFLuQSpW+Tv1i+Uo8MtokzwSq5eRnfwtrXNVNzbG9Ex7+cOeS91J9FqXiOP/E
/hp/zdOOUN6TFWccRoqRAclyHpTNiXnU0cnD4O7VBX0OMsdOIte/BmguW4ucgQBF+84QYI4lTpIn
s8w7CE2DwzGn2cUOEY5xN+gN06b0Sof83W+H5DIzV1vSoarmNURU/Rz37UtKukdi11SobWdt+0Df
2860boo4ilVcpAV17ywOOF/nrUz6njm76V0aB47lyILWF/PR18RFtBPesoCzfIwjfGwttiH5kbu0
66F3Ip/GGuFw9jkb40/GFsO19Sb1gCZbrax6UTHaBzgrxWtA7DUMuhYlVtT9jAtnaUjEDFPbn6Yn
eRyDJITuyUZSGciqbeCbJFEWFraV8GZjI79UseWdrMJ5iqfibQBCs29q5vlmQpRSo9oIt/VU3Swa
hjG8xZXCxbYf5XBA9C2ep9B6013/s5NhfQ3i8ZXFJ+HEJ8Oz4R6smgHNmBb4upOS4BuTrlXsjgNI
5WYrPJ29tG32JqWydyICK65ykUNu95hp1PVx+QIrecBPcJOrXwo4u2Vk/2y6NNhOEx5gIzPpt0Hi
2UWzMvauwThsxAd+/n7kRnPAoT+pe2ODubfbVyslnRVOCLQ1E2FRHvqH2cFyBxLy/RtMhj5qcUQu
j+vAcXIuxbzp1YLpF8+z8SwAEWcFjYux8u/CCG9zILufc2Z/+iZYb0Oq+iRF3W2jALRDXz1G6Jev
bmyE96Qz1otbNApq/9F3X4q20PC9zadQ+3JnS4hHvRNLylx7xMmd+HTyWiKYrAHPnTlvOR10a8gI
+W3sdoZ0x7PbaOeIunPrJ67kRnWf6ALGBz06kDyAOJ4SJrirocyAgHOk2zhVO9wpIfTWMWlbR2nW
3xX+CrtDksRgBMWxJrMCvBvmZTgb+aOyJ7pxDJ7PqU+8TlNzIkhJqSUT4VVkNKtbgPe/Bi9VDALC
aA9UhXOdMfy0OzDtY5LdIsNNn83RPGIZICOiQdMDqqrY1UC/NpL9Ye+l3h9s0XpNaDYZFpntnZWN
KLrV/ZH2VL63WXwa3NWn75c5Gf7rK5s4N2xjA35tl/yGyyQta+G5U/VVdv5CWlq6I9l1CXo2SXCa
/exEmVHdh0bNqyyR0Rue6p0Pp564Q16mZRLaN8he/FhwMKoWGkcp7MfejsvrMBoc8rDnjxA7P6iR
Ndp1cljbduDKYnTmZIudbjCFvpLq0rxObv6nGF6jOMl/oVaosyn8nbjYue16Lh6VxPicDqSoQosu
T7aPJvv7qyLJrIPfc6oZVXSOxyTm+V++qmwC2yI09WswmP/17e/v1EzS0awx3f6+Ni4DQobZy2X6
x5dpUkS7wcq/OEFWl6k29D+9JMovab0mAghyP52/vwtk9DkLigHbB6o4KLL0mrwIWDObFHo3qKPR
6Psf2APoldQDU3BHQxIJYAozEjHf2XaI4HBdakoxXZNous2khHzgGNYbrwANomkkH+mRmXvauNig
H9wGyHxQWYTwLV1HzlP6gUjQYBc5oCGXmb9UqbeNBzO9Y8IjXRegOLBN+9aYFM8GQe1HSQPkWXAq
HSEeXAo9EXuhkfwzGAf+1scvOAGHazfB/nSzKb3MQCcWv3AOKYcFtB+pCR0666RCOEvWcVDtLS9o
76ZVPMdzM6ytIpC4bqcnfPLZrXPc7tlIDgHF1WPpIA/EcGUA6BztK1Go9O9/asR32zxu9DlhT3M8
rN3C3GgdjJvvQ4Q/JCfDbvNTNPwKG1IqM7fiGB5BqJpV3lzAWjaXPvLb7RBGgvnjOFy+X/oq4jcF
QbDp4gb+ZEy3MBqb/Bxaqb3XLbMnbBbsql3WXwrV+QwKmRRJogh0wX0PSe1nPqSKek8BoJ5KVN59
0J+cUPqvEp8PGxXxUQKw5TrCTf6Q49d8KPxhgGqy0CHx6uWOHz/VMisQDfucSph4xoZID3w67b1a
AtyNYth7WVLh5p3jJ3dG212L7Bo0Bht5O+FhgwI+GWAg4mBMnvElt6Bnc+/cdZNzZhrTgywbwSuE
CVjYIHj0h958pBta0+wiuJzyc3jVQxbuo44eeGZJvRVdEGBoKVDP26IdtoS/mOvaYm4fl1Xx0EBj
eh+LrexxnXpGV7zMrviIotb8IRcSgagc+Y4bM17TeYpxVL2zdBAsImrvy+A+ji0/eB1rIog7g3sc
1cAxnIF+pRw8QQ76X8acAAMhw8CQ9nH01sqR6a00XdCsRXeOkybfoEP3tjxE3CwleYS7jIQwQrxq
LM4+mcoomn7AiFuV88aLPPmnl6QpSsf4amt4vZ5jfBQSJ7yo8VPZRsHvtXr7SGaRSeS0Lba5Qinc
q3czMfunXjenWczyOJMvcHHqMNrNE4ypmLCJDR0kfXO7YY8uiInU8hL0rnHsZMb5Licxh09RbAhe
4kAtqcZ6UHdzNrgItPvmSY1FvXHxMz+rHrRKr43xxY0/YDw/hvOcnWF5yVUtyHYzRDm/GnhO+1Kz
LA6o8kf7lxzm9FZkQXrruDnDOXsiCGWgGBqKXwoHAAbpX1GNKYFsYnVEC3yk5B+gbXPaMUhaX/Hm
3noyO3fM5Fi4mVQEoHhKwza3XcvplSbTjjnA/Ghb6Dk6Ih9k5wCQB8ACF6tOjzC/FxQ6muShBWqZ
KZDDIso4HaKXacLB3dfLmSaGzV2RnnNuUUmuSoEVheH/5FosGtXdx9rKgRqPDVmQrV1UGyNKXhpZ
M+6qcncr7OipJnl2XZo0EUu3fC2Jq1iL7jUzKndduLla86eSqDUlxHtLM1j1LV5pKqakGVDpW282
5gDEryXZCLN1ncnKYCxrgQL8EXSAKwef0RyxKKxeKS4LNX91haYtGRG0VWrFqGeQGzGUe1130CVV
+0TOg/8gKlrWuJtStumj++wK0R0qvzLXccysLfNcWseKGXXaQSTXcAd2KQDlxgRmw7RpJgiHiC4f
5gbDGvcHN8LFG8ePlM+ymBIGtz5TKhb0JCCsRYWCyVlj2mtd/zIgZID7dvTJNPU7TzIJaR39aVH1
XLN5RB4g2tdB2BvquozcAzwAXYQKTlp/cxEbezujlsXD42w6B6OPj2es1NGlNZK32mzQcJTxgcFo
uEsRoh3IRjk5nEWnai5+wLgxB6jeZc8VsHFKrk1uUornFSUsErekazdesGGqssQls9F54o80YE4y
pj1XozdtnW56Gdwm2eucXdgZ6n6t/RxLhWH9jhj+7t1av1uaydKoqpw/PzvTozzhlBY7J2zc1SRg
I3cTBV3fe2uGmLekewihfqzU4B2SRoW4D0kwNsgOpTBZSkAvQJsHh3BjLu946IyNdnZm1cS31FK/
Erd1ryOmc5LimCl9o/Z0PGN1WnqX8dyrIxqYRoY0v1qX/I/WwT/LgIw1gSzHJazC5GCeIZSb3eYU
YZGk3hUQ2PJeQceFVtW4n2bkQZwLP+YRpncyuulpHKeXkQnpY0C3Rzl1QeNEJCjuLHoaVXwBswp3
MxreLDz6K/oMfwObjriznCiZXodbkaQ+KqYN0VHlOiX0ctv6m9rMK5TtmGrLjMaaJ9RnArFhlfrA
Z2JB9OwfYhz/SLwNxxFX+qXV+lSVEE3I6cZLaeQOQwjWGppI9qwcZriw6O0F2DkazohTDyx2CtuT
thpBGUNR4nFVCdMqM1H8X2lyLQnDi4EErMLGRMqxQE6i6Retd4yfNYtKVISHwtQdAj5n2Up+IZaU
h4HG1wGHx7QeJVrG2VQEo5knwEXTbeLTW2QR9tUsH9wMWoBL4sOpprZY1aZjndo0WsMhNe8sQNuF
Z3sQIVLTtuLhGGYi6mXqpVtRcdSV3RSdhSiaQ/MhiFJikCHdazxm6L9bjx5zdcSq1K9tWhdvsUN7
HReYxGDr3oIoeMmoaIlyQKUzRmOO+c3X/P0GyQNz/ZgDK734C4oii8v7ZEKMmar+8buetkb3nqQD
872wEeeKJ3JVJv34SOvNloKp3kh4tJWDb7Mznx5vOT/TD+2utkOQGcOb/rMd52ydjxWJmBFrYU+E
crWyqfWRR+qjS8jnvvD8H0Wpl0ZOQ/ce1eXDNCPmLYYlRxmW1Sk2mEEihjmEhBqd+9hWT4IT7m42
I3djAz8zQJe9VZb35nnhWxbZ+VWNF9DRcJzm0XwbRcAMGyHJ7vsfWc6WNpXEotV2n6z34920nxch
3hf7LROFUfk4SFiGwNJiB7bja1aqTdumwSXzBv8CROWeoPnc6Xr8TOlJPtHHruDWTjPOYoQDBNX7
Tfg0wK37KmKLzmIo6vPi1qF2rm7azKobtdgXaXnFUWiavXCrMv88usN7HBjiCfem3PW4yM/hwOzM
No6YfK3bsLSze10DJ6wgFyaVfbOUtUb9TfXrqvABDTaAcLN+NzofGd73v8uWbxgJiaG2f8rNwSGj
DYU1qtjxDC6idGL7S8OSIGG8tNaD0ZPHqzwM8apnIZpmf52VsXWKi06/2416aCkedxAtxo1n8WdG
0e8uRHxVeTpkqopJw05MZwMBH8V0EL3ogtNCG1rVlmI6eRmg+GyoJRL49qLb9EFjffX232pqxl+J
RKcde5l9C4b6mUbswm9ic1jFnX2l16B3kxJ/F03MTiGP3lSec5PsnpjT9SmrUvzKmInZMQkz6Qkk
4YTvXWenB6tpcT5SjXI3eEeogRUTVdH8ZR5onbmh8Ukm3YtNLuFhKlmv59bCzWSgn56+jy29AU1A
/RKNF9wpkyyml4m5gWkgD0QcbZq2/8imD8MiwsUQ4C81N4C7TFM8g+4PCm6+DBip/tPLiGjSFYCJ
FM2PNlAtvfUSnG7sT3twkiTh4fhuUFJNY/ezLJuRHFV/+Qyt4IIm9CEmhJLUeyvc6qo/lLZd71Oz
Gz4XNTLO3S/6GRyetOo5rsVH5TjqLMFN7I06+1Ehd7h5wfjDsrW+DB715ST+tp6TXl2kjxQ9pCKE
1XxAMtR8VU3/Au5SbT2bU0LQIhKVU5duia93N3WujjzExdau8YLO1dmpStjdlg2Qz2/Nh6x2toYj
y82oQLh5JKnJ57J3PVxmvtoVpXfXrYYGbXvHf3JIPJacnMvi/xRd/ljGRdv853+Y/2I6WNwQpuVZ
0jQddF44LPSvr6e4CJf/+v+SUe/GY1+z1WK63Q+N+9oS7XhQhu+daIw2K5IqclBpcXUx+njtVW2x
TZoW+XR4h6eJgqI22v3//k25voVFwlYK0JVa3vQ/vanOYqGdoaje9JQHp56sr7VCa7x2VQ30waYB
j+LlpFD8X8eooHpFNLPSkNjwevNE6snHzRTOq3//tqzFgPGPS3j8/Z//4XqWY7m+TYvFdRRDWVv9
/29LM/sfOFo1Nw2gy85nf89sYbGBWzsykqeHtkMwYfryVs7h1hl/z4hALbAHCnMlK+WLsGnouaH1
VwsDLmxUbJvaf3Fa/0NgifMCanH05T///bt2/+VNS+ps1+dNOy5hiBhb/vlaMv90izyvilsZxQ/h
kKvdt9zSMgGM6HIKd4UDwfbf/85/tbI40mUXF+iIHF7++wdoeqLsqEX1bXKrfF+a9A48U6lNNzZn
0uPWDKB3ZppFPybIQashZVw8m/lel6T4Muz6qMffqFXKc9bteELzy2CG43buxojt0mw2AFjEr6hz
mmNuCazCNIcrTupJPM3Uf/kyEpTdPgRsRVsQVyIGP9rqDEAoZYzkNdc9OX+gP2gZQJ9T8vI9thpb
h+U/6P+mIKlP8Zy/mKCH18KjafPvr49p/suHonjWlLKEb+I6kP/tQ4nBYNEpmeqbCp7NOaJWCoV5
mOu9ce2iJ1nGADXzzn5M+0fj83/43f+PvTPXsVxLs/OrCO3zYm/ONOQcnnmOMSPTITIz4nKeh03S
FCDJESBAnvxuQ/JakCFIhp6mGvUY+hh1u+tKBTRQtto5lZl1Yzzk5j+s9a2/uIptw2KEq/OFBfDg
//eCsJkIhTVcqGsDVgmA8L0F8EPNoPqb15VESFnJucbGfK4a/VjwW0PX7F2crj9EAjn+53fz/7lR
jWCU370p6+/d938Fqirupuv3/ONf/80f/v7v//h3//svjGqfH/WbUQ07mqWbusB45pnsRvU/G9XE
LxQqtmfBpLccWP7/ZFQzxS+OwxsqHOHywqn+e6OaRQYFn87iNuNtt/8qr5r4vIF/fxQKIaTU+Ta8
xRLHPPL/PlXaIrfn2o20szck1koplLqDR3tKj0bqELtD1glvIEZOXmgy1/5cMs6y2rmN9g12Y/ca
FjsbJ8s+lYFiB9+GLAcFXaM3kC2T9u4lUOLNCvS3ZiBFYWF1bJUBM53KcA9hFwX0EtCjnBkFhPIQ
d8LeIE07W6W5W6yqzjv3NSisdPjIBGmORWixU8EMEFYWWRJh9mBKG8jPLL9YIEcADlczIDCKaHy8
x3T6KvTB5HgmvtJbnoJDL4WPdzreYS4bSsJXHAUrCTi4MTP/1+qQjthy3L3y4idAQDGW6yna03/L
hvFOJ6f5bEXJPVk0ALTNUD0XX0DdEPI6T6ibJqWF63CO2xOtAeAXot2Ytp7tsHooU8JGu9osaZrI
pp3GZBfVTubrKNTt3i19SFLDdsTJui0Nmu4xc3lqQxwfQwK3yH8cdxLsT6Z/byMpD4KBMal0MFt7
MewZKMR33FGN3/PBBOiajHPVO8qAX4lt2lpDuo20Mj6hkVppVtpDbWNii91+dopgi0zQcXLO4wQ5
Wl5R1M7NuQzUg9UXr5oVeitYPr+2XUtuJoa/JRA2Gsd3toFblQK8aDHlIAJRwXNBXybbSPgt/2z3
CBlzfjzyWX54gGrGeIG6TPisCKeb2sWzVSQsVnQNrfDMZob/1sGVjRupHtaBg/lvRiGxEszAQsfY
IWNOU889tHP4jd0YTD7QQK2x4FuoelCIHJucVYO+oMpDwRpZEU9MgiaDsjfcUPtQNx/ERJ6B0sZz
6pXbXtrfYL2zYGOYBC1jGQRJJFy0ib6Bo8hgm9mwYF/BTFr3XoMNDOPDqhqdfDu7YCvHeDobTUre
ZBg9uRIIImFyq9SECKMphBqjjuzDqC9ZYCDnSrd2q5I9cq2PIvlmOYpZjvUWTCHMDgl4dHDmYVVU
sNIC6Fsp0L1NHyHpDIbvEosoVXnWs9qN7mWhmccYp/hKxR3+sGbSGOVpXLeippjt6Qvb6KcoidNe
QlfMxEDnNQcHBdcNpWDhM7v03QIqUwahhjX5YO1Sy2yeAQQTyDM3720DBX4YbqEdIpOqgfULY9qX
g41bB5GL3wE5ZCBNZiCRNAenDl4zvATXOGQDXaa/jnFfH2NDr4+JO6Ktc/J8PzRhyubR41ApnYPL
QBfJoyV4ONW//cmKyDOSeQ+NFBYzelPnI6ylcWK/nTI+Z6sfCBo2owfFGBjgwUPW8TvlWC0qcgSd
sUcj7EzyUoSFfvn8kxZ7/XnwPkzPlRd+O/IkiBzRSOVeMwAdz249QKJXecgGEW+RNGhobKNITxPp
zlrdbY3eLl6SBI4iGwC4K3P5Uqjs0JgwJpVudJjGpy/FoLFOrGFPMsmB+qojz4VeZcIC0Fu5wUN2
FAF+tWrQbo2sSY8IZXnHh3qiIJ5DhhTNqgDC/JSy5fKVEV3SCJG5idZ65wpp+0WNLXUUrrclQqT3
h8F7zD1z3BdKbxGsrs0c8s+kD2oTFmO7q1KwmJ0iONlOSwu+nXOLhoSxnxf1u4rMgCcJ237IVfPM
RqTa5dOSal1MF711nXNtlWpg4d7v6dXjixMtoc3zoS8kzgEkKg7WENYxUb3zChYiWden2z5CAAjC
4UWaAwohtw/oTFPtK3ktNr63qpmzjzrr7nmX249ejZSzIJyLljHQd+RAw15D+tFZ7Su8khhVWnIq
8kpBR0p5wjSW6Y+d494+X5rYhgTu5Goz0i9oHWjbpm1hJ4/et85+HMys+4m/QyelC5BFsAwtFCn2
wwUpTfEsShabrOSHPd07dEo1XT1Y2jur2suZaY0Tvxg6mNBVxRGCh9h6DuxwurrLi+z08RqTxhm3
Ibd6As4HnPQcbfOg/Mpb0JDjlGHKijXnlJqgBD9fGAw+GZ5jnPqmI5sJF5NANvL0+dIpUa0FzFUW
uf18p8JFodWjEMTcvbXsajN7z6QHQL9Ky+I1ZpTbtp7P9HA6O8GsHmy2r6u+HU2AS6jWQuAb6wk1
79FL1PCWTD+ZjMxrvRD6EYmTIBDP1k+t1obXkh0+BXR89IYaFUNr7vUsGB+IykGWOxi4UblQDy3k
IQB+/Z5LmqdHxkDXMne5CZgUyQMmNfyOBGlZKwOv6LbuS8wqrsmAjJhQCP5vxuQ1h5pMp30F4gcu
di0uny/RXCYYDc1xU0WTdjEbjdOWyIa6JUiYgMMLybGgHyr9mJDPcJdxz42msTIqZbqeWin3fV5s
HQaJL43rPgrV7PSI+VK0pMIMhOVqU/w81Bpb0bD61bPUi9ss+8mOyaalITmZiHMTY4A78fOV7Bzj
mMfEFukfqKY45DH7/RhcmIisdV+1NHGPny8p+52VW7I3qkczXrEo0BlCVscJ++FP6BfkoMdVhMMn
/MGuo9gWusovTY06HPLrLSX9+rmfUR3qtZGeyhAzkYF7D6bkZebOfQ+m6A0Ju/uSpIGf8X0jziit
i5mnwX4aM/OAvuNXiZed+EESP8DShV8aLXljRS4/0F7xXnfFj9SCB2UOffOgGEPtizQo2ONZzaUD
YQNOn/W5XYonJr/zUzXOB9Lou1vesrj2CAuAQKyuBn9k3rMcTl7FbeMix1Zt9B5raK2gsdQXeGz1
pZFTuwMK8qHQ2a6mzAF8aGL0kkMmWYjEjl8nudglFaugxmqtg5aTigVbs5qKmFTCdLpngH5NLqJt
a05MSUnfOo+cL7qZw/pVE9dRBUa56YlwUt22Z1mvJY1ODQZTPLEXml0GBbHkx8J6PWxrtGOnTwx4
rjf2FVyZfU0s5wOfjZ8sKViy4ipmrtgcPv9qzUaGZoUcZj1PL67XcIYCDogBxjzoWnYWdv7Tc2f9
0apGHrpsxvVILZCa+GfrosBVdjU/JjYamjGL+y0KSOuIBtzZYGqmDGAZ6U2dOtvRBDtgjk+FDPVb
aDZvbWjNu4Yp0zzl6ygfzYuyqI7WLMPMS5nk3rqngDXtta4F74PUp9PnSzxWr4PbF0iscnHDbYV1
MyVF0jDTcSurslkHsRcs50lA0pD6mQvbfc16Xds4MrkMHHBbhSr0haDjD7yiyRqEM7/WKM/vssvm
Y9Emm57QanKxByh5qLQnuzrHg+3tgmQG8wU23ccIC+oniDXYkZmDusgQe23qqiNxx3T3uK1WNoqf
L8mAWJIkEYvfyHoKBBqn4rKwn+kSzEfXVt1lHoJDGoL4ZfblfbHQUIKVKNShg+PvIxpuTg4cigqX
6x5BZ7lTcAZetTylgKnlvsWbCiGGWWs1OTfoHuO3Doqe1jouD0An2DPOjVmA95esl/0jN858kQ6y
JqvfpQiHnrLcyp4AAn5DIlgS0NCd8qpBTe7e2sh8jfNgepYWOmYdP/bRXqCXs3POUtJCp6Jo3tTc
EmskunaLw+DOcn/aFWkU7mq9fusRAq29HCPgGJfiSObBKYhq+UZPCO2jO5nuPL4YeWFQ+JEQUQ3F
Jqid+EFarQfmyYAlUc6EhIUhIZtf8aDLrQmLj4Te5o1g0/6nx6IMXjBtkepBR2URW3i49MguXoRH
XnmY6MFa9PA806kajwTExH7NfuQRmcmLk+asZNCr3z3jV6a7E/6I8ocu4vzAFLvyM1jDKe6O7RRH
xRFHiUn/g3eOi/xkZ1r4pTPC9ykNflIgm9tk6SmisT7MfZafQKTXeeVdiEx5j4Q2rpx+qM90RHLN
iPdc6IKFXhV3O5maBCzEi62MXeweGgRBlal9qFmibXCTHmez6p9LUrTXkXORFhGawxBlx1gAf4fQ
dSI9YOcAHfcH8sw3MFdZ1gQpgR5jYAAeTxEuGvOj07ch6T5Yw0q+3lCVaBf6YeNMeXM3jeIFKzf9
IMFg68/8CjIsUImLqt86k/OZgfBRgHQ+1QqOCOmF+MzNARAdVe4KVjNkrEk1jz1NvS8Bamy9Hr/z
EqISxkl/sVT20kOYegqEcyo9YFtTraLnUrb2mggBdvNYLuxh+u7oja/leXOTdvquE/iNT1H1pyJo
fkDvJHtG97ZRr9m3VsQoeq9B2rV3SyPDIUhnXBpLGp6osd4p1LG+TtF6oCZhDdmyvg3ERMu3SFi1
fukjA/2jkxQ7M7Hzjpc8AA718yFcHoj0MYS2u0tVOSBsjqIJ50vXs9Oc3z2jDChc65NtW+3jmHzr
vTJ9qIvka4vYC8pJbJ572E/rikvZL9PCPnhxcldzH3FPoOoRDPbolCpt248mCl5MutSowZc6trE6
Dizm3CR4eQt7cyFmIJUz7yZHMqGM1cOUNsUp78Nrjd3hiAi+P6bkTAThUrRrUXYKKxA0KpfZpiVb
YT0JlyhrO2UrnqvXmgFdP6fZSlUW5deIP2JyTK5BPLIUq0WwlmZOWTfiok/sySJbUjYOcZBOCReZ
539H3ZnlHZpws7EvAikZVgIv/Qm0OGcG+6PUg2ZdGnAOPZW9aghZT6Y1phB02lcW5uGhd6i+PGmB
LwhV8ig09RJoIWaCMj0TvNmtPYc6PBhi/RvMwe9DY45PdYvzJPAi58DDkJ2iN1b7T2Dq54sEUbHX
ZvkgygqBoExJzzQMjXtNTPmlXV76mIowYP/vDPZ1tHPOnuxLxnG2snXXfa8QPrvORht0+TiBwniM
e3hjKHpe5jYLHryx21HffzdVMey5/pHjxHDykNiiIBlIzkl4Zj2T2Jb7QZY5hyoGXm2G/FQSkpjX
F18DzS33Yw40oRuXWCeLipo0jTVRMg1tb3QZu2p+SCoWTUklqeCK4F0rHIMaOCqeW5QLAzmsWCfn
F9fSm8fJBEjTh+KlTjESCBqMcDanrW0H3E7sVh76xHnI3M7cKFd/k0U/nOgLsZPn6bVx433aW97R
MPSIOG9YeEVohgcxqPKUh+49de12ZxmjudGaYnzjBthPE/tANaBVtoc6uwN/5ztK8DuSQJzdU+CR
TluUVwu2sD/JnPZejtZTF6IZy7pyJA3cjK9wMBBRJeIGRD9AKdwSmCjCSw7HN07M/vynF35RetZK
QhFGQlrn5EEbCZsdLL3elWBY1uQkwKAQio3ROJPgupAng1vUxKiCTFyKaLKGH3PItMCAFGEjLN4j
BZ0v4eIbCgxzq3KvPNhTGN+Ceso2Uaexr15Wo1VgGJuWpdhKy4b5oZg8RgSgwP/0t6qStz5gN+Nu
7VzJx6ZO5aNsbJfBEvY5c/k3vlh8qB0y6cBArFP0zj/YeXa+M8BxnTX2o8KZ5e3zBa07ICdA5qGH
EUYvXyFRmESr8uK0PVBjOAABKmT0HnjRmXTTZqkqeSSDm4Mpq94BYQCFiKXxQgYYb23N8oigrpfM
JqEMg7/8Xhvu2a7JEWAsJfatgSJWpzK85rQEfCdwv1FDgCsN+Gzc6fjk7fc2Xex7elY9xpX+nqla
rK2Z4mUquuTGc+TVLdPp9PnSTa227qhrDEz56GiDu2W15prVPMs1wMc0zepCcyzuInHcx8md16Kz
DpYXVneBH/W5c9U5cuwD2Ro4qbyyvNol31lsR9433sGPnJykW6Yjoctc7knDWDfAw15U2+dgjdrB
98bC2rRZHN8sbw7BEkZs0Wwii9TUnSf11CQgMdAxFQ+1PuL4yhHXgnsZLnXHnhZFOVkqDEn0ujyA
hSXnhVjQR5B4yJFLwwD47r4XVpAey2CYyJJQ8hgH7ZfPgl20CRR9nr5/unbS5QIKXOjWqb3M9pKf
5OF9BSB0yeroMUyDk0ENuiL9gthR2dPLkubOQ2VGmuSyFv2weFL5Ttk9I8+u11UfQ9jo2pVdEz0+
GJFYZw6KbAxyNXb15X9tbiKaAI3GS25tHaYXd/IVVYrup5CN/Zx8aj9lyLAD3NCQjlbehdJtf9BT
G3E+P75uVZZvpF8aAjC5cmGky6xiphqWj918IPiCmsOpLzx0XL8OCwLGlPYFKkO97oGwrkjMCQ9s
WmOfFXzJ12N67hjTIxvF9FQ3LVM6riXgiX6NZf0Ezmncz0zX6TCqnVCIU63MWOZrxllPxg8Lp8st
CFs6T6U/FZzFFL5y3zTBRk55v1KhOqFZHtelyd6Z/n47BrC5uJgK2vF463QMbp3WpmgL6Lnz7Mke
CQBvS/mrFwYpYsBihfOxXs25fsSsd/EqbF1FDsPcqOKvRtp+ta1wOgCjfPe6RmI1gFNmJFm3EiTL
+bWtXdzBWlNxqW0Wq27jkCCC1Y786NrQwlUIa22Nj9OvscL5Fjw6P2/J/u4HgSBgZKAj5uxiaGZz
b2q6wzr8ZjeesbLH+tUS0Gv1WX23aGtXBRq5bc8Kd5XLpN4aYpSrjACWTQo0qitwC8lF0mu0CfNu
FL1xOMxPtjbg7hnqnRizn06RPTY9CSXxtDU6/Pe6VbsPozc+2oUM/HCGbFVNo9wxyt277Fh8D0M0
t5Jl8ZzlhCPg8Fjn9btj5iF6b7rAXLev6SdcRyjAG3fEw83Fnq+02d16rHKGwbpDZJeH1isNlM8o
1dmVKBI3NaY6xuF7XbTFTiYHJ5kououB2F/J1ZqZneICxsA8DIG37qps2sKCMnCSFSTGGo12E2QL
LqkdgFGdGcRfFL6FXZwhL8Q8rBJ3ekly+6OXzY9ZL79DOAPym+aLkYOZi5v/DJJoIfqF8eIrRC0X
ZWdFxMJWQhBbz5CUi4SMb57+6dYRe+5izFkh98LMwrUELLtq8w7PeNp1J3aZk09Qnu2bmKg002Jd
NHb0SJwvTvoGuHDguG8hgWEMWnLC3XUSgh/Jobyojli+pqSHpLTHnMDoGUWCc6Hnf2u1Acv+zP2l
les8qH8ip2HuUdmce7K+N3ZDEN9gdP6U4K2SqUVeAzxeOPJYLFDDlltNdqgUUc4CrGBzv4KVU25R
1/kSiSIabcaNCwT1PKFejbI6P9U4nMEcADoCDMGhX4XOrsuIMDDFoSgC8MhZOTKY5HOVHLZxQf61
6u37MIbfZqYBhwYKxlEFCNdqRqlbhYxv7WmbIXHI5/FawjfKadglII+NpAWUF+/xC2Iux42fhcU5
wl+2mhoT+CpaHQcCCSsGjaYIcwcapfqW1e1RDqJAwhHqW0OFu34IF1gQ9Y1Ve4+VoAzRbUQzBHHh
Xlbgt8OrikbtW1oxtGowh8B5M3iWedVPsyOnvHIJS6ACkGc7H5FWv45TJ3e2UxDGg8J42yCM9JvJ
a9dLjCpOOXIVqaPky8DSeJrCvbDQPZTBpQBLws83Eq2eEASEMhWg4LxWU3NGRo1te0iKtV3yNlQk
oZZfbM0NH7pOWL7XEb3diL5hqGRuEJSfa5E2a7VEszlqOOZOsQXbRMwDKWvbsITLEWo61xOTTyMU
38eib3fRwE9sSedqVc3WsDAJWuoQD646xp06OYpbKiTh3ddDMO9WFQXbCmtz0oDqH9LxVqS02kvg
KVskYH2o7FYTNPwefcWqboESFK3UTkbY7Vv25wdVJjY+zVU/CvweFSLUyJiDdTBj7cVRthM6MTm9
adb3WAKDtnqTcA3msbD8kh2rXw13XYvpUjMOOKW+Jy2YgLFjxcOb9mXoctRlGlYEEoFEL7aaQnLs
dLh1Qx6FY3Tkap4vCrHVKsbDW+fM4yfm7Bz77AMdJ7X8YrS/lUZNBqPhzE95RWRObdbjO+iNNTFM
q84R8j3iWHCD7wK40ApSTwwys7jngvkkA4lqP+Uj4AqNIom8zXVaG+YDXmog9dmI/Y86sdG3kt/A
pdRnjwLBDc9jRlAji5yVy1D+2Mlu14Q2MWGp9eHF9iuDUx5AQgDzbGsMKfOwi2bzbQqjW+wMwBJn
eNFWg4ZkeRkbbdgPLH+pUsnbzCzwPHjquEX6GfF5E1xda+dUQYzcmD2ba5RHJsZ+x512SS30dxVX
XMMUxx8CQo1Ez21kky1+jGEmCr0B3pPHfsD5ta4188XEByW66KXV5UHvAVqLYP4SLYsR8G0hoSvZ
SOQBJIXQQMq1teJIX6fYClnscMLEcbWqvQkDhsmhn+beB+MuiUp9kkCHLH/2FCSIfoCR2qbEKBe0
nAg99U0AMXoDIfKAGRRM5ZKt02KoBI3JCtv0xhXlFzEr7XM+wdMaODfiBKqM05AwbQaolACX8VU2
RWifhe7KVQgugqiWeUsgZUxpzukWVPWpjofSD3WwEnHbfaDnVzBSImjmY/RkJiMMhiUTZdUAsUNC
7YXrzoW8aoAWxzrwTcX6PqsGHrtMzre9E/f72JhPs4dlweZ5c8Zf/iRD0EO0wcUXOKGsA1YNmQ8G
yTZ+DgB3H2jmxeQO5v7fZLVg6tvbLonEPHI+jSXU6mcmVNFRkyHKyxSLugNlTQyztSZI6Ah2rDvw
CVwYgdEGz1/qF3P3XOQLdLSD1YWhsLf4AsnCju4ILD6LnN1o0D5HVmdStse+jJKWBNvlQYQBpRts
tdW7+bEf3GwzIIRDAYzRYY4kSrOIizaYyPLl/d2rlGegzUCohNbCrmXuNqbpXlU8fYdqxRmPrgyg
YlCvRZodZkW4BeXUPena7lgEYb1nzJas027e6YpVCGFiuyZlIkRtT4x61hCDF7fz0RyuseEVt8Rz
V06hFeAch5i03u1UaD+oZ3EI5fQrOlnVSOIuZVbDwohyuRo1SIhV/eGw9SaNr39jMe3nppVvC6fF
34iqbu0hobASmq4xeZ3w5OTsKXyhUyYWug4izKW0ikFhmK2HIWu0R9gQMBwM27po4ZCRCksznc/5
ydTmUx064iTI9lwB1na34TAV56Tz9n0dfrXdDKR4abHbKYxsnxrDuvUsZz9jifQHA/ktBqaV1gbd
tUitDpGYFZ2JRY9wBHKTK6xpD7PsCCszltuYmz9SBhFy1qmck2cyAHniSC41DGx5Zm672GgfROYF
u8aqMDc3xusAj+YpRUeQONOpVdwWs1SMdgpSHYjyQN+NgY5oIYAr04XFnrEr9IfK4HYLOo58IBWk
bY/isc+bryXa7a1NQnANb7TvwZTUve3jQI02bgYDgsRc1uaULVEOth0L7Pe5fB2ZeZ0kGa/bmkcp
eSMukvriC+F91WMChpd9eKj5iOJZ1F57kmJ+dl51ttI8pg7yFHPzRasOCWsjqoPZ2sMKwdriH8n5
7ZlAuzjXuP4LI8c8jLSi7CQ70wylRZvWDNUbqCWq6dcNnIWVG4RyDw1ni1MXNgCH697svavLWuLG
YuE+WmR7jE3TvkbyQuiEeFaR+BpPcj6O7nhA5yF9T+gvKVk81EwkhzSTLI95UD2g2K3RApsF+JVq
RzL8Riuih7Kn8WszgnBy/XP55TTntMam5Sr5bLfFCTU9v+pMv2IgWdo4JhQW4VmleOerEpOscPu6
+F/WJpaHLTS13G+SGuIxWpFoTO6SeMO2n/qdmUii7pYXnc/Y1pN3HNz0amRkhRoAlnwvacCjdpZc
Yc/zzlHNHaHgftmAuMK2vGrFNq3C5uQaF+GO6pYPDdZ1iS0oO+O0UGfTAjrD6Olb7gbtHozvdcny
lDJt+EryEgdC7VpyVVayS68U8EjoIVbLJYeWfO9/kdQharMdQyBl/Gfw73/7X/7hv//dH/7Hv/mb
38R2i2j3zx/4j8I69xdhOoaHxB8A0adGTn20Hf+ltH+xHYvDw2Hl6RiLprUomwXzjrBO1ylAEWxa
OpT45fv4RwK8+4tleXyMZbkWn/SvYsCb7l9oMw3LcD2DltxxDGkYy///O+GzSk2TMtSxUF8IrkFE
NatKktarpY4DN83F4WUET1085vc2cYlJXOz9dIa6H6Dyd1ef/2jiYPdMb7qM3LP7Xmr92kPZ43O8
zrdQRygbhltVG9FTilt0pQmwU8ag3KMkmTAmqvYwa3lzZRk1rgfHhnLrGDXWm+URChTAxjS9Wqa4
pofpGcmx8sfcIPwEytwD4d5vaVM2GzPue8BcYrw2JC5s+nomfNWiVJgdPGNJZcnXaCzBX7jlpWl1
jANGqXbmYvYugm9WmUxr6YAGWwYjG87RjwjAExOqZi+IndmMrj1dh+AhYSR2+dRiRPpjYyTYgUSj
bSq7o9thpVM+BtiSyBkz9wW++kOlEMIsqyuMJMCQs+jE5VCSEDc458Vza7XqeWQokCKiPHahvejB
Spx09oDbcZ7UXUstdGwljMesCBG/af0CGOyv8UBSHJP1Qxlh621Hfe92qr3EuryLjEClqIxeU4Ms
i67JOLmZUszdcJ1gMZLg1zKRaReRopS7ro4OFjPWbxCYNOQ+UwtthKHxgIR7rolpLLW24EjkBeJl
7XrurVL1BCcTMZhweZ4itkx3XUx75AWr2ci9oxCDd5yMut6FeGNDF5hX3GiMbJWHNqyf8n0H8HkF
kskSK1SWX/MYalYbYQdVsg/2+tSKo5118CEYU4Wkqv3pxcpqDNnQhY5DZntX5TCvpCMH/alvLDE0
bBXrm+cVE/x1QqHYo7E0cWJxMKtqIL+0iS725C6jWWIwDOQKV7To1nWASQsalRqe8ZFe46OCikP4
CO8VmW5wGwDXPBB3RKSixBgFFeIp1orrTBjiDYfYU9NiO6mwnl11dIpDR5KALFlYOehESCD6oODT
T2SDVNceNUgVDcdQw64UJTVKn/plNszhJxDDb16VYrtq1NEqde+hZaUfcGm/DHb35JD1sXOWjBps
0NapysqMRBkXOajlpRsUVkCtCzYC5IJ8DjsbDDFTDpLYnUDjkgcnwKX5utUZ67RyPZ7uenhYLF6E
bL3haXb9ktARREUwnDqAL7DBuQfJrcByiLVvlaRVc+9cRpQxGWduMZkHyWhkxciWZJqpUA9GjMrH
Bdq/t7xO/OnfKmPoGGGl2moAQHZo7aikTQ7x1NoQN6KlPCNDrzsVZrglqTxfV0Yc4VXLSQA08p91
Zn7UtZYcmB/KW6cH8vb5p4nhmsPJdvmc0Ssv+qqNsw0rjP3F50vkzGcGKxhdQ6WduxQzlk1ePUHI
XIkawS63vtLuiTt/VImrn1U3kUPtdtqOJd20thnnFI3zhZ1b66sKWy1TS/PFgsMyUX486BTYUNSL
8NiUIUMlu7h4JmIkVnfLWMJMEOzFKXq8HhUm5fepD+i8WehWVGpivsdGsA9L4qMFMccvHXbOVTcw
x3AHCJK9lTW3xuj45Hk7+oYTcWzQGB/TeRZLl+DundaRz0OFYSvHfevYNoC10Nz1NCEIO7KHrtG8
Rz1hvKxyh8p5LIirzATKPiRkTt1oF3ynAG2cIuYzVCwqlxfQZ3dbHza6ipAWLS+cLpd5ThtYWtaE
kgBUfxumDHHnAqCSw2yknJE6rZoOoxzrgGifGYN2x+iPf3xKEZiI8VSjIAN01c8vKojes6G51Wbx
rDsiv5oUJvtUz7tjmgLlDHXHZwcy3wTlH5PtuWZbzNMgFkF87piovfaxRZtQP88t9WfLFkCf58Lv
m/AS5+nbiN7icWCneHIngjAqtnY7kH6KZYi4pDhSn+QnRE25LRza/igtFT3Ipu4O0GSZjNjsAKY5
T/3emaINDcpJtrM8DLVxGZp22tSJS9xRPK3MovZY7GasGOFbIlQoBIMza8ngrSr36vBhm6HpGeJZ
udwYce28JHq5C0ArXpEmzpvadTf0buUj6wH5givbb1rCNkNiil28Yzdot/JWVM1TnuVfGWakr5ZL
JyV7G/DcaCevwmWnN3bHDvsORC10PHYwNtTEHmS0DGvgvMRRd5m9SzM1n3VGJ2eKiXsqsnxFjDP/
aSNd3ilb7h3PoT5nZMfYH3/MKJotv+f8ELhYZgLlPtDxIRlFl3EG4JcxfDRCUpd61pAdjhmELEfT
SeOjm0w8JkQUiBV1bUVOqN/VuVhHRrEryzeDwxeNF72m1cXOGqmIjwKguacqzz4Rc3hDEQPDJ9g6
9ryl+V7H1hi/pnBI16yrww2zdvdI0mWw5rytfd21i0c7j785mQGIU8/0bWzk5rJ3Nq/6BNJFWO+T
1rdHTcAd+/yT6Puf/1L8YgMhW+ifq3z/3b/943/6z3/4j3/7x3//X//hv/2vP/yH//n7Evi3D/+t
/tXtX4SgYrUdgQloMYL8loDkOb/geKBcc1GGYRb7p+rXMn4x4BpjHnGl4zpSeH+ufh2ikZjp8nlc
25Om+KtsJYsHaTE+/c5X4ng2wUwS04uue56lC76N3xfALV53pVc6wLaYLeQ8jd7dQaroe2X47mU4
u3Kg3s8ZfKNLbJev82zLe4oboc+1kaVl7mxNXa/9z79+vmQx4sQUS38XifHOTi29DFq/FaPRXDS4
eHheBauYQZr+578ZGU6OtO/GHbld/4ep81iOHImS7RfBDCKgtqm1YCZVbWBksRpaBBCQX/8OOGM2
b4NmslmKTCCucD/ObtVklIIrzCPV/TnknTrzXPrSzI65Rhx8DF3S1vu8RKSgunetRmFYuf0qV2bP
RHEKq6MsvbcepeBeR42hR77zUieD8zKamr6OlVESwwl8tuvGbCcqx9pSRCM20QbvHfCTgCLh6Kt2
5taVZuo9C9OAO+OZcBti4ZJ4S8KcjSxh03S1+7Sb3COFj/ya35dajfw6bJ0eohxfbCVk0UaFh5UL
GCmyqhUVlFqWbdddkMDAcZs/iuIs2Ips+M+b6n5VTJpJhJEzdquQKnaRj6A6S7RJSFpDpBOh8Ud3
M/t/aNQzDrzHuLKxQvCDpUMeE6wjY0WIuLO0wpTyVJUNJpDUW5k90YDSdrZ1rizGDZ5lMPczqxMS
IipclyGqKykijRB/gJhW4LmzP24FByd2BpjXTWkeJh8Iri0AjeRpfU8RUBPk0q17wqb6eKgfcGDq
Byc5uS4p0vYxOWtylAcdBctBK7MrE6hkjSCtXhVMtz/rkWVnKiRSC8tt76w6UKDo9WeYaQTjeDyC
iXstTyWUQ/ogA2A0PPVtXEP06Fs0UJLhwjmWQ7HKeMp9t+ok67b/6yWgW3ozgow6OdbR64ICwGjH
IzzDZ+s3Pc2e7NHUyJ8WucmKE7NeAx6PVpUxTevGCt1L0dk2k4dbMmd8uDkQpdYbcSu35G5D8l9q
Mv90QJDB8K84d4Cb3Q3TqPJFmBO7A9jpv1LDDQIMGlUt2obH70U1dxTj9ctgqWFNNjVuwKy/jlFv
3FO0Osso/9NlJpEI0oYoFEHLJEloz+x/i107w80hs+PQ6RCpM/dCeRPOKHxA2z7MQAaFDpFBxTNA
knbTO128OeO1w/z6qlDzb0VH2kzPLhzrQbROp679sIj3WJhti/+CO/o1sdVSNGzsmEt1rIh90JJS
D7eZzd7WHrTrJP41uQDBh85pG+nOyPaPhsWd3HTlaSScQZVOz2WXwu+yiIOvCHgO/rVZ+BpnrfuT
lPoaADZkygkooz5TgAy61VHWyQd06Yq1CduUnLHgsktEAAS40g7jQC70yG2zKKHpQjiw01MhWwFU
HAHSTOVmQeeyEG1q44XSFwYxDjJFzPsnjORuGTZZfirTGgU7k/N1Tet4IHkiPP5+RNPOnMoMq7Wl
avJRLPaKmDu8fWbGB27zcuuU/YWUyHdgFOsscotTPpgbp2VjK8z+mNdDjwFmelZtCHi3ZBCn5vaw
7f4ApVgKOb3g1QUzEKPo6+B8pFHD2lgy/yZE8SNAErYUhobYwgXLFrssbFCorPCEaMsBPcWxQ2Ib
t2wTTYi4E85A4C9ZsYrQhNhKj/cwICTD4rCDk4daLpT2Lt2wta0iwNOoqDUjeXfzpPsMZFqtEUT9
p0WDs5ycoH9qrkvEpRQ5RkBUFH2u/6XMZ9BLCNq8LS6fEuWCUFh+clfQjopZN220X+gFDb6xLOdL
G2IrPBHxsALmoAmu8FNMLpBKyumcQzaD4KLh5ROZ9ULJ7lFXklBZiuWoTdlfrby0eYwJbMq+Rr1/
uhNA1tgNBlYZZXCIbdIL+nqA7oZGGARgdSw0VmmO49ovAxyaI+3GTwBXasdSCk8klfGVPqW62mAL
FjyGDBTIfI5MkXEBNzPYeBBGLqXV2/vaB0GLprGFaTtVMMSjrbLc4eB5JBkZShkPFq7aTGqxkjL+
HFl162owb6njejfTDb/Nwok+h/GPWfPun8ZEOypt8q45EpQFe5ST5rkuc1bwSVan20jdHQbATVFf
R8xmIcCyG3TBpddHWb40KVI3jqeaVZtHzYZxGBCHOu8fs7DKyTLv/vuK5QHZ715BdFxgnJH/c2PF
Y7KDMFWuQrL0XssRuA0Zvge+NF9Q36dP8B3pcwyWeTbwb8IdvU+lIhJHS6atM8GzFlXNcaJCkBXz
R8oliC0JLRdrCS0YO/p1M49aeIBmnN9cCqRb8Xb02cTGFUJskB8g3Qya9iHoDx6ET0SVc7UAWjLU
7QtovOFJogGkfoIZ9iUZMc8ki8YNmy6AsUNLfnZl6KeSFa4cDPcrrnMYzVXovBTEiNHsVYtfjgk4
RYPHPyI1PSZdtxpaufMD7cEIJIOO2TpPKcWb0YwNPtVankM9MfB2AelGYze8qFDT4eFgQ4+GkdUQ
+Ai0Qd0TgdHe960IRBP0V2GS4YG41jpNiRi2RZ3PynrnoNepe4D8OZI9X7BG/f1kqIdw9weLfKvB
ENcqgVThcJT+vmLaLK6IYsTVViR5OAhctbRs1g7yrYfJ1uqg2YRl+HG+qHKD4UfU/YHl631bcIxo
CpJlLtNpU1mA9xv8jpd6/qi3jS+6snR+cHNSwCQzO2SAeZMc2bp6Vy0pblgntAsJ69PTaHCwZfya
vaUn09Mt0dq7pWOu2As7B7PSXs1CNhtge/aBzYB9yPXxHRzWH80QaBAtNQuuJ2/Db12u55n7MiJY
ZttUrCbCZhzv8XwBt3ZRuGtOrE+tAp9gzerkgG44M239nLMIIG2JSydgbAaa9XeobKyC2lyspfzM
o+67MFlIws6+MUMQ6Gfhn+gaWjJDl9PamFEpQs889ODTn5RwNGJ5825tFC5Jr+NUHOAQwPDTZEEn
zU1i62jGoIX0z0Tv0dNWQXPsVds/Hb5uXcTasLEmDPeuYsrYSrs+VCHYaIhp1VKDBr93dNtCzNzg
Oqb1P0xBifisapt1S9rWriZYfCFlIQ8eBNWFYGH5Y7oVzDfwJ/34zZ537gGb7p6pmlGC7Z1xez3D
3mh4ZsXVGhFHtWrhyFyF3auDkQTvcVYVb6Gfs+4OgDtVHYSUZgzzfR44YIXt3DlYDlpOnJz7emTH
GWGWUaOWPp2wLVdYtaetzKf0iVAILy4cdegGXnzOPQSJLok2GytCOt7X+Qd0Ihg1+hheOt8UB88g
wlLlk/2IDB5+GnA9veUnNvjyaTKRXRaj+jNgX2TpJ5FHe6R6Ar95g3QUYODy5XFkALrxGDOvGQFi
aZ4nLDypi11ce5xFtrzwzxlf606JXVnwpxW22ZyLHPWU0SZ/Qum1R/aV2p1hcXLnxhAFrTkpILrn
s8rxauokjwGQlpqHfL7YuEVaiL8Hr23ZdytWriFr2kL7cHTLwzxqZEvCyIC/N0b0oP58UXIMT77W
jDu9DqtdzP1OmKXrHuyksy+tZmU4mZuWzOrWfDEG+FSDYZ2tHDWH1kj75vrRfwko2r1Ja3bD05Cu
g86SS7+CSNjFlYtWIwt3GNXnCTtxovpEXV7XvbdJVGG+Z4CWFkktgzN0ihmEm79ZTlydJsqdTcTb
dcW6saRKNlh69vFBqCa/RAS+MjBhgjcMWAVIjIo6QVYyf8pJC630KqPohW+vcfi16CKc0+gdZj95
NNggwVmaa83H4HIOM6A0oRdF2MfLZPiG2cURkBo/rgGoQ3eU9wJW0NvmKPrBfVnyzu9IKEFlmWxc
q2EDh6u6jZwDNZa/S4oX8tbmRrlHcsXKgCXEAhQ+YZ/QeB8Ku+tJdeVH06RfuPesF55HGSxCDFTF
0FoL28FqyLTxaEo08dkw5oupg00y6GKJPM/+aoedHdQ15C4NsRW5PwanpMsfj3ekGE6TbWSHypy1
0FV8/r1EIWwnJ0VfWrv6tcIISmal4y/zSnKqaNqLqpWxkXFEALq9mvCwLoqu6N9Ccu08Uhi/p26n
Cidf2Z3m74osKt+6FM8ozrlxBzGiXzFTtHaVr5CBD1V1z/O+ggcYqXMDNgIvgXDuOk9JqIHfI/vt
W81zc22QmE2ppIA/pR0y4pjwa8JiERbGJRLDvAKGZ4Q+EfaIVEodfU1hJvqmltij3YhsUkE4R5Si
NvcZ9CVNzMw01+RnpqMhh9iZfEWAZyl3oCSMyaGPp+xGgZXdPJGY+zoz/0ZKVnihXc5ykzqZ0KlZ
0kYGaRvTOjQVm33cph2xWNLF5xa+VlUo7n7v1NtCYSwxovGD0RISV/O/KdG7B6ps5mj+Q0fqz+xi
eAsiwng7+6/ndTQMajr8Xpxmmlap43fLBKzTvWiJBx+7nDe7KiZiXKaNiJPyqlfdrLqSTE4nZIJm
2L5ZmB66Apejp9ffUHasCwKZRU3ky53p2NfAVPqQTKO+UpCbqrpLMDKRHBzHItnSKznLOgjxoOk6
0DAwTI/cbv8pYMvXnHF3ndkWGHfUvF6SfJsVcRVECm4RJgy7ahYAw0C3ZkFwVSMNpolLIUCPL7lC
TVa2OL7bjNHAGOvhPq/Z5SE7lCvTjz6kRt9Reoo9Qofk1LTHp+2yMm/KF9cGKYdGtiKvilyh8T3o
WxsNBOLmfpY5G7Pg2bO4vypcoXpVJrMchUTGDpXWKBCfoqy7uLN4OkFFHaaoqTXkqmVAtqI1rub/
ppyVyMCQwc9S7BFNdjmLszEFS4y46glVEK3EP3OWccezoFtD2V3NEm85i73FLPsO4btXJPIVAeQv
dOFT8hdzDVaXWTCezNLxXzYbbm9isRqE5eHsCY3QmidJb7BFRH6ez0J09qY/5ixNb2eRejzL1eNZ
uG6gYDdmKbuPoflX227MMnd7FrzHlGg7ZHnFvUP7d3M8jLaegpAZ/qATT8/0UUjnBZzJSCgbwjPK
OlLQkNgD9XoFIrLilrJebNxjeTyYV00M/3BAsN+pkwRJBoYCOGohGgXiqsYRz0ZqPA2trngvzyx5
wkkwNc7uUP3WOQOeITM8T74ZM5sdxcrRdKzNoeWj/dlEBQG5aaeInZgvkW2/ja5FLnhAdJHtdRiO
Q5tR/1C96A7u9kDR/hogKEqj+hkSHJe6QPeRK/5mre6X8E8DUPS90LlFegYnbXAqVG982RUKdmFG
+isKdocop2YLLgBVnA5yRY169eNCXMoIOHuBapEv0gbaY1BSnAH9DC5YQpYi6QW4fC7oKd4EPIgY
N0cx2zqm2eXxe2E2DB/41/4xG0GS2RJCFPWqmk0iaraLUJYZL2K2kOizmUTOthJ7/hxrS4XfhPeE
cQ1+DSmzGYWENExG1KVU69w4AZaV3/cO2VLZMkhmqm9ex9ewRr7cBvYGLU2wAPM6ncdW13bRMLEr
HYevacr779Li1kLeqt9FdZMMM3chyT47BF79rdKLdelImGC+L7co4NyLixunmG05xmzQoUrD5hN1
OK64BCMBVGlAGIzG84WWENiD0q8QkM/QNpMLWSjDwhZ4awlDsB9O3ia7LB/xLEJGx5vcnuVsJWpn
UxF4bcVICqMRLg86i9l8ZOFCCurZjjQbk5LZogQemLDhX9MS9iUCBMyFOVuaktncJHE5kf2QXiJ8
T3Zjdcde2h92pJO9nPn3MavFHZ89qWF4MjYgNlcyyfyXSCr9VTotc5y4eQlmi9XEAEVny8Z8FJJ0
QtqWEYT/tMYvcOVIc6kCfboPKjnDqK1X+RzQTEyA8wwmppeGyU9QZwfVzYOTSD6FU875whjE/Nkq
lvSYxthGuM96NpKFsxiBiV+0rmabmTUbzqqw+BqcdltEQ3AXWey9ziw+WVFOTbNXTdMIAhgfTtb4
P5TjpJDRaNA6Xf3acS7kpLGAKlZ67+VnRrn5eZpdctKycMnpNnJlJKN35tSw/2ohz78XYMPVDmeu
vsghwe9HwLugkPp/1O0DnFjnu3ESAhyk726TOWYBIWZ6L5DjXmxMwKHydSQahGzeSiwfuXGhXR7+
WKV4IiMCyB9F5sYeBp/mUHNvgIJ9OOfLaGzCryhK2Xmn9TMaObzdRMfSaVnR3m2acOvz+AyGzrym
ld6tSDcwd/3E2Bk69w8tRAnhfrqPbWIcnIkf3GD/LZRf3rG9KFjyzktYO83epG1hT40cYPDSa9ry
A4p9ug4avvQnTkZynZf6NFMjBuuHZXhH5VoJCqbvRve/3YgpY9MY3RZDFJFqWeAcKouwTx1+/RrN
c7JnStgtqoysd+ZI7jsSvWatT3q+c4gLazmHimRITo6XU2URS7PREoMWmkzVpSS+uCBb9qhE7D4c
U98PqMxXBdTdVQ/Tbw1jyJ2xfAHtWhWcZau9su4wgPYULrRLv85W5sBzIIwcxNV+6tlr9pK40QpR
XxirkIxnFtly7EpEBQw+F83oDczQyuzOBM4kxpNHHZEz071rEUljCwffYRCKakUCFTqBqLt01Dnu
hlqD/MtFNzCD4K6g+B/IlLMLJ93GQ/DDWAf9cx1uQkMZf6o+4lwqWvpP0YvLqNqnbmYvqSq9/2yS
BmTf2z/u7FwIeEB3NT2sxnFGHJ/XlLtG80H/ZAIXYaStYzifSFnmVB5r6snkG9JHj5b81M4XnI4v
Ej7+Rg4ui8/e1N4o5cdb48fWcqUXHv2TysNLPQM3TLtW+PntdFHkFOtsOtLNUEc/wlKMYebont9L
EBZ/OrMDmtFPGfOa0VOrbGzkQ0zQmwgaO5epuleukZ4LWpNc09uPuFLrDj7pTXMRDIaVOqrULF+F
BvXRdrH31H5ukyzjiYunV2TW0UGsGoNZnWi6KyyiYmWCAzmYoZZtwkzG61wwG04dBuMxBfCrAfSH
xk577aHfArxJ4HgD8he2XFJAdLj069dRNvIOD9BZG86o08pnLQhTkCHEoePdIaOOdULW7BzeDong
u1zB0l6YqWx2uRObZLnVeDfYoC/LqhgeWUQ+K+NK5OinSJEMM3R19iIMr2ai1f7TetCb0pYfPS3D
XpXE1oEjACEOk+84JTzIrR68WY4XY9s39vc0ZNhERHsbYDUwBWqxXlM9Zr+usEB+O3zr9qZZ/+cR
Sre3cIfeSGpA2pTVx0CF9dWkx15l1tDCv2mPoVH7y15SpbaMp08p/vVDrVmAaHN26CIWDzetIEEz
HA/zdF2AA1tlRe/tjV6WuyTIzb3b4p8YvPyJXLZflHWgPzM69qVg2Hn0CKu/5rCIMP0FWwOuCJvh
YTpgovn/L8rNON0DbN0NardXPYm2YePUnzPQnf00Xasry+Yz6dTeBln1lPXkn0yLxJDfLyMfiB9K
ZyVnIo7k07Gqw+/ny8qDLwCZ4X9+t15Wmx6/2WvKlPnkaXSmclAtWeqOWimkgcdSBh/+HJdbkeiA
iTuejjMDo6oy8T7WCqVsVoYgiV0KaC1t4P445S0rWpfZWG3vVVrLVVmBmSTxsML5LD6FaY3fZlM+
gDElS71p7BXfgPIAX5H2ujK35VyEo2UKj5kv1Rm1bbp28XLHUeICKuibm9A7omvJawMGYQ7nNB7f
QuWGT98qoiemEfY7DUialPdpwAbyalaTt8AhOnyx3PloHFaOWbOfBMR8UxfJpa+kvXHt3rrYBvQq
s1bmRi9lcvJj+fDdYDqOEeI63TX/TBAxFg6p41eAP6REd+hbqoiWrTU55oZR5D8lYwA4rBBpGnoS
yujiYsXm3khjHiKJuRO4qz+typArP56n2mZ3t5BnHn8vAzLrY5pzmybGuXbU/17i3iYtsBU///d5
lVFeM7O3Y3pOKDPGcez17BV77LDEV9js7cKPT1WOfVPmD6uPgn9El/5nOTgtTZcoqiTDgeYn3oNi
OX1JwnLRG2a36PNY7PHity+l3fW3wSOLDW3ai9Hkxh4fU7wR1dSenPkyJKW16tqc9CIzIIPEow8c
h0ajU3aHC/yrA3ksWDM0Df/J7+e6fmwOWSTPv6/wAnLj4WelvPzGsrzsdcv5RHVF5jrZ85YPgVj2
M7peq4l7SkL72x4euMjJ1XXHejswe2HModu7utW4K9uMRXcI2wyDiXtAdM4iJbWJvm7tk8i9NZ3p
eCb4wTqVXnmJnCJ79SkzVokmuhV/y7/QVswN1KUCOKBeLuaNwVIzzZCRCRrnlB7U7ie+07LFpDJy
tykmsM9soNcZhLGUVmO8tSP2jCZrH1Eu9zbkOda4JEssPEWoZ9szBm7r9GiTq7iwQbxtsSKm6xhC
9FJoTnL9v0tk9p8VObHrqiVCJp7qC9bOh1cIIg1j62PSyujVwX69rgQD4yKQP9CQi33RtljMJaty
jXysncaeEnuX2mQe9Ww52Myb3Ulu+2KKbmYQTSv2KsUrcxYi4ol0/NIc8zJh3KOgIc5MBmjGhR2e
9OqgAtk8Sx8ieS7tdIUlyf/U9PifzoLzXnQqhioj/pWMAXET9N23I9xdSz7Zu4dGgffoZN2GeZQx
FbBYxKDSTwCGWxz1/kLzkbdbwrsmvdeudX9Ica2jkAmF8+W68CdARESk1gbFEcknadEw/8UcLImJ
Qe0jhO4BWp+TCtgAmj1q9i49a4bt87QaDQoXJjqdEdqPMSgkdA9nuFRF8emag7lw++OouuYpeQC9
xpgsWV/a999XgxPfsU/6NtELenIL4ZughwczFmnu2nOldc/HFBmlQf6BV8pX1ErDKY5dgWEEdHXe
NjOMTIAVs8f8X0nWdsDbVHJ27d1yKWu9vQ75uDP70H9rbWvhWb34zyOr1GXQei/1JHuAhOchErXD
3rPc7MGgiL0guMouMu+1qPnRzt+F0MFJ24iA1FYWWB47/dRoNgQGwgxyGDdrFtu/qk3E0W+IxQap
zQ81bOUhavx9XWHCnFoJKxKN758hb3EqGGz9U7reTeCjaI3zKFgNg9s9yHKFXuLZxftkuw+J600z
zOyDRspfNHVsvwpXM5ZuPOpo6gacoLOqurFxfjDGuZmduY9jXV3gjyEMzMZjEJvavm/q7h3nYSFd
+YFOpyMNMCTGZH7JHnnvVdZL3/LYTIgixrSTN9cqd8x1n6UoIvrOujYGebag0c1F7aRqCwKS7U1r
f07UNnfYyiwGTBJnVVCBHmfqsawAZB09x62gr3CxdO0Rh0gYwlo0GNSc4EXqEzGt8THJXNw6rqs2
RNvCkpgvSVEfHUbvZEWUxaHyp02HKvhs46re+ugbFhnomLrsm48yNDTyzJJmpWWFfIVxsuwNRjB9
KFi3SqZL9PLZPpnCb0tV/SWOtO4SDjaQiYw+fl4W3toRaUodegHAZ7NGKWNnO2xHnPD1wo+j6BZE
gCyVF8sNqlkTRASl0li+113ZbPO8BfFnldGjDcmpL8Lh7y/nz1fA/lxfJ7gLf3QPvWgtyowOM8Ew
PrQsi/AGAmtlZ/36+1K3PkNkC0seuoyEQs3eoL21lxwS3iGfCu8QuGRBOAZadL/3wjONTMFh8tY4
qKod7m4IcWuAQsFHZclTG8l06XutOCNw6rYcPdQIRs3aftSIe57fiAjnI8ZTDMBPTuFUx0gxmEHK
32+waRf4hriImD63K59j3qM0jh2KxQI6COAl8uoJ8klljTbWERcWoeyYyx4u5Zwk4pDaxl1Mg2lK
wid/L+7EIRUO9aU2R7VH3R8vhFfj83FwKaWTs60KvIlChfq+Ylb+Sq7ylZtL+yniYk8H2V8dluFA
2soLBi79TxTgWA3jOthz6BJJnPzUhhpA1kmNLgPrvmV6xVtQVfnKKl1rUxbt086gQMoylu8o8XMi
Uv1kp8zs8/cHaMcJNfpIdNXvy2DoDeim2BlHk4hPMVWviFPahwahZjQ0QfxV9I7BlBkTI6+/pb8Z
89T9FiOByGESJBenN1qiJq+gYMhuhD5+SjQ0DWmtaWt05DwOCv32e6mmaCdrnqm/r0IOggVZzbAo
A+Hv7Sp9iVjmXTCyORfbD+Q5y6unyhA1mUF40+eLa03hjYax4NkGaqCq3F2STNG7wnbAYIGeP3Wy
6D0RHW2hwVHH6A/zbUb5SAv3LdhTWYWJY7w8VTUx7p5HwbiQkeIuzsWbgE5LeH35LrM43WnSS7cd
NKWTbyBGEnU6wcx3x0NvB4R1a02ur7WW+j9E31EnTXWR7tCc+z4CsUmozIpYymZN07+KK7/gD7QQ
zYb9XxV+/wruEaOyiW1L5Bv1N62s86QWqF5YLy8bqJKr2tHlEdV0uUajqp/sMexPVupwQ3R1/q77
3qM2RPgviUD5m+CBcaC8woONlinz5kfBbw9ugSB4rdWyi5mgXyg4kkYHdzms+DPmMPviQs9YhW7F
mIgZybYNjXZVZJN1KCPIctRQCfjXSmAoTMRrmbGi8ZBr+Oz66bStK/tKDN4sFSha8YwaiHkAZErx
QstmLbE4/qdMwaJWefrx9xK5+ftkhiHoxFA/8/WQmvz2W0+YAdfaym5bdQsIRCCJrFL7lOUp781w
ROa9r0vLOeoyz5mpK2KfKGKRWkywmnPuEL23dLAbZBqpImEFw8zPTwW4kt4h7d3zx7vVsnUM6g21
LFoMbyCVBJ/3ra69Xde0lyzx7LdyMqydA6J01bQmhBehg5FDSk6IgJrvNuum9Ma6TXpqLgSgkb1M
guqBdvy1SoxmgQIw28VO5rz0XQ0tV8NtWhfZen4VpSLYZ7xHV+7YBB8MulZz6nWuKfcHUujFYjlx
kjKwybFyzdtUXL3B0u+RrIE2lL69Q8y2s+Fs/u1FiMwXsgMQnZvmfQ19zqKwoeYUBAGDQokxeqew
LdqEIie1kUZlgEBZYsK81Hq+5bQE1YJi2+IutbtnMWf0Du6EfsUBjBiJBk81yryr6vvvhiGHbAEU
l+QwVDyPkpJwHaGVL2Ool9s81NUhCsVX7LQ2ruogPXnIq9LgEmp99NMJ428a6TY+8zRddiBEn77P
v2hAksLJYG68TLe5A+eDt0zRS3TmJcEtdg2C1gTxQ0BZ4zj7KsgwqfJkpgEzt1aUqUuuOnX5/Sgz
XQYLsb6LdW5DM8V0kyIpsO32FGErPhpSc9ZB8ihY7CL0D/2zpxV/rZAlCxYadTTmg64FgVeRQWOy
owgcAROmSPf4zHElR652yy0U/4y3aAP6/GgnRDomvH32OTQdFgJtcEUaCmJxFnCriRGCH3v/VA18
qlIDUb8E42w6l4AnmKKSgpV4KjKjjdNvI4WhiqWSZhLYMiHkrGBSrDh1k70WseqpHN78hDFTuq3Q
56W3rIy6dZ2hIE2UVq2E3RLdLYjNY535z8B3783ZotOcLdq4SvHvacHKGAbkiVrKPZKlCbt8Vb38
XrSWGSPOuXprpRiDY0Pr9xEN3y12vGjudQhFk5m2bgs3RNqTm0fSf+bUFdIg2PGdgVh4G8sCSe6w
wn7kobkzeT4uyfQatxhX8CUY8qQyoe19R8sXde7GZ+A2zrop4ZCqySkOflNjfQOUftAiMkTjbjyz
fw/PxJ+9UR2Me+grkkNwii+iEmLntOw+et9030WY7UxRjQ86xDtVv3YotdQ75qa9KSE+WYsWDTYN
eWCdNe7q6Mf00+bSZdgf9LpiwinwiQKVxYZNCvp1HBEPBYXmE34qhg31g7mIWpc9oWtRbk4t0T/+
dPG8ol77Ip0+fINSPCh/QF5bX6xKO5ThMz8gujloENdRBAYiFOLHzZBrDYUxHNAhv0R1hGcn6zFQ
sZ2lziCphnX6vplN0MhE5KzjdLFFQ4jmXaKtsiRjfODhpyas9X8/MiPg/ozPR0aR/I++rKEdpDC8
U900N3Xrj7AfcgNnXXLvjMR+y1zDP6aRchcuhpxD6Yg5MsfpWSH01hpNrsG543KPOfl7hRhsxYO3
+3IFyPMhu/mtwliUhPFb598j5Rh8WfqCpoM+2chRHdt6AigblTPVKQz5SvRHIIjhu5XObZIn76NF
LBdWeaziOciPXh/eHQaoNhNX4YEUydGrjbgSHQV3E5AOUd+dF2+9Lp1OqsR1j4t5eoAjWlXSlDtr
ZPcSAHkjHTpKVy5Bkkx+VM5andDGzAMQE5SVu4/rOr8SdbjDKZ3cpOPs2rHsTyJQyS1uyQV3UL7O
aZD+xqocm2GDNkJ/zMdlbjYMqxpxUQ9iuqFNV4AuCy1/KXHl3YzO5hHbIltLvNaHAMfnIp7NK+Rs
1ZoAlU3TlOOx5vYjm31qKU1C2t0M8AcQXWRQwteejT9ynCLyfCnZRKzDzlA3pibsYU1ni84HLW1p
q88sMx4cOg2zAWVtpSfk1vLn0sbxnCMdCjKVooyfLnqCISninR/ZF0MPZtXSOHw68Im2GejHUxsb
4DjtqFyJ1rh1cbJxh2n4clqdEzE2PhAJ1dt2rqTrVt0zZjuJ5idnWSVfo2ta2yiNs9ekZI8d85CH
sCYPuDHzTar3LaIpg7uOlG5ODPQQsW0XJzloIwEOtf9SmnG3hX1MC6OrcMNzmPWllARmDkaBmajs
IFrp2zIj6mnkCKGH79kCW9BzXcbriRqc62Dr1hIDH8my80s3xtHph+/rlPnbhwopktqohfY/v6zY
Ts2NAlLZ+aVRNmd77PsXKfXq7njB4/fThTS1baUEo6ICbxXrDFYVbsrAjN3pm1G9/X4aKalxtJnQ
L39/Ufk/NCSgRL//10/ULqmRIISD1eww0rlLSFftvIlTXajfG2silbErWepiFhIF0sQpKT4QVaid
kZj2ufwd5f9+aLeOve8G9yRSHGg2YUBLZsD6a10PpPw1XrP3UwupHO0SRGfW2XHCdgQFRt2fjLa+
RwY5ke2E6g9iCCNMrCkro0n/H03n1RS5kgbRX6QImZJUem3vDR5eFMCAvFfJ/fo9YndfOmDuXKbp
bqmq8ss8SX9SzKDeHsPt5HbeuRmVt3EEUS50bY9BzPBrAYTedb3eb5iET2vH03ijEAUq1eYoPPU7
9hOGPuFUnhI4bn4JEISrfVxaWHx2yDJ3S/NoqM684MPPYST7AEZYiN39VMCgqDSjuZtp2qIbGfBl
PDSmudPxGMpRbLIEx7AYyhXJafPFMLnwXMsxDp3fmi+to3+5gWZtW6f9TQwWjT4bck6QRKGI/ibr
Qgz+seuyad4ZeitmkAULl/RPzBWrnaiqjy63jLubN/JYDOUJGt5w+HsIZTccrGZkGmw52XNCPKSm
qOGasfOBaxltSG0MSyJ7ZEEVIblMlBweVRFs6iHWXyYiqytgDmmvj8ep7+gecLU54Dh4u5FP1lIJ
nTmqsMvzGHRv0dRMR1GgIrkCcmwa+e0+ABRN7bRzIBndrwj6xR+d4T03WQGyzsJuPiZQrHKNhDj1
cHk6aP/6sFVYtAftUXXoM7UIO5hPunvCLtBRhTr7F5uAN9NnfYhS48MbfJJ6AHD2RtmYL0oUG1/k
0dbMcWjgCiPITR8nfq2xu7iFkoBRZtDahEWZg2+N65pPYgmLg2fui5pTUNp1zxHHc2AdGJA1yzjY
vqA27u/LXM3UDR7wNSmQGqnjn7w6z5/R2onShw9KvUcG5z7Mr+phtAvwcNDduWeKZngdQoecY2iw
mdSd5K1NsUCr95Q5G6hI5iWaLPWlbMqHtIy9bYRgdgrmh7+vMp3JgHKeC5e/YzHyNqNW7lladPIX
ulzUdNUgIQIJDyI46bBGU3sB8incdZ3xGLERu+hgIQ+6xlaIOLR1kSOUxnDK9wOIUHZIFjOjMN5I
bF4MIyRbJdocB9JVK1P69nGyaQVVjf5omyG+13pgiphHHyxk4c7hpnni5UVPxkCwkl5OvGM+7EbD
qYytRyusojd7NJ4DW5f/9GLnxgAss9r5qUR0Bs29bTCi3b0uMogjTmJZKtbISfOLjTNk2qVJS2vX
a+oftS3apfIKf1l1Q3YcBzBmzmTvQ876jElGUuBl+JyrITrQueKyKsBFz+LQ3Y7YAQ8ofxH3mh0d
a8VrG4BW80uKh3x37TlYqi0L5iC4HBri3CNINzL9UOC1SXsPzL65RvND7HsbQmblCQxIcyWo+9t3
Zr52WSFopNH3jbTU7e+7rqJ7xxU+tlPWzg1hHy61Og2/BiiGmiGzD8H2stWqA+OP6cCLppY6m+6N
Rtd2g4gJe9LSz/GIv7EpWgpHcYO7qcJHK81GLCu3OYupVg9W6/b3PJcLFn82MP2bP1eVV7roTjiT
//dgdFp30N1gRfWqwuYqMdqHQUv0dUpXEYm2Bk9nJMHPkSjCpWRd/x4y3zxRun5i2V26LXRw1PsE
OwA+VmBgx9rLnePfV0TU/v8tDdLL+R3HK2m8/00Jm3lUaGO1xeutgNeNxcd8er7yk6cTO9MP6jte
UQj894H9LPSd3DkbUX3626JwXLVwrrCvzWxm9mO0bUyGLjYDVG2Rk1c/o25DaSFisnVx4z84Tgp9
PR9auJz4OgjK7qy2s567Vj9HInc/vSCDXeRIdUH2rS8+Eu7y7z+I4kEOWUn7cSJPfe66Jy9Rj8kI
+LWeqYRjQdT97ytI6xUHm7o62oFbcUPCXVxORQrHj4rGhQoLcxEUfbqdEF3vVm79w8juHDTPMC4Z
/POottrHuKVQdupqa8/WX4NwvQrAaT95cemsyyzlVmyl2HcD7EtDmQXXqr0NbWMcRpSaUjPfmkH9
GMhgWzeEMAVmi/k+STfDAldWLAYr9tdQFObRXhodywxsX8kJuUSzpA8Jpkm/riMxLa383UFDGUSb
gSug1diN5kb3xL61uKpsDaWkJBBzVaD+8fUFxzFF/AAAFoEiX6Z1vsWIQutVml+iqRjoqqd3G1Hw
FkIEXvRWxIChFh8amFM+92W5CsZoE/vIMwUbuhmKkQT2QtXGD41FC57G0QTLJeha6p1qV86t8/5o
l1Ql9P6uJwoCF+CKvNsAJZsHG8lAow0FOIh+7Vrzpy2qD/f1kKIbp6+2vGT6zm3FyQ3SgfHX2xwG
Ai7UvRuUzmIwXmAxF8tw4B/XsTUPJigwjJ0JZoqoSJq1JM8HvYpMYZz6D0USTRhqB0AZUbgVLei6
TpPWNjZDxU05BD6HoouvyCFGk1rLqAqpuDUKEqRl4a10IhpuK83nYUK/NARveu5bVAJ1wNpNDD5X
LVMndmtAhxHC8C9lKT5dV+cVsh31YPrTvve9miMbIDVZN9FaeG3y0DfAbqshuU/8jHvXFdnVJc2F
S9wOqYrRy3cvcbt9aMU/3eR9a/iAn50QMdXRIAZikrdkIx57p/chQUPNTP1P8KXOk6lpVC2yN3qs
QiBoTprXpwbn9VHQQbZlPjSXKTTdKUiFtyRzEeFLabqHiUzrgFF8r3tg4M35wXBS+MUO8Xuj9/Q7
0PRZVcofQ73RH9r0qS0V5cjJ9ErQF1YT3gH6TBbIMTkmcy07/X3ViJn1WBv+oRVk6iQYz43R0oI8
2cp91vtlVwbtc9c4FtUP2HTzBIqalCrZ6UQLGMB4m9L1rW2a5Ii8hD+XnmUEF6kQvCkqgQRVxrvC
nj6UjhrWuZYFhTvJNq5ZXjzfcxdDHsRfAYDs0uwNyh5AYoqpdyBfQaU14YpQlLilp978aJlprZ1K
YptPXXsrDKM/UPz7HgS0gLOGyrXMqUqLZLluAi+49iGM3HbIKECyygZ1Cxqv4IBzw1sE45Hh9Lpn
mohb8bMAIf8m63pJGWC9p3E92NaDaLblFLAT8AlnTpVwt1lTj/RBp8M+1+of1Tr+UmK6fFcDnvcQ
wt21r/v6hCDwWLTOOWxN7fHvQab9JaEp+fL3neWl1mqkW2NjutOFytD8pkFPp53DLDesw9GL1aBH
RonfbD3lRy9O2dSkf7E4/v1XJ+DEOUDx2ZfDKxdG+sox8gdR0L+kUk9eM+dIAjd7UeXU37gEHrMs
Sl9L8PeHUAIq6lpX29kGH2U/I4z89xCarrUMC8brQ1+Ha7/knmdE/bfGRbPXqAO8aZPIj3lPV1ch
EVYZ7kbweNaxBupg4Y186LV9J7HuJaA/6b5mKBBMBG+pBnEPlm2Wr2NincfGeqqtKn80Bh2+f+BZ
b/3a5tUE4Wd91Fr4mY5Gua1CtzpkOE53LQpXlPQJFd7Tp9v63YnJx1yE6QCOa9ynmAlDRQnvP9M3
z35BzRDan7H3Oky3adNXl0lZ2aGzsa8z7mpXrmbX4CHZ/Ge21d1jjGXrgY/RHXF5nWic79s+Ag8q
WDwDBgqJO3wUbpxsWUTqdRp1ICMirsCgC++j5k0LJtzuF3LScdKq8LXOYw1Zrg73WWv37BPVz99f
CEgz9Kjt17isD84YW3vLLPjN9V58WJ27ikJRQ/av/V2BlAl310heUxXig8uWWRCVL3g+rBM+LYSo
IbXfWjRqmlzC8MgMyn8xs19IeRx31dNf8Jw03SXzwg6YFJzdia7B9ZD6xbmoa8rCJkutHTd2SU9I
Agp9xdGrCtKvvoHYKSoMdh27OxwGmJBTL371Mu2ljoI3O01upMXhknq8+Z3lvFDKNO/zFYmR3CH4
qh0NW1GlJeEYgvmlkTF9CYwHHQwKzsoURYFI4cyB32aG/8V06moX7YNvOtFiKKpDo8jEOXa+F7pb
ru2AY8NQdj+5cQ2LKVzIvAKnyfjccf/VTKhdv75nMYbQKbHxnv+OVMhTiPxYW6+9S3jSVHnKz6Wi
LE+gEDXAlIt+FwwBieWSt3WKcEqiQtXJpaS1wxJkwNndYJvV0q3vxJdx9C7JwHwGAbDg+BZSlhW4
GfTAdpHqXbawhzezqyHqjgyiJkLFtmgx17n1BnmAqvECJ+rAVCHpv8oQ00blsM2Hc8JxqO6+7LJS
OErneo5x+vF80NDTBJZV+K9azjwgaBYbu1dqGWA6WJA1v+LaS5ZUA+Lj7CnQSfSffDSeascPN10Q
3DKtDJfS7s7zn5YVdikjhac/6dv5vzLKSReFOTwxr5/2VVg+YInYalEVr3w7orBHLSbXQ5QLPnN9
emr5XCxzulEXdso5oJ6evAHEp2KrmEID1I3wltWd4LXtWpip7dLLonwdsFwuncl69+x9FDeYu7u2
RXaZ+/m0a1Nh1o4oeF7oVv7YtXc5yXE1DojkHPOBhYXBZy/4oZVZUOPWo3G67HlEONzMFppBiPtz
GWLuYF//04/R3hh8jWbBXK2ocNm5dOGwv0PcN3LrGCYfiJQuEw7rOwi4FsXVSSuIBZPOWhq7VA3a
WwPM4kJ4xm+RZLzDFYKDC5CmNQwmcwnkaAbtGLCGeml1GCUMLq8VmcwVdnx9QRYjXhn5eOGUxN/K
Wm4Oo31Q0aP25w4BZ2WQDd86HlTLWgfMmZreuJgKtiplxz+TuV568GzI6ON0DxAnj8DRy6U0AGQi
8P3WDjO0Oo32eulm6zIyw1PlmqDWSwbnDD+Qtot/eqSHe0TV95KU97YTzKAGaxMmQC9T2USQAHog
5hqvHqjNTV/HP0LjZwRg+4/cVYhwNSxzcdOEuxgXRIlx0nfr/ORllH44UhLGMq1DbTOxQrOmI9Wp
H4Ny5CMQxvyFxMRoTjl0Y0xc0cwwvZHTw1iPDzEX+kL7Fh1WWqt581xAxyT4ICMJ/55NERM7zT/I
sW6WjOKibcWmHHAEeDxLhkx9Ig+yJOMhjj5x7OmbcIQyiUo6Q6TE7wQlKIP85Vtmxm89bYXOpKxB
qwIfjQZmZtNLVvAFrX/GDhcNsO7AeZL4U7cQr9bT0L33cQkJvoPfEPXDEuF639vNAdBql8Dco7u1
ZeuC2fhe51W9Ai6EbiGuSe55u7hIj0ypB0pFt4pW9KXXe/k2RDshI9bne6qvvzq253+HwYVMcenF
Wt4suOEhtClslaPvY4bSxYNMX7XQW+d1KsntYBuxag4MvY4ZM8GNQ93eE2vqSQrfWfY1KZ4k7P2l
FzY/oZw2UAlei1LfcyZ4IXP4yzz1xWipOyAf+N2q4lerrBJqF5wGoXjJ1MQlVI93PbfedUT9Rf2t
uR7TWHPY4Few1xJHKuFdDVp2G3AunJ58z3tLvfwXjiDeuWBh0kq80kVlnoaku1fsosOE1JVMTkEV
Pw5VxtwM/jdlXRvW19dh5IOkarlJKygEXrubRvHOwWXbZFG56lFZGArnNwCxcgH3YukJ/YXSIIqY
KPfcuK8gsLae2UQnNbWnmgHrugtYKEDVjiPjnSzE3BTZHBOTergSIcBPYmRPQ8N9M9a/iqH9bMf8
6ls5tXbmcMhdIAUwREA7M8PJbO3H5SBU9HvIYgdJW+ca3MBDCZWcbU71k8VUfQwjOoJl/ptKTBs0
XGYu3a2Z40cQuYZuYcbkB/FXcSPwv1ghzWU2SpBxIWI8DVtYn2kaEYvGK8qF2wl6CxTJCCvxFgWE
5GVBGs9y5e80wl4Rhn8ruhGaboi4qTOglBOFYIbdRMvcts5BXP7STP7n4dZWblm9Vvj9URvmq04Z
X5Ek8i5fKsLTYE6mZmVnGZ4EhQsea/3DvGWWwqog3uITM0f4z/WMNI++Mfu80kD8C7M7urR1DuwV
iELUsOEmwrOJO/nNGZ+nLk8lW8Omk/QzOyDWqE9ZpklXn1N6N0AtU3hPm0X04ExKw7qiLT2vWRgm
VP4hnu+2TbAKs/7TJ1sKOAV9XQJjtj2TMB0bmGD2eeTTb2IX70XUgrvO5NLgI1W/JFU/rUW4I7zx
OMjyAhL4NRqz6Fqnb7TaMpr2nGDtAwSwMKlytvqOQv+rd1OsAxTRRJ5RUerIZqhxK0pKND1eNFPx
VSb5rRnzR8XWiwOJ253CDbVzd/Yep6y21oiyeVmoXW8xX5YD9UfZbajRp8eGsF0R6VtZ6ZKblqHW
Lp9y3Bu9ET4UEeEqz9U2HLt/W6c847ncjhGkrjhG7PCyfiVjBjspXda0Scj1vFKiXD55nfnPgnmD
Sx/3QFUn/WYImu8paZ59N/ho8xbax6C2gwXFMkgNunxEKGfDgbFzhvcOJH2XAcCt3Kc+BYEBlWUP
UKfa00v2zqYuvA4FWXtpkM0Y65mmnMQ4REv9GcxB/WopKLyFfRwinW4ZX5wzpgScdKQiTqK7i2Cc
FnjfzVtUTd6Cubi112K8cmVuMj2D/RA4/atBhM91oc+AB3iQYXvTsv7d02z/8vdQ6tlXnXXVBiIl
GP2QFEydu/G+8+tPEyDzle0VkJ9itK+W3DdUTfyrbJprtODJGTr91FAA0wC8OOse/kIqRfqrzacJ
2I65IKcbQLDhYfSyxzYvvdNU+8aaOh9sRwlGZl/XtR38yPDY4pBc5PRkkEAN0q3WjeWDpey9oCfA
xCrZ4M7Z0jCdHGFf3Zumt5/zwtyFXTzeEa58in05i3ql2s1oL8VEKMOfkQLBitx+kxO5AH4ECHQ8
UKn6ZMEjQjen9iwd/CfPTL/z1Mr/aR5ifHWVUV1S38QOJzExbSRTWJzyiE6HSsvrPQp/sLa9oH/y
2sleBJ4mPnLTvYKbxBocODik2bEieiBGBef5cLqYRJzdRxuQooNMTcF5073E87AdU1tBGI1c0og5
a2EKHweHnHitrThalIWbPNL57W1pKsSXX81BLdld2cA1XNPR3uHkRd1weXI0evCGxpAXa+oUc5l2
5xi0pBt6IZ9T2zT3NCmwG3PtWy/ylLaymFe76iAdlql2w0kRMZgsg3fbe6/DeVCsIvzhZeCvLc81
TvBnvYNI9GzLUyI7qNGfrApHe9eK7OJ5nfMbRiN5TItauYAONmvSvwzMdB+O65BCJ3byxsGB5l0m
Ji9mC3FkrDrzSZ/vSZrv+kwTOF5yWRPfjvth7YjAuuaen26i6IXxt7MmCoX1PnEqeN4GUpmVhHtv
pPHdZQp26XFV/PeBm0B16cbOXIAJ7TZqyH+4DcTsmir/3vdDtqnAeXHqz7zjVDePaijJg5lDfK4p
q67KYt/Rwx7aAm6UF1aAD2S4ITCTrQAkVwzrwLHnEqBACIITqHxJMazb7VI2ABfVevjTR4qdXdn+
wz2q1g0yOKNW3KTZ/FC0/bON75NEpVndsP6A7ZhS4zufGA/lSfyujEdDJ3mS9ql20JENt6SheW8K
opim5g2bgMqfV4cpDR51YZz/+y1dLbLg7J/RHoudgejI6D3KikPTMJZnfxTXMIv9G1JfdXJjkztH
N0aHgbswmIcoOZrk1Y+Bk5rbzsTdQLCnOsk+bvmINJwFxvold7wAKIvRPNL5G+LW9Mmu0MheJVfk
lsexjnimAWjcBOLEQctj/YDO8eTpvPQqrvGNTXRbm2N2dyI/u3dNQiyJC4uSQJNemTno1kdygmLa
YGSfIQaZKssbpU/vPUb0fc+qMcYxsYFJAK6ZUps0bfIgyjjRF39KV0tR1iWOWrDC05wbp0Rg0bjA
h2mCGe625ug7Ml94Q7KIGguLqK1mWe2KzwDWSowzj/hfWwJY04sjYvs48ox4urwakQZoveHeChKs
vwuOkPfQ0hYqjey119FaVzZfMUAWVk/foSmZSmA7Zhln/mz1hMy7uoaXQSzk7ztZoMXXNCtjNYBY
ACojOCVC3bVGx+8yP+ShGx6tOtr4JXzPvz8aSCptCzniuJkvg4jcBnNs/Yue3eoKHkVUbvESJPRg
4MySp4yPJKQu2mFang4/vr96Eu5EnWvNY1f8C8P+l8bLxyAc62uBM37rtZLBjwjHfazPTaM2icTO
YeAZVGZ6TAPzbjKKvZkTfqL55iPSUZwYfA6segK2qCRBIYIeh3a5N3L7WQ4R5de2PT78PbSpf4Dy
l1/6vjmKwaAyY6q9B1oq8MJSIvlA8xlcFi/sn2Sh7FkberclcSsjD1c5euy9G6gPQI+loidW7KRE
q/Yyict7JZynUW9OlY8i5Imif85JWCoM0Ne/72oxvRsaw5C2H5LzqIP57Wouvdav8RXk1Y2y312o
I3K54fiL1SKNRPArU5vJA4bWRehIIsy59A+CnDSNpzSotUH4M2lM1HQ3oSaumiGl+cBFL4JdM1rB
B6k1UhvAY+1ZMXeS4CKCLri0I93N0kbkmP9Iy4N3rbEgfWEKZJvGYp6VWBxTW2PXbmISb8MT2w39
rmcESpwCW3NHq/eCZpOYUpYie7KIGbBIyCVg8epkBRadBpWn40TLo890+NH93Fj0duEcVa3R6AGu
bZ2EVngrQ4+iX/gr7Tpg1rtDc4sP3fhgNdo/q5EOxcGiv/09uBq7HqcphlkToDhjLO1tKW3/2jsJ
zVrueMFgkhyMrv6sMroxNEy/9PvFL0oLM0hPnVqGTuYgGzK6SYyU3qGiUWenbZaj6ctLbqeohLz3
6577HiQSzpCU0T5MOVQc/I/Ev9SYL12jzNdpEFhrRw/yPfk9skcabQvYoRTebzymRlLGB2QI8+jX
kNYcZK9ng8zSpa7K54rpjtd4jwnlxRcX+xirEoVIVdrHp0EQzpc+3Eu2RAYUZu7x+tQ65FWAdblm
XZ5j1YOXDYNb0DXpXnrJuGb08Emylu/aJj0Hg9J2VhbssAcuIjMfr1XpjdehqcwD5TUcktI7BgDj
V7jxax2P7iaIgmRblpCMJk/4j4xDxYp5RH3zYaBs+DEvqfD1G5jjBbXb2qMjKH9HDiw3GUwkdG47
KpbEoBF1jIETbkfRbx/5t4EP5KYZ4SKlhudtTUdli0iX8vL3YKS5d2HWcAxjlvm48rQL4u/eZZCx
jMPIeK7c8dPM+dy2fazdE1tfJ73isAARd2E1jb9qfMn1K23CEXBISo5mo0MnYc8+1fbOjDnlu+D/
KrkDuL236pFsiL8B4xgCo7hFAcGacljVoZ1+oGWehQCCIXXfPEZFc6xZ+OGIp9Wbp/mP4eCWvz2y
3uAl7XeVCYyD4xM5E7qZx8pA2dTlNdNLtZWFp46aq1FfM4bMHZww3XBwbZ7bcfgZcIr9hFFKw0XS
7RJ74tnlTbmzIoqA6jRQb01LlWvmD/plwDH8FIlko7x01WvNfJcI20cDRLnhkH8oCjNhIN9n7Imb
8f3v285umWv7NkauYSAll1lgwQx9o2vTeImb+nmIsFv39bOT0h6kcUGuI2JXq2IC8BEIrad5FmqX
MRkgc7SLDEX85A5twOSS0FKgOrHIArv+cr1+AxjzU9At/QScVZFJqtzHyJAg23IVH4egqNaIYsFC
aewA7MAGIABIWeScPnMmKXfasDeUkxfLjkrvYzUb4CpO4AssaPXuzxT396CHAyPtvIVHWen7qmRD
DfYn2UVxQj2XjMuFGUmA9QKsl/Xb+VxSpvdVlykNUwn+vHHSJ8IgMGaSQCrAOtM741S5Q2oYRKkB
v8bjpWKT94gidD/Fo1uW0S6zahc6WA/PIyJdq3vumgL4t6Zvxw3BWFLYlXMY2XdV+fDJwNSn4Cp6
S8eew3zSlWvS6QxkuqhatfJCU5SO0DE3/CXNJxFqOgoyBWnePLZh1hFdXk+oZEs1mNNGT4ojHlYk
32r4blvESWACkTX7gFOvWXNhc0AlWkthAsPQPlgqZosHx1oZSALHKGKjBd2Mu01EW9rYHIdxz6Qj
OcEWwBzZUnhtQrCbRz2jSA9Bd09i5SI0jU9mdg2j+NEbnXONN2mbjM46EXWwhelFPXYZvunl0FCq
Hq2HvLxMEcsNAbRv0rLpSln1SaspC+5brkbLwK+d+qewoR7HzuKtcPJfz8Aul0PfoZdPVgupCspY
eVeXgEsyTDER4Nd6P6SMWcETGedBpnhXOaC9hmxNV0rvkISNhlCgKdy1rYJ90QfJlYwS484+X3pO
bdF/2LKfs8n0pBFtGPwKvsEcndIXa+mRuiMervp1phBcmKDFJQS6vqAeqGC4jL7KjEt6lN5BWnvs
dSZb/QCNqSA7SqlTjOt4YeodmlEMSmIq13pQTuu6ay6VQzeGV5hsY0OaeoSYW4pQZM7QtDhTn8c0
v/VgLLa4YTHCzSnOtBm3g1NaONAw9jUSTuyhtcOArDn3Mpth5IItc5RkP5M51esq9T4sbeoXXoca
qqNar5SJJkg9tIcDgMGAaGt9mxrtQ251B5Po9aJO9Ysc+n099eNmLPJPPY1ehsp8bhAPL57V3NWg
NSczroN9zKtddiWjDmY2DNgTuaPp12rxa2Tyx+DYzLxJ7swbmdB+XZq8gwUj/CFU+5QDNBVadn1P
Z1pMLKBMeecg7feZNJy5bi/vx2zl5+GPclmA8NM+T45uHkpRGtgwylMVOSgGOV/4Jo1FQRgtrAEJ
L0mKgBSGWR5i99gYBYWtOcUYJuloc7avFymDhqHgtt/1mrWKs+nSw3Jg3/1QZpG184u+XQ4hpHzU
umVeQiEe/LnSs56MJTNr5rmG9mgKSVE9FtdNGse/JeXLR7hMgT5w3PnFXBDcRMZoTZ8ZVVA1KFdZ
lFnPlqJPPn1/jNdMU9+k7XjlAmNJd/R9TR0z9U/Xew4fLapFMMBHTmJGCQnTbD7p0XM11hswSe0s
tWdryVE11kmU5kViHzMn/SzZ1Msx07ChKPfBC9sFLzzjRgFUKR/4lxRu+paKDnKM+R5M57a2cP+o
2QhpsEnsNUbpbCp+tMlEPWebuXR53faEW56bsLopcgvW0Bdn4JLZSqMNiTOWTkuUH76ISn2OOIk3
jWUBqwTB7P31KigT3S9bi5ngJmusqsp01myu5uor7cHR7O/aSYuNji4ymd7JwKoGhCPjt6rbFy0d
360Z/VVX2Cgoo5l6nCkATkfq55aDL5IDNWmXILVoeyuzalm0sADr4K7HgmLQdJYwTkqAhSs6nidS
HZOBvnnQnIYbQC2+RI5OEqnmCvtua4iYYQwZ/GkynwqCwcvQzP/VRbkas+xsO2HNZCu/V0wKzc6/
Vtr4AEWUzkhWF2gLiYCnrOh/VRdMGy/073QrK8NXWBO+pAmxXv65sbqx2Ewd9hpL5Gdce6DG/dy7
4TX9Liu5aSooG7JBNX42wpw6RqOnp7x3nug5YdzW4bFAOdiqiCxsx2mFLTDh/5rb3aKGuDHiE2t8
IP81b9jKbhCU8WjF71wQmFXJnSIUONvJmXXGV1nNxY3TPtbYzWDuz4MChWgCCRAbuCkZRCRtl216
5VJ1Fh50u03WClsLZWqOjf+wYNsKgc+J6rvAjox+dOzimkA5LFxKEvUdNtinfIBjJzhUb6hBX5gt
G/6x4iZCoN9T4js1/W7pJM9Dbl1cbhB438wMsGN6ByUxyPGozP4fXvCfKu6/XaZOuM8Z1QXjAgMt
1TJafuqz96i6axaBezsOyASBbCkCmp0J3ImQoxShmZ2ear8p6Pil349vXeKcdRs9u+k9gGhpcYid
4D52EkCuZf/iIJUbBco6IdXF8g2LlswickDFiMp59Tl45EH/FofUdYzTvm2SV095/0g6nWWBmddh
1sweHZosO7oMj07Sr7VZcs7MrVLupxxhVJRWBw3skmlZwtrQ/SQRVfAAef4pS64zR40LZi/OHI7t
uWq09kHWfXJjVYWpoxiMDZtJG629IJUrSuT9zuSWZ1gtwG3ge6ObeVzK3Csac7wz2ebzNrvAbOt9
NI1wM9OLSmT9pe0w9zJz41VIUDJOHqyFmbMvLspsBxub8ibWPs7P8X0EBQjdMOOmYjSnqZuLzwIB
vZObVaXbqLkmaELgHTRsMMfKU/wImeZtmzZ6EilX3phBO3XDbt8ZaXbmpNG26inz7ZHw23xODeja
iSt22TXBUfdCxvoUeqDRy6Hb4smf4d6nVJa/3RQFaxnrDM5z4lM+7iwcz+Gj78ArT82DSrHa2GXM
vNNIYP2ECCPVdMqHpFp2EWskpnPuU0lPcsaMdmq256o2xt+ase/1qbfpe+TWAqdGFHMPjIRxApNC
WgS42KKoaJ6nDxDuYEsvsqPjrRhZ5fRkSJcGB6LEZl2ufP9XqGFa6Ga375knt0pHtg8SgyKN+K5c
4vWN+VMic4H8ALpH+eCi5Pg9R1jBNc4vSlTfCs/8BDtoLUYv3phogds4N25KGK9GpX/6xpgvLDKf
uYo0gJf8GtgJdkyNn4THu6K1zkcXKIa48rdp0q+/X5nDyE1MIFbs2UIW5Z/MdXCw6vWbZxODMq0H
y4AIZUVERuxOCPzH6o1CnEeqkc7Ujb42jjrHnOswkWNmEvUnUasX29Xa1TMNxCicreKdt33eglaD
z0Ywuv4PS+e127iybdEvIlAMVUW+SlSWLMvZ/UJ02M2cM7/+Dva5LwL6bBzYlsSqFeYcsymhB7Pq
tvDqbKLEY8CJgkA3EVGHHkuBKdj16RBveQYwwA1O5VN+HCMVDCSa8JdIxaBWerugMTKQVy1sZzyQ
QztCV1rXI2aSndqOC2+IAKXiqMHZA9ko5cYjFVUioEg5gyubtNzWwyg70GFjyt86eNgAkhTIHIaL
ScqKPyb6T0dniTwsKw4hEWKhyVfDojndhmRu4IJciYzW2B+yjqRtXab7bGyGHVS4BxNV+T42j7Br
f7YsXHxinT1f4ydVErXi2rO36EaRWhJI5rWwE+1m1daPkvteLx1lvfefFOYxI5Gce8mlXLVOtZMj
lg/nb8saXuK2YJuSc6uiWvUX8iaoo5kbFviGdtE8YbKrzyi9wY1XdX2tHWQUpb2ZWlHuZR5SnYuP
Hln+AbKA2PSlQDcz0BWEVXarp/EPZ8pT22FoEiGSEc1ykp8UciWFL62Tesh5OkAS4xSedZgfQLLi
g567v72YH3WWf3pGREpb++rEg7dBNmKeKxCkMdGuGmjbzXagIS0ZjaP2qPvZHSbC+11WKGHiIv8l
XfNvA0RsAU03snfY2fOxJp/AF2vYXKn+TCmsn9ElIKgb1/By55MYB845tGE1oOWWiDxzRJVQwfZg
IQHUFgLcsklKkzjr2fkyLHqBpa2AJjbJuOuaKfe9pKAxBR+VBKwxYdaWxzCXAmRn4I8b25qHvaOn
1ZV4E0UJnNWyDs5IuEPsUMkk9YCOlKgSB68Wj6tzjo4YWoJLGAb7mpHu3qrNd2Oo/gyYYYrGBUiW
4tmAHT/rrtwCOqNFkRgVoKPcYHweph2DyDVWYvl0wJY7EZepG6Ei6Bt603lEwO0+EkO+VwYiMDY+
bBS++Xj/kKRbivIjHU3aN3G3a/dXaaDkxNOWQhwIhuCohubMbOphRyTC8r4qpzt1bEfdqXx1iLMK
0wwLV48jHC3tCsj625fuZcGYdjNU/VsuKtwTmHUBcpLE6q+lAkiP+hNuzadZvltp+ntaJeYppqi2
ydkoVZ8rPqEvEGRPlwnZO93KV7BrCObGf3crZw5nMHxRFWxLPmwPjugC8U4N5XEkZdkNljf0rq86
n37aUXwK+BtboOsaQNOQGw92fHzEDbRA0KXHEtUIN3YSyI8p6U/MqT7DaEo45S8lGLENJOEkzvY7
0SSg4jUG3+zAb/JhrmwWVK1dtyQbLLEQHoJDF6mDCeXXy+ePhgFzYUz3OAku1M5YOcuvZHF+YnME
Vlj8LZDsz+jfD0tBW5OFxKzn8pbPofYZByLYCoa3YDRwrZf4usb4PzdR9i1KlquU7D4bSioHe+d2
rJEhdq95naTsw1+nGXA4kXDctKjW/a6dDfa4ttggLjCN8hHa042alkNWs4503FFv4oyUq+rcMBM/
BHaG4XMNjJhrRqeJ/tmC+dtRohGrFUwv2WhPm76y/uAJ4YSIolMWY2tQufcjQqvfxFj587rcIZFH
roPieTfnzUeZ/lCgYz7p5GArJfAfZus5mSAdEFVob+qZPrpAsYPlAu1zVjLvDmoEgSH90oq0l6RI
hsLL90Mzf4sQSAlhuPsgTrHte+LHstgmPGr+HoimcJlMkMztTPj7Mpj7pc/GDSumnpEdXZxJ7u41
wucHChUNPZZsH13mX5mmBwY3Lp93wOLfXlJ2p1puXQPDtgj0Y4bFcNSo7Q1tzuzgSehOeMGJ6pQE
CODEviQKTa8xb81G2FtS4F7RnJOdY+d/MthqhCIDmgC34B1V6JD1GFMz50bjbNtOc+PM9nlhyHtM
mD6eFTOnwb2y+jkH6Tjtg1E9u4NCSMCYnjPgRzqTOVyS68vgChhbOxK2VfBWMmO4JDV6jckVoBWe
HAtsRZfFiIZYQXY2IDFqj2riUgspLwixz2mbUWly0TmbUavnkuXGpldXz6Fwge4Ehh2qP830ckMi
z6XWvDnaIDiCAt9yuWc9Ilu26uTMznuTJmC1HD7hFIIORd8BZBujhIlEEPRwExSx9KBAxKbAUzZm
XZ+TBL5syXbNqS8d9oUurCrkJzF/bX3IqolAIE0FTA7yR9li+R/jOkfTN/1xmxyKFGonrzT+IKDf
Vp5FfPtk/MqmhhzkAhUCjKqNV7pqk/Tdx5wGl7HONfNhl+o5poaQJp5ShQxhz27rI/CG93xmUsrz
jgA8DBmNUVnkesFkRjAmwVKtP2HA2HTOcB5EmW7Grvm1ZEgUOHhh+ztRsfdS+cD2TiZaKN9Lh9Ci
PpIkp6GTcTMC5oNCfqJlfyUJCXok6KAal3k8ad8VNbYs73VHFEN/sEP1X0psT5WK12HC0q1Br8KX
LM6IJMFv123vU7PcrZZiJO3nayt+L1byXlpoWXQ2tggWYy73JXtjs/M0pHGwiYTxey5yHE75k5Az
JIE9Og6uFYG/b7K63xTqXF+R+cut2rcqM/dKGTfsRi+AqjiFwENsxQBix+oxGcJ/tCbxVnfBf05R
Piyc1boRX0g/fufKPicm3qHKMe/Cugbk8/mRXFt6yKPbTLW7qDDGFTEKNbXF1l2IUy7rb9n1/y1Z
XCFNbdneEOtwdnE++4H4m6+UQwXTf5tW5ZkMdeZCBNVG2P7R4rVMHaYKz/owbaCCOX7C9rUaABFY
gzOR+wGNlgrmqSX6ZJyk85y7qM4JJ7N3Yw2AvuveEqGQqdTROeNC5OFHp9CsK3S3bKqnitYMZTgn
AS0JnJHnHgT2I+acuNXIEkAtcJT10jmlYWm9oNRMENjYh3A1iJOLMz00Bcg2mqAVIIM1DiyGXxZC
Io81cY01Lvxzu74U3oy1zVvDIxejRcTVopELoUyB8eJRWqlX5sClxirONCaUnBBd/AJ9SQVDzpng
gG4AtF/zbHEvpkk9V6RLC2RH1zRI/E4ZpzoANt6Rubj+26yGaHBAeQZ36F4ccorqEezBrSRKcfbU
NmjZDIfck/5S98gQ8Uf4RkF1lrIY9SzxlJJq8BTg/38Pnc9swL9buCRShrWdHouFsXtfm2dvhP48
V0Z17OWEEcSsrbuLzWhasPo7+s7CRL6O7JhYfy7HqMqa48AY/zHVn0s0doeo3pUaZt7QonU17W/u
XPdHHw0pZSP5nKXgRy3ZbY7Kv6WEklgPHkJwqW+Ww46XKYZlX+d8StD1q4CETZ5qcFCbpmcq1iXp
u2GqW2IXGB9Cez551KKHRLcAkEJvJ5CD/Jx18qNeml+iXdyzWxFES5LzsdW/+9oQP+Km6PeJ8nok
mVAXrdTZZLJ9yiEGbYcgh8fq2XelsfVxM4ZPZee6Rwcf56nMA1AohsBbxtCamc6Q/jDogTelypqn
DI6JkNO9gA20ycJJ/GD3QlIjO86nwBlcwNoDqTAuDhAVRuiaBS5f9P3x1s1tDxxmWT5STTlbCukn
uEU+pr7mjeEouxQEE1hl+0oeCLoHlf3Ip2UFYU/MVZYcd3rFe4/jZkt+WH1YMtEcRF4V+25dSYVB
mD/FiD83aUqaAB7VvRWKETfxonaZEskpsjLxSce5bXsMz10gu9MU1i+VEA1v6LWUnnPscus85nDf
Zr9faG0qC1zRhDxt4BtEnbxctOZW18b8EwH91RhqwBp5P0NJ2bqWG93V+jl6XXIV7PQ4y13Xt5ma
gzkezWdlry7YOXnpVNJeWxMHSqNXgnbdlne2uYpewY3fc5s1QpD+qBDQ/HRy85brdh/ZaBeEWlj/
qeS/FaOcV/Pfou6+W/XbTW3jbbbKHyCoYSBbgXMyVl206yJuEHYjn8kQ8PaA8ONrrFR/rlFVbvOx
TLdWw8fXYNjGE6JOLV/OSdvR00QfT35MclixC6xu+uQ6Vjr+34vAwF8muQGPsviFlGqEbp1Qflvu
kQl05XfkS2yaRUy7jpnElu3CS6j7ySeWgnGanUy88Ut70WP01FriLWCAeBaE1XEs86LSimip5Bx1
1M2dF033qWnHe5/a490t0nY/kuxKRc8/PYO5jQyr2bcMRZiQk2PVr+l52UYUGwvAfrjMx3I/iLo6
RETYbUqZbRhY1S+ybM/1NHsn9lbPY5kVFwjPLkhL8ejsgZZ4tnFzVoRzd6G1bavB9pVegnE3h7La
ZsuIXShwP1KnQuVmFS4cWO43QObEj0jZHQeLxigS/fjkhp1x6xlT2y7oT0TZl+xgtkv2EUBFZv4s
f2gLIFPJE4rw2HhLNQrYAC1sOy7RtesdHgwzuwgGZHDpLXbSE/lDrn6uBcV+0TxipK1Ho2fma6nV
tKbi5VQMbXkocfm1gmOuNyfnnCUNcTfNgqsiarb5mri7aJxgbbt81CaTbxfToWsv5yQG9OWW3bQd
nYZwaAt3tu7nfSPdABNReWIzSoC2Rbal4bLUIh0HW8BbZ7NvWjO5vb4Oz1VZYxKC1M5noYhobC34
FWAL/KmoiU+DfnkTwG60ZOHEMe99laQIjL0IaX6WkGGuODtEV7B4gD9U2O2hIalBRtiYmGWrazSP
n5ETz3cjloeuzLtHlaIpycLyDoSCg2b+Fa8O7Skz1BX57Lyz2ibcEkTDWNMuFLutGIYo5OkQFSi/
SkgmQbdc61WqY8QLacmADxK2Q2eiI0gh6carNPr8hh82OSarZDr2kKbPFhiWfsJGxEhNPvQmR871
kG72K1yMjmI4+kHgBAq4nBHlODnZJc9kSVxCACrYqiT87QK75zgd+/U/jmZY0nGRPzFPFVKtkNuk
9WC3G6yhR8y9WPBMpvJPJpSEJ2f2+lOvhp/VKnJwgWP7SHanXVUiSER++2YmY3aaMwTA0+oTzrVs
d6V0DL9wxnertvWlsRf5YMlfEIzD90vm7OPq0Wu/+T4yvDOik1M7wx6U3eyPLt/dThQAlfLI2lS6
eJ8EpAHNvXEYWsq0ZXUjtjp5t5pJ71kRlzsXuY60g4qh3HPV9ViKelCenVlY+yEPv7py7qnuipGU
MqBgCwMacHH6eVhJnXMhCza1RncsIgMbVQokEYYSjzdajaMRmSzGC49RO6MFpDiTtfPIUOzc7Hfa
Tuoq2a4f5ww3bksqXy864+pi5QQqIl4ny7xGbnVgaCw/vZmGs5gYh+aR41wNC6PniIrfGcxvQpxg
BfF7pIuZPRkm9wdSdlYQ+cDm3ZYnfGg5ms1V7pVuXUE2ybKKWVNu0T79TCuln5sek1TgcfgpaA83
1vfRzqgx87mk6iQ2JdxCmC3wF4OFoSadrcDvSCQLzIe8IDF8jP/GHnPuOvmCZ0aKEJ1LXxgxEBRJ
+dl+Rylr9aJAZuTK/s5l8LQk7MNY19zsNCuuai3QrA5bdOuxZw75pEZ7wdQ62GwCCaIxreAZq/FP
lm8aLSei9I4NcVkErm92t9FTPCvM9zcLo8Z4zMGju/LVSwa/KuPxIsYg98EWnsPUCp/dlYbpoCnj
pjRr3Cd9Q8sQP3tDlt+TWm6dEtBGUATsgY2/tu1mHBFANeomv/yLmGHubB/I3mZa5M3U4sCsl+av
IYHfdMo2QMd95UtlnetUmKcl+E2MB6Z1evj/vZSOtRVTg86UgOoFt+9XMF2JzlV84eLwkAyo9DTk
SSPJX4up9B5B0Vc37NKU/ClB9pB4fw+OvUUz/xiRmNzBmmZXpmLMkpsfuIzb3wkknm1jqfIg2Dmi
emgIdELVj+QTY77dTICL2uLLsCnlebZZtxYIErvYKGBkeVAI4tKPXFE8oLRMvoridjcH2EzytAUy
OoTDs0UE5wQ39QpsLbkYQfZqTxVx6u3y5PUifQ5KKADrv8IYf0crY4tYrOiPLOb6lNAW302LnCRW
VrTzYhq3KJqzqBH3NnTO+TTVhwTL/SYu9XMe1Qi5ptVX6f5QoXbvXun4NZPcp6E1MBcmwWkY46Nu
DAzrDUlPBe6cTeiuxTbDjJ09WZ+wRxu/Yi0Ilk9q8qOy36hZsyO5KiTG1WQEe3b/sCSCKcCS2cmr
WQU546wOKDk1TkbDYrE0vzJdrh8MTJ/C1nwKGwfxj9dY21Rov4d3stENog/Ofe2r2ju7tmai6iD/
rjqwj139BIObZqEpz2nhXrMw7Xc00gfYsOUV9+3R7Ya3MmKp2K0EbnMavY2NymxQNAAGa5ULuF+4
LYQOHOnMsciPf7yeDXKXT5w3ANP9IUmtLYLVEoHfJp6dJxtSMZjCgbnDOnVvAlSEMSL+QylQ4Gj6
TbGi/TC3/1dq+FS2oserivXHNJm9G9Aex2jF0Nj+iQL5tzHGl7LAb0l38lYYPZwRm1IIIQR2u2Q/
M247g441NzJpq30UBk9yqkiNJ6NRWSU+G6a6PkUIaHcSOejLY+ZpJb2tyhkqjTlu8Gzq/WUZtrZE
FMhsgtFhmX1VbkPWoseyNC3TXT4095VGdmiIVG15LxmUlX7Gh4unoCYfx1ixcmPLiDfrrmUT5scU
kPS5GsUpxcD3oZuO/RvS4LJPDyJoIH8k6/wB3AqBb8u3Q84dhsaFW8WJi1tbSaZTiskYgOC+nGxg
R/qjcBfqyKqgzxPmLUkgJ2sU84KO4DtLomrDUI7OPUyNg+pzsi81/rsZpDaVyg7qXroXsug3mPpv
njD9MJHr8IgFCa05Wjv+WDeOdo5hTHj1FV1iP4VbfEMuI2a58ULyq9jTcB5HxdFqCyIJW+M6ROZ9
xqKLv5P4qREQihfxKBJCW6n4dcjpE51Eb7p/FVzKkYwaLd70bnf5t7oX6PT8gkj7xkk6zMvoW01r
D6Xvec7oCK2cq9jtauUvlnbw4ckeatm6hUYQz80skwOYStbP9jzuzDLYJ7r/MinFCFhkza/WrCrh
Thcrb+7RCkaDEsV62qrP5lL+p3KjP9m5upaEPvsg3LxLlT4bVJusd79Uk7sP2EC/h4iMHazp26lH
CmUTn+WaFjTfenFPs+xgPoR5R+wJJlcJHoSd2nI0h3e7QgeI7mpjUCn5qgjocddMOkfiT16atT2z
t6bO76gL6ndidHGLhdW2Z6ewTdk/7dqx3nJ5LqdJWh9NTuDZJOXdKlrj6ATmHzEExAM6w5esnV9V
Fw/nHBNJot32TIpTukGFnp/sTvk8znRkGfkDsfyPXY86Ev764Ksw3QjX0jr0iCxPkg2D9/fOsD4y
C1kt0MYzwaBc1C77JJPefm+WTwU4DsJ7NXsh+0uTPcyP+2Vk/IwiQO5GA8vBgVSi9pEncVBBbGFp
527DsLIZZCO+FGgNOFXYHWbLEa0t1jYC29l0v9nSyy4J81etUY0WCUrCsK8GQhLJDe1rfnvmxZx2
03kavgQX5Y4S1sHZ7bAlACa+K43pQ8kRWtgX11f5aBsKGOIaYIzjRrUOYIDnvemgZRl7+0isMu93
yARn/U6bXnKPkEBwCvLXJ2nADtVqf1kk4yDXyz7isJjPEFBhsyqMz7lXodkzvNSfi+qvJSK5hhTs
MlP+xtJoPM+UcaHDDIopVq/eIpJ5d609VsdQccOwtAo9a2Q8O0R+TTXCrtsu9gOz9iER+tBBjoOM
ID6CsA2PMieCNB8O1piBZnHJsBdIx3chGGvYwY46IoH5T1Bm0fnjp2cOJEIjYuXTGj4E0rNUzR2F
4H1g6MbRfK2cgEwtGfhE9yCvWQoittsi3ivXmfwg7uC4kBccoypdsL+raWURkQ9K9Hrj7ZtK3ouR
SbZKhoKzJoAkXW87OEVsI+IdLAjfdqgByFrWh2wg6COPzeMEWsGysh7LzujPCzP7ZUyafYIIDiBm
4i99GREyRXdkTWTOZ/3PECz2QeNq2tSTZVztrnoRCslS43K1uJNmIDHPzW2xp+fU6sLzWAng30U0
+OzMkWQx6q8b61pE3bmjnL31qmS94mbfc9qy0885BoIVF2EMrOZLchAp8yCT1AwpW0fKK+rTyhYz
82JaxRGDjz9a/RfE3Y3kfNwYSNZYyiV405CeuNQ/O4ZsgjciPjoR4YGok6/ezc2pnm15yGK+2nAT
xsY76/XDZUbKQDoN3HOYGPOuheC78ZSuLrrBJJRk0Cv7UXJsapNAPZATtBdGeJAWH12dyr1ejI+O
Jd4afL7I0tw47I7YAWF5/CFLeBTaKiMQ1Wo4zZH9NSlyGXAbn40ctW5iYVq3aygTsQmyFe/q4mFd
wUDEfDxI9XUh6WKD8eVeW7QdoDUF+rbgULGWN03kyws+u5I6q+xNgx2nwjfX9rOfBDgGuQU+DUt2
h2kZzn1lF7dKVgxR2ke8yPjJao6lGfX3CJwKvkIQTEREuyFZK8jiTr1TU1TboXXA8f1aKjY3mBEY
mDq81WNEwvzqE2BrNWVc/DGziMsQoeaUck3aQvxZs0/bRz2qnqVKf1qG6+5Vbf6aLEi8XmZOiDkd
5CW985RFFfuUtE3ObLAgligGjeCnpr3ZiXonmQ6jCBEnuyrxyWblz8YDYMsaiT1AEl8COsCLrcZ+
21mj4DKP+HBU/srWMb4oiz9tRkiVK371ML3EVhAcCIx7CRaWgXNP5fJveoRarTrbeAlz5CuctiOD
4qqFHZU5px40HU5olkyNPf9wxFNSwJRCDA9OIugOWZK2l8RAQAnJ+xyQAbNtsP+B43T4xCaKxBk0
wXbM2sNUTrToZe7Pa/OfddKkUlMFVgGYCNjjTyinh4sMQgF0kQSKf76rJWJ1WAQLF9eaD1JmnBdl
SQtTBUt4syygnabTo1IS3VFX6Y5IISBFiUr3hjd/x/8GBeuLE128tGFcM+qB5MND1eMehCh+YOf5
l51iex7guGytqoJhA3PVSpxlF9Py+733rsn1PACRzuBvimeyHrZL3CuwUTPGzYwP+1AQvcEueGc5
dnQds+Av1ieeZOqSiodtm3ScR4hX1Dk0fQ0E7mIBHfVtQ5DMUI3jwe30z1rVxV2jz9U62Qamqm+4
yXcxw4JTr4uXcQTEBIxutfw7vwPHcE62cltcy1RHRH+K37n3PkzN68h69K1zmH0MrXxY3tSdgPpG
W4u9JaCsmcDpicyahtxceOTNTYq5ZFKcmbu83CC6/6k8SQEt5X+UOs2xa2PfqmF958H7hEgS/Dym
exFE8toyqNmq0Xgwk22OQWE/jG6e9+7UH7nwvGvazVfEoeA9Y9s4TEPFleGiYLA64rNKCazGJIbC
DuNNi1oazHDyy2NGs41kTwpBwAaNHByuouBXnY8frZBgkMrx2Us/SpEDI7aNfD/3M/5uLQ0/Krwj
1iZ2Tl0uj+gzsgDbjgJLoTNFhTCyjmoWvqp4X1A/W9ghBD2Hl6UpMVUUjWEyoQTsvkIrTm+osakB
MSnWyrBvfcp1xN62xccELaREHmCwqMV3dBtx+FxIYIGoSJaOiYAncmyyWqK/Ee9F3INBDgXBgWVr
tx9D47w22H4xjt0zA/+bY1cHMk0PooqKK5/EwUA5/GaE0tpyrFNzhkUCHyNBYQmzU/d9dKUvqdiQ
IPVWWZqdlVW8aaZXRyZcKWpNaz/hwX+lRvRBcw+7cgQlhKsBC2zPgJjeBJlp3X8K0c7PNZb3qVsT
/Oz4HUEPIV8dJmW++NdAuMbWsZodAdEwh1Std3AzeM8CL7l0LM83lOx0VkMenbt1y9Dpa2SYNdGV
xQUzO9M77pQrVkLpRt5TYrnPNJzpueC+Dev0pke93JoywJueQx0dmyw/Q9H6Han2oWt0I1NlTDcX
t9KRShQfTk05TNBScAR1D4mks67/XmTBcJVox3A32m3uI8hQTP7S4eLYWOixEfWbSg71LSRtqqWz
PnDH7zHRLMDJrWPbal+WeXyai4b/n0lHO2fAT/h1o4N67WXwiRh3+mEEKmDmh3bPYJxN7wWT383W
JeccE2xUEuw9B8ml0Z58Ug00uKl+cQtPYbUUkOCn7Kp0MNwiFI1bx8Hs1Q2BtVEtllsDuAL9eecS
q1C+qFp857asb25htQexFtDYVdA8WBw46xyeXyRgvWxCMF+JvPhIfoVh6J7//StoPfO81GZCRseh
DYb6qazow5kTj7syeNcEF+0KCiPfjI3lpizNZTk0RMrAn61Ld91MMNPS5XUq/6Ke05c8jtN9M3Xj
m5YDZOjKnp9FlKN/o8/lXMyfraSHaU+QnhdXdbh+Evsk+wSrVB5w284HxBmUGG3Fb9jZ1VdKZpnJ
eUumSM8A0xw/E3OKX3iIXgcwLCNWtdaqLc5eMBsc6yVKqsa7DDWq/8Xr/nRW9FRLr3vBYbzsjZzk
tqzJtiQATV+4Ns0hnr7TqsVVUwTbZYnsW9q76YmN8musEYiaRZH/yPDLbTC1M13x3JlAFoGjcKbG
oFzBlZch0V6BMjrDJsLeglKRg7CksiZWBf1h7l7otnPYZ0W1i7sBJkutP3oz5C6mtd80gE4ZPNKA
rm1RvmDRVTxF2xCBM9wFuAHMH+K+EzvdkD4vZne8VLyZmyKPywvm+W0x4nqg2lW/hp1Fib8UqXMh
mnLa2cYMmifD4EeGBrwslpd8ldvCuKeQAu44xS8Wc4hK5mIPrRkzKI0KYj9yJx2aj7jdBCjmNhaG
7W9t9h+jF5+XigyAAcll6oTznok8pBPy3c6I4MQZ6xZ+rk5lqAbF7CsCPiAq2++kzYxnJKj//8Im
7Zw5FUzGkgtvnsgWSUWPKqUQcHGxL4Riee5TvpYKni7pqHrOidtDNG2OuB2Sif0G/HNQOBOTrMB7
zVDy2UnoG7XQ6DLtBLlMhn+ECIBLyowcGY0J84ci90huPG4L/P6bOKXRsKtcXDojeh76lRNesbQl
zfAyjsxHsyrcecn6DsvW9Al4p3lIgkdqiJcqgsoB4Z3M8lTv0oF2qCAKzYzs+EQ6GP0Rec0MExeV
10f0rGgatFoHcABaXYZi+2EWfyYvP+Fc75k/NIRfdxE0ZufJIv1u3/cpIBEnF4905Knv6bsWqMbM
BbqzzL+ceFz+izQ4zDQMuTIqvt2OZictpitHB82PZm4fFXJNfkx/EZk5PGs6sKvJAexIMZ3TNiIc
EUFLtQ5axqE3zmgZnAkpDJWEuxLxWZsMI/5CdsIbKEoY7+uVEEKi1fbfPxlPQxWg0ti0jXsXa8/E
rVhdl9RCrOqAGzAG7/zvxRaNP0k7OiPPL6/ZioGoySo9zw3b5jYPT3YdnqSDNK83zHgXg6MJO/el
LrziOQ8SRQi1vnu4Rm8Y8E4zbroitOoPruVlm8KiINdzSn2Fvquak+EzL+KzCdwDO3yuXmDafThN
nX1zL7+P7GLVGoxhlQE2tkh4gEokTVmq+EaT1Rv1IXb1sLpVLJtxt9PLuKa5zt95MVV+9po5gKBc
8PkxGXCHP8DnWSS2ipquDW+lqLUfeHbksyNnR6DqlGvXYPsrZAVyQ7LKSMdvS5fFJTbH4qinxNsE
ZjU/ZJJfeqBH7nQOwwZ0sTSuoZHPJxFz3EZD8VoXc/ygUn63WF/fSOHaR2DSP+FYpZc2NZ65aVAC
4Rx6s1XElgMlxVuBzmnbeP3PPMyWl9YkOr3PKH65Q3esbqtDbmLwjytoA2iqnJ0XRKxjUDpfw2S5
h16rQKalYt9DcPbbZmGYlP8J4th4EH+VI1Yng3IE3rdRMcHkJhpgeiQIoPNIcxstJfpJ85UpoQfL
kBW7NWvYStU9lyYZX3N4UIP3nSs1byuTaLrWiCbS3rE8eIQp1aVpHnROfKROEahJ+pgdZa2xVTbi
QLOO5FHAGXseKfoRiLQxyneDgBU7OM/sO+J2tH6g9uE2zDtoxtL6VYR45QAFgjvipRU5WXa6R+TG
xuUGKDB8QgDHImbGbJnb6svVKnuXfYTpLcL6ZRX5jQKSYeCwfE/A0i4ame0Gvw15cm0XPkFh7Y8N
CedoqI2Vsjcn92Em06oMIutJJugn6Yd2BA70vtOM8mp61RFS777RiBOtsvxaFBNTfMk8ufBrR+Y3
m9BA8IKP2txOeSIOaIJi9NpsPvIdwmSQ5e3CqtxFRobNln4qIv2I9JF9snAosES4ADzxDYAjx8XT
30PJUiWq+nw7slLBwuwth5boGBIJdPnEedMgpzfY8kU9N6/XksfbIikc5BAhJclmGFYd04TaRrBG
9sQ8F86+iNoKo+DskykLyB4jAWfF8OgLEnVXvYbsGurdotNvrYC11DJ1DRF7WALh4LhgGsLChxEn
8q0uQ0mO5PYL7ZOfto8wlt427hL3atj6DYEFltwJwrNu7GnvMRfU9SK/PFa+WFZtBkc+lBNGVX39
5IjwO6jYbYtOeGfZIX/LtcCXqXHyaBcuQVHVtEkhLtg53FXslvxQFC8qF+N3XuLWy530wL0W79md
flgel2cMVmPlSPeHsH4bB/kEjcTZNW35q69a9/bvZVqaFIkaI4ZgTeLtsfc5SfNLQcqaltFkpZ4U
j7l18kcaxM52jhEC/vvf2mKU+4mmG1MApQGWl+Sa80cBEJFvRrNXgWYONHbDYUgxUeItEQ9zhtnq
BNCjgqXA1Nr/8SLNRDOzq3uQDMgqFh4SS+qbgUzmgKlhAjomPsB9AMvUBQu8UANw6enw0i4/jail
5jb2LqVk0oWeYpuWnUGwZASqHVeJThLne6RIUNFMiNr/MXYmy5FrWXb9lWcxFrLQX9yyyhzQe4f3
dJLBmMAYjAj0fY+ZfkHjqs+Q6Y8k019owd9TvswyDTSBOdzJIMPpwD33nL3X1qv7RNYkIUZUNqMn
921QKHDAYcjict00XT0cx0cSmkcwttZ3+Bl9undV/isGWoAZmGCFsGqhxhhA66y04takRsU6ilTG
ZHV54fbBPmKEv100UJwGS67ZploLDD75tpHDS0Ce/ME0cu9mJyOxgAObtcZ05A1R3ifmFYHQzPvV
wlB+suf9Ddvtd5KX+C0NH/5rZMNEYIfHtvYQqM17WmvmZUK30FPaZ4URnJtofOVGZtE8ceZWgxm9
9pVPHLhP9xy3yy7tml0bs3cuNJXBTBcFe2QHKH111EZRRecqiZ32GMjwc0RycG9KvbwmqbN+nBXR
jqBdeWMlXYTCoTNSZhdInnxF84rNvF23vt/vH4cO4cte6kQRob7qrtTa2TIZ8acBZ3Rr3dqhxMP4
WkIyehwMpjUIbYcSibuFWSK3GXK0oyw36BdXGgvBa2MYXOFARw+BRbKoj2B8rZrIFEQVI9sp0IJQ
Z8cs1SA51raB7iK3ozesLtXBJy1yEAiskpnHa8Zau1Wha5fAuGn+FYjdKZZhtRcYtLVtp+jUz6Ve
7HQ/eM4ZOnIltQk+Nv9Y2d64Dnr42Xlx1BwD+zSMmePkjxlxMm20YNDU4XYfvwGFsg/M0+EAELOB
U3zEyM78qQgh94cZrZI8dsKD1MfwQEPxIKO5DyErex0bpKSqGP+yKlc32ii8JxMnTEtI7qxjq1wd
uS2TRCNfZU4AhlCDNJiP9IAKDtogCJK3PAqG3igxrwX6UoiECYaWGhtMkjvgEvbGsftXNTckSjGw
1y2pxaTBo92Yr5Geaxn2TgImxYIrUxQOAaONtbSIhrlbUysob6y77wzRPUW7A9MsvUgSPT7LDv5b
Ur4kKVpSqyrto9ep9lHPfPv4OMX9ts51sq0gYuXIqRzjyZ89ol5MVUcdmB91u0cglvBCJ1X91KVx
vMwwLWvMrIMY06hfKFhb9M7F4Ni5dsn2Q1GM7/j7yrTo3cgUVoqykIcjuFFG5zEOPKOYbTDdSVrB
NQgN9mYEq+K5iw+PAyiY+FAaanywx1JueeN20ybsYX4maJQh6M1zVdqV3wl3GLd8KtpzqpQhv1iE
Gpt5/wz6JUxURZbZzQa3js8Me4ZgH4b+xTdiXJVB3KVEgHR86nKkTE2Y7TMXcbvpxpkf7s2aNJ6O
PutKomiBlEiTOHIK/G1+gvm801diPDrDqO8h+2A9M08gC9U5Ntc6g1046ISFnO0OmbWX0OdUivEe
V6kHV5LZJMtkSxMb6RKjlkPRoGuxuGXgCdXzDXAnixFuRHxAoLD/62gnVwmevFR0UOFROGELqsX3
KrG6c+6U5WtRorDAZJ03rbYlk3PZGFq5CbXhOYAkT3hZfrGzoT36TU9f12uHuRFuDYSP8SQeGRBg
JqSBmEbGUbY9l3ULjzPjlmqbUwwghEOlxSpgpyZaB9RCxwcaqTJ6+1D6t0HVxX4gyIheLNOKuCc5
rGkD5lVMWlED5uaxmQ+67AT08Wh2WDJdzAZYvkmITlIv2GaC5bCuKDjtK1NnzBbSI53ucWp7IIf9
MF/7rThH3EwPILDFtZhlV1gY0CGzNgIZxtYYXDWmQ1D9m2qlTdEe6fmJKiA76lbpoLlorI01FXDZ
Gt25lkoLqicQEzFMsbNSCCfEDEdMsJYb14Qa7Nlv9r4e8Kfn/xGGbQj5JQlvtDsCugnUV411fTyD
3zdzu9z8Hoztzz4jPFuLm2Uyu8iE2n4YfX+ILNXaDE0xXVVZIisc/G6dk1kBfyTgInSq6pJQZcms
z/YisKLDFEQHJW5qMmbD+vJ4NJr53BvQCaSrNYV83P5UxcZ4U0cGqiLrvb0WduYJpcTO4XJ1RyzW
2Ak78dzMh2oiaEsfcipwQt4Qop01hdLbsvMFUNloYxPo3M2Nvaoq2h1wWUfh4tE1erokoRpradfo
F2etIA7OTVdOdKQyJkE1Avu7DytRsaRxwwpTHqyIRqztlNeR9JFLK1SxNqoYlorT3aoEORW3ALnQ
ySZYjJb0uHv6V8MD0104+CUTJhArLM3KAZMhWqYJFa5SDBdzeKuEXX8kkkihnrl6nSGgHjqjIWm+
RsgWeP5nO/dzfJCuaZBQamS/UCFZ/C7opNIAT1nmDDu7YfgCIKf4EQEmsDq1ePHtYhNmSL4MbaLC
SYHlgRvxha/+0pzkY3IKH5oaGdXSBkEhYbwzGPtRxF679nxaODI3lggRIXJ66T5qW6ZutoeaAfvG
vE/DKfE4yLz749HjFKwajTIwHQSymQh5ZH8atcFFW09iXxSXh2qCd2v+/REsR2zvLXk4jUrDGQpo
tdWcGrRDnvcLYVk25i6CqekyqbdRkDo2WfoPlL69a84H+Bnx2vHC75XJPCYL2r1Nr2RfakQT1oVH
BOSEP6WYynqZet+yLE4PgsbDFjbrc9wylA2FljGdniEwjKh8/dkZCp2ggOLiVKvYlDSeA+5fMnXS
JcSfkGwNQurT+QVPgyXsxINJr98iTLaANpEMNINCZgE0734mZch+xvOWllDtpwGC/Cobs+DoA8ak
7GVz1pkhyOdYGw+e8emAttoMcvwxhIC68HoOyw7OEYgIyJ6ILIpy/zgY2BurMOldw6uQrSX8/RC5
nIxecXbNaCWnyWIxq1p9WnrV4BzD3pvRRNk3cvccsJqgOT2SpcJJDEvumw6TXVIrzVwcKzmKY6qJ
S5MXqHDmp/58/vfT9p71tbVmShtiGg56321s60cY0LalDR4u0ULcCCrpn2g8FtdRwq0awMg9zh6H
tsYtoYaXap5LkwxhrzTItGoJTkzBKcyuPEv2HSNOBM6Dek3ng5NGygZicrhIbdGjKVargj14QooN
edaI5iBIlnGFByai4+ykn5lJwrAvjOFujCkgb2cKt1UVA8ep8h2aWKBGBcN2x076u7R7h0IKTlk5
9vcelNZzwlxzfgkBTvAk0ASuRVMe1MSnacqA5qlQC7ksE3a8Ud/jMBTKKcbsVXdavNcNgw0Ot+9r
Voz0c42eWqrAMtMVTO9yFdwPFr2a7aD/U7xM5vCuJCk+Zq8+K1AgaROn9pZgXGvTI1ty7ZmkuFHg
PK39eiaA3HSoL6cRoPaZ8EvlZDgG+OS8QT7jLUO7d8smTbZ9MlIiAEaGFdqS9dVC9+GzNXtaGNWf
iDxHfWew9MP2crZK88sck4pRXjoshdKf9HTs92gqhlOU78Ik6XExxCpxH13tdvRDdoOsyj2BUtO+
x+DMYFsHSBbWwSlLkV/kpXZr7LK+pr0TrRRKdBda+qsiTB2aOyDQxEa9ajZh+4YMEvZT73wKOYYu
xJhnFVX/E9gfso7kHbX3rh7K5LtRAoWo6peg+6V1Zraz5h5FP3crSiIlt6md/ii8Wjk2IWw34Hjb
AOb2olMtOkKZuZ9EJ485+AIuN/QoC2aaEWkn9R0RjyQdcJhgJcwXiwkjeU9y8YatNFUMu3vSPvt8
1zN1qGS+Uz3Aib6KnJIq03LQVZFFSJheaFCv69vff878zOPp4fFj51PR9UeRJK/wK9FqzT9JmSM6
/jyESZ1iB6G1SNPSHQsZnrwG3Ic0kL6bdg4RKhcFFVkQP6ls4g7DZIKyp56NFlHvExAdsoVMQ6T0
jZVT9GQqrDmUQtrKR4+dP41eB6F/UFeZmudboiD3uHnxzLBbXGooxukMgLoxxn08SUyO6H82WV3e
qA28vaFV+DhNJotOIYAVOQych/mFXpRrreMttPu4JbFCb93Ho8cB7RJxMxHjG2T0vlvUhrLv50de
4NqByDZjWd8NYUs+AAqS96ClMs/0rZMWLP8FY1eLPAVSEImintvh3VA6AlcZDx/t8VGpIjfbejgP
3KEq3+gU5hvbGda2NXbb2VLW1LAYpwIIAN9jesWqI1DF1Ud7D+DQ2MF2gMtm25gq+4o+nJqJ5Dj7
BOuizF2rGpKjZfQXxwJJAd38ThIJMUym+eH40bjBqNritlLTK2Q7lAZ2/BzO/ZYiIlxa7bVylTZa
ffTkNOwajYZwW9VHu0SJNyMubPxgVhm/GBMhZsB0tx2T/U2kov3oAnPc1jDYoQAPblYWg4uQfM4w
AjSreSx7ZYx1m4qH3d/jPBfO13CsNAgavCAhtOlNPG6BQf1qE/zbsPY+A6TwqCpw3yJDKdYdPUza
9uaWXolCk12vMSbndHVwoHIT9kjSyJJN7uEDjbs2d0cddwqAPjbYj/PHI4BP96nBkDalQeaCUKeZ
m5eZG7dzQlrh5GIPZ/ixNYGnkrqPP1VIa2+PduFx8nj68QXpQIgdlvRvuHQTNwzUxPWiHmz64+Hj
ycehjoClZi16y2KK12hT0y3MWQpDKnptacTIlh1yYwbutRkcXc+4o9PHfJzW+7xLa9owSKdCn1bm
NOAfiCozXsoMvpptDD/01osuRR1+RXUDTOt71VX9skt489WgV1ynkLjN58NYtfZaSwWqGoJvjfmA
oQGLtYUarJ1HnVCaZkll/4RmZNir3ei4Og2hijmSZe5t73Nib80a1W4V+ftb7OF5IaHMu6KEjI+x
DLNtXpKxLeOSvykKoy4m4aBQ5Qz6hQaIA53dyIDmVKVbZei9QDEDE9o0+hGJKDMI3ezVdapAXGNj
1h9DA53uSOH0lARNcwjydgTVe23oqzKmjM2VObaqi3xEddlycvM+KKqBOyTSD/A3VLbWU+gmsYHc
XUO4bLC4vkV13i5hAcSsq2by5njKD4wGrEvzi9iRO5a8V1zh6aVoo9e8AUihR0WwBxDgIArlW8pR
zBOldB9Hjb0LM1yvMsqvEpI+Ag+wnmmTopZUZHvGcwm4vqOLb9rKh2XBHcuYRoJsy/wbfJzDSH7Y
W0r31E1mUhOg5HWkApjONDSAfqJyh0T9/R5nrKQ0vG8pUx4aGda3JuoiNwaAfmU6P2GXQXyX4IBQ
tOFgTTJ6gWVbEuISRb+fcqNq55ps2D1eNfLOWQZJWm4c2UckwQttXYqxWT1OS6wOs31PMPQyFj5G
8ueOzHnAMTrkS7b2r1UOKsSsW2Wt+Gw89chWUN0hxogcxhBhPlU3Bh/VrW/5R7q0+2UiZVukkUxe
MgTikJFgQD5OQQTUM65FnHQnklxnDeRN289f8rr3Dv1AIE+l68G5z4nBLJwR5kcgwk9n5EYuPPm1
jWsgiSk33zg3lIvaRMTcz1/Ra9a2s0K39qPwzNvZ3yictoH5bhKLrXpRdsGWReyX7lH1AjtbdVra
nQBVWhtV8yANNHmwr8ci2/l2Ox24FYX0RfP+jFM/B3zsYNeySIeOK/nuh5H5dbA84sQws24ep6Wl
uzItwQDbcIcCMSqbltnftuTTdAPvqOEKbYxLHybyafIo7swJ/pPwP1BIeF9VhN380xsdniAuTlmc
FclSqTnaa2INCeshdXbRnxKmwo6hh+BbWSXD4XVKo/GJ5BpKFTQDi6CZ/9NDG+KXKj4xIGs/7Bjm
ju3Z7/C6PEbk+SqZ1PE9YgSU0R783tgM7f3mmJtdgA9mEv4lUNErFsOvVIlrJKNNcA+EgOAsuSG1
uR3c9SYPV0asnSOtSJ7bVr8iFRiOPe/zvq2ET960FR0LdWywlvSKsW2YFzaBswIdQIMXcI9ykqx0
cm4+C5zGsA/GOzEz47EYxndP1uMdqrX3THDz46SwVXmwNGXkHZLM8StV0ffqHMdu12UEQ3OCaDBN
1h58OQfbh2tgGKW1fxxKs/3O7ShY09nm3t2nyHsC1rInsxN4aAUygbhvEuz2FbbNUVB7TC1pCfbs
qA613A1EYzLQzKP9ODVy7wexv6P3Fx/wCwLqQaUjSL3bV1rnuExes40x1v4lLHx96YS2ddcNjzAm
rSjWmqdMWxEHc6XrYFrWC+WlMLTvfZuUJ0cQRpkKh9TEDlmL5xD5N46oZx6HbmQEZDBqWqCpQCU2
SWct52aFzhT2pPgkxip6dXHmJsbj+ThQmXCILNj8+RxT42JtChLWmySRriYMyRi9le7jNBi9u64P
wSYFsF+g4Wpa15pLp2AunaRmW1TDtXxj1w1FHLFtpC/VarJ+YjKa6Tmec1djRyEkXFfcNO3bA1B7
OpNRuSQB3vqWMZPDXadjpQ63huIX7lDb9XGaD07T//FoqqM3iMPZ9vF8DYQX76P3il3VcQtbEf9w
UIHdsfuGvAfpr1Gffj/PAKE/BchnoLN2wI8GJICGkTHdJTiApkhVwRuwPs2YK69UGCQKfEJbDBT6
xjY/Mk+VzxDDqhdTp9uQptkaat7sP7fTW6sZ5TYOEuTN7BIQh+Rgju3AxSUSulXAsp/VBbi+mW5S
aNJ/EcoUrYIurk9WXVrrEcZ/a3aoSzNuWG3U0Lvk29hCieAUS1j6RZoaZ+ajyETIBriStj0uMWDV
zx0g36dAWmtWZiToWL83Xk3byDesu6oEPomWSb2vaOY+KcF0FzLu0LNbzbmbD23Vsik01GL5OE39
S4JSC3bBWL9lprrT49G4Mc31n30+obC/67d0mlo3ESbL33yq0bFYpab23dOZm9v+pL82xM/lEFa+
94kpnkxyhy+GT1DMWDw33ptTWdbNjq3wHmXYPOxa/6g8vVwnAAXfEC5vlFnzr4dpsvFTlIp2D5KF
WiW6q1qngWcN/b3mwXRIy7Cc22UqxnxRvYftV9rm8lvsCMQ3UNKABqjGmsqz2ERk5h4omef/WOsS
eOUcuhFRJP2N/g0dLJoOhVUinJUShp//8chLuxlYoJ/8xgICnU/vACJ61A2cQVOACqIxrgyLhLtR
iaYfDcTZHHMBYmzK7k2HgIDWXiemwVVzpX+rs2kNTJe8T+rbxTAjJ1RaVFvbkkRjQiZw8EAja+/3
U1jAXarH4zTAYSsdBKU4HpXd2OJ1IYTpSqemwaAWvD8MpCWMccqH8aI57ZEKKLlKM6pf5+v8ihna
PBtqY0AKmWS/SbLIeIpSR54fB78MXjWJnU5T+vI5VOP3hB7mR68nRE127z5ejnUaS2aZ8wHHCg01
ujWIVL1LmaJMr8MURYfdl1ujbCo3GlrraZC/cJ9V54odyrk2S7LTQqh104ztp/TZYmyMt8PYzuMw
7mvkQMyjmLhBy/mPDz2vWE+Vrz1lslYXrZnmR6ZDPcGzMXMxuDzKyGAK/cGuTGX1PEXS2LP0MjkJ
5UpDikF70un3NRCONyGCbWG0JTuFNF55jJDR87KvYfkybkMqKW6JdNuKHFAo7WYfr7oo+5NBqfXO
3ujFtJT+uJCi6YCCwJFuepw3ntNUp4yW9KKtVDJbDHw+MezZp15tnLXf9eUSUEd4HBXre9L58int
/OL0OMgyXVsMKrZ/rkePRYptW7wbo2Aj+Mb3eAS6m/X8ImUiu4vdJi+VpoXXnK7P2rESpAkA/S8T
yd9RWJh3nRp+UeM3OkiBRxz7cXlok7aA0NMazJX1CgFNTTJSHm2imlKi9ariOcwMdV7lljXQBBcd
nOLKwoenYtxii5zgx4FrTaPJux5TxlA0V7h0PUujbdKQFqJlH6JRzOeH4qJmVTTGyLw8zhIr/hZp
NIFQXVV42Pkq4FuHMbDT97JorLVSTuXGZzTVmYiF0IIae/QPh9YA3RhWnbrTBOxbRTEhZ3HArHcC
g69d+6qWCzjlCKNwUMBVmtYpoWJTriQHRxGEnSCRtQSyv8k0xKqQE1kuvpKjhjTeRA9BpkDltSb3
Ft+hQzZDEqwKc36r+bMe7CG0lvDG4g+c+rhLjOqT/2BBdzfszwhY2MkatNKdTljvXMnLpM2rzxql
DBeEbF3wntaho2k+w/TrtwCSBtqsXvuuT2JfclHhl/kmhpJ2Yh/JbTAa1Wvr+ceUCDoAErmDX8A3
T5rA5WnZTfHR1PIdzZ/P/MCO3Qw4C7OMkPEqVMRGzfFIzCij2Cd7JPKGe6U40BwpYZasSjQ2g1Yo
h5Bovl2GglvU5GHDDXwcc5XI3QT7QC9FeeiVApJ2Kn0NLyOu/MhRj2WVNC6qBuPiIdO4xIN3S4k5
cUWaZZcoWTcYQmF7H1GbObe+0+1nYPoYy3JmE49TmNzjrp4shdk+X6plBOy22uBsnCxyzvDCv3ID
Sd9MvzBp0tGQLeZTbiw5211qOYmZUdrY6E2GZec226rtFF30+SAMZasM2MoUA3o8yG5v543sQhcA
DQ9amWe02sZirXeE5BhJQ7k4H8omkocuFG9k0jKMslDQJQ29tQ4ovoasELIR3UA01tqNadpGd3Tl
RE3mgEHUX4eAAUWnCXWNYzx+9aAlL9NkDLbUr/Erpl1MY2zHdh0hCa9VpcsniJRrpUDfX4rOeEMc
uXBGx3+RaPguijZ+ezzNxiPbMoYsocRK443Ypnwx+pnmPl4tZQLtcbTv4IKwVvVvie2fYza0l0E2
4vJ4pDgfpgin8+OZwe6YqEXipE7jJjDMig4707fJH6xzaQHctczhEHg4bVJy4Z6q4to6qkIAOyQl
cPQrwd/r8EAkPA5xukkqmiQG9hdX6U39Hw5dnb0auhls6HF2zGVpJjzucVyAOdHuZQGDw3lRGz54
eQDaFsL6wkCws8dww5wvMX7a+vBTayl9uPTqha5FDdYXjM++4xUb6jEGk7FCb8uXv0Kngm40lp8R
q/UT0qTmTpCouqKxlM4TznpPG7ZbBaWxqWzfuybsIFlAPPXTsb9RZdY//YYcVj0otXtJP0B6ubxo
Ctow0ajPslOiZ8IaXAdp+WWIxXZgZScZBpFxa2GiYMlhfje00/dZpu70IaQ5mOcrffIi0JNBeK7Z
bBtd+1xzJd21hqDLmGCOJxma1Q7uHME+WLe5xUPzgZIGfhsn0p5P2MdUjeqRBsOblAY+f6869lPT
PFvxzqtK66iADT4VPrMXB9l0o1AtjfVX1F3FO6MCZ4uOn9wuLS3emU+/qcGoXwEwdGfuk7PTPBA7
nMU9lRQBWjlTtw3w6hz9NkxZ0AR0TeZTn/FKpgbZPXYsea1QZgkH+ij6uedhYj/BHvVroEb+K1Ud
OzuNkacz9v6r4XdL+Mxkedl1u3JUp/6m69E2BTiFsLZrCJjoLyhqmGEgrTuSrq3snSYm/4NZ4y1r
KhLBtZNGs/GO6Hy6iIx/Sg71HjYYxPlcE8cgIxucaOt+18nUenLMTLj2fLB0uhpWbsqTXpNS5TfB
55jmaMNwl0BDT2bA43B5HAzeh6Oep1uCuogNUZF5mUGDlbwokOIp/fiji5T2HCrDt84yIJpZjrZy
UN9CljE0t8Yp5kLY0d0/T3mzWnwRFCSjXRwL5yIzuzkAWtG8onJjdEBny+mb8+MRdnP6EutBF/UZ
BotC8BVhOdIcWZadldob4ylJqhrDwGQce3u4Bn2E91kflVvY2CZuou7HpHsK3kQwZh6bNtRlt7bV
JsbPsiZ7S8MWn1sN4GOwB30kwn0UI4kJRsVVnTzZVTLU92zBKgqGrNsFRfrkYCraNAqI7UgXz3Ei
4u9JTdVlGVG0MRwC1NA61vuGuPo1Qd7Jq9LULxYEyB9kJN6irjVfY1RggCsnbAHCK1d21ivPNSaL
o7D6l9BEwbMwu347pEI5m/OLoXX88tu//O3f/uVz+Ff/Z37JUZNCTfnbv3EOxpUkLT9o/tPp304f
XZj9yh/f9Pcv+udv+dsx/KQtlf9q/vNXzT/p79/Ev/zHT15+NB//dLJChdKM1/ZnNd5+1sj0Hj+A
33H+yv/fF3/7+fhX7mPx869fPn6QRMy4tqnCz+bLHy/tfvz1iy5UzX68Db+/C/NP+OPl00fKd/7v
//hv//O//4//9e//9f/xXT8/6uavXzRV/4uk9SOlblkInlX55bf+5/yKI/9iGqohBc5l6Camyk8C
e9AEf/1iyL8YqmOoqjqLtVTLFF9+oyH6eEn7i0XNJGnBWKoUtmV/+b///3/6G/35N/sta9MLqepN
/dcvJoC2L78Vv/8x5/+hcFTdsVRNUw3b5pGj8/sVnx+3MPP5eu2/5IrPcjHFxV63uTXC2OVuVGc5
3AcucdjsaFdD3/rqDwlCTr/Kltq9hYa5RwTBLRzsM4lQ0McK+dEmMj63IaoiLUq9r1btwU+M85lZ
rnCBThBDSWb6TjpVFbYtww2nxphnVy5NKRydRk2yaexnZydFM+qTpwOTcNTxakUnlUWM7DyUq6hu
s5UaE2nBSJ/OqDmFx1IdlFVRYOltNEBHET99OXKjuamIp56Q6M9cchSRkQLvQvelt+nhmoAAJAIO
X05dR9eeabOuZLlran16x7C/tT3sDLXKVtwGcicom9/MNPmpAK3d9LpO93pW4+twBw8IT/DxKGgN
c4DgEo3cqBvZJVQMxXnyeuPFSkLjSU8QZ4cYU69wH8V1IJFvTisV4wWvbHdXsuZnS1PULRlM3TyJ
PSUevqORmo5WqSbQflBfBYGFTNlBDN3pBsEvUH8J4sD73VZFSCZeayPkzV+Ci9V5SM3L9js8duTG
QOO2YpLZosoqfx87g0P0IL+nzTuyIIVyuGuoAYmuU5dllOJxHZLkrCr0Q7UQqn0VeO+wr0nG6GmY
lgBXnxJDjgs1fePmW517h7wDmarEvNoBJlsSy5YSrcLJ08LsNNAc2VdDuEPTH200wlpp70P86hrH
YFun7Z2BTo0TvMVMT2indGLfwMFdIufzXWFlhBjwd91nGmiMx8xBqbRDkXDTD5NxqwXToQlTeWR/
gaCJKag6xA1/x3FW1ivmWuOXvneRT3au51paXl2LNCYl0otQxZY5ST+xM6FeFKeUOeqyVWP/zRpg
bSnsZ5RGbgglMvcSAAcIOhZgBTvC0LfPGtvFC10duBBRezATQh3YLCovlEG7gLBhZMNn2YTWa5Yh
6vUdt9HG4WqEND0UBh9HgKLoYpJ4Eyiq/dLHOGz9ltFqFfgjo3wI30OsmbPkgLGMHg1nlFi6QdFm
1N2A1NOID6KygCaKCW+iWXyy3toQrzRmwZkg417vYaUJ2L0NO9ZFAXhzqU6gsGXZnSOjnU4h14nF
jOPY9Wx0HJPp92TeR1ifqxRcT4VNZG/1IzD8ImmYkTNG1XOQx7RNF7bMpxtD2uxSBvqiyCmXMov8
tWZVjiGTtkHrtgww4ptvGgcfBzRjD3YesR5bWyP6FnXDW4Q4v/Xb0n0c6vlRrWsb9lLDPh1N75iY
oXKM5sNkEEafq8k112eBjzqKw+NgWkHX8YGk/xY5O8dIy6+MfQ1QAldwNgVFtRYstdppP/KI8b1i
1D9ErhGlkGrNJVfiheIPKOqJDcNAZslXetg4jiJcEJMDzAIZ7DbOB2UrWgVjTRy9MoSUb2XSbS26
+Vs9Uwu6/B55JcyOd2jsq3NGXBNZWPnddAbQmWPnkHuf218z7kl6H600vICEwNAunYzBcbmMvgqa
OUzs7RrX9WvhK9U91nuCXoC5rcGZXwOTfHErKfH9pEz/4rZC02+SgkIF8Rn0KUkqSriIdRK1dT5s
+z8PwaSADpP21UxQonWTubaMMttrXUeYjKXpKAaxafKTPxwU2hqTn9gJnns24bfQqtXTaGNWgIxQ
TrLES2SmFzCZNy2rgpcRSSCUoZ+GOgAjndqfhWK2B1WFJoIq7yLq8qiHOk4Vs7rLNk7dXEHKLcu6
uvOROiW4Eo/6mByRIPKVE9sdQTRA3BZnk5uVXvd7jSuN67+sKRarnRkV7IGJXEG//pwaA9bYPrGv
zMA3uYZcmA46VHrF8eAdk/QtvUVfDi+qp9U7FNcMNVQVg0JR4PpP1XhXj+HcbCq4w2RiRMbcyXWi
VLjqoEw8qXY43BQIcJaTsYVO6H5ZjaW4iLoQlNSesYxRuq8zGwkaH5d4a1R6gL+ewFuPfqIuhXVy
Su9JxYV9dIxnzTP9I0JijTny9FVqH23QB8D9p871PdhLuur4S6lKebIq8vf6Rj140aRiTSXLJv3p
sa26lqHeY1Hol9NYXcDBSfhtT05ngp+nG/tVtja2GW7EMDqYPpaVw4S2so+lXseMAIaa4jnDlTY2
QEPluNctMp7nIdIyrT6TnESSCdDdosB8gCOCdjAzTJ2QxEwwmFZ/tlOB7TBoy61e4MlSwkPUP4d6
GB3R8mEUBShQY4jaZhoJfDA7PPz+NE2iMN1oaAhW3iD9V1FoTFYhJi2RaBAPYYI1T5PoXBQa61Pf
39Cm+fukS/OFPytwu4b1X1jNUQxJdYsiaBVDkF7K0nq2R1W75I1eLLCaQN8GZn3MtIjrL0ldzcgH
KDJ6w/jE3qh4I/adZqQ3ndbQQi8nCOzY8xmDR8jyhSUuk1rJrUpCFKZjeq6VVx5IoJ9gYzIRwkXA
EtqH/nnSImNV8vYtKwEYmNoPhjklAu8n/Qst+JWpjViNs6pBASE6YdnEZtkgJhEu9RaEeL2UpOVG
1crKyvZS+DLY0nWQKz+3VxP+d1ctO+KgWfGBGXu7FvxtQZTh3SYkKAaOdsKbH5y04uokY3YxM7ZL
jfkk/g9T57Ekt7EF0S9CBLzZtvdu/GwQtPC+Cqa+/h00F3obRKMpjiQSpipv5kmfjYwWxD+fHEQL
W1frzxucCXs/fxWY/fMRE44uByRYlx0AwIyFinoo56rQluz+9K9OhPuaOhbU/fKDDA+duOiWtHBr
+gkZg2ZKTMF7BngRGSBn2AymG96YqKm5NB059NSBnixil4o8FX0EsShP5IjekzoBXEgl6MVU9lfp
Ze4+KwJI/kQzGPJQLjL61SZnS8L4rvZ5Q+XTl1sAJiz06a0qgFuYYfEaRK0LnCwe79hkaJNhVG/o
tMAQLWKMA7GjAQD8EhZ6CI+w6hdVba8tXzJonA9NLC+pGKM9NUTWOR1Ecq6Ku23P/YpVNm6FmdWf
KquYLHXf3mAY16rnxcEfXfYwaFhYAz5TWal/agEDdunWbxKiyHlMsBYa2c8uNgGK5jyRvaxRB2XK
b4fSKKbavkvgQ1QlzKrYvT4PwzRkJEndnRDXgYjve53axSOwne1EMcGSSgt4kXFUv9QJW1p0wZ1W
N3LT9PTNIhiTorAH7HRulkDZ9xqqeBXMSRuI/1Tz9gwZwS4MlQQbC788DZQjy3hcvYdpBK0XzEFl
zZfGUfdysouUf/CsildhTelLMV9fIaxPu6EJvPEDdXW033bmDUsmwMWBMHm4CTqGdmXmMr8Jgw0G
OP4q07K7+lnZ7KIYH3HkbP0osx8tGJzA1Z1F4pTeziii4tGJroA4qbx/dzZrTkaoKt5xzfuPzG7H
JW1GwZb4wUgvKYyw0DS8I1CsNosMNEdLbWNKnzSmapve8+TLmJ3GJPie6Jtf9ZVbram0a4+eXYMZ
cvFdKlNnBdV6F0reogNwzJC2uZHNtlV80QMqSQWAqmyIIxYq+6qzwr7jmnUvVdOMM6NAnjDr0107
G9ajgDKNcTh2Ci5KER2qNK9vaUeuefBN6tqSKFkluSY3TkWql//i8YjHdG6z4VWlfPq6mwkTs5mC
WCshfk1jUfcAlg2aurLkbDWNd42k5l6xt++x9X0HdqDOZdEzSa5xXQSwJPZhHU1LO4/dCybKsNF/
ZpYbPpL5wNyT3b8yJyrmsz/gTomM4WHC1sz0IepeqHcYT3N11L+D3UThMVAuTDqYdb0BsCZ7Psa0
WuPNlOQHSyB4V4CWTZBmHTleag2Mfjmm7e9AKfXmD/Yq623xYBeRLlSi5LuTcRMK5K18oMY+m363
9dgRygxYantZ+YLNCuwR6BLYaw4dTl5UP2wu+ccQBQj3ZemuYHH8CLthb6Rp9KE3HoORGIBK42Q9
s2SeFVoDxqQGyPwX7lM2RMyJqsZaKGBXB4FplOQaLmMZE5ftEh293WEhznbyPDIu2/Q+fEIn7eko
GzcUXvAbeSZQpWJqt6AI/3o2CJ9E7/1tQUkeFF/CoSxIMPHEQfVpoclCTRsgS3l+v8Ovll+aQXzZ
OjHCjEw+FpaJtaEm1nk+V1JjZX4I+xHyAjvTSfDbNJ1gC03kR69ZIy5sbdVUzjfFOMa9pNlkl3P5
59g8A8sxF5l2YSPxyP2EsHQgx/WUUdQW6FFwex5qmFKY6j0qTsrGY/5M5i4P6+r4PHADkO8V9XnK
/J7Lepm3/UWXGPjLCXBnrFVq3ReteKEkwN95GK+WrZtlu4KA5jplI7VqGVVTvEC4ta1UcRHPQ0TC
E7ZVNpdn5AP90XAStpadj9vYCG8uZUZngJrMJPrcpu2JiA8w93EP6iJ+UQ6wEbGn+ESee8HrPGmf
G3l2lljHV3R7t+eoSmFOdxQ9jKoajgH7ZHxnmIAycwxXqWW9YfgCcDpbmU0dg0KKvEwWJTr7Zvco
mJTTnZXau8qNPjUHcKFnkJ7IkXcZnWDWzHHpks/JV4gIzQ7T3nyt7A1MnXPGucVv64TYZgpmPyUq
NIaLtQ0Qem+WNO7qJiplWZv6fiQCevb7Wqww8VVnKdzHGEfaNQ2r5r1BL8+TWHtMjlduhrQDtIRn
x1k4lcoImFkMuvRZxpfZ6wQ2hsFaQT2cWVsbX4DOxEdynjAgwdwt7FNYGO3adHJvbVkQPmqSSKCv
iZx29OEtgjiIHhgoUoxMUb3rhVOuYhNQx4BJ+StLRgoXq344uUnxo/Dou+89y7yz3vlqVWp+UQlj
w4URKZkHDELZ7NTUZ29mrHjmZJOPRTVgBzoVyXQTHVxf3Xp0eEhArpGrT7vSpCyRCHbYeO2BHU22
cC2SXD6Aq5/88Z8TN+62VWfSu0CG/y4L2E8sgl4Kb8jvIDj3SJdLdtjFD2KDNBKXBRWMzdr2Y/+O
2HwaSwEVqK7MQ2r77MpTxk1JUtzzfCoeXCvLEh/oygt5+sJuiC9RT+rWTGOATrWfntwMFDshN4uG
AAlylc68hSXa7mBUsUbhhi02g5e9jE1w7VO/uD0PI5H1fYG7c1FlyfQDyukwExlVQE0sVNyEbX+R
3pyo0fZD4lgL2xiNBymUP6aWPfCK5Xs5Rf65mw9mXZ2LfGb/zRPAroDI5Zyf1B64cDWbgr45U66R
LooRRxAg9WXQiuKe+Ak2c+MeRNQOjl4LRXZKm3WM05d8XnmMXDa6pA3Kq3X3gR/e84jfpc8OJH8o
/9ZC+4Hd6pwIP3qUpiRXWDEkBSY0sY/Dzq1gsmH9M/r3YVA/E4gglxZ6QqAepOB/Da5RfbfptSxk
8ieo2Em7ve2/hh3WyXhqvFPl8lYzDdvbJHasPzoufVJ/Zr7mb9veVERKt40JcSm38vi7h3QwySZ5
k5WD/9TxVzkAmzcRoS92Zeb/SMJ3Vl4rK5XjO8pTeO5agVEjr9eEprslVeveRYgjBnbtVU+bb9RA
6xfs5gdD9uY9p7Vhk06QGjusMVvesDo6Rdl905Xzp5BoybzpvaMhyCJpabYXphF+5H1KSLcuH7qJ
X5bLbynNjln9fNAz/rwo94gPteZ9jxNuKoJT1yBCNYHolFBxZ5jnIbUUmWyDjkuzbXZo7NdETcPN
c2FoOrYRbyvbxP6WWgYp4wJTGjmvzThaO4aKBCkNNbzaQoedibB/hkJwFBaGXCnH8DIH1hpV3UwX
JpVHCNItOib9ElxKTtvdyePCUhTWXCtH+2QqZ/2VIREMdyQfnkXY3xhV9EwEF3Vr1O90Xg97jxEg
T82qfi9bjUpKqAcrfWwwMDIcu9uBl9+F72K8EcaeDDl+KQEJWbdHb+HFLbvesh6hW/GlSQtFo3iP
mW5SnzJcPWSms19Ef+3vHYko6zuhgHXb57q91VtGIUJ7aKYffgT0sTcABqlcqaJfQHwWE3GJ3xSC
H4CKkJsS3p0oPNkcqUF469rs0jLrYsdvdIu+5+Ybkky/dSMGJHdqqQHOdWdNTR4JmSmvr1CvqJJq
yKwk2HT6stNZs2JNhnilH2nGDJbMaIJ1C9AVfLgUF2Ooh5sy4Z4T5xu+q2Hi/p6bM+hjJVLpTPls
vZlW7Y2H94DRFI96WmvbNMBxQoTKOwcKjDvzm6OYD89PJInxJjhmtDLzqjnYRvoFH4RFec4NqBSv
myDz7i7CIUxMWMgtE2cG7qUVLbumn+6s0a/O2LZnPHJfPXIp65L2hz0WQEZbm4ausP6lM+j80ib1
PsjMOIcNrR1BEv+1izj77GD31K5l8u+xG2Rssz0yzOlw0ooBYnBEwqGOJQNBgasxxtq/znRzw/YG
KrVX2EdtPkzj8BYZE9vpKLNWGGw8Vs9YrDPHOZt9YdCIghLRTBWacN0sXRAVJ9Im4GHmg9O6t7qg
GtlCUXICypkqxJQXKzElA9TxJsW4bbwweQdaAjmOTQROrXBcWQWzK4VJCCVDAA51U3HJYfdhGo3q
q5jK/Do52tqahNxqc6IurJU4p3UgzkWJBmSZ9dop8B/nIb0uYzz6m2zKqWqwwHwRQ2rOQMxXPtSo
a9jhIWv1wFyNbGfXgSXooEOaFbwL7xr5MWiu9etoS0iGOBBOY6O/pq1l7CktCVf86GaVh/ows+aH
a8NspCnd8aCAgL0TQyn6ON2Qe5SXqrcAfVjZLw/YCO9MZhbcCvlCGIgcWkjfVDxHHzxWmzup4Xcu
mv5ris41+thnaOtQfyStS/++bhRJTc+/haoOrvrsUYq1fTnnfZ8HkhQ1MTGAbB78CrqgUTh8L/5q
ssReYWRx976yulMwGb/8lGZ7JXoclxYA4MHnWigTVZ+9IjKp5ZG8jwBzvRp99VJ5o/hRxwVdj7Fx
JZKV3RMLDdIamoZEFcODittyw8txZph2rGZa03+p8Ybwami/rIIqLZK6v51BfXWStscs520elTRm
DUFGSUysE7KYTGdhYnLdlPVgXELPtOHCg4GwURDZyNCouuHd7VJxoUn2dYn75iWonkoWuzSjcUjo
pr3hG4q3QjPdZq3xOcn63vkiuPPaGyjc7dZa2ogzzs8Pc8L8EnUky5z5gWd7PEOUVbWXKiRpStCN
TV3VbzH6s28Th5F14EciSewmaQBSphbiw9XAj04J0R5sw8e8UBzmT4HLLmYy/WvOlHnhQSD4aSFv
yUyPPtvEaDesXnudOhUspPKssRc5l2nzxQAvONtM32qtMsBLToRe/ZRlei62UUa1Qme8OhVLEgOn
/aCnRz83OEn9GzJAinyKS0BNV6pv0APLdg3IqNqqjKG6Aaq7LXZtVlgrczSX/J7oQAgN6m66VmVf
bUqzv4PguACvSxD/0hfmTDq9qv03TzXcKCznC5hGOxnf9RnIYLv9sHRGYaFKT5+6Nwbr2hlcNCVK
d9a1Ak4A4AzKHJPw9pAHMZ6Qwvir6ZlzYGY4bQetqdd6Mb4FNU5Zk2cMhrUxP44NLUylxmUc5Yxz
gibHH1ZK7aFSqS2SQow/YK3sUsfMfpmWNj/79ffOJJTZB9M8jRH2Vtmmjpdx6gjDBmIDQicWxXtM
4m2RB6hvSeVV70Ze3ODFWLtU6vF25H26od0MfHTdURkhTO8877kSy0Y5qJprgwuXAV6dbKNB1VcW
/zkmX9aTknHQsh+9jL3QID+KmFGcMxb73sTMjEq61dop/z0qWncAm+gvADFcksfoiYo4QkNi9as0
W4zgRvYGBhBDUElv5+i511wM8igTkbwjAFYLx6HaXZv6t+caw6hgozQlbfM9dpzFRIWz0w/4m70C
5Z7YKi7Y4m6aZbBMrT67WynM3ylma1Dao76EJeJuLchqF534+hoptCV0G7aroQ54zCW4tzCDJjt8
RS4psxK/Y92EKwxxybpDCGozDZhRqR+r0HQ/LALTaCHV25SjyGX4lPdxoOQ9jz1otWTHWXvAFEkt
cuBFM2E+Z0CU2RZEbiowevBsljl6n47ZpFsRN9UOzcp8j2SF+6OWu0gjxhvHBgFG0EZvALLFWk+D
Eh7+ZOOrZqnRBh3eaKKMqzEs5jEQFBEsVpdmdoB73kmYVvJJ5QU1EAzDH6Vj6asugfk+24TtjFiG
BKeNiZhTLCDDgT56cxGDqXmNM698FJ3970yR871QrXH1teJ3r5dYosAqvJRdP+xzfCeLobWKl15c
pExQpv0xOemdudLadDzZI3b1RSKwrDPd7dcgXiuHDgGupzAomegVtkLSS7qNPZJyKEp5TT1j7ULL
BqPBYonH9ZrqI0pcEhYwyaTGh1RkOb3CvQ6CyizD0etdwJLhYGVBTMVJnn7VtTd3qjnHsLLSHQaz
8QWYLOkym+w5lU3nIe/fusSXdN2l7k1BpOhb/aSaaXzJAwqo7DZkiYJbL8SDtYAH09OD201Lqm2N
E+jY5uDVwd9eWvGOnEmyYYVJPUKXtR8IPrTRGWuVzjPu+fD8BDvi29WlvSxzBopuargfdWG/5lTD
3EqDuWMh/C0vhnbtj523tTBmn6xqQEcwEvVekfWnonFKVs9Tz+O/h8FAs3meGnFbMNLEZvM8hSbM
nSZi/fQ8BSt7y0vDuD3PVPra1kDtEr+8kyJsT4VpXhp2QB9x6zm0xRrF6nlqhHO3hzWM+0J74LjM
X9KpJ4EFyHeTZV7xGhWovkGF8+d5GlfB9BAz5HH+ReBuxWvXCbJnTXIOhrJ8daEo/PvtpsFOTMeZ
Dv1lX3thjDexgocTUihUAV16T0q5bwwz+llFNFaQ8dG3caTeXMgft1SPw70y1AtlROKQzQesowLW
0XTKYmvva1Z/Y4umI/r779QrmbsQAhi41oQ+gxiWoQGnTlb5uO5xrE+eaDfAEJttNTnNpyfydxNE
D+g0qiwKBaR20aUrXWjNobOscQ15gSqxY1x18lwJdg6dBPJsTIQ0LDGtByxx69yDD1VZBqK/kzrb
sKez0pjDdoH+KBx1q+b9xGxEPdeA/SGDUyZrCm1jYs9chb7L8jnblnY8A7OLaFO/hE2vHXQwWceO
8R/M7xwU+UySmwwmbRPT7BUVKc5qaim5TWZceJdRvjL5qIG4Qfl5jJkP9AKQ4Cna7giCZTEWKmBw
qvmbDg//vqlJdVnjxNPNq17IXFmUeFDsjs/+Q464XaOo1O8CiJEZ0SnYms1FkTVfTKrKtryL8D1r
rrt+ZpnjMc1nHJJcSjcEydj0VNmDgVg8T1Fi3j2kw2OSjdYi6wZG41rm3001+Hdrik4Ravz5+dXQ
mubN9N+fv6T/+3UpjymRiKFu8PkhGixtb5jwkYT33m6NC8yD6fW5UOtcYKRKZ8OXuL16Ny0bHSzh
LncHY6IGuLoZbqjDVuD+Ss23Fh3pzbNaKoqZ4C9iQxaPyKnMDRxXA27ajQE0QwY/S454966WpELj
mYC1RGmc5o7PEV43qGgZ78DqMHPqie8xZQ0vU4eZcaKI9UOT5bc1jsNf8GgkcNs/UYITDkOgeBsb
sYxcVy3Nlos7HjOorzzw33hRoLHKHbgWcyH4mSxDy+4mk9+zJLbIVGJ+Q95+6VjHcWUABugJY91r
M97qQYRuSDvao+14/xIXf5MBQOK2tlLMl5ge6Y0NhWW89sqPXxs2AjYXtGdXt+dh4r267yVpi4Kl
tOixecgySU82GcMFZfL7XOFpr3QdjInkEpGlTbct5gzsJmtROvFvMTGejceyOvc9jxP+6tdxxvtj
Ytp0aRWiMHXsJ9lN/LxBDue4S9pV4bkHak28P/gndkLft7mmTinL2jW3GPXUlBExvwGUydgx/A7n
YsxpPPhGmr/KCU7SlGl7h7TUouHe7SS6ynzgFfIbqUvbNdABr54L40m6wyOQME8cAPQ4beRaFIpu
iHjX5Zlx7Cf1Vhas6mzm5LfQdmmPj0Z4D7JctURgyRj18e8InsxuMlyyg43xh7br8Oz2c9+WGCga
pclqW9UANePkThTRQiLTokXcbMLObC/tksJCGyhcKHdBGguevHq+Tdg20qqkZWeFqsJeCvmzk7Le
m0YZbqioKtrI+c28BV9qNCUP1mH1zgkrtdMb/+xVbXAeTeFtilI3l02BCdiQcbwqET1XqJ3Tdyft
I+122Volub0WZtG99f6G5Zf5GlAF/laPNtQWYzxYM/M2b53+FTbwT0V7ytmYwR/AmcsVaWMPdBno
j7Bs9x6rlr076OyoQvqXCHFBEI4qY6nsvgKrO4OrJ2Zusi1/G1NZ/QqyV3hk1u/e9B5exXbc8+U3
3i1KxiOdQU//7haD8ShzhrZdlHv7Qa+NWxA5UAQceR/Bgg2xBX2ls1k/BTgSRtltuJ7azXMphFOU
95cPk8LQgpdMackZ6TbcJ5Hf7WpzInk+xL/o6C4ebCU8Cucw8o9Op5adm1ZfwtdPkdC7vdfkP/w4
5rkURAlVh3oMbQU95PzvIGt0h9Cg6nD+LlBQ+x2xcWrAUrjOmpuZ98nyR19rESh/o95VsQniAZrf
ohcV1g24sYcwH97SRNlXnRFxMLnRMtT7DyZVgtx/kJ5tx3dXMD+WWTvVnxWtd4EJ35TH3WsfIGGO
ohCY14pilxRm+U6gSGf7BgPR0fRu6YSKV/rgZEv2FMDR9PIzFMRqmO+js07YFmgrynPHeuhK+wUH
zF3SYUJ0OKPoLTY8SreqftPR+fKhaT0NSqQgFrFeD3tacq5RNtQfVExqSxk2bCzK99inHESTXAiM
f9KTRxhlrNP6kIB5K4YgOtgnGeMyCyaM1ZjIjCUKYHwbCJs1No5iQjR/GKa7FJbR+uY7TDY0Zd7T
4lI5KSPs+WAohtlqogGPhXXoZOMZMM73FBjJLnND3C0k8LzETS/K4PZGjN87Rd+fozLvz3rh9HDf
YXki1qvtkwJEUnxY+UwGmPNVCLWyhShWWbRIAaAl2WgFf/QZiNwPvn+sfOOM8q6faxx3Vp1NF1Qc
SvaqWr8J2Rr8XArc9Ty7Pg9iirBT6v57Tro8kF78qblFdTRtdMvnaVxRxSP7Uzj1JgR3zzmMebRV
hmOeHZ8EOiH5hdXV41dff9htxzvGpU6vrA4IB4ICiC4+l5XS9yliquu72ZV6mOBYOmBwDbrJwJio
3ej6/tkZBnr8/PJP5hfBVqlsOKqZkKGTJV42NanTPFdvmmtP945p3SLQc3MnWjWd++fBVf1K0Uy/
bIsuOtlEEk7TbBKSKidKgI8Uj5HLAzInhj2mwcrrPiR/7K9JadjbjPrSOI7YEcysh1HHFMnDfmO4
/l/DSqwfgnjbgtiKf2th7Z38WlTQv3TyCcA2JBhSW5vku4W0sxQMpq+FyHb8aVg7A/wkZQwlKDuH
Pd0qZ5O/1DTct3GeTZ84nEAcBkgyRC3lzm3x6Ndmmb+3Y3PAL9Uo2/7ZpX6+ao1gOGeIN2f+K6qV
3WU7N+vEvRlid4YuZphgHJbsjiEP1kBQ8XnaGX54Kd34/jyznLR9Rbx/nuDS0s6l7X07dGJFelb9
BTh/7XS//khsGkdGV+4yC80hbsfsPlbFD3wM0RHjlbvoJh3AlTMBu8ZudUYhSvKUhI9UXMuyTd+p
26AFcQw2rmHeglkRdHPtWpelcdBM/HvMSJ7rTAoeAibsPY+eFOOEqm3/3y+M86dM0DEAsttGyNJw
DjSy3DRNmW46F4CmQz8BDhcQILrvXxCwPgC/EifJy+DSjGO9z5PqSwulSWU3cxNMVjZchmVIVQZt
eeJgdgXbuUgLN5g0YUb2LBKKzPbQbCztI7Tw+I/9Hxuw8ZqQRlbupUaP4pjqyH/988U7H1Psoji0
9GJFiPIXQaBoM9ArWC14FYH9UqQBCU+XJ5SMuW4CYCXH5+eIrQg5dG2AHkYoiufod6i5MA3mM9eX
p9G3YM8RJ9m0NupXMgfL/2PyGHBvNcsxdpblTECRh+mkBghS8ES8omclYmMSpA2P5KbYDq4FGTa0
GWWxNg1xhXTrrIfeEpT8/zw/PQ8QDmD1VvSW95A9sBz1J12MJOXTHCxkO2HeRxJv6/wLPo2+y/VS
X1sqzjcmxdYbg+6CFSvtfAt8ZULUDZNVJ4iCUOPCYYL9OITta+dgE7Hth1Oq5kGJr8uYGoEcSgf2
mmaM4QZ58j7gg3skFI1Aou3g1SjQhmWY4NTVsnY3kum+ln/tobfIBJuBy2KabgBsDMcAm/mMPc7J
9nFgnWEzVaG4NGiZADF2pjAQ1YmVyjy2IbEkT36s3WlqmOlTfJVD2T/ZsiL9j9hMTDBqr2yYmqve
0FftQoh7nj0Pz18sVX2wBzke//tHwzb80nUQwqHb6WydiXnDbPlVpy8S/9ox19n3NFmxpKu3etWo
O2XWVYq3oIhfa5Z6ZH/DQ0Pt+cGZP/13mnFTbcssvxkDBSptP4kNdrMGOSKqHqHssmPcho8gzxua
OXumXnoLiMKbqzuesIP50CiK87xBucvKqXEmE0l79/K62PqaCT10Pk1DYIe4SrqlqGvuy8xVL7WM
jP0gUPHjtqaTI2oPo+n4/w4d9qb/O7WdwT88vxsghjV0yFqBPp0I7S4aGxgaYd6W+qv5O3cMp1Oc
VXLZkb5bPVlN+qiP20kaP58cJ3OGOT0PQTTKZWLjkjAjL7990Hac3Sg0yG9ydJod5VQgTjz2irRH
xEd2k+LFiMHzFoqOLB4Of0xqjE81C5E7atwqoMGWIkWXW97OWrBSzGWenywYsIeIH4Z2VR8pgZMb
HJzxa9Qx9coaet89nwIc0abiZjvmn2AMQYbPc/rnoXazdepPGQBdfmw4Ts2xxhBtssagx5uyMAbJ
aLk4/FRVya3wa4x5bmttrEb+AIqDctnT5MTmhrG55C/x+Z0/d0CJoj+SxxMHLJIQBbMoDo6ERLY8
zMDrmJHatkhMDDHhDhRt4f87Ddt02Kk6WdEagOppkSLu+wbNlwDXxqR2FOts/Y1ZTVtPU0DiUIFu
LpuYsTFL/Y3BU5KWKVSnzCRoqmojp25RRdvIzOSto9USvgoencxnRtxpcBifN69XJvFjdKtLbEer
obfVh5Z61CMbmIl5eV4jszN3zNz6Iww27tEQGxaFg9ANVK+9+0Nj4/XFiNdYlbfWJiak3aDsAy2I
NvoSQHk6Ngrit9jphzrqDiF2iskbtVvtSOtWa0TeMor6ZOo28zb/ZzTwYzEaGmz1IutSBX5H+VrW
7XiRJLeucbWl5WvpilIRb5swI1l1hPwuZWO1h6JIalQ44HgUxPYHjbfcbtLwqCOoQmiTHjxjJ6HC
I2i8j7l6GAsJQmutP/DCmq9mXvwW/ieeWsr9JgDYs1UF+YUAZQK423USxo0gzg89ZCsGXjqRNhDJ
pTUOfyZxAdrNYFaW/WmMEvGKEchbFfhrZ942nJeMDdSkFNlJH4+EJuWjmg9+DCQ4tflnCQuPu1ha
gAEbzbgyjr/KWi/e2CVZax4+yTp12q+0ldWhT/MGxwUHmEh4vMS4tpueLZmXd6dC9N2J37g3/V5s
UZPcF9RBfykgS2y9RuTAEJxfUR06F68Wm9pW8SP2c0yoDaUjVuIcn4fIaBDAIJR1rf3a8tN/SE2w
8RTKpFbVwCbCQxp2VuwvZSH9DYYMXHnlGHCH+7MimTBTs6m+CqwhvPXZiC+09iWJ3uoHDtnoYkP7
epPJbFTtPhwt6N5te6Bbx1Yt5TVF+uF8WVUVLFK3d9Zx7Abn1DW5FlrxLn+SfdV/G6Qcce7NS1LV
9ts4Hb3Z4wHhmXHlfqiEfw/igmpzZ3pNcdjcPI19d0+HXuZb5UGbYarPT3nF3BsOwUWfcu+cl5O3
Flba4XGATxsnuG/KStu73ji+5jrR8hkfUtaBebJtuI9W/xb6QI4rQCvnTIcFkEwG5FZIw4WTW8Ac
o5caXt3uv6+EDnWBdjqiEGH/3uP8f6Ea9paxb1/ypBkvKLvpJUpNCjQLl/7dqioPlZ0pxOxoOnu2
w8tfJzFGqRUGHy0zD9IqPgI/zvfYFOKFblPOLPUIbTnxDyFTdmyqKVvuCl+CNuh/9TG0tuZEqKz0
6ZNlRPvL89nB8f9d0KiJmA5g/+B4UULTrDxPUSZ2dtcEn727ZLVAd7WSyZ6RNi8HynJ30tXvSToK
BKDB8iCDIUrQbvhTs6FqjCC48fgj4M8brX+Hxi+WXuOirUWOfkDqMQ52OnRr0TAeMnSDiUIe3sgD
JEYNBjW0r35Ma3lRh96RDcnDFmuM858jcu8h8+yvGi316s1MKJhw2SUXomV+UJm3oXf7ZZ9qcD4U
FmhSVTlkCnwTqc5QWytaCxKf9yLtVh6KzkUMTlJ5eJ6KSZBZ1kcM5+2CrXwIZ4372adZTlkltGxT
UagEag8VG5OpPTTesWnvWTMBap1hQ8/loDPR95EKKk26jtyfVH4JoDItPsaJWbJbG1e986hWomAL
Cmsl37QCzqPWq7XhKFBDXtKAow41dIvUdZe5wlEq5tQPHLrm6EeRdyDg94TitS2oUBRVyk/ZCc2f
ASliF7RD6rYx3AF97nuyBvops6LwVGcuNTvPj/Qi0FcviUZMdAYIL74+l/1xxCQgh/61VqEREOTX
dW7tNmHaDOIY6ly3e/qzFFHCE1TjSPTUEPQmVyz3QYypb2E77Q+Clbyi6VE8No53j2lKXxX44JZ1
52SvLaTfe6qitW235aMFwOC0Xc9zMqcUKhpB43n2psPAezT6ejo+P6n5EzGQhMpwL1yQ/5qRhHOI
J4/M6v8O/32H2paXufvIR8NkxTuMm5ZGhJc0MstrWxT751lX68OyFx5tkhbJh4UT2tRgBkTCtqVF
qS6JVP/g1km3NwdgIb6Zf9RMWshJJu6VUoKNAOoST4rWh75uf9lw3uLJzr9yVnuLQgHhSUi1w4iz
il9Z4VT7yffHK2/j6fr8JFBAfFcia2bpsckj0I0Exg50e06H/06fn57f9SNAUi3GGoatGzcvdRsb
j/Ys23IJa5BFXlFWml4MHBubluZO3PZRfppYJi4HEvgfkY3BIxxYkWji3Urr4sbUF0ASY2HC3p15
FTW1voEAgDqfwZ9iHdL46R5Ky5sKS/dvXd9iw7W2A5alvZWbX/9j78x1JGmy7Pwu1L3hbr6rse+R
GZG74sjKqvJ9M/NdIxUqA4w4AoGRRiIICpSI4euwB3wMfp7dPWwMiAFGn19wZOZflRWR6W5m995z
vmOQxvNIT8ehQuinnZc5QFCdtrwnAISGnud8mjDLjb+rbgrOKX3Bs+vnZEC4HP+z2use2v7e+LK9
fn/yfQGlhOqnI+Y76dE2uBn8qTjRXgFYypeySyaihGz9BUptuXGw3y3D0kW55Osby8JLWreDIMea
QXuFVpKWcS1fqXV3KnZyflFTvIJRx0li5u3UTgPhfmqTY0Wr8FXpwxqgw71LWwWKs2o54AhAq/BS
z6lTw/ufL0jEbz0q+IMwtPIR8d9h6pPyLJs2vVD2c/KPh4M1X74/+r50TqK2RZvBacvGhNwGUH67
hNRI5Cis87FJcVLKD/yK2imrUSzbFK6wvf9yqWvdPMY55wJ6QGjDKtp1zRBEDwNQQFqNGb5huy9o
BjMftZyxu9Aqa1e9hQ4VLXckyol/s7e+HPKNmM2GH6kNF5bj8B67V3GLxzC/4sJeaKrf0IfS36OB
OgVr9bjjFIpCaqwfXJq0VBr+NvcKZ+tM0sKhMlVffjxuuJ3Y84q82E+hyHGMcEu6A9FMNWJ2GErD
TdJKJMIsII1cNuDMEOYv/B5DZ0a21KOpmO72oSLdzodyM1latGvS+GwPZsXgpLV32KK8dQxfdaFo
O38AmOmXg2kuafQGR+BU2jLPXEh1gUU9HzbBB3Ccnom/CK6FpTHnJnN2iRZn4h9CY9FhnhHmk6db
+lYVZJYAwbsOerktHKBmC6385RdS/c4D/4kBCWoGET1jN2OBlCzWiO+o5HSneFE6VZtjjHdoTQ4U
CaB3AsBa3RsP0kMIPTiqAlnQTQulq7uFgRSGN+xdNLErAT0AdQoq0d5qvHsdOkcjXeedab94gxQ7
dwZwctay4Eik5bauSveBDaZf4eKg+4DUbJApd31cPmJGiYjj3FUadLuIEeayInHoaDYxwPmYWGGw
SowPuuJ5QhgM5E77hGObPiEGRY8UX5JY0/cm2Zf7kXNyiaNvX+sZwQ+Za+wLgqHZPMuj57DDU/3j
bokY69kNCzbTh9pFGhp7Hx3WUjcofwb2b6dv5NKp32URnzosNI+O5oWPkMHGdZrmhKb30MvhsG2o
iTpwaVlys90mvkX5iIRV1fsyCqY18u7npE6GB5VZELXmj9AWLerK2RCrXBzgwhoX9OPhkTnlWx2A
ey20juQXbDArz62LR4pifd2gCbm2yHGAqfvAbD33MS/OQ+nMqDz4IVC2IkGY+fhi1GDZxvncV+c5
3H+t2bV47Hsrc/ZDr7qNGVT9AiXfezh6CqN9v8nUQEAF9r9ZfvJhTYG9tJgr8CIbExNQ0646MN1L
cC3LPtVulYFWHxJ+vxzZv6Bzx3kPQ25Q6KiTck2SLfNjUAhbEKdn+ODiLnKMn+Cd+cvAkOY8MOdV
p1ZdTMo60rPCS/7MSOrcabEimrEcVkzz1XIkWGYhXOOnNntsCygOV2RsjAC7NFw6YV+dO9u7qrpy
1+3A7U/E7qlFw4rwaVqzhVdbz6UyC8FcbevCClZ90r37ffaBtXMGChbYw4v61WvKTWQMqK7VtEjS
qEf8kq19wLOI45qL6uu9Zfoze2jCJxFQL8fTJk6Bzepw21ixrBDkWymX+tyC7ugILWjYwpoc9sRR
ODQCwLLmsA9IWEkOzYjN0MrVp+U1xMN3X7aZFmsfCsomEyb7M1aKMfRXesfEbxFVczRwgAVmlK8J
Z4rJ9+Wlh1RN5jQ8+8rD2W9gOVyL0WxA+hveQ57Sf3R4MBGgyD97SPKsDqFZGS880Ax15UiEfWQc
v//8t8nk+48aVnEuvFqevr/+/SVBUgkNtDLcfX9Nqz15zKr+q/Z17a1HUuNZof5Mr8U5FUFBlnLT
CryjtK/dsF8RezD+BlcD/rjyvjxfvFQy+O2Y7J9eFKtTq8d335y7c9i1zgi/OIhE0OxLkQc70dhv
7Mnxus41TpQzVQlsMpecLM82AXpFUMN49bJo64zKWCtWiYeM7Wgt+0adBhoxQosArZUdFqi5W+e5
QcL2E/E8u8jUB928W8Z7XfP9egEBrOqZdNac2J7pOHL/Wx1OXYDSXcRsMkXsf5pE1XNzA1UMCu1M
yC+TQgYVThzfeAi0g0SCcJiCYKb0ew9z35jfGEO1ECHOARNcBro8hjpBpDFFrwi4L/0nfmbcS13r
X6O4J6zNgE1mUATfsPPqN+Q716QiJwAT8Ccd0qesLqonXZY4JMxVh4/5DGtXMopz8asImOAzyFqE
GdNY2gFn+BLXdJj0kEndLmdt39KRJria9LQWxyg5lOATKMEcWjlNID4IWyBuGWXyXjiG/dLlUB6h
4O4DtFbbrjZuSW+pn2XsHDobw1dv23Tf6RnctBRIghvheK6QKTw2JuW3BZdIDfnJz4zpk5gcfZkP
zTMa2XmcyszJ9XWbGjcBBBcqjwjS5qtVNftfm6afaVrpKyKlSCloo2zpqPgTnxndWLezoCCH2iai
61srNW0FrW4mqoF5aaQBkhT6Hk8w8eiFoIPbR4Tco7I9Jd5wHPRaHjWn+iiJ0OWYvvaE1d1QkbeP
yhUHXBTxRxL30dKTSbsRUfQmG/5q43Ia0XRN4FOQGvoTa0gu7ugUi9IYy1lkGSOUpkkudW96yGvx
MaVReRWJQaZ2VFlbfC3OG2aJw9h37r0UlM2sHqQZjIlceFObLsOM0Oi2nXYKjOu1qaFFiowBUqWI
R+TXTCdanr8/Qo/K80a7KJT11VdZe7JHZ81L6BmB2XR74pB7GtHluKs109wklVgZuL+fsJFxx6b+
3sc9dZHEyi6csOiZXLrNhSDJt9GOzT2TYXc5jXRuJ7/ACUAmCcDVZFjlZtAcvi92UDTrUtecJfVe
i6AIDQJydAxRTJlp3uTtHnF8sxGurC90Dq+p3aeXPrShYjCfIY1zoZM0/mj4A4rWLOdgI+1q65Ih
fSzgdfGyoC4RMyZOcW1Ue4zYGlr8qFkPSFhvmqZ+TgmxxMIwOqKvIUWK2nseu9zeIxpm25hM/4nb
n2Zlr6GrnuTWjBv1PBDTvm5j1ogG+WlGx+PediJ7NGJO8/Nn3xcb3Y/bmSOeAvgdi3wMuJfpke6I
2iLUwRP9Z+2ZZ7Or8b425WPqZf6JVRmLGo6CppvUHi5Huatb8dI1uXn8fl+O7E+xr3dLZmDlKpFO
dpvSFHtYZtxl/9iFcjj1efgZGj5RY/Ol7/XLZMr6XE1Yi3TYtvt+nsaFJvtCLZNoH3jlj6JgVN45
bfyge23CXNbeU4Pbp0bhyBcYAHcRyOC1KYcthWRw6Or6mMwtJTU3l/SIENDYl+e69AlfEM4JV9wJ
2rG+HRQPbMb5d1vaE5HivhpOaQ9eMIehwBoxFheyNHeGXcUXNStvvY4VwysPQ23mVyAx9RKu9wmS
qQ0MNjnT/TfPRtznW8FEc9WmDgA0lpbcLXyGPJ04BLZrH0UHDbrAfXbgXDhuYPz590CvzrndmO+V
rJy1VKPYcXQZ725l7lJ0FouB0IqdbGtx6SfuNH38WRCgs6rrUL1aifRXecFhBuYRm0uSPU9D6a1l
gBJNyL56FKnxCTCLfpxrP3PIaB66wT4Hge48M3Gt3C7a101Pf9LC5BfzA187bkGNBzr1DRbogwrI
/IENlF8sEWQXhMZk25bypkOw22Vickjuqg4N7c9fA8QD6pfnREbVvle6uKKsbnbIGb7o+XbH70tm
hGJNif2b3KY3TzOS39BrFlUOXq/lmUCUVoRXuyDhMaXvpc+XwbZQvri9+9AQkLh1mESfvPnSRulP
zs2f/hRG65LX96R79riOTc5reVBd8b9wZobH3dbIuIGlqYPbh+AhFAezxAOllloZLktT33zD4NrS
vML4470ExFuFKPd8e9tW7Tn0+2rJ79l6ttVX7k3qnKMV2jpOSW48lEkCphxxw9Dwg97eo56M4Uvl
ZHKbNNMPn/PWIhvRwznVnfqrpsPIZK3Ia3Tx86eWa8QXfptocjFO65zxV6Fj5fM0mMcjGkCuae60
F/J1gK25o2lv3K1J++yGof1RakQG6VURcYActxXa1KPGfYgIIRluVYHzqxrMaeV7mMk1yzghbWn2
BqH0i1Fr1aHIw5H1CjTLguEyrGOSZSly6y1Ti/qKGIalic1i3cCEeBDBqKjZUQknBblFSln6hntH
e+g07T4wAl+0KuSJGpVz/L60gEE979Vud3UikRU6dX1GjuifakS1swbQC62Q3K6BrLDK5KTtEdBE
nByK/bl59P2RXeuwZZhDLyQ7zg4OI09EP2b7BDPHaaIfuqC9eQOUDMY0j6DU252/Kl0LH2Ke5Tuv
r74wKsZHAV9r0btz1VE/jaR/7v6dHwf8w3FNXfxrCLk//s3f/e9//G9//J//6a8Rcv/vL/6ZIme4
f7AMmhS6g0PcBv34H/5MkTMMm/8jYMWBlvOwdXn/TJGzjD/otmPpOvA53RXCAf32F4rczJ7zHd8V
ju0I+9+CkHOE/i8IckJHmeE6Bh5B4ViGaf4LgtwARYChn32p0uwgezfem3oyPcleGBsJ4mftViBP
WxUBsDPHNYSG7mBVY3OLpjDhCO0WP6I8/k32qccjU8ytA+8moZOp1GmfymTqnkKC8eys0C/1WlWm
uvRV6kI6k2tizas7UU3GfEQNgSWSr1LY3qdWUfkQ4PhuRExRiWDu91EKLsj3G/txTNVROS6aM9P0
LjLXSOFFqecYsfUS593Nr9RT7tvLSO+rlzEqwW5PQbdsXVGj0m0JzgMpflW24y5VV+882RGQKH2G
ICnNmDGonsi9JsnbC5rd0Ir0FXnvBr1K/WnH9I5qzp/gTUn61sKbzv4epn6/6iVMDWA0z0XUhCeK
XFCl5dlHVHXunWiNMJRAPy2KP/p2FbqV/kEaBXrrNv5hslOixq2DSzMjQS29YqOcdbZJGO87oTF9
oDJ21ePUJR96Xg0PRBysPN9L7o3WdID0dMloMGY5MCUCXo1DVkcCI4oEoDh90O3KwSyP5bpJiEz6
/hhBWgn2M0ToiAprUj78TGVfi1IV+2DqzFNYvfQEFt5MbwCIDhNAekF9G4vgxDRefzR0ggDC0n7u
q4gTHXjxJe5R99XJ7wqw10qXhrYt58lTNk+eeMR+tVX0SKrAdPXnC9pac03UB+HsDkHv5CWcTdvT
UVx208+438k+HH9NHGUWzqzaIWOkOfalgJ0RM5GxojhZuZHyb8JHMa6XLiLEbPQ5ggAMb3zzveuG
bOsT27UOInK8O5m2Cw+97aGgcaxlvfNq04GvbPVSfxoeitSMoz+F6ey7w0E4Y+3BXofjWxmq5hI7
zGrysYk29VQ5zJwNLz8iyJ6BelCp0jTOCBSdHgulyrMKknfbLrvz96WH9ZRG4y/qq2VoTPZe2gZL
c+37B3e+SKesN30uXhExe4fvC7sivQ2qmWUKRo5hnPEc2vl4+P6MkEoKmDZr90ZTHCajbR8Djnxs
54Wzhy36IGZWtw35eZnhRL4rB0UqI1EaFSjq6oUuhlVkjT/IcseUqccw/k0a1iYOJPCw/TFvU+Nl
LJ2XItX1q1e5w7kNsqtVZcXK5yyxjVXa3Z2qUmdZY0EL6+dICztSKTT71nH6P7mF9e5UFJBh1JdH
6BagoRT7Odk55YfS3FVMLf2C3B+ISBI+RuTd80RnH9Lrg3fsws2qow20ChH0GZsgM4ZdU/bDuWuZ
rzCXVLsYxsfSYJxzbjhE4ZgjTkQj14gb4qcI8fyN+a/chhMbjoeCLNSKxLWxRge9iOvgmUiEbJf4
pXuKahIwXNkRqAz3h7Ax7YxiMz64UaXWZjAmnxw0FzqF7yNCnpzpfSRP/Th+emTHXuxJyxZBHpm7
gHd3GQfJQy7REIIkX7VVssl6yMaJUIAItOoIh/mnIxjA91oDuc9CpVCOVvNoFtQ6cYOXnH51tozq
gDAtpuaLMmj9eywjFAqFHHF2iRCppCRKknBj9LEhA/S6j+M1TWV9S9CugF4Zqv1EI+lWzytz6bX9
AZ+/tklDyN4DsLSF46cnz0iDH71b/J5+5503vsYeGfVhlfiPU2XWG5T3zqnMdG9vj8wWi5ZVsK3s
cCXndouBqgFnaYQBPdzakDxW5XxUgn5THQu9230LT74vdsehMymihad6B5YCqOpSmerFDsKW12Gb
S5MU33Wjy+CDRWBpdN0x08bgUExWx0iQamscHwpSLC0jH5/0wflpNyE0N0whpeqwQmdBuLSE9WNC
jrGgI74yyQ83KgiLHLcp8+p4YSNKK/3hBlnzYKKhaaX1npMrVdf5W1cQn1riy/e9TzX499JkyQwk
7l/+lSA1Phii3JzupR7S144mtp37G7vFy0ZZ0MNYKfQQ45G9syt4NUEm1jDaBSAtTZgnlIBgQqFs
+RSefvbYJ9bhkvk6avifeWavMGOtEiaiYC3gKpBduyCrEUELLq70Xo+wzUp8vKVNq1u0L/A79/M7
SQdnX7JDDoRcMXtfeLa7wGe26vX2Yus6xE31lfjhajAYvcPlPpNh/JGkyVf4YHnFk6aiLYmTR4QQ
b/MbyOMFUOdfqtfZtGgpA8BBs541+nJ2D1wFEe11OnwgpzQ2uuaT/+Up/0XgdxQ1Hiftmntxt4mn
kMikLjz7M+vUnS/I4WgqE53SGUh1Or1+801TzmFAEj1YJ+/O4P5MnXD8MeXha2bRwAss+6AVBCC0
YNCZhdJUmw/CdmbtEx/tZl76za2XO8fQzMcCBzjCBg09oQlyvcYUJRpFGKaWz/6kKX+PGataiWG+
oyoHX+3QuRB6cPZ0H54t4t1FCGvug87euuqSYgGTyH6oHMpuVQ7BtnMdBZsiZ1epgnIrbcIuJfro
izahOEjH4CrTEZh0YGZLS0t/mXR5nupmdFdGV2NeMuh6jL7wl5XQ01Uw1elDPydId1/S6U5Gpl3I
q1qZ1eD/whj/aFSp/pkL79TY1UEfjeYJvN2w8vQO8QhYDKCh7rNrx3sC25nOjEHyozXJ/+kmdxNR
yBrahJN3rO+y85NfDPmdTo/eba09w035gYqEIMqhzQFY5erQz3VPHz3hEWdo3zC7C+P3IC7IGA6d
34Fwd0KU6uSB61lCYCceF8MvCxoKIIAqOM0g1/eC8I2ha41ZBv9KVMob62ANfkRyY/GCMWJeIhF4
7xjJTmUTR1eOt/HSdeb04iGwTzNrLZG9A9QKedAY312ieNaZV2VbwKOwXZ30sa/RvVEOtg9tWb6L
1n1JfYuMU3xJR70k2ruyAkJZwwp9G04c3K2DtyA3NTlaTnLHe9Q+hFr1QIhsvyYH1zrHPhEzriq6
vYz9faQJUBqCQ2dofSCC53vZruMcdQt7euK+/nt19Ocix/pXq6P//h//+A9/+8f/8vf/9Hd/+3/+
83/9p//xv/74N//4/6mU+CZ/4W27f3BNi+/NhXGRRz30J962oVt/EGiXfd9FNWDjcvvnSmnmbZu2
6fuOcB3Ptq2/4m3bfxCuoPRyBcWA57ji31IsGcLjX/lr3ja1suNRjum8NIP/Zh74X/O2wYN2Iu91
dZIVsuVmcMld+b6E3OGFldKPDcwWT7ZdQPLJ0fNGESkzWJOrpVX9rjKB8CRVaENE9Cu2nfxEf6ug
Nedk6xol1kJzu4F9kw6vK6u1tPLsFNZs28iz8RW0pqHv4F+dnbyt0KYk1aU2wTwq5Z4szT7nzWTs
7TBxl7pb9yu0I2LV6IVzqtwQWx6AhV1tT+aeljA7c26RN5Fl0I5RceVgCBmTjCmQb81d04QZL23q
0RaFGnmVvgCF5zf3lvXg0WTGCtXWezLsrFqYFjyVjC7ikVB0YKqGnay73j/nlfVuBtaHGU/4EfJe
W3o6kbJhaDgb35Dkx4+szBJw+jVGwbWMCpT6VU+UXkdYdtKExamt219xatO0iizrFgbOno6pvGdK
FbvhldVP7GhV+QdIt+0BC326x4tjia0t/I4mi9NsHN/01j7pq5sprNTOgxv4iupsZTWttowlOaxW
DOdn4ubZjaRur/04RkMlx21AT+foGZydWNXBmnKJdXLwAjZDyHlMQ83QqYF4hP0STPcrNvnkUjeG
AxwNvoLwyyUCwLn7M2WPzpTtYxtlbz7oEFYqILd9SfuwxeC3NbzuVxInznaqo36TlvMIkmPHbTQR
ZE4j2oq09YJV1TMKbPvJ3pSaxGKemIJoev6+1iX08ljiJy+szzFL258u+lSO+0F5OGgRzUuWu5dA
kf1QVak4o9mr6Jh7HcMlmDmgxtyVFlrdRakFtsbiIov8KyFsYwvqQz/E8iNRdYco3pyenJQYHjtx
s+ex540klfmalEZwLCkBlpypirWToFjBoORwKgl+GlpOJzSu/bVXEQgVBOoxaAmYaVw6i5WBvjsH
PvBKZT9uM6zb65k7QKriOLfNpHvsEvnSutMFa728dKj37rpC3k2LjGz2OXQsN2KNHHZAGjDIJ9cS
PGkfqAHGtUHm2yZhS7+0Qe+gnIufJQKE/fdnpR7zs4mzYldndrTJ4wbNcTEilMnJz5jzl5l8pztU
fMZycAiZNh2pv2J+5SyW7NPwDTlC9Z6n6UuTK3bJnLFsSHnicKBkbKOmx7q4W0pDBwig0ZphpiMz
0KWZV/zqjX4V5kKeLdI7Z76NsfAtwmaIONuGDBg9HdOisslQy2c8EjxCsw3cpw7VcEZ6+JpJRLfs
x3JNV7d9dpAFnEMO0qYH8tLEovJWj/6189DrI/cTY23sPCwpO6I64nUeAYkITUmvIZF3Y84bR9aY
LWNBcJEZk2HjRwGxXEUQbTpTz1Fe1s92FTo7ZRecVBWtX/KFjXXjJHIJ5yPDml2Ah/d0IkQIBcJa
76DJngX7YpbuF5n+4utetPOrrjxns8dQRkg/q0k9lHPhT+vEy8t7TduA8f5g8ZvU6CPFBrMGK9pl
qKD+BJH2ixE+PI1cQvRIAqqZrqxCiXcmEklwiOz6lOMr/hg5ci5FEN0tLF83HAwvOWMxNKVNtSqF
dC72jOH8vmiBpK1eiSM/KeChFqmsSYGgLYg6ddYspydWuHgFY0OAFhIsNwie+2ntlO30wP88yTJV
D4j2v6JBF29FmISbWkuWThUZezzrLonTTG+8fLgGATDa9Jcq8uopCKc7ZJ/xE4gVD5xWb7PS25H6
OCRL8mQwj3g5TWan2poyNl9bmIB4+KbxomWe/cKpJxnnaNfCpTxz9bXoXOz/utXv6ZK/9YbsVt9c
9rgzu4Oq7pMa15gUZOy2J0kUYghG7cyZyQEflQKrSqp9EdjjM/gP7RGo4QZa+PQcmQYHyNDaWqll
HCcVieP3RzU1KhEEkmmeDQ4nKMSTidXfLLtr0GKmn0LAYCYljQwLbaknFqELIfHljDesU5bPnR7k
ARsTq22iwu6pdxXuOs6Xo+XITRtqLPidPddtA2BKPYFd2sv6LNSolrK2XnTKoKfJ67JdEGj3GuDG
zoghIdInwmeGj31LinZ985SLtUXPVoI795bwvhdyMNzPyq/2WoX81GDouAL1WK7TLBo3Fef6JwHf
eU8ioGSsYQ78nnT7kjj+Q9DbZ9V52rZxjH6OLe4PnO8R9aGNcVDULyYxIoBF4pievy86ZsMF3X1/
jXCDxcKEN+OaRO1U0r6KJrSv3x+5U64vlJZM24waAvqlj6wJdeidxA2TTI4nwYT1qYMBhGa3UIcK
71JkxNFz12DuS2Km4YFmhM9BwL7i0fHgj46rSeb9nex5Dz0R+8L8GWkm2BnySG1cr6FaTrN+02HZ
urXQ8G+56S0j+CUPU28tJ1XIq5ycemV1ur3J+alBzkvpCVCW5i0lk43x9NoFSjsy9chWfvgpkpJK
ok3mIZD/gDlQPDhT8/Wdw4dbu13b3tbWbeOul1S+VZeOB1VSR+rJI0OV8FHMeWtXK7FtflZlzc9c
BBtvRH0Ulm19laTlbTMZNPxIk/r6/bUmSyCocn7BsW//zMApHOcBzW0C271l3nI0nB7uHg3Mt1qQ
OxVYQ8CYPmP22MdyTVbzk5vhBBGCfYa2TJjkX5LHH++KF527+HkyBrToHV4zSDnpwSZP8DzSDTeN
NDolgA0XwlPWHQ5ctrAU081sJGIzQ4v9ObYu0iZLPzBzNg6SUh01Vvk0BLqxbSHDLIdc/zJnE7pX
W8jePKKAdSfon5C6O2TRDr81FIVrL0fbRH7Eq2Ck0ww+RqJFRpJLbe887B8qTZG6h0WNVtaL977W
rRlpgQY0aAr6oiNLFgFhT4Lh2JkREfJM261aVKsEUm3lEh9oGxD9tEpMxKPXb0Tn0SnlRmbL7BEr
GrQ2XMdd2PV0k220BK3w0freFUEbaqiUQE5266dCDv3OxoA7ZmG7axEm5IwFThHmazRMkLfai9Pa
5TYX8UHK2ttbmFhwcBLN3Ltgn6vIMckYg8Jez2D274/MMSLxdj4SlsANTzKjMLT9tngPuzxhRo7s
qtf0GwMCZHE0OE/12BR79O/Wsm/t9FSFgLqnnGAp1DIpCU6R9idvXOCCwWCEjTU14PA6mn78puvD
BSXNeNKngQW3NmsevYm058D5Gfj+EyRkMcx67uBU0pZGFxMiHPLaeku8aboimB2xaC/HL36+G5BD
5CjOMk3UmfaYTPdYNQw3IgFCxey6FY3W+gCfAG5q7T7nisNYgrKPYWHUvrHRkgdKEuE+1JqPKgvU
1tUm4zkur8AKrBdhdOkD+IgnO9RJNVWa5IirA9vPE2jggeNw1pjg9UfZkaj79IiYdWtm7vCniaFd
2+ukq5MbTfI0CtAd9qnxOJXtNfJ8A1dmMaxtw6hvUfT4HQr6fUkovZYW3w49TvNbyyIaQsIA+AGe
lmqmkvs4E0CWkJW+o20dl7aNNatrvXHvkG4ak9B1nBCwdeAHcb26KFIQd+ZVTKuUbXrdxP6wGt2v
MUafYXsZC66OK5qkGg5AiNfWiRzMowVlB9Ox5EWXWvcVJCfs5epHXShERwazkzKELRfJJIdnYZA6
6BvYogrkiGGclqfWs/M9MXjEjmu6fLfz4V2amEcTq9av9ShRBUYFX0cCseI1zEy25KriqIYIX9VE
5p6EVqltFHSIMuJB3q0glXfAPnSvMIFYbnyObKt+JCOqRjScLCxMX3NhQmud5MRNbnjph03ssN9M
/otppmJdliJee0lJU0dVJ0wfxtnElzguJn9wtkavHd0gJcykKdUGyppaIQx2gOYLBgSwnheTY7Vb
Yo8Rf1KX2Ai4rih3rKvTjR9hFrKhzR6SYoTqEGWEiyUd+utVOSF28ifZr+xs+B3HWbCVbdddwjjr
LtX8kcFjw8IByrPjgG00ztmtkukKb9B9ghlGM6uMkKF7gfMUtoNc0a9yt9+fImXyNwFR6uvvP4xy
OWdKMdCojS33KZAUihHF/ypwwUu3lJevQgvtNa0cEyxnTU7SoLereOzKdc1gixAVrBIqGbgIunat
NPey9F56ajn8k6L3lvClOEYT0RfFr22TIBctDCX3SnffQrPTj51Tf45515x9fA5PpAnWjVdcbJGX
Fz3Phy2bFaPKqUFoZ7HzOW3XrKbBlOfvryVUkJRZSFy8Eq3vKJFtAx5G8AYGc770amTtxYwNp45P
vclZz8SKh7rPX5ie2GdYMoAotVCt7NH/SmWE2GRWc37LLtPA/lkYLmJmFJ1EXYW4qJqRgLmpEocs
Uae0zSXMSlr3YWCQZ82bONcOPnpF9xaZhHZJfUTwZcor+1Yi22HTP2gaqytw8wMt+/ioekK0E6yD
5hSau3K+JawWsPwQFsNeyWnVGSAK2jrG3BwO9ob1R/e4TQgH799JzdE2YRMxzxsheYuYLGK3hlLc
AHgJ8oGGorUdCb1CSs+QTaXRbjJMsLIwzrSMN9W2BdkxKItFmb+Ukq1DF7QIG/WjtOy944WLuG/u
hWdeqkWVtc9kJ7wzdSqY8EFqBd937UfcKDRm34C8dOj9SpPeuZCfYxCsTGsFcgkRvNXQqA3ycs0j
2OOKtKZ1aJvdIvEBL0Wm90i2R4UZO7oYuverV5b3FTjR2a9NbkhtjYw8OultSOila1ebBiOEzx6x
JnIoX3XK8XaOW21gUVXPDHGpIvSnKJmi17HRYP65PJTxWDBFDKM9Qm0M/u0A62L2wXmz55TOyTS3
bfA9hzm9EYiHaWIzlPW5HbQKBUjJ7BB3FXzROlGbkljWAxF409nSgONocUuhP1ooT8b4YA2MntzW
iC6sNz1TrdI7tzt0VRZpM7777BfrDJ1tsPDtwd02EaV//BbkjrubdCBQfnvQvP/L3pnsSK6k2flV
GrXnbU7GoaHSwufZY8oYckPEkMnBONNII/kAWmsh9FYr7VuAdgKkp+luPYY+z7olVTcEAbXvjeNm
XkRkhDtp/IdzvmN/2VmYHzoyZnfIpjTgAQp8qd5VPZLqWrko3hJ5r5J52IRZ1m7j2S+XddwElyJP
nj37fYwT96kagDVaMdUjbe0+NSbKahk/i1ocRZmMrFZab20SL7Js4TisKL9YSd1eBlm/GF46nSwY
QCuCVBBZ439GGjkSPabZXoYjMnIHxbzFmgF0goR82QOsptS17+KkeI/HEFVLk79opvcbrEXNpkyc
cyc4Y9yp9R5DWX/r4sC5d9FdLLqivaJMiLG6Am+gM9jH+AKRkOvnMWXnHt3Mg/VwTTsazkJ7Rxxr
PkHfnrFux8haGURbLLGDXwF9ZN8icKCYK9LpPuMM33q45I1JiiMdNZJ7EtGvU6KJAHMgchYjaWgt
ViQ4JExbeCAhooWNteLJb+3tGCYOjro76AbyONYhPA39s1ONd+rsKmdbHTEiwfdRVkPwgE6Wum7I
ahbujQbjD1PdMlHZMSAvt2YCv9Ptdct9Vdbr0ETuOfj9fKhQYKy0r40XyaqJjPA92JuPjIrMcGNy
wMyYgBFKMl+zIyewBZR+352dWH6wYI/3AlgMBnljWxQmGwr/ex15wSvN/Tdnqq37yGVRLyXVBFIT
DOFee8+OMN4h0UqX4yRo0nPE34WmTLXYB8ExFBnV4czDfngpWMWcxyHbOLlJTdYNHR1C4JzZ9d7X
VdY9OhnRhcT5LH+l9cmQ1TNKlvNMosY+8Wza8rRt7g24q3sj06y/QlbgMlb9Zozsee9B32IQUS5j
ZXUscKWLGyj4oMqpHwLZbzVi9gu2yOCEnasDwAtZUOH3G+kbVTot/LScdhVinNXkVOl6DGzrPdBf
JOU1VHIs99DHLCc/I9PetQ65VPMBc3QCscAyNp5264urXjRJhlJDR9Oee5eTyPs4S2sGlw9eCQEd
1Fo0mreXSVQ/AqMuTgl4JhtKwTdTyOiqfOvNJpKOyyG9gTfZnkdeGy+V2fRH7CI9a7II+7VtwZ6K
/Y2Aa/fMu/wK+hFoEhrOQ6aLej+641c0yGRRyEFgmU0uvWGam95N602obe958BK0AkYX7n/9sTdI
ckiG9AUrdLANwxm3km9+xYmTHQEAj26WnsxcpScgh+j5nZAArc6/djCjnZid3tCFTxCg+/uEQzHO
u+oqdE7tpTR9FM/EwlHWxZHDTzfNzFPNDg77UWaeGQnWC1Rq+owWqVxahi8B77TJCtgJKmGQoh0s
XKpvnKIIBXqgncyu/21pYwnh/n8jUf/pv/7n//Vf/ue/ikT9/av+LGYLUJ/ZwU2YBiwl8MX/WdFY
zm+CUNQwcHnOsCRBSvbnSFTzNzRsJKCxn/G8IHT5ot/FbLb7mxvY7HUC0/313f6KQFQruH2jv1zQ
MO62EH9gYWDNYIVu+K/kbNAoRzkNIjrG6sELB6IWpplMX9mm28knzgOU29YOcKm3zk8nbHhMzHKr
y9Q9sqrAyYgaaNO3eHnwFz9YgAsPkaaC73vrmk2euU2tEG3/zZEgyLPfYIkg+YQc8sEQ/n3GA++B
DFKSp62NW0XnAuPad1K6PGpXcTRNtBXMZOodR3G1bJxc7E0zOU83Hk2a2fdBwtDH4DaAQEuEERlF
2WKcxvIaaX0CvQcOUTPd9TGSFL01PPn2EK0i0rfWLRgzBZhv5+rws3MadSLQCNMPehFrroy1TEYD
/ljbb/y8AGyoCvP0fSxNqH7OaK/T+NXsS/mKMRsPNMKIdp5HkBEGMG2r2fVkSKxKTD8HuwWBz5j/
IwRReGFE6198xGE4O2dS3+ppOCIn7kXoHGBndud8St99GimMXG5+rLFGWTPB2GHRHqISHxT4DkXg
YYIGWgURHL+IOajVULqk8WnAjcpDYl13JP8gZJp2ZBdMO7LYT8IDBMlKn7g2Ws+1plmXfNM7HdXM
opT6hjwKmTKD+jnT9xlWzR9GNvHBhvYPbEFLJgJ2quMfYUcAn1ua4qEiVHIbJrnaz3ZODu5ATJls
yWe1Bm+NRyLdwFaL7yZfv84AQaVTGId+6NXT7KCGG6r5pPUYnvt8RgM82ItSJv7J87gOnIl5S6IB
QnToAalsW2+TQkLu65I1jxwJE6in3WBnYOXmMjiEhSdBjoEDTOz3ouvrI9FeK5shwg1pHW9bUjzX
Q2GKRaZ9ok/DeUL+ZreIVmYGhXLZWmp8Kr2g4wOsxHouFFEt9dUvygslYftBssCXrOOXBoLJbirB
aZSQ2/aWx+LLl/iRde2sc7AUO9sBsGEL9EZaDNcaoOYiYSEk+ETPSgwPYe3a58ob242OfeK4fM99
hF32XcVhtSE9NtzoakgBskByyMv5apm1sfMTSElumIVrjMDDJkkqE0lmaT6YNXpRIkI/RZvsCa4N
v/zYuyOcRFwsJizEC7c4WlqS4iS7L5xCqDHQFMBuhTu2mmr1Fjh5taqk8C8NsruDSSo2E198oIOh
3L3PnXdxK41Oo2u/GPA4BzVIm5hYyD2ulu4JfRTy/Hwi+pEI9JV3c6IHuVbrnp4NcowDpAEPz8Kt
dYYuqe0wWg3qxRXZh5EM4zWf9L4xfOvKNcpOi7fiQKZOc2698tRKpWByaatemAgYAf/XsGiVcacT
HqJa91feTePu118VaVgv0hK/i2V0cLWkXW2q0XYfKpmjErOE+h53+QUBSvwelurY3RLwGgxWq9Sg
KlK3cRr8QzLlZjIMTM3sFZ2TNOmxoV/DBGCNV4PxiH1zOP16IS7OoIYFbhU1yZ2TZBj9MWe9TlKu
JIFT30rxMDfMP5zeZkqQsl4lFjV9DLuIQbkI2tdR6C9idPs1pP78EJjNz3bqx9doNOWSBAP5VDft
M63Gsx4VSay8ceuJBVo0yq1Zttarh7S3SpfqwCgHQX4DzHLpiPy7KjwMc2G7tMJka8dt+0jCLvVm
TkXheTeAa1BNRwaX486X3UuhW4CdFpbBIQX97/VZvSG5DUhQZF3rBObMVMyfpM2NJ2Jjfvhp3O5x
YXtYNUkGJruSXUNpurfTnSMFjUgxTGejjYt9FXJb9EYdbOag9y9JV+dLu47OvWPbKMT0F87N4Zo1
873RAoqF+uFBdrupo1mzWV2vTmB+F1Cx5pUK0vaUa8SOYVZ7WwVAwxWYcOjLv4fJ1O2boTWgFASk
xBYmelRMlwvRThphQV2+5YF8K2dI89rLgwOctWSPiQF/f+WDJYtwbCRzAg4qqxcZS8IbwtXfoku7
5sWQrTVht2cfUfOaAt+GoGKpkyY5d+m5AdGrM+UjQVnGzvOw8XhJ+zqR8oMJnT1sbRoKkmm+SnBg
78E0Zaup0e1Rkzq0Ul5EHJvIIA0nrKagYu6joYlAzTGJEnZuLKKoDU4hbK0oujm1Ajns5mxG5QBv
/miJQGwTYNhLoXyxKxLMb11mPIFaIcTDnGEdKBz2dk0Ol900a+w51Xo2wuipIdh0IYrMPqoyBPhS
V9zIY/CDoL1t6rUMjgQkw4qPnEbSoHsgWWrBIqZMOuwjEwdzwjj4LWucV693cEkM6KwawDQj9IIP
szp2g41IzErzR+n3I55Al756/mk7WXAUKb2fqLH5RdFMa+MN8T6qJnX1vBte1yvb107TSUBEf0YO
lu7VbcCr5X7CJ3QXi9xfNQOK019y8jm10jVIn59ywKyNU8a5BD3QJEd417Sopxc4vEs1eO13IJft
xqelWDRG9VYjQjwy6S+J5hZbB0YrYKLieRD6rcsCCxQpQ4A+zdtdOaJpGPhoPHKaOALvoQ6QGqpU
shU3OENoIOAC6TU8c6lklAEhp0LFhCQvBSeAaP0dk/9RGeRXolx/JwhtodrQu7cg+SzskJHLbGf+
Y2R5/SbSAAlq5Q9r2nP34DLkI7yH3TKWz7UtvVetp7eURvZk8uRbuS0dzWTWFSovOgnHZKpECPHB
wa3G0Ri8SKvAUpzPH2OJg1x6yfRs9FnBF5r53gbId4D+f+NCPSEQHX+yHP1WmdLfyYB5ju7b7uwm
BrWKlSAOaerszi6Hr8pYxRmecytz582AmgZEe3VjkauvBIst0mHvs+4gehc8meBuP8nUfgUxltzD
qek2TPY0pue42YAaRQyeNOExdhGhRJ7L9qNLDvno1xeVJ7uOfRCXYRKdLd90z1qW/lJbdgRWKnW3
uQn2ghFo+jz1pl4ZtyEP/d9pdEPaqznK1zgOvafWKM61/2G2pfNtZIr5xB8oUexvSW5Ey8FK2dPe
Fjy+g2u+ccb0Ci6zXKLocTQVG400IUnIVc7Fe58QhLmIjOrZkVZ/Lzv57MeAlUIiT+9QKIw700cT
iR1kupqdm6Gx69J9nCixqsqATzCGFMGVxagpI7T6YEzWR0RM313LgqFu1PCQXkqHuzrTjdpUNdkc
pUQcVd9qF811ecxYdG6cG94KvDC2wJF/Mxir6iIUy2CEj+kjk/xmOfXRqTVi+LB86HfakLcVZrKX
YRUfZ+WG60Z0Z21rJkyLobNbZDtqPjInV4ccw3eteutSa2FeRn9oD76SJ1taLgLqa8Re6DjMSLRJ
DSJ9KrMvf3rBUHeJb3pPp1mbTHAAUxfWwxi3/h3Q5UXlT9aDyQw0Z0X7aIQWNzBpDmLum5Nw7HyF
txTUa6fDxdDwNAhFwO3oBG+h6ZBop98YMRbv3Mi3Bb4XNzhEE0IETQdrGTh/Y11WUNd1Wr5lMwGI
fqlZFGVobRIO4AglGAFN+TfM8y8dUYJxYVgfFgoxfNrpnZExHvD8YDzZZEHZpd9+a+36DfZl9Toy
QUZHnj7phFVxnONtB48Y74vY28b4kJ9+BZgrQZ5s6/T7WUmB69j+0OBRALY7JWnIDeda3wtuDSGu
XkoerKNGDzA5gTTZsM9utoVScuwWDN/3HgvElWiIlk8N8QOeBnQFknAW9JC/Bk7pyYBItlEqR5UZ
F916zqfx3ArZIGsregD3uD08hNH3dRrNG7rI+dTNboCwPvF2lkPRDdXaXbdQkx/aAHs8C97iNQ/M
L6fNhy8D6EImG3qyns2Fqczw8KeXtAgX5uh0EMthgqKwys9OmjwFImSiPcrb1Mz/wqiH4BVbOZSw
ZDgGfAuswjPFCEZ6g3CtvkhhVFjsYuGfRfdBBDwsDSN0FdKGKmaR7+41yWYy0vDQd+jo9YyRz5Pm
fRx7JJf0ejqTpA2dLPC44klCCbGFHtto+Ok1gXf/62WGz7aqqDPWJKhbFrHZpdbFsYe8sKp6l4jm
QPr4TbFoDyEzQIvpSVjJz6R34j1EP1BKWqdXR39COKtOMNZR9QX3PkIbDhELZVrp7mAAYjuNhjuI
vO9G2SULcPMDSWBTuyLGE3p0EdT3s4wfpzC77/WYfhTbJvLli4HEkU0FyHNu1u0UDTXXoL8dUm1/
547J6ODYO8In4XjvE497ox9fSDgqF9nsbgNbunfkGQDvA42QEftWVXisozB/61Ujt6OXGccC2tGh
LbIv5ZVizW9Tb6LMbF47o996KacNkNbcSZoVRHGbLVrqbYcwetc2sLZfLyqaNvakEIm501PhTWjM
Iszjbezf4H1iWJZI2l/C1CTXtcWxNQt9x5Y5IFOElzloviMtQNdOFuQmapX4PppnAGvWW01o0tZL
nGor0VJ9NyhPrBC4eBzfqT6zH1Ea9Ex+awcmjPkKkQh1EdMqNt/GCh5VdhcVbXQkmvYI520l+GH3
SsHqBZfdL1BaN1ucn8MDpDH7OGeEuBhxHnxXKZGIZdp8s6oY+MhMFeUR33sFLwVpe3R/BoO0rvPI
pNEhPcqsUYcNMYQY7jXzUsjyEdpDyBcS0TR30TErBvlWO6OxEXRrW6Obs7eAtoj85ODRt8k1yKxw
2OYz3HNqlq3HUOaR/thf8dz5YGjiHgbTIcWwcNMHNOaM8WMTLEwiJMBFH4SQTMXSaPqJEtap2Gnm
C0eyCFVCbAiGtFaZl6o1K7AUsX/8mfvkgEJ9m3ajtljZSpnsSVPXuJUXFOLI3LyQqTeG9dWI4uob
U162ScYEEZBBh0W26mMToklxAH9gbsEcm3ar2SEhPSqHbJlKPka38LxtWk+vqmvtIzYO8w5LYqx2
5CfHe3Yo5i4anOM0jeGd2x3yPM7vWzGcYedaL64x+nsLc9Tq1x81nwBm44ndUCwRnlWx+YpPY0lO
MCG7g3MmEJLHZJgYUIUTgXggSvdjkT5An63AZHEyzWF6Hvoyg5cykgSJmGht8SNuEoQFrPNua8f6
3McAjnVfZLs+CMq9k/J404Cp726/tmNzc/qA+NHXdTzwLPqVKIJvx1SlTXsfZtW08LJGP/z4Ja9i
z+uvcD8HyEEYaDUkzwvP5OGbK7RWiCVDQ9xjEQHpnD37ZpFdUw9XmALXmTnplwktGnT01g7r/Knr
VxaiSJaJiXvV5BOAUJoOlTMPC8/LgnVh5jTfOgKDJmY2jIyujuhmkHIYw7QuHOqCrA+JvFNOvldC
7hDRmgfcdMfICth3Y6G55c3BE+eO/sVu1KDSFy0/43oYCVTr47lbIxu4TYvb/tgW4gtBEAZDDect
aEM6I2SJuuvb14zcyYwr+IZ5teCcCv+M935yAWuGcGMcs3pO+uEoQbpc2XljgfUMvSmQhTxBv2Vx
6Jv7bjR38LbmIw0P300C1PKCPDoOyNW20kz2rZIULbcXt79ttZhwoxoe+nPQg0ioxvBaUWNtU5uK
1dZs82kT8eNhRN1UrHLvGSh8sNskA0AI5765/ZVnmusO392iqQu5SuDsH369VFioQn/dYOP5QFg6
5zo/JTYUGsxb8XJs9GWMvFMSu9VRW8kRVGBx6GIH4cLoH7yMq62T2llMGZBOVlnAF0sjO4H4PIQt
4T6/XjJ8baA5yV0Yx1OXAKewr50e7ftIsjojSyRcFHjlFsoF92GEE7p4ZW2q3C2OCQG+xxF1BSzr
b2XsmqQOoWTO2gbEOgpYuNmoiODwhz8mSTZ8UCr/QLGzSipcuYOo4k0PBh1bLhrIJFIPYcFNpaym
xYPcrOPe7q5h2VPOYwsburQ8kHjCy+2/eqMpD2Sw7mFqzvuywstDgrnuzhaNNK4eK0PlMx6BvJ/s
SuvvsSzvCXFz2b/QcnGxXGHhZTslEJ0H6TFujehJDgClUgwLiz8dDZDukHggV8pL6NUT7PrAXjPr
TujPY46xNnEfh76KToamAZC+XW5qEzJph2QbTe94H7i5eeqNvLrv6/6i/QKzlM95phnNbixvdBfk
y0b3Xcklx7t202ZWi44RFebMSi5LP802yLxJjjZ5DDrTsHMjuLrGjaYRWQVNV2wcnR9RJhgZGLXz
yQm8xL9m/XRSfUc+IPBEOaFCnN03gGL1Z+PJNzg45ZFSwF2j9n4m52AH2nHeQ9MwHtPbvJrZw6LR
pn8Gaf89za0vjK7lQoPHWck4wAB6e6/gyBMzH/dEaIdRjfrdxfUcNe4em8GVpLf85Np4SPF6Qy4m
WxrnGV3kED8ZurnOqbjzshTMaZK/V2lfXoFvtcDKVLDqw+k1d9r5Nc7yHxE3yyquHHantx8vtkg/
oie39wx9wo1yx2GDKoSdn4kNjgYeQC+ZLKvWyZkiy6zfpmn5Le2JZuyZgSxsVclV7dUu0w1YGQ37
s0vZF/LcJU6+0ma4jORorS1mxuAjYGswEyoaP/wyQGKljep+IEkRwGstT73IsmSgIvuzZUbtpstc
tFaZ5o1q9CfxxuI7Sicw8hdiz2jbKbugrDT5qqbRD+ob7Bs+USpQ1NSQYEDKxR+ZwwVBp/3qNOMS
z+oIRZooAVd+eBnk6KIQvPnuvm9ZtAddvQabba5MjronXVHntqfOEaRq6dFUa6Nwnsau4i6YUvEQ
p1QXxo84QmZiNVa0tknNWAiPIO+85zOPo7bmmdiNa7oSd+1M7cYZ8vGp8QFjllWSnrrUj54bKru0
c8DxQxhb/yq/qoxMkvYmeQfvu3Lhdh5Vq0E/Rtq55FE4LrJRonCNbXzUvbNhieNhNldIDrnYjrPF
t8xRHuIyq3sKg3fcBPTsY8VumFbudaLIGVNpvoB9xLXbeRQCUxQeh9C6Yv9vlwyY59fCDr8JGoJT
B+klvKWp9f4YH9G4HqxiCE/GWEHopusADR/ANhrnNyt9zFRcHdu0ftdajhuCK692AzkfnCfIHyOY
tuZMoB2wR7brrX9xkuIaDb69Q5/+EHlmcCG/0V+MzEuAddjxI/PPcR16OQVJ3yjIzQlRnGF449OW
82WeGuWtRtf6mpOs3HHSX9CgRwg1kdOxNABF5LpH1RTbSPI8zJBTbBiHE5QyOXRVUzHtRauHY8dE
e4m5HeloltsbQh8JKbn9MQJ1jvYfS0fel2ushOYFrFCBX6EuyJt6IVcqxRyk3b0Kw/ojJtUCuL0F
FBJS4ibC/b4fQSsxiW/dTdsLeFd2+NZ6CCeoMoMD6kt/008pQxuUS6dknJ0jaSC/dHEGgw6vn7yz
sPBG1QFaOlPW0SFKUnOhvKa6Y6C30c2E/vcmAjby4uiM1k09/jbcQhnlUKWn2phucPQBFljkz2zI
KxwVZCfTGFHS9iSjJ/14KYcnS1feJcor9wSkd0NbIa+Z0+sLuxVRtd4qcPHWxE7rPHRm3h3diW38
XDxMFb5XustTOib7nAkf5G3HuvezIUIlK+eNezvpZjOQh8LQSyN04zvoYMGhqm8a2ST56LvKfa7x
UMrMNgB2sSuxRWIuxqYwqbBdGj4rtMbFaOMkyCKZcP+JEVGH99KOjflE+wyTJoidZyZ7ZLv0xnRf
OESFgfKkbSCsd2FhDL8flGRhRbag3RHc43rHPkzGK4hdk6zqKVv9Slg2AGUf8/4WKUluGf5VlNDk
F9z1TSCXaZiBA4vY9AkD7z3t10VNjtxlU/2ttt3ppK1wISdr3Pbw+ZEtBG+zhAOCMy3bjm2a3jFJ
xtNV+w+N13xybFNgZKykJlhzH30fbc3M/6xKbT35Jc7bpBbvpuhNlkIM0g1jOmCzob7NetLVZ1fc
dSOQjSk0n3uQEossMopHhG7kokZby0aelZsvQ2B2xwJgEDpgsW/o0N4nuzkb0B1AFMUvsy571l6t
XKeRzB8Kt78UyvZXThE261CF3T2/2MQsNLuVUoqauS2jtQm6NIlviZeeEq+kF6/j8L4rND90mfDU
0ehHxwmerUJbvEFBRwzqrUBo5vIdgemMAb/qd6JkUxh5aHNGO1sWfhut4+Km63casS94dFildjaQ
f8IDF7dkTkjXFA4+lZPJjSJyRjb4Moy1Na7SLobIKfv6CicwBIVyiSS3Hcs3ZxagDhovxAHbyQc4
Vtj/guaFqQBbYxmuGbth9ICIvJGFPa8iq6UMIJUDZY8l70jJQ+bnfUmk/NSG4dFqW+MYD+wnjLad
OdiJRDLiknKqhY7Y1gH+PVT90sBtzsfFLrrfY7eXV4NEDbQ/fXDxYiy2k3qt3XoLKIXf0WsMcuiN
6mlGnXSKCvcTJl7AEwhkvadovm3BtLjL9/1I4W/XOJT8IQ9X8JPLVTe0GQ/qamITaeKNqL0T8FKs
+8dgFs5lmu1m2VdBuq38yINGgsS1hhEb1AcPhdg1Z1BuCyM55p7YU1VJZFLVsEscrH9SVI/D5BTn
rvEJVAiASoyVqFfAle2zZvi2clQRotf036QO47sIyw2BFXXJQrG+gdDHEri4+0EzikvDYvbstKiD
xa36jVR6wSlIYF+RBhthWuKWncqWIVM/CXQfd0xp7aM98/546ZA8eBXPJiMz/bcEt5YZODJmmfyj
Hvruro8F0i/JckOTyPiYA7DfSmClaAprteY9++RwsFj2NM4xmoyVHXAnll5abc3UNZ8qPy3QTRIX
4Rf5S2P15reY31elZvShiuyzlM2pMlz802Xr3rlO9oqzahs6mf9MjO8Nvx7Ui+gmCrKJEcOo7ber
uHflUnhATVVpPCu7KN89lGfLjqZ2gXOvO1jeTMTZSMLtje4lIUfsBoo7LFfhXt6iSvjkCXNoirPt
1c81t36UFeWDx6N8EUA035jWLXks0PG2tgx7rwxjRU/RvP+buMfi0csM0Mez/Lf//t/97ef4d/GP
avWu3pEcp2q673+008OPrs/VnyU2f83//Jsfv74LsU0//viH9y+mc5w/qk0/1V8auhm7BBCm+Pf/
7z//+1de3gu+8p/+/h/++e//wz//9//2j//xf/zjP/yn/6cr/Pdv8ie9Uej95mC5Bk+DetASN97V
75Zw3/nNReEDtQq9j+P5Fmbs3/VGbvjbzT7uwBkNQjYdf2kJd39zHFuYgYkRUgTgr/4aS7h9M3yT
ExCDJvj64x98BymTx4/luogg7YDp8780hHuJV1hxQ+TcQOs+MWd1wmjL9k2X36fMTqIjmuA6eRvB
obifzEVqCI8DMoUINCnLyRmHQh64nN4JA8EFdav0P/0CBSqGMrex7J0jTTO6cH+ZzBpQ5NwEQjpO
X9FNlvMHaSjQcxZoUNzoQTGos23Y0LFD9orPSGpCgps56CqLEa7dYnBZ1//oFR6SavEXn+Ldn37j
v6HJuatYm3d//ANH1798JyCVBaEIcRZB8whd18GF/5fWeBS6o2oaQYRngxCV5b5C1K100UWHQCH/
F1sxiqF/DoreNe5FR/3MaLx2zWVnpaa3JdQn7J5KZnZiAQBAkhwU1n4OsT7TSfOc9to2iYyD88uT
D4PFoTMm8UDRz97AcwFRmYOMfiKgHOSRHIQMGr1hKSc+sKDKqqU39mnzUrTMREvqMJZsnw0eSnHw
GiGJNHdzwYgfY1o5YMVJi54NcULpGJDjytAJAxWmnAdKdTkiZ/bZeO9QI1jD/Txz8W5bcJ8hZblq
5td+rhmrCiJqTRTqdaU/SQVR2be8SmtqWLCVQ/bYWBlLQNzmAI1XwaCBjfO+pQOOqwEzYnp2O+Iy
3UVj056c9YBn5meVBk4HZ6CQcEOYOBQNdH242h1zsbQyy6MPixv6ylD6WXjnkD1ICBqDAmLmYFoB
0nmWDVCOQ2lYQHVWSYt0KU06v8Fzy1bU/uETDEj8IW6BOHzVE+0Q/jnSMpHbSjV1wyJuG5hma5PP
Z7j6letQsBVxbO9cm2nuR+nh8YEcScS5jc98ruf0EwczT6ku9Hs6ivK2s1yYMe/vMdPmTEypqLQ5
fE+Gih4RC0DXlvdwCkb3VRqTZ78ZQpneozvcCoaKegXJgiIiV+/isWnNetHjHbVWvQoSSTKINVGQ
RzB3wndnaLz2K4iHSF3juPfmK0NG0mJCq8Pj4XupRt6S6UitAgVzdTlMEPr2gnYl33gWYrthgStc
NWLRIjGVO8ONNFRjyqW0D5Y+3qEa/7tMLePcGbAi2WYhJfYPoGZk/jTgGiEFywlaXcyLnBibsUcE
GEuC64l1wMS49El8HO6SkonnwU4LfnIwC2aq9nU8ZOl9EYe0H0xah95cTonoWP9ENT8FNJuGvmJc
mJB2mP8aLoM8DavcsAZIzX6NJS0TQFHuJCGuyHriKPPJKBItOS4DAc4yB7HXzo5sWdHRaBNO73q+
ePA6BEWPls5u0goxpICNB3J08uG2XE/KF8qoyhHY3bBvTbi9GFvAgFHs+0gnTLXfItju0uHZRPMN
TYAfIY4zJr9BSUHkgdOw9qjKhvE0+K7WFShxJyIBMM2NOvzuNy4Ol7i3AD+t4zrkx2OUZVQkM1kj
nMZ80dV9GtprG1mnJEmJDuUgew9nvzbbPDhNZD1V3yX5ONmGzPcgW82F62ODE7Krj9CY5+g1qQJX
L1U2tfA5ErMHERtzM2YCR0rrlmzDfRBJzykRFP1DHVY4SvhUpwTKLtKA6C7WTl+/myNOs2PGXqD9
6uAmaI6wuuzan4gFYtIue4t5iRL+PqnZ4m40t5n/GoYDjWwTcNmV5AsOeXpG2p9bDMaaQO1YUmRo
CEIj0C8Kwu2Uw/afB0hbzez035XjO8EeTc04baiGpu6tD/05B+k1JjfO38RoalxgsCr8EzkQldhM
Y9JjfzJrHgJxXExktmb+QMBLzqClXrk9GVpIRaLaTxdmMNlWtGBnbB04YAf3aR4MhOClJUV5nIws
Jl2CoK90YwL/qbaq8pz0AsmryyExxZxbS1s7Bmw9jQccumwmfY/Bf9kJll9OYY7d2rCCcbgQyt62
W5N02pRZPD12vrALTqktqlMUqwv6XpcEWLrV+ogTGejDMg4dyzkCNWolgqukpZ1d4LWtuy/tItWS
y7zm5noKZsV7ihp88Bg0tq5QGWOciFSYR0QvnaOWntGnBdz9XJjRRtlDUrxGiJV5oFrVhG2pLMhm
TvtwqQ37LtfudJ6SkAgkaaBIZW7gOfs0MJ3bxYKLWiRL057DkiCrmrnPY1tZrtrM/5u589a1HFu3
87soZ4NmknMy0A2W9277Soiy9N7zYZQoVyRBUKSnOYIeQx93n8bp07hXgABBUEJU7TLbLC7O34zx
jZxc5WMq9TL3FuHoWcSbREgBEEqkWuN8FOz2claE0mpY4mtKzHHyvT15/SMKeSye0xoJVM3baSas
dSZu+mwpaXFnFoQVevlsxo7GHyzALSBvUDc1lEdOBmhj4MhUsCd6HxY7DmKyuwbmBbGCryBbTVrf
LTWm/XOBuCY5WR5T8efOF15Ild+4aXiPqw47CI94Tt2fgCDaWwKqIHuWXoDFgcEae8vVYJmzpl8q
oXaJEUr5NayLIs8h13o12LZUJdBZtk2ilSGuQznlB8VZ6ew03dFnmhdzFzozTxqvehEoJvagHNjS
uU2KaXgBiKyXxKA0ypbtgk7OjV5iYZruNjc1X0fGU+hdCQNEn6IHoKiM5XtoCGiAdoXr9KWt2iwj
xT7w8YkCEYGM4MTeazCFGsgYRkq1/8LorcpfY4MzfB0MPFKzRWGmoRkvbOGbw1MwSjs9cOKmA5RE
jW50LxqmNd1CEXAeHGTH1OaSGFblfi/trCx/WTz24JH48Tga74EF22wLFVjqm84Jbf8OZz6fmmUa
YtS4h5mtp2vNDiJtVdOywcuoE4sWMU0ESzRgKylw8DA3ExydWlg9wT4T/oUVSWiAt+A735UutJJd
VdbsL0lptIMX3fXdTqEY6xRvZ9uaeDL5Oq6sfZ/YfbFj+wQYCL1PUPzwrBKbWRhg+Nk2Iw4P+KnA
6oggGhs6W1PAm5+FVygZH7C4PWPZdc0sLYjLhoXvgs1a2p5EDCdhNdhhphHy5YNUYTzTxy55sdUE
KBkqgP0rEpHPiBxfX+efa0Fk6UZXZe9uQvQN7TquaZz3xlRGtM4oiBA5Md7oNAuXn0I9B46vAQLB
kdcl+PwCgBINucTBMoPcXJMu7oQaIsPCNrJfbkbcOT4eozB2dk9CFJlmniVeNbzl+LrjwJRfjNQX
/b43eA7AqJgyw9qiH3Cm15TDN9tmLTyhD0t2uKUrNPSMAGw1jEdgcUHZ8IjPA/KIBgcvX0IY2HQP
EOvOQl6F1DuilCFBOqw9a59kA3VRRNaLfdUhpOQczgEVyBMqBwSbumdoI3YkJsK4ndG8f00132H7
Mal8qvuFqyGu3+pmL9VrUINpAOHEO+Y9kcpNfyTO6BNbWrPIsfHQkRGLjpdZS7ryTG02KtpuVVbL
wZkwpeaZU8QPvk6/QaJtBsAAUoibDHc6hNDfjTIt8Ko7hYUqSKko7MC5eZ19jRPTrhEyJNP03UWL
7h8LqOVA5cu2ZqMLqcVMtrB/+og5m+f2F7frnehjkLFtbALdCJGeMithvGYFNQKLgtJqk4262eHS
5LFJv1Nk6KN63vV3mdnWdRiqYlnx8N5QQbpl8H/PzDM3yt/zYqzIIWvqf2qc/+k3/w+7aAMTDW3u
v91F/8///F/+9l//w19tOr//qz9Iau5vtMUCx43CefNpxvmDpGb9RrEFQJr7xbZ1+Q/mtEnbjCve
VZZA5ST/zJw2xW80dxJQtQDOib3m/6xtNtRfjTqYiuaBhakLy3AoL//SLo5I6Ccfw96h0zwS0nUj
eLHx0y2Jkf1w2lg7kl/VLHRrsA8k9HCudUZ2NUnlFgUbntDuopvt1eWijGlpHfOgu0nxI1Uetgg0
Rw+c89bW2JR5BRggYoxJZL3YGG2EDrVxcAS1VQbn1G83oeO428Ywn2AAy6VXROAyTR3/fxrlbF2I
twVmGFLQOdG7UfP4aPM3Px/Lc2f1zzwNXg2e3JeWTJgbYeNkivlVwqCRb4qONr4ZLVylpMH0gavo
J6Lvet/E3ypNM+62LBKsxzafpkYd0zUZQnZCy1e8v0YO3DR8HtBO1zJk/JtqwVq4DdnD3So00aVU
POs2xMnQrkW4mQmtwdLa11f+PRYWBfyWk7AQVbLR3EZ/onIxGbIeyqibvmpGsg860b2hpopXbefC
D2lzsoS5fNKhZdJTW+ayPiWhAKpc+q9THt8se7aQ17I5Kv4MWDRJ0JwnoDRC75CGFmAulUk0giSi
I4W9NbmpXlqXQIA661+7UlekO17GChCPGzOxpHZQC8Jk8f+qAT3/TFb2Ad6sTRlyPIaWuFaBatdu
P/UHXesjRvETyWqW0X5oeXM1xJDc9bjPV83ccuPlr+6ljqXYetc8TX8KdaNZ1VntP5wM7aUJlyku
UQRrzJmuRFY92BF+T0QZPynDghwLkm3dqtT6UqCENBvormrOZutziZwAsYQPHE0MiJ1G4hTZ6o4K
K29vE5aSxVtXFfbOQKvuXOI2XsM/z57rKtor9LikUvoTg44U2EFuNlelLIM7jDUsNZI8jl2sjl5Y
/kIdb22ElZsnAmMWBCBmOx1aWpso692WUHM7V+YHg7YkJ03+VgoCKfK6LN5bW3uxS3olbYrfHcJB
YUgH/dHIye0DpeUvmDARvDnFJ5y6NYIN1zySrljToL67XClJiYuDfr6xVY/Gqh5pVqpObakwxcKz
nILXqID9BbdVrgYnhYtNnXmxReKehdgEGMVun5exRlg2Nenr33+XmLdeMYfQISMuDa/hyEBR8KWd
yBtx/OYcEYq7gXJL+vp7xu2gCKg8Scw2J6eKV2RRlRf8PfFdk8krJz2bzSzs7sKIoiV9n7Mljqa7
qx7vrlV308oPCRPV3Ur/FtsjWm70ULSqKcPMNvox0lehwsI+4KFJ3KBqGE6flzT1EWUK/Y5Ivd2O
FgBWGuQVkHr1VfjnphTTMjZ6Mn49UrgiBjOEvqXpahK0i1MWsJa10PqaWRgxvUCBZgT9LzOZHqXy
WMNGRbRts4qIaehXz01P6huhYTVTCDHi4Eripauybkepl+zsQS8XeQ5MEOb4uDJyZ6UhUjhlasAn
RLt2KnK0O6OBc70W915T8RNBHsTGuS5hd177GlpRvROi0xCv2OZRav3OsklZ7x2zXMHhTjZEnBpH
I5ruCjXYKhFevk/ogh9haT07VUC1byd4cbqOHUZunju39NeGpRF5RMQ7hUJx+bzo9dy+JmrJIMA6
ubPOgNcNM6TNGw29TPvdglfu9UG4S8aSfifNrYNt9uOGCKNfiV00lzQTRDT6ezt1+10w8xXjBusz
QvToFKq8PNHnliedlC+D9acyVIlvxxT3z4v3hWptuEvuvbuz7aMw2wxazZtQmdNb1pYra4IODu+l
31h9lxz72YXouTxzuxL9fajOImrsZW6V6aKS7GRypizHLvUstF2ZsbTbDDt/o19tJ9Q3U5C/Z7Mk
wazLeiVYam2lCh85uUaXT/NEGXmPhGf+2jHH8FSNN3iF9c0KVxoLbeTE3PFOheTeL0Ea1xm6wIbl
TuwjpSgxSS8yM131cRdiM7HQlHYIIvIpTZde2fbgb0vyBbVkJUc4vFbcn5Ro5LWHdIZHHXOPoxx2
XtqxZwv3ixyqjynr0Lw2wluPQVOwHgV9jgz5bAC39+EtPo2p12y9CpTBpNsa7vGp3wyJ7b8GJhED
EdZvqBkOMSMBD8JEigN/qK3d3Np9JpPlBX6N3KiT8SzcC0hk8ON2l7x5QJeHXlRHDGkpGW4ws4oy
3TVWOzeiSbViaEOHoOES8TWMe5NVnEYSNIPefAbmeKpVaIHw6fpt7xAma5c90ZODSHda3SOhKGD+
pI1PdC+C/6aP5b6PiJHs6BtWQBSt17In/DGpvY2XAiUKcwnGzO9RP0CBPDBFkAfmyiu+7AYpa+Oe
hkYYBCLb3IBy0m5/+ljDIHtXONXbVLJaaRyGlV2O745U4c0UFlQGQTZix0hePa26VF0XnPXBQByW
9tOhRDPGc/MsTem8yCA4Sn5cjhicrxG05GxEqIQWN16wmBx3n/AfYzDrdRI67dK1fOQICanWZMpg
ZbbPIWCYCxvooPPKtajFsOvDaVxVpCgxnauPhRDIAcAYvhbosD3DrFZej98ZbJ19L12itpC8zvNb
1LSWzzwGoqJ6JBC7lg2zO97UEid/AWoUFt3JCys2ttE9Jk3uBjLxewi3bF/U6YCkQLHg8BHQBIj6
98xRvN2Quh4hFeiGFp0nBZlMcbEaTau7tpX8RSgrqVLVkK1ZhzvwckPnyBGwGpMQXkA1MXMaO3C5
onZuupECPmmDh1XA9Al7Qwdi1KUbAU3qUlniV1L48ambingvyuZbSxzJDLhZByEWstT0/bsboulU
SfstCi11wq0NXXEc2dr25HKYPtEdmJNZwfdd1x6IqbtUIg+/gLFftZy0V1qxYqMFQl8pTdM3ydCF
0A/j7l30u0GL203pkQwri76ivOueSgv6nR8FIwmY1Vc8DM4abYG5m1XRUhFq2TswWHshraXN8nSd
lLjRzUSapJmK9VA444eK2mjrgxbZyswdiPjiB4UVa1umebISEyPuwJJgeZwyeRh2/aSHWfDBazzF
dvGOGvQ7AlkN1Eg2s8bjCHMmkdZWq6VftcB71duhfZpGxzuQEcbB7VnhMc/BYSAPU9tkGEGjhEV3
k3gSNwaRGMsWFy1omaBmXlA/Gm04D4h8iSIIXj3c5YsE7M44iLes0IZlt/Nj9upZqwWPigoZG25M
L++ocYOKut27RQOT3dPP+ixgLly2QHpOCLUXR2hfk/xHSczAls0ESUhamiHayq1TyWYaLSmtPYAT
SKSZe7Ar38gWIxtwr+p+pq00zsIMxQY5IgK1II1uDhMvNHLFmhET9hhZajNbcmF3ojh4NPCHz18N
RnOzOXeJIqBeRXvTUgVM5fjsR3X/TIoMAathk3ukohfVrvE7wEE9PuHIV0Ca/XWi1+oYQ5a9VFe/
JN+xi/TxOiXGIrcwn85y19GQ/grhLuwKEulrRF13jlUcT3G2KYtSHbSm0TauJt6SrMzuRSciDvEd
T/ubmEt+c74M7a9BVu+lkM2mQ9p86G3mWQ7qXvAz5oYn5Ba0ORW/Pv70sS8uGoH1LmOVvxYNARh6
U+6qwgdxCaJjqXlCHavXUvfIHpil/YB+Q6z4JBCPjAPWWhK/dAA5DjVk90957GAO/XI0WSyVTr6P
smE4NkM9nlUcLBOkj5jGyZ6PLm4GVwyeCQYed+CdBpn2w8lyqDSyGg8iR3QY2rOyZ++Mo/4wu6h9
8iRzRENKDx0VD6IQX+eh7r1tL1Bfx5kzrfRyas/I8M4DDhJEILMznrtM0ymwQ6CGyPKrr0qkwSok
+fjS13l6JODPXmAv+2rBqazryn94dlBgEFy05Ibjw+leESJPgJfIAGP2sqOedO5sh949LfyeDi0k
pqbG4wq5bF0HgFcHhCZLhMUHPBszPlqNb2RZrLQZQKg1cf08MDJe5EJOT3kRPFcy4PyNmnieQsmN
Mv3+EiazFocj3AFFuK2rTjxlfuCfMumj4JJ9tUcPwrFujv3DHqz3oD1zMBinwAm+YT6Nt2CU+5Pn
5/2pYcqXV+atGA68eN5DMi3FGzGc3UwMa352Oy+N58CytP3acs9Hmb33Pa0+DFjQj0U3khwWFy12
RHtYxV5qriscRafSuWscorAVB/+JRBV3NQSOfWiG4SseVBDiY8XxF6DbFFAMtAj6vuM0v18avaNI
DKp21okSrYve1KjLATWR/s1nU/UUJ/bGdQA35Oz7thLwQimEvMraAC5JWttOi+p0k3tQo9MpGS4u
1s/CRnFe6Dti7JPD6Hv7q6cTeVvn8ZUe5ymd3UxIalaGGSS3VuAKkyO5ky1TyMQSm6hNfxiWyLdT
7sV7BknXvrNpFGvXvJjGboSGgSGommj0hxh/QbupMgVR2yNtpGrejMbLD1prTBuikXlxHdd/9om7
Jo2lzPhXU6H8vVFo+1GSaVwOPEN1PY+2JjUk3oQmhuYcIfsjlWVProwGypVI6HFS3/I+hItp+OKZ
Z+ViSIF85uBZdaePnwnnPY66Hz+7o0o3Fc7oVUU/tk1MkuGDWls7RvRiQl4+jdowLS231TYa2kV+
kmSkZE3J1sagMjLW2uDhfLErgmFaJa4meRJrGAyEj+vZu50+pUZAH+CHwCiYilwKhTYuAuW4YUFw
xYHIM0RrwqcUF1HBqGiZ8KD86IriRmyo8TPpVs3oq7OJmu5sxlVxasjfnqymvcZ5/ay6LNgaefdM
cgwKbjj3O1/rLArLisKrxzPMDPcAlzE8QgTfN/NCMOyghfv0d88u6xPDHoFaxu90K9V5Nr6syAXS
l7reO6iHsbdnYc7ElXCounEfaWmeYZW4RuKdmnGJ6L9cNY3XI2NU6U2fqkeEGOCek7ajKRsqdtj3
ZyWPU6GF/GPL43lU15s+BKgY1mIn9X7YRb6tH/5xKe3AOJTK+mal7U0k0oWnKJOLCvIXrbK6JcVD
jj1AJlcIZ681XoAdc88vdie5g/1llFbuASOJe6hY5x8yD/1gxf+5JCI25MmUdgSfErAZhKyePYK0
bJ50z9CEnZIyRorWp3LKxGHCQgR1QuwMAKd4O1j5uYLkxUKP1z6s1m1idRM1MHPqou/mSYbubr1i
5Gapte7KcNVcTAOjoc6fV25Wbz3BxQHB0OgE+eiAMSj7oBua0QU+mLufh7pbpzxFz4LF3JI9uXwa
+zhd2y4uOD/FX5fPlDz2At26tZvs0jbTOwyJm/DokLSubrZyyKjeYiPa6n345jOFehgH7Obd2cnS
4Ty13gygqDew8XlLl3iNTIA8975lkU+w47GoLGuZ8Xx8AkTbnc28fuUoXNgELNwmQwXPdCjjIlkh
andyXGoR3mVSQIznSOgcXraR73SdOxrDZnU0SyCucT+8hpGsyY+aMS1CbTmUp1NFy3Qa519peCpg
jRp70UcSD4qzZVkO9IS92B5Yn3c3EZleZA02R0eWOwXaF2w9s4b2ZFr5L71p3Y0xNubp8+Lkg75K
ALytTa9oN2Db/J1PhHY8as6ps5PqCmatXVl2if6utH42vBBEZis2a+Vr5kJPbrPkoCOl3uVzeEus
R96Sd5TON5x85GbnvjsecB8P8XuHbPZsd+MDYzCgRr/GOkA2z3oQ9jHxCdT5vExp++JZWbcyusg7
tqJM1okgzjeFArHCbNafPi+QVioCs1+CyCIbosSUQlh5c2nmX00Fe6Mkl3vygvUzi+Vsl8rgI7Nz
A9wRH/q84Ix5a7s63rbBUOxNPk87xPhnZWJuScz6OQx4532JRzpowxbpIl2zmkOC9Yb9atyOA5E2
+ZYeO/5RhcilZVqOT8kEyEKIH67JLLdGMPZhj5grE01/SxxCyAf05Ilhxkekj/4mByHzIsiEYBge
3gEe5LgbUkFtrMtLQYLGMQfGt+7G6AWLIk1s2nd75ohfYAqvNReBUToGF5WxgEFpa+2iGSfjqKF8
TujgtnXnvpA13XHDSH2RxIzOoL/dop67Y+r6Jy8kb+/zknhTiCzcjHYcCdV51CjjBt9bh9J3jzpP
yGUXSGw9YUZpbfX93mSttmUCNC5rT9nrNvTVLmQtdHdC42ExObQib4L1ajZbs9F8+CquPPu4/+hq
ymYR5fWwaRPvhUTtaFXDFx/SHEwyQQ9PmeXuLWIfdjLSccDQri6m3s02XcPCR5PVdIKBku27IoSp
k6P8XGiugkMZmUCPOrgnRqx1K63xizVHYX5sEQwvTdM6BkY+bSuSnM+pF5+aHEi6YRkDvCkIvAx7
/YfpU8mofuk6FY6qTMX3UoqN3lAPOR21f9C3iHAnK33T2zOY88ZdZET9soKs9n4JLxmYb3BK7bBd
6kY5rDMj3VeTbPbdYCGNyGZANLrd1K/Uqgyd8YJFuVujMIk20g6cRyyTpd9q+TmF479lYM7UWOjQ
rV0vRI2L64PxaHsYo8J607x07w1Z8qRkcB09xhBRy9iLXXNcHJManQ1bkpISqtOOv1+igNYmHPvZ
2DN9RFb6rKWTdwlyHuZCy7OTy3zlmLC9BHhT+dNLl/nDS7RBD4Shv/ylBv2Xj37j1UWEwLuylYuW
sBPiRiJ7zXakWphVvip0OVxCyvHfL+TFXcEcvHLsm1/a7lf6yXpgf3saQgngj2iBVBAQMymYYk5C
UiQ8RvqznCVCFmvYHesBYpP2Yume/wX391KVQfQW49+nxXFmIgib+P4U5PzMYdQfI6ifZutFt8ZM
/Fu7SQcjxyfDpWELf3GdlWljPgDKro6jJwC1k3876hhQDHLnrpVtmvuJaK4law7tZWI3ggCtjJes
bLpNW/UOkmt/C3IJv1TCungAZ5V2+qMZSDEx4Z8ePaI1DDepfwZ2+N7rY7uqp8rY+KVhH/PCePXD
zNoqNxzWHc0yVsiIgordfwf25iMShK5BL6RW1cMz4tFnKvr4Hpeg6FlcmAt/aFEzm7r+YhbiKhKV
HRx0OxDQ3C/NmBvHMoqo4Yt4pTOcXBVe7GyHzK5ugWxeZOoNECzH5Bhienqo2HjD870X4G8PMPYZ
4hAlvkE0nS8oG9rz5yXlnsUimABbrmW1nEbtC6uLcKeHSttpmCOLyDMuJMYVu0Jab4UJNswtLcWg
o++XMg+q3Wze8aW6DVanblY26JcqzpcMiIszjKPirIsq3/FM//RLODvKpoxEmcC5z1ZBI29qikwj
MUhaHLfs8LWF6QlAtl1E4BAu4ytug4czQCsqLICZaP7Gkz+WX/GS9mSQdmvQC+k+7rNoPQTTcLGM
6apNDuekssGOdyEzZ0akRmzhLUKcZTCOeqqEjvvrW6Jxm05xzsQuHwA+6SQAEkG3r+cjWSePfWgn
/f5rwHu/KI0+e29MGM/mwAYpiCRwg7D58DUmkr5pvbZpeUmCvr+Rdeiu0L+Sgkgjd8vQWq7MwT/Z
Yrw5ApgVPdi11rJyC4HZWTnTCI2P5eOziQgLlNDYLJEHBUvsZW9JUnqsETsyXO3kUs4XNbJtR2Uz
7DWrxzWprJ+9rb1XWELemz7ApdRn+l0GPxQmyo2pSnVEx9acSHe31o1L1LxpTc1BFWW2BLDTPYfE
0BR2G2+navaXSBJLfEsbH0j5wHbwhi3rqF2GEewKaFJQhDXnFc7hPCWV0bHOm3RWqNRHil9eFb76
CmDhh82gdCjkW25YzQHPZbQwov5iBGl3U01N5FvKvIYBGrd9DqNkiZQAcKo5/GC6qG350sW57hWE
uZR3r2za9zphOVSKNytld+r6GSOe+ikSwz2JpnBH8m1zQn5S7yHUkWcT0qNoU0+sOjYJv+L+1EB1
V4Q8bsyceNOQud2pQZZ8yGRB/c3vnAHeOLFRFB0cj21T1O+5JPx35K2E89hNIMmCKwfQhj+se3VU
P2/SuDB2aK4R2tlWMKJsJwChGVrQNwpK4g9IQLpKmqVJVbcyhtJEGDl5b2NoHZVbPeOvbgBkix9I
jqYHus7pIQpBVowOsOjzY63rlY/xe9NJuXGQqC2FLcJzCWVrzTu6vvruVF8NjYJ8AEvLYzfkVSQW
9ipS/1whw14h766fWz/86ggdXHWLUi0yfe1gyI4pd6ofsKKJg2k5T4PqwkuU+trKSOCPsSr7ZQPg
iWzeGWgsOefnS+RF3cIa+rM3mumtsfZ4Lvsr+5PsRrSdvjI5jpY65upjHeTDkjW2WmKH0cDBeCYd
Dz61zFT9aazoyoJwfDGisXlEpvu9AtV5c226fYByzkLlg3Gs+Y9WOi7lD9mygKdszp38rTEFmHT0
pVbtYOTUnhiv1C9ITW+Nn/ZrweGEx4mdApYXIA+9XtzyIII6TSu8EKwnX5ULWAWPE8eGI9g1tYmf
XllNza9zFG3HAipv3hTLJEvIyyBdfQTkIzMrspZyZG7s6R1mHbthMSHFvlRkBcNZQx6IMGKDStc8
KnEDo+2uHQJw7p8XoYVs8eKAkaaejRtL6uyELZIdpF+ah0xXR+zx4V2Ncb/SrKR8RticLqOwWvCg
VPc+VP4mE1F3SpwaBEtbuxtTltkD3h7lBarLrylOLyft2KtW8tGVZXivDSO8e0b8xbfaIxMr90JB
qQFfJ3moh/d2mphud6Uq1tNYG8ckH+NrTN2JRzeZdiCJrTVOHXfh4OA6oBHVtwqM2Kq3uNnThqBT
6eIjRQ+9xFGpP1q3IvgsQx+rRTYdsUt8QQxgC0h5QHnn3jRb9/dd7TtPFVIkaHPIIlMtJEyl9Tku
0EEw6imtg28w5eKmuNb00F8Ktw9XTo8WwsVJzfYbNhB+QG1t51jISFDrT8SUEj4hWvECUvUXC4dx
UXZg+KBHDTt6OpA5sX2hhD5ilKqeqtIsn9IKY6QuHf+A0Cta51VerL08/QAj5t0IWRKLxGDcbeft
M9q46QDaS63qASMS0eXZ2hoykztd5IfcLk90iuyJLBmvrdmqFBfSPhLzML7FLWQ1Ow93Jq3fckiY
nbr6MPMkEmOrEptk2ZJDY5p3BfhcvasdEPTpa5m5T6TzpR8InYmkICBaBkTCfa5NQ1SXKeDEj4ok
LIlPbR0OkJMsg9r389KmWPk9H3wnRHFShX3Xv7JP1UHcYelIp/E58hR0p9raegEFbqsIRqEOyLn1
4r7ZDDATccI54xncYQRrS/8lhlp/sD0FrCajbA3XEmjO7x8LWNlNyNXiAbxSJxOi4AaSlFNDh+MQ
ASgNDBQFsnqypuEc66n5zWzqWQkzCyKI9VtEjgSNTsbOboakgFNov0e5wcCahFNYPfMvvUDbdCip
t1LD+I7SC47LQGGBRGdEoA1bJ/HIE5b0JptmKo1tQaCqjJLqCz7ghG4UdJjb4wZw4sWIOvq1Lszo
yL4lWEq+iwvEHOj5/BBnXeGNOLr+pE3ztEpLAXDrMKuQ7PJc1dofNly9SyQ55JFWEK5FnfToSzTN
I6YIuw+ekq5ubyimvzQzHrNHl7rM2/wpKBptP+DTvPYzsKSmGf8g9nXPvoIENT/z6J7j5mqyC742
l7ZuSNyVA0E+0fjqzXY4ZoI/Q68fd3jXj3GVOox300YsUGCuJD0WR6PbnLJINuu0rF60ZEjXFqB7
6h1FW8FL8RyFZbkthTmT05qS2Ijw75dax+7mi304UwyDrjGegIx1a1eMoG79yroblE3sddXNL3AI
z3Pjz0ujh8FW9kLjsf7Hx4aq/cb4X8eKiryYWUSxcuysXiHjBVOQRTrbDmacg66VR8f3zH0PCWul
auYLYSKyQwcdcUICi8iGR8wwZy1BECMEydo75D6uzYA+1p5ce5FaWrRpu9K9uGNO8kkjtU2O4QFS
eVds4btFbxYyIuyffMlt+AXe/Qikqt4lSeeckK+0F5rdCelUKoDpCRruFuwwcaDhvoqrHyT2idex
I1HALhzrVIAg1g0mDS3LB2OI2kc5QAnPM2bQ4YiCCXY1x2QM44jljM1gfdE5qj7niMkWTQC0SBWG
ee186KH9GF5Mk9ssHvruKYlpVrtUooVlIJH6g3VA4n7EY9tvXNNNmbp6txFOyzAnQ8Wml98QSe6H
CkZthff6lJk17KiODLTYtdSOmVJwcgufZ1hMZuZoTnLpanF+UcLnLtUTNPYEiW5al8Wbx/G5ZjKm
Lz0RVw89zb/KYOMnGz7WHiS+jbsgR8v3Kx5bbDAunxe/TZ1LmfLqwGEmX28y6wdaWvhYGj8d07Av
I9g0x4qSb4Q9gruJChoRaYQrG70GxSb1mJeF4TUhAAZEFlNjFfQWpDGtv7GAL9eD234N4rA/+kOu
loOZD6/sSGrSCgPja+4aF4Xy9FZU7uxDy+NzCGT/jI+/h5U2+vj6aXFHeqdnwhdJTBZMYvuIzBx9
SJMLR4dkLJxZr5mGOphYrqpwx+vnhROGJ0sjmWJ1zLaRR4h7UET5yuzM8vypn/y7C/LvBjbUnX8R
e/75t/9y+QoT9lf+aZ38/oci9J//yb+cw+9VXue/mr/+rf8fZaSUav9bM+bf/tt/h/b+t//4n/7H
v5XP+/v/8HdJqWH+pptE8Cq69Nl4af7hxIR185tAX+IiLhYm+Mg/SUqxb+LZhAnPumAGvwNkr3My
Xf/9vzP131wdoSueQQGpzkaI+odt9J9eL1ys/4oBcdaL5v8wYipnlr+BBOC/c6Vrz8nBf7YfqrBB
4QMQ5tDq2cpnE6YsfU27tnLM73XdLP8kt/1XPpswbL7bv3xCpeM8EWwOlARhz0/6z59QQ/Xt8raA
T9oHG+x0T6Uj3mcFAmvno+POsuzqp4xfAtBHPCFJS3E8qBEFuKVW6RHBdVG8TIeip/52z3TtFHXJ
V70fWcGxfWxFve776qmuav5aFVYEIaYrt/WI5/Ndbw3zE9GGqa0KATOnI/h3xYC6W8QZSCAyNcJZ
pjQxSj3mzEAIeAmzpR2qld8pd4mnJVq6ZuVv+euIS70GIBBTl0XVN/a6D8dHGclfEAzZvPpoHk21
0pz/xdR5LDeuLFv0ixABb6b0niLlNUGoZVDwQMHj6+8qDc57E0a3dI5aJICqysy9187GRSdRG4GA
2jmly/J8KNP8m37nYva6n87zUQOGT75GGehq+j4oz2nXk98R2tvzEITdqq0J7+ncEfKkoPPT+mgF
PDyyoUtdSG4YVBP6jUhnl9l8YTRvEocIdxRT37Ug1g484dkeig2wi7Xs7Pk4mz8BTr0ro6XvoiMl
SW+sk0CovmssiEO1mx2jUFCBBROSCutUCBLrau3RoIZCigVTBjTM78xYFQgL7CwLFDBpIPmcruGY
AcLt7RcVaqk52bPMzX2TYlEyEemYIe5AmwbXIiQ80u9RBpHUfNRGYsTigszCMi13zgD/1B/JOc5q
1dCj3Bn/gaTkSOdOkJwSRDhWv0/9k6Ux4rbwfCyIeiLxbiyeheMWyxhfztL2wsMghnM1Z0AXEHEx
0APNk0HUxP//kmpi51X5p18sQQGfILWsyBk4mk20bmfMZ62LOD85i0xfJ63ceYW7TirSgwOHqN34
uwt6aCB4WyTI9MWMSw12EDOZUDtiVDpFXOchbNCmldbPPPKzB5d0TI7cBjKclrjCoPpMpcs71ttN
rWcPuptCeC1JApqhhztfRagfJUHbi8HsXzOruAcIDhrgAuSst5Ar3eE2tsY1m0mA5mj0E1jahudD
LJKHWfrNQk7W4zDnDwyZ/iUeaBRQdXTPS07YiykP1szBOJ9BwghAjlMV04D3D23ZplRL5leLN0GU
GmP/FtCC4VhfdelScJaE0xZ4pTHR7sY2W7ci/PVkBpYqOSd19ZDAPIKYbD8hl/4HR/6hjwRo6axn
fmj8MMV7ixztKcssOvQW5BN+QLkjq+ctbw12vGDc0aPj2FrgPSoehQUBTPNHJFMuLsrsXQOMsrCD
4SGePjLb+1Rmx6wobrXmz8s6IQxwruq9jIKrS6ckiEhlHPiwRYlDcdaNhR9gWopzSXus/qCA+uq6
/F8I1pr2JHenrn22SXUGBrwRGThMqOWLhk8i0TSafGgUL1FGlxFXpnBRarFaDwuLjELahkeZtd9J
a32P2HK36ndtgJL7M32pLP7nV8JZRJo7b0CJ03/wrizR73+XF2YJ6k/U7XY/f3eGGowFD8ygbxBO
nqfev/BLnGd3fiDAxq+tq22ti3H6qmPt0ay8nCXOeB0R88yau5fTZ1LQC0XmOmh33sKLZgkuQaES
bMfFbDjpYpDxTNcIZXOZWFevhwUrU3IuDYNyML03TN2YWa2rzPnUbO1Jyv7YG+G3G9keEI4fEUqm
rvJpCjSIcJ6l8VPz9y4zPjWGVKvGO9QeVuvcwjZPFgHajRY4OoZiy8Kf5kTlQ80SMIzVRiRfpZ1c
I717rvyAlX84u+YcLdGI7SHVffpp+lPbWNLN58gl+SuYxlOJh1YJ5ubr34tWyvk6h/kxcOmxY7qZ
174oMB7b8EysuYwOUQYAHevjwsiTaRvP2AFB7wM4G5OrpYKqM85wy7ozQ6Wu9I+cKnU8juiSJiwP
x050JoOcPFmOaWcfQ+kRc2m0v2nj/piWXQCxCUuSI29Vp5cX0vXgTanRWowymExAvpakMjvNTrIr
DLi2mjGkDx7N8m3GdqEjmnXqjiYsZuR6di662WeHmGwxl74dVn01aAjFIsAjejIEbK4MfCkhwtVr
m+hbbGyq6J3mbY/+nCjuecMveXGbiphwOU4o/YLXCOLuYRy8B3x1/gPmkXs4RM4Tabu3pozMlc0t
VGWoHSodvyOqM3eTEc5y0rTiGHLA3065MJiFOfZp0MSlARNASyoA7FIUuxLVyZ2slvjJsrGDT1oE
11vPlDqMQPA8Yi9hZpqEnbtr/WFcSlubAeiFe3S15TMsofoRJNTCc4lJGchXAd0mvaVGCNuzK40d
iKsH8rfDe96KOxElIz59f7gWRUTYsc46H9LJu0JkhsGc44gMyl5cgirAPpimYIq47CHI9EcNgmps
IacfCzqdHsI3swPVawQEcVB29F1QrYgzHQiDc0l7bNbl7Dc/fCpgGGbakkUdrrDa0fosJtAw1W8U
0mGkc6x4xj9aPX6Vfp5uZvuBJKf5Ks3hmecLkRV67242LFhsoYHFlXq/G2swWLHPpD41Tn7dWwRp
5trSM8f66pies5fVwfYTJheo0U+jWzCOkfhoHcDZR0+9ELtxivA87pmQZcSnOhpOiUQswE+RduZq
44beJujzPALE79t7JzbIHXVFtEJe0kJod7HVNQO8+4FDDmo0tEi1N64bfE1XCDM/gPTLPTY796pl
HBZk758qUbz2LA0HvStgPiRAxlZZU5vIGnjX/ArzwSGJj1Fk/pNCSTojG50YgzqfYBG1reZU+t7Q
hVyDm/wwVXgLcLzxZk+CNlHPdYoMeqM9xAuG0+tc63E2DUF1FiZ1VIUH8TlqeIsurcNfQVexsLQn
Qd4X5xA2BZtYOzMkpYDAUPtiy6jDs0wL2u6cD52KcY18yyuNgiMfGbbUYWJZ0u/bTgJtiHEbCej5
tHGkLofOaS69XufQrvp40+fTGkhk/BSQjrdIxzE6+yQ4LNkSkn2Jc7NJ+hylaPuU11G0pAB3V5VX
odf876W1xjUgiupUR71+8d3F5GbGyep74zSD2j6l5gf48VcXycbOsbr2SgZTe81VI8Uvwq9gxChZ
2pLknVgUAHa98OhIuo5Oz35ixuTEEU9yLa13b6i9e2j3CRgkjnlDM8Y7nFCwS5ATPfTa51QPxTtl
XAOvYUFsYr+Lu7lZii4HtIsiXwT6Eoyut8kS5ymbx/lCBMIG3+WwdyVu8cmha13H7GO2YFkoIUdK
mVjroe+YSoPgIteVjdjR3yaQKkUtr3Q3GMNAOIxBTtxKGb1N3WySYcrQMJF6vDLciLJ11rAymal5
57ILHr1r7xTRJbcxGCShmI5u43ec96V5K6QDwySj0O+Q0IouFUeTa3RyzfRnZM5/iCrvt8CSuhhZ
d85YdLCcZ/NXRkL2fmYlwLhWbFo2oLXE87HPHYPxSDC5a4Q46apJA/MhtQXt8vFqxijBuzg2Ti2t
QvqjxFvrBXyYwr33yKc3bTZmWzlnL0zc+h8gO0iTgkAsOjZIzdaVrgCNV6DPnNdTy93mXQ5O3EN8
V4beIx0F68V6jQbgZK6TcPEL8TlidV+LEDddEtbH0dGHU0F6qD224p1cZ7TYYnhieh9gaU83gW6X
9yELv5HSZofEjrMdzQZMDzoCx8nOv+fyvUTZQsQO3Gfu0pCs5nIVVIOxpJE9nGbAiFRoxkVYDtQc
xgOLunBA+SF/fNFcNB1W+k6rHIPUmMaMQQDt5IROERRR6UfDmcd6oRMiEOQ4m0oEEg/sHN4F/8Wu
G5+AsDmXLnfaRQtI58Gnb8ggBbdtbqRLPWOzd7P0COd6uEIjJHesnN4NL3lz2Sh/0NqsOFe8ICZ0
TkTB02O1QgzasnbPZhG55zZ+auPKO1nqK//35b/vBURereuYCMk+0/+FpatvZ0xhaZOxmKkoqZog
+9VYVDP6mch96BsDlDCxZgwrSBuN6gceLCImUKa/25G49rV5x7nSoYnVPkyjNJ8ErPmtnxAnYWTm
yopIiWq8jFQa3/kxjJzsoGhiTNKUl5QZVqjZzeOcTPRfKvL4PF0aFyZtw0JI7C12mFe7hhFgHGf6
J0O8XemXJbKw5pa4A81Pqydcxeu4M+zWWjuTkd9KGHM36ltE70V+Cgvm/3SF7Vdh183WI8FUCXKt
2eThIZai6iGHZpG9bu3Ch4g8+7fuHBgoruva+0lFBfeaDb1yyTseDQ8NhHqxWsLunQ4qRQjr74ya
sjmjf+zWNv4gkJC0mlmqPjRtWMfGKL9Lf4blXxf1QZCdiHAS6mqGshHQay1fSyg32yB5rVMLgRVo
BXLH59tI8s8CXVa0bZNweukqB+Xk7K8oj/sX5jZOaHqvhqmByxfaC9lymeF9BlY2rBkc9iuzgXft
jP6a2yy80Slxr21MGEhAfoU/h+3h70/AuOVC1BqNYwzmN8ueJ65dxNWkTvaieTgBiY4euyF91tVZ
XM6kh1jtyPE3UclL1IsF6KUTIfbekehl5eRxX338MctqInk4yz6NSIrnXuFCXYcIeGCOm8700gdM
TcTgVnnzqg/2l+Nr0W9unD0Ojoi/J6H6jcN752BcaRtmZHZkM+9DpXgE2NoH3XgdY5UkD5Th3QbF
sKTn3WQrQoI/I2YKUdKV11i9/P0Jw7ILF4l08f++lJTh0zzonKchaS5diIuv5dQtE4Km4soYX8Xs
jIyzw2Mc40SKXKTwiW0nbyZ96ZXZqh5NVeg8/sOOPLLkWaKqL/SSznWKQwceTDzgkWp6Ult5sfQi
31STW8OntMReqEF/0QTTzjeaneD5voc1QZVRObqHv7+6pEgRMkOSQDqlRDKrFzMZaXeMI5U0poU4
suUTQOrfLhvjt6wgGsYprbPuT9YZQf8zSiEOCW0OgROBK9Ye2XHzjM0WuJ65a3qOlGRjdI8y8O+m
EQV3hs27Vm/aFxRHwQ5VGkPwibjcQ22GlKVMw0PgVRuNfx1Q6RwyY49c2h2RLDeZ67ULu65HSMw6
ScSplyM8vjdD1XD2jeZPK3wfA8G5zx/AKZZzvYlNOz52IVggWt7OKp0rvEHqJdb8u08Z6Of68G5h
g9Ga3Lp3vrYx7JyxUihdfWn3BYgNRwtPUeoRxhSP8GXJgYjDxviOtPEf7SdiezobyEJUMS1UL5U2
fNgc6NZ6jiDXHPxyX2IyLo3gGRyN/tEGCQkBjl6fXFANa4cB3QrEldLLDHSDHH1VVOHwgbicGWmq
V2fQPSS8GZq78pCqLYD4jPSvjHLVtBXy1ZmjATfVuaoTjttZNLw4YdEQd0PpF1uHNOHcz8C1eA19
0sLi78bqnG3tOP17WKjEsTF69QMv3Qgzv7YVQSmjkSOFB/27lpqPYTrVrCMa4G6VVY5NTZC5i7bX
kks0BMFZfybUcSKCZUgJcipjig2QoDPKdNspnkpCXD56uiWyyt+Czql4W4zVbByeMs9iRtfySW+8
YFUFzsSGBB19jhoyCCXjm+FehZ1xsDLfORAWqHxRGVKE4DtrrfuUNMa+gMeTr4TFf1sM7cOcl0Bq
yXw4ZhpnV5vDAS2nYXqJ2+Yz6Gf3h6E5R29bfhFjSSONmMBt29BkQUHlL4sJbC1KCRLco68m9Y0H
audx7entvOYcqK1jvBzLqsci1+nxL32u8Rg2WNCMiclj0OjDUQKV2o8WCbwGU9WtktEwMeEloNwN
eu3LStP6XsJHP3ioJ3CQ++VjLVtsrrQvK1xmh7jO44NpkoyLAtyIPGclZFQ++dIvzlYegaJHZBBW
qDj+ewHpEZ9tS3oknYAtQuw0vLF4w1cK3rh6xMtlIDx6+62i4H0TMyMQrWp9FlT5T/S1scwbQ3to
g6o7SixprfKmWcqkptxqBC6mpyIwfocw8S/BXOabGKXcJkmZ4xFMIe5E+x38QbgPrXLDBRJ9w5jh
kJuwynXKM5cp99ysfHQ4COQaS+QvT1B/xQhEoEZnQpR3O7VlFU646JQvL65x6FXKq6cp117doBdI
lJMvwdKHuTx+0JIbjBmYUQ2uP0P5/wKMgONII1lMgvCAUPfuBIA3a7IS6HQSbk9QQlvtEaSh1xYG
DsN+lKvAI6/Xxm+TAYm55XN9pBk27XvlUbSUWxGjDb5F/IvKx4hH9zzJShzZbE+jV2FfHMJuOfZ+
s4aBapwdLNI7YEu0n5VPEqbdniR697MwyGLttYPldO4zKrWzq1ePE5F6B3qTM1oDHJgBVszSy14i
5c2clEszUH5NWzk3CQFY8v+Pd6OrXjvl7pz+zJ+u8oH6mD975QL9f19rlUt0rN2VrsyjDka6Q9lX
cpMoV6mm/KW6cppKLKeuOgoPyoU6Kj8q+7C3Lyo8qtzNjOHr5p9s6ErmIZFAxlTTYnaRlVJCDVuJ
n2uhDTGpA4P5xEGgTrrqlJssXZxWH9s/v2yHc5ZFR+d5A+wau+MZbU6+zZjFgX+1Vn0fZ68+dx4F
9cWqhhRnqnLoespLESKRmzLcu67y8eoTjl4atu4pxeQbK7cv34xeHOUA1pUXWPtzBSt/sFBOYVNZ
hpPgHJV4iGflJraUr1hXDmMUiWwXeI4t7cjWPS39GDcyqgyEtX8O5T+vMqZlN84wVXLqJ7lpeCnb
GLd6i5iimYZ5aydJ/Dg72SqeRgQ87mwTxYLtKWzD/pTyL499CI8b8Z8d9TTrwAXjqF4BK2pwwDCT
reJTlaMfUTIAWwlXCyU6dP34bimntqE823mCN2HCxp2l/rxJhulqVISYWF5sLElNA20xJvi/Yx0n
OIcAlGOls7SRkxC0gJzCxMqibOTJQK+/kt2wmeFnLBK6PhVaXdKDMmdHyYRNflMYnXGbJR2C7o2o
Rvv29wK+F41Khakj8hdmM9VKgFVBJ8+Sky/TBH1G7RwyLR13Nqb4AnN8rlzyGnZ5l4uwiejDH3Ll
pe8il8Z/hJbFwSgwU3IsOTVHD5Wo9VWr/PiVcuYbWPRhgFaXvxe6ymgP8fEPytHvYu135hION4FJ
S9qGAxpD42nER3V3ZrPcNy4iqDEeb2VKF390RLYpjbFeJQE5tdrc71LFF3DUPpQo5gAdspeJinTp
/PEIFJlgauxboFgFjH7wfEEvKBXHILIgGpigDWAOT6tK0Q7cUa8ZMwQZGeKwEICUpUs4C8D/XUgJ
nWImjG341JGiWapNPuGxga1gAVkwFW2B5vaCJlByqy1cqrpiMuiKzsBOkOPHhNgATDzcZIriIOwZ
sJx16ibf++x1k4AxnjW7GWA/zI1+gy+Fahk4xN8LlnMwcBFTnCnqMxJ0GDdZOPFbjwQowtzGrS/Y
WAcMNRzE63nV1MgsWoWpaDTmLDbpX1jCzO4WsMwdQ7U4KaIFRPv6MiHR11zNPHHYsk7o2RdWl5tv
+VMPWGrTeWZzDv1wYQ3m9FEVJDXoGrZEu8PYGCvmhoFbjWU8RR9BWPXf3/5eAMe4is0BjLm9TIrX
4Slyhx4nzNFarQyAk3v2wuVSbjlvEn5ctjo9EUKtg8hdVsMMikOgYqsagOY4M/zWbLgqXDs+1iMg
gWgxwto72dLuca9ZYlU1efpmEBKcD8HzYPnlGxxw+CSVC6tHx9xbQYMLAKctsb1Yb35Q30bPwD+i
xkexZpyqJLM2XVX8xgqKYrijd0T7gL/BIW4jGmV7bXpI39DhyA2gP3zyA7EH7Vc8YRtZz4BX9KPv
YxJ1FY+lUWSWWTFaaCNkG2uE21JSQ0mFc6l1zT0EdCiXhsNTG4SP3WibH55oiW7LcFA5Zpg8TqX3
pWsSmlBvXnUah6BteNBi23lPpyi6Tw31I8GR+iPuWo4V+PEt3pRF0gcKQwplxafhNHvFU9S9l4pd
YyiKTTjAs2kU2aZVjBsWIG01GDNViD7nmCsbyq0B4kqYmKVPACeplZMi+5IOoxg69R9NB6xOp/g6
GaCdWBF3DMXeKRSFp1U8nkCReTQQPYFi9VQN1B5b8XvQaDwIRfTJ0eR4fO/kZ9B+gJYhnfkjAKmX
HigQZK6U8hhOUGRmCJcgB1kVpnlIQlHY6o+1DV2oLPEl6oo4VBIRaUIggj8cM0nzv0xFJ9I8ItWn
NreOA5JFN5XHcXDEulVUo4m79M/0HCjiETLKZEVAruqVwUPCl1luXMVIahQtqUv/5Wq+pPXdjzOl
BGNVCEX10E4estkpkQwl2Q49L60rSrEHYbnWBeTDizd0T2VdAvyoRfk6ptCCG0hOpYGOsQ+zZW/5
xaYkSHTd0de/csNREA/6oysp9cvJQUoZiuI0OKa+ELprHcYSuD2GHbK0CoE7fl3ogbktbL2+d7gu
FtiYyu8YI8nYyR8yKWBUOWnywK1gL0w4gDj5SXRvOnfZ+CW8E8KQqHVpHdlu9B60M6AdrRTPs8eb
spTSJVaal1KpX6Y/HYxSxBhKG9MoqczfC4HHSETFJlNKmkppagylrhmVzsZRihtbaW/QuRtPHXKc
JLM5+2FcWueDdpuIods0naCUOvZFmF7+zkphnieb0rRP/Rh+0BmQj6xD9WNJ39fIc/I1XND/I/3Z
fZ9o3bVs8BxUWlttkDKnyLM/Sp6sE/kJA61qh4BWnDYc2/BEZQaBwPQIF1T59bFpHAuNaypXRYjS
DwF3eS3s3j2kQ8WQXYmW6XJvItK0j03ex08unRW09h4OMcy6JuxCtmUKzHpuDi210yI1bRQAqT3d
WM3YRCKJr6oXj0wpziiz3EprdjmsDETE+C/nTC2VAmjopGtqdCzZ860wfzM7ByiXtih7ahCgs9o1
MH8b3ZrufuUfvKC/+1YrTmbcPZGAhiKPlS+jqbGSlRMw2ifvpaZI2JdENWq6GT0HzlJ6xXOUY/vX
rL4AzDdy+QxiObsMC59Mn6K0SvbA/HBkEPV89aN2z7bYoBAEPWHR8BGuZMpa6w/z0P5Uafgj3Cx4
D7u8YQI/HysRhPsxjIzrUFurMpMjqVQ24oFwwF/XnRq9q/nVPZwhrvk+8s8xHYAF4EeRdmKw+4b3
7e7TFyDXy+CowAh0wqzwZGj7nOkmSKK7mJBckj4iNujcltlJhpl+Hpo7WWM6g8364DfeeUhM80JW
o70wul7s60w7mVUVLudwArrT8Nviqc2WZcadKkMxX1K/NhYGyKD1NKcDC8AitAPr3jrVOiC30rVk
d/97CQuCrnSpf9pB1m6sovF3wojTSyF8vERYGA+1TcRSCS63tXLkB5G2E531xSmNwUOUGDyNuFto
v8+bjg0e4/J9jvoD7RWXmAIKHavCaVjN+wJmCzFV9sZ7ymkdcSt4cu0zuEcn4rwhwvDB0IHg6fN+
Z8aj5LDQ+dsOCfFmyPUfzpKMATLc1LzVreM0cpkBnb76o2w2VeNw9HPS+9g32ylOvaOsxuQ8qxDA
ToUAks7waDAQWrM3ONRwrO4TeaFO24B3s12PT6XVbiK3HqUvy5OVIp6Nsu7m1rRAQfWmq9aZ7L1Q
I7ohkCvZzSWSeK1ZItBXoHLjbpE7C8xZWldwAaFbSxat2FEzB6A8dtyvdCunLAH5QD4GMXvgvAVa
HBeBbFG3eyPxhseOgvDA/tSTb5SDmTdI+vWR8mwtH6x0xid9Lap8LUdBZpFRgbmKWoRSLnu4F370
0t9YflLyUcekzFS5QTwqwb5okI94ITiSiuHT7wn1JiQvA+B4HhlZ7KGo87RwIsKgNTZYWKhW2zCt
DhVqwlU+QXJNdZxe1Du0y23X+geP7Tzm1XYKkmqbD71DhvuF/sTjLAeTIVNkLGLP+mRkMZ49PrdF
TGvm4Dv+p6zVwpSpDLqM6GDEUGfgUc5DKbECEGOTghZ5+PuTXViIeBmsrYekJ8pezLsUO+TSYTHZ
cu9TISZgSaG/4Xt2c/MSEhm8GEDxr3Vq8k3s6Xh8ep5zwbhwBfscB2AZ4LrVf2A39VizAg0WeeHd
orLvVnPRiU2l/jo6BtU3YlL8V7pce2Xl3VpyYlamYN4307k6JWDzF6M9uT+gazEtriwsXmtTW6Ye
qVL+/O7l0xGMMj7HhlK+0jOxapDFL81JTKt6ti99QrYhBqepPc4N0oeedXMR1y3jM0tgoZC2tXEk
Oe0Zztmg1P0zI/MZGsLC7Kd+XQqdH0O9PBDBXgqoxSZz54Xn04l3LOvaucE3T7+/Tum8o2Y+IBaO
941dPaDcWaDP1h8mH2W37G8612UtJn1nx/WP5trgLKSik6Rbh5+GmMNc174hNyPwrrBuEarGBt3k
iI14rijommI8xTJxeRyZWBCPswyCzNtbFsLggVYNW3OP616rNpUNW7yLtyR9PfW5w1i66FjZO5oo
AjE13RX0KLlcC1joJE0CJiRdOy/9p0gnSiDyG5zwQQkyx5kfyDXaCkw55mhrl2GOVrQnHDR482pw
Un0LMelqRtZh5hGCHqeRyR7fc2bQq6J76loN8BWG/hI/Bx4p0JJm+C/FOUhafLeDa7iD/08CXnhF
4N7x4S/q1s+2eS22fSzB5qL+XkpZMCdNakRBSWGQc0a9hQKPZDm1czLP+g2dcFznpffUi2d8b8nO
MWka98UM3zZM3jgtfQu6sWsOCc/DaJ3NqPTPtHjZzcW4kzFN1zxPTx5lL8OFzSBN/Yxi7dH1zN/R
zL/GIK9Psv50kiDDT8QGwLkYY00PNL0FgFbTl1qAfLaXgeO9QJnHI933X6xfyNQxGwfSPIHajmPk
FxR4ycYnbR2hEvtXklCPCe+7i3E0mx76MZ9zLtpjXd9FYDvJabuQFFQvIXVZS8JbnQWZVGdu87z2
sk0AA2DZ6uNR5Cr1yIZomNIpbufwN/S8V6QaPmKupKfs8Gm2AZdhWrUUDVFqjt7gM+xY7uyEUQKN
zwLigiZxx4R9BdfZZSZlTOnaDshY9KeFr9rP6MHBLWg4AESuzVvcGNycFUnXiN+9EJd8UfZyWVHj
p0T4nHEOMClusz1Y5nxRJHLaaJQKi1gSddiSZrEK7/BcbOynqKI4ObPgk6iMaSTrOGhlAdVwiKYd
FV5QrMAfjJsaBEle1jtzFAxSB3vj9O1HOtYwFwrnudDSQ9KY2xrl/NrDK4l5MN5Wo3auE+0nrQeW
E6dEr76t945X7FIddEyS5y1ZAik4kWS8TLnxOaYSmWa/Fokrti2xf0so4oeyKnduo30bxCUADeNi
2rRpckeu5yZ8nhP/Rgtp2+dMkH2rGhecBljZhiXCRg7C5MKhNQafM5/hQ2GmMeh4hI651fyCMRCf
axQ1/aFm2lr5frhhMKXi5vut573VTu+THwGOSYK4WmKqerMGHqEweo/Czxms1ym1qZCFeXMsKtyq
SbJlgYEsHeVhGootdQKpSbKggzPXixH8SGqmpHrG5mXkeyttRpZg1FWMkzrZVV33z0FDBvA6f/fE
G+1LNzwOgMnXhhdD4R/nX93EuFN07ora9LWYoeg3s/7edcB3UifieSywzg/iO5/7l4xffRljoaB3
TSU+Q74nxRXpv007zIy131wLMFPVPcr/VSVy4s4412oaISvRQCDHgHcjR8a9bkDvLvIU/g/8nGUa
qESM2Dtpjf+ui4tGYbdoUH0D212hs/tJEcDWSCxWM0MIKGgvtS4x0MKbIZBgUdNJ3U79RpJLcIJm
d4vdHCmMbT9rjXu2Y30+s8udG+uzC6tvFCDeMhdiHxnjsIH0/y3GrdMFqE8LfVpLmwoOIqW7jpA/
LVqZngdX3DgEv9U4qdc4WN5zPxp3oOI4JXvtD2S3FTke5bKUlrOW+Zdf4AP21BCjd3+zQTlS9Ann
keyxwyfZtvBls7RNCpPUqL9xZfXLRLhvnPFYEPv5yhioR670kMJdXMwGvxmY3d9wIOaArQpleWq8
S6dcaz4HmqoG5tLQlp3mHNhH+xWpk3PUD+YCbnq6zeJffty17gJtOeS4i/BVw17hpu8N4mCJSwXa
iFXCzkpsiinG/NqU30bsMrmv4l+S2RLckCJek26w/nP+azHbvVX7O9201DlhYDsKsL6MG+DcB91o
psNQyS1jHMl3EKIRsAU1I4x3hJv9hqH4CGd7nwdBu51H86KPxZttIEAVI4yIgUUTICVcz5EtrPe2
pseGNCAg2YZJ1K6IMHJJ4owehe/e7HQwtpmxSQi73eG8jrm7u39pAX4iGDn59UhgicTJl5GORx3+
Q8sycZhk/jsa3bYX9t2YSYQWKUudpml7M6mXsx18ZCF4txaPt+vmhxwR5KLCam2QnJ4Sp8hB/ytR
nXyJOqHh3qikKFZlyxYXB+8+dHOWO/8xYOlW4wnTZLJXOWIPK/3mNektEB27tUMfx7dYYes3mt3I
zvR6XrZj9WPE2rgSUXZr0X+ZpAwu05QRTGoN/pK8cRols3PuSL9FSbIgw9dYpyXtGqJbNxSeETCv
kvRBKYi5YTN29eylcQyxi/yAs1hYMypMmjcCCogb0H6MllNSb9gd/V4EpmgU/YWXpC7T5VysaclC
oVF81aJATOwbmGqNxwQi+9Uc8yOOOND0dKNmGuuDxazyLbBnJl2ZLU6Jv88oYGqPU1aW0mntMozu
ZAmDFDUXqTM8osPgorjRJmNNDJryc7Ri8P7MkNYucokyiautb0DbaGGgrERb/JNF0DEi/uJB65lJ
zfdkZ2GuX+DyVTms3Nqu6sFqGfJy+wK/kCgPclpZ0AIeGrmm275tAPyh/oy7kXGkSd3umk94WK9z
jn0yRQVUNmKfatJflAxzh8Y5ALFvyOS8GAlLold2CNqoWGNcUCbhDAudGh51D+3vIiMPkUzcsdLS
jd/lvkLPuovaks/8c8ekiDS8pIZcWkhz+4E9reX4lTYNs5gGhaLWPtl5McBecvp10YPtR/u5yWX2
FAy8O8S5ztpyx+8A1J/6AEcCFhCIuMlWwwQ6d17PT0Z5OWbDNzV/QWb3tXBD+5hG+mOgjMItFja2
l27tOgTaWFQUjp40h9ioqRTrqyzd6tIL9BwWCvklFmRWEs0mJTJovwlnwRehz5D2GKdjdmftnodl
U4KbAQHNSfShdfP3oGZQnVQmSfRt8FoFzTWmy0xJvybr5YNjoVjE4Y301G8OAAdChtTJcrrEKU7O
qq0wGSNFIN/L/h95Z5IcubJt1xHhGWoHuoFA1GQEayY7MCbJRF0XDmAOv6GW5qLxSPPQ8nz6JvtP
JsnUVuOm3cxkkhEIwP34OXuvjSOY2MTcz5613niZE6XMpIUzRnG40DbIk/IofHoc3sqD2uTu87LI
g1nclcpvrLzBWB0IVM4G+llldEM9yBiSXBf8jcNn0ZCauNICG1wHqUOSRpRqtHbHZvxZ+QvVWgNW
kqUX9PTzhmKmhdFmPHInPtocl4lvmF55MvARo6G1/buS80LQOgAPK6Zq1TCwMc4Qf+Yo3es5SkHk
suPE2hW33NuzZgea+ZpF5m0lxqIg2mEz1CuyHnOnQ1StSHRDgzrsfGTPpD0D7Z2MJt/Hkpmos2kj
Yh4TgaYNeC0fEanbcX6rY1tDAArdo0mLH6N9WyvnifkGvFj3tU6n3dAkJ0ux75YUeYBGV65a0hot
aWwFLIpnVOXxtkjyZUvA7jFd5YdvT18Rda9yZHvx+MWJnASHCLjynNEZSPYmpU8mbYS0xQ7JwFeD
KA3eIEVn+5jWbWC1+mlo7/AJ7dvMC63esjYFFbIQtCO82H4VOviRIbl5cXbRqvihmeMPtJvQ7igh
ySfVuphT7/iFVPTSDCxaANEv5hI/mCShGJF2jGvtNosUcXCBCbC0Xlec3CgmXhec2xwyL8s03qN7
utDr3NA3uFcXFwayTce7yy/qW/BzkSZl9ArbXSznnTn+888oaG5OBbJsuZrjjJA5BiU3HqzxslTj
fSTYOTmcAuy+x4x8zwZyG30aqPaJyfbDbEGVx0h56IvkIdbjE0Mc+JTbWo6byOMy+jmvyxSvfu8+
CclZBzFgXDzFffIRJ+WFofGhipzXpHD2uSYErzh+6LJqP3qkW6LIIERZxqFF84bfmQBAsQYjofyV
jeOhbeKTS+YXNXfQNsmHGfHg+3Z+Ud+9orfNNwvVqyxLGwCTxT3SZF/+ZsTklT5LMtDlWRjNSRRr
6NIuAsJ/iFH6RrjEBDLSAUObS2en5ESHASVcZ5zoyJhzItogHR7NAqV61CMgl3xd4G+W3th3df3I
qWVvafF5iL6MNkP5CgUsK3aT/6fNyrdCEBprWVuDW1BDxSxcwgOMjd6/WvG9TQ6YIc0d8eNhrBnA
Sv3jTCqvBzLVEe2vxvRp7xRYAPr4U6bqR7TZTFfyA3sOzZ0R7u1EZtCT4FFQpy8tQEu8raevUdcO
6pXLtX3Ch47KsTcDEC2hr4mA8mOHxJijdx8UBVNk27+KyQ6BrZymobp1QwhwnsAaouqYrB6pDTd6
ljz5dftMfNWjw2Vq6da0hXnJJLUS+FeEexsnbf9ekbp6tTti0yz7BabAoxDesaQNES2Pk6PvoBrO
yLM7LsTUHUDn1RZ6DW6lV/URxGLaTbi/NjIn7skubhYmJkcfdzIBnD72Ly6flXKaFFCC6/iOQnyv
M2yfST0iH4Kz5jaXmgodC2oxBrh82lXbtZ7zQjvlavrIYRwPsPcI/JDJuO/u3dQNqzZDN5i+LU56
Xd3hlRnjayGmO9EaB2MFvIuySJUnfQczar5whDlpo7eRqv8xJ7cmHU62sBD3mCfXuaAw26mvduGO
jYUWIoKw5hIu4xMetmfdyZ47I3kuPKRmlM5Zm24rv0B/VG/VlU6HbFfZ8Vbk0WYeqH68VoA2KQh3
KyjoB2uPcvgaEZq2BKPmP7pTbG11h8ZPbZ9cI3/J2vWQ8hTaMdW1UWVPVXn2muW+6YcfaVCnk124
s7gSfUxdB/GVguzSpiCjDGPYp8qKSDj0zFCaA/fWx24txGhsOIZf1Se0TKwGdRQItGWFV7642hNl
7CGO4bM5uxzsUK8BC5/xjngHFFShlxOA3ZjQjxoOjcNNPSFeoZ2rStyVevOYQJdVn5ddMv7pXUAU
Y0kh2t0qQGMqSOtqrLdOLJcmlreo7wj/HsH60HU0IrDaK97Obs/JeL8uyjUaDMCd2pmND9dqmcQ7
i3QRvLShp998/PeUkdsV81w8tJzRG6zgZ+gaR62HPWbLvQWIh1P1Xt0q6vN1+DsSsoJeL7Fn+kG7
nNV3kMYfXSPFyhuYsVwiH80S14Kk+QOg/h+UitzTS7fKTabF15b7IxnFDoHOXt0Y6gpAQ9r3yxxE
jn1r6z9EQp4F7XSkp+e6dTiaXBuLkWx5J8liJ1DrNAGJc2tuIw0ID2Vb3D82RAAlaf9aJ4KGqs30
3A+JzN45TcHxiz2ZWZhYZ2psPWQkhppKHCFT4Z/YOzpMcdYLvfFDCqh8wusVhV0B8Zonqk7RZg/i
nkHMncK5pRrbrNtcGsNGpK8FVuyFTnGoa0hZXAxbs/+uky0+wqngGvrTgedgSLVgHdkUsQ2vXrpV
dzjuko0GzsydSS5E6YHd5ugt3cl03VOPBLSIZxqtDmK2lJHhSI3rPo3tgmRk3RbkiWQt9RELDJQr
+jGIbFim1SVd+P7qey8lZh+4c/T56Pw+qftwxgCobhnRr0dk8oH6M53bRY5oAo9R2x7IXsNaKo96
xY5MhQ9zGUTJdGd74572zSZLybTRKUN7QsUKvQ4BYt85I+iy5LeAfaNeoMtDFE/QRvN3wSAtRgOQ
R/nJoZXHGsVQQEFCbTqnpgnxdSa2w90vmXuIaEx33B+N0+1QOrC3mQ8jujmCZfIn0SIQy3b+6G3J
Wt36ERo4LurQyZ3h4Q3kMeyX5KKuu/q9T4SUPtNp5T/Nt6ITUeaUfGv34DfxbSbVVi33GQvhyk+u
+JD5AnZRQsJSd/g9+Z+Z5+RB3ejvXQrAnG3Sbqsdx7dv9SPVM6fWC/U4pCP98WV4WNH5asv62Ff6
neASjCaOCNrFagMgZ3Gv8taTCv9PnA37zol5iPODrNwNOtbQ6cwQa8/GSOszyj0WIwrp/uiaX+oz
Uu8Uz+LZ491rYCZmlq2+2iV8hQDK6mbDRj39lu+f1PIBt2TXJ3jE1Seo0y5VZh9MyebanNVbFpa4
+Ul9Vj+44yxhVd6zWpY6f92rf58qoDfv2injoJ+anRyxtXEiHST7DRAQp2Xh/GM1GQQdpD2UETwt
+JMdIgPrO/ofdxWWKsbj7zEd203qpZ/9SltSRM3EUXx9YU74Z/C80KwyAgoVpDWDj2VlQdWaXy4j
0th1lZQi+k7a6OD7Dmf0wqCuiyUKOeyJNu5nQougUvxmssEVBOQ5MOnuGQ+0Y9tRoxtElum73BU0
0sr8qlXJjwfpGI8E3TNamLMNicS8pPXwbrT5iwlv+pAO3mGesl9ZqSG/NAwQFUW8zyT6cgRfH47/
G37QwdGZAdVteZ6ySt/QjLxGy3QZnAokAHF62wYMKHK0qxMj/Oq0nTDT+3X0Wem57QZN/4I0WW1y
w74hQjyOLaQ9fgTlunyGi/FiZyOpqrZxy3DwcQr7pX6Uu+bPom0OHeJQga/DoD3mj8DdNDdo4apb
9/ZgX5cMoXV3Yk9lm5zR9QjnSb2NMkf9NZrW05wBI9ab99Fwfrl1QbVsfqWq01tBxciNnJlQr0HD
yq89tsjC077VD1e/Xzi9M9Z5MzTrbjVz8uTAsmHVNGhkRYG+NiS6Od5LJaAuFyhRTKfuGBtVGmuS
+Ok6ndgJQeNQIxtKfbiCP3WAFKDbyS/+/Cczpu8FtENojUu18ez0MC3al8YATV2TYa4/dLG8NLBA
DcdCEMYZ6+99YZg4Mn2PSXm9l1XusCLc6ZXdbs0iJam21ATnd7q8JgSb0mITc9EcrGoT78AkUGQ/
qBuybswPOzY+FosWIoiaOVrfXbSAyo+/05jB65bzJjDfhaWP6tme3QsKVryS877W70EHEXE0JgRd
DfFNc3h7WfTbnbuPZrXe487CgNwrHRwuztn6cBv7N9Fb984KAYGImPMi+BdaSRky2y1nckzDOamt
VibQMiXXtLubWzZtQ3xr/fDLLLmD//7IdbXe5mlg5pjS+Zge0qKiPd2g9dCq97+/UVfZr8zHvNMe
7G7bpDXowpkG9Sg9jKy++0tUoP/L4io0957FifFQC2yJGUBAsXCLHXExddZ9HB3fdUT2VaRNh043
5m1fNu/twj2mIQ4y+/IiC/GH+NAG2UbSbkt9piE3zhuoSQXfL74Taxugk6TNqL2KbHqMkNUJww2T
FVyMqCOTkA66L42+tyLCDOKWDwvNxCbhGsDEklgcq3g7uaW17XzrqiWkzjpl+ifXjxMyfmKZ+p2B
M8grIw2VTmkERjt9anJ5yS2WdjIUz5CQEC1G0Ts5jnIpXxJ1p5b0LtFfIMWIiSUi9pqp6kzjeeCY
g2nrEA3rlpTYMiCiG7UJN3BR0Q/GprUpLNr06tViBjv/va31ivOVl6NDoS5g5yOuxZTYmdTNYfxU
CVYf1A1zaKtbf23toJbam5bmeTAWJBNZ0v/0jMeO4p3/L86WqGkJtNFLn6c33aNjnIo7xcPAOc5w
w7+n+3D0jHjvcm6tgWePU/9jay0LtPT+ZDEBLDHw5i3YyMj1XuZsyTeztX7bvVlwYRdmM5YfcrY/
lU31UQMSI6qo5pin9Ud/5QPrhiLHSk+ZIrBRR+qSkyQczcDs8WoEnWbT9OixWvOA0gdfw8WtXzT9
BiARqlMncSugWR5MOmhzTrbJKMfduCwbsA8s/2bDVLwN1VozMb1l52BtrizOWE1ic543v+wODIam
e6/ROjeBKFgac8P6choCCtLR/SH3C5ocD0ybop9Ny2vcg+JujCfNhAESS/jb+YDQuZpPRoyyo39v
EhwWrkHauyYR26aIZSiyOsO6uRlu7iG08+KInQPIkm0eOmt+6Vdj21LJ+337jjf26FXvrX7vVM1L
6n4njnji7MsgE5/mXcvRoeNkwfNCnOwADMWsJHG39RBka/YnzxPqC/wUwNDQyhrEcnaGt0+W4Znx
AOuYQxoYObxhFwHjxvPK9c/cYzMXRzdyTszMHwaNibXLjYjaA8gT5Va+jgshHJbPxFBcAe35O9Kn
UHFm45u/FBSBnvk+JdUuZ0vY11zUiFWbfAorWJnrb2gr4PGoruAD2sBldNLpTOjm+pg66fvf1TjL
kNuYznMXY/JJaoDHMLbT9Dzh/oPrpiLIhfzMVvkygmmx2Kr8kU3FcKBtMw+1OQaoL7Cy+ZdaR0DR
/+h0tXOmjox2OxjbbIztQE5ZH3+gVH+ywWenvsdUVO1J4LFcRNyln+x9+Mtbs8WEWcQ0yPEsMCIV
1JJEST92OQGKwijDRTAr9jUoeDkWjWzJ9quZmPQRGAx7NZ3Zfq6brT9Zlz5NDn9xNv1E9Luu1Dzc
P1mX7JH07vCN+hsoqChBwHowLEmV2I77rfoNF+dBH+JL3zCRU2/OtotPLUt/1SIjm/nvDtcl+r50
IfUI69XHRbjThXyP9YFSuEp/7LyxcMMr8EwlzwNb0/8FIgT76F8QQmyAhs4IRTcs17Pc/4gQMnV7
aazMX2kAa/fG7H4LrXnSG+Ft3JzNlVwuX3vrChrAA3QFZ6lBpg8XglW5RTOt20U6FWQlSDXp1u4F
4WJY1+kZClMckBRN+Rzt5t9p/BiXwLHtst8mnpT7KMUv0qB8teRsI1tAJOPmrKuY+daSyo3mHcdg
mpsgXq8FMzpALacx62bK4ogSo63/Xsb/87UwjH+9Fq6u67CbHN3xTa7Jv/CbNLhTqeFzLRCkig2q
hV95O1+rtv/Afv+HCujQuN65bxhAt8w4a8TZf1/B/9cEMFLhXW6q/32Q7H/9L//pv/3bf/6XINn/
8a/+PUjW/YfhMey2TY/7FGrdv1O/fPEPx7J1j2hMW7gkZhLxWtXdX7SX/w+TWFefKFmSfT3Dtf8n
9cv4h6G+GR+1iRfCNMX/C/XLcdz/BfxlWZ7AkWyDALNtYGL/8SHCM5JYCZNjcDkFO7gJyip1sstk
YORKbftNa0jgc3zE6PT4Nq6Qf6IOD/aE63OXddcmLl+G1EUHSloG7fujo1YScE2Fmno+2lX/HtsE
a4JhISK7JfXFKukLptWwMZKppqmvHfCQVbRsUUVlxOxkCQnJTk+3cXoAfHFu0go31QRYqTWvSeuk
CBDIufXLPBwXTZK/hsWz4bV1Tu0f9JXYZCMvyExCB6m7GA7MOnude2Tt8Om3dhoz+a3kDWEH3YLY
DHJTdzfWjGYE6fQTiuXy0HbOAp9qnXYsPvfz0O/7ttTJPk32K9Di3Pbo34t6MzHHQ0b9bCQR+5cM
xQQkM0XVCHG6hgg9lk82m/nWwnwbMDs4Jr57Fm5OrSEgTxMBvhE9Q9SE2Authy7SuA+FOX0XVJXD
xLHRr9zfnoSPBLAfHOsBTwNajmh1gmLUD7JvrT34Q4Rw8X5RLcxYGNtCz+6TqPqTibbbmz/jwoYy
MemSOVmEPkXxiqByky4DvPCeP3ZBHUVx8W4t9JiRC5ebJZn+GLJ7rtq43oA+/EaCZoZiMKhdCoe8
JZ2itpgxVouOE/9co1qZgAsY+DYCHWMbI6h0D1r0OdeW8zxLfduInoi6ZfiFGUzu4w6sdMr+zRC2
legnYYvX0wWT8A/qwk3kG4iQIg4n1RBdazc529DfW4EUjPpSMksyio2WX6dozAMIz1OwFN2RIQE9
ZLKQLLtESa+DhQe7WkvsV0RbZbj3NmarPVcWdTjPIz3kUoNWmc/DxntNHYOmw7gqcytROHr96KX6
awKVdgu8lQNoZwaVAeCBUSXqhOhDRyZQgxZmKhZW2EU3U4k/KzHY41dbFJyT24bhYiChVIMJwiNg
TsHwnNGRwCiL8jcDMo7+ECCvjzme9sq2G8p7i0wfF/9EOHALzNUUM1BIPzymKOGAHjVdenNDUtg7
cR5oHhhLnu0824PouovXCViuCxM3B7aWf+QaMzg7O7QV+iQ01PG+7MerTMUjCAzahRIYlu5ryya2
HO2OPZsH1iOyTzCHGB3d2u6qIue9wl/d3iLfhhifz0VIqFZbvRT0XAGduIG+tDhhJEY8q/qzMLpa
nd6i2cfsLXlsZjT/Pv6NQOdlgxut1KRjICsS0lTvUWyQJEV+g35vdshivSqWW2toHxr/IzKBKVQx
91/VWQ+1mRZIXonYiGNqpsSaoP4Jyhy0u0FLSW13hIBS+yPWYSNEdcmo2mmtZSs63maSpHvfSW9d
O3/Ok/i2W26OOs7fNFGCnc2f9Nk+mINs4Vo0TIO0O8JjmDzgz9s04rCskkAhC5VArbXXPiOnIyp+
V873yPmWMy6HO+yweAQMOoDM3UVP3sqEFh9bEUcgwVkgI/PelteCtNiZMNoQ/X219XKLB84uLrmm
lVu9iOaz7PyUnjpTuwzDCuEf6yeC3ozUGhLj/Ez4ASLlG35cohmCqepDh6MJA4G43yHQZpavNxBR
C4Yda3soluy5kq23xSbwmNjoW+wSBURvbZbaYVCLWKQEKdt43ddSINd0PeRV/vSDHlxs7Ib0KHvI
Q2I/Bg4zoGtGzT6RH/mBmolDOM9Kwlli7ko6E2iIt45bPhRGF04mGcyAgbykbJiwEYsMMnxbW9pj
2xTyLEf924vQyy39rbH7emtkEfcSfiyps5qkk20e29l4ygVKwWw18WEb42Ea1DEW4KrZTt7ehRpE
uuWwXdrsx6lJ9Ovz+U9FNi9NxPq24HZH7VdxqGebCBPvj1QcJjh2XItpwf1IO5Fu25d6NmBCLA/9
JOUZxE2/2iMK3PZRnyNSO4aOZdj4GhZUQKPJqJEnwr1akxfgHDobKRbM2pzTsPZB8ORpz5QIDxBG
n01pzd0BU6O/84T2Im2BFAxNgLVmCdNpxwkLPD3ReNXj9J6DNyCnL/TxiOtdgzxa8xsYxK2foPu4
dH8O2FbszTRK45og3VgjSfqni7uDiJw99qGDK8uvdWDeYazaNkIJyqcyBd2TTaMidJRKsVyeR1u8
dW6DPmOBcszrqOhZowdrgEq5uxzs9cWbnffWSMiwmkpo+US1lnMUsLtFrA1ocRG6ZLM8k/zwHQ8V
0bMxvY6Snnjjm5t2QcFue1YcxkN5QSqOdYRjxabER7o0Q7a1XbfdG3FyBw3C2Bom9XglPbCdY8M0
ymTUO7YvGo9gCG+kZEvWd6jH37wk5vRH1i+91+rbWebPsWpeu7l7TcsUHbCLioQT7xBAt9guY/ls
tfZwWVDlbnRD+3STMr1gEMyo0ptwyMxnx4uODLZsHljrbdVq9lGm50jx7y1eUop3WHlesJWXHp2O
ZlpCQXPPQehKk8a9EJWBiseYMb/qmGWSmnEh3UU+cnqGTEcOo33AB42DMSqZnMgT5yC4LL31OI+T
zebpoMcfcN1XCSfgseO+FHg7aWfDl+CEDUN6XAjUrUk+o0fil98pqrutXnOGaocfoO2/uxTBRWtM
W9F4a5g3CHeM3rwbJ3boRWkZXEv7Mpk4b3IGoi7F39GuaEIuDPDpTJ8kgiMgP6sZmFb9lKE7DDKD
J5UWe4BHyA/NGR3biDGJ9QnQdb1KRNwADMDEmyn5Oo1fPYyS7AwUdzt6VUgJEMi7U1aG+VqTrj7V
rxaZhEzWbnVCSrPsm/tcX7+8DIONSfhJN32inYqDKmoZAM5jHYi+aXYmrdF18aYT+TG/V7d7o99+
HlKveyqMHPiWhGpkyTii02+ja9G1o0CJufgclb2ycq7dM3SzG7gBXmccrpz3yQd4xznOhIOetkMO
6YIzeGq7hwI4QxN3Yquh27nqxCyyq+2asrqhy+GuRY2SuzI9rJaPGDZ7Knj+zaw28cNTdba0KA2H
qYpeNPdzwxxhwS60h9GXBePA8CSv9vryseZkWegaJkyhjyeSXqARGW+0yE9lCeYqMUxS/XqddvhI
Vp3PFkT7jxb+oNTTeSQDp4+/8nwN6eUEMLY1qGjiF8whZBz5XtrsDU5c4RpopgfheMmR3idBIcsl
ZVZ0S1nxWcHuGJd0NNX8jeXK+o5Q8UOd58x0WlDpq9uOO1G/DKUI6bNYoU63YWsu3DzrpF80yXlA
4FYqeoOpnDO8zW76a8FqSJ7kcBq012qfD7jmctd5chc/wkY9gt1IinCyvfaKF+uz0Kf7UuMWKqji
HatdjwQkP2colAZytYAREgEYRSi7F3tB5CnFNrXhGS1U6HjxXosE9WPWP9MbOBF2dC4ZqYXSScW+
9hA+lZMBN0hsrcTydwkeIjp0zAESFEtLJS55bsZ3q89Ar+m79muc/If0sZRNefBL5l+zKa7VaLGw
eQObc29sJplfC31EHhq9lznKVDKNGCxmBMBQfe7AmiCVj6pxm0N/ymhOBPiof3E76jvVXRSlCTrW
xhGq8us7zKh7gzyJvsDNkDG0e+PDTtSqWwnlKEqscGoRLMoBNeaqHVK7SkOrRtLkJ+muGuoEtzVC
yyQdi4sTiZsbM1NmLqayI6Ij2N5yo8PdEy5AoqVAgpqlTFwzSh7Ljk6j176llIi7fKwuWTYQ0mXT
Yl1N46ZH7aPj1if4K1+27+ycSiMHyQ0Xx6OZg3DBV7rSiqSvvgtnGnTQyOrtkgla+mlGj6FaWLdH
2nwD2Z21jnSR+sE2Y9AB1D34CrNT5vlsSijWgg5xZ+Aw9JXk80J0QkaERiELEsNuAlg9m5pNsfWJ
A2y0MgkAdSEwrBkZ+4ekJNJiXuVRkr1hI46+rOXOsO2ZMQhS1KLFwkIHdnbIclSGmcGr2ePd4R0F
n3WyCZ+B/WFuCI0413NRAAI1kBloDsbSyB13HmSmA2/6qUk+u87TttCGysDCT50UHYwFuEtA4+0J
25Y6NMzOsh1JAXUZrMQa0rh8Yk7WLHdpZSB7Sc/4Ogt2nignpuGpKfk+PimNVHx0AOdRC1nm3vKq
e9LtzmL3Tjk0A+DrmDvvDWkABwKEDOlij3K53xR106BYK1+jXnytc0ezL1nN+6KQh6ixqFELyZbC
5UXwvNEX/WuRfRZG1RKkidZtYPQHroGgtFvtiNm0hRpCoJbLG21j2NpxShbkaXW/S5BYZ/COh7lT
BD9711IQ8kDxCoyRvYqhrlHpr2XTS+ZAIwexIQm12TprULNfDYEXp1Sd7XT+JTK6mmiOV6plnN9Y
wwVA3vS+KSd8MHLw0QsOBnumDLg7vAMHs0vLfs/EH5odZAEeW5aAXiRz4GcfcZ4DydDj36O+MGVg
44THTOICT72oe4TLIn0/DFY9o/KlEVmP91U3HKoSmyPOsQMkuwdm0zpMDNuEx8KnvnDgnQEvcbxa
Novx0LtzfVr0U9fkeGprHqi5H57dbH432wimggjNJHmWsp0YasDaxDnHYM9Hi+uk8Ljtklb8CiUo
cbAyd9RxHRBt/zVfrnzmoF7wvBU9eG7cLpw5pX4rHzMCP3gKXYACRI6Avc4evChEW4s6CSnAKkql
vcj8EN/b09o3SUhJtirLCJ5mGKtg3F5rv7qHWmvx8QuqaB5SN69QUseVsXeM+bKSmgnNbcBdAUWm
QnB6rjL3iWYLPQqRP2uID1YrIgk7wu64QGkneYETT1kuRBLK/I3NAD3lPlqtO21Yhr186OhOh8bM
dr8a9q4Sy8cokSVm8xCsrqkfFzTvJJKNTPJw0/HJfHGcY2sTzw2TnS1VyfPsegeOXoRF0y42ZnHy
iGekG9E/zYIWR5wj9c3Wj8wZu3CY2pE5cXsYRxNT21NskfvkNUiqG7u7t/zkh3yKkdbMpit7sKlZ
FLoQnQMTWIJt9uAKmu/Ra56z2Q7Xyq7Q5cJTsJZdqSALtb/e4+kq4c7iqNA7SFvCHG+lc4a2GwXa
YoGqa6f97PpbHzUNnmd1Z9dJfAIu1xL6nLv6sYAjtM8bxENemn8WP8sixn1swo8vfPtaGP3LELkP
Hvr2wMUJDCXQPCad5K4AYZMn5qAgBSeVR1lUzEgJVWJ8R0SWhUAbx82XFMDFx5loCgwJG/gAFh2P
GV2AGMma54i6n6T9qKPGLbAtgZjtvJBTQLVxVI25xMPDxNapNdrNjrv3lFvCQ+VXTcVeUjVag8QG
H78OlXfzTRkfXMEo1CjsT4eDc7A2BRjkPvuc9JrK0jbHsHfcd6ZgGBM081iWa3lyExP5K4lVWYzG
pi9fxcwghmyfZu2+8UayXSREFNVLspdE1W3ovxPxVmIAyVlya2PTZ3ZDGAyOGB7lDgZtkKl4mRVO
Rz2x9jLlmFLxYzlwzyp+vZSTN26SFO/q5OniwYhwPmFKESBvWKH9eRUP2qInu1rqI2oSfosBKEYE
OEx7Mll/CPq+535lvqacopnyjGaUZ1x4fKR1iw5nnBFzxPQv7m1OghTvzaT6asvWIFAX2U0xBLYA
0EwEzgPSMCpkLvxNFroestG3//w/23wgAcGBumr0d6PZn8Q0xjsGaN2WUu0zUR5ZQIEk3yjfbIKB
dlJOWm0ycWBa6VNVXRGlOjsaeM1eYr/NsOFmtvLjKmdupjy65QrL22cis22WoTkNIyAw2Zv9dl2E
eXUh2ytxiXZ08j6+iz3kfymRDoOUn+aCOwxRYE045rE3OywrykUM0qMGIM65FZ//x+ILhtLD8DRi
Pu6VC5nlMZz7LL1igwZJrbzKlXItGytpZ8Lix5eRMZ0aRsBPDqvGERgWjud5TCB3Z/EOmwYDKQtn
NObWabsot3SmfNOaclA7zYlQLxzVyls9YrLOlds6G/Fd98qBPWPFTpUne1Tu7Fz5tIVybCdYt23l
4aarVF9SbN2R8nfryuntKs+3qdzftDP52PCDm8oZXmMRh3Sb3enKNd7/9Y8rJzkSg71LP+wRs9jF
0/J+x/uerv5Yd4G7mGQeJ+mTFD53Jqpq08dLmFYowMy56i4SM3umXO2z8rfDsHcAznF6Vt73Srng
vWe90e3divy2cedjPPvzk43rWBoZ+BWM9Dwi/eM0XyrlsO+U1342SqrSfK5A9VpftXLkj1jzU+XR
7zDrZ8q1Xyv/fjHYGQnDOUtsp+GncebPCNLmlrS04fHvL3M6fjU2HELOCY+CIlJ1yU2cw2GhCAK9
YglwnERvp/gCTg9pQFfMAQsHdkD44MVUPILRhUwA68m893sB8q890Z/SL3b8yKxhvZtPldWw18bJ
LlW0g2p5rBT9wAS/q2gIluIiAL5WDHb9gUzYR87v775iKIgc/ash22YnGufX3xQuj2z4Uw6fkwo5
nKkw7hrFZcBpuV0UqaFVzIYGeIOmKA6p4jm0gB10OfzMWYsOVDEf7GXvKwbEokOD8OPhmCo+hOB0
QlsTZgRa+udFUSQGxZOAVHyl4oMwoVgTPdAJWlSxAYOiQUzGsLA/lopPwVDBDxOpR8SEIWtOXHEr
ve457/LkQkfiUbdckgk7oA/VH6EIGM0ECwPJMvBDh5MQlAzuKig7ipxBkgcdPEXT8BRXo0yIDMYf
0R/adNNN1p0NgsNXLI5UUTkGxecoFKnDkeyKpDf0p5jePdy6KSw0g4AHE4JkqxMPpNjVcjGWs2zm
3V/8UJ6W06ZWlBBH8UJqRQ6pDBamoYcmQuoyBZYijGiKNeKOUEcs6ktLcUgqRSRpFJsknzBYwCpp
FbWkUfwSzOnjdVFMk1rRTUzFOUHWdiEQji583HVPEhhKAxRFU3QURzHlpCKmiDNf0WJsGrMdqdGP
6H5QNZEmcdNUBFIcqTQkgGMEmKiIpLYjLMmr0/hB2hZaZ2l8Ju7YbwzXmF9tTDrB0HTy7E/zp23K
NmyHdr55JQAyc6RJ4Ax1sRvJJ7jOc7nCa9LROCqK/qi8aanUDYTPS/F7yY0dU2GsEfT3rb+hUPQj
H3sVFNXG6BplJHlofeH88xcZjziECU22orZ4WD1nPMkONsqOrfsT+0L3yAVBJqaCqgYVWVWr8Cos
bqRaqUCrSEVbrSrkqlRxV9Hf4CsVgVUwVjzoKhYLwkYS9ioqa1GhWS7pWb2+1rfBLqzHVItZfLxb
pKK2MFdL6NTZmZxk6yRUIJckmavMiehiKj09WSq2aya/S6ogL19Feo0JHv7GQub434k6r+W4kazd
PhEigIS/ZXnHMnQibxCSWoQHEi4TwNP/C5wTcW5qujUz6hbJKmTu/X1raS/oLt6i/iJFOF0Tnb9U
ixYsWgRhElNYuyjDCL0Mj2rRiEnTMi/9Nwwm+zwZoSYP5dnvdl8zyVwsZAM+snAxk80xjrJwsZX1
DTymssBgJlCZuRlOs3qxmzG2fnJAK9mL9yyjA05tGhcaH6oGSHvaqEphSqtg05KqhEFrJ4zXfBej
mre41fgD/iqoLCdtyoKhgkbaEuRtHJQnQcw9QC2WNnfxtVl23Z4ax2YvKSWtfEaQJzzZ3dqxXMlU
phkfrtGZp97QfwiW6MfPi8JAu3Inmez+/69x7eBeHUJNkvAFJ2HfR3Jlm9xseS8K13rxGHaeXeXy
zYpxxPbN7eeFISTsKZvdh12MzY4u4KtjlNWhjaAnPdFlxkw89W8+EzRCZOVwNooY4qMK1ymNc1JY
EfK8oXBPje1Me9qMELMz/53d4LtleiZQAtPbytsPR961wcrXURM9cWkoLxJlX7+4+8Yci9+0HLjS
xewnKV1ySeZsKXL5S6L/K1U33LzFCIixZ4W4YGcskMAYV/E1X/yBrJOKZxeloLG4BefFMtgvvsHY
5FOFR6c+Z4uN0EZLqDL8hMFiKoxTnIVEcrMTUAn53oeUleXiNqRpXDgoZapANF9FRXpdZtZOBY7Y
JiwemSm3zLLn5erGjDY1F4Uie6uWtxpeRfaX25xH7zF2Funiz19Czv6LwD275Wy395XHlIVTxfjE
moBItku6MrBt60/GAlW2qmV0ZD1FuHTOSWmZx8ZCyxBC/HG4cI1Ptiun07JNcBdrZDw45qP5MUnG
RMP+92ul+V0svsleedOFOXS7jnFDbfXipVQ/ikp6l/0q6GxS4wF43cVk6cFlBygI7TfGcllpfJfG
Yr5UiwPTWZSYPy+MHzBk1pBTjF5wL01jEpimt3bZYKw1TbsnxUPvGtdDcx278Iskjzh4CS5Of7Fy
moufc1xMneHi7Own7J2RSTmTBVB6gInNzY5j4D7gdg8aY/pgdOmeeIqy1TSsfDPF+EGl25ytxRjK
rYtpqO2iwxZBvsoCPFfaGOYju+vX0hoaiGu02PiRpL9o15+EnuTG13kOHiRLjiLKCTYvIlMB6uuF
g/Mpswb3GQLCIdDtuE/5sh0HGKhAK4vvwfKdt2K25o2hyvFcmBUYPS6PWzOkW5CMAesCZlnngtLt
ms8q/4td7VVnY/fau7N9NEffX5ddIy/lwtqZhobncFTNh8zqvJfWC+IDSgVgNITszcX32i1NzAhk
CL4PeSz11G9zDiyPIutWBtVvjls8mhXl2bW/+GTbxSzrLo7ZynDITFl4Z9VioM0WF22+WGknimSn
ocFUOy3K2sVdSz+k3UkOZwfuveEzynLun/lXa+G8HRb7LRebRxME7S/heoc4RoLsSLhrwyyqh2jY
MEkSYezRe3XWfcqth3nh3Tbbp3KJ5frF1LwyjuGTtx3Te0Z2lrM1N87F2Qvog9anicc3WYy+9uL2
deduuv+8dIv513duyWICbgVxMW5QjO0WTzBRWOcgGAALaRnYZwIIyfwccTmV9nOYV8nO5d+x6jkG
kjs6y8VHDLaWf23oXNeJ/NJ2jDdUw/zFYWzHY/LeLiCSRWbCmNxAIeUyk0TboLf2YkLGoQxhHjky
FL3urUKXLNAm468nQpt2F2euJHT5vUFSK3Bn85PFCs5l7VmnqRw8MhOL3MWoo1vVxf+NlPcfYC/e
vCaHByX5cYoBsa/KGIAiKTjj1KtqGbMyVeKBxapv8UHHBmboeHFEE0nRV/bc4STKmxj1BaIFrDWz
CCDq8mILpGMcK65eZH2PVdO8K68gXpl56XMZ0q13Zuc4Lt5qgcCaAbVx5PCZPk3CCK/llP+eddC9
Em9AnoKALXG74poiw1oVdWWexWLKhpjZXTl5dtd28WinmkmopxeBWqfhM7IZ8Y7t56RieYuKBAx4
mDenRlJP0Bxux5kZ/zyYLVtgKEaNmJEVBJwveCu0z5Ob0dWVrJD72E52A/2xbdTb1iuDb2FMr04H
f8eQOR/BRuKikQkA6dQek3oOYfSM2Sr0ulIPX07gadPJ/8PK7MXuvf6Nga2/43M83ffgS7eBm2Sb
prWD55x57MVryBPmyt0XJqWXkk+jafTjndYdah9ropCeFd1xykFzzjk1jJaf2d75b+zqYTdgRjro
jO6uOees/2guEf0LtpYqbkGS6zt70eeZt/mT46I4+2GwKuH+v79CuY57UD1nkkloUTqMrtX0Gmgx
XH9efn5dISXYy3im8FJfsyzgM0/Jdh2lfU3Spe32baTIKdSOyZIkZ2BMtZTSRHI0w9h+M4O6g6Sg
+dvWiA81Cex10Dq/NHaER6WkvrjQYJMqoKlDxvrmhkqjQXPINCW5SZLVyYEXZfZJzrANWmOufg/1
b8c0og3u3/oEgpppusFaJm6vmSwIX3EG4EOqzQ6i3Dmt9N/8GdGugO75i2hx/5TlzfSL50gSzN4N
vRchjeVcpML4PlWOv6XBwZ2wqtRu8Kn8ptywVj4V07fMIdDUdBZzOgwi0v/Pn1LzmTVefgRPy7aj
7UhWI8p4aiUZFIvG4V6qObrkVhhdgpRVXOKO6TXvnImUtmXdYeWVq0Q376FhkC8t/fqDgqR1dEze
5gNcr91s19U16+fyStxs5YD3ZxHN8DFU7smNjqORkm9tK/stHdVMvw7PmzP34s2menISDl8KrxHy
6o4Q1Fw2WxH8uCdkTNlbTH71Wgb1cxKH6SNprUvhwxKaxMggpmNJnrrucBfRQyh3fExuSn2gYpK/
FKjSbRp06XE2CEL5fXl0kabwPaN26mhW+VWKcCkDirkxdNZujRFIbN9Qs6PSBO9AmknH51Ugj9lQ
gP5b/urnpVj+9ufXhNv8iQq6oo6rDGaQ7XAzUyJPZmsztnKXMwV3/G0McZaAFR3pso2fQwAccGto
PHo0Bx6k2VQRjjvi2gCkapP7WdreUf+V7K/tKzQ1+1V0pb+bNOeWmPwaLC3rnlfO8CL5nCXL0cGn
SbsBaEMvnl0pz17xOrezvBZ67C+zGx5gYg7PbjYnrKrF/BveF+cm0slR11eHIFfbiAbur5Jo46YK
x+FYWIQ4htEvzpmnjsw/zGuoTd7bBYNXVu9EyQb+sEko6wMLRpaPbEgWTOilzOJ1UA0+OEXvxQ2H
6hOfabjRXFhLmw/UmHXMLyglDIGt4SsbnD8Zk2vKoHN/r22Fnq4km9Y438aCvsvrgG6Vy/1dtO13
n2Uv3J7VQTk025aLF2nx5G/GRu3SzzTNuo5tSdLou2MUjNIKj/ldUqhnzeQZNrF9ATNiRVlGYT4c
Tp92HotdGJX2PmVuCwe9FQc3poaaWf2Zb4B1rRezhGVP7V6zl6cz2JT7YaJ1b/fK3zodmoSOJTLz
OuvutgbbnXgOb45R6403TeWtI0O6qWaurw2F+zU/QhGsO0zvRH+KszmiEh863d3NDFQRS+/5ow1d
gmzK/a+gdEn8k2tYErTEDnhbTjBp71OfsL0KwATXg+pvtDcCeg0TDEU1fI6OVW6JgAqi6MaKEkJ2
M4PR3SZM+mgsNR7xObM6F3T2V1Vl/stH8DLACd3gyXQ7Zhqpv6WEpY5+Wkk4uYW3bQlH28tNzwXs
sQ8ZIr8Qlmwt44HKLXghuzEwSd3m0eS/k0CVPLA64+h0ffBuNdNbO6Xx7ee/dDp6nXlMOHAi4TVQ
ivdTMV+nsbXxcJp/e7fu9dMgm2d+5vQONT01FArOw9pKcIZoH+VcH2SEvK1qpRjls/RDEyYnfjtP
UCIBZUAlOc4u6fJBlDh1eTVzdE1BYXYQM8xLvowUV3IGlGsra6RLn3r3Nk9PsRt7p2mkWWj6dvnb
5FmgS/6xU/VCbap6yQd2SOl0SsgFH7y020clnel4KU7jg1kzFeS87zR/ENw2h6UAnNrzinWH/sTj
km8d3muHWpnGw+ztJe/97YIh3oUtgGgmllck5thCh1zv2zKVzOXax5w1IC1GYAA1LcCV35GKy61h
3JJgi7g5w/XmwfM7ETsv8sK7W6lfE2SE888Lmwcal6rxT7WF1KDLKC+OAdpWjkp6C97tN4Ui42R3
wIwIbv4tSTmfLIevqGSiwIgJjl7lldcIMdlzzTfjyZ50uzeBYN1Q9j1FmVGyevIFjCPMqiEgQqik
FbNMe8W5OU8IZ1jnWgJW98yZw24uxEVbWOEQJ1jbn/GYXSMOqXznY+iyam85FK+GOvpH2Yb4aiaK
baLn4eD0GZTl2i/vPC38tQhmZ+czut6MOueb5FbPufarS0MYCBzORG+/tz4iACJ8jK+akCeusG+x
oXJmCU10pP+CR6i8FmA4Nv2PzZBdMiUp5d756GX34rfTrkZutiktBiXKqMtnVZrWsczqc7sUmFXZ
9TuTicVDwBfkI+s71CWqeD//JPWod1aHE8fUsvhcfr2H6f3q+O1jnD3u5+Ns85nJb+CPxStJM95i
FusSF2XQlz08ULuuAOjtcoplLz8vhYFjt8DpMUg6cUGfaSpwhgApzqg/nWErBghvhBGP7/NCXtOD
DejRqi6dcWgAQRT1cKnsJH9jszE8DfSKI87wZari17ljxZ0lcN2ka5xy3iMbwxKQPI2pgAzSj+yr
7I3tGPmjGAaGsn1MEMAggBslxlcuSFzifvDgAJxYT/YXFc4nZ6qCc+wkzYYosLcuRraVxqToqbOU
SQzrGHZjdhp7Od9HUq9P8HQqdL5hxYkuOdTkFHibl9GOEOjw3g5py2MG/OTscu6a6cGSXmPTWpdG
uu/kfOmy/hKCBOnyknWMzKh1VEvt3Demu0rC9x+DUUpQc+fEwYujaYBFg2F8eWH20Vhdv/Fzo9jK
Ypj2bVd7yKfgIUVlxGxakvmLm2eeBr8TCl0XzDLcL1IUN3E0lxeWbOtSieQUkELg2B2+9EKPh5bL
wHow9rY0q8tsx0C77TEB59YVG3+WqCeYzvm9iD4J0t+GuBXbPp2CrVQShnc5pXuv3nHwxdJj9taX
jT5teSuZW5OP0ae4Kswbxcds48JpQXiTGKuw9ynS+4P3LMiheLL+I1ojop7ViB2g8fAaLNV2BWQa
LRwNX51TdCeQMq9Lm5tY0Bsj32Nq67lmbDuDwDziVLLAJQVvXCHbfeil9tmU3J4darzHMUihGGt1
d7qQVpkQ1c4TTkAdHcSbAz0OYidxO0nTj1pQ9dEabGW8wdEbfjw79g7gwlBl56fR0ZxXleW+d/Ms
ntK6PM62hqbiwYfaxlZMXq9L7es82rBwl7/yrYA9YSS97c+vjSlb9VJN9ipbbC8IVl4traZjFZeX
LvHDa++W86aKhYtzkPW8TzoJumZyJgHDR38bWjup6fiWOjmlGlR4PdqAkDv/C8becJO1qs4YSbdQ
lGFxBOFCdm0fXRPzwXnxxZTyVUHMURf6wPMp27kcf6lwY0/kf/hG86m7KqL2V8E4Ix1K/jOunn1s
j81QMQSSkliMi8lTieKRYfPgN8YwO6L29YYI/NCWoG1+yyZHn+bac2CSRfKXIWs2hP4miZ3hNtjF
9BIfKXYTNy+n8LWbqj/TaObrxrCaNXDs4cWkaPdo5f7nb0I75iOYjuRhKsSr6q3yG2cCpkJCeul4
/HmJooMmP1WgRvkIqzA5lVP0jRBpj+dY8FiynUPX6r+DQbUvHnvnUMUJoSmYeES70oa7MrF1RLVs
SoStScLFep+3QAhag/uXzXjjBXQOPDcTu0H1zRwuOsOf1S981F1Z9zB1yGfr4BMR3c8FqXJlOe6h
nxuubA1nrg7U6MZwZA8wAmpeZdnNe216G8cp72VXF1hVyuYiQ+vf6BgBTww7/iPyZ2Ia4YbUY7rT
3rTNhNfeSbNcKjcszroLGo6rXAhwBWy5jHDki/N4pTiIn9p8+CRlwYqDaIvFT3a+HXh4Xr2qN2F8
Z9Nvv7DXFH/bNLbuoxW8RTgm9n3pYm8tp+mQmqPEFurQMhbF9On24Ukb8ETJZb8ZkchYeyj/FHFh
xXYU9WzfyRyMctKbaJHVpFb94fl8JWf6CFtkr5spcqd9wu+z5kKE5W/k6zfuAE91eId54R6zYp/C
LUAB4UnqgQRWL/VzAxKPPEP+UlP7z6h2GFkVXeUkA35s+XgBHd1f00A4e8OBK5goQ+89A2xh0tbV
Ia/633Nku3uT7l41g3LKQ+nxYeZ6xzhg200lT+01yLNLyEF2k/ZUmu26Xw+itj6ZNe6iwOloX3I6
QM3WvUriQjsbLtHWdoJvlcC/JGvnfkCsm1rroesyey9FzhAPv7OKqSZ3ZgX2Cj3ccxSIispRwpNi
qpkIO9zUlDnqQ+lMxbNlJg2grRoxOKn2dbVoHXNWaXsWGqSyLIdwh9fjm+U5QhAwU78ovcNeBGIH
wPPoDMs6ApdoWjnGiQ8DOugVKTR+LyArmtDNkH0UDQmu4CehQstxY3SiusrKeXbNYToyVhGwjVGN
NORK+JfP/T1DwnATFT7NEbV4HsEkk2fVNWMDJKbKbm5OBM3YboEIVWnHV5brKXqqHqt27v6JWb+c
ejKCJ6dyriF5f6iRcb42MpcZZgAKdpKF2vR58OnMet4nwLs+OrrMRv03C438uVhe3C73icGzv/No
VV8iviBgZRzyYMWmFKlz1HMGVYw5Bo8taNEBQdQen/2tBVD3JMuMQ5plTewR7D8pwwvarROIagPG
S5O0OYj+ND/BaKjIhhqgiIeOi+Ksym0VdQxIEnA0wmTlLkCk72UwimuF99yxmADlVNF3yULwzRYr
U+hZNzD+7gUDjeyr+GLZ2j2rrEcAZDTWlXlV8DSB752r9DfSCFrheYI2YSa2GHpRuBumHDro6KlX
7mUzzwiRvqVyOg4ifoBUyF6VGd0nF9KP5sJySgVTzYLlfw6q9tjBEvvfC/fO331pdTvCAOFFWLR/
6L4tosaBPbzuvVUKfgHAce1w9Z6Nv36upn0jTGvf5QLSbJxxNGuhP4TuW2mp+Gj4hNL9PL8OmU72
ytKHPnWg32clsMDKjW8/L8wrVk4AN9TTGiRqE+f9afK6vQgRPolxgdiwqiW1vLx0YcNwN6kWtVqn
5VNi1XwMmLyAlEfUVhImwNo2BpoBlQc001SeeNOR+Bc7UbhHRB5cTAd5Nu9o/wAbwN9zwdyYfH4c
47TK8BnPv/uZpnYQ2Yq0dJCeKHz4KMz9baka95iYiXtUEfvFJvZf+Tp8MUBo30vZDxsNCU9lIdLZ
kH+HsosfTplWa3pmBkf+8Y9ubcY1HipG2yZVVJfpbzNj3d6O7mOYQnUPjAKVI25fBxmiw6R3Hzlc
xmqtPke78C5Vn25jrudHN3NeJirAZ8UC5ZynI9W1lKwKuiGssnH0wol2q9A9O44qzrw7/GdQE8PG
xtW16kh+ARWzs+CUkJtL8/rEg9DGOqAzsNedu64YVF9tbfcnq/EuaMfDK1ZcoGElqBd7zNXRdeR3
xoYPDV++YY3OCBSEEd2J+owhM6M4xBeslQXsFdmcEtrAi24c2JBvd+9zT+SeMUP+wpJEbToDSw27
Vqb1ITleZZTT3u7QTGOfqT/AQhgrI9bRIqOpP+xoerUCoM5lOkQb1z6xmuSUiublMhnqEAxJ+jwK
2z+MHXsyz1Qj42OX9KERBhdaXBg2YLbfKtP+b5b9BIQvmm/c79WeYx5kLencQovBPoKoZtthKX1q
whK11Bxna8sPO0YNLC9+XiqEoZDn849pHvYt27SvtOPbbVGAJuna6H0n4vBStNue7xINHwpZXVvy
SIIWIQTGMMeJp5O0vAPmtb/EvLIrcuUOTAn5b0krxIhd62T3IrhLdD3E1CWdymasn3K069s4aIb9
wCWGHiEHMqBEGdNjToPMHIu1Sro1jSw+lPrqVKqY8UNZiXPvyIuZsz8paiU/vIQPMHxP5mvd49fS
zpQ/TEo/YObGY2glDjadPuHW79CSooIJSoBNlxCs+jx6JiDwuvypFUA8ipzbURrmyVvIc2slFF/3
n7/1/C8hbN5d7rKjGI2P5f9CrTf8z/W3Work4o6SUiYLDUBiMZR12g0EVFuaeJT+ntoQgRaYwYpx
Vqv3RsBdE5nlDP7RHG8Ewh+VVvPD6YBrxvY3m7gXe7xnRhhuHSRjq2qo9pPfh3tX6V+ilaw3CkEt
bAyjfeCaiImD4mSaBdmS5a9Gzp8sKrn75Rm2qmh4JGOD8UgSQi2zYFlxNsm5B1OK2mU1Db5+dhzv
rl9QPEG3qBco/DvSZSq6Xvq3SY1DJv16xc/1poUID3hpVmvQZp3XPw/T8KmintPlYknzCsfdzTFk
z9RsMTsE4VZVDLGJqtKumN88HyFmWPVrMZO0zgz+Sa4Ax6LLJTPYfbXFH10XPjGqgioKNNinUQSE
TmwnWffBcPL6fl4hOyRTsBT9ooLkS2h8d6Qcb+40XSBFXMrZT147p3ztG4e8YVMze5wJ6oYgEpuS
hLQM699tYoRbxJADzydqGfy+THRsxkZz2BIKiYABL6mtpds12+CKpr6fnkATkOpzCjwREff7jsSA
z9I5tDIKQTFBK7v4cgMxHYQBMbNINnwwXgKmQltLa3qd3O+hdAbWU56XYvMTtsisxjqPQXMkisz6
2ra+EmVdwoihwUTs4+i0ith01i4pkGpE4+FZRyX509Q2JEoPNDY/Pj0G+U7Bg0pJKbfLHm8+U7Mt
Ns7AB1CcMPQZef7qtAt5/ily/hZ/yrSo+s0AyLEGh1uNetz4lmNsRKgE5hUaFdFIXRgIOktSJu/4
7OKt5m3Vey2fgFwj+d6Y4LWD4SW5e4VI9q4Xxbu2mPbyKx6LrciVj/vApx1Gli6vqntlt+Vzp6DZ
BiP6qZAMiWVS/E2ZY+2qMd5aDQ1ew2dwow3NwiVLqDKOv5SDI5BqCLCMlEx+PBH4GUczYxdBSmRS
6bQulEbYIfEbixvlCnMX2/oCWLRfjf5I24g04cabQQ4HQk+7qJu/tachETvZH7CYhJFpTLOlTJAx
MjFY59XUbQjgVD7/jjOXhaPbiO960CAzeyPdmlG7NmktXpxK/Io7flo9hkpEDILXuvHpPuPWWY0D
JyjaLjvaTefM6V/lrmmhsY8RhXFt5M4mHRrCCFQ5i0zfw573DOTZipMYE97BlP6mD4tHzQRi5TuR
z/WCoYnb1Z9pQmLX5cGzNdyX0ZLJjcCcoEEgzl0TlFCgaS5KUsjHQZZ8OHXvycBXtpd+tKpQA6el
521hkd40FB2elGCT+8ImhNVyweGHf566/Zib8S/fi46uyuQhyf+LSUinekdrAzVB3mOWVNGfKasc
TFUZopq2wrjVUQF2YZToaMzJgKDfafrhrPr3fmoKvl/0fyRi4q2wqvTSTyD0IGYmK8cwGCsmv9jm
OkyX+ulkQW3NVKD34DL5s22EvzSL6uRem6bcVBwCs1LKU8toeSdT55koqXMJ5OLWGhKK6/OwaVR9
rGsUvyiWusMQ1F8tsAAYrs1850wCgQF8u8jfXO3TwxsrvrWTeRBx6p5CmyxTniTfeRC/56p4J0ZC
fDQR2yAofofJSIrN75KdZ8l+m/I91Rjk4XIn8jiUFopLgx+hvrqy5XM8JEYewC45QEfokhL81xQ/
dKwMvuAF0gwSZxuhT1NL1EMQWI+rdDi50Ox9Kk6LA722xb+5MyTJEQJljCKMyZrPNKgVlZxVRxFj
LGID0yfJH4oHW+myGouTVzq5FZdHUsN5iJZ1dj50TpzCMOEkwsZlreEQjsTenkxLr6TmxIBCh/UP
oUuzgUI8TcNtrGEQs/Y4odI56BEULUAc5LXL3c1ZYoeqURcnbP6lztyuQqStPK8SsRpS/9sn8EQF
BOJRNJ3zsnM3XlM+Qtibva9iliCw80k6sza1t3TgX2JQZyuoLHKtU0hZ2OYhTwlzZ4wh9ObopSxB
rfKPCs2q36Kh/lWogplbWlELwDsnde+uooFOjRuGATNTpFFpiLCgZikdsd9D6UfBr4+SrauN36oO
+02WDXdm41f8s/IcA+NnfQK/igxhXFHN8iUBWynqd4mH9jIQnKPqtlMDwQInxI0SWWIde81zahSs
y9P+OTTGgzlW+AwBdlUOzMI0pupBy3nn91SfKGoAn5DvbsnNvJf/Kp+DXWGZal1G+ZIq+tUFMb6U
tqA2x3gUoBTpcmLNmbbqg8IiyUQ1WzGpl7uaJj1XkX46ypKdTh4+yhDBJ41HZD3UDLDJG4Rql4/G
JEtfPCZFRmOQMlUUnQM2RZ6l3yiMihXDaZKvCgpePX2Q3Sw2E/kefj4nRTGqvISNceY2XP8WXOf5
8nVjDKaj8Mq10Wbwzewu2g1Zvq1d4rVh1PNxB5rMnHwaQFiMyEj5j1G5TPnMm5iM+7DMHVvBVpqv
V7hSDh9446i+OJWF5758nxPefwB29zx6lggl0YWiwWgQuCF72JPdIEOLlj9BAmmFyRQd54a3Xo4a
SHV/U1s656V30GUas0/ftpgIALpys8d/zA6ODlmpl7bG0MJJtKU+unV5MpRPisocUxgp3jUpkqWR
ofunTw5nxX6Ib52r9QV9Lnm5mBTbTHFltJw/okn9A+pCwlVNe+xFs/G7YNjPkfnbptS+xhsBtTFZ
xe3sPhF+N3Y2PsqDmKivRoLDltDBJwbTr6BM6wf5Us4+SfePrdOKH0H7aFT/YSEAQJhm4mkg//KE
i252M3ht9URmJD4LBvWH2co/LY9dN2+qMtc35VO5akMHrlbnGiuFsH1q0623uANKoI/97F7BQzIW
42c9SlNKBm74HE7xB0yU2qzvPitWLt1MAEqTJlLbxm+WCMmutHmzj4MaVB++TlpO3WusRx7vKdUH
9oZy0XOM/BF2fvYRdC0TJ7xEqfwVmdO4HU0VHrOe4X42WuBgM3kNiXLyAPrCLqo3CgpHmXcjRw/5
jZ1Y7HmgvgdgV2wssDRL5goCRD3Tk1ooJqHYBHgK9n5kzswmNpnJGaWZ/XlXJd3LJEIELGxNYF+S
b/Ulh5HcGFa5Ob7QRPzHeAP4M4TNMIbIGqQcsVKQEbPoR0AI5b60HyQBOeqM5DKb6eHm9afnGDHX
OmYl/nTLiQXeatf+opu/4Sh7II/eoTQpaJZRFuPu3nE2Zn69VUq+1uZ000E9HDMCsv50VbWjaTvD
R+YCc2n914FTRw45rZoRQTtdVGwS8ck17Luij1X86Sz5V9kTOQjPMFcqRNbn1t7KBguMp8AcjwVh
v/+9+F5FOMppiPVIhOrLSxmD1ocmACfbhyFoYdCpR7CmHg+VeopOCSoQYDRoXpQbQwkPrXvUBOkW
1cmHO3D+5R3ZTui6uw01JPKKM8T+iVg5jDmLgzKrRrl441BnErpaidYPGJrDZPNzdjMQZm7AeX93
5JA2bkddKJZ7NmBAm0lhPlGLYt0F61pEQ/9kyxYsZEAjOeWhnaSfiCU2hjG8VIb1rthIEVD3X+n4
c2oy/iUdPSAd/smdNFjTG01l4NL+ZkMaJjMkMuNOqLN+YjYDZaDRzlqouEZ4T95GQV0sc2drTqLd
5Hbz1U+0+1AK79w+FXvtmC88kz0oZwkeusbBEEJK1rN4jFgZ1kd2k0uv8wmmIXxGa7zAO+gRzsE+
odd4rrrpQborWLsSnM0kqq0trdNoWJfS1BnLJ8/a6BTuE3HDp8++AgJtjRCNR5xBY8tHZNNbGyT2
N+V6X3kT9CsVrH1QJNAMCNiVDZEGajsEvxj0zMJd2SpGA4MMGAK4IIZX0qmRbvwqxhcL6PxKhvxP
IkFTkYZDVnD+UnwTSfJtiQC4tCTU39T1rHXMKZJ0zrxycNuyf7EueT/bz6WyjykQGNppgnYbaEFI
M79kWdxbJ7cPlYHajIY+TB1mQD0GhcFp+DgkhFCYz6k//qP++qaw6dZ+/I1UfN5YjLRXJGCjSEzr
TiIRi6vw0/VSkJUR4jg0EQz05tVU5X+FCXBesOx6QtJ3G4aCMuIyc45HF967ojsVjzddtc7eD6vh
7A44k/G6IZyxH3l+Xzqinu0eSHbjphjL98bLhmPcjGcWx92mSSt7n/MbAsvdmUH0AKrJgWagqm1a
n3zIpCRFp89RmnItvJMJIRZuAdefuhu/6eMzO5sMPvgMxL5hfq0IJCGSwptFnONvE3UW3yFcUgmx
iZID3Gp0na3dFQxPfzIb6UICGzgPeW/GBDOHL/4/I/ah1jQaSEqz7wYRXIo0hg4RPLe1Q8oFWDX3
Jt6KTd6HhzHGfNa2PjvOjsdGMDcwM5x8RcHyrZLQnRvrwDSmJsav7bUgcb10/dqbiCWnYwlByyD/
WCnnksnOOdG+j++eJ0DDh7SE8l6Cq34ezN/hPNZb1F0x6rhdmPDwHZPO3rYWmzp78o68V9MD3cTP
IfZ3GuDDqnZR4yYgD7dEJokqYZhedT30jrTzoyfl1wxE+3xtdVLszGK+CCUfFUFQ3jE1b7sa/1Hm
eX8IHEH8jgPwsGHyf+SdyXLlyJZdf6Usx0Kao3HAUaanwe17XvYMTmAMMoi+7zFTaaaxBhroN2Sq
H5JKn6GFyFemF/FSmaZxTWgRFmTw3gvA/fg5e6/N2/JX3VwL8W4Gqq/Ymxi3ux+FGjaREnfCj6tt
JMGZ5HohF8nIOT4ZZfligu5aM1RlR8XCgBmzbIF2EAVghfA1Jlt2q2wqCROme5biZW3CMNnZ1JFj
gWJfMXUqo+SajGOxzmVvrCXwqnVTkonpTtWu9lIEXnCvYdhTQjvZNB4CJpcYfY6JYISs6mib0JHK
Inz6AZ7slc5wd9lYwDqFi36rNSvYkQzcvR71iD5+aQv2fK33+02np7Q3IY8v1QtzHI85MqmwuDUW
WVoDWwD1AxaAMmOqTGDmAgQYPfddUmW4F6S5JcmcfJucNn7a0ZJkTvAxofcqkxai4Zgduya5znlP
inbOuoLHYVcEA6Zt9hyE+RfiOlvUjyvobfHGyUzCXtR7UDGkyPIbXGSgT4PmDWkxmjIEDJ7ovlRa
+eIEs2y4nodLPUXjS8hVIy7bndap2c/jlyV2qI2M9DsnJtGErQVkJDFTbNmUTWQUjdC5lvj8jmS8
ZkvO5/0mG29zdvklipNtPZ8q3colJyE4NucaICpErfG1MWnRgommcQqlnoIWdEK/VaAugQNBqcWY
G58ql+ZVZdMWZDcadRMasADYEgrq7Mp4jBIMt3QPynWbIPGJXEH8u5j9+dFRHzpktW3B2ya4bZJY
VSawALpYIzUDXDWJXeqX+V5FfrSuhfVFobyyPY9lqNIfSpN8Gc/7EoeFd8Ahc4wHHyGIdjeYDY4V
lOGdx37FMySWJlgZh/bm0rYtMgpGDn/1gOmgKB7iOrwNb3DOMoucObIlZgraawz0Y8bzEO3lSLnS
R8JbknmH34aFQbMwKdIVWGBS8h98s9qlyB2gCtD+LOubMnPTfTE17+C2zUW1ICDaoUppEWMBQ2Wm
R3CzSUCea6AzqG0op3hFiYIZjS9WHtw5YeXtuhyJcVreFMz1JlABZ9Fjt5vpHP0bRseJl1M3aX90
6FovC8s6GpN9y8mPk/AQgRJF8GcwO942BIYtZTLcCGI94vKuH4mh7+z+lc96UwyDs5JNd3AraHRG
xKbdc2uzGDDmvg2tz4Cj5gqmIrshUGlu7GlXuIC0pUgQdrIIujQ1wWbZNRE6ZrPivJQcJdgCY3D9
vWjQ2LVuup0Ial4W3MYLvZplvChAl0nIECLr2H8JixMAbInZXs3pvJVyoUkDvWLUdOTMtpvBIhuj
rOmHli6lNE9nmIRAsd3+qg3Vs4QYtgjsYev1JdZhVe/CzN5WobC2aLSfTBfNBz1ENYxkNzESigKe
kchDdW5Pr9CET2VSSMyI5XNTSLg/dZostfoLTHOxz8D/5UYA/Eqv1TIx9JM/4/QZb2z1tU1hi5OB
9iTHOaZ8AYP7+jFKudnsqQ2ORg6PHoRTEGf5OjQQy1ha9TklTBNVScRgiVFGBvV67Nx7jb0IXFN+
G1uC6iFqSRAY6vuuRq2Kf5qct9rfB1H6LRqz5ACayqejue3T9K7OQe/q9cIwQFeasGZPAJyA19Tl
p2rkGgVBu/YnDRelQ3sifxzz2l14M1VJJ1h+PejGzkpS7L/9iV2GtYhnaUN7aiTRET6cKLYaktdN
K6JmN8XFKbQBeeTiWbL3bH2FJ8c1b4n6eDdSE9iBTnuHQNiF5tYQ9WWVblNShIw7RkAMwBiXMHnO
T+S3vuUBg67WMg4BYp5RIeBqa9AthM+SAiLL6ZSm6TLODIeElX4DMOqeRlqy0xhclNnYYkHO3HXb
hZgMi+BOWMkjmECakOlXWDnTzrIeR9qCK0hF3arHrO0+mjGahTS01pLNG0k25PzAeR7kbd6lBqO9
+k63VXE0vfqopoRpbYD5mSDkYoCkIALiFfoyYJUU1g2cp/1AUbCqSHrBqrzIaQqt2F7oxWffANUQ
Hi3HvekJ4nu0HvL6sNbTIN7qDRSFOt0MxrbKfMJZGrr0edDfjS0nnboGCYlVm2GIUhZrIZMObaKt
YGpwBsvIPyStSXkMVUXVKAHt8TXuNfYOQriK+Tll1rysnPp2MAguJR2Wdj+H3kQzQUrk8rbjwILy
F66ldTdm5b7vGWj77zPdMK6SAPhAsGtr/V7viEBoyIX2LLBDwNo/6EFj9G/t+hB6FQ56PdkOiGRW
ITCWxRiP7caPh/MIFEKhGliSk8TJrNNOUjfvYVKgbcXJheDcffPjZB1ajyaj0SxniKLntN0cSzuE
YP2XMAlvoQwZ6xmX2PUYjVK6DlgrfR/vevuY19aDVfgemh0OMVnIqUCKd2s6je14mXivCtMsmdb0
pIUy3jhX4ME2r0JWHuLZZlsHlrPwOHOvo4ToQ59Wjcs0KrTRqqUtgt7BYTVxoZrBkb+rBxBYDQzH
FUQCPsck2A4lhL02sLF3dOj8w1LuAXAPy5YVMhs1TA39+OorZ1u5OU7p9OI1dv4Q9umnwTbm6OE3
ZXRfp6J766rmRNRZSl4i/UN7VdH+XnmWCRWJ/c2hOUgEJTkpUSvZgZ33GjfIYSp6DgP2C735ccPU
7dp7U0QWETdKRlhK1tmEbSIkCmMGZ7Kpz11glcu0kA+Ayg9TX5/DckRiUibW3uQwxiDtwTDBBwY5
9zfqBQ4z9lPsVi9oCjbCbG7d3H4M1VcnBXLI2WZR9jT58sYZVtJoPibTOCc9SX3o/AnCcIKPxKQz
S5209oRxKIrhwapnjJcGgzEevhWWbaw7w21WMVmeOPKMvUMeJLhXmvpxOm1beNAk26M8iJiRwJP8
aNExr0WrbzzffkOOVy7DBF0uE1wjAx3BQH/h+NFWzaavBOqsR/RqkQm6Dg5NZZLMAfVM3ZOKYF/I
g94ZF9ZKxNXOLRaJ59DA+Nzc+SS6nmLPrRasXuveSa4Vldkyc5lUUfjv0iBD7QdPnhByvoC809dt
7RMr6yOqmD2jkrA5luieem9MyZRSGjk3lCGjmRxDzblIE12F1n3yamI5HeEfnFXWGHBY8N13AEEq
aoqVBe4GFiFJYzFzakAmN6FICUwiz3WBWnRtJ2lxbGw+J0fcjqW36sdTjoaVls4z5PaK1kz8lVr6
0hbof9uhPAQKGpYlWP0DpfaMoJ7g0l9tEPqcummxwDFgQ5TYytqRIUYMaT3oQqIGQh2MrXLtJdon
QHBjQRmQ0WkbKX96OTcAKQ2loF2macBuGw9YZ5i6R68AntKV/UIb5sOlJm+hnysUyINa6JqzYlBT
LHTpk9HV0aNnBhxSMqqCjDkdr+HCCSybWNdhpWw25iFMiK+dPIgJYfSNbvxXhozMEm2OWrrzEgKp
KsPEP4TlFKJYUu/4VYJLqBBvpR3YZA7RFlDpZcXBVMWEZNqRTs+rgzvo+1TA1UhVxSmnQhniH42A
BIpaazBQjW82auN4MPadFN+Qh7DESoqfus0PvaN8vqV+14adMMonz85fkBvNId0Nv6GBxmfODCDG
HbBJPDIctllhsCC2p9Lvn8LKidEL0+TvsZhXsjt6QcKCUSQ0n3gKCyJkQqtvqfjSpQcjAnDCa5NS
WOEJjSjuFU5qQO9JnYidCMt32hGQSnKUyFa9Y+WAiDkw6u07MDJONXTbzibdMjZwcXX00BWzQruI
GY2W5MdrIgIBK+0VeK5+H3OQJQz33bNjngVZX7Wpv7MDRT2NC2dlNCGYDf5DaPVLrQpg5SFssies
1i07a+yUh1Z4a2Hw0aHUNAznrrXBOcMxcmg7o7xFSmZZfbPsK6RBFGIrJg7+yhT5lZVsPY7VWvCI
g2Hd1BMW40wywh0BR5f4OWxU5AT+ue8jiSVunGK4NvpuGctKLhq9/Jwcc4+dD8tLw4BKz4rDBMjV
wunnZBj0GcU8zTlbnbUr0viZCIirmAaqDNIWVkB77SVqRtDGwLTCDgimxRmXagraUTQ8xhNqgGxi
JGzX6XNqMx6Fc9wNeEWpGYvZUQUxl7ZOzfA2dcCYz0DIWjNj2Fl37pA9ubotVhlyw4WV691mqOut
EOFRmBIx7GTaxI4tjEK8UKSvfWwn7VyFGW5OAC02Ow82qpG6t47tHhgmDxwdkmzbuxxerVJr14Xt
TVtIh9+QrnNpimyr63CcCuCugB4EYCnkeYhO3gj5pXEXfvXG4JDY6oMe+03vea8yp2fosRjYQ4Qe
3l0hi3kguwLigRXux9HAHoObSBQpKj0yv+bk5phT9d4k5RvmaXAfVjSSkpCkVVkYlNLbQHr2yi2R
SXDCs3WFrMkBfVvB5JqSBvq1LzQO5RtFCY5jKo22XvU1GSt88SMv2wzdS1g1j6kO6soa6IxOnj/u
IhyNTqHV62lObg2uslbnXNp3AUZNznrYS6aYpy9pqT3LbNcO6nlihytKlMy9/wBOi7wU17/H0Zp9
q2sunXSRdDpauZfGbDWy6kNSvwis+tSdqU2bcvjgoEg3uUad4hGak4gvPil4GWYt4QRE5SJ/5LZl
FazHJYd//MNDUMx6FWyaoVgKstzG2WORAVgvmpdAEuIAGXIjrerqmfpaeCa7Lap0Gr0HRvLnwAad
RbHPidN4cRNIpha3SQpMYxW0/de5c7NzoHdXSD83qDwJdWhon5ke/j9ncB8MaP5LVXVQD31aBFjW
z5l3zhXglZjuP8GW2rrndNtVe9acgTBf7Qp3j7Km4BSmjNTgRfuP6I84m2vWE5PUq865t8VzaHmQ
NvX+1Hp72ubWQchhjbg9OOYWgmqzzg9+Wl0qpZ77pNVIwUmuLkFr7FOHJrZXtMhJsIpwnTb6PQwJ
vF4uvagJ5m1plw9Vbz36efE2JxphVvmI4hQoe4ydelKPOdL27WBkX+rJO07qGGfMSx2U615JjwoM
wW4ykT1MkU/6WH6tDbrlSNSRKHXRrp/Q2044SLlJmwcFxNeyseESfnwce3yKYHsIhJzeQ8XugEYA
jpFDEKhbkbbO2JOIlBbCEyIaNBToSBMi0lx8gDvw8TghLOStM2ZipB1G9MgKf4euqRsEsYcMKxty
ZZB2Q3dFB7dKUqQIgdk8tLF3P4JzZzFoGbBMcmO7kE+JMumm2clf5MGVxKICTGIZQs8so/Chs9ph
y7CcuI8NnbBh21eEC6TVuTHrS9kNsIPEXDh6iC/cOWM45cyUC/abMmHWzvkL13W46ifObiGXp7S/
lcVwxKoWIi52WDOcPNs5SX2Lt55u4kAbzY0rtUTMe4u0lH3BK44eMehhO5zYlpOVM5AdRChSuMb+
dE1L9ZTU0XlEQkCEIIAquwKtmMYu5UBFVNiDZ+jFFWI4MUy02ct+ospwHP80mmY4N64EEjoWo4Iy
nJ+jyelXX5tJ0WZSjbVBRjevoc/fqYhW5r0BTEGxWJvayTLEtTQU9DRLzyA5Um+UYzfnJj84hmXQ
uy0RrmUKtbW8VmMV4L9axUT9nj053EIKf02AuwAOmtPh7/BYvELSv9EH/NuIPTmIoKBbWEhMB1XF
a8bwPPbA4Jh19i2TDR+kHBsqorMhZLrEkwACpF1UEzHeKGmITCu9Lz3iIpYNO1/iG1o3TRUsUhtg
D3FPyTajI2e61aV3bwt8vzvIDnwIhftcmOJeHyZ+WRQ+l4Z+1JpG3ycG/Las/S3Q5t90hIouMDOb
gmyTP0hR+ef//L/++//4n//8T7/8wzeEtM24//jLL//3B/8apGIYvxqW5RhKKGU69KP+NUhFN8Sv
im4M185iL9clkS1/DVIx9V+VTTuMfBNFg9ya01dqmqfBX34xxa9SWg6aCsc1LCWs/68gFdP4KX/H
xAlMuAqhSbZpSZa+H2NURBH29pAJKNeuYHuxlpFw9kUA8gPwUpP0bxk9ULNIiESHDd1YL2FDqpQT
2GuCPxZBke9C5muiGFfEd9GJL7jH0mVtWPs2qJ6zrtmgQtjp3MpxPGOGuN8nQWCBR+wQ/vKFZ5jn
Ls2f/+Y6XPNk9PPsH7I2vc6BK/VffjG4Tj9ELPG2XF2RNmO69AxsQRBN8f52F2Y+363/O8fsygAk
GYhr0C2SiDB6ceB5M3rCiD02jG328FzOkMzj2jhhmYDnhXsls3cgWzdTwegwbLYs2SRB+luGN/tK
jZeMw3NZGeDmlq7mXv74NX+Pffrtrcz3jcOFJiDHNLnrhKWjAf0pCgmqT9mpoK0uObpZRPHjziBp
+l5GBk+81lXvlSevqEzzlY8cBgSefB+JZCk1c4Q0FhFXahpcvvImFsW9TYhqz2zFEsYrl42NOqEE
HRBQQmJi4nM2UpiWg4mhB+Qfxa40z5FgkqvIEq3KIDwEjvdQgHWBwo2Iwb26GND/+B3rP2f48H51
pVvoSFxdmEh4frxKvREpCxRMddHnEMdKMrKPL/aoP6oADW6GJ1HBsCvJrcrqerpoEKc3lsHqyZMS
sOB7VJadu4vRQsf1x5+8uJ9TuuaLoXgCldCVTbSv+PHFKeUEeKj7gpAPc51BbbfDalVFiKflm406
e44u17Vu0cQYwIqWcqdf6wSD/snL+PsH1AItIG3TFIaQuvrprhi7Lg58vGEX3Z1WoRzPRdzB91Mo
qIX6rMKbunIfrMo9kNj6AZfhQwTDn9yZfxfSxUfBa3CFrVw+FMKYfvwoAHrpQ4hdAF2pvyC6etM0
9UY2F8voMfB9lUCfsjF6NJg8pWS9/vEn4PKf//hYWJa0efM8F7BzjJ8e5SHJ0rHsjeKCwnvVHzpg
u5xomyzHcK9vwsCFuGb/Fgr2Pvyj/y3/vfXj936pLZQpbNt0bdv56R0TCunYwk3Lixb6H0Kj4VUM
MI70jQjzbes57dopn4WWHyAcfZRx8ornoFqQ5+YtFk5W3UjZfZu89BUDDVQ9+zxfoHasx1XwqAVl
Qe7vruRDOHfj8M6i0kqEZOPwZ7fw7zxfNMi4bYQ0peBB+/G6McVV4GBkcdHaZI2sa1Um6br0ECXG
8TaTiFE9IDMhwImREsI31kj2Xhllmv6uqPU7ywvXKDh2f3w9dfk7H64D0tAwpTEvdeKnJ8sbMj3s
o7K84ADCAZ/2r41Bv90UB72xv0KIyE4eExfG7IQJaDOogl5EbLvl0pwVvwhofZ0uTB5Mq6yPvzhe
96bjKViW2icjAxy+WKKb/LPTE2ax9A4MzdhOEuEd1gegpc49o6n7HusVol7mwcRjBDSpfacneRdP
n++BjJFtN6cTc32dHhBKy3Qcfc+aKecGJuy4DnMtwjvYHJIBXxaeJiJ3UE+IWL/LbJs0kuFaR+3W
ecjJthjEwtOKVxJNVhylUZ2nDx5EQpLE7K9jLV4DkobC8SEmlHMsziXUJFMiKlTJOTf5Nr+CZtyB
zm0yCUpTEQA4XnNilKPx5Hb6py/dh4wOo1DBlhY2jUQaQSBnb83w3WPay5TcT9m4uKrwNpnbhjhw
bAO2l0v2UxNBZTFGMHDmopbjnUFAxmredpewy1PQi1PC1DAMh0td3Xee3Fe+26EZQvJoM29BCpAR
WCjhEcAGrXxAh0mBt1LSoSUSR1PfVNFuB8fE409oheNqX0oIxCXk1IyQyZKR23hxcs3dMQMYlHkb
JQUiT30pOYakUDsXjcKNLuiAqOCGnKFtn/ffom1ha9cMcWQSatswwOgQ6wRrYe3XXKZh3bQDiIAW
LD7o6JdcxrS+cSfAXUN+XY9RerZkcW6LBD/rPB6Lp+pzTiL641udFervFy+81/QBHKE7xt+tIxkM
gEgw3Lr4HZt6PVTMFIDMTGhTWiYAJjKG3rLuzdAm4GQ4DUI+ch+uEttm4lhX9taUAHOtlFAk8xgH
Lr34Iboo3CXruEqBfqn9aH3x5nOyWYMXijNSV3vUFXGQlUupO3sE1u4iVzmqQaZLoFPTleVlIOTg
65hBB5te1umWA0JkcWDUIveYEdGxytN2r42ZuZe5i6GtOnQVAzh6WM065dyRdGmw19uPJgM1mOXD
KolKZo8+9V1v+gV+naRAH0RisEFb1GWkDtud4F2zpjUInaq/pPlGS23tmLb5wvTbU1BizPAEKsO6
B7rmQwHgQTavUVA4aIIdVn6OoFhXxo3Z4a0xh/CC/LC4tlV90lqiy/qaFKHM8856mmMqlWiek5Zg
9HH4tHi9zDcaDBra8NUCKeQJcQMuJF7qlYBa7hoHz1rprXvUlXOHYX+rlfXziESV2eymiyzeJJnh
rbwXDIPsiZyDpBgr+n0hGDlqtW2en2xeSZZV6Zm5zdkee9JtytYkXnd4GWI0mAUYR88eWMum+qtm
Zd0ps0NCPieGFa0d32Zec1s66bRCascI1STxtrutOd7R+AM0wqg3DehoFrno2TFSepAc6rHkEk5R
NCkFYQDUS1Q79KHGRssj1MRh8NBY+o0IZ9Seex/m0Yj4iwQWOMJ05Mm7cDzjjJxW26sSHHjUP2IM
prGojc4qakiVcv36Fj4fY+Y0mvbzPNQZ+jnQjNivMJK0f+GAAPq5zWr3bhxRchQCpBPNH7hhIIva
hv1kaj+jAGyBF03pWjTWF8mAogKcshXVcEHvLk/Sl0Bb9fwuRgBytJ24uMZtfZ8O0UKw+yOeZLkv
I0GCu2sco9G3UQhukSyhijOGo5vo+ppOMaE85r0pc5OowvS9hHEXuldkRHeitvbFucP7MljRrRc1
K9JotlXMwEbnBqBTR1+ShUP7iLDOMlZj3HUxjaeWmZ5RYx9WyXr+DsFg0p5mzzmqTVK6HL95MAG7
LA3q8USryeUxL9HcC9Ynb9lPX1g9z/pE8nA3Wz8sFjQ6M7txSB9ADa0xJtCYqXB3Km+4dXhIOc/T
P0ROGTn9U1GY9Ce7feOqbqYaHwLy7qIY2gfRjVvBYLwIX5F/MzGmIzRW6j6BeZlDXZycp7LTXjSf
10um1YXj7tKw5FVzq0NUGu7WB9yaxFdPuM+W3bsHq3iWLXnyjskso/vsn32EaCvq4gDxQbW3irXS
smRfZnG4hGb/TNoRrT5jj1i4pp3h7SobVV5EPPhKc+M55vohjG/Hbu+qLyOyRrgVaPRT5DZkHNTL
P15pnd8pkzm8Go6B41M41Gw/ljo4WoapDkTJ8YE9dwyBvg6MLBVupITBO1I7BXF1GcFBXXRecPLM
ccdmzT12VzRnYGFbwxGYBsbLOHbbJss48On0z9h9U+vNVgr3rfEADarCuo8uy/GeAqLjbfyapJas
crs9m2MgVphPuQ65dagLAJENs0oRGWc+mZVVWkdUZ0tJVt3eLwWbHQq9LjtHMGVQiAOjvK3L9oRJ
qFqwjB3APkIGVY/pVFl7x3URW/RvqNJd9KIaMlL/E13929heUMY8ADl7T3Q2cjnLSSN92eB7n7dm
zsCZqjf97MExMvHM2f7Pjig/Z/hyPFACmAxVunToJvxUoaumlIybOs4DjbfBpXv28WIDpOfaDwVa
xiy7FL2kIil2CNX/pJwECPXTHssRltmENLjormMJ9dOvR9nO8ylUdPGkuZ/warWGcR6GYieT9N4b
aM7ZyPvwMRLpAcCToKj8OEGdEf18hS1ErJZOgcIcuExxA7g3VdG/j7X7hhfrmRMpCUJBvGPmZN6U
NO1Gj4RsJp0JSk00i7r1LcqzS5kQi4URjdAYcpmNsc+W1RDQyseWST/TufgNt04z2ca+FKV7HM0C
/bm/nvxWbMIcA/A8xxGSNmU4vmdte2BSIUmni33nWKYkTUWvom40KFbjNjSJmiXxa933FDeap68g
kPebUJYsUbNOA5MwzY9zHsJuQ89BlmIzIMRzIVUR106aQI5AqU1WRc44wArk7Qg/RtYCgkZXvunk
hThqO2LfiUfnhC91m4/CZSAvr/ncjZTdPYmwTNarcO2E5GR+/98V6bXgI21OxdAaNCc7OcZzVhvP
pRVeOj0j9rLgRpb62SSkixSlFzsLd04v7xrKw6XUiOHT0f6JIH/3k2BvpxluTeJcUf9HDqFs8sYs
QrUR2NbW7RRyAZGMKBl9YS3G9kqq2CrSHvPEhCjGVNcRJBG0Y34Ea/huI4cBc9eEO+SUDY4ewnH7
5KlzR9odluY+tDAWNYZ0W2yC5sJw8vExjAbC0HI8Aaa+zzHNeE13FDhdBvg3TiX0V03H4KmAttyN
JBIQ1sJcExr0sfS6/lgVLuq5WZkyRp52P2aEJIjxnRtiQaPngMyVISxzi6LDb1zj3UbBFmvkrmzi
O2cCPwY8xbWR7eX9GeE14s0yPwZ2bnAEBy03tv2MzoA+WOf1qcSMNRJvK4xPnLUaXWS0y9EyBEBG
yUsIrKmqpRPrRPxKHBh9TSQH394yFt3kyOV0DlI2Y475uNJVyFTyVruNmoszBVuY13urJCWeyr28
t2W1i42gPzjIv5Kr5RKuFWYbHT1RWqj3MTWqQ+wfhgGJMRzVzsdjNe254HNEZJKgSLYrKlx2BGKQ
jgAI1mCUIMnn4j2rnb1V2Q8RmoAiR5tSSRrk+9cica6uxW9Mbi0TO0jV7ZI5woqBBLlhKLNcc/pS
DNMhoAhowggAVTRurc5BmgckMHPmSFp9PQmF0rundwYEfgVxAgCX+Cq4HqCQtn427GPbeAb88Zoj
jZ/FCjd+p25SnbwIjQB246vRQkSQisktc5RBFO+exsG6Rc+QDNE2g2CUBPGc6OzeT5ZxFLVWrmpe
X5A96nbKOSX/1glKpCB5gey1jE1Gl1HWL75/AWL00JXhfmr2iiQUntq1DPDA2UDSgBf4nIX9Z1hl
66QM9U3gd4L6LpqR/m+TGfoPATycXa5wWKJ3gZnRo4+CNcIYuBuW+bzyRNyXS9fSmBPDmThrQRzu
hSG1Pcc90E1Fdq/L2Nv5PIULtyIKx5/Sape8OoPWvSCgQ/gkq1stnDE3WdVC3dDRiSBWXKFLtQmY
GLEqwWVfeAFzt8zJ1H5gwVj1DQKfenbLdWDA9q6kNLXcAKVRhU5I5YX15OGEZKYCS9+OXqlJ0QEH
/dJVuBGHDz6K24zhWCqZufoNaAD3Sdo2vCcH7b5eoGoHQ9+jz68VoxOFMoKp9Mswtd/sUKyVCj4N
Ld4OgPVtUFIIblZGFN8xwv70faw9KendEud/U7wHLPHrIM+fDAbnfRu9VghyiHh0+a70IdWd+0ly
UzMJJWGAKUzJy3Lr8UV05Y4++royndu0QAuTku+GTpx6NIL8qzkHQz1agLN2eljkG9nqR9DlDqlO
HatWET2n6b5sBm6mYUJAEN8asWSkDqvQt+/d0TsVJIm0XUzzeSTMz+++NZzCqX4pCwLk7/ng76AG
xQ+4ajfMFuM28c6WCfLFMHr6k7jAMh/n5qTby7QNLzHEUcaYSh09LStWlQ7zke7ltBG4PU4jWZht
Hye7MS7xXyiUCDatOfSykI6DjoA7fyQJ3Uv98AgK0tihce2XSZx497FawmKjbR0b9yFM1AsW6H0X
YpQXBDgj8yjahyzzHxAqfpvcpj4Y0ZsOVmcGJ322w4hNvrOSM9Xwk4P55VqpsNx0CsK3U8XGCZ3R
hz7SsLaCPHkaU8/eAzzhGlpJuJks1a4pUqO7GI1iyHDlT8pMfe6Y/W0zklrD0CXljtAx3dMQ/bHM
HKMk8nVC4i9F0z8jHMX5qxbaaF+LlmTgDFGtq9LHyq5eLLd5IovrXBn9aaCAXlhkbSovgiAMTDHy
WBSYOv9xFfw7rw7iv03HzdQZDsm5SP6bqUeOopBAggD3nNve4sjbjei2kVsd/NZ9hOP5IlV0+8e/
0vy5+OMTkY4QFN78YkZVP1VfHHJqowDUdqmaF1U2JOHkUD+n145Mn1kbUixh5WIzbrcjY20aPLAz
9EPVXwpa+AWSKrf88KZyroSfQQtd50+ny8sbEfd3jJEYwOsvTumc8oDsrBbeVI6v1STNDnw4XTV5
+P5+/m3PMnXH5LL8vweZ//Jf/uv//qf/9C//7T/+MMj87af+OsUU6lfHYRyOnhETq6lza/Xf6uYv
v7jGryBamZM4gvKfqRU35V+nmBb/BCiAh0VYSjFG54f+dYpp/MrEkxmmieP6+7/98h/+/Q/t+fqn
v//tuE9ywvvpwZzPH9T/jAccVBg0u3+89WlciwFsknWsnEY/K9jsCzjcyQYTEzpa22/XedmE93Wf
njIrrU6+Sj79YuyO8Ji74+Ch8bErsaeMRnXge8FTjiVzX2R3NlTvye/fSQczLmr+8v1PrkUnNIrC
R62jMWcqA7yT6d9+t3G5MPiYcE6EDlF1n2GdnKy2DU51kPVLq6qDL/akk23pNAQK5aN5BxF0gQLz
QfOS8Amqj9xkhBMDG7Sam8Qj91qbEu+Ffvo5HYt4NwZtCmmyM6/SjI5MsMZTqVpK1LEYMGUNN4lZ
B199p5iT8HLAtxAIsj6s6KuGSOqHcnigDZ2vIJNXtG6Yv6VlTbaWLKlXI9JXv3/BUKUdEjhus4G5
XYc+fZREDe+Foe4arbZ3NDkwwlL4ABxoXTLWaZ7A8/Zeos41r9kc6quX/vn73/yyAn1exodGKI2w
hcR/K0wc+EiwXVPrDiys9AEjezyZoqEE0pocPUiiLWFEjZwcE7CP9NBWKGwxNccsKsR8MLDspiW8
5hKFTWLvTMUnl0x0wASnsX010LwGOZaj30yJV4n77kDqIe3GCd+cbxX2oSNsfdvTnjVx0B8jEKWY
TgoJ2wCJLqR6+dCk4y0d5PpzZqZNlm9zM3RykyKqPWleeMd2XV3ZgDZ9EhAkHNICaPK5F4NVfzq1
Ugu2SVZg+Kir+PL9yzQKAGVFjzTI6w/fvzhipWWefxn9evjti577XC03+sJ5KlgXo5vtgcKPj3Fn
nooqbd+qMrLgO3FCbFTfbgMLQgHHqfw8iMndBir7bF0iDgK9pQYfUikOIg29ndETP9ewD7ugIK8Q
NEwiY0rzOE4Z7jawO0rq2XrSoEb6yNXOFrvHwi5CfW3oyPxk0/EtOCtAtif/h6nzWo5UaaPsExGB
N7flvZFt6SajdboPiXcJCTz9rKoTM//cEKKkNpIK+MzeazvfYWX+TTNUbaHQ4tCY4JaKmejprhbF
6zwZj2yxsMOAUWb7jDU9GDS9rxOmNGQHmWcXm35A6PHSio35rdBusyJ6HJE51SkaZC/6m2zwXUgY
TfUChhuzGG2XB9X5/1oVGEG2sPmpSueOHM2ZYI5Gpqe6C+6+IevrrHGEIrU0l8Lpw622zeHNtdMf
rckagUQvVjYxASfX4VIFkRG5M1LVqQPsQc/8UCvSHSiz3hQhgNbKhYwGE2feUL5HYAGAN6bOZDFF
h7xSpTh6KEByjGJSvLKdYVkRhyCHAepxO7WWNZkQZys31Xa2KQGHIv8rM1xcUwKWK/EZPY9tbhKo
ysHH0VwzK7DKSv0Bj4FAczpYyrIh1TT6FtrbpHiNBCjNRSz7Td3eO4nfvCf6GDtsj88nKcOj46AV
zvCAZoN6a6hxoGk3v22Dgos0kY9GltltYGx5KwSYeUUpwp0laejNJn2kDsc2hW/ogBp8O5n1QH3b
I0lqt8BdfuHFMd9S+r20HettHqHHnlEpLdPcyU+w3KOPgRrZa3ruau3gvFZ18lNlZLj3+Gj3Q4nJ
EfG68Sl1zLfZ63/oCixaEnHOMabtR2HEl1C2kFy5QfoZWuM+BB41hM50BcU4X6vnIZ+iRbTJ87A8
YN8FGKZaRNQBHOKQMWc75X9g84tFm4r4rrDC7kNDFJtekqrVG8GveogXjBTNb37VauMFxrArcf8e
0seKAhIGpi1hst/WlnVp5hjODAkL/31EQ/FTKg+B9OOlXjjF4+bJ76JCLBPUZfeAiyefgaMu9ZSo
ezIBfEpA5B3gfZV4X8h2QwQ2nJM+weKXemCp3pQ/OISlOlfdGqQSi6qHFfRIPHL8Wzlr+zZrsCEw
mcb987QLMohOcU1cVoJSzemi19yyjXc9rb2ZBDrGGPluCEb/Q7sLo4h4O4w40F2KNQZI5nSxcGOw
+XXhhyQl+wyvnq9lQxq1HqF02arrT0YJbItG/EaumvNeB8UxpRLfNiOLEcgXPqnudGHNVCb3FHGt
wH2zSvB9kWvEHPjqObgtyARnXmrE4JFEhj7cFUeXuKv/DnNLaI0vSVSoUtb7Ln8DOc4cIgGYnJip
dGkOKlzHVWGS7hMcy1agzwn5jrnBvsCVhTXjwWJJDVvsjYBxF8ku0UvkuyEmKVNi0ACGiUCSxE65
T4wpeYsjgqV1U/wb5kZJfLgzfsnepf0dM2ZNWLYmC3ZXipnpWI612vaxLY4hklhAIYV3CPqyXXoJ
QT+QyI0e00LaNi1QKQgHRAP8ySxcXrHFeJ5BwcHSZnGSunAOKWbAdTr76a4jt4Ytjo86Ka4tbMLx
q9Ma95J2+rusSsT+zIdIDx3AgjkWaev4KyLIYx8j3uUbXurr86x0fZyefUjP8fgkV5o6pFh3IpRW
uhlXM8LDa0021ovw4+EMBe6EekG+OOhfizEcHi0mEkU3Cw8DElE1Hh2SoRDhR9abrGF96dH50E7F
3CWtpn3X/+kMEZ+eB5fgtfXsoIWSJAuforzAcRY20E8SbgLIyMv+QIj3QyQ7XfO0nT/c+i/4C8Cg
+B9XTO5Qtw5O9+MGwWtKLP3CwLdzLXKLYaKnp1ecJ+GqSUhLbebqSGYioLbCNc9AWOdjhlV8yLdZ
45XfrHkzut3szczc4VQAozwNWUQChtUcXRb9TL8quS2sov6aoh5a0Dy8DRL0uxeZJ+km1S010E5p
cm22JgmLNy8giCSp8qVIdKeQ5PftqX8c6IAw+A4xlRsK5KVVzmqLjdh5KH15i1uDAp5o9NbNdlsL
Ar1MliwGDch9qN0WoVPCXovJ0WIcVvITQNFilbo6VlQVuAJBqUEd/PSNoDuYYzvnWBQydXieR93Y
LzKTgIJ8qMU1U6a4VhG3ROBQi8FIiSROBXeQTIDlmZjeDnMzvflTB6qs7g/MRIhMZvJ2p3L8KbhT
fEkwCqQoO/7HY0G7nFqEy5R5/t4OfLUnFPjBqxgwJQWqU2dpFrsEwfgtU220YMdPGkDN9+QK0/vK
Y3paCiYXCJdb4uq15zPP6fnsoyHZs6cEsjKAe81TJzqiKETLEPJkGCM/vLq63Rte2zLgdcUVw80e
g7zYCtiQFxvw76X0ZUu8rEDmZpvZPkfIuEvGLDti9A/2FGzyIJQRHSRa+z13+uQk61buYlETl8YI
cut2hImVFvsXlkPi7HE9AEvtix/bxy0kTPc2WgjeXdsANkdq7crzquFc+KI/D3F7zLAarl1tBjet
Ap6OFTNXKw6aTWmHJMprEV1Ms9Z3HAO/m9oAbtFXUKGdfqJqjoqdI50Kol55JWgIHFEMvIca8WUK
7bOqfeeYa9xLiSfj9YS66NT1bXYmlmVlw7654DIL9j1jbIT85t5Sc/IWlcyrNVwPnIXIOdy0fcsc
B7jznFK61nN57NqwPEpRIHvpi401JB368Gj41T4ESl2Xkd4G18OrLX8bBi4/rrrGyDLnyQpjRv+a
2PUiJRrkDrGkzj3jAK8nvdbS/RgG96uh9eItOv2VrRMDQwFx2sS1OiSWw7u2IZBPVcm8D1LyvGqU
hCevQX/D+xCaYerACsKkYp90NhmU7Qt4lGhJDu4MgqzqgGZanvhHdnZ+whi84V2BY2eYZug59Yit
pXSZmeCxt+YxXrGGh1lQVC+ggb3HfybMp+6ExcJZC7ZEqzEQ82HMNJNT4SM6jfN8gynRWmHjL+gq
EobCc/idpXrajBaBYpWU7cZOxvYtgI2eG94xCSvr3hiGdccbEOMrZqtmKdO6//cJwChRyZqbRw3R
7elM6CU88x/T1z6+Dvl48P1GnMIKW3vRfXS/rX5Ob2FfpTcKe6CRTIJ6ZHxTnONAoljnO8wByyAQ
WEaEMm/SocFe3Ob4K+v5jW3wJsYfXhBksAqsmL8OoLTz/w6IKsIFrLhh7UqcveTZ3OHE+fcpqedN
UQfAqqFQI+zMjnWuP8Mh7LZU0d4JxUC9tquZr5inR6vJL9WVhEm3g/VWFZrIWVfuusTCZiWM8CUK
iKUnfircRkX1apB0/c6zwqFHunXSgSaV1mdBYPAZN7Pc8e182KAJT1ZkTqdOWS68I4x6NSoqfuY4
MRveumAPjQbeQm6RAwEbqoN0SJcILB5bw7tGq3IeHmIfaSCUa+EJHaYkhOIRmThe0CsdC6N6lU5b
H0soBMumTpN15IzpzplwY4as4Bc6/JjM4BpU0vnVloAFKgMpAREaZ8eZ1TtILdY33QNfWIi1boJP
F5nfW+GuyimvGTkN2Y5Ct1xI1jtt3W493REh7g30AEnTnY3cxlFh6ZVdEOs6VoignRADaaaEeACy
L03wYjOOuycZsHNwaf4S2ETI/bmFb8O4gUDPL5PgyjTZi7482UwjPrU/sSR4yFbQ+Wc7x6+Si+UW
0zZl5Ywphc4w9+TD9FjuKhOgoFCFfxnQuOxTHb//d/bI+h1bG3NjgyY4d76MqLL/NXzx4ukEVyTE
WaQZyXHqVEKPA4UhmF39GpdZe+ljbNJeBZARf0Jq1rxRczdeeB7coynMpq3t2fWnqkBK0TvRlcd1
fipEc8eg3315Hvh3vCjdjtvmn6J6eCnwgKxZ85SQb9iaJJUljrSTzieakqWbBvm7l83EFTnzW9I1
jMZl+13EpXmgp8GvNqX/NKBqLrDXZ1MNl04jKVMZ0VY2Vfwe7Ga9jgqfWqEDdNvQaXyMD9QmlL/l
PFPESMOuz88DG8+GVPoeCTqupzF07S1PKJs9A8RVEPTepnpAKlJajxXiuGQ9Omg7Zu5xL2mlsCCL
EkJM3/jQixjGe/z5gd8q9TXpO/loWsQf4mD0mALV6Zzfucr7HSrbatmjsK6V5Z+ZpaWXwB6hKsN2
siEbbsl6QQ0qfZJyPeCcT3b489ARkRqNfs8NAYJk6BE641YghejUdzAdvaVslaZyBzoSjqxq09n8
dBpGwPT+BHVYY4iq01SbyEbfqQcCyRjwV9l+9KH9Nzm34RjH346hdtfxZprt9lX3bAFJunvxNUHT
xdT+BXmKucrwgUUCalqDMFwmAnxEyaT+SkUj6ZtKeymRZ24iszUxLmkDUPesz65wv0Flf2kdnYG+
pusxFSkqU7M7tiD9lnKmx4+b8T+QJOr96a5UpF47MmxqHoTXIeOBK313uiAjw7EXACDryxWP5oe2
fQQ5XKCoWtQWuxf8uc6e+OhkF/Vht6yjCH0RJFRc5Dmrx0r4S3xJ1t4xPNSWXXCqmQLwy6gvHlGv
FyuYMEdZJlsNRCULo46yU+MWOQIvwhtKPIUiGMZDLVAoJspkX+T5xSlpxuI0CvHH0mnFtKoJ7rH/
17WDAvFSiYAkLA2M2C0JXaMxQvgjiWQVRGPCYuPRcz8Og4hGtmV8X1QDsK5mGS6UDf0hzowtne34
AjFOrmwana2F/24ZOjHL4bavF2OSmuem9lMcrymZ9tnwb+koGtY2aFeAjDQ0qxSokGR+LvLVrOse
qWXw1uaDdwCmvTDCLriiKQR8baOWmezkZOWKFJd2KSVzxjYw/0irLi5WKIJtlMafMIL/RczsfwhN
5RYgCVg+T3vkhkSlPYQNgXEus8E7GajYyWgb/zhmX++n1ksPHs9gHuOAElXafthluNFGOnyTCgjs
ZkiGvfTm/mj4bUwvBq4sLhJnh0jeW/eB9fVYVAKcl957QkMfGXVxojv7K4YYS/njUESAJkBFlckw
r2vfjV7jwL7l2lfvIwMLT30G2q0vLkFYG0zaLOxgrh0K1zrMQWrcwxp2rhvl90BqDKz6DyWbxZ61
Al6LDGUVJuW0e7gbmeatRsHcNY6zN695yE86kmPHuvYIlO23vmXVL00Z/mg7dHY6QCMYeVQgXVPA
b+3nfdgV/SaCVLoOiECE4hFb+9k06nvi2xi/IuBYHdLScx51SIzM6jQ9hBkuo52mSrvXuO7uVhU6
Z9UN3asLGmKhAE8WDhggZhAWpLZFVur0NGK+3JUaWWibjxKrqucuNeqYJSwruSuSorsTgbHLzGRc
Gu6DzjLV1h00w3sj/PCXNQXfJcmvZauMLcSdY11B7QHG8yNdl/+ZACGqW5ATI2w1YwjjAwW7JCB0
a0bTT2+kxb5rF1oBUYCjC1TRdEglUFATGlfVazAp7T7LwnktNBJ7ryTDhWdhC+1p5uJwy5oLfCTQ
qAzCFyugeBySZklqHTqezPRPgf6XJSejH0AUR0LZbyj6fGwjmbUfHSKdYDiquxdmej+Q/gipJO5X
k6OT5cwUal3FQl/dlmY/njPvGDz86AyZEBkn092AzbzEIJu+N0lxjUUAQJKwJnJTfIPH20iyHuSR
Y0p06ODXwxW48pSY9dEKZv0hbe8HyfE+kuz6ExXGL6rAHuAzemF16Nylat914PivIR3CsvVdrmaz
YZYZe9ALm/xTjhGsyOJ3bNMh2v0j3bTO7KVdhMnCdAb5WkQPeTnpucvWBGtu8dwmDj5aepQAq6Dv
plOq28+mLsdD9TiU3IGYkPWwf9PJp0xiZqKEfwxYIX+kxrQvp8oGzDy+MCkyD1MsXcyQv8tcfjDT
CS9yDsCCpWm77eUM5V1m9wYnLwuMMfg0xXccsduGb6TBkcczfmozP8SR/afKo/5gmg/Vb7BLf9Vu
BQak9ABKZ0wzuSDXMKgCkC2Fux12aVOFZ56B/C29JS+MC3PexhNQEsJCFxMxJXcPfEqlkvlcB45x
wCUM4ctGK9yxy+BJAtYjkni4Uo+0Co0QY4qLtRNM0YEHy7yLSidbuqHMgYiiWLCboFhx/cn9lEwl
gojAX87IrRKCQT8ZWb+xOoEXEtfvQVBv0n4Kd6ldQsX3JbSyFOl8AA7K6mOH3DmSuLGCrEcNswHQ
S/zQxXiB91dHxjllA36yVRvenchkTgNfh7HovKaLgJEhimo9uaraAnuLri5QH0xOmSJppRFoWtPc
RZxYjb9Gtk27zA2ra2hsq5R0gnPUt1+W0u84wxzv4j9W8CHcJxKi2LL/1KbdwXwJrwii2G3hu7Al
QG+WMwtAnggomJuEPeqoAHso1JqCXsLf9u50CNFWs8MYOgIM8gaia7sAR2tsG9ngxv8qTfFBz4Nj
YB3Ce9ygYOlP2lLVSrUzP3NUNV5v9oc6Af/oElewG/D/IxJJju5gJUeHVvcAKxVlhtI3lbv6BsOT
cUFUw5l1C4OlG090e3LPrR+654o2agspKl6YlWj2RYrmeq5tCu3JPnRebB8C6HSLygpQvgkPmK8V
3qLHIW95OxCYCHG1LqJbkXgpQ7wzAHXEWfCurt6gWWo12HFDT7+r3jLP0D+NV5xwzXomPPpBKwBn
O/ToVezqxWcQ8Sfuu3drLvKPPgoJENZed3BDl5QDBxU7DnELzVOQ/WR28NrDxmI6NzF/Bc4BSHvY
l7pvD12U2AcLxO++khN5g1lFdRQkh8kZrWVaeeprUBaz3inqLkNvzS+Z8pB48Xbzjexm2sJ4cVKc
78pnimlPxgvumnI3+uiJZ+dc5G1nLyztYLMoAatE7nR+5JCUswFQz2ZGSAuhacdznN9XP9TsHB8f
2aJuj2G2EqWv2C/e4tnHMYHqg4lAf1BOjL5pcBhnGbV9/N8p8lxoOzhrsB86/T41xm+dGv2VLcYf
BYsEa7kUT2J6slENAHYbZCLCSXmeHxmazwPjjnw1CQZcTUvQgxHIf2yd8O0m4uLbBHgGbhkco8dB
RxT601BpLtnKXVj83s9yBuvvRWN3CEvEkoUxc+Nsuzcrsy6VaveyhjcaqSzYNLY2DoB/ijMM+2bd
5fpG8cqdiPbyvZf5LkM/9+16E21+LOftLIZHEEj8wVoKaEPZcdnBAvgwED9EXI6XUKn81QBC/5jm
mDoXd2Iky7fKm1Zp4SPuzLvwZAbkDD1Pq7yrt0GkEaWOtV41Vh0QsA3KCVX5cGWTZ1NDOp/tbNZf
wqQxlkEQ7oBmN4xifnlD738Sm7q2JvBWswFFwR5Mj+ZnH7ueehX0IIGeyP5ojU+m6Oa5H7zfJgBj
SEsNTrB+aC9zGDDNm8g69qq422fUJQuIPlQe3HXecEP0r2F3mnychvYj0RQmxQC4RZvfExiBoIvm
n1b78YrtdHsmLEMsraFQTJPDXTaETKINxKhjm72SdvjqBWNxlpUZ3dqH9kk2TJpViaZWW93fyP9m
qGn+U3RQkTo/FvekcbZ5TuBPD+X0MPj8nrhhm+u+DdVblsTMWKyp+SclBJgyMfo3zo1jnoO1lqEg
lLdKxd4BHLwyQtxMI/HBu2Yw/1L5O3/jFpROPCSHCB3RMqxkerag+uCues8QHV46Ml8u5RBTIZLZ
tdGP3oK9pGRbXH7EI+K+/x1cpmHHom3KY2ZsKsNwT4MbI3H1SSyUBsOKnpXO0Yhu/yWywSI7s/yB
hUDq65AVyFpzI7jnDP8uzNC29uj6tPno/KwkuCG+nK5t/zvs2AM9X3l+VAtxSdNPK3PUNTZy/82P
c34IifOJ3wcQaiMrIIqD85kDclwzGARC//hsmuvvOpbxLYwGJgQ1LNjny0kw7LNWbtgBo6scjOzD
IpAWzLnvLh811YcwG7kTHpw5/3HaYqDZKGTQa1+ZHz3hfidEBMZl6PxtDi8bgIpIi3XYKXPtdcma
8Dvj0MzaYz0ZfLYqjUjiVtHJfRycIaR6cSYgME1VnvXEJnXCnLYs0kDwXq6Kh97MPofUUM5jivYc
pbFI9cqxv3qRzyyOd6LiKjqkhazWDYSzT+DbycqL0RxXj1PbrX9FZQpig2Z463l0X+Ng+69Eehqw
6nD3u0XjvxY1QM2JL14+TwejC1+YFDy/1BFrkmCIJXKd9tip8EXEpXMzysm5UeF3xzKFf9GA87Zr
plOxsBHfut3UnKRFRtaoWcQRXkhpzRSXY5A3u9QEHJn0AcR/DOt6UQVGTRST09GBjdDQWqpkfjzH
zqy699w2BlTeJtyMQVyb2c+Oc+/Erx0TfddX9W94OchjScC8eHYVXnKBH1UJKpDJaT+GNNr5tKW0
el+1P2JEsRi1gESyfuKRfUNoeN1nH6bA3mPfO9F59Ky9yHeoCb34R00M+JXyvvpA1OugK0Zmbe5w
lbbJULKvWrSwbIRjL/3ty8hdNd2sTqzC9AVsaBMi4Hgm4FV21G2ckgQGJnOfacr+LprL8NXQNEDI
e6bHSGMTGQHooMpgnYx9Ja3mjd253msvnfg0tmznQove5HGJzpXtnp6H2jfviSxJyypUcMlyvJFZ
7bCu872jrPURcWOzpcT3NrP0iy/DYpVFCYlIEbdVZpGaSNjEN77f/N2dUvdGUsj+eRYqvsouf9eK
RHfDQ8Vc5HqA+luECMXHwdmkDdvTzLs9D1ySL6KODy1ctaN6HJqsxULqmNtBtPUrd1hzUVQpkKmu
pTZkbujonijEnOlupvPmJAJc5irq7ZOwUQwNOHvfHMM/YKnJbh3ugWXdALnswJ/dgz6nA56GGwwb
feERoWGJVclXExobfpwMeELpHVyHILrnwc9idycaYgcf97bngawvakbD+yGFGJLQQL87mircEIDO
+jshNUekg1rxxuSCnNL2UpOKsM1Mcn4R1A9vG64lfW6Q3gdhpr6cfLpomji5aJFamV80UzREBQIh
FTkvfj9qNBUd7CK7gq/TOH2zwGq/U6r3Pscw1Ae7DaFWM4UtDfVwwuTuoWnq7nWek2DfEnGHKHuR
dBkQpjDRt8EtqnOFw3NptlRb9BL1poTQnS8ivBiH/+9DuoOQZ83UD4e6FNmuiniWJkFzbRJTbBXw
dLyHur0OXt7C7Pw3G3t0po1qj9xAmp1KYDW3hUFMJfa5WyC8HCQBRpwsSk/PA1xZfi1E79nkRRXU
jr9ZpXzZhm5eQVUQ89zIj6ygsH8eipK2oZgjvXV5iAeAGJV7be5WthRu2jFzDfO7HeIrUvkEX5Do
Xgfs8WTIL8Vu5TggtLzjTmQRTjCtzxP/4AjCOLnhnM2kNq/epA8O5lsK9yY4B17EbTOccJ55LnLV
HDPoCM2KkJaNVRn6U+M5OMZAEJf9wA5lLt+8qQJE2JdXg0QSVnRQQBoLWy9iG3MtlWfc0fcRp1TN
X88zpoYXo2BQDm+M6j6ukuPzI83UnpWUhn1rKK75keB1sgKD09DW/THwefKInlu+rWsI54GzGTEv
7UCT5Bu30NG3H/wyvLr7SpAnbm1VN9t6mJErO018MGvTIkpqTt8a1NorDQJp0acKPl7bz6+UI6i+
qZKGIWo28DZ/k2vHYFjn6RsqcSBgqFkAB73OzZknkbxVMgzA8pj6ZxzlaSpi56OwQslMx/2R9iAI
ijQ6aLaI9wXz/ePztGqtnczH+FVI4by0JQzAx1eNY4Fhsr214LmvPu3hyhZztHqeqsdrAyPsQ1BZ
bwOZlwsNf5NBnIpfKhYPdpLJddanZBT0orpbKVFKygGeWsUUdrkx4XLqiQY1KAotOTpXIER6wzee
XAosKltyFIZTm1HyCNuNcWri0ChG5HF+TxPheOlaNY18L4l5WAQBSoNOztPKTzsWAdAS6c2qu537
zZHHErJ9ftY7zSL7xS4ZGxHfiHDC7jd6Ttr3SpjRa+D+rvvM3oZWUu1ag6Gdhxr8V+l5/0iw9/vE
h8DGVKnjtsLKI8yG8oU8RnNbdTRqVmCxqSOh1ERdxhriv/OG5ffxfwcsoeGRNceHAny7NTu/OzMr
LHdml34+zyIFsPT50fT4pGvE9TFL5C43C/tnrhD/a+V9T1LU4FXEArR5f4pTnA8dPoY1f1f41ucB
mYsgRv86mlAObxmj1Ma1HH0KLGg1BgiyZn2d9UdlKfQh6CBroFSj3CaT4E/n0XHUuIgJ0IqOz1Mv
UDwweF6xvLLbWyiT7haFsXysDUgS/n+v4dnkrYJNGUgxQ5bH69K1w02bJ1x6LXpRutx5m2RDxw6J
QxFYcpmmMtiKihELt+NmUWVBfcnT+SdxQ/Guuik/lwmiHy9z592Yp/VGRL4HVlF5b01A8kRqUgo2
0IG3TlM8VGNxTwxPnq27OX0pfLL2YtBv1ENZdJhCIzmQAYWCMO6qI4UtYUF10ywbhmaH3JHJqUPZ
tp3nkFE+BLEteQxzRXcWZUckMKQm0ihsWrf/+d/zaPQZ7rN+4SElIdoc+mjGyFQTNNCZhn0g59ZG
tNmGxYLn8bTFCRGd+t6b3vA0OmlsvD5PmJl+oWGbz4CkpzfJTX0pmjjcyvko8LdcjKw3HH4K0dqz
UorS0t3lDQDfRUk6xRmYK6pYU6QoqerxPPT2PbPq/NUFKeCw0CbSysdHjXEGn10wbfpIEfdlZB3l
xPhvYsYXNQfxrXYHxvVzrM69Pzy2R97PQ/RWYPr6qkgj7LpYLCAC+F9BFmxlGhIHYNf/JGOfEAmt
Q0KPQOiP7tB/mviXFun4EYkKzIljJ/u6jq51YgwXOK0eDnzwBtZHLCgl5jSq6SAS+5K3WwouHCd4
P34R/PIbUWP0xxQ8z5McGLqnnBv7XwtJHAzsQQbWLgkmY4vIot7CjyeEwLOPeIrcX6HV2NvJQy/3
PM3b6CtD+rIURLgc+mSucGlU+uoYYbKVfj8TcFnTQapKHixLIKWdCEvRVsGKDm/+erIFI+m0DRaW
SEtky+qSF98QsHZjIvRLOKvk2nbZsUqCnUaf8E+XAk6DMBffI1HMB9FOwRqbp/gVOu3m+RUUNxFU
bqNj9SyTa6zBNFY5ieneqKr3dBz9he110aGO0xCRc8P0K43y94E8lHWVsW14nnqGMS6JK/x37LEi
JEPZst2b25cslA3XNW8Jh8nxKpYWmQldz6qg6ly2pEb3AWwchWfb8i4rMwcuh7OcmwciNvK8XRTp
9L0NcLM0aWCRrcZpkhfNFgtQSDZslL53bj3udc4043lqotk7eRIV3fPUMayRDindZjZe4qGY7+Cs
5nufDiy7tfdNFBMLUyvoX3KyjcugNb7ojO11ZZXTAaovX2+WGzjESL9tlR9nRVh6VtUnUZU8YaKQ
mz0ikLXnG7+BKva/kQFR7BhRfy1VIZi10TID7et/i7S6E4dpvuUMmJi3FQd+GUSMp27+2Q0iXDq8
m0Co5sVn06cfdpAUN12Z/YdGfeNMxaeB+/FCyuaf5x8JixExMDaB1fOTPj3uqsicccfdLTmaXvsP
WeZQU2eHJUfriVXfkiWhamCFs8s8aWq7Q2sM5Jl62Q2ZRnZr2JvJsIa6EKypRNlpE+mOJCxO3pBR
LJmWt9fOyRjGmWTXmkaLfR39XTZ/GGM3HviP+4fAlHe/0Qx+5/KMceHhWfPtBQq5iSTHtgtBfF7i
XjaMQ+9mP+R70mDOMY+Qc2g5/XLOq2BpWeoGUi7aPgUPo81NK/awAnT2oBY1ZFri371+X9nG2Rhc
tRdTcecGauwyhv2J0wj8obM4TBOPXxYmy0nU5jJ0zfDkyhpDO9MHzFwotpMOrXzgfRMyhE847RYK
qQQdsHxP4slaNwoaBDZYdRispn3JKSxvPsxbVtkNoki7fbHnydl6hd/jTgMLq1Jwx5j0pp2kCtrA
KOMNZt+5ReqviJ/8uo1ZcM2ZvIcjD8EZH9C7JYx17znDeUYUfgYCMJ9QipUy9w9Uvx7tD3dzRZhB
iQP//54/P+pGYP9Wavyaxxymc4aeCjPmBDtK06BjHR0kez2q+aBd+5k3cktNItI7wTQg9AkurMGb
Y2cjriKI+mw+rAJGwR0cvdfvOJQOs0nAOFOHhsgqivjVaCcJ6N8Ovi20mHPCY4uWjoB2W0X3itnU
aiAznEjEJLo/X4OzsNUlOj+jt9XSC33k/Nof55NbVubCzA3Wo5ZSxyJMUUuRfAMZz9UfGKT6y/NQ
98NwIfXTX7RW0W6I3THP1K5TtJHtI34SfNmqx92xyVo/f3keHBtKRMyzY4Yks9JDCphodNrz8zCo
qkdnPf99npW1JdZJMrBzqGHZ9o8D7Gyotg1XyhjzL6ie9KLna8/P+lGGLJdAewZ4xG0U6iE0juMb
8gvjKhORgYZz1gyK41tftNyfukqvfUNU5056H7YZu6/m4xC3/aWw5/HyfEkqiGfOo28vyJQgISra
eBBq4IsKb9Mjw/tuyF5PVFN8ppEh9rYB2vP5eiaHG7ir8VWNhKqXmPYyws9XmrLkyzMJPQO/9YdI
8f9D3pnrRu7t2/mJeLA5k2nNc5VUkkqthOiR87w5bL7ATQw49BM4cejQDvw0Ns5j+GP1vYBxAQeO
fQJClI7632px+A1rfeuzzmT2gemYX39ErDlPB/MsZDqtpLDsFW9kVhjy5GX69F2Le7nO8qImIHUS
d2EMj2jKp++jNeshVdRcHXNwzlqFxuf5BWY0Z5dd+7sZiWRPtl+9cQyMa4Vx6HviYobUcbaU4sm+
x/+0cgCRfU42ZFWs1BPh6dJ/GD+fn1VtE69KpEZLfagnXBlKfgO5R07p6BeX3LXt1yzRX3L+JT6z
6neYY4RFrKR+xs3blBXxb3DOCOENd7qDseKpWafwjRGfs3DqMNvY9R8ZNuWPuEviBQrS8XXy+Tlx
smj1JDdWpoIXWdt4i2Ld+8wMyYLHIgGhZ0E6tt6uwQq8RTpZMzYapx28p+6T6S66Cqnfg9n9yrOJ
iHkfYrwBoeeDGvrR5M7wW4JrGZxKXQzCRZexy0OkZn/31hGlRkb0PEbM3GLbs9XeBGoiZ6LLkVoF
hfHWSre7+bhabaAR3ERDQGNBbGgaJ8axEH52IPf4jxkPX4FZRG9+LKI3x5hWmRpyoiSd+GxGY3Fw
U1OtmZHiA4ise987Z7PsSjR1NQ7CqcU6XWbn0XVLCAM866a4uJe4XU5RGnwvHTItJzFqJ5jP1I5l
cqwRX4VVAtpVzLr+6hjp0Nm0MR63oTE7AxIf+xPhQ8/u1Zhb2DHSor8HX1rNwkGxjrazHM48TfpT
6LIV1vSTS/jk6aluzMaCAHnc6QIJ1yGsnOnvwQzM0zSM0d5gkL0K1FgDhyjkucwGvLdaTZpBmRoP
rWGZBb3ROKBoNA4xImdSPeZPPs+fH8mSOKdM6OZSzFVQ7w76jclPfSjDpNxUQVk9Mq0/s7dXP+sQ
SH5Ja71UuZdu8sZg2Na2amH0qTrYRdee0yK6B3XmXUw+LRqpbs+DFBOZeFzse88f1d2Mdqrz3dci
9VYd6Lwz2XMs0BpwCFolL1EXvhWhPey6ekTiyeD3GBE2lzATgS4VQ0xrw/gRx3GEtKk091odaige
vJaZe4TlTmrfGNDhoWC4su+dPnvXFY+jckx5KYGox1NtX4gwpqMRYmF5TXzoC/mqkfMNwMMpbp2S
/apH4b41gyp4qBC7HrCsg1Na75FmBqfnodFcA2VmKLiouuBkEOSRNAnBvY1ZHDMZsiu2A96uKYNu
FY/ZaZgPmM6j1ZiLY58TpTolbeAsytYxr9yQQ+H110BLm13ScvEzJcEV1pCtiLIq2JeTHb0y1Xqp
yDPeWVkC7D8kvohfmu1sMT7Vr1Z6b4Oiv4dZ90bRUFNQW2zK53d7CkJ91VXQVRHTkxGYDsaqw+q4
adhabCBCizXfKnZtaWbf6pBo59FUby5a4EmOzS1DZ3/CWHiIS6Iv4IMlq6TnenweCNUSfz/SQlpz
Mil3UyJIkio9/hXmUO/CMQ8RaBX4KT3BJ2LD1BpREJLZE9seBUPH1nciH0/23BA/D9HcH9eWA6w9
cuONnydEQ+Fcjwc7++BPMS9lo309zwajHA9agnwLA57fLgZuO47Pj800K07dxKiVefm4wk+IOzDk
7b/Rh/xnKUW+iquMXMGuF8DBn0eirMRBkuVOkE1a7E0vJnii/+2bLGNhRGiPLLXcVdizQwDFSzh7
qAUbHfHN1QDjR7IeCJZ8pBoXW2XpyTVxbOOKtxCwxIhkKSv8SxC6lA1Z+Yhg/V4a4jpYKIAg8Qmm
cQyZbEybottDS05Ww2gxjokAIVWWdy3YFlzV86MEHbkm+2qn5Yn/9wtJORTXwNiVRaEfnGRW7fvy
XOvWDfqhD5Y2h7VmJR9+50Z7NvTWEre5z+YTw5ThAdIS3bbPWlwijQiPQ4lapBlTZMtEU9uIBrmD
ulUjvOpBxNBVm9Lyj0V0UG4h6VGJdq4w9pJtBjwIPfnzJHeiF3bmweV5ZgzMM1NbZ4s//z/LQpJS
METOxk5b+WK26Q6IdrlKItHwt/aHc5N4wGXgtPzwgmU98mDiRvuwG6BvgR13uxF14De1oGIISWH6
xMatHVLbgxgYKBiJSaktR+CrGTeXMHeZTHetxJ3EZNhdmprqPiSTQAWVy02E8d2tUBvUiVedap5u
TMgR7QkzNr/j3//TxDSMKFe3psSJz+aLwJix+ooK3dpKMj/enPYxJP4KYF0GPMsZL7oG30BO2XgY
M6bK2PxCqOJteFIh/JApgao7EWB/HucDkcUG5CsI4wHaxJc0m96rihHYREw7BfycND6lA7ap/OnK
/G1R5CxxU3nnCKfmztHBa+W2vs2j3j9SaqbXuAVzRwmzL/sW06BhyFNeHhqnJm+0aXMqqIfRVuO3
mp5ykbWIrVSPmyDgYrYVA5QhM85BdgpLiJhoN6JP3XIgrzk5Npr5FPvnIhbeR6tCtcdYnHJBcEBI
vmUDqZNMXombHYzxhgBZdSlTeXSCUJwLTz93MzBi6sP+Bsv4t18GCElLE8VI2jURvoSSvFRilZbM
Q4ZVqxiQd3EzbVNPw4g1axAt/sXh89n9WRUUVkPoLsw6TYFEWIwmg/A4+Xq8q8ruq2NTcJaG250Y
nxgMCM6VnfzrIc0v3agxpanhm4+mRqZSCAFSc383FvKIkZPO9KNbn3T6kivKWvSRNm2ADgKBPswE
I0I2q4PpT8sex+SJ1SPBH7P8JS0++mCW1jSxtozSoXqU6RyqUw17D7EeMU9kFgg9duh1ceMUEZjO
NOlXppHxIglTZ6lP2s88s83X1iMthQCKo1vRt49VvcV8Vn7GBEnFOoA0PwTh5zd2uyzlrCLnsY4o
wChYpubwHp2abC7pWRdLmQDwg+lY0dpkjao+ed4sba6VFXnrybkJA7nXRP+wibtYCpgkGhTfa9ep
9yl3w4Pbqu7cJZ2xCC2WuRGhZTuX6vwOhbucYLlVRn3DsCAAY2lyAzWTnwh2VKDba9L0zL+nz8/5
ghLJC2Nn7UYR2XFOnX3XkPDuW0+ciHUsvyF/mRhhsbBFy8VAJWjyVzlEP0tDFSBreNtnpRfsk0mL
6dz8O8JFPL4jCzLXzGmhLNlsnLFrGUf71nIetmzVEOE/NPd01t2LR0B5Lyr91oSZu8/hOzING/RX
1X8MoXAufs06KUEp++WUkEQM8mSEY/7ysIepovwpm+LX6Ear2vUpJphxmygtADviLEuWqDXX9iDQ
Szq5Xe39otmzDBzemMu727oFaipYu72pyEvOwg9+pI3dE5yBJyCzdMR1I5vyIpTI+RzjrfM2tKjt
u4rJzXXI+Vk3eAyVG6qvvM5n2if4ixoVBrNhy1jqo3A3Raf75zQNztIaEKgRZr3TDT9+1UHQMb3r
7V8D1C7VAYhicLi3CgS3ZszEnzFhdmYjVrF1RawVzVSdCcgW9Ya0Vu1Sa43mMmNUSKdEqBaa+9KN
4hdLRzXgVFvliX5p962/zhUm3LbWf48kPm81W9Y7JIa/aqZOjO5IJl3ho734Fq9PszP7G2lk7aJT
03tDB3j0o100WiPOaEw6vesc7Ir7WzrDKzhT8ixRJlxjL9d2Q6X9atqOKdN8oKWyLANqnggPuR0P
W1hX2VuaMmhMA0RllfZlTNDVxjgaAYeQwUbdU601uxQn29srm9AWpdzfnfSQXRfNqhys4Rw0OrFI
lclLAUP8OFf7YVpox841mV12zSocC/pbhRe+Lezolyib9WjXMHYt+SE6qgTqTFbek2E+NKKwTALh
+WKcMOQetPcstlZdN+8C3XzYN65V3p4HMz7S/S+6yaOnQUT+RgYUwpIWD7bJ9yMFXblZYbzXrYPB
Jwtp5ULzndTILZNv/0XhFz42cBnQ2aX3ZIqNr9IC3yDjXxHLk1vbV8WL0EJjYaZVt8NJ4InEfw/H
dFzqjT7dNZucnYFnB/AaCWsaoVki9OZ3qx2NcRz+4C354tFZP2gMhxXBQ8Gl5M/co9Eadg0pdruh
VDiZJibMwF1PehckN6Or0psZyaubstLrGhReRNfmmamjFC4N3K5d/lrVZCY5GFkXKCCq95ifUY8n
tIGBuBUpvspBVx/si8RJN5F1Rk4/4cjBCtk4MUEoZoerFrXSW4d78hIUwYs5n2V+Qwx3VSe7mDWj
obruOE2D96I/D95H3xjIYrXUe2F0Kc9YbE7PLz0/lSDH20XpSMidJYL5V/8hncB7nXIYYFXdx/vn
aQ51fxmOScbtTyFbaw45G4aWHLCMpFsx1nNcigFa0ghxTZDEgiHlpee9M6+EH4TNBLxQQ/OVIJS7
NSqBP4gEHuqljLTS3N/4seNvmjkMr8bukOdVtLQxAx+GNqvRs5K5kmZ2iBbPCNEKQCYEkIZcxC5Q
qBBycG7IUDuqisRFPB6U9h3KTaK5tEN5h2sbbnIrClYMOLtS1Ye8lvRnhkSbWWSw3UJrLRG8nJ8V
aGZPtzmseR4G+z1zl8RO7C2pCA6hYU6xZLrvrTs0QOsGteG96cJtIZ34GJZtd4aaCLhjIcDnrtu4
bJDcrqBtYBKdJrDAuutmBEtnH4Wy68+pQm0xujzOsVi9yDIb16Ye9ieWVtFhMCNE/GN4zI2Bqtdk
4mC5YudqPFKSyNwHxoQcxpD4gAJ5yOeD6eh3RgTB3h4nRFHh9M7WQrBhgtNQ6Ub4A1HivuiKAGVS
bM9Jtua2dIPoEZmkUQn22zpRwY7I9I3tVeHaG4rizXTqmGeQ/N6aXf6WpG7+1hLmG5a+en2e4QAU
Cy2raZnmLz6/PVZ9uGboTrWovZbMv/Yi4HFSNf708PAZr8LGtffPU6rzSzYGzQkex0tdyeZdJW/t
fFekZMXeehgMz7NARuKE/3lk9cgXGTNme8FTfPU8jRPJaMqFr/w89SwFuJ3wvv3zFARYtzBCCEnu
yHuKXVuzzqSH4zkU99SxAyKmrTfynh3IdpTPtuisZZnFXypx1W2YD8+PsDcwbUUE06bNAyyku+wF
S5uuo+93Kv8PRHauWK3ikVCTWuUl/H18XxaLetZymQRmgpzDjTwE4z2JjVOR9NuWRvPmYUWhku7f
AQ8OZH1Y5SlFcu5Bmrh3DiYgMGhHHeHfQmPp+A2mTkxmVaAdqo5KhXqZV6Q1Otcc4kcttfGVAgS5
+FhpJzr+tW4RP7wAhMNujpBFEpWtgp2k5cftJs6JWfX9AjlmP1XEltXMfn2/7Gf1gkUqvV7Y8E+S
8TS1Brz1MT5JWCM4tC59Y+b31C+YSvO831syKe6d4P2BWPQXE86rIgriAnGofMtai7Q8t3h9nvkW
jLbeRHvhzxoKKYxpY6as+J6nDbzn3DbFiuQX8eoIfF8tgZqf2OBPFWv3iWnP5VkKDUGOLCKWq9pv
waW7VrKNE4W/IvGLM/t1uQYi3r+zmaLgCxJt5jd05N2W3CG28dFGdbmzjDphZTC6n90Mwg7GXesB
mXAblt+M0U59JM1lT7jhiYDncD8quKI+s+aX1jCm/Zilc3hmVb4bcOiKwHAeAcOGo2hSbeH5ewDY
8XrQU1IZgP28uBmhMBmc610cI93rYc2/jX7QrHxVNi+sxoI1iF08hZrhbPmNAsCNbND5iQpYfvTp
CxIsygpV5i+qjHZa6PavGYneCN4wFwBzbBZqkkc76qej6orhNtXy3eI6WJX8MLwhZfyRyqE7Un9d
wyKbR3VE8sK8TN8RWaEZMetvwcSq0w1GFHi9s+noWO9Y/TIuAnAhthZv2Y40e2mP+T6LIhblQ/eA
X5YeyXfQln7buXQ5abZ9Xk+0jFhEUmUuTA9iGRhL60Jyr0HXcs4A0ZwR2GB5cSH2x6AotuztzJ3I
8ltUuiWuXl8/hw5NnIxk/gHVIvTlhnYYta2F8cKJpEVRoEDgGbgXKr8WH7qprQGHpz9Z3u6cKSCe
J60BGhax9kp6Hp2uwt/uOl21onXFoqDK7NjpLrNeYQGbzcd3jLYV9ohIgUBPbeSS+p/Uj9pDVNqA
oa0QUS/NJ9tSe5gQPeNLXniKqSnOA0bLmbkrm2ZYioGwwNzgxR7i1SiyTTtWJama8iuO5qFDkNwx
+XMVpOOlNPoXzSyBHqLs8JWztacJGAjFA28EcxUhs2aZRUEJt5/baOugpyU0w1pkk7p67bDCb5Ws
jQQZf6YrFvXJ0QDi75QjLCK49hivlr4dtNt+0pNt4g4nP/HEO8JjoEGJfyY87VsAcvIsEaGeO9Gb
K4CoMDSbjcTa82now87RNO9HOhJnwATu6jmFs0rTKD+SMcth/ghb0y5OTA8jMdqeWmMqq7Imu2SD
ah/oH3CA2+gYSjpipl8VpvOTmPlatlvrC8iq+j5qLfJbFeLTUCQIcVn2OKJZ+4EabmnJ8omM6hdm
Cp8tjtRtHNDNRS5Z5FpmBlczyXaaRpo2Mzf7vcFLv4w9dtwY1s3N4JDStHDm9La8HTGNYKS+dNEc
ZmpB8pEtO9MhCrVlGXqEMzUaAL5ugGIMnjzSWv2XkTtr1iDNt0yPbi4o/rthxxhCjCjFQJdClKyb
8c0Y6nr/LNQEAWQvWqhfycis2D6P8rvoqUY8L38b8y5Z9CP6dwQ79JECXQpcR+NDgxm69xI/4VpW
P9u4m2n52FNYWpjMN7voG94fcmszWV27CHENgsgVJLDo5XnQRp8+U9t0RsA8TQ3eTU3Dr5Dt0Td2
EmSNlsAgMqXACoOJnD+dN+Lo5R2+qxJtNuM+1JAS4A4GJLL6gA4vC0GTUEVl+rNk20tqX3chlxZj
wh8t8dSH6kek8oAlE1MbrikbmevARHAlchms4gYqMP6dt6kx3NNgddnRGou3xpvIOiYS58WgDwhM
qb3wKydaXfjGCjoJornGTa5+SaQeAmCmGuyFU9rppZ/VHnKLFK6A12i3SQfJ1huEo1eTPAeUD2fw
xfA8lSRPw9YwyRfZtUmLK8NCYpzqqrmAnx+wtfEWZMuHacXlcbJKcFvCLRmSAwuc5KMDIC01dXO7
sL9YoZ7epYs2ik7OPxATubYa52bPvJW/Byx6J6uqlxUP5mNQxMMKfb/+ldj22StRBURd7B7yMDVX
mlDNlR7jPXBz6+jNB5VCjGdEtwmR4FMAMmbRtUliWyeuMtS1ATIDT0oyecP2SO3e7IANATNiPg6N
JP304uhPPvo6pbIjzmyYaCCK6FscVD/HxjJu5phrNy9vvne6BpGnL75ZY9OcPcwTTd2rl7oAF9zK
uo5XYnBhTEewn6Wfui84utnkjjY9uKHh5Ii+MVGqDr1thKvKcMcjWlt17ObD86NgMjZ6OLjnuWZc
wmLRtlqWHz0xDIf+kqW+Yq2hYCXo2BlYELQbC+TfUpTD8GWSQImIOuhvbBMpLZg+L0Rl+muz0H18
CUC/aGzEcShaJvIoOg3+3ttGD1ENKOADjc8jpNOkvXac1GBR7Wh7PEaggCSbbbhoaGAE02cjjVJE
EjYqVb2vV5kl3ZcyxtYyUjaEwv9lUCnFYxn+5I1SLQNbEBzrBY9Oe9UbXEZDJqxtolNpTFZrfu0H
IuO+/DrlXp36HcL28hQD3dqaY/0o54G2LMC7Q+qC5iEsfJDPT+aCLQOPu86jcWBdZYHKGWviHlp6
Pab/xN5UZfXheaEH/7cY9nWjV3CGyO8G8841E6bhycNDs+yDFbYO809la58CRNW1L5wzyHLJ7R04
a9WUPK4Hu750SUJgfVnesJ723RhcmP6li4RBKu4C72xL4a0S2sI34rfdhRrNHcokqBgqT09RYuor
K1T2EmlktNXYTC6f5UUo3Svz+3pnE+lxGYZpQkAhzkhNgBpwY86E7fZKJDNYXM39Ys8VHdK0YRBM
FsrpebBCfBCiyXd6EtAgzz7GtAwe8/tsHwlstqIDk8/W8MVs4t86fqIv00gEYoUJpZ/KweWi9t94
blJ/WL35Gtu1SVxU/TUVgcaG9WgL9BADY+qlMWakSjUSDiHgXyPpxg8TLnNEP8TC7nsbQhpJqzp8
n1yihWQJ/Kar4/eO9UtqZtFXZZjVtrDiYmvzntokoYEajFcGCaWReNV1fKf4wJJjqOg0/HZWDvWW
98YjAH4eQOHfdXLtHb38YhH6kzfP9IpDUOXWZfCGH4ZW9B8aCqN1FoxiPSSBuuUlN19uMK6MZlds
74TnUmrfwcD8ab0aHUNr5S9pKPMX925n7EeQ+pj4s8ujr8bomDATWOsMaJnSquqOno340Patsviu
IPaXRs8vs4paoshnJ3Q/P2rL+VGr43HXnJMmZ8tFRggSVyMdduid5XzQszjb61r6Wg3Tb1Mf9dc+
JphEZwu8L3g13BDMxDfN5cbr5zp7tC4EYqjvGajPhbQrY8/yqbg9D7LUrpaW3wUR4ZsIiRaOHdEe
Aq8j4Xo+wHlwf9H9uKpiwigqFE8ddqEIQvTfQ2B8MZt/SxsCUNqcPaNvkyCRdgXyS+3VsF2iv2l5
WXabmwgs316SIL2qa+UjZOLHY7HV5gziHDF1u4RMiayV493h6RQM0ztqJFyQpbF16zrEU5A0u9ld
d6ua5N5aVnzMJk/enodUdPY6G1cS4fU6n+AsjUEI9mn+F5WmlDu/dCER8S/tuCHBy1LxiGqkjcyj
gmE9ildWqIuQnx8BjQGQAPPYPinDbmfzpx2qaRv0fXjqTHffoui8KoM3Pbm6HsQdtz2OhYNKKtUu
oxePu6hFmdEM+Oriqvptl7m+LhvJlsspEjKIxhnm43lom4mnS9DI8Zb2xUvrdeZWklK8SS3MKz3b
W/B/6tALhYhLE+0StX/o9ANlI1r4s1sF35j/pDtPaM5mNEKNgs4DbtmWPDBgk76PMCu2DjD6HJGY
AJV98QLyZtlTEjESeGw80E9ZVhQufeB+5ygx1B0z62UcyE1ITfRxrusOryhjMUxo4zmMhuFVZ/98
ZG3wLSd+5dzw9pUlygzmjPtewwbsMdSJRnQZ0pt40LXVe9DH6atrjh3m1uhaETKWypJGrsyC62Qx
Do1Y0tH7LhNVGXeW8sZ9SC218BlnIVkM5DoeoMpakN5mzwD238RYaxP0V38+pPzkBzsopjUKUHfX
oSs3dBCeoSeQlNmlvwoong6j7M5VOqxJiwA3YSdfrT2OrEFTBnw6K+iEB9/AJBKWAmOH0pDHBBbD
Eq0w+hEUZY9yBNjSxJc2194Te+ZQuVO+ItC25fdkJkvYuC10K2QwelucRx5VZ9vO0KCbZNDrvGL/
fu75hedpnfPIk6EBrL+tX6g+vyMxJdooUs5Jt4Fj9b7bMQJN3GMq2GS7wAEITtCPVmrhYJ8PQVOT
8SJZGOEPf8M3KPaOF/kX5L71tg19MihibLBlED7SAPFvKSwq3khD39H6nxoLAJSwVriz8vZmskLY
uUFh3jp95oQXpvHVaFwmKveni9+E2jUpm+7vF2bkOtNi/vBA17aNGwfvNFmmCqEhNU753qhNbNQ6
GcsZ3IyppSz3JjKZeU6Geh1vtAQKQS6cc2eP/m/bNXYg/m8ujhgYKDFp7GamPwrd4bWMGeLS5PYm
NRtQ+aEjX9t8qq8DxBgtpFPP6+jgoZw/sUBe6CKlj0sar17Y5GTvUUEfyyZVb03GFdVOFsjgBDxB
GZRqUwlVHXyXU7af6R3QGtHtSLY1Z34TxFW8YS239AhrO1e+jtG/9s4I0Al1bPVowxZn4RU+iMIq
zbcUXHcm3tB6zTU1/TaOZPoZe5W54/WWrFu7bC+S/y2qwg5RO0pMb9S+DTha3hWiowjCM0Pb9NXG
REEQ2skdNBuoQtSB20EFLfPzNnn5+znl1PthLlq6MEpehvnQ24N29N3+Zgbj1hm8h2k6CRvVUPBK
dVtmE1/Y8+IPslxIgfBG6wd76p00Zl+ufE/LpjhFgB5nDmZld8ckU+WOKj5cKRdNlinnRa6rrclZ
ORZ9Jy6q76p7QybbNpdzxMZ86jKuWwyp+5XWyCy5+B0iMTg8T3mAasvKocGjfGGijukmPD2X12Eb
eNBqvvpY5sSEDZE6WJY1HlyH8UQQd9Hamka9WqA9k8cB2+/eYfJnjLp1nTpAQVAfm+1EB72p/Bkb
rcAk1aPaB4koPgptyK4olR62Ue0Gh0ql1G25HGXkMeVO1QKSAgp/tv7Dhnipr4p93Vkrwg/lq5Zg
siI+BZYc2Vewn6xh0cbeKqXXO1t+Qa0Oyms5pVb4kVUu9jinaN+jKNn6VfmI5/1b3ubJFWrwLEn8
EwPEZRlf01XNh/hHjxP/5rCdpBFr1MrAy0urLwi4L0EUYVwaT54grm4aS6Bf8yp4dJj/oWfMeMQ7
3tL322HjIcW2I6e665YfXnuvqBZlBJYjtHRzkXj9QDHz6UYT3NipcoHdGCHihHAJeGaCe/Map8VZ
Tx2s6B6pG15hof6foNs+VOSk6w5EGEM+gGvDFEQXs+duLrsL6ptfU55q57FGASdgqi7LzpUPLWXM
HGVbP83MfRbnFdBAks5H+EjHLubtWjM3L2wiXSqIwGc3oA6j133jpVltNH+odpE3RV8IrJIjJlG5
RfTIvsrt1QEpnL8CBdnsmgSOkBWj+koEr4axgoXSCf0TiETCete0zr00o03fwCac4qA8GTOY5nmI
hpnaVWLhxppFd5LJ4tOpaIrEEFrfY4h0LT3077qW6wT4DkWpAmbopzWrfw6e41Z/DypJwqXLimzl
hpM6PA+x7SoIMyYZgALrQztT/YK08w5UasnVhGAISPJvqML/14kAJjERhMX+3xMB/vmf/8c//9N/
/Oe//Jf/9V//+//8D//t/8wF+Nfv/ZsL4Pv/YG/i6ZD3mWmwRSN37W8ugOv9wxIGOALH+DfC/7/l
ApjOP2hP2f+7hGkQHeCQ6NWWiJ4J8nb/Ybg2wQCej3zRcXX//y0X4N8nYgj7mePumKbnonP59/Hm
CfN0TfAf3DGITDMAOG6jyoUoMrSgtPp9TRqRSUf3x1LGgH7Zq/A4OYbXM3NmJaF7D/R8Du0Ijla7
cNcoXvr0EiSZMwGIRR1Qw3PLROi9wSCDmEqidm7qf5pWQOtcYMOI9XdPg6N5tJE6ooptp4A3j8lA
StJ/om7FllCY/ZcTxzo8r6wlt+eclvyR5EUGOZITSBM4uBT4YOsrSPNYAB+e8IGXZSqGb+gUeRxa
1RQB3HCU5/MGxApTEcZkCHwVK1LTpvY9trjztEXT1KP+7vD3GQiCYjmpfgjXK80Pwj111HZ04d73
qER/PAeZAJ1mU+QypdhoHsCEh1Z6jM/ilnyaVVLXWuBDjh0mFtv4q2T5Yin4RLtYdiMApRjVdPWm
hZYw1+OAlU1gxXDJ8ISPNsVb2MOVoGss6lJfaMwHNQJgrUyjHqJ5KEhvij3r7Hu6jgoi5df8UbVh
VG4atGLuG3EQ9BOipwu8pk1Ry01AUnPx22KQ0X+P/WJgFlpiBK0QgWphai9TjcR4CAJWF6/q3HcJ
riHmE46j145QTksGb59WyCx218jINOmb1Mg0MAjHHKNxL8aXsR99SDQVJSUK9cboV1RA/B11qYfJ
q9NSrh7qoKszXPxJmFkX0Xgi96jc+xG+WuGUvbvNgqwP34awm5rdPMlLd1CuehY/oW4BK6awqIpr
hIHnYeahmzHZYRCPGnxkX4/5SGrmyRxVGh7VWLXZzlVZ7T4ya5SntpLuu4hT2z76dimnT3Pq2yHE
7BWHyXeXuaX5W9SOQhxns+yVP4BoFOhBuEjs8YBwxi0PzLIdj6dxH7VY1rKCyTwELD8GZ9Kp8EqJ
Cz/DsFMFzW12LkNKbdLIIERTF0HZ3NqgcfB5J0Wkd0sjT636oZDFdeeptS6IVGE7ZN6w1WpuL2FJ
qf2qzdqtkJ/2uuldrHnscCtA09To7UGdww1vWVCnbqTR/hBGkWyxoZi8ICE3ODer1or4YLmOwO/D
qqNbVwwlGO6inRmnpaHr+a/Arpto4TYDmQICOLW98bw0MV8tn5Zv3act6e5en2Iyxx48xRtKpyj7
VIPB48KvgqH6mQpz0H6HRWmKSzi6sfrlkINjYwdi03QRE7sUpDzaAF8Xq/bUH2Jpu+UNouFkpeg0
TIKtzbyeNCQ9gqJwQXs+TCsXvioGl1g2+kc2ZIx9dTIwSDUQLHK/2tEHNEKsUlNEC6+2FMv1iQud
xNq09vSDn9ME32Q09eqsWzUI5jzFnjxYtn9Wvd/yG9FHDNGt5v5oGftPW2KSsv7ezGIEVo1U/XBz
rAna8wSBBdkzN2drMsKAf3wBWh/ZW13ZTXVGISPj76BPB9pvZbTZHfKK2d9j7k/mmnU0Gmoj1P+m
7tyam1aWNvxXqH0v10ia0eFi7yqccwgBQsICblQmMTpbZ0vyr9+P7CQrdoCVtUV9y18VRQExY7k9
M9399ttvM7JlrpnoEYJIAP8oqPZ8I4cyi834jbGKk4oWzrKjbj6VyxhRZogABri4B6IRIsRJ++Zd
Q1W8/izpxYMFKqRslmcW371vHi8tG5XIacixCb4w1Dv96nuUQ5ndmn72DfkGLLanvpZAlg0TWO7w
tCkbg8vlJ7pG3nsYCt1GUk42ebg4Q7/f07MpvQ4kEbHDZFKcAfWPW1v2RXFNH3OfXpuMQKZNzIQJ
eiUQCkP7plCwGwkwWz89d7My1z7zRZco+PsaI2gtJyup2XJsm4uOaWmMEIG50GTnHjX09Bw+3RJy
RZ5EzqfCVhmTHXIu1XCq/NWCmVEl/TdH1bKkqJNTl63OFkFg46y4/1cxMLFG0287paeysd4iDhEY
1tQTpt99gb7lYFUtaVVzXJaKt9dJaht1kroa0wNl0ZTVYRV7mnWZkMWk10Gy0iBF2lBmQ9o1Fnbk
Mk+8C9L4AMxCIPvq046aFgxkYz42lG7zRkUScUZHkjd+QOQoaqID2cL8+s49iOSQquAjMviOBgFt
dREsKdSkU3tJZ+VBlwgkjg8y5gXQ6G/0VXZR4I29q6ZCMp3CQg2ueAPVrFdf66hn0nBSgEofpwVd
v18Tz2NwY+8K5Z2aKKen781GlCVOxoy7/oCm/9C/ovSN0EmkhWl55EQypyGvcjsUfvREE4i7yTaV
1Ky7Wg845kXfiFuG4jUM/1aFq6d/LHuX1nob7+dfLEMrItNY76DzTrbunXLK9FtjWDXKYimIOuJY
tLq2PtpSKFvr4izOqzD54CL2rk8DL1jKN21qVKAf5DxFhZBOZfSnWtIAwSwMSyDd4BdF85HCfKU+
CXozbHVCOa7yzrNStOYFigTLxpvGehDK465ihs+XVZ+8lyp3wDZVhLQ/GoBiWqJI/6bpfIFMrR9D
IfFSz6O7lzqLTmdIWEanbmjbb3wraM/01v7ehFF+YuIj8J1W0CeAmPxzgGoiMzODS+KXsPmc5shT
3chF78ZvTfrhjQ65PSJ4Ugth6Dkah2lKeFDKUKc2sixK67w2QlncWF7bZEjQGtUMzMtvOUdUmJqQ
T3nkiwW8f3cV92h61zD3mgqYqWAzHIJSVMa5quyGSZX5XaUtz7oq/g5D0aPVvgg79XYlZOl+auhg
8j+EdOjkhwj/dKdI2ieL44XHYOEzsFB0UqYSogli91EVue2hSWELp1lpVntau3Yp+R9UHA8CST/0
e4jNnnHY1TWIpvI8s70J4awsLnUoZ0wV8legLkcpzGCK5DQ8xkdMCk/dS/La2Duz25Ju0yzT29A8
R8BUKuMIYUkz/RR6TBq9AOGIS/R6DA1muq2nyZlPSQK8fBHF5Vnr19B3/AVl8kvF3ZElJ5mBHMxR
Hbg9yV5nyvq6jgGMJCJOTO7taZFdpdHXVIYk/Ecd1UAzOFymZpefF1Ta+hmkMKM7Zo4sARPUMb+3
gukSHm71YWExb+QK0r9sjutlgTpVnxWhPc9dW+VHXtQSslG38NOvSutTyD62FtXnhAYarqGAXnKs
MdwvgloXdvJKxU6SoEWHLnl1CE/Kj7/ZtUEHCcM44Y98iRx7ac2aHN5bNqUbvaxgxYZGWx/2UtO1
N8ulQN91VSs3O0YfEefexrAU/ujoOq5mJm1XFaGSXTDzNTDAod5Gfe/ZM4IBBABbIE2vmHaAS7Cc
YkuYYkVj0KKEXasglp4heCOpn+UZ6kdgEAW9d+dLrrfAniJbWvfOtJB2R6NeGhhq+Y3cdnBh0apX
zJJ0/OXyG4KFcVn9vhRySENvs7wvwSZqZp7dp6WHs3q29RealkPqQM287K/mVZPUD+PRhle+9Iev
5utVrvt8/u9/ze5SBHbDCjXY2/ppgqcLXZCVqV/lh6/jaha+OgjCxY//5yY7dMSEhMGCm2e50jSV
yxS6++zQnrgmvQv80CZ35I+PU+NMNUGP2XAch8Fw6x8+ZoemOSEnVNDXHdsU61lzD2Z4v5nS+Kup
cdyGW0PjkOCTtpQmGnbbw+K8PiiYztAR3SI3CGHBS09p94DqFwiNikqSFaDPoDv9MLE+89+RTuQX
NmjWXYmUd3LsDuO2Dk2J9z5MF/QUwB2v7asOreFsqqA/30ZKI6aOUqaiMTztJid5Oyg4Bx8hM4pr
KUsAaXvhv1/BETtpDbSBqhZdWZlQCSHXGGbiUmllOLKMvvcZc51jVEuOA33hw+JuGAA29Y0muBUN
kqQnwqsT4zgxrGVDFEiGlWuW+X3huPFRlMSMtMhiWU3DNqU9zdG04taIK/E59RvQxAzXqE8Lmos/
pYTfN3lJaXTquyV8rL4LP5Tc8F9aLWT8FBlqedYjqTvIfC3bm6CvQ3g/ECALN6RXh6qJuBnUWikt
WEVPRzlQ1OfeC6yriMbYkzxl4jRUc0qPyKi/6YRfvU8Ch2nnrYrodw5MXfsUmTHziBZBCRMbsS7Q
KcZcQ5yKeySTBaMR6E0Ov7i+7TPDZAVfJ8ojojty+AO9Mb0//JRBKAptCsRUGUcOqlxrzoHtNbRH
56VVHcCjtOELLmJkZGs9pQ/AKlzzHXlU4R3UzB1gyllcai1SL5VGTX5lM0A87ZG4PcI7aOYxnEJ7
LsuusZhhYStaSNJIUQcqjAQ6NB1vcNGIm6nRMq45Ttvq1ErDbvHOaDsdgSnDoKPdalFGR/VSQbMk
L0W5f+ivtqYQ03lacjCXicKOseKuw54DYcakGJxWpvcdFw4GViaGN2/Rb7pkcseqnDqR6Vtv6W7N
kDunOxNp9cDubmBdmOwvem2YUZM380Sr+u4kCMLlHw0dbx4BUtcwcyL3F+1pkKIrdKoQo6cFKszi
oyUt3V+XlpfqFxHjcWZuRMeG7IbBh22f3hS1L+/Kwl6+q+tAK+ENp7iBsGFYbVZa5XHEYZIHkiE3
ZzxMkDHW1rIFuZkVtUeaTpxGhl4zVilbpPXp0vWbY+K8Pp+iROTM3WVpQZdKOpMgpavzD0WS+2c0
hlbLaZI23cdA2PGNkbRIBzpm1pyrpqINLA06y5nCvoVzpklau0oF5bOKs9miAVA+hk8NJh8uveWR
r1dWc94uBrJ2rUc9wHWg7NOSPqSc6kYDElLS6AXSwciiNwZqUze27qXhoTRCmiJd8IbLoI3pdbE9
c3ViRyn9bMMs1P4LmINRDp2XVL8qE1Q7LeidZ4r5ckgpwtpxGOuVMmTX7VrzbVvkwKWmtqgZRENs
xDyAZQptW5NlcuS4eRgcMOcXSV5GlqnvLn3X8p2+QhvjVBNagbCFBiuzzdPgJtVXCip7mUBWHKgG
5Vmp9FC/YjRTlB2sQiu+QqyD7hO65ZdT1S6S8xTSybHZrawL9hDNC2ibwJBKaGiY5qDX35yiNCMg
cFpx8KtePDeNTL1DlS0nzAKKdw8dXO4hwyKr8pC9TCvTUquy+CNRct9dUinPzNO1q/lbiOzb8LbM
qux7vfaYjx507Q7+/Nt1lvJr9yV76HMdxgBK4Ri0bSnag3Bu+Crg2SfhwEud/C/Dg5dFAMPTWIbE
MUPs0PHQwzjVv3yaXz3ro18ewpX3GcXG6+zZB3rRix4c/o8Xetnn09egsCDm2ELA18+1DrF+tUwy
IxJr7oigTHfiEoVYlst6JjAT4HeCfM79j2ErAYE7uqukqyyh5AZxf2Kmnxni15/x+Rf8fJ2tD3Cb
NYt6iBv9MNuK1+RujPcTC+ws8P/PAj+PdSVVi5HbwHCogdB9aJgWhRBKIOyrrW1gTFzHVAa1CNvR
jY3N/+93wc9tYBpqtA3ERBi00gsCaqoiFIN2bEAmoDCPjpUk8kG718nzHfySXf6S12ydhJ/agEca
bQNTTACdSSpMW9hUsUzKWk/3gSEmugIB1Zkl7A7Z0L4ZgWZS54U3wo4h/7wRDHOiDyPoSc4QdnHW
Kd9TI+jmYCT2B4VBneTwmWP5p3eCrtQww36cYzAmwtINifd0XcGOZ8EtIzBMHSdPSYPxP/b6x9ve
9R83AlHI2J0g9YljWooii3TWFyNf9VMjsFM4KVyYplgXjjfeeK/uRdvaLZL/xEH+9DhINbElYigc
fDBCQxo7vsGwJlwZmEcBuDiUjfbuTtiESubYEwFPwBDAOQPoMwS5O3ejTt1fVwJLcPwsZ/8chI5u
n0QbdaQdDHeihu/bcg2hW8TVOyGjsCZK6U+uhr3bD9zcow+FOXFcSBQcCCVJNRS7a+tmUMCGpEHw
Mmyxl4fCRNRx5E4wJT7Adhyqvw9h4VMb4Cc5BoSLsGh1G2+5bxuBFFVuHgoE259nj/nY30mgJMEA
Hw8HAQWVP+6eBmdC8kSYIJyNkfbNCDrw9dh9gJu0iBaEa+mu/oPsgZvRIRUHDYe+xIbYOxtIOAVj
jSAmikxMUUc30AkgJNq+EXQ5MSHqk0I5XMRYY9+MYAp7KG6MixrFBAs4Lg6SsoeQO7eikBNhW1LH
aeBC9i+D4rsTYy0wREN8fgAnIZitsXsfECWgveswv9kS7h5mkSRQ7lgbGMaEaBCwiIrZJl3ePgrC
wTmyP+whwQRr2MONoO7hwhGOwZ5Q4QODtGxb8JXvRgi6MYRRJNPkmS7DLzfwxR7lDjTo338z/7sR
pJg4pA6SX44Ckh2Sg60QQZ9YNjmmA1jsugZU2R2M9h/PIkF7RgNL1mRdjyZPlpZyDLFzK+ruxCBz
skCfQODWjmPPUmnTNkZ7BmciWAZAhVq16zgGgdfWTpATzoHBKNn7Ovu+7QSEPYZMZ5x7xDkYwiV1
AjYZfMNOKi30ie0IEzSFC2EfPeR91eE3bAZp8007bIYNcrK9GUghDQ6EQxjx4EP37EQMKf7IzQDm
zt1nceAFmDPU/t0TAYlkCKVsd8guUI/atxNBweAZw+bvgkuARwqvwI4nbJaG7uwYgZ1gC+4FOC6b
E7NvRjAZbDx6J6iJgF2nCAdZjM7THWRJGBjBhQJrAt8QNW5y1j0KFe6vhbHIkqlPKBtTeRhuBrb9
UN186iMMfcLF6JI7SFcOeea+bQb6S4a0b6yPAKcjCgdD5DeK19tGECBPBnw0WLY4EtLplxvhBTvm
sX4NLy65W5e3w3n1hLP3ly94KPw+X+C+jHV29+9/UbXdet1A59usPH+k9/1nC5Fe0wie/PCBVrB+
m/v/fv/5nr/z1ns9fKiHfzwN5+WsvA0YyzjwE++f8nKWUh5/vUD7ZYseuEZL/nyOZxzEx+/+V8ui
yhXOtsrYQ5rEdh678MlsUTUPywyGvt+Ro9dtZgv/Dl7A1tqbWttvWbsLX30NhjfZeYMhFx3/BuEq
yLbNsnFdY1c+nYWLne9xU4gevfD823x7321C8PHrhsOFOuy+bUtDkCG+GL/8M3OsUebR6za75tgA
duPX3X3eDZdi7Lrng313DuKmJvtbVu62t8YmFh2/crLDhN6UScauexHOskW4s902tdmxS39g2WC2
ZYz7LG3syh+D2Wyxbeb7YsFvWHmxe5Gy9IA7/o6ld595jWONXji8He7mhycc/Mo9WDx25evw27ze
WnfT1T123c/0uQxn8NVN7zfl1htQhvgNtv7SoLWybZFNIjD2yb8G82e38z2zZ+zSZ4vFvHz1lvsf
bdzZU6PcQ31j32A6D6Pdk/5IUxy7+DXfJ6s/fez7tAM4bezilzx2F85ene5Ee5unJ6Qf+wZcKM/u
qj+zprGr/2Ury2NQ/b/FqwcBm6Z49tU+0AnGPv71LETl9cHI67DVQjCTIspvsPzpu8uTV2+G3z6+
vnr6Hj/kK4/9KG9fH7x+96N3esZF/vU7/SiVeaRSP09wHliEP/pv28nb8IrbZD4r//NfAAAA//8=
</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plotArea>
      <cx:plotAreaRegion>
        <cx:series layoutId="regionMap" uniqueId="{BE0E82FF-8954-47E2-A661-F203979CAB53}">
          <cx:tx>
            <cx:txData>
              <cx:f>_xlchart.v5.18</cx:f>
              <cx:v>IRR：不含补贴</cx:v>
            </cx:txData>
          </cx:tx>
          <cx:dataId val="0"/>
          <cx:layoutPr>
            <cx:geography cultureLanguage="zh-CN" cultureRegion="US" attribution="由必应提供支持">
              <cx:geoCache provider="{E9337A44-BEBE-4D9F-B70C-5C5E7DAFC167}">
                <cx:binary>1HxZcyXJdd5fmZhnFyb3hcHRQ9ZyV1yg0ehtXip6untq3/d6kxySQjJpmgzbMoMS/WDKEXbYDFMW
TWoYpP7MYDT8Fz4XzeFc3EFbYBAMGQ/djUZW3nsqvzznfOc7WfXNV+M3XqVvXtbvjVmaN994NX74
fti25Tc++KB5Fb7JXjYnWfSqLprik/bkVZF9UHzySfTqzQev65dDlAcfEITZB6/Cl3X7Znz/j74J
nxa8KbbFq5dtVOSPujf1dPGm6dK2+X+M3Tr03svXWZQ7UdPW0asWf/j+5z/9/uc/+c//9Nd//P57
b/I2aqfLqXzz4fs3Lnv/vQ+OP+xrX/xeCra13WuYS9EJEYJgRiWSRHKq338vLfLgN8OYoBPMqaKY
Kawp5TD89qt3LzOYfieLru15+fp1/aZp4J6u/70x9cYN3Bh5VXR5u1/AANbyw/c/+/n/vPr2v/3s
008//1/fvfrTn1x971tXP/jl++9FTWG/vdAu9jdl765X4YObUPzRN49+Aety9JsDtI4X8Z8b+hpY
V//wj5/9/K/vFSxCTzDFAjOhOOKKa3YTLEz3YHLOpRKYEoVvgnUni24H62DqEVgHIw8YLHCrL/7N
d+4VLEpOkMCEYcy0RoSyY7DUiRSEYqoYkfJ6+IZn3cWi28E6uJkjsA5GHjBYv/7Fd3/9q3uPhIyf
SEYoh3CHtSKMkJvORcQJBEqhMJeaK60AzkO87mrU7ZDdnH2E2s3BBwzc5//wH6++/Vf36mVEnWBM
EScUkBEMiSPUMDnRinKCOJIKE34TtDsZdDtiB1OP4DoYecBY/frPv3316Z9d/fxPvlyx359rEH3C
9x4kNFAmIeDPTQ9D4oRzfBASv/zqt1zjThbdDtbB1COwDkYeMFhf/OqXVz/+43t1LIZPFBWcQPpS
164FZOIGMaQnwBnB5SgSv/G7w3B4J4tuB+tg6hFYByMPGKzP/+5/33cUpAy4hFSKUvRlmDvECnih
UPvwpxDHEtjhTce6k0G3Y3Uw9Qirg5H7xeomqT8oZaBU4QxRzoUiVFLE5M0di/iJBnYsIQYRvmfP
/6Kr8MX/+UvYBV+vXZ7+/1C7/Pr7/+GLv/3He40nsEWJgN0H0YRLAj8eB391ojmDqgWpt3v4Jjp3
suj2PXow9WiPHozc7x49Kiv/wIXmj//i6le/vF+wIPgLqF6QFljjW1iVPCGKCSDBSuzrTCBdh8H/
6i4W3Q7WwdQjsA5GHjBYe3L4rfulwCDhcMYFR0wRLPel5M24h9kJZVgCBVYYcUDtJlh3suh2sA6m
HoF1MPKQwfrpz+47U0OSQkRThiRjCCvQao7AQicUEhjGUNEAvzquV+5i0Duw+mrqMVZfjTxgrK5+
8IOrn/3N/UZBdAJepTTQBSk0YvQmVIidICkYhkIGKMURUncy53akDqYeIXUw8oCR+qd//5+++JN/
fb9IiRPENdEalFH4C7OjYgXRE0UEheIT6euMdTME3smi28E6mHoE1sHIAwbr6t/9xec/vN98xQAM
LQhIaIQzqhk/8ivCT+je4ySwRfC+Y6HtThbdDtbB1COwDkYeMlg/+cl9txzoXvWECCgFQkjLr9F2
LE8QyKVaMnCtr+Wrq7sY9A6svpp6jNVXIw8bq3svseSJAvYHUU5KBKgcOxZooftERRU0kLSETtHN
KAhg/fMWvROsL6d+HawvRx4yWD/6b5///d/eqxhK9Qk0V5UUFP9Wjrih2UCJhTkCuZQDZ1fHTPDq
Lha9A6yvph6D9dXIQwbrz/70i+99/+o7P/riz//753/3i6tvffrlPv/9JWyGgEhQSFucKa7odXK6
gRo+ERJafgoxrDXBR7XW1e9k2jvgu+UzjnG85ZIHDOg//dfvXP3i03sljNDMwwhDt0hC4uKKoCMO
gvUJgS6fgFoNekvXJfWhwHEni26H72DqEWoHIw8YLFA3Pvv0f9x3qITqSwAPQUhQJveJ64bTiROG
4HgKZ5oLUDhA9z0E604W3Q7WwdQjsA5GHhBYdzP17eK9DZY3ZvyuZ4v0ye+D2zsO+7zbutsxfMfH
3Lixh3WyaN9auW8NUZ0gKgmcKsJKaqUItIhuuBg7Ac5IBMZCs1uOgd3FotvhObiZIxc7GHnAYEFf
9upH37n6wQ8//6vv/AEICVUnTAIqCoB724i9CRz01AnkMQUc88vy7UZs/F2tux3Ed9zkEaDvuOoB
g7s/T3XPfTI40AIMEogJNDCRlNB9vwkohi7mXpOUet9Lu25yHgJ6J4tuB/Fg6hFwByMPGKwv/v6n
Vz/74X3TSA41ABzeg94LI1gdgQXeJxHETcbglN9b8eQQrDtZdDtYB1OPwDoYecBgwbFS8Kyr//Lj
P0zYJOQEDvIBVYRs9rbXctPLkAINEkR/uT8RDWXCsbr/u1p3O4jvuMkjQN9x1QMG97NPv3vvfTV+
ghgHcQsA259nR1B5HxIYRMATtUKKMr1XKo+OwNzJottBPJh6BNzByEMG6+d/+Tl0CO/zICDFJ4Qi
eOBgz1sgkaGjQ5sEA6khGtpqbN/MQUdC5Wd3segdYH019Risr0YeMFi//pvvAVj3muP2HQCyb5uB
01znsCOwED6RClHIgSApf70ReieLbgfrYOoRWAcj/5JgHR3zOXhE5LeP3Dgv25fu9bM6dx69Xgx4
hOho6m80jVs1zLekYvX6w/f3yQzc5bfPAO0/5IYacqAyfW3Wm5dNCx8BZxSAsFABTYQv+3PDm+sR
IJ/7tAn8lHG9j6Pvv5cXdRt++D7QVmiwQgdWs7eHe2GXNEV3PUThfIqmoKVJsO36yMOXt3hepFNQ
5L9drd/8/728y86LKG8b+GDB4TxL+fbC/R1KeF4CZAU4qg+pG3q+INLB+KuXF/AsFlyP/1WDZEUq
wfJtqZvchCFaoFyrRcsLy/ZlbCsyl8soRdsKjZEb16SzazTMy8mKKiNDZLORzWdzmeWmZXW49oPy
vEt67VpBdJYMc7ZGnWhdi/HMJF3KViPVk4mGMlv2XZzZk9+2F35XbEBZPJNj7qqwb92KDpaprbk5
bVtbDyo4hdXwxraslyKqUqdJCb5onZm+FgmLzkfsyHzsz1MtfTeOwfTOEnTVDrE2U8Slyy31rInm
+FKxeKki1S+CrIKrJrbKBj9dSj57cxpU5xUKd/Vcm7mSz2RbKoNJrreTnkMb90lk6jkcDS6rcFOp
JHFlkmovz+Tg5hZO7bFsx9N6yrZijGK3nCz0rBnjC+7Xk5m6JNnG1c7yU3JZxvjCz7Xcktp/TpqB
bvMxfRUX+SKXtHzuS/oMi5eERWI5Tgjv4LEYusoDIpwwT3Nbs3n0ovS0GpN6OSZDtMhVZnglwnU+
N7NB8SjtqUprb5DW4Cg1DaYhjb+oW5Y7MZqjhUVIYpI2Gu2OyUtR44s486WThTh2uJ/uJMKxW6UW
XfnDVJiyb3Z1UXarSSWBQSLvTcuTwvTMqtymCfS2mu1wlL2R/UgdGbV4S+Mt6eXsWqKx1ukQJd5H
XawrN1BIGqWt2oP90LvTlA52n1FyFhnRsU08MeTJtB3Pw6Bc9MUcuX4dI9vnqPESaxZmYGpwkkkt
qlE4SKB0NbCp2Fi1FTtRn7cGBxTvurgyZSlqL0IxA5PjbYibeNPnVK3kJM9LYcnNkETYTXnvGyvK
pwUbh8zGc7gs2DSes6wtvEDKckXbNDLSL6pNI1NT0gLvkCU8nKnODFUjlunstw5HUW5qKdW2R0tR
+PlK5FVqtwG3bGGhwaSZSG1fZ5Ej/ckE0vcfjbNH/DpdBiy9TDWZTD303eUckvMxGGOHxmnnEdS8
SPx69HApW68XQW542karYmoSe8jRNg0svG61VRjext2ZTwvTQRPaFGMc71Tt1RQeC2Q9M1JG9cbX
8FPZp9pUvLVcxZtl3kv9KOmaTVTn2ZYjC/zJ1qV8loSFOh2n0nR522557ll9xs6GKE3trMie66Iv
NkU6GL9ubT6GbBXoIHIxq4TdCMtWGW1O56Ko3TlpVk2Np3VX9MNpJi5ahAYnZnNrUlgxJ2vzi5CS
1LX8ejcQ+Hp/bPCuV/75PLR6FwRImVHpygkjdypb7FY1Se0eWkdulfTEkChZV6ye7Zg1yWoeLKdl
ol7IKMUOhBvfHQcamqkR1S7txQtCq3lhlepiYiNZDQDpBufZKyYa6sD26exWXaS0xgt/iF/7oklO
dcVLk5F5MLRvy3XMZAOuZBV2E0Sl28lxMEQ9zVMc21ryxo0j8jzExWSrREg7Gqoz3U6Nx/UULYq+
OrNQvVURDOlWwq7AaWyGjJ41MQ9ME7SxDYROOKlLWVwt1dB+MqRpaVIOeF6HuNoS/lpZGtu4waej
UMkKl41eoqY1bVTmu9GaIL5mETPxiPXaT7R9vWMaOFW8awWaTZOjV1UeBbuxXw3TqF1eNL4dyyxw
eBYiY2VNsqkFaewg8afHxXQZS5KvaV89zTmmJrPi6bEfltthrEOvKcRoizwbT/vMpH1gqzyFa/CI
PS146jBaYUfU4JoxTk0yWy7snGw14ulZUwbTZu7LadOWNoUgDJGAV8u2qpszqxkyg1EVeCMP/XUM
cdwwlvWrNCucwMofJWNkGVEy5fJMtbZvQTjFz8t97FJj8IkcRbK4dnY4muH6fjeeg1Q02VNibWOa
IQfTPnMynzYOKUl66iezU/jdYwg80mFVvwz1QLYs72xUlsqD/XmZBcF0jkujSSzthvbFMvN5sgjm
YLAjgScPBS8op/zxlCSLMMXjsogaj/px4ulyio3KwJcwGp92ehfqMoRNXzBXJTJdpr7/IreaeNWJ
SG/nrFROGPcQ4EdaLkWLbB1M7W4mbMlpDBe0gQsA6CcR3Y5Tsahl1TzNe74uRfi8wxUsxxiAV4aJ
GyTpJmZt4tZUTQuc6BcKlWQh9n/Fovw45wlYtiYS9x6NG27aQXfbucBP4MyeXM25fJ0HRbSk+bju
c+ZGKujXlqKmCh9V2ZrnqdrlflZelpzafmY5AlvjhkfrmjTanWP2UccTy557q7MZpDnDk6jajmGY
2rRI12yuyDaUbLabuVZuKBvtieD5QCG3dGOR2xHjbtj6lefrtF6GVXDpj2lsd1GG1mFNmQFuwrw4
nJ4UwTAZGqLYbquUm6IkvSMUrGTficIO574yjWL2nA7wq1G+KOD5hqXt5+B4KmmzZRpJYbdhMLgN
7uOLOktNleNwRZLotJ0HcQpxNVjh5EmcSn8DD8oBFuN2jrWD5inyii59CUSAbXVTlq62BvgwNLam
6+bNWHa9g1Ie2H1XETspXquCdouJDLWdBF18LgZnJH7q1qQf7TwK49kMo8VNguPC5APVLhO9CZn/
QgYDPmNDP7mQVbtFv0+BeTdvWxbYQxyOXqnm+hRVtZnqoTNoRmhbJrm6iBdtBAkYd2FgJhQVW/qC
xCF5mzXhOExv8orEiyQXqVONY7PqSAaBKFOjyYKutVMRvAnapDEkTYVn5UX6JHmZR+UyF7I751Yy
Gwl7zAR1R0xPC3GGxLDVk/Vo1GO8bkN2VuSyW/rj8AhnU2rwRFsIHOGmZV248Zs2NJUft6870azB
i4Q3J5M0YY4zEwzJi1mRzitTcCUMhIXOyB0AEyuzGk9FUpte8mFB9iko5bHXdXq2M10B5bHCym5k
vK77fnJUNQwenMZvHGBGQFfDcMVHAlw3gP/RKUCmg+DsRTVu7RKP2yxkANFcKScIrGwZ1ijwCj7B
vdKo2Vm6ht1l6QUwfPim0H8irbbYpPNwlk/4FSxM6CYRjdY4600f9o8wblNnkqR0GzCGIDFe6GIu
TMiHeRGzsvSaZKhMTgq1SDl/Cgu6xFGnnC6tXs2kIWdlCBGoIa1cztZUbJNmvgiS0H9cKmXDGtqW
xeo1LcIdtSq57ItYbIYpd0pc5Zto9JVTTJQ5SUc9kvHyIwn8pNW5XlWyR3adeaJUoUfhkBSsSybO
utr4lY4gbheJ4TjNHHjvw2DHedpuJ4jEotFkMwbNGU1iumhr0Ticj8wpMgF0h2WQpvcROWNk2PbB
mHoxFpUXthk1cTYQE3VUPw3qKLYrqfJtIga33JOwMVNqy/z2LAitftcPKTOkaKZ11vrbqm9Tu9yv
eNKGeFeKFsiZpINT0RbwsISbzZCvedBEbjdYvZMoBHkomPkiGILaKavsrGnq3An9LnaA1mcLnlq5
OzSodAZdcgfnfb9Mh+7JWISzYxVRYHBTABkNw/mJz3bdIJ8NQZS9JrFeal8AebY6uRr6UDh6oPVm
1JV0r4uIiAYfzSJuPFmIANhzHm/gmCCQhj1ZzdGzCBjJKRq7l5GMXvexHuwQk+RUBcDliwKoVRRM
pS1rtpiCQANt5rGJooh6w5jzVZmiZatY9HTOwhSyoVgOMe/tUVnhPpDX3nW1lXZBu8KTRhsyWYs0
TNcdpXLXzil1ELMSR5TTtEOlHFY6Di6KRvDVlKldPfX54zSbfDMgVXjcZ4kpVVBs2qT0yozRFZCT
bEOc0tdqO9JWwZs4ht4kTeE7WVwCfxzlZYRU5MLzx+EysJJ6MaqmcIZ6rAx8Ur2MSafXJPNtNtFw
gfo5s9WoyiUbRGMrnHarBKnarf3AnZgVmLTz2zUhF13sL+Z4rs9w2X8U+8W4iqdmdv1x3F47I9qH
eY6H/IyIwZvCLlqIYY7toVD98rpUbXQCOQbB3VlRhOxYQx70J3A1PW0za2KLtkLRQmaQH8TQvNZx
hXdWKJ+LNghXeKDFQlDgsWB35SE6Kmfwy9G5DmFVGIaO2GV0as7TgD2qq6mHnNpj00RQ0lW9FTk8
/2RsWnFOhJ+5zB/6pdCXUd11qwC360EhYqwOdkueQYlYP88oVB491CxOURURVNbhGSSn0EC2j7yu
VZFdwJIsp/7JTExsTdXliNlKZ1R7c6RrO5BFYOfVXL4gTFaAh75E/iyWBQ9P4fajbcBLal/7ZD+P
UNBAsHlEw+7R0OgtnlH9GHU5MGmtoaKvdA7f0Y/nuokHjyN/G0tKVwGxXvTwKpZ1GWTJSjDxjHdq
zWgqT1HIbXCe1oPEPduKx62noEq0QxEmwFHRY0UzYtc+Reu+6Hs7yFMDuodaDWMaeZWlJjtRmYbC
fIrshCW1G7wZegWE0qqayywxRY2fYDEyr5RNvCYxOo+jWNsoUf0qnMYFSsmmzEb2UaLHVRsA98HW
Oac6sHmDpnWV8EcVLU6LlMU70Dtyh9ecAONkxPPiIfCfxsUZQr6XWmOxY0DHHUhK03pmKjA187XX
cR94eq773TikzyfWPcmhr3WWZ/Fk0JB9lITVBezHeVEnuV6IvktMnAS500/yDSsyZgchyWzOreGU
kOdxyv2dn4SP4FyxdIIGFysSTE+jtFBOydPHcYzSTVU4fYDa8ypIIjuqG+Q0MbscyihdjOOIVr7O
V30CSZ0VNLIH1hV2Hw7tEkVYOFOK+NLve2KznlxEOpnPonLIDQ2aC6gwPwlJOxuL5E8zqaWRXa6c
tB4vqplWyxqr0YlKmZixq+WqgvLcjS0WuGHB+ErOxasktXZRHOTrJCknEG6sN03BE0jwECjSfJqW
WaczB6m+AH2ogxKEqk+Q9C9LS8p1P1fahcpq9LSKyGlE/cyEqJJmzCZwOpaeNqBARCZmujeNVbEV
MnWkHuMOcEA58ESN6FonVfQx6l+mZW8KoYPLzKoyKIqk8EqsEsi+c+DkOPBtNJS9nWQ+WouqyLwM
87NZ1vApdDlViKxnVT0rOjR6YZI8ZiNkplTV4Ex+bPuM+XaWppPxF0DIwk2t5WBPlqw9EpWXOuyr
TRlyAx0XR8Vlv+lF8jYlhmzY+mmlnwTAl5u60Asfz8qbgJqEaWUs5hNb92Hh6K63J+C2K1GoV3lj
1+PUG6ZxeAEOhU0r6Xih6FAv2w5FpmLzDl70EwGF6WPTjHn5TIa8MCjMLbvmZepCFJ/OY0q8sFLW
up8w8GUIdP4o5K4rykd4qIddULTnDMgKJEU9LHQVSDtPUWP6KmgM8+fwDPsRsLei2+AmexRDbjqT
zZJGMjA87sttosrY5CEZz/stH7DJU4hLVlUGbhaBUKHDPPZU3Jg03EWiHraETY0RWdl7KrCel41k
uzL0WxPjPvCasn3dKtFsQI9T+BGWdbHrOw+zNDhPghmdE1qHLsgujy0rbcwQp9W5TIfqHM3l83TU
l7BS1UbVkZeSInY6PCB7CK1wE8Tli6BF8caax3ajGAhgHfGYL4QtJ9hHUFBDWA+9SfqBJ2a/WnZt
b9lJI7vdJPGiqcv2vIt5a7OW8eXMA2WXTboI4HVLkLykq6ApAIpN1pksQZObakw3OZZLqHYS088y
OOeJ/4hx/Ek3h+ECF72t56FbSAiCTi2U74ooBG2iMNGYs1Uz2hBZiDsqkAD3D8Ct8PyYBKm1zLMw
8NK+KaCOqdfNNIitpVpQU4PJLsL0tOZTbiJdsFNwcrskxN9lSePvZPYi3jtgrBvYQXW347mSm1ZC
nKkULZyGo2U2Ub0gNPkEoWbtz0m1A+lCVfEL4U/5OXQ8tmVYp+dD3gHrqqvIjIVCNq4RCE78dVKQ
wiOsfx7EnF9WetfzGfgs1a+I6l5WTKxA1h1MMMGak6zYRTkBtk1BoaSNbaGqca9Tr6/5KYgiqUPD
7MkQAM3AJUkWTYCo0wHX9SKSdTbRvViV5axtqUrLdPNA7V6p2SaCsDUf88QgDjs46euXWQACwbO0
6UxeCP44GYnhsii8sY+oXWWVfjo2ybqMLellcQxKq2iV6aPstBZR6xAQWtw5n3NHj9azap/xKpye
B3UZu/7c5049UXzOZvAvoaLJxGVreVgjUK/mKtvMLLaheTeaQEyJ3RVh9UJUiesHxbCNifg4L2a2
gK/YUhK0G5ow3yvh9JKdZo0b5B1dZ137yiJW6PIW6gM/1WuUynSn8/KTXA7zhZUI01nTDOVQ9Tov
Lsmcdx8FFYiw6QhJFmcz1I2g5EdzMJpJ0nDX5qwwIo4Mp914MbWBb+DVS09ZLnxPpDJ04FVNnUN4
MNq+YIUD9bsPLD6wvCmdHwvSardP2t7l9YzOKpF2kK392aazDA1OOn2WgUOE0M5YTS3S6zwENYzX
1KH1mAArrQqbzIkC6hPGJqaNNiyGfQdv8ypXeTm3r+d2jBcV1ekyBhLnsLx1Iy2Ak/ha2NcBu4cb
93gKinvWb1UJBSUE9HO/4BsLaNRiTiAQDjEedqOcPZbF264AbYKluF4mqrNTeOrULVs2b9ksL7q5
Co2cLb7A9RCfgfAlJ+BCKWzKOFZngbJWg4DAlojx424vFnBwI8sHuXCkyXgqy3WQFYmrQZ+GSbUp
/Rid0rTJtvDmuOR5Y1EQTES4SMKOusmowFodVRd45BdxVUG3hDb+1iqywhOd2iUUA8WLIXoNY9S7
aQfy+dwp6pB6eoGaWSyimhBnzEBwH1KI2dGk5CIr08qd4AGKZZp3TjDt62F4hcByKqdmNYMTQqkj
09MOaFBY6NYb0+YFlGTFi6xuJu9lFbUKRK4uccoQnRfV7Ns6xHQVt6+qNlr7ZR0+7jUyZSHxXm50
atRXXoxwYM9jHZ/JuFGu6KylDIfoNPWtaGOVojBTXHYmoMAio1leJiWCarbLQT68pt3AvzsN2a9Q
IGRF7cC31ko9yuApEGe0SnZx7YfXHjl2IDqp3noyZ2zaNHG5mCGf7eDIiu9mY+ewYcR2bHWZC27x
UgVz6EwNxVu1KJqo2WStNboYQko/QLbPfH/d1irdpTzfdJi/BI2GrEUzDIvGQsRt/XLZ1HotOjqc
Fv1ssiYMbKJK8NqehzuCx9UIou5qBndfDHUIlUxZrIMAlEJTAsd+NLZamLxmlqcDa3bgdSRiXUiQ
a5UKpIGUG6+aAg82j7MJsnMo3CQZQJ0FtRj7LHsGtb9XjBzUK022kQg/hmYS2iZ53ngxnLCCyptm
i4qHtiZRfT7OEZQ29ayeJcXkwtHH1CbRNHr9TBVo1SCRjX6PNqCVVbaKqxks6/FOZDl8WzZWnqA0
X5YFtHwmVm+Sonwjktg38J7G0qmbfa0XdfES5VOwFtIqXyRlkywzIRQ4TYeXfBz5hmf1x3C0sgRt
eHgVVLYcWlMkL2mDQUnrh8swxuPTkslFuaVFFD2vuloZDfKtRqMrJrh5eL3OimXQdYRieFigDFgC
tYDnyImuSZ3TJ6EVtJCQAydQGjkqip8WXVStEl8zM8hkEwwWSOxc6HVWTGseh2eTbKSBWj25oGWY
GVartR5V8TyM0smlZQ8MBrarMzOxDWk1LfpMj6ZkKNnEabxk0Gh12jDuDI1bfzGFpSP3XR4rrX3Q
z+vedH3eO1a5dxZ+OvqZXBAcVk409pDXBmjKhUVZ/1/KvmNJchzb8otoBhAExWYWVK4jPHREbmgp
ASpQgCRAfv0cj67XXZX1rGtmE5YeIp1OAlcccZFOGqSjq7r94OLZAzB2URZ1PhB1XwcTqMjG7jGE
5ShX2d2NOoxdAE2nUdRf5htGLGoPb+yR8Ixk8GVCfXJYbEfuEYr3Gle8Z7MXIjjVFMDj9AKMezgo
Ll+p3KKrmbvvc7GvwtBkAVFDstTzLiocYLKG1cnAqY2B8PU6rlFU7cah+W6J2x6NDVTuB0Kns4sE
HFTDuBeb8zpUUp9nHj74t1wUdoiuoujfej72ac+W86KMPJoq9ON26ad0HlgPyg4MwuA7Hz+9QPRv
rB1pDD3ZT+51wcVdJ50GqDuSstssikM9AZSsWULlFK9DRB7WCiUYq+SpLO183daFgjEGpk77eo1r
LxIXhnYzXhax7ChD6V4W0WsJljYPzTYcHNf+cq3uUItvuS1bJy/IwuMKdz3u9FSfpfWbB8HYDwIw
gmmP3AWzfypk6e8GObbx5NfRQ+dvc7Zs87ESfABB1H5tQ2pzC+Jj3zH7vQqJfJAWBcTqmfsBrqdY
BZ64FDOqvy2g26lexHRduh7XHawJOqD1PnLCCvXx+LWaAUwqHb21Rjsn2/1YeVTEE+lYJtDlnFsB
DNioHRErSQmKLBNVzlM9Cn/fFwXS+AZYbyx2/hyE1xB41XNRXMKxui5lNXwoa9Fzgie71oMtkGbH
8CB8I++8BlhLqDNeFV42916TA7ap4mmWy37qA7WvR2yRaKymrDBudPE6oQ+d1QFIaxbmtghKIOia
Z66tgGD30XTR46z20FjXMcZv2EzW2qRiNAczFAx5cV5O1iX8Zcomp6ifJRURllrhpjIcvC8Lm450
DewLhgqC6e54l31+f5ybnDtj8OrJMvcciu6g9dUlGOYWgL6N9h6b1sTRTp/ouRoPgMLmHLljb12D
ZktQ86TR6uUNYyvyprRPE99OlSrrbAktVsAGphv45vMQBM5RAclGLXjc5HRto664ah3e1sSYNLbz
ktG3xXEodfu+hWBgxyXpg644I4Pc+iIBWrXp9WF4Bv4cnEeII1LX324EF7ilqtHDTvXo4WXo8d0M
vHiINtDo6CS5IezgSKR3PHv3FBXlPR3B/nTRwu+qFjWTv5kfwbbZt630Y9+V4Qds/sNuC6uEKe2l
o2mq58Uz7BSN6H875scuWZGzwNYn1qK3Jw4y2xKs4aO3vgNJu5/LqXwNyzIfg9o/V3Leoxb5vvba
Pw+z+0aQbXO/RG77/KLljJot8nbFauWJVWj2llIuKYDbCHzpImNvc6rD1Jo5H1pr07Z1+ONCuikH
o97E5VSABZzLIOmtFpe+WqLE6fmBylAA8Bdj5uppA5U8remgFnLUzfIuTVu4MWGorlXeVMOUS9Gt
jybY1kdBdeJVYzIIaBFoIN37mfHwEDLya9rcLakBnB8gv2heIGL5CAt08NItQDWsqvBj0tcP6zq5
ia+tfHUa1BTF7J57VrE0Eu0tX7TOfVNrGm/cYTu6Dd9UUZq07JwlaUXU5CBx2hhvEsaMhM05WKNu
b0O2HYyKurvN+kXKQFQls7vKvWvqPp1owfNBsS4LO3N0gWntAax7mW9GB4UqM/ir7VdtaIhNNh7r
AKmgJnPC1TgnqCvLa9+DewdTCWRg8B/0aFFf2OWn2gQ/dIC6hg79t+B+fTd19dFn2DNB6dZZB2wz
ZUMbID02x0gN5LmS8nHswffZZXqcB4tWd7beAdqDOW28+hs3c78LIuXGfUTag4qNMvYD5bg6oNcb
shFPPq3cYDxs5dwnC6Fz5pTL86hCc/n8YnWhEK2Yyb1gpaeuJTweQWdlfl0GF1baKa9Giq0wAuMX
urkXra7iQih2bSU/ew7vzp+vIrWy6wz9UhJMZMmlP5OEdENwojJy42EZgF/zkubcLbtTG5XhuReb
zUpTZW5N5wdNwXd7Ydl8oxPd61YvR4DXIm0dQ88j+vTeITXELWp5JBQ5rFGNzIXvyEO48DGrfBU+
tfMQu4vvvswV+dcrjkq62trwfcVyTMws23tWCudWcMftKBcsWC0em3ZENy8mmwltigxygTrvelUc
LELYo1cuTawbuUfmsA94GnQHsCXIzXoFClygcxENVFik3fttFaIp5qgkOtPcsQ07fCvBdBvPk3EF
kYRfjBpombkB2S2aq86/GqTgnQshRt7qlV0KdJW9qM8tN8PTrOYioch/OdA9feEKxPzECbJKWWxA
ZaX5aityXgmrgOlScZEA9ncDGK8M45Ps60qWj6DZvhVyqk+bX1TPk7DIMs8eKdtYd0yewqpe8ins
sPPKqktAc6NIMOsHG4Zh13GVEaa74wCOmgBFODaTNJk791smpsjbi86vrpM/cdCp1Ydth/XJqVys
j7b4jvkmLIY+Byqi8Ngqzh+9oELg2CIUDqUrk7Cx4imExiH2/HW58+dW7tw+dNKag6QLq5e6BnXe
dPbLOAZu7m4oQqYqpI9qrI8Y79C82hX/f0DEC2m2MHFd1p5W037MtHysBdkOvFDVG0e00os/fmlC
735qAFQu42geq6XgiedmlAuwJ8smHvul11mDUQMp1BT91YT72XGrfR+VXjbwYXgF4JIGy9A8ewsA
LO6I9tzxiZ+ssw2gPj2aeqUL9ROrwpPefnE+l6dgQo5gbtm8d608EQc8u1OIGHRk73WdiGvVPLX+
lgo5QBTTjtelt94P5VXH2ePml8RWrBWW6q2UjyvpKXAjwESCHqUJm86+WkHx+V54N0jzWPe8+yiD
YU2oXw9ZNIH8GGj3SMmW8EmSC56e84w0i1TvDkdt3BCIeKeOnUbRsDpdt4uE6XOy4l8bk5dmYsv9
tIB2jFRQ7GominMkIzxgd7jvQqEyXkJJgGbRyY0pvd3sbSDyxsgc2iK87VdLzrofgxP4jzYBWpBD
LlC/S3dj4Da38sBU34G5KQekTzqdMWaKxn5tWebxbrnwGRiOx7FbZ2nDbHGHJXNps+5CMqSWd/2p
CPg+mIDq9cO6nhe/CY/QlBxE1faJocDUJBQFiEkrJAg+ep5l5N7OiKmPfSr1gc3kSwMeNS848hE+
sr+rTTUhK4hwLyeAAgYEfssKCDAQje/6VX1zl+21rUb1UA7bg3VM+SIKAzlW76I+DC9uIIDYqVGf
qnayB4+uPLG80aeg8esTQgqCFCiYdR0fwF+5MdhDnWuuw30JSCsnnfzZV4SBNbFZ6xrvexQuNvZo
70BpM7UHrstutwDUfREB/1C8f9OFsHsn6NbTyqFiwkP7PrnaT+eagSyK5E6bdY3RGiIIDd2XhTZl
Et0YLb5QrFA7QaW0XQ0HFR6R96WYwx0LypNwJdBUKyqQHebVKxoaSxu118aTWHNz3TxXaDQTRS1w
aaXmrCjR2TrI/E9DP6lMRlNxV1VDsQNdURydptS7VbkHF739wxZ6V9/f6ne/1f2+0A7ow1agtxyB
F03FchaTj0ChbP2LL71MJSfkyWmDmEf9iL+e/fsR6qamUkXWCOrtRrfu320wn0bAzD99JuJNiP4n
wHfsNmaD19a34KRFxO952b80ZdTHnSsdqBwn8E+YQ3JTF/T55/cqR+1b4ZeHoZ6mU8lLtweCpc6u
DYcLWaP5WrgqA0VC7221HHTlqhdnYUjrcnrrxk7Hk5LVnjfNcoyEADM80gTtHXCyqmiu+sYmuL2Z
0nbzoqQePXkdiF33DYSuB2xIdPN6/AGVjtrhdAN6bHmtLqpF0IcQVMSgbKJzdStDm74r8wkagoE1
FpBKVKMZJldbhtuhlmt7D1ChTklBysQLox588TTHs3bpB1KgiKF4YV/X8c0fHnoHdEXE9KsYUGkZ
tdD9QKs29aWHzUWss68Ge88iRwFp8eQhomWUa6/FHXOKIebLvD6YSIHH8IYe6UcUT43uDlPvgmyf
2XaJZOe/zFC8KT3xuOhQatfMCa5VuFUx7IP7rai2XWCGj6lZoYeryHdN1w0SCt7kQiHUtBL3D/LR
S7nUa16BWs+Icf0n/P3mjdND5WowdBaxcCuWe9gR3wsgvYbOy5OYZg2+A+/Sb3705hdvzWyeAxqI
u5BQ+bJA+mubJRakmw+BLdazpTJ2oGVLOGieqxyDKYsWAymdHbpMbbKGsg4tG/W6aUeD+TJPan52
y+Bn6Bmetp4S1zloXjQT6DKU81iRlmVTXeSL0uNZNqOIAVyXkMhK8eQH6HV8ob2YUtnFo/XE2xJ5
90FDeawr55sPvnEnqxFgne3aZ9JOQxq5rd0FAi1o0D8ufTvnWxGaBGtdxxbALjImQ/8IygihsgAG
v/lhFrg6vGyuBN2jyR1rH7lXdGd/bl5dZfzXZV1RiG7LCSP/TFYFBFxgTR/QgpCsXUtEGLU5ACna
caf5eFYtXVJBN5MHVbWr8Cne5sYlZyi8QOpADexR9140muyXaco9Aky6MUsBAZf5qnnj5c7KQNJN
FmLfLVUuZLdG1x4Q3EhmrusVe9m5IlNoDWKs6be2d8QpDNCgLyFYwLav1gfdY+FhgtCbbgN337YK
cr6mKt6Mx1tofye99xXZh2Ek7sgq834sgxMAgndKS/8twqbtPGe6NLq6B8RSqRjhuARdN6hduDrR
XTOE13ocfjQBpGV17ZECoNT0Y4HoFEr8XqSbGMenz1Ab1SdKtXkswmJ4WojDUjuvOtlc9jRsIXvA
XWYPZIS8IVINzyi0AqgDg+0L2pCC0by31v/CjFxisJHjI+A9vh+l/4sRbfdIaP3JdGt/GicszWmS
YxpJOATqydN7W0k/qebtmzYQZfSj/8iKn4VbQcUfQmj/J5PF/2JbgL/sr54Fhh1O/QAT6BisTRE8
Gn/2LIygzAyj7XBpxwoFmqXlftLgjAbUeYzdR/QmSB50mP73t72NVP/7++IwEPgvImzN8DevhCtR
Pbv9OlyMO0Jrhi4vbQL1a1mJutQQyXsDf+Rjaa4bEceOb+aAtvCAp1gmiw/IryT9pWECUA5ZysN/
v7ibMeW3i/OgdaYYIAsZK/Fuk97+fFMwW7FdynBoLjXo8aXyCoCitDwKz4u5MdV586EYKecBoA0N
Hp3VBYkgu5MdhiPgGe/SrSIp+4mB/2i/diHSQDgON003CpfRtvk44GGqunntTT8nwke3Mk/Olo1o
uXf//bNQOEL/9llgQPQoxzE5sMfA//Lnz1KHAxfc4zA4rMDw8FzB1elizlCCQw67utDsqmBM6KRF
Vku+q/nW3q003apsxWd5BCJ6F22tjf/huv5mlmEex7E9kDaTmz2L/HaP3akym6lndXGbqMHCrw5h
t8ZRDUZp8Rq2G2hxbpeu3EVrHyXjDLTYo8uWwkmpL46YDQgjnv3DRf0vNwuT/gMOksCFeIr9drOm
OZpCVq3thUeVm0dFC2y0+vKJyJLBK1OoX+bYL1VsHenEepmXHArwKRUzfARhUL4v9XIJt2L/D9eF
qT+/PUR+sx1ibtPNsIT59399iBJ6lQbNk3NuwL2eOXQu8GpARAOhIXRJobqH7lLFrmlgnCghugkU
6JURmiAGeS3aSfIPO4T+/enhgmAxDwMcSwJz3W/b1xoQpYWS4vJpwVGmdtMtMHavf86Ke1/gbnrl
a/hU0lI+RB04wXaWQVytRarm5h9CWPT3GAZvLYbHIY4BhcMwnr/eHRE0nfCA6ZyLYN0hTHQ71kGb
LReqshn17acWptea78PRuWno3rRDiwz9c/AaIXuCgT6tAxjUINjXTv1Q1APPS+O1mYObmLdFlDrC
K/N2KwiMLzUEU0v5vjL1Mwxpd4rmFWIMmQW63z5GpV9r1veHoMRydrrJO3/q3wSp3bMbBSUYOnDj
ABtsUlfrlHblys4LxfqpoxriizYGOryeIKb4UYA9PJKi/WHK7dwZeGFqVY/xHAVVDPxlPglvrJKG
NcNxaCXy7+Bcke9piiKanExA79B793ydPozTPqxkviPwcZzcqSdxLerlYMfJHLW9XxR8FGiU28TT
ELQgO33h9VKfB4C9AGv3zTA1x7YqXiWz3QmKBHzZ7mo9LffqVsOGmkLMCnQnpRGE/nqbRbraV7kB
Eox8uFUqClEZRKBzxpuCH8ctaBEpwYzU3k34MYk2xSzH/L/vmpsZ/q+7xsPgA8h9Efc4RmXdDjr6
c+jboFWA86oAtIX2ixWUvTQuHmXB+lx1QGyqvk7sN2d1lsNGfTcdQ1Hnn9pOyVQAgQQUqq4gcw7V
yoQqJdl4Oe6NEfdD4Hc5JWiDoRzfb1BfXiTxVnDN4h8+xN8TJcY3BD4NXaRonGrxe/wex7oPQNZv
Z00eMBigz6zonxyyQscU1OqohHzziOhjd8SDInY8+jKYU+y2IySVN23KdO0J/Cmm+odtd5sZ99vt
RTzyMZUHNB8mRv8eLD3cn4qC7D0P9FiFUXEJsIhT6vjePbRld0Mw9bt5MrvBGb2cYinzGnLGEWqB
cdrEcbTkaYiGW+davzqhNrHv/fzvK8C7xeu/ODI9N0Qsh57wlmlwFs9fV4Cj/KgtBKRl0C8zwE/0
yVv99TDN7a8K8pSzBxMo5AIi2FkNCOVhZU9whU6PZh4OolHksI7zO2e1yavV11mnF/gFRnJx+g4e
uXr53o8K7q2Bw99DpmaP/rQBXnlvsYO9aFt3JBI/Kh+wQ60GHnvM2RKnFVfUk9VO3ooC4gidw+y3
5qYu5hx9mCLQ+gyWoiRDwf15Q/7w+17/9dH/5Vr93vXrWAr5x/F+/375f+6+LqX61X0eMfef796O
B/zPq8v/nCv4+2/d3unfv/af4wNubt5/H1p3e5H9bi3+H2ft/88P/x+dxQwjef+0Lm7v8Bdn8V+P
qfr5eWWfluR//eEf5mKGo0oCFmHAL4wKiCR/OIth+Ud5guHN+OISqCH+7SzmsA/zKGAwHkc0iPzb
jJU/nMUezqAhAcVUOIzx+zxj7d/nL/7lGcFM/cfrPzuLcVDeLYP9eR2jMMdoR5cSzBy4TUq91Qd/
chavYgOV08zDYzUKdvyUmClQcLEi8AdAoVLcfX7pWRmvIawOUGUJL6ivpurf3KL8ZmWD8kB0UdxG
j2So+ofIBI9e5csUTIk423oAnk3BH/cQwTst8+99rzzImyKzmyHSEw2HipbBoWmcNQGhAHaFgD0A
VTLdNJvJqqp73swshphpHqOvbml2gAKBm42v0gVspgNaJyEkB4vkaG+KHrHVc5t4ks3PthVlQtxl
jGElXGPkjfd+QVnF2/JlVeZpRZ6KqeNU+ULOAazP6RLQn+0G/IJMDqyRVDHIpaI3CKJKFNbzlEbg
jpoJ5hVod6CQkHxf+2J4pgt9qutV7bbom0DeeVzW8tGLILKcaNtCk9q48LCxdBUcLOdkHnGszZat
sgbfVnQvDhvcTPsqxeydNSvq+bvF7blWwCrTbVp0XiwM7SnlKRzCPIlKcLVwQCGp6B6qEdol1AFB
OQekh7rCfVxQIe/D6Xtf9nBZcagvWlhBc2ApZtcVDfSU3TykM+sB7S78gkyVQ0vbXzik7rU/jnc4
zopdqa7ZtSQtjzdZRrvPl2RbGNjUaM1bVgNDvv3K5/dc3ZqzsxooTPGtdgnAfs/9CtczGy5rsb0L
Z+LHgpniCiOVgcijpvvPl4uEgVTaaUnBtZnM3l5+fs/xCCDmuVTJ58vPH9QRCY4b1e/tVPF7zwNn
LUtY2Mg3Ujtkx1dYj0FSbW4DWKOjQxL53hY3INqd7usGPtkjiwOaRsFxSlue8w3GiGDyY9mHwWUo
eXSUNxkvCsxMVlimEBLkXQhgXbEp2msC8TD206Fo2uVarXfbJO3F2nfYTxsgQ1CWzcqF5W7KgFcL
rE7IOtzxeZhrDU2uhB9xGs99ux2KMXSvfuOZC6yw9VosCaj5GMp8EB9RE0caQhNHhoCaJ3AhDG3K
WL1A2F3caPQxKUn3Uul5TUUfwYva11/5NBVxdOO3CByji3O2c3HHQ/ktGK2Mofb8AaHj0SlyiKl+
BToK8X/gcsPiI9yWNGJgqWCyillZ8nwRIaj5eoUh0V8BgT4AjFwSNY5+Ggz2mRgwC51DVdwGDk0N
nx7ZUP7aCJaPLGl4qPsfYdSk4I/poYSjLy3m4ZfCIofYtMvLWj4DcoXv3wyPVlIn5nyYUeQsKqHM
wT1fi2PgF69ACurDTNqdXpS/23wWxdrvoMJX0oHxzlmR+ciSsAYFAvFhS5rcCTT9Wn5xIm8EVU4v
8Ed6iSa4K5gZZ2MfzH/sy1Ggz2lNQiL7Cv+1f2fp6wYRwwOLomNUzWhg6zDz3N7Jg3gU1W25Pm8V
ah3VFyQOfOj/YKh/YBwq65koHpMOTzBYFbwvJLpfCjyLAea9zMVGS6JqUyiv2/6D+0BLC7eNS4TY
ZFCFTtcI257C59dt4kvgtBls9b+oNHRX66NnZIhGjERxJYZDtRlz084DjIfdD0B9K5JC+P0p4np4
qAvnuSvlrjJuB9gJxItYisfZzvOp7p1Eh04MhXd/tpNnD7p1XxREPKY0X0RTkxhehy0AIs+6jWab
1OtlJeBAUXlI5oCTaOsVJS4RcUBHSL/LJpPj7aF5YRdTS2HgCmrEKtjF4Kw5RE4LizXQZNRtk4TX
MYQHRYU3XRWjaYS5jBCZnqBuhJfQ95BYxhpbglIgtt0zBgusCbQLLF/W1qS4iAiBE+gRj0BJEkiO
bhacp9EF8gqOYNz3CHd5O80uRjNY9UXJtNWBzLtulqCm/eaxszdRcSf17vMlhKwKMmRIX2B3cY+T
v+2ifmAXLAx4/l1WzGknXGB3nVgxmsC+mMpnGJLRsWM9DTqxLvMSFkbw2y3NFJz8xQV7JSD4Hd0N
XhNO2rQGEZF2dsuGLgTVp2pzF/REgIYH7A6H9sXvR7JXDm7Y4kcXF4MBbgek3HvUVKDeCnEs6E3L
qMprNfAWj7jU2G5+8bhV35XfLgfVdQz1JVBAKB2ghip9yOuUe9Je8Gh1Cf6oEt5J+LN+crZ67zpJ
ydV6XativX7+q3RCA1UAwHfILz0EUpLaMthLW3wNldjflJ7ZBig2Po3FYkHjQaVuez+DcnrfRv23
frb9YS7Du5ZIiA3M/KscdpVyXgV9iwT54XgT7G+Rfqhu4kFcbRx46rAGT61EzPKC+TtMal/6KsqA
B7/0QfS6NXznlfU3trUXVSBs9T7meVB6J+W6d73lMNoQ2lzN7u2skhFOwdyRM9BW0TzNY0+RzkAl
KfHiL3UO6k9moTrVJTQbI984NND93k7cj4umTqQGxY7PBbzFqd1MNNsbZRiRslWTv4/G5WNi80NI
wjmfIw4YGQLl22V1/VdnLeC+oadQ2TLha/GLBtuHUEHcSQT40FRft7LZ0tBpHm8ylMWFd2Z2YOoO
7qcRzvqlrZMe6EUCatdWX9cVTlAB2UcyN0TFFIxWRH5sRn4Qs3pJMbrHvgnhNsohQS3BlY8f0nXe
61F/b50eMVj49xY22wDZewe7xhYXyDp9D98rVC9uFQfflykE9I7tgFiNLgAk9XPbl2Hi9/Ar9b22
ceT4J/S0blK5UMjo4acq2zu32xkK3Hn2nqxjn8KR8RhHZD0YjskBm0FJVBSpz/XR9ZuTb+B+jkI0
h43v3q/SQCCpnnRA0lms0JSsY5sAG/3ZdjKW7YA83cEBMBI3hSXi1pmAcAOxV9eoYfg4YyTKAoJu
WfEQMdcOBl831VEHq3jQXbT1IxgXTQDdj6NhO+keewmfeb8+E1ndF9JgXEkof4TD8uaU6xETMurY
k4TDwO/8bIdhj2kzS2zBVcZ1hQJD+WQPs+u1cmG8EGwdY83kT6gWLyEOd4sr2ItuVk0QQhpeFJjg
HA3PQ4f2/b11gX+iXEK7ivTg1jKZefc9QJ2Wbj7mPUxBmAi9wmICKyDsyA6CbtQnVoXJHDivnVt/
sx4UhhhONMaBtiTWm4qg3fHjqcPSaSLwPhZpvwu/BHDTQuuJD8Oi4JuohqRZjUjHW2Zb8UeDTx6k
Gx3h7fMTEfJrU3VF7HVlitE7rwsGGIA+eXFbDH9wPGjogcSVOwLaZRuYTJRCbUxKCKAFhWzRoyCw
ZuZ9kw6cDwo0a9wY+QLxxs4Evoq9acFn3VgiUZNlbGyhgq/5qxcBxSRTCiXRT8frmryLMFKIzuUv
Ijzobcu6TqjpwALjifWYY5FxgdXgueqbAzE2gMb2Qvvb5BPEcNBI/FL09B3UIaYMyQlu8s3spPTe
OwQTYLUliRns0kloZow9cqYP+CqcZDBe7Dc3+4ZfF5mBL9gE4DIjurogqFubLBMTSSPHFxn5eU0X
TOYZfwa1fUIXAGdJv7xWk0qa3rlH7TXGY4MKsLcNnMm1baAg6jE3B4pY02bQ64BjNeLn6kU/whLD
aUQDfRoqOh8mpwOBwvPU9W8dm1gK9mlE4kFDAqztVCjIlfoW0IrdMNOphAiqqeT+83YLoYaT43fp
UIXP0230hFwaJ7YbtOfOuoBSclyYjL2zcky3J32ZQyt8sDDHJRHwD1P/HEvXyahtf3ACHfmmVsSv
VtxNFSxCXeGe1Vi+TGrrEXzp9Cwhg4r97d6O0Hcjb8MXgR0FCyAZds9jT8K0Mgt+TVO4alS5oFPi
LCMryK3IR7CjY3G00KacilUD0nOgAKaYCzVWIjh4FT9GT52vy6eq6eKqi4ITUNzq0KoMM7a6vCmq
LzzArBarUboE80PDCpW0ciWJ6yw/5u1XNXVdQsL10dHz+9LTAkQ89ngVmm9wV+1wREiRjCO98Q1D
HU9sPSgMZ/Ir0MwO8Z4F5uD0kW5TTFR6sBW8ilyk0huLhPfiO44tj7AqFnjmG+fCIr2hKPPqPdQa
YGPgurr9fGrpzYkkMdiENGW2QX1u5v/L0XksR44kQfSLYAYtrgVRiiWoyb6ksbunoRMyob5+X+1h
DjtjS1VAZoSH+wvrW3XzgBaaMxYml7db+m2JqpLJJCSR13JQZGXKm62gz8gOy2fpfHVGad2yTCPu
O+zFWLXHaZKkgKYeGFbwyxcuCe4at4KjeufaEgDf1e81hkB8bmuXMP/xQv9REum5u4Wd8KlWcXTu
NulwoGdAKhaP8N629Sd2EV19tf3F1Ka/9wCqQjVhVFoHLN9WwIdWWQ9tsV8OZdrW99L6rstmSmh2
421S2YtOpsAigOXYpf/pzHY89k4R63rZniyUtXNmUW4XWEt1fdxblfxZMqpUjTj0XoMcsLOq2kx8
bXjHpLwchJKvoiy7Ay7G/JC7ZINHfaNMARUFxqaTx6ptzVBlJIIr/nDK0PqImSsXGxSdoXZ+5OhN
iHz6eQ1AAHnBqnYOYb+oUqqOoGDcjMdFURZldpRYrbfHcyAKbsBu0XWQBHStAoCK0EihWV366gWb
zhGkKVyFy1Ffc/mmEft2SfpSLWIB9gOHGGbqHjNz+hNUj6I+Q132MGSRcDytffops818xoBcdZ0e
lqgTWyuJCfUNb+fG7C6pusV89oX5Nk38vFnpBNHE0xOhs21nu+uerNLOHtGNd+F3+dln4CKVzfkp
fS5ZnOtnMj6HbvtyuaA+B8Ltel7gJkzJFInGKKM+F2/MieuEIsmPe0kmZZnkj1fwnTp8i5c86+kf
1LC/5Cs2gBY2CJeaOE41hgbf4Wut/llPNZrtmejx2pn/HP3RPZjNBfG+CfFKLsRbLfPimYu7S8c8
1MxUe2lEwItGx7jrh47cUHdYUE5KTLBamT8tFRF1wTu8CbuKCtH/UBoBC/EIGIIiSdogsCgY1BLm
ZW5GVa5klNKp4L+y0O5xGBmYuWLXQX2C6YSBeWG+2MybjgtZ18+TRag1p3OKsBm+1LppRDKVBWEm
LiixGaG/IXcMwZY/WQ6Xt+5ll0c86pcaB7rttW3ulYsjeam1XYNXLpznycTZiQks9ffCn2rStw9/
dAc9xfPQmUeFRabTm/OgtNPcl8xg7CZ2ltTZeyZzKKJfib9ADCO//1eWo7bXNTPfNUU6X1psiKM9
7yfNr5/WTP5lEmLtJ6IDoV6Jaw6M5pAVVbaHrHCAcPXqWXVzAr/z6MZ2gpEBinRwxA1zAFjlPJkD
Fvt5Puod7mdN58vQBJ5dr1KhPDcUUCeqk0RTVA4dsJ3YX4eD4fhXHxnararPOUgDQD/9W2Dgsxgb
6v/Bfdcd+UjniWoP2/AGUssMGXUMNJ3Wr8Ktf6+qqsNaWRVNgMFYJtkK6z9N6byWZCoPmShvahmw
1Y32H53Y1dHUh+vEzRiVWbBd4DldFa4hYRIvzzzwhYbunXs7bJae6LXrnrJ0WRLpDXaIVG0dBx5y
zJ96sb4FwtP2ovhvgC6BdSDHOeFX87GvqXUrD1/+w4I7gqpxFXQk0/fiOpWP+AK8GK1drpptPK20
emFXYSjukP7Ip2RT3LZWmZCPGKilNrA8Ks3iYhroIqERibTUCLFDFcRKxLCj6otkNUzupVqn+ZXy
sGRzdRBQP/oCGVMXyPGOyL+Zig0kKluxR3GPO2bWYZGLOaqr/FPPmvLgEqGO9KFeIsvZdqS78VoG
zcnPp9NoNFj4KFexLmy0xpp/WIU6lc5ysEaFD18zY6yOr66tnqwckSHv3X6XDsVFGXLA3mId9FVN
p2qBn6aC7LS0VntuVBuPiw42LM+2sKfXeeqq4t7ZsXC3DD4PscLZt9ZbmwIBMJVvR9MA28tCFcUH
hAexVnHugMoY1u40CdB9Qw2aq2gJvmiq2PcKc5654KArl7ULczmAuFt1Bup2akVOMEdZe6+rtYiq
7ZvBD92sB4ulRjgTzn/u4qDR2EtHKZGCcUIrkFXVhfWKe7MdgyOTopJ5vcBMpCVlzsmteghy+Xa3
bfcPA585xpNSHqBoksDqDhnCdzh38io9ugY3J4rnWiuZiqn/rv1CxCkMScPKstASJWy2as+ZOMWu
W361yCW6CxgK/AWInCG19uNYZGGGVEjjEC6DntImP04ePJyoTi1fRJrVs8jcja4n0PZtI77ywA4D
RLekZlIFQo4uc2u8K5z7IakMws2y0IPQHDISOI0WL1O1hrwHS0jSoMeZq6tIPupw1b+wBjJxEDJb
i7bKt8unbSn8R7XoQq0r7lm3ybiyOi2pWZu7c/RHMLpp+Yv7oaXaH0dgWRuG6s84IP7CMPltVF3P
rZZiAKPB78oOEb0e39JC/tVX+gpiIxO5FdkT4OvqxJElj3zvoAHyJxwMGRA+Y9Cr0p8KU0si6ShI
Yz0wBeS4ZmtIMCBRrqpN7mdH7nspc+TMtU0gViS+1FqsgsF36jI35eY8ZbKOpmLMzhU/KTNFTHoO
KJ3EWmf6fW17tTM842PgCATKgi4CT/vH6OMhc1YG3rmnkdnoirDuXQgfFtk1a6OjtTCsKj8HxNmm
2S5Q1QtFEG1xD9tE6M4cTcK8YGJJOGu6kxoULxgkGlPT+CVXFGyEqiwcl/R50/pLR5P0ZHX4qYZi
rQ7rrIk9Y+IxElpmhtYK6LLx8XktVIo5c52/mfq9ICvD4MuCSwZxI4cMlWzKQcCR+t2zHzQYWzND
fylQTp21i3VvMzh3iWXWfXkb5bojlvpU9TgHJhuG6VpnUYpH8c10O+Lotu+EaevSi9bpcvUcD3So
asV3R5XfVtiEsel8UP7RO+mmdZignoDocg+utp2MWhjAK60iKgpYduZavE4bQNlj6W/eszX/2mpu
TK3wTz1tKTec4WNJNtxQbLlxUA8mwsBjdMYCfAM50+1b6dqP5mQ6BF3wKQOzQQPV/s217JhCqseH
c+g75t3B1FaRi6e4KLY+1tsKukI92ye/JKq3mUBJcvNFfRVi0a++BDLUpyiMSKY7YT3SbwFqXjXg
hhxGmriuMpJSBxQxcKxWW/E6GnSAyoHdBrxg2lPGPKCQdn5xtvUPEMDd1tROjLm1O25aupfsFozU
mE6PIJMd6WnAN9QHI9yMtInt0vtEPs4SOJlhYJl25I3Ft4BstOs15Pcghz7TcIatc8nMt260Y07u
u8hLbz9u2d7ltbpylGhKLfdA4LMIDEH773W/Gs9Nr3aHIlb2574V23GEqLUMnADpLOkvDB68Kr+N
GrLhNoKsKLLcei1Nn+xq2r07K3ER6c4towF8J4UW8zgTeVJTRVbArM+z8i+u+NGxC16rAnfH4hbO
tfb/GZplUL0OXUz2y6YJGpcTKqMW2Q/4qu7/nXS6eSOt4laO5YdT9G/eVn1MGJPPGRpHOFZWTkyy
LWAYTe+tM3UXe6O3w7Ma7D2G8rcBKoLWGMje3QdyD8+dVvy1ZP2iSZKhepXWl5KsdSjLqYvWguC+
KIanhtI3NBDuI29z1NHNa+aENYKoSXBZ12HoGGnH61yX+b5q8p0u9eqU6uL+/xCpV2cy8d2UJCzR
7KTT678anvCTbG2Lc4asn+mOa+KsJU6rdXHPKrWjLi24O4ePAivYIZfN3V+rIxIOTDFDbDFD0Tup
g4vocxLwqbUp/vbAdkpygafZ3jAJ1/P1ONdLEasNTIyyxTs+bYvssReExdJurws+LpAgQP7AIwGp
U5d5vgjSra3w2mgb/Oy2OJeZOEYVjIq8g0bWqPDJpNj1GvX19LvHby0r07971ZD0+TQfpi4457Aw
GSgV8kW1KQDcHXkpnsG28WPQaeOhyyrazeGlSi06sg7BJ/WQPQg1gB34pdWLg8+k/vD5ZZF2Eq49
j7qj78md5C9gFUdGqdYQm259AiZcVX5OO1UU4SKaOTG+OPi30PD4pJ3ltSvyjLdccjLAeQj9VL3Q
9X4YWjYfmFpBuMBj2jWIP5Y9+buO4cWhE0AWTaGOJmoJkgjp3q3tyj284N3W5//coS5e1YDXVuTm
bey+B7o3ZAGmwb3eUQSAgKrbF/KOMqHx/iXHbd+VFbHI1TvJ1Sed7vOwgblh6JOWn9smUNnxIVbb
A/ni9uNp5UYlc4JJ0liwXBhdRQoZcpnf2HfpzMBSGQkhnItkHXAwr33/ieuFI4R4kNmQ01iVArGc
fUu1mpd0odgUi4j1fGT+5Ep5tY3+k9SSjAe/fmY29AZNy4lGbWwjAWtS974xaGghTSN0nwDvdjU/
bOzlsXKrw+yjpmGsj1dnpQwTx95biydymP9qWoXYQfIrW8tAPLPtmDLrSavUU9ArLUKwohyuhw+/
2brT1jNM2Roc/uzagdHrVV2kL3JhHNchGr3KyoPPCVet18kK2WYTiwcHgXBxv9OK96DS271Rbc6Z
xtwJH5gBqUb1wa26y3VjOg0+ieFsIu1ftca7wR6fRLfT48apHeSk2yy9qJ85dZGEp/zQLLp/cNKG
CE577dLejAru28oe2lsAxmucoHLIRsvCVKPisNp4ZebXmKAohhyqdCVHixneR+uZE/OfB+qkg2s4
Lb/yIFXHbkSUsHQ9clql89CIL3AB6uiMLVxRHxyCpU07sCVjoiurD2sUwnDqqGrUo9vBNM/fTdf0
hNEmeFwjp8Elu4BmUcSLLXN0HPURVE4TKW+5wu0oIq0TSyR7v03GlGnfbObPMAbgW4r64m6BtpsF
JZAyR/oMhegNNqBObHNLGHo9iiUTO7bBtVESXluBnZAaoEXObDvktpnz3DpIO0Xaz7A5VloHY3Rp
DMzLaZ/o443chvElqvUUBMNyaibxDkBtxoNBkpSJFORZIxZO8zYYruL8E2fVT9bFEvM164f6bhHh
2U1+95PmJQCnbkNDa4FMQNx9MCrslMDJnJjpkO0ba/2vB1lF50b33tYkszZM5uTyV3/RH7icJ3dl
LuOWM4m02n1v0vxaWA08aBhMsanZTG0zjbEwX6zuEa5WxTCxHVcjETkRA7jeTflHh3GeNmlw6Gdn
C9vvSk5YCVV9yZwyjZRN+KFLW4A8mbHrubdJtzP6tcb2b5EWIrG77I9deKTT8ZbgwdQi6CfTVz6k
dyqIqF0sPdZV7zJ7+CesLb0aOm28gwQ1DSSQg+5Fz3PmViBxjqJOu6gdGQbY1k6u7Z+gnM8Pm+wO
ClMO6QrRtMvhL2+mn3Te+lxtSG5Ebne6tVUn3UE5tltSFmr90by31JL5PtXqP+Wj/eHDTR3QbAWP
1a53ejSCsT/oxjCeXP4zJ4i3E1nfwvuwYlIumN2c4FsoPuncuvnemMMEByMXoMrvUlPSwU9Et0kF
oT/VPNVF67xm0tsOW759y3xQyew2GFKa/jRqxhTDZwHM80AutNjF89n9VJ0R7JFlnnCfpEnaZa9d
Xf4ipJyelmz7u7WsCQhKqwq7oZAMJeaW4DjUIDXkXpx245smtxc5Tr8dWKJrH5RR5Q4qmgERxKNq
L5khCbSDHQk1i08Hlxuj3DRbd4vu/DfOkuqiTnEfo/MojIf7xv/9cFUjcEptr1njux4YhAupZB53
z2N6V/IIADs1fQZktmZ9CUqdcZDGySHKPtVF9m7OB4yOP7a9fWElBqum3D8zvzdK8l04zo7pFCn3
gKlFX4gzzx91f52MVsaAEa7UgUjLMeht6zCSlw65tlryqdo3LAYHeIZOOxZYM6n/lFjNyrsAz8MK
XVfi7SNhuTOyqd3Dq4Yaazyv7YXca+hQYOPce1PeiFLxSEszeqn27WhiJAg8QHcyO/I5gbfMGtps
Egw7goIuWtX6GgAi3DFO0X8hghy+VjHfM3fqYMGMUSHbMTaa7OaWEI9lhzZifaaQgnmIoZwX899W
PSxZqvX30rWcAx7GK+RTjpxa05LFYayvAqLSwCN9tIkQYArRsGY4lBD5e11oVCjQ6lD3MmW4T8aL
Ozje82RMsOdqzY5yh3Y87ec4q9V3vdAiZIRVEs1hbwV64GWtivdZjI90KGaQSt9+uCeg/2FbsgPz
0EyE05ivWafBG/5z+UB3orV+gm4gRm8WMA4qjC4QYVcYYlQp4186W0EYGB64vgRRwDwpKg18yFq5
ftQYiTxVvelEkZ62Uykt47VN+72zNfumrMPKzi2kUpdQQAqBftEeQFZkvLkzfsupPQl7ug89Y06t
aHcIje3JzNonlTdxb6wgbknRRWXlqBN7CUKazgq+TnsTUmgRwK69xb6PcHWLZ1Eb7JSoIG+t5tW1
1K+CoOwOG/2F72AzbWHyQIWx22Y9iya80dHYBN8EqK6WroHkbDP5Pqwq8igoDgpyTULdMdZMkelQ
EHuFlR9z2+Js3exdUNRO2PXyLW+7S+VjU1/l8OJvDHrWrYrrxnzVpxl0oeURdfT5iJd5C+UmBtpo
/WgBCw49iyCvSvlQFqO5OWg7Xc8914/cPSMDIyG8ZNwAkmh80svCB1V0p2Z+IOVdsANt5f4d52UN
hyb4muv0S+N1CJsZV7qvsxVDuPDnzZSjmqUFmYnOhagClSQ3bgR2Pmwl0WMqqngGLX+NlbENLoRn
Ir1dggki6kr3ks/DaR5ItaCnf7ozmGbdWInNwPcZy8uUb/11QaCyoWueDP2E0dlMYLwwYeSlKrhv
DJ9H1tVxkDCjpEuyrxQYsE690TpX46uYNe5izXEZlmBgYKDCiLBk/L5HG/4H3lW7jGV1Ezm1X+Aa
J2nPB8EfCUB4510kaYDNsy7Lpkihm34V68GTvplGDABV240LlVLJrpG9q9X2wQxQ1/TBy0Pzoamm
7bbuoIqfB4SOp36kWRqcH5Hx68AN+i37B0O7MO7pmhpxxgILf2ucm+EYT7rv/Lems33VZhaMFDOA
ZF6lH9BI9c6dggfEQZSoILZJpiRF2GaSy2aRmvqkYQ6+zOkBhAiYvAZ1y3LuUtvkmeUFB3pa4eTp
k1m6DMMUriZvuq+LY99HH25vYNi3AunW1dlqYOorCBrWw6STdsrlS9nP7qsxwKBvqvq18hdOHn7V
h8H1aTaTObPHvdysF6sumLCyKaENpBFrZVvhjGSYudL+W0x0npt0OhZNelkDTn5azNtkGqxNIAm3
6B0GJTECvNF+9xL8zea69pm7/3lyM2enBVsTignOBCkIG7kkRkZNHys0EteR36PbZIlDQDocg3p5
bcWQuKzcyIlcTwNQVs9AICn7cGta49jLFO7A8EfmeFtGJgxhntt9pBkgCXxslNX6d4LSz5IWL7jp
KQc3GZvXMu1p7vlzRi67NXaTV9zaaQblmRr3onbvlUksnonYWWCi3JaljSe3wSSSd3vlzwFCHKtb
3EXdGHBEZm1/tiVOLIAeDZYE75hr293zKHoH5zwzTdzPLvY+vZythCP7YIysz5lyXUZ6Sc3vNky4
2S3kny2CivSaXC5eO1wF19o+baeMY8yzafjllzuk5d14YEv0ejlm8yYvA8CluJtmzsAefyOFzylb
4Gpak7ypQItmt6pvgUThNYM53nJu2G2tPiqREyXtSxwpXranEHse0jSe3VpEi8CU6EhMGF4FtzGb
8u++gd/NZZrTMVIGt+YAvJqaPDfkb3A1idOxTydojN9Fp3tRl1fubqn6F6cy9+Q1RNThNYLCs1nG
cB/tEluT3TzlUjAQkdwp80pLuQxFeaVj/9OM6SeoNTCtRdqH9gwVfNVIoxrja+sBUwOCh/3B8Z9M
i4ZTbBaFC9QIzqsamacSSeaxumHx0ICWQvIFJjpbciltOXBWZvg9jOei7ZfLd+U3zR0m0n36DzJc
E7v9VF/dxggbZo/neayqhJQvngotdBis0L9x3qZkQ4yKkZgJnxmRtf6wK9nsHqj/ubfmON8k1iKW
BIQ2XocQKPa8J3jJrHqw42AworXUm3hEdd6tQ5+Ukw3ZtEHhLrgCm1Ln3G9pXaYBnJqWVWdNTOV5
ssuzN8g2BIkp44YRjJGnPmD5PJ7M7fGRMrYrBuezgTpyIF5GRKEqI6WPP3Zjy6Q25H/O4HAJYnLY
z2b51aXSvEzeMCD6wchNR++U+vFSG/ml6dRD+agOnY5BBEXCgGTGEoPSfkM/Fs+e+hra9qwNoPt6
/Xe1jEdVBrDz4AlsKW2hN50wvEBdTZcbHnOXoUHAPhYBWyqvOyeaR4XxG9x0kAIF7TfNPwZt9TFr
/bCHZwlGuc1OILPw3a0vJJhPQbM81TV0NHbYwIUUu4Y/N/T1ZcUs1l9zp+QZaEs2HGXibweLN4IL
EgHa5rDxCtSDsm4O/bSwWEhpVHLFXafS59zovQSKVzgV9RRio9PjwkEMyAR+RwatmD3yqw4Ybx1B
0G22BhKbVzsFP3IAPNoQLC//tWZzpYQnBs6qhUz+mR33YybeyA0Fn8muILTKGruIUdxyDwRGrVf1
XrP3ZG4wtKzBeOybDsIQiG4eFxziSA78n4DKY3uebbZHSaJHclyiVrFPwJTTlVj6cUWkNXzb/Wn+
Q8WGnJAv1b7mNDvUrf6vSFr6LXobfTsEFBbVhvwgXNM6bdx1kyzbnQNSmruFHT2YmlqIODEdIOak
jg0SBqu4AHe9WqmNMzfFcGP444nuEzPz9iCDBqUXEZbz6K5dtjjhXDLTetf+8XndbC1qsoDdU/RL
mCP+QsD4Mwa4WBfLTqTwfgLsUVodDCRrmgcPHR0WBlLoM3k6ZG7xwkWKh6Kcb5YJEcQvm7D1K5t5
Cq2LvbI9iaWOdwsbMp4xJyy9Ztz7tn4Q9XTyZzRnVWIvXrxMhbNjQ1iftPlYrRVcJ9yHGOwTBHCY
1/zI0VCmy1nhY8YgWO/tIaOj1JhBw3vbE6zo9mhgItxsom3FDXaFVmRYm/t/a0+H1tjcArW03uw0
CGJ/nLZ4BModj9Z/LCw8GjUDN9kTNsxdc7ot2TDdJvDBZZViTDXWf4uilcXcYMQMuv80pvlUTM0B
tpcZOiVtjaugJLQa54PGCjkHCTr0gWrJcd1pIxXL6mJJswVWi7E+SwtIfz+J5ujMhBCEwKwHqMeP
bG94KvLmlweSDopKejCn4OKNnQczvfykx/vFk1ZFM0apQsguHu3RgV2EqLw6eXdaTYWAz+M94iyO
+r7w91pBqasVRE0aI6svEP2OAaGSUDGLCdmpFAW96zDrIe+r8iWnyw2XbctZWYAElWvzrlnnBn8B
Aek83deaSZm2UnitdvVmYFAMC8euE4MdYoY5X4y856mz+/bK8hsDS93y29Mex6hncC2rdoKngM1Z
jcsc2YrpH9+KVpis86KrD4f+LfJgb0QlBr6pZejD0plu108AkKq52Xu0sejaaFSuAVhS+Vg+06E/
qiWj2nHcNRwZnKJ61R1z1JmuoPRRkbcxbgodv0QwoE1OdeiOxt5gc2BsAW4EeXE2+i5Z8sf01TC8
nc3GO/brAMxz/C7sXGbu22xzHIW6SNUupzSwu/VjdKCYDO/QZ8/UqWai0S1PogKNNjIX0MzOSka4
T7T897F42G1qpsTUs7Uo1sTYmn++AT3Nl2uwczsdY9+U5WiPCRoToNSAKLuJPCrMR0uU6flBJ58+
Nc5z1c/IiAjyBj48ttBg25kGK/Y0X11y17qNTXczBgukT4/63tLdbQtyFMZNHewepmJoOqTmoDj6
3XPlaS9+Lv8sq8xu1SPvoWrQGVnOD1qOTnUaWvJ1XY05d20LUMhqAzuOt5Mcn3kYF0Ydq11EpZc7
UPg5VnviqJxe6Z1yldiDBsGvxrNHU4fd2GKgtXb7oZE77jznKFc1HATAMKuBweOysDcc248RUBLY
KUXPr8CK5Wyao7mEzZGRaYYy0v/W5k7jHCzGg9bGdpZmvA4Nr4PuPnde99oMrouVCiW3pXyH3BHh
dJ4SJdMxMlxB4JC0UdAw3wWsGvUbBBZT4DIFB2ixNEUHx/aPktk9YzF+GtfybGe4bAeT0UXT92dT
Tf1elgQ+YOWlse01J4XzlpQEDh6z3A4QSqBD5SWhATY5BO0w/cqf6/RIVdMfdZ1/zAZD41Kyu+aM
CuCToFm8ZKvllz6m8mjhxwRvt7ncY+qnd3EEzhkIFOs/A3nmYKU1mZuxWRAT+UUq56IWmHeLUY+Y
++2vAgtRKIuadVncDY1X/JOOqceOhUN0IiltY7Q8ptL9cHryOcRB7wzNwUrVLeWKNspIbmC/GePh
XvOWe8VoL+4d1pK5et8mwdz9rEUz8Hvbv9xtc5IiqCvEHS1kLh+8+VB332riHvqGFuTlMLLIP6v7
1J9z7JmMqkkHeJDoCGjTPI8c/aP00lBpNYukZsXB6fb0tm5LNecNt5Z8/2mEhPcwSqFXl+IIzh1j
Kp4MY+oAsATdUXeMGlV3puaaxTN6tb2bZiZhttAvHmvLzvCrB6XjroQxNxhGCN/urlzNRnHOTr6z
MCYm57kJdN6BUNGqOpjpWwfX3dx2lp+xq2ANjkAOf6dj3UeLY3yZC8/DHLCUsdGaN4p1/FZTmT+u
/iwa1o3xEU7fUiBesGHIxJ/8M6ead4Ldg5PCe5QkhFNY1MRhCIFenQW3SjpN19bYwmbjJvHshtDF
zbEyNCi4R+a3Dllw72eUvcY4rSed3GrpsaRts9OFHWAQWdm7snOWx5QU5uepW1Ls+TYusxWj7NMA
GG7H0fNeOGa/kzg0wmlFaIPGe1esuxnsqSaVMNShyCUeBpiop9yy7gqr/LYANl82DJaK88hfn2wT
sbRG6c3fSXOwJ5DyHxzlImAEsaBG1dt1nKEtF19LVvyamJmwkNOej4PIzpv/rObiPQMRGaVFhXju
OdUOvqqNOFKcx4oOF6ijGrzPDCjpl96yIUubx2tKPXpavJLFV+aM9igXHR6lae2yYI3Lqh4Pfdoe
U7ab3IJK++Wo2tmvnX/gIdmPcw7gqMWaYOjphicMB5snx4shs3d+3z9uvenRHExs26PQ2mPObKJN
Us1w6t6IcbcnhlFPssVPxlqOPJQOuzi7x7Sz1LJbBsstnEGd2yhd0SgM6Itd1oEVYGb8WJwA6TQF
Y8b0QScRomZ29M0T9JyZQWRNNiOWSp7sCU2h7jTtoB7dW7WtGeSE6c2im9oxYLgyJFpiSDQ/NXtL
Trn+L+3xlzgr1horLfnxa1KNRR6ELuOvorAxSrX+QyXqv5Sog9Af/b/CYwA41X8WBOiIHxqmB8il
bSENxoRfT9m7QJnEvKBfT1jCD6vLRgcDbBafFRH9h8qGn8DgZ76PzalY2/Ley9GM7BFsoxcwmr37
tvis4SH1ASHyqmXOrjsjf+6RMNfMSjyb2WfEEgh2NgQbPq/v1GhZ5tfMj9Gkg2Fg+GtIwkrNjKZd
lb8wcIyh4r3e+zlA95bp6UNN2pSeEukUkuoV4ng5LBwQ4KlH6xeeNufYNjD87O5aVO2dcbzNJHuE
4k4vV+HDaL05h2qLLaRFoDTgjO6KZyNlziqh1VqMRUOvWr3wXuc5vY9TvetyEvy7tIir18kilyiO
0IA23pSMOQKbb07zXQaWffAWJpAW6Ok6d4FPlPWBBiDn8h0+7Za2ijTiY/xBslV21jXAO7xbR2/Z
WSuGi8XnJ+nN1iBfkmPVa9ZIFDhu1AarU7PQYJY61jfvNmUes9ii9I+a+9Vhs44bac07EID5ddKL
E3yhPYxREqrtkrBFCKu/rbVR1dl74HY0cKI4Vp9GXYqLaX6CZnVwI5kf+qNbFhWhNNsqvqbglYW8
7cENZorEUpdhQa8Rob/h5e+NU2XRSirLP0svEuxe8u1lSIyersMY1HZEjuOZmlPyI6NQ4YR3Yp0P
mmOiVNj53rPkI743YwMttu8gINoHJpiS8V7Xdn0eZk63ouWCQQnWeViyOex0BOySLNtuHJz/MmGW
iSyN0NbNhCu4PFg9rN9RCqzoaOJnhrjPFTBl0g/Lq4UsfIY3Xe9IzAVxsFruUbpMJkXKZkLoRsi5
Peb8ijl771h71QhwvcgBUYMxa378LxPHZ8gFPTgLVk7rfySdWXObShhEfxFVww6v2ndZlrzlhbId
hx2GYefX34Pviyp2EjuxYJjpr/s0jRdxw2pALiOlviJ6sYvh0jpOe8OSmlC5xTYgoPlGOBB8/Nr5
rHseDfW89hBTjZSzsDULj40OeZ39BfY3eVc8eh0JfcEmUudayzHm6s/aWQ5JqW2yq+/M46Dn6PRV
YqzC+9vEb7iUszVjy5e+1IrFqGs0uuTNpm5tl0N15CJmM+cycJevJLvcQTFP6hLJmtTfOZSTizHx
DDJUVCa+yCxpAJe4Agd0goqAA9fw/IceuM0psKqbcqdvz+t89oIWo+GyOhX9OLMdhwN0wYaVBLFY
gno4R/wvwdJhgmq56/oiPAVjcPf0ZNi7yyjs6oPFAbLLj7y3fA9hbWyR8ldEslP4pw3wX1sj++BZ
LTB3VdQiGupKNnhNFmDADmc/+ti4p37L3BeoHLFhtKV8npPltX3uUgAnPKkeYY5VXZc0tHnEsehc
ileaQ8oCevxf2FBflCcdJxddLUiZzHO/DEz+k3hvGDwyJyCDh4z8A+CUgRMewVkjtq1LREUFaTGX
daMSe53NDIZjZimx1/pPvy99UpCxLBSLTub4Ty3s/yNDK8bpZrmBi2vdTCqtV/CY9J0VzuaG0b8T
2Q4XfciONina5Bjp3ohGUM1aKEKvKYv+0cT+JzfkJgtttsMcOBa9xYEQY1i4ciMreZSBdkFR0Kkn
JrBEeP1WTDhtIdhqq6BHQLOzIbp36qWPR0qYEvmS0pVxqa1WcAh0jUvTYhbCCmSfXHwsFhGmFYGo
4SOeOH/9fohM21KezPiTfMcd4K56DkLMaVPCgVAYjwA71KXO0NOKbmzeXbJh3HB4ilOjEZjt/RZx
Ll01XZL9ADT+IQWiXrwaOrCB0X2t5ouOSFt7bNu4JRYgvWudMWzSJHBO2jUfjm3sMlevvxFXl7qh
5D/peHfAQ/LdnLHIo6iOmNGMY1h59QOrwalwq+wP0x82SwJHGTb2OBgr8gSpei1otisZ4hFMXovA
9D6ySTtbrInHTphzZQ+1DsWgPGQQQcLdqOuAPkDFsIAN3yLhb7FYaTdsxM5CuuNnTJz7xfFJk0Wh
v48rX7uElLEtzNI6CvrTLhF+kv9fsBfwVXXf36qxJCXXV91m7OPgibxTfaA64ssahmYd2jGitQw5
HgWRJnG1Cs4AlqfdR2w1NOeIJ8OZHRaj2DTRpJ7iESMCeZzgTiKjXDJoBV+cjO7GdJO3HrLcPyu7
5SlgRgZCRCWlP14joxivfBlmzeFO6+dOE5yvZwuqyt7M689aq8a1NYhsjzMhfKJfABegLs/mjKNP
W0Gdqe5i5GaMehXQc5ZZDBA8nmzKYZCGgLKwOs2O9ktV2D4o02M3qpchF9MFgnL60tq87exizKOt
z3WqTcUQw+LJoaBz7Kncwr1AQHuf0jeyRgcAhBq1I082iUkMKuitnQHvlCzl226iQXpGHeZ2pu/p
nfUuNnPFuKzbc6JnNppgQ2DPyZ2tRmhn2WhIJG6ZvHLoDo8yT9yVoD4JoTo9TO54we6igeW1g2s/
SnsLa4vsdl1idNLA0dQACZ5+X4zac/ZGrf1tx+e2NZMDNezajltrHb+C6OIyDuP4ya9rJvtqPhLZ
pXOcggLtdvipiIh94lATRBM7Y0saX4IYQ3dxMyaPqZc98kiLD/MWiBMnmUYRBXLf0I93S7s0wo8h
HoNGKjouwotU85+quXyD2iTBU4QfJSoWbtf0Uo+1vTfDLrz8fiqxuW65aHBQTHOlU/jH8XCwqK7g
VMEFib/JTU+jhtcNru5P3xLyR7zYm/R/HHRlGqvUD5izZXa0SGMr/Ic6TpfS+C8UDDgpwJRVUT0x
T1HPraqeBpz8i7of0jO4HXXBGvNBIKR/abqyvs5Lye9HMog7/mh9kpbzYNcvb5aFyy/gWbfCldFv
2gEeZT4a0U0QXbc8xFJahD/YHNhEm/SOrC4TbUMM4fNUIb06k/KfzUEH6+lXx9bA4x5N3sGgu/z5
94XTeLq2A+Ol1+R+tMJ+AV9b+9ZSbqQpYYOWjdZJmFr9rJN40N2ippjNuGnYCY8tYTfGYpxpYqEN
mFSicc9+W56KMSi2FJSpa+Czm3LGf67511SqudOjZp8TOjNqGYoTxXpop0XKgc52vJOWIJoj1JWv
hb7xFBXrVSG+olFL94TNq2vhEUzMZGDBLQhgm9fCPLtdsqE7BcrL/Knfl9Tub3Lg0oB5gVXcwiqY
Eu14dkurJKeWHd1eR2acP9JkbByDOQaYGfe6U+4D+1l7z9yvwaYOkmPezNUk7JD1/U3pbn8jMmDu
uSAXOrIg88TYfbMJLR7zYnptOfactYg1Gb+siS+Og4PhImbmcQ4zMqrpndRID1txNbCjGIzdgLeB
DC/Dj5hqBtwbVXTxTD28mDIBtOCX6bMKW3v/C56IReNcQibnpTZGe7PrPnLmtk9q1ORTZQgqIWNv
WhAtdN9QddmKJaSBcKrRphEH+a0yxvwmpmzXJEqcSasnxH7yB0xzcYAeMx2ofxGHAQ1lOynnPow6
AR3Lnc660e4qZ1P1UUMos4oepde8Jgbx5hrD8gIUSHVKMjLSZdoYW4PU7pE8YnrMcmIaWjvGB4fS
gIVZW9UpBOH25I/WvKKADRn9C2qzfx+62SEzzjzmFrrByHyqst5sjPxnmAiIQ/OHuQ6md2SAt6mj
PF5MPH7YgWUaZl9uyUbH7jImHxPAOYCP+rdRx/GSwzeHNi4NyI3jC+TCGJQ6LyLIFK0Cdbs2p/4v
PUT9Joc3vZJdLi4J0VwYa9WOkux64aom3OktazwQy+rWmRakOJcSDYnJ4cZRRt3mAhwpy30FPjcx
huTcDJJcu6qx8+b+cW7uXnU91E2478ENfwzr/AC6rzdR6X6d2bGoLl2jyf9fHFNWF2/02A6ST4z1
EZ1/vgHK1CEzFDaus47i19wPeGvxxFwzZJ51ZzryVmFUXOG5AP0goRINVWcQ+MvpzHBE/xrSPce7
5DTvNvS4haCN548xiS+8wM2qlmZ4CXFgYjJx/gVlTqEELT50gBITc9PpZqbMNYQ7UOvru/opl2Gw
hknv3Sm0wlfqf0hHhh9NQYzNlJn2lFeMLDE9ktKzSEFWLjaBMSH5aBsGsmDpvdjgjmnabHYkSzA6
Exi+2Bqkcb2WJxDVVBSAdP9dfOrR66515a1zD60OVdvflmhKdzIc7EhDaV9bb7Kvzmhoi9jDTGmq
oFzHmOm2Q193aO3YNwZb0IhUswcwWoNx0kgrSUHfKbGYS+8a9mk2ZuPKu/ZU6PwZBL1BGXm1BwtX
uHZsrWKO69cMrCJiFqSNl6rxU0JvWnmbNK6adu26RfGX5oNvY0iDh8kzFh9Ge8koKY1rhoVzssED
Bx+7+CRHomh2lF2irmJHjZdg15TCxpXckArsQBFjwNmpurdfvCy/+SrCPKj0nIntuAtR0jga7ycT
U/NY2ekWk2+zGipHA+eNI4QtqoZOQ3Y+tQTF34WFA4RA4Yk/e3erMOTu4yUgcQo7APM589RrbUu5
Ehk/lrSO32ALiVNvB/fRbNakfse/CsxLXdjEvrChGBFFcKqWnx1Bij0wFiJcaVRuqpyqOD+kTqTp
oArNL67ZfKQJmlslg2dTzx42PCBShv3bjMgpWk+/KmF+uHnG8BBq/DyxNp4sf1wEfe+iZI6owS5q
uZaa50yV+bMzmccE63c4Vuoti8aXIHWS48jDCNayYaw5E8qjOdeZzgWMk5FXRFgZfIWyvOaJ/Sgi
b7qoaGkPHzVb5h2NGt6Thtdy05say/TQbgcCButABR8iZeoR1t9wEAH7lymMB98pl2Ss/mZV+Ggb
fjpWg/aTETx3E+1R+KBoqGLi6UA8SnnBtnbkOYzKfzQqz7MUe9lP4PdN7+J4xA+pUXEr4S2LMhbb
dKzHVQ/SrDdh4xMDDEuKXmTZ7nyNchDq6qbmFEbtLdz0JMFPTdMm7EOzu59lT3BEvqpwpNShL+rF
pNvM/GveDsNxQE5RCE6e+8vOim/YaKQBPPRcJ1zXEXvGKnsH8B5fA7t66z15IUZ6J17qUS299ogp
5Oewzr1lL1n2q/yjafp/oe9ug6l+NDrDBKbW6T6ogrtPYI5HXk8ZXLhijsGovIuGLQ7ihZ7MbgXG
3GkQP/ulS3LhM0rkOcozdYY/AX4ppUJCUpDj1823bTon12uXaUc/LtNlZlbULQpsIq0qvkoVxBdp
qn+iNd7S+LtWzbDg1AsVixUI4Mo8eAs/vNR7Zv4Y7qw8xzKicfqUaNprUXuvkffqxNZXaDONUWSg
ECGqN69MNPZSJlHZWP7LbfMsQHgv3Qma2sQNTFyGGqIS/6Wlhzc8JCWahfevVNoeg2y8BHbmU1TS
bjtzchiQZBgCIwwVpVizVdt4kX7PRiTKDAjR0hHuV9WPFz0ZuaOMBre8Q8NXgbcMfe0oJIMOFz5O
PIxUVGPUhgn9U3Zw2WlyfSY5QTtu5ByKfu/0iG+h/zOS2kvAT3BC42XK+oNvQjCrx+JaDM0nFSTi
ayaT6GDfB3PmlQzXqhNw7/DyLymGzxf+hJ7H5qbygmb2eJ5smcQnAfbJedMx6W2KPo4I7I2vqcMt
RFkK9szsqWv4rMrh8gkpt+NofQi/2SGKENF0N3pdzyNMIq0uEqfmSLyTXFN5dC8K2LwhgZExftaT
5pYmkXHKC4LAQHUx7hLcS7J/vu+/Y4THGI2Nu5tGDZGNW6b37LXWY6DlFLw2/3iO0XMyFB+hwmHd
ThTf0XnTyYZcNM04y4g8BK0qMzOvWlWWeE27+J+nrNdCin1jl2+ZQehHyh+Bd5KEZYwJjtbgZZ+W
c372UavUXvS6iWcvYqlJYBwoemTXU+CuhfUaDcYzt/e0GlgYtzrZx5XJ8rGoG6KWiYHpjSkNsQKR
fglu0X3sth1rnF9sO5z+S6ItwD2iXVpmR2waASAm69oyU6iLSq0mb7i19vRHuPASXAyzS7g46jDQ
0jaNVA55BC6XFA1durj5CBlo0lA6bL3QebTk5rgeKn1XlHgtzXx6NUN+0TgWVuisN1eqG0kddPnW
GOgxzvwlZ9x/7NgQxgIwD5oykEk46ZTiImAQMGmkPKJ38TCNLSYWeoExktNXufS14JBNmOLtyAoA
/kKb8FxIgmb9bgXjH/XZdRkBuLJ/HmJOsKLxqSKOhi9BnnaEs41z0kegcJk+97q8S6ZHWJzJ6pqp
cWDoRGF4xIXE5q6gfJXhd44t002jHUZVl4TJRLc5+9CjVfMrawp/dDNkeDJ5iLJev0u9mq5oTt9L
oYzNFFenxrGDrSvHD4ZeEWPC/G+SzhgfhrBUa2EfBIl38qjVXWtmuC98eHCuW/2rS9LzCGYStwEP
5mEYbkOczpSF7ODX2C20LMhAODgjoiOgADLNXLFOa23rpDrD8ihPTXz3LGkf4lI9EdptOFv3+IUk
7lmb5yuqGKHvTq2S2sQBEDZwMGPm6rEemgsGnKvM5tvkXh4t2V4Rx5v+SR9gEv0A22y0nXMvqArL
afiJbOuqac8qNb/NmIvZ1z+0mraPpIDOrTHwk4lOszpFsgKD3Roe5V5Lgp9Qh+JTs8NpmxQk0nwy
LUlxlP3AlLCEomkx97c6/48cEkBnSIy0CpFES+JbPWX3UWNMBQfT2sEwvSaChFXHozJKajqmbapQ
9I9ysIBrwaNYO22zzFNO93CdrCVbvqtvDi3aOnIxMSPqwB5WhqQNpoRTdMU2SkyP1g8/R9ffpggo
dqwtJwRoDFzplvHGsztWiPHGgHMeLAql4Fc5k3My/bOsGsw6rXhQcHcO/AzmHL9bOdSBz5/1FKJE
Cm+NfD1wCP6FDcUnpcIQE8i6XS4Nhd84cd7L4Q3vG8qyr+F3GqefDPEVTlbVbmCCfWURq5dyGAPq
I7WBdt9gyB1skn0YZxBuI2JFjgWRITPReMrRuZgdY0VneM8Fhzy/YkroGPkS7gP/59mMgICVr4jJ
XgKRXfQRE5UbwOUzTbxPVfoXysQlc71t6GvfjRz+hOTQF5MYdqLj5EljMWQwnfWwwHyIxrWqzTc3
1u+xDF9CNGCR2uuq4bt6gbrV7bCPx+Dv1PVHuuPIqXKWTMInPxp/GESFpJ1dCbNI7pEtkdNKItGA
tzGMNs9GM1wLPfjCurO1JLGspqFbGYBMx/L7HGevTWnOhtgmXeFThE8ZakdGx84OMwlYcmfe+jg8
mwlb1pD6gDOlT3Ucvge5xpkneSPDA4MQ+v3SJrWIOZNDjQqzr6HC38pJE3MfPkziQGJo1z2QWza4
ojxrPrshp2W4HKRme5VEMVMIOg/CVu2D9yMwfuIxDF7N3AqPtgfx3+Un++4mM+Cc0r6TEYjyNSBm
GmFrlkxe3mA3J5vITIJdrLMPxb68amRs/ZnYXq3HwjX2hSUPvcxoLdGDj36q3C8ipz9G0fR3er1g
z/CM3dAlGeJ2CiCa8weYlZCxMBIkHouaWMlgQlNCYWwAzJYTr/7Tw0ETLuetzDW3nkd7GumQdZPF
4Y2LJVsbODDAU84Pn5i/GMWKuIc+qa3mtvnBJmJ7kQj4q8SCuWl4PK6MTD87fhz+Jcn1hVPZeeiA
3PqajByCRXdqtR5Ckky3Q2esCo/+EBW51SEfdbk1G+1PUJjGH72QP+x7i858lwkeWQ1u/H3M9Meo
9LNqJWCrPHAOJPaJURoOSl42yKPLT+0S+f5e1psC2YChYbMuMmrSFlgVl8jmOKLYlhzVaDdPU1vz
J5vmu21GjSY8Fa1jaIGr2HBNsNaFd/59ofUjAogzYWgu8InrnQ9pyhPpWz44gIXK/sma8vw16I80
cKVvYxsHgOnznwxY5RuXGHiPeO90EZxhLA6vpeqnXZwWCn1giF9jzahRrnG7/v7uZHZyg9e92DSQ
1Z6McLwQa6P+s4NloceVdq/h9lxS1V5+P/p9CYV1RjK+Y2tWJ+Jb5tVQePJEnYoP5jrBknzOj2l6
/d6o4Ed1wJIhwAApaUyec1091NsIxZNSGWBQ9VQtQyMr3u3us4eCu8HFHTMbG62dyYPjKbFziu1M
yUZkyOtjF5nmVjHxvoaxJ9duAfQ/kt5aQ7sClx5+mLreH+LMtbd2BUSxtsd8TZmZ8Ue22RanJnNF
oHsoJ84ujFx7Uxq9/g4ZccW4K/nyAuaRjiEvPm/gpuUuempEbZKRnf4k/pwDd5iwOdzEv1KXNhGn
T1Og/6Ub8O/6NaZAHUwZ9O/iPuy0NXFHIvuOeSa73LxMVPzYrfsimgr+q6mVm9piulwrPTgoLMUL
PlWcQC7kp99f5QV7wild4zIXe02m01stW5TrRyhq8eyQib7nzBNET/swEMmRx3Tmr3UmGQcSmVyw
hl3tTZs+LGV1z5EFOjHEVbkMdb07wZUmhjT40dZDsD+y/VQnfKD5xkg1eTfcxFuE+eQ8pBV+KQYP
7N1xKae2xQwyc5ao9kwd0x15nfxlkuFfv81xQyf9Xgxx9YFN0eVp6cEB5GteBdCSm0Zf8m2gKa0X
dkoAcYzX+O8RWQJfXYihs4112ufChZvq5RlXpoC0yK6BSHqQtyedr3HNupkRhg9zNioneHnZq2jc
2y9pSb7EiP2Vo7L2t6p8lVbAmUjsAHNCMXf0tNvGBhDPVvPMLZZceq0k9k5PR1Hx5bRLs+DZrulf
8kModEmZ1msSgKzEEzY9qLxj+RoOPb1yHmTUYE7ucJrpuuYD+7fAk/4G6ZsRA60VfUPTE8WV24CK
IIiZCVhLfdw2NisEmyIY1iSnAQdQgVABHoKOcu2QyrRuPgqZM64OXMOy7OROGdgpc3/vp/Wx4Xsz
x/9hlLgY2JRZHnOf1jBpUIk27gAAdGoahEhH/xMmGiIspw7+sXg+5AwEjimStlV2kQYrlExyAgo1
fk7erZUDEBzeHjK7v9FNq7g2Id9LTu6yzswnc+TEEPQ5RyGZwnXCXuLa71o3TfAnW2JwXmEsOX1N
Wso7oq1914uOkskvfWd4eNnBAwTXMDEDQY4sxuHaz5ASBUxt9QOs5x1R+ZCJRD+o5mmk/O4aIlPv
axMzdpVn4SZISLNEfSceYHUoedKeizShgxgY3GLM0eaxqdLuDUGVEZRzsAoqsgfPukWUj26BOuO4
iw1zduXwXFc9UWzYKBW587g6krudtyCU2w2l0Rx/f4UYq7YoRXerG9zTULjuyYt8jlEl91CB1Trw
q6UxMAwpHa+9eCGG6t/faBtx5iRsvpTsbnZJ1e2AMzVLm5Tts8Mz/dk1uq0amARY+jLR42ANuC18
CvVx5k87OG+tGWmV0NgeYYIjXxNRIzc5yd7M3LWp6uRWJxHtH5rz4ysciMtI4hCk+IjDBTPGq0NG
cl1X5CjqoIkvvy+Nfwb4IM+/HwBCiS/l5FMGLeN4TQsNZzS9CB3UaqAdU1+fiKAcDZsvoVVq3Ji1
dN+YeLD1U3G5aWT0TZ9Geyo8jxfZkxTvokMufJQ6AWUt06lKdO0Iaa+rHzm6NcuTMW3twv2OUWno
tT+2FajUON8G88j2r9t3yb4quOs0KklztGEejC43b9kzJiS8wzj6nsIKEnHwGXautbbJO7I/j94N
3zEvoAxpAeNcwN2UNawVhGoPtcdKAHuQw6MK1i0+0nXtwHLzvH9jzRtbYodFySL6wWx+qXumtimy
lDULdxv+opb/B1w+H7MebYXeGvmt50CNjl/uwtHuICMwXYZR1c1oBODm3t/WsvxdmPNcM0Bm6DDd
bA/4Xz++zZSETjF9Mnp0GEUMxB60PyVPZ8PEYKV1NGzGljxbgGoZtts0vM2ypOlxwvDGv8Ls3MXk
8REj8WAJwamhzI+25nTpo7NuNMw+IlBIwCpmwKYAYWjBPopguNNccPPU/BBOk2xd29VGB0J369It
/+m4hSSyEKO+D0b7HuUB5zUGa0tDeK8Dkjq0nRkbnP/0oIGWRSgHqqTFQQUEF6MQn51C0pp0TlkK
e+/gFjBNIu3HTgPE55D1Fqv/yuVcu8VWZI0naKreXrogZelw1uYQXC5UsMs6swKOixyBy5EzO2Dc
xp9zexFZR0TXDNca40k2SWFVXPFsqJOK0fX1rCVZ6OAcxZpGUhYYrcXZuJtHU5bAp3ft3ZiLQWuz
tcty5JLT5gTCz4w3tqfDdNnY6uYRU9hlg3djt7Yr3fHdnEuCqqB6duBsZm4/LvDfHgeWG9/07YXP
2WxVQJIvC8WzvAJX3vLvczG3lX6OxGlodycanU3IaT23KSjO4v5qhPqNkiPS95Sk4+dpvwkTxLYD
DkGHhFxq3mtgJkwihv6AJO5v8dRAAXI+kcTiRQaJLQF3ubWS6LVrJ05kKst3kfYMm7ah9Sj651rC
O0UamVuL+gHVfg7Iiwe/XfF2c03hemJ47n7qWYaq3pakPuOp43EpvXNFQyMdiDZnV7hYTxWDOHim
j9QzgS4KGiG6Jn+tg9n5VGiwsycMm4k5YrzLyAM7giTOi2G4f/D8hh8BUT7oi1gQrXcn4sioJY7F
MaL61/GEPRCi/Etf2g83+srg7sc6V4MlzCDVTJXYoYFr4L68r7KHKzQFxKQLtgfIhAbOHK6JZiC4
mfrexiF9uGAG5T0V9don/kEheb4ZUovpQT9yCqcyI4ZbPHZCbDQKFlfKVd6ubOGCgHffGBnfl3NL
tE7jkIRvkC4zo3+tRHZLJ5YB6dJRxz2OyjkwgCpfcKYSt8ZLXTgwB6SDNceifMmuI3IDUqUnKw43
QkgoO6mD0EDGLuf0uQGmWHDJGf3aBuTrkurcqpLne6qMZ3QzrrR+WhtwNJZVlf1LTOmu6N6wauL0
lkufap2/hWDlARA9WTxc3Lj3AcnS1pBZ2lPXknt03H5Aerd/Jp3WNdzzPPeFS8EWgc3QtDmUtIdI
o1mhMXpWHr/UcDOO41EX2TsUn2QTpvV7qWXT2gfBR6ccWkgd0lYw3OKq4whrfOOT407vYo0uaket
wBhuCd1jy8Iks8KBbrGfYaLBNjLd5M2z9Lz1iM+A8fDEzcLZIBsc52h1HDIdxyaE23XmCeAw5pgS
ZcM3ZIWjH+adcMzvXBAG1gnLgdVKjhljwQXywB1UJoZdd8KlT8LLSriQSX9gNrQ76AqJCzVLjCtX
odwYdgwQhOG6Hn1PhevdfRxcaTec3B4XKeDMchVAJOzsxNwWlnpz/HvgJcnZqEaAGkFAfiLuoRlD
KnKmgtgJ8DWp6/Abc+trqhnHUa/HA3rC5G/9gOpcGBlLXKvy51iLv/C8f1Z+uTUq1A+nkq/OFO+6
seefr9PqYFiQv30LrEzUXVv8zThMcSR1jhdTtAS1pytITlAjnbQ8IutsjJZY+hdQfgl30wIXpz4d
mcaBUywN27KQzK4Ue8F++vR4eByJGF8Kw/sK/Ik9mFDE1QCPtYrNeNMT77abG33dmJACe6eP+lxp
25UrL/mT6lNz0Fqdg482PYA2PuVpr0jr9T8VuJap1mlt9Z8mxlqBruC3JmF36OP5mTK4W2l6JCmC
u2MQ6c2ow5m7/cjvTxLIIOEvAs9P/AWaxMmLMor6qArvr6APbgGjOCxviEJbB11wydoAKs6OgM2E
xGRk8jOKR+PO1ki/vo85AX7jO6w4QDkVbrRR6jQVIOJ1/pq8IRaDMAoPI8dE0bunzBQ1BjI8tjXw
SMxFbxX72hANmDezoQKuY8di0T6ajhlvYzvtDJv+3aG9F3oLI7fL1QaAfo0IT6K02tuBwFI3sF5V
ZTSratULxq9PapHvpUy+Qr0gLYcW7bCztCNzTVQ/Xwxm/9GKFkpEKT5glyHQVfZuzI+CLrVemK9a
qyVbBgusHcM/kYQvQVB/aJB116nXACsHYrEI4XVAIUa/Gp81jkWwlFJkFucqNAsaaEHyg1QBvSCY
qcHgJhMPux5IjQx3pNoBN1rlqjSsN2JECLSDz3bABaZbwlmWPTstR5q0wgq1weeElA11LHVD5005
yaLvcWI7MT+zbsAKyTYWmg82c0/dJMr+oncKbq8eOaw0ujVuBCzZIIg2Bhh4lDcXfC19DT21fsC1
UYi9nTEWwGUcA9k2wx2UPBW9+kL2ZIelVe9kJYr5eoH6FUF5QJpgnbB2pd7+BAP726QeT2Y0J+ax
o9VAOSE8pPUmD1l+6uzuiBrwcw9cdaByfll5+PrMktsMFWxjY88qq2zJZP3oD8mDTruIXFQwrNOu
fO2r4QKQfdE3AIwSVAQw3c1eTycOpJp17EKaE3xqPXU9uOeVBQnCrBlcGDQl4/91yCoifxns/IsP
cgl4OAqcR1FZf/uP1OnTC9aBZdLtRZMAOCUjGOF6XlWGXxI543iI2MpRLLBvedFyEynnlehbfsoa
Ft5CPVsKATY1rylTI6ytLGGZBygXS4XdOh+dAXhb/8iq5Dk1qkeQMWmpewKzhf3BDHYtZ6CsOnYa
PgAmdUCKJMPGQUPG1LWa7+11jCUY40Umu2u/pTBD141vx5jHGKRRywK+fsIjrQiHH9zfAKRM+FMy
tQ5hinWjSfyzl+K2rsIaq2gB+zkmaWDUecC0ZnauZtGZnOGnrKxbPE2HCQfRkkcLCTVRb4S0HkYg
N/Q27VzOnSY8g0VWgkCU5r7Sjga2q20YeZwNvatICuzUZRYscnAtC0HgmsjncNZN/ZkOZX87+spe
uyGbGsPVmze9qp8s169uwwBHtwzlCXIs2aBKtz+sDKuCaRGWpo+Mp1kpj9gDGKjSFnBXeBMO2lj+
DW2Qm4wjYQcY0lonUohLWMplSJ0x8agyPwsfrKN0Lcxd5LyqqH9j0eqgNfCp3xe97+wz+wU2d864
FomLOtD70QvN5x+RcPlRm/XdbkX26tXiTJHUc5COz4Tosr/44xjZ3urMEegcpv8o9W0UOs62tmnF
pdSD7Z0Bcbk+tlknTvMPv3J9+yIcHfQJpuZ1Jc36MvU4tPWGUZXB8aemqYF5XsZOxSVpuEhSIr8w
Pim/QWS/+H5QbjAS4Hzn5NOongNIOAw0dSIq5HnTE44ltDkkDNlsu9hpaqTnK5Yfml4bqNC9sWS+
N1zS6ZgxbnkdTPcQ5yEwetWH+4oqppchjI9xlTSfcW8wt6sA/ctBd5/MTK/AlxKkmrrhWTNpYVVm
Op2p/m4InmHh/5W+9AaPQu7q22po5DHsxuKkuyRz1FDuR4OcBg+N7s4ukZJBx37SSs26sy9oN/XQ
hetqUJx6GMLOjnDYRNz/D9unXrtRekWDVCEfmBR/eCzTcCWt6MrsYDr0Y3IteeMPdQ9xhR7Sy+A3
7lMQk8HFxdDlZXFhjrMuBz9/HoMnzYzym7JVdOX/uEpMm2JCmqwPXSTWIYb2hkfLJcv8VYXwwSAj
9texP4xnnYTVyEY8Icqg0VMgksg8MhYzj7+/amvQXlrUBCtL6fGTx4TNTYbyp426fUvcMHXrZuU6
yFT0mKtzNNbZyYBUGttJcSMiissXP3zVRCmnReNrrEzxk8dMEsLEf/ddyRkT00OTGPkfv1Ff0X/s
ncly3Fi3nd/lHxu/cdAcAIM7yb7PZJMkxQmCpCj0fY/ZfYwbcSP8DB74la5fwx/osqNEKcTwHbsq
SiGJJTETCZxz9t5rfavDFOrAVd/iILyhke/cam5Eazw9ay0bdOJ5l6yT9i6qkh9sQMOuoyW01NnV
GBhtNUep6aUUxtZLADQY0y9jc4Q8oXk4Hzv7/PErMEByiTVtNtSSqIzAvXrTpMmwawmYqylSDH/N
wuusatkPA8PyrLROyfTDx8/AGxwBlnJLJmENWU7PnvBDIrvUEUB7wjo0paGeYmVknUSq82yGHC17
THPniVZ+Dl3s6w6w5tuqMZkS+fGzPgTNI2tBA0c/pYcZZ8omDXu5AUlYnaUmC6DR9oWkB//eRfeC
pj9+ayZeSYV+4OwkhdzLdmVAJJ/7UaU+AFBJVnbQj6uPXxZKhfsLTf4k0FYfGNzmszYS5TG0+Put
wHj58Hd4TvYw8FfvHUa3i86z1G99zL6sZ0CsdMVlFhNiCDcyqc71zvYvHz94SFLnQUn6RA0IkRmJ
RfIdhEMVih0lIs1PTdfLxzyQUKTLjoHpOKKzkLg9A1vZlaSNCUW3jhha/voBhkQ188ju5VBwMsNJ
ejb9rOI7Qb31ouXHLz++IH0bXwra4Pxexor32MTdU+KCenbaRr3wyF8CxVyyIeOZ0JRk2xfxgolg
uP/4rcLJWyCKHuiBKn8YNQ81U+ZZq9Q0myvxCKgRGSWvyFxorr60gNLE4aTud+4D20AXroDR08L4
r5+FIQk/LIcvdR+1+1iXVs6dX6IoYvrOQcBqCFH1ks2QRQ8eA5pHrwlfq2xcmmmeX1v4tWsYb9QW
0y/zgIMLbFcUBGZ1hXbtbLm4Drlgs6CjYpjjK5+hMnVumlJf5SlFb0nS4cEcy3RehWGyC2lZb3yg
sjAYJvqUVbWboM8QHLsE0HCSURaNWYfY8xi9um6j8QV+8CWoehMcBcVngT784wsJYGHGMCZAm4A7
NlXfWwTAUgz2Yz0YUzhO4x8i2e7SxI/vmuzST6r0jx/MChOt4kQQ1SJ5bgsTbVziYbdtG2f58Xs+
TgDwszmW8El6noajsXG6/kEYcXMso0tIL+RtmBEfmb0FNuZhKQL1mL5rftbumjwDbRhk9gH1vrsa
y3w41wNBJaDr+tuEyn1e1q15zXNzlTcdqQC5c5BaRxMEtUdO9jLUTKMeySAU5qUqx73nOsZLZHur
fsDBnZu6NxFnp2lsmj6ArEA82rgWWsZUW6m1tUXhkq1yP5NPULaeJBq2G2VoYOiWwfP//u0IzD3V
o7XmgG0+qY2x9XHwxwiTgHlnJ4V83vu+ctd11ehPtqKoSwaWxNNz6hGt1K4S5sSmZcNdqAUtCNw+
wy4PUDhkuHq8oG6vDaiLgJcnscns/Sb8YbCBlWmj3YclhIsmVVYI5/ybRhS3/z+rFqiASQbxf/17
Gu5PWbX/8T/+7T/++3/7n//+r//467enoNq//tRfQbWa9k+b2bcjVYcv/OP/BNUK+58q4DDH1jV2
RUxT/zeoVhf/FI4G/pahBVgD6fCH/gqq1eQ/HUvnT/EVx7Zob/+/BNVOMbk/xdQC9CYSXmimzrcD
JvQpiD03kBmnKUnQqG6MM3fLMqMHvbFo5o7YrxH0tv286QFg4+NExInusCqJn+sRUSKMnPuwvjeS
VIPGommW+toM5bSFszDO5hytZsMUASlT7aVxavK3aXbuTQSvs79d8d/k7QrSg396G5g3Tanzn1CF
YED36W0A07NtV894etP6oetclCIIeirjLbGym04SX+e59Xt2jGk8d1p3HaryOrRE3gTyFg0Pc3NT
2coy7L5I3DammF+MRoRQT7eBhZtGY42cOG10sKWUn14YIfHIaKEDciKNXoRqJXT5vpsD3cKWnCIT
Un1R02JsGWBme5HrP1IP6VUjh3vOIxtoBT9S29p2kbJvDE7L9bAtMBAmeriiSbvKXFqlBif/3F8N
JAOTfMsZXk4NF4sOYIRwQIE8XBLBK7M9Q8lrFh2A795M7cB5DfJZ6OWR4zj7DF1WIk4RFNnrP384
8nfXQGL/xNjMkmOpn66Bq8SqXaH2PYm2SkEtMspPTOaSI1yqAQjdWvp5se5V7UUxb1lZx5WIxRLe
q3qJ0+KsKUWwtSVGfUlbt+WWnSnuZH0A2XTo6YgRJdLuPKxV2PXhwDWt5Z21LiZRcXxSnfSDMQri
R83f9KL3wTZzvH1kzK7vZJoAJwElr1RYML3cJ52WwFWktttB6jduOtT7LtHqNZS8W4MAxE1QATUq
1ejGU4N0V4c6kH47voQIgG5kWzOWc7J5K2TFGhzFG713VsFwZprgHtEL7o100oeFptw5HS6DVPEh
INna45+vuJhC0j/fdYgBLM54tiqMKQL77+HTZCsV6hh02Ylm2grrIYQhBxkZsT7ku9HbrvqLKaFF
Btox08EhMhJV1fQ+QxNH0ti55lyvp188o9rvbgObZ4BnQQqTMv3nF1XEJTCs1slOrkOmV527d0pO
i090FQXhtGSgRGLWRDDd0F+D4j5ktEUn+xg62jwg8gHd/LUPYRh49guP1NFScefZfbW0yp1u9ICr
R5ThX13J6VJ9vpTcuZpKk1g1LJXI8L9fyjFPetDreXaySu/VNVZIO6JRfRmYY/ptcsHovGoQxFf4
70GTndzBOkw/lwy5GyCKXj/uk9g+VNDaGFVnc07P08eQqvqN509cOyIEyORGWp48BjzexCQECX6M
1L1W04BVDQ9uDl6tKBm2j88ixLA3oERjiocJehfI/hm8HMvtWxzUj7VQljR2P76U9cmtH6s3xaCt
esd8sBCNR4TkxTlDV8PFoK05353uzpJIsUZtCWoQP2u/doaF1AwCoPXvFq4KpGQbtDaEW7g/OEcz
GlMuTh7tp//oBM9jM5nD5G9nlTs268qyLu3ozAmAa9eIOA9qMdFNX0EBATWBnYYmwIRblhHwBbxM
mVtZc18k5TZS0tP07Rg+PndFXhDOIW91JVojLYObU5C8SYd+aDY929NAypJtmYdYmjfIT2+9WnlN
4ZZC38ea1q1doAac0YgTsRObbalrtuok8CAbEbajQo9Ci3ddixkdUIB+xi1FlTee7Ki8KNBgKAcf
CqNh1ppWEJg1TCaA/PEuAjei6w98COeemEzyDtyZURXLMtFnOtlrs8bNjyTZEbEn7duqY3wPHgDf
lXyXRb1t82Ijiu5GZta6I4is4njNrT2FNCW3ai7eGs95aQz7WiZIEr0pljOuZkUHlm1gjtEOzXM7
kLxd1PHLVzf6L/c5TjyAMoapGaoqDePn+7yvTXVMgwJuozMMK8+ulnismhsYMFdbR6WaYtza5K3s
iJmsnYXZluSvqvBaEiYeiwSAfg07Cw0aN+gYaOKL1cOcVoefn0MdOAFCNKGC6GY7//n1ofagxQqz
7GS2ZntEA7UaNFs52gELQq0bINxHHSkcDcKuBxTHuBVk+cLHl3skxT4XTbzPWzxIjmMv7Aq+nhxa
2qIa60sJHII8EQZ96O7HNoJWWgLAMjTq21HHUJG7UbtTiCRRS9Im8J0x5Y+5MzrP1Q9JuNT59E2Z
PZqCSD2qleHgJMGStM8ACo567L38UQpfX8OvJjbUjnbIuQYUA9E86EVH9W2Qj4gm4Nik4osDiOb8
5rrxKGDHMviPY+bP160jmMEgFDU+VUx9F0qKjhUvxiWIxh1kuGXcB9ePJ8obV6rh3rtby4/u8jJ5
jMJqZ8uoxplD6yOoVh7pugeofGe3oZ8kyqUdh08NbW+UUCev7JN5Z26kQCEr8gdjePtP3KCOIFlK
gEKxMBf//EZoQDILDMLklOqQ2AafwFzL7vbE+N1pyHXK2r/6CwJNbAgDeOqJ0cBzU6019aJ6wboi
vd6Nvdc/vyhD/Hp1NVVTMfjrlo4ybNo93l5uURJW//IP8V+yQRgRMMuYKUb0WLvOXJH2dRAI0BVr
XNRepq3NwVdXbUzc0zDmC0irthYsVF1lYJsmXG3/rmycEzEG38jVfFMc+HwhcRNFznmw8PZeg/wo
m5qOmdirtoH2z4nIxSnQ1yHfBGfhXoGyTOo6Sv3RnZQgJ2PQ7mJkrYhRsvfB095BgB40AT/PUAl0
/fNFYOj4u6tgWtQxUzkjPhcRUd3RcCxxLyLnWWiwXeZ5Wz9VKViUXiPsrCQpfVH6D7LWriK0yWRi
B2rL8cEck9sYkhi6yahZx2QLz4LAfOlM2DR1cC76pQqK7tjWPpJb0iniRY9OccHqsGyRuDVhtS2r
7nXU1dfKV691rz2gYsXraijlLhvwBgLrMYcUsYl7GEbx0McTR4phsF0nK6ftdi7zctiyPrSPJsI5
QTplI8MN1qJl5qsjMVBM6xXlZiiOiqGDmYBMNgtVkOIkTE2LjdzlOoEjhDiAx668pa0mFdI4cFN9
jc2LMIMFgutV0di3qHKXvlYcbPopVdFuc6jdeM9y3zoHEcdw8uJdtbvvM7Et4FgOIr3qrb+mYXq1
/f5ED32V5Nq2K4x7O7e2pYb20qLZEcrkpm6sVYnoGvgtbrH6ojUVUqepkd7VkvjKMnwWcXZhkbmI
wXS2uv2jE1ZygDJdbOitvegYQfsG/zwh06qyC/tFiaJ85ZverjBjj7ZqJVZ/vnGsX0+EuoaKlDIW
a5phy09ruuOlUEF0mteECL4beIGk6T9DAMA/HiyCabgKn/U5Q1Vy9iYBppYuQGZddMt/81N5tp1M
XxW+jaoMrFKDiSbtad8GiO5Qm7+PeD7xkINlHOp4ObThQZHegxe+dWp2m6z7zj61DsXEhP4J9fE4
Fnc1cZqbkTHUNyiW6IhKAbiSzv6iZciIN71F2BAmIzpx51IXqIsNI7yURf46jjZYl1Kee8gz3VBA
77G911CU+zgobgntvYtBxSIxeiLQtiC+oGkXQ+6c7apIl21qPkeusTdkEMJ7M+CG9isA/Vj9yS+w
OIs5xakIs3vbhkmPmJSNpPpif2Wv/81DLCnRbP5Ctgvt0/Eck4DRt0ZDpeo0L6bj3bkmyhsTk+ei
jcFXBV4s0dEPMOGc9Ay3KN70DvANJUhmQ4QC2EjUcFnn9lOkW8G+dcUFTFuHIa7H2u7mkKamSCU3
QfSvhuO0fU/E3vCsZWqPXBmFsBJ5qO9KP11Di2XoEHcPSimibWVE3mrs7HCmckhde32acehHaB1H
GF0bY+aG+D7UCd9osvbbiKZXldZzXCyYbHTGPjKAZ6Sd0a5KDgtQ24ztSLz11u+7eAlHjJQLPI3L
1nQefa0st4rjXMK4eyk0fBFxRAJYl3xT8rE+ogPYGlqVbQFCgKJI1mYLnk4LJzr1CMTKUopZ3o3W
GqXksPYJEWZiiqiMbz8doDJvHBjAKRnEvqG+G1uGw4HPs07Xf58wQJ8Vzk2WMooc0b8hxHC0VVEG
hAbGOdhxt0RXhUoc82H4zGPBwMKqxwP4JgKqwlYQP89Q1E5zsVPoiAJ4c0GQeAERlVZ1cZnYnJhm
wFXvQRKJSp6wbHr7QOh7Q+3CnY6jjepC3qhlhFooFS+WtLKNjxBu73vUKG0Mk8SrlOpYEzc9dzy4
HVoO218XHV0eHAaK0dI2z9q1Elk8ERYChMD5NmLQOiUdsgIbFPtyqKPvDs3pY65it2ot3TjGHjpc
KvgMw+RX+9NvjkDw74RhOvRiHONzDyYXpgmTSgtIL0FGQisMgBMOydzSFPZksca3rR2cxgUBIdOd
UmuEzeeQCQDRL+20bYmRqa9Qw6macmLne52Ou4dfZA5f/O7PS6L+m2OubvM6DY45nHLMTweKeKwD
ZlBhDLvcjPdB7+18Ie+KGojqECjVrkdXUwC0PlhtCwmu0r9RSR4s317x7JCHO3rEtkxx1XlokfCB
UIE2nF0ubA2BRaCnJ30afyRpvO4yNDPCwNrbZ4nKTa08ea17tltiJvgj2cJMouN/4t05Gh0eQngo
N/RP7w7fjuk1Ajh8AmtPsxknyYpWv1uWKwguTIMkvX9tE1qYFBltzpo6ROsqVOapiEW84TuRSHeD
Je5bkUC+QzJQM6HH8u3uHNN9NXNNzJXO4IiLn0SXfb+w4/6ANBl7WHAQeeIuif82v1g7jd/cYNRM
dPlo5FqmoX3ax4YCFqptatEpQJPqohGRuk6gYAJEErI1mnpPmRJyYlYsJT3oWn+TVe6JxQeBT3RO
Mj4zO4FJ6gBPXXSTBqgyhrkTeqyiZAUBKB8eOviisdF4e5zJLCEp6TgSr0nrjDYHo+wu1XWSSzDJ
MmbviJnrZHiEXqcfWic/9HnWH90gIsfII14DVeDKbg1vFRQDLcJEf8PmAd7Elgv8kcXSgw61wBmC
/p46/aur9WuvVjdUzpqWTiPI0j7v+m7XjkglqTRTKJFd51+Yu1U8Y2tXqRuGVGO1po5C4cMEXlrm
Iw4YDHUaKaNB7JNlBw19ZrUChzICyizm/zK9zlyYY0RcTasfFTIiFZqoQ5QsBt4jKpzRbB7ozzOC
KzgleMw5J6yiEtYPqHAeMEFU6yRw14baF/OhbsYDhs3blJA+rxht9P18j1xqqzJrUAykNnGE0Arw
2hyM1PxiBaCg/XUjNnTVcEzbsSh0Pzfv4jrLHY0MDNgeakC3hsgCBm/NzDbTcB0aQ32JIkZ1ipM5
W1RF10y1F4Nef8vEWYYCE4p66yf+2VbsayhayGcQ8ZZpFUULm1BqrAg6mZ0lEWV2QmcfA9mQiTcM
v7tWs2HqNhP00lIPCH9e6k7sXBfuQVMNLaTkAaC0IatZEwNbzC3rNgYgy3rDfuX1NSIp0LSji3UI
pe+qlEO3KnWOANhKyTYYQsJ14pshqV+zwXmBtAn8S1G+U02D3HrIKd7nPhr2hWyz54ZxOH1hJG9h
6R1hOqDp0pq1jVZglmq1PR89pEdkO7hzjCXhUgNMojaZxPnZEkxNoIJA2pYCV1St+kYvIJsF0RnN
zryMEF9FTpIsDBPoe2j8aOXgLjO9Uwn3wSxPsE+8KGLnYYwoOPz6WSUKaCOMhjgMc3qExuhbmxgQ
enJ133VGxe5NPmlgHgw1eHabYc8haBu2fDFzuhUAL5mS9Bwm+b5rQm2mpMZLVcmn0i2dTafj1pXm
ifBn4lqSbRZWd0pg7Iv40U8ZKmbRzYicKzWaw4jlY9aq2AAi/n4Pz29pdCWxXn059wj3s8fuldfO
rgA3NAWK9MXi/bv70raEzQ5KS5qB0c+1btc3ji7MsgJATMCop3+LnVuEjS7nHXvJQ9PMDeeHL+iR
VZEw+d2KyW/0Q7Qgh2PY9rOiRFvGMAYN5XOYcKbhICMp4/IGBbOO/YVHXj459I6IdTd5q91V6hMw
3R9XPX1ho8AK3+Tken7xzqZX/qm3xLHXtqb5zHRI+LR+50HvSCbn1cmLdYLyfC67YT32cbtCv9lg
BiOqrs8Anef4tFN/r2aEfRjD+zh00NCsS+H5zLdGknqIlbDakkDdCACU4Z0URFvlSBpN9Y20EgYX
BoJzSyn5jJwjVMtbrYquVjHeebSl/vyufhntGSpLmj51EjShG9bnjpmS6L6e131xipTBnYVKIWlK
kE3RtDuU/NBRHbFCq02+avXuyjcjIaXBzHcBHy/CTHlPJs1BT1Bm5REEgljuXVv5Hmr2jZVq59aJ
t058G1mTSnD751cuPmqNTx8IzXadcgSaIkPTT7caOuwScE5WnDBvRTPJ1AyCxkUnrifytQuHp4cE
swPUqcQM5w3BVoXTf4d5uZJY/HHsUKvXHOLD8zRYQAZ+QSPQg6dOeEw6fPFpAVfJbXLEUi3NaxhL
SfISoG8DHrFDG7FiaLpu9AGBpu0tlRD0te4fU9GuWOZQfxMJ0mb+PvWHuxHcQd9uA/DEgYcdwrnk
Nj54zXuOwFaB4OLx7oAFltvMzk4GrVyiQWpMWpJo+Al2s/E4hG+9PrqM6BM4PCRFgv1ccTYY2tZV
5/p4EbqFUtqPzgRhDtgFOrhgMycyzxUr5Oh3z03uXB34xihEXGSsfr7MYo6DRnAxs/bQdiadJtcg
iKX9LqeCzfOdLVPmd4e3VFvpETIKKIAcmbxll90i8/qtIFV7Jpr8FbHKd2abgDdazZo3rX0kWWXq
fbv7idBhaflzkZMM1cZJh4oPK4cfKychyHAXjAqMAbSheg8+HmmlrjxbZL54bvw+EMwO0GPI2D/W
YcGrJSHhi7OG+ZsOg6lJS6V3bDgkdn+6kZIWS1TaKsUpsMDseZArnPyEMozcLfnNCpRLh3Qflc+7
Slm+0ArlvbSKj7FGIcS9Jb3n6c4am+JhNJ6dCrz05O4O0x2t75GtBUtqlUfbkHy1ngyGaZDmB9n3
cdiigsHSrcubrNUeWSHRsYJIVerxhCf6lgbQBKMuXA2msVbNSKjZZtVJEqxt2GLd2so+9xmOIDgV
xSKmGp4rpMkxY2FhzcRtr7u7Pz90v6s8TP6Rpm6YwrLkp/4qqdMywJxWnTJ2qdmg+AX+rxacjlZt
i8wDJJSat3ZZUyEXHChbRlDqKSuMF6wR6Ibce9/OiXd3z5wlfyBBYs0IuWmIj2TtHKA/4l1LKoUD
QkGAWN295v09lgbQsTd2GuOmqPsvCj/9N+dykwm8rTuAgTX98+xOIA0PYqWpToM2HnmC1zLZl5zA
ceYR42FhWS8BgNioFlWhL7H9E8aSPJR5cceSty+b4S4xijuIP/kiGJ2ra2+LIDukNC4dbmTXfpF5
eo3rGHuP07KUb6I6+EEG2J0pYnKe6OakebIx8ube96v3pG3vDLe7U2zjCTXGXeuJ2y8+w99s0Zwa
GbLbtm1Z9udCJEJiSMVnVCcC2DdJVtyPsf3sdfarpRHqBkPLio37TgsfPIog0xzvQxG+xxWDiLy6
QH98R0G8HPJ+nwCkn2av7Yh2WVUstASIorz+xonhKI+C06dCgSjvSouQlagxr7Emronsvrorf9Na
RqfkMMKmK0Wr8NP4QoOiCCejz0/lwPgvESC9+kWPPVoNVKh87hG8agRqLYf4M2+tPpirU3Qwpwq0
3SzfZXosBW4MHqx2tJ6aqDsh2SXXOl2g6t8G7dWn9Tr9hdOYLkdwWdbOOq2CQ+LoS57DRcVlKJru
mCG1+PPH9fFIfdrmJM0NpD6GZVnocH4+UeW235iQJ/PT1PTm0IiZifyEU2BMr0TchzYy8MLYlSOE
GslG1VMispnUIfMMXtX0pka3hDrZ4CB6S2R81n1qSkK8QWFsFUbR6mA9ZrwZ0QGZLIqrQ0svCMs3
gqW2Vt6sO9ziuB9QcxsLteOgPNJXpsVaAF8Oi+RpGtkC9r/i+26lBYKi6MQyAaWK5XfV5fdDn1wd
01wyP/Mw9xh7DMDkow3BOevEqin8b0WT3U1z7aYnnZgr3pnRduLvjFl4dsiM/Oqa/vrMG8KUNiKj
aVr4yzLWTVBUQNTpKc2qdRsg8bGb8FsAongat4Cx2xotPiJsWICG5I8JfsTFfTXTZEN7qIFWWAGk
1p330XUfTEr4j8/fcoDKOutigEZv+x9SwHxGuNghKExSXkmrD581y3u3Q2NPbMoMNcV7PknTSb7d
K7XyEhCfQTEPrT8Beak81ZSbVJPQL5gdGJYCjONEhQTJs/E4V/rH3CzvoA+9Fq1FbdxBY0jvUBCC
C9Ax6I5bgg6p4gp3Zq9Da+rtWGbDHqEuRY8omHnsxtb8LcY6GicDQoJypuvNo84J94srrv+6x5LG
YHLV6YDodBQ+PaKJ5mhsdkN2Aq00s4LyOxvMQxAxtS8fEeSQCVquJMwsXgQDuXCOv8xz33FujYBn
BGY/rVLBNuirijlYUwPFDwMDcomk5BXOCoD9g2mRsgXdpE9r3In+yajMZRW0r9B6X0QjDyzn4WRK
+/Pzaf26+PBsOkLTNYNdF1rEz89n45KsqHFnnGQ/rCqLub1lvOEXDUFjjlcroJtt37rCeB1KJNXl
wSA32ClXaTFpoEeM6mG8sGnNto31XCTmxefWgs8GtM4zr4OabiTdYB9Rfq8QWhyJWQbm2DTCH8wX
rn5iPkQ+qcsM+rDHldTQbtZ/M62dqGmcSApBqJfX1FRuEw1XvGn98F3YryPxqqUOZE8ZbhwwVra2
jx2mXpIOJuxIODKDn23lI+iUu7ojH4xhm2IND0SEULcU3Zvp05LzCvfBgStfW9aDUZa7yZEzU5nY
APgKKB0qfNS496zsPBJqigatXDb40L9oGP5mek0jlEagxVBRmJbx6RPwU44quawTgl2aswJVRneK
F/r7T1PTwzflHRrFU596d+ng0ewp50qZHtwQCXeNli1KLWdWOjfRxHTItEVcNouq4HhbhMcpAmZX
KhbZjlViLqRRi30vgxctptymAfbFvWRrv9SYhgbsWJ2mxJSwn0uafDC6GMVkfuLcuywIoOol8TGC
rrnXUWrgmSIU1IcBuQKusPB166YwPUbX8xHJiulRKuPPWjbS+OHCIlBAuafDQcPPPqb+Y2J63KPj
k82sCDWgSTij52ymrxZ5ui6j8XX6v8OpwGFOyLDmiIGRlJD7jiAmM0DJwXxRdhxEG4iYoMtWyNdn
yiDOGrOLmdoaJ5OtUO3Sp6orb+I43Yihfrf7aIfsAjdlk70hz7G7kOCMDoyACU6ot5+Hmp6U076T
AwYDEngtAL5lrsp7nnKOwLSaFkTbnwU+q1lBGKFDbWSm8tRGtKfS7x0jOjtp7jBmv0Dis2cKdoyU
3FSIWJs/P+sfXbWf92JDgwKnM/2ixUGL+udnPQTLmFWSz6f1m5RkcoAJMGG/DyWjamwx1yrzuJdA
Rs9dhWY7w92Z2TsH74uZ6Mee/+l1EDKiE9JrmDoG5k/HcPzrvYMnNj4hGbiP3PHYBTghenfVC8Vc
BywmegkCMGlWSPx7WH7PLpWNJP6nU7W3qhD7ScuV1ZgpfBV/XHLD2XTXZh0s04RwCvylAqFdW+mw
16afaSGxg4FNi6CJcOvJpqmPVNVaoL+mKt4oUz0m8VM2ggfpIzPHHiQfJoUbYwrAm26yDbod+E8M
XBOiyhD9zMp9fRYP5aE36OHnkuRX37sxneHBLyriXM0c3jx85nmLt2pL59EE0FKj3vSqTYL8NEE3
HHIiSjTMK+Ryo2jVeIXpsDTwJKt6rC0yDPk7SdjzyoWHtUSa7MzQ8jQ36qwmoYxcqWHrW0yzoEnM
M7usIKbRZJKE6QmjelVTh/wWRefV+Qmpg3l91tuEjzXVbsohsb9QEf5mtkq7jOoTPbDhoFL99KFG
ymhrten6J6fQz2UFTBnSQbFNwH+baUsKGqezylFmwkWAHRpbomjCda0PxKdPErtMMoIuwrSeV3YO
Fl9K7IfJboQ1oKrQGyx5rxDrSq54FqBAva0DFL2yAkNeZfnGIYMrwTa00vL0JhXWHLE0vBa4KuR/
NKwvNmT8EY0oSTly6QYIUP78bBnTCeDnexrxEc1+Q6e8pO8/rY1/U8l45LdrMDaUo4Pn0qyG58oT
z/UQv8Yun2Jp7ypD38ad+83AzoDcIjiHZnqfj+YpJ+N0DpUpWVRKvYaNDKLR2hbQNYAYPzCm8mYJ
lUiQB4c6L7/bMb5RfM2vWhtt8p6GFpE2iAm+KU6BxwMhwwwZHsZXXyUSLGEgoOfesKDhmTByqfd4
3u8KyFW+6aLw9F7rSLumaX3x6hQF0Vet/t90+im4BZJYgZiSSvXTbSE1XJKkKypHstiQHRQPSDEJ
DhqQD5mGvs9dtPfpmIBByNWHhF77HJgkrntjpQf9mkwOHmd0LuHRDpur232j3H3PeST3JIrjsi1n
cJ62Q2vLjcCzOc/05Bq4HlFkt6VDg9KZRLNocb+c8Pw6xORT1iz2OYlu1vjcT/XUmAO6MmqEfmC7
lslc7RBFtwV5A/pCOo+SYEEceJfairYKFCqzEFsnrI8eLrSMcX4oC2w59lvf4KluQT+GQLc0HS6V
ZCRUA30CZLdKbCg9MaTsTlsOkHcTr7p1aoAqsXspI3noiSwuq2iDVTDVNkVf3VnK1i+rTaDnD3++
w7Vfd3feMaW3kFgzhGV/2j3UjKzOyjeRUzvZtxIeD0GFZ2zqOyYO11Qz78qufdxOb6FgF4eUeal7
6LIBiAJL3TghcXthxjg0A/gwkCsirXgTOdazruiLP7/UX6dvpk1PmNtNFzQIPnfETHKDUk/PtaMo
2mtks4Oo1sbVaFWQVF0n+vXP30782pKYvp9uObjGOcp9lpVUDuua4bvi2AbujigAaBgb3xffyny8
VbLHjAjVXGVRU2X1jFn2C+/B7z4YG9m2qdvCtlA3fVp6XGWISrJENIKIkpfGyh6KRJy7tKIvSRZx
wqKgT/HXOSz58YqH5QaXBRKEe5Hb18hvV33aPmGQGRfmQERfVm8HhRFboF2LyPli69d+s0zapIrR
9eYuUlGG/rxMtq5aVGomxVHQ1TUS5yYMlO1QB+Cw1KvlWfAAGuPNC6o7noP73L4tzHqNIMH4jkvo
osT9D4ak+6xCXgb+WNak3EbBj5h+q1bjeo8wAZKscxiT6osujfjNA28LA5GFyb8YPaZ39rcF3k2V
ru0isJW27t/WKuEmRT5srYIwBukzI6N2KCPlPuJDZqDX7b+4xz6bmAzV5NszmsJlgyXqc+syqnFe
MOkQx9A37ylUlwowFP9dIppAwzzLioT4HH9Ng/IGR90hB4Q2c9KMbr/gaig//vxyftN2ZIhE1cg/
00v6vKyPYWQyV4ByVJkoAzPffyKVqhxAOwmfnN/KRNUELtnK7ykI7IUGw3hRwJLJqpy4upnfp0Qz
6t7bx4pfqOn3sSTqb5TVMgffjHCn7QhBVW5c2m25MJ5IW2WIGwTX2Gu+Yy91cWXphyoPdoGXHgmA
GufCBWbvwsKa9bhEczfnBNL2ktW/efji3f/mXmAOyHxfmohtxIc35W/3QhYjo85qaR2FLF/c1r81
Gp1sX4bNQSAuJvmcpuf9L8rOazluJOu6T4QIeHNbhfKORS/eIChKTHgkkPBP/y3ov5nRTEzHfzEx
im42VQWTefKcvdf2wPhIKDBphU2JsKhwydxddR1TXNOLweoFznqk+6GW/d+pG0Jx6NQmMj+Ookfg
GE8br4fQACOkghO0Jtnz4CvrZfqpzcTjBBMaiv/9vf7LUZSvg0dO95C4ovb9ayWRbqEJYbQ+yUna
by0ZP1u/dTYJeWehRfEc9QmsHctXaBbcvT41WDtky/hZaAxviopFIwf2mu3NarpgdCAmsUQEbrr0
bnxvn7EPbP0W9aYrmK2nnEYXKiJOsyXamtA9HULBDPT+f38rYzlA/1WaBfaiM1hcOVgR/zpg64kz
Kh3cNyUE4/cpRVasiAE13EJhUTM++noAclTSu/9TONm5+8bh7uJ6KRSOkfaTJ6+GJjgvkOGyMsuC
s2TR/NMc57/tIoFLA5gBrYmp6c/p7V8fKvDxWWT0HiyPPgkn3+A5KMsV7Zn1NNbEAeIf1oqRFO6I
cBEdA4yRev+kpf8vtiqXw7vjcjyjJc188t+XuQHXuqFPo3Mx7HhdBv2LpaFK0cUIRJNOJCVkv40K
62fhAIYps9PQIqtyOYwnPP0DD1ZIlkru/MNg3vnPe4iqnqtCSUTrn1HXv38sOBhaRPHtMpezjHVs
KiKiTTzHALxXpdMtuU4xEFkS9rps21kyCjHODfgIceJIfdcqCs8FMV3brIskeyHEdAq4n9UTMGN6
RlX3u1t+OoU3u8IKIdZZDN3bGqm1iVyEtm8ZW7erf2s+dCitmj97CRY4MTOYUv1X5tRnOuAAuejk
pV19QmBLx8mamGSNr0Xrg5GIISgC5ArjpoZ9SFoWrprhXHW72Lhg2yaFbXDf+lh0W4CZvDBtCogC
nEjlVu+jUvAp5v6fXo3/7GviNsE2sYhhac//vaukeanLqEycSwIOZRt09uuYeuO2KkayUQwAwdyO
ldKtb7CqOWotDy6pxOAfzBrEvn9egP7bbaY3YS5FGwvQ3x0KzJMVmpfJ5hRlX5xmH8nxJe7rY1Cr
D68mDgtPxrWmh0abtd+YubdHRbVpJsxWidjoQH+i1jpWibbR/OFeaPFnmeRISbvqFexYv3oKgpkQ
9Sz6ETiTtakQIKvh/3t3wCPgGWSOsDEyk/27/Iy9FH6wA2skrtJHnQypFVm6H6l2N40/Qj6B+Z0d
uu44yKvolmLdWiV28GEmDXgVsoD+fFMInY99MqxhqR9kHhzgCzQzxqwy07Ow12JOPviWIJV8QNQ4
Ga06O9AIgZ/Cvxb/tIb+sTf82xqKip0sRsdgfVo0C3/tDHEWE9HqxfMFA0BIQBD6v7JOcDkkWzzc
Py1jKchskMlGmeihX2RbSUTEAD7Wt/QCM//F7lqwhC5Aoc4Z38ikwBIYTcmqGZS29cz8LZqdclcD
IiwrAtH5pykCYf8kmTBUBGiOGvIhBv+uMyFtN7y9Y/TMuP3cx57XPdl+/lkBEiZmo8ywLzo/7cEu
/kG18ac8/esyMKNjceQB1Vkg/1qGfGKRonkuxotdzh0eKwCSmhqwezfpZog0chXg/a/swaRzG6wz
jYmJ4/M6IfXLIyrEiSrJzN8VIaprvHBrxpI/XJvOF6Gn53/Y9v7j3baYJ/q4720XCWGwWO//tWAd
h0QGdRwMl6VwEL51Jalzb7XHqYOpF7RMu6Oo+oZHc4bxHTBLFM66aGlSVsnH//4o5nLI//uyOZjW
+SyLG+JvXxMsrCiCPj1ezMZow0L+rAQgjeUimC19HR4bMTOLT6X2Ze1rSWYM2HZrDRfnwbbin9LL
PA5PcMuc/MFYhohC1D+jEnpln8PiTCJ/C2DlaqfZP1zE//bJ3UAPdAdpBQPrP//+XzZlp7S9wTc0
RPE2Rnr+V3bjpUe4y8Jeb11oEytDlY+5CW+VEVhao9UT1jMw1U081Wdd2reqjHZzPl/gJo2xc7cI
725AmRW+9yibRc8e/fjfl9vCVvKfF9wzAwtbpY75BEDxv997LfKMiBdOXWav/fBiR4Ujg7TVM0kL
uepvfWkd+05CRKoOMsWRlA6IqMehfPOwG7ZAM1mhwiaID0GcbZ1m+mkH7T0u1WdnQlPLjM+G03WZ
X9P4abSfGSEeexfKQGcenbj7tfx/Pvf7qCbyg/V8PU390eg6hX80eGF3O7cInhFVDVd6PbuhhAxW
YvoRZDw11WfmoB4awUPKYe/1w75y5AcOmndMKk8lTL5eyp2LvrWu6aLzTUb3Ljl4dBHbbaXo/jYa
njk1EgLp55wL1V5xQsNq/eaCdjXRt5KWww841zngeBB3m0K5u0REZ2zQN/wcYUAkNDi/n7XtMERp
dmTCn7XM4c22teNoNvvO6fAO8He2PJRG1N+JcLulMbCYhiz3zNgtOzg2hFWKVJBu7rGQ2aODd36a
xQ9z1p99bycGUmDjnOWtSdw7xNm3TLf26KN3VW/vXfUYp/4BujNfmC8pbH2TaOV96Or3IrOfkeT8
yEznt+dU+753rmw513lJakqK+Hm5UsOioiSGuoy6u0dkDoeI/oSA+OAH0ScBm0evPLpIcvqqe4Cs
CeGocbDAehjJ9Gxj2s+lXp7SxHzQ6whRa/3NdHtVakxnXeculPaD8GKQPTUqLerQRw95aDqQjRhU
5D94XEsYW+AG5neTy9MTnta6n8sdd4byOxqTUBblddIxGi/vkOWVG6rIdyaAKMT7lyRubgk3YvlW
Ud18+JYkuzcwJ6wzGgIsYlywmzDV2Q91f/Xz+SmTwX62rXsVOwycLVQh5QlFbGh7xJroVeGvlkd4
bI2XslGvC1LUY/lb+31x7I3uVEv/OmgtOUl7OAbwaqaz72Ncaw3EgZUV43oW84/ep5dnP46An7lH
iI35r6fRe2k9WKxOZt2KexzlLx5KNRfaoesWG6B+WwwmcKmARc/2BrbH0Ryvos1/2bP9lXfljqT0
x4zurhz0DEK1fPJQdBh+8V3zXWeVkcsQ4b9p3Q9it1+9wH2zYJ4aDtzq6cHLu6Me1c8aOee+epi+
C5BKf/7m3LHHtaP8NQFRvOH6YqZnHK2QOpkVBmY/+uEZchso1AzLH1phY4atEXeCHIJldR54jf98
M1GpMyY2guPGbthmAUb4yLa2rhv/QEH/3QK6BbRB1nwyoDFRRbMHqpSvivleMzkmDSR+tVLkKrPR
1yct7c6kjOEdsEiWoEFgSu2TASGLO/vHRkGn55epTZYCfbTMdNhH5e+mpjvdFSCFDXeeLx96nAgY
Araxr21iD/zMTY/BhBeOYN9qiqKwGzlvD/aRxeZOLrB2npLq1SPOfKe5ix9KwsKvM7mKHHwjLVpE
0ehvg0+aLkGZZA2ax8y2on3ZOui1cdVHJYxf2k37MiLAuaxLSW4xsUxBn5FGY3XmyupquW0MonNN
fe42yjqamc3er7sf2FS1hcy4ioT9thS+L9LtYTkcvcm1r5Jgw1UXq4PnuOWO8cZwwvvO+J0fMRPS
Zi1PfE1A8dedXn05ecDcEQRtBjwU/GZuw1cPFlvPETolUS557WxmM9iZOCdqhQsiYijDfp889IN3
oF6wF60FvWbPyDHPNOcs53guveHdL9fi91RXb8uuBaer4/VlSAx56bsFQhjGPda11ksYkjd62OGm
IBvbDK2IYGDH2nczIzXdGUCqaQK+s1ttCqmFlUNOIUOwk1dbyDqK5tHqk2OGUYTK8BCX3XsemU+W
MLHG9EQSpmpJNrV+KfoLa6ELmFIIMOMK1GpUIxeMrFB2Xs4ZRAbE9k1GiF8o3Xi4HI14ylhPZNi6
RCPhhurWZj6S46cnh9r31tWMoR1Yg6BxyL/SBFzC0lrB9ibNbQz2WWbVx5bhOWtGftFmiYGdSAoE
3DVHRDtgK+xHnC6d9gm7nPBnB1+ckfaImqIi3TWtgniFZb4qDpGVGM+Vs22gwiz971fesGFVewXY
4EbMBwXmpY5mDYTjzzQdplDrdBl6FuIDhuGLq82BRYY0bb1YQXKxQzjabxS6H8wxbjjl491PJo3l
ApYxrxKxWljWVi0O4OAWx+Vjpss3OpZiheHjPpT5qdVCbyQuckwgMRJuy/SyPtTxQkG2ISsO27zT
Nm5h7/rRf5e1QHpB1hskXgKLzdndQuxYAOxjKCRW/p4ebyhrifVthd3qqZYeIA+aj6LOn/PZeUFy
wdFKXman8dYRQehBxYfJGb3LeetMwTaIwKym803WxFzIO3p8ogE4cvtQ5BKflBM3x9OkTcluiOcT
AQqfdpZ/gsY8SXhMq9F2WSLKbZp/dHNCZg8E2Y55mTdFb7Mx33hhQqGNGGj1Q9Zy1S03LLlCMbOW
RlF5G2JnacD9uuYC1C4p9z4px8rLdwt1vsk3TV8d6xbwrWUcgya4StLYwNvs7VJdFtUaWUpnX5h7
s716OCV9zGbeNmcQRG5U73YHonT62EbG7KODTQ+J/iXN9ncD756Iqc1kDvs0I3JS95/TiQz5Ij0W
sX2a5u4MJIZAUv+YVjESZ6AT7zj9nwvg8+lsnHEU3AP5Wff4yHNQFhKwbGUfkPQdYs2+20+9P59J
5gETZT10jo2e1SXVGUJqEpqDD41V3wQi+p6T7DvCAul3wYkC40mrzYtntb+jdxfwKAfYoz5rIAnR
HGIk2WFpu/Ia3KgGjhpge8NQlzxmild5+S+nL25TLsLqq0gmUiHTBxkg8M6gZmRjcK3HmrwkGdoC
XVBBEBEz9WNWpavGYoSHbV5AM1QQq3VnvBGbiOFdvjYDPq/lv1ItaGExIO+S0zEf/AeOM51thb29
BKTo+6XZXjDYaZgkzgbHicKyV5yHNxClwrr23iLqR69WtIO75jQ6PgaO7LvNo08CbJ5wq30TUT26
0bbrGFHH2lVPxMOQx1SrgLVYwuqVNeP/tQfy5nR8ybtucFlMjU0wjge9i28aLHnpbQfVHkZ/JBe1
Xy//ab08kzpsA86ub5EvnuivfBFdcFx+sLcZdQLddKwP14Z3z98LtZLI0OGtGse3JEXKPb02hJS1
EnlSqYrVn9GCHnhnYj9OZlt80vW8FV1xz4zxXR5LfT73Y7slfeLU4txf+bX1bfaI0wwXoOQOJsae
XCoDgWP/Ypb6rSE+kU/259cOcaCv8AvvWWnJTTRODh5VfFC3Ie8PbrRwL05kGG0aGeCm6whPkB0G
XzmfAwtE+JtWVnAojYyImmnkgWSjJmGTWa6JWsYgoiOXwLetByoLkggQA6CL0+9mQxhofqZvs2ns
4LHK+mdTJxaISMRx5iYOl6WInD1xWQY6JofXZCRbiL19meJluf3DIQJmBfHqGbTbpU6YlUu/eNSY
LnBQZ3e2HmuVHu2I6IFOpC9tMH/ZbXDRf40mUZNe57+Swf5ouv1HEpgXNU978JCnyceUJUoS3YbX
wNEY1y+Umn01aiecfZfR+UUIC2oF7+Kg6Wsm9GpeF7q5d/LK6XGOxiMMlbrynkeeMG/ut8uzqovo
GQjavcn8n5gjIF1OtwoS8WoZ1+EYqGgTIVLW26PiFw7JF/GN51GhC6tgis7l8MwEtc+cV8ma2BTd
Q9y4eLFJAWnl3lYv2TRh2idarykfbY5p82iebDM6xYl+VjTnlz+nclj41Opdq5VYp9j0OSkibVIb
y//QfB9MkXHjIPWLXfKWpeM5QHRDSUR68OTcUb6/dyYRWvZ4WeKAq/SrbRyqd73+SpMEDqh1l6Z+
wrjIJQ+g9xuYES5m4V6AHu9MipFC7t2xvai42OtJtyeukdJUye/lEVhGgNGLg7s7GJOzqWlXUWDA
XhI5xJMbEcc+DL/hKL/mwj8tb3saVy918DwvoWSJHfa0XszBvNsx4iBuVTI7vw0ywpdHqaQA6eEz
Yzx5XHwuUAD2y7xMin4Hk2cTuWQL5/2DbMsH+PrnMUuvXmvfQAGX62Vs3Mch6kjENp230UrS5Vp3
N1HOmeOE8na8pTDRpjLZijJ7Vh20y97hTLwlhlSQNcjc1ey3hv9s6clluW9CBTdKyT9bVq6M82gs
HI3+qtfw9YVxU5q9HXkNVL7gbkESu/bBYEuZVHJzaHNqRfYs7fLiPAnLfuhZe2tDHZY1HJndiZPJ
SBWpago/LryQNOd4R2hOr/L6vlwbLMiblHZqwmC8LW/KfpkicZa8hGowbzVvO6CCqymOFJeIKcVz
KmhXYsRd2EiQ/ksmD8vD3fdaaNbDdSKkhaN0WGbeiSPrr8av78t1rPmNbtptNP6SNq53kn6yrdkP
QabdhZcT6Gfq7ymg2uULLz+0DFWF69+artoMaIAzb7hlAEMa75KbL9WgvooMgLTR7lRQnZbLkqIF
syb/veszatUpjBJuZzfsCZG5NamDj9gKc9vZ6ZOzdUGJlI67XSqTmKYA4TSH5XKMrnEtrPyKf6IA
R0qayB4fLj5T59IZ2U/LiX+10beNvw8FU1zCpWUpivsnO/d+zMTr1rnv8h4nGzACNzFUm65xd1Jn
3Sj67mu20IBLJw1CCN+pcgNCpChBZFI9cFxdZUvmQrJcXw2EQEcOfF54bwxDSSmkebquLZoIqXmK
kQw2QfRBapdPHz7U2+maiZFGp/5lqSU9nQAPXy/fKrchoUDNh7jCJ7DobstKWwvCD0CRIU9pnODb
mKlUnUS92KQ5oFT7zoRp7QtAxEV+jIRGU0Tkj2NSPqLHYnDB7DZfjjCFndEzBBrlGZ8QAR9Sc00v
BaPuhkoK42hevHffydS8G8p7oBexjoZpUztMyO2BGG4fmWrsWBwtYtWvk7j+TFibQn0oXCYe5qOb
UZAm8fiQMkbGBk51P7m3yGsJRUlGj8dZW7cCC2LUaoiG4+TLmZrPgP2oLMZ5D0z+d8P0Yt14Rb+p
yV+Effxl+9V2btEe6+NONyBGCgv5nY+lcZ2V8xXwwBPr2FfNYrodguQZL9qBdQyIdU0rSpYjkWnJ
tVCGtWpajnqJTXGra9HK8DlZyDlxwpkyn77/OWPuvOkqfj2JuPNjTKBFFpEEWDE2xW1SbSO2gAdH
kVO5x/c5f0aKF3zKlkJbR72L6jk1iHdCSShJE9iPeWyuoyD4YvjWhTEyIEm4SufDeW5XxUAXtK9o
bUQt3QVbYarX3AOxPu/NkmJlFaO+qfE3DeQ/Ki95akFjWbJLoYZEDBIQ4raw6vA7JjtyM0+eEGil
GUWtja682WVzGPJD0tBEckefeGuUjhP1fZjnzt5r3yzUFmvEh/22c67wXS9+mdySCkVfI4jRaunS
nUVfpicct08sWuWjB86f6NYVDGVxdexhPxJYtp9Epq+k8MdtkBLkSCeWCjrzfYh+lo5QxF/XnlHs
ZyqHsTLqy8AHI4BslylYDuOMKZdTLYeGbv6lDF2dzdR7tSJJljVDr7Xw5gHeX3PPFMgOP6rfKT/u
RoapMlrGnDD4Vk1DbEcZ7WdTzjQKnbOIi1MigDxVbbPVBy6hsJg+aTXFva+6T1b+NAS7DQ2WClih
45zG17RO9rYTPZS6ydTQyW9+Z2oLkJJhlUv8l8YTSxt8L1wciZPsy20wJ29pB+Srq4aV7egFnpMW
zEn9I3PEIUiMcVeR7LDWbPkwxxbsF4yUqymiSdb1DFJMAHUeD39o+X3oibjcvPs872kgwhbhLWFa
LRmmCQElNv6oMu/DxrY5oJJFtVH99BENCvKC+TubuzF0HamvQfOstEB/iuvMIWYr/zbnqGVWCmkG
Zs1GFGrYCjFyM7AhOaojGEzDEcF4jsQXkuSQK64RGy0aRVlnL6pthzXj4kM6xIe+NHdaMc2rQMKj
H7OGLoGGL9JbYAddtf+jj7Dm/t4kytv7DURbM07nNVWAuzLYiriwEG7oa0i4JivHgU+ZzI8JMqL9
6IP9yCrE4Olc7Qb/h6j6Z9dCEf7/7tkkvueiI3/F0r+MbDfZdPDrYatPUb2pGUhE/EAZWZ/CmA5Z
1cUw4FXLNtG8D8aHVvavQQSjxyAx0nS/fT9+ZOYIKyEuNoHJncBLvFJOthG5fKYrTW0rV147nL2p
vQ9x9UC/8cnz06vZ4W9ygyBf+fQmC534Db26p6Dy60GbYEIZtIQ/PT16lJ6brAPkHhRbxUruFa6v
zDvz9rPJEKVjNsHFr2mCtxXpx0Sqo4PE2QP8cZ8vd476v9fdekcVvpkd+KNjKbW1quuznIabtgRQ
je0DI+pv3cXf3pVzsrHec9M6Thp+aaVMVNN0mJjurbDWAj8ekFdPGasOW/OqyUF+5Gnar2uGrQMl
6Uq2M7lghNXFmQEqAHzcXhHhhJH/wWRynUntlY3wRN5aHTpesLeFS8sGicy6c7OMYCvQccG9qFAs
L49r5dJ7Av+Gh9DfL58TlA2CZt/+DobpXL8WfTXvEt3Al8TGUuPgevCKMd86Mn6DC7TRc1JYTGMG
KVSVjx1SCeYCxkD74gPA22+K3CXb27hWZK5u8mH6Sju6Oe0IUJMefoDl+tlkPRXOYSJdCb0F3bje
xknr4gIYOg6noghcMBIIYOxCfCemRk9Fs7adAUKic05uORUw06wfyYQ91Ca1ZpEDT3b8RjYZTbsJ
0luqUIiLaIs/QyPSMlsXAs5iYYtsX5ZIYvQqeUTkjFjmHNTjVo4NuDZLEg42uUwtpFzi3cgsVXS5
Jo3Dz5yFLJGcJ5fIosJN2c6Xzp2uff7R4zSmhDxWe2bYmZkPtMI8efbFJ22Nt55V2AAzskpQlqL3
gXtlqU2r07jV5/bRs5tXkAk4strblHHA6zt4f3ib/Nj8BnZBuoTqHMIPlyIYVXpCZF0dt+z57UMx
TDT85+4+BfF1GvnYlgGjb0Icu46JVdKM8qMEUhcXA41L2MaUQ3JjZaQMkfZtb7rOD9ve+jlkHMoa
9RLPJEMbucddKsjuDnzjPPBCK2t+5d2odgaBcqGYYKcMRxEQKGtG4qWOwlnkydazriYt0bBv4vkx
qP3HwaFP7/ByY11OTTgO+EYmIooIIzWwNzcP6Oe4KnqK2ZktaeX+9ue62Gu9RMDVNUefAKaAvuQ+
nqdzl/kDxIsGE3v7ZWrPJRHTocoWrZeZfunDWG2ETbpKNer7Ke0wXpTR2m6xyC1ci/WIAhdvYYBn
Km22vpFuapGvGqb9lksoq7GsH42Z/p57rCRp3x+dcv4cE06Rvo25eEzxmpfaF2OcdWagHJs1eouT
Y554/UiZTW1WU01bySA9DLUDLWGsjTB5EGox5SPOTdzsXI60HZmd/VieVScDXp0P9xmSFlrMfdXa
L0GBsNRzunddqxdTy8ZU3OeslhqnekFrFvs2jyPJDuqOneWtGLTfesxvNwpvl3jDWfjugZ7lzV6e
0izFJZcmal4NbczshpjwNHeHME4LEWbKvRCaB2xXy5aUx+QM9+Xq8yxWihMMELa04Sgw6l8QoDAQ
ai8Zhy9ljESkyfytkIxQ6oZhn9eue60kEMf/VrnihXOeLNgI0uTuzl9CTdeq6FSIAOLFikdjFQvg
KYtgb6oHEAT+p0iaTVY5T2bA8seoEjWxftWmIiLvB9fFmD/rI5mGcYY+aFkPnD/L1Wi/DNUv1QTp
PhLFSWXjjVMsMY7wSwYtuMam/3tZdAMrn7fFzDKaNDQ1kcNtZUSPXH8JiJgnE9lkYEsXqgjAA5UF
gZD5q1tZL7mKfzJauvje+KX64ExOWLx4P5MPdnomS5jTh4yCtMemmRnXpA44u+R7HQlwF5hvKi+P
op0eYz941uWvvoUpBP8VQ8586tP2eWClymtUDtk0U08S3MWFEdgY5XzVS1a+abL0lVUUD21QLH9I
CaJwc8jbhAvqbbqyldoAKIrTgPjpEW/ytz57ryInPmb5e+VsQashLnk92Qja7Lk4i1KAoyiI/bFZ
pXyHXmZJfcOoZmogyxvBV3xtB04QMmgoChfEnebSrKsrW23yBjYhmdm3tk0ANTPR3JtZvIt0/22c
eyNsvclC1aYRXKycKDR1P91zNsSyOB+0cp9LIo0wQ6I9JX2r78biGBgEpui5fiG61p/lcPU4BUai
sbciV8PByeTeHyxtJ209DbupyY6BqLGjRQ8UTdVZa4orZ8maLnalzyR3QWLk6coahHK+L17HuTxl
hWEdZqACmZFuGehTlbfasmvvqwKA+4w3ceVI+u1Nl1Me8EafEvJ9BMnAs1UBRirG8oSd1u95CIGG
vXLsskJcnRsr1ZLjZJCqYvbROSUfFTEmPgXftTsue/OGyLfdliDgNxqsB3xoK91XzxNt8LCNY+zD
rneLwCqBLfSDjUNFk+fUwZ5OqqVjRz+tJvvhGNXFIIBzDduPxLHGeC2Xxy5N7WOeuY9RDB21simL
fd+809Wl3xQr7BoZvl76QCvd8MpXgXiGUh3P1VCNxkktwwHfK8PUa+DF9uXBJHbxYM3ZLg3a8eRp
nBZAzMcoaJs8dBLHv5TNr9RzL73px1eXxYFTc3EiDBFDEamcParNvqP/rdhtaGzBX2eelb76zOa1
9svqxVLeOezGLJGM3taZXf+qA/U2tuYQuilj4DGY4gOPQWc1b8HYuqcAg8eG9aHe6qli/G1W45FI
b3Hk1MMD2VQGBjbXXxU97Ad30h+jltA7EL17KWARG8Z4CAxkyhB9mXm5CmlF4y6oNwNkfU+DABfr
Isd4pp2vbXwPz8WU14RO6A0hu21+AKBbnLXKegfCy4jZYcpOeLSD5/7cZKkRdgXTbWBEdTm9j5CN
UXgNJ1hF7hrmAIE3PbT3oHsY6YKFLTN5e+iBqcr3jHcRpsShKfphG+i1vVZxs2ZY9LPzi4/B0V6Y
W7A0WtWnrtzvJo45vQ8UidEoSCGuxvcqKpqXuiVMNlGUQzpx0l3DrW8F8Xl2WtEEQ8RXstCvGb0v
ZYyRIfRwbgwT65APv85LIzikgAjhFwYPTL3lNk/k45xbcjPUlB6C3NLYWDRXmvETUdO8koz0Lojk
CsThOe0DSYKCLPB9OLegG7StqOI81Mbm2BfDc6ThF8wZqYbE10MIEOlZ+dHVnE1/UzmgeKsF0QdI
vdnFdgNpNadt4xEFH83EIc4e6zbRXXx2PnYit2Rj2evM7H7XjB6OZqA/VNQSeiTRpbOoQiJ0D8Ju
0vXkeq8GlCuhZ3jG8xg8VwpEX8p+PQyBuYmJL96W5J8lZdIQMzwvL69PWlanb7nQ7bnozlHtUGG3
hr/vW3it/TxMO90D7+12gbfpO+sDs6F+NOZ3dsid7jrHwg4OraE3Lw19lWEw6eh0DPWKWEcpa/Gg
0niku6RXGynaVdlo+Tnzt2BzpTud+7w6D0VHwg5d+jXnyGwj9VTbBpP4NSFQuOiI810UQAx8WfKH
SRyZPktsN9aN9lNyT5m17zTquq1swiLK/NOM/9YqPI2ELJ6DeNAKDgCwgzvcwH6QgDpHh5tV6Ojy
AuduG7xZKj3MaMUPSQW4l4hFnpwRoq+fWh6jnn7tDer3MkU3TUlDQm3sCNeX62jE8BmNdkDz+xqV
xslN7TB3mwIfB6nDlm9dcoaX675GM+wnxLGTYMWsKZvzsxD5OTCUTgk7jyvDzBi++uNOLfbqSCZQ
N9jZeicDpn/k9Def64EitnHB2HfeomcnWK/5FfjpzZPjNfbMdEPQH8qSBd7qJu2zQU4RyjNQ18iu
CWH01i7pnOesqbc9795RMd1bFx4tUU5FZwbx1psjmmZjiwM9cGNvlo2D01tnrUx5w0cG3h5t21TS
67IrymNG7uKnYbWrxoZw12cmW2RiMBq0reNgJNYLXqn9OFfWoUy0eNvyyBEDS1uvsjIFWSGfdyAe
sqdlITLx4g3kHq9FUr2kXVXu6KzsDXKrV8BFSYOykeRUA0hUXWTlZmga954D+gkyz3mJStXeC5iy
MkueEWnrtJFrtkBCdq6oczJKOv6UZEzrmp7fMNsvo2QV0uP0WauASkzuyDQEuuVaM6J0A7wqOUeF
duvpatLXS0asn/7jonNqk6I+eFVVPahFsmBiKC71s1HToG7r+acR59ZP04BH3bbqN3md297Eo93P
k3nAx+KciUyvuOOe+6I577PbmCfy0TmCJ0NzzoOWVgQ+Xchc3lfTMSSLtC/hkbUZm/NPSlpcnczF
3JiLmWdr3aqddaczZ/aSQD4Qqfejy3Zu20/XyPfbZ3rHazvyr5pvFedKy55sv5P7Alvnqu6ASVgt
5TmxaFMIweRuq5meWtobnJ3pKNs0PDbl1E0Hq0tCEQAB0oXXhnbsGaE148GPbcga/Zw14eB18R1i
AuP/jRHjos76hBq9FSMHDYujqawiWrT54zDFDMe9lPOBNyIQqVwyGebyli8RCHZlvQn3AQzRvOfi
P/k13lNLaPSO+sUNkDNwIkmvjFLrnMr6TpzBSB41ErcsPqqICMHBNOj5C/wNEbD4mi1G/B9jZ7Jc
OZJm51dpyz2q4YBjauuqxR15J85kkLGBMThgngEH4DsttdNOG5neTtJr6ENYSeqMLKvUhpaRESTv
vZjcz3/Od+AuNxTpbdsSKbtokEaUWtl4OjA4A1acPP0OMLY85KwjVIS3XhVRe7LVO2kUunZUgN2n
RsM9FyYGfAMcyrmV7Eu0pFLOKUqGsa4XnFUXhKtGB+V2Lrz4EqbNjVfKRF8lQ51tCZNGB40yqilr
gzFZLHq5pOeMjRyDQscqvIM9cbHk0Yhoz7DHmR2HhAEu2n58GszpymYCs/VDll3ofhB7ZL1j+QVZ
yOZ2FuaXWVkpAgFG6TypvoaWyzN2YLdEA2qDS5jd0ohm42Bu3LFpqGDwgfHRtUZbJAiNxDpGswa+
HOp9kCxxEOQRETu7vhM/ArydQ9OxtKWcDmFsYgXtl/W6AMi6K30L3hquBlyrwyowGIT7lVrWz08V
W2Ak7XgXUHh7WFg7HT2FJ5+Zb2U3L7PVXLVB/wXqFkPVMU8G764vmxhRvbsNij5YNczfU5JQO8B7
XjHQKmFFyTYbMIQIT2+rptq6k/vUZfWTnrr8RttY+FxoRyvuL/0DCtWDwTqXbl2QPfpHbk3Wrd2P
q1pED9QfxocF6TkMGqBHRsnhbCJ0SRwGP6sFuswhWNXdSyXsTWohzQpFjXVXNRmXBR9E1vu3gsKj
0jbENrXRL7uaenMngEqW+K8OQxjmW7TPJfbrNDuvBY0fZ1sPCF0DVjC7oDc5uTaJJZ542/vkm8mU
PvUXpwoWnajKsfdzwW65bpKdk8DY00XoHpy4yp+tWbBXSsSH32bWefSTHoMlc0SDleStaapnpWR+
URNLb6ravyCq2etifjNmqzvSu/RJgvUxx0z+KFgYrlrcsyvdpxwjzyKMpB9SBM4HjngNFO6hxTO5
tuLZujKKKDnFcwnQUcEsqf3GZATrUBdcR2KDswN+GaAgojIVYoLLhjFq9a5jKboyjLLe6NH3QZnT
qgds/jrAT8GIJCrvdB2Azh6vHJtYSqoLPjQBwkNw7lB0jCbtpApxO/EAHTMqlVTZ48+j/JK+Vn8X
eOO2MOnIHQuVMiTKepzbRuDtC2+4S7202PbATbedPMMJCk/h6NCSZGzWlhPlgrtD1WyBOTi7Jkzp
oqFz+kxjvHh23Ym2D3wYkZ7vWOv299k8XSZhxuRZ8SskeKPcyQQPO+jpyUKbBhKBnhk2XITTNKhD
OiB9wBFqecrvgtGPLtSPg0vRSMXehCMlT8P8BtMusXQsgrtwsr0bRuE9VcqUS8ewMm5+/r+YPMMR
Beee2lR17uVLj6/1EqLSaepfD7EJSnFPlq9cGymmDScdGPZZco8wdB77KN52A7CKzHtWUqQnetOI
VXjvToB2lu7tcNtWt4W146Lu1wNyZ0mXdT6PD7muJfMEF2SN7WEk7k9oiIMwultHNJ+8gVdJnuGh
47iUQdJfAbU9ujG0lSlPFsJIv2GzPK78HPulcsZhp3RVrGeb3Ybd0kyJ2gUnjHCfHV358PJ4HpTv
Pv08G2W1ex04773n5D9sf9yPKks2gaREBfZHeMB+8ZyVClNWXzxYS398kjkEXhzvnvDf+BCpmyTp
sDAZTz1juoTx19k1LX2uDbhujvZvy9S30Lv5Ihwu8L6I3PWUQbbs8dVssW5jHmZY2+EjLyYgEjj5
6Ewzd5me9LXNWHzfcTav/RrY5QqTcbEZJFP2lkXGsRgkY7wqwPFV6+hh8pOQbSEx2ijJH+SIF3EI
zUcEMf/cdXZ/pWvOCrMP1HmGKBpXQ3YeRL7lLETGrHTHMFYmhJiXqqxxnNtjiUzaue9BHkzrUdI3
Blkbwqarnibub1eUOsmVGolNhsr91lt4eoPeKa4ICCG5Ln/URfowACBzC3N8XSo3V6zx8rOmXe16
5jZVNN5wm88pRGkHmaws+mPZso5hN8VPmPzgZFQ5unGRAkIZgAOYvofbzaya7/Gc4LN33obOazae
x9kg+7ZzmO7zMMro8BlRotGOwpaNEEQDy2uCPbQv3kms1Hks2WDN3ljvh5rSjDoyFiedePaliO9o
4ul5InbtIcmyGyHxj3cRT2DtZsdSyw9hzf2RGm1v04YBl31sxNcl1TYuSJZbv+qLjR31rzFmsF1c
6ubKz62C8cIk98hnO59S2hczeeORz0RcS+e6kcyTotZJr6IRwvGQAXobFkhK1peYOiOmsRJwwYWR
8lufxdM5p83nqrAnQnxjeTNyW3y1Ju2u6jZ4rSrMHVM+DHfKip4p4qGZvoFGWXJzW9NcEZxM06VD
cEy5j3vcTw3XsGjc4EsbmR9xp7E1h7PamRFpwSagcsEQFsV6vrpKC3zKkxD1LTZntc+SGNXUNU9a
PeYWT4h88piRNnJX0ItylK1n7yT7i1WVaSTWlh0ifBHzCqplQFfTGLFHc9DF5uhW+T7tu3Pc7jNt
HWZp4CQH+hxaFEO4DhqDLVprx4mKLQKb4YrMvVlYP3iShoF7G7jddEXP8nfXdtrTYCzImlDWDAoB
lY/ZdCLP3axFmWYn1zfxYbF2whoCoJrqriBL2hc/RzqmefowhuKQyBzDdi1eQ/XicUnuwlgQpUVM
usQwd6diwKsZj8PZKMYdzucINwDN2YEzUY+c+a+dzZykiOzkxiMXtwa9zDMpMMLNrLroxa7z28YL
7CuzHU1GYian4MzChLX0JrcthPYGx0EifHuTseQhX0CaLKHgOJ0KPspQnlGg44uXf+qpH+8mfz72
chi3PBLdnRNHT9zsjCtiBsmZSpA4YD7clOZTLYbwEAmG/lEIIqEpMLYURfKVqrDcCkZBmLHrelfN
M9KFqj5YOKhXQknwBjl8bGbYywqvHs+pgMLOtayv88o3+GmjWouES77Ge8Xyk7YQGyPVmUU3YFu4
76ugsPVrU9iffad6Fn8MdUvlNocqQ5DKpqi4zdQhn6sU1bN0L06iodY26CjNMDg0yjQl9TtjucxW
w7t6YItiRs4qb+3hQHIfCK7RPhrT3D7mkbuPvIUaW/rhsQpjGmPa5HEMCmdtdVb10lj1qyi99kkU
8P88f4JBZlGjFye3rPL1ysiRYdrB35tO843EW/5UhPhWFCQWi9+C+t7T+SymjUrK14L834FOKWOr
beDhKi6anRM1E97X/sppv3epXbyl4yvYDZdZmu2/sup6pqm8utjdCGt7Ds09gS1M/nogeptpwRhI
bMF+ZQ9INfvSm8V9xWJzjFpCZGEh7vXEz7bgyczDxGBNWpit0r9/CQuHcIRRnwK6I0/1eCMyIc9u
T4bYU+BnRgcObM+0MAMAFVmiP3qi16ehs9iJUC6NREhk5WJnc8AWwDCOpZ/Hh8pL8SerGH+WzcrC
psaotRvuyVb8QMXsvO0WiGPkzNNVoZHq0iygZwSU9B7ZcuTU48ss5FUvFFg0PH2U+HQNFTtmvoPO
764ZzlunLmZmwUBux6Ii3aMSYjXQKQKDHVoY/K0MUUGV54rcwamImi9gDvgTecgGPgGOAKGkKbyj
UnhEqk6a6375r9YOnw3qKq6nmBOtBHKceUoeZoctczwbWxh17h27J8Qnhn7oMPUjwCEKc5mz2Dlt
jay9AgJBSFSEV77swgZKagXhTrky3k9kK3ZYkY5qalGcPJZ2PtnBlaI65ZjmfAq10MxhzWa4d/uK
asiqHU4ml/8ZLpaoSQM2fntGKVOw4dDxVBEvW5XumcsPfbmZjBt3jsY16y6e23Ejbvxi5Y1B+Mrv
Z71TF3fRXIYuz7tW7QlvMUXWr6IbCe9EXnHd9dOLZ5tfQ54AkeZufpMMUXa2W3WsCyp2if1ysP3p
3hFjv4u7hkgiNpmo7G10O7748/TSDYV5dA2vPhDUbFaM5gHDNYz7QrGEpqoGBoGdcGJQQoU242e3
ZqZysHZxdpUXhnMPXrpbRx3tw2lLqqoPaix4cRkcIafO64z56DqccLFZsFt32o2fGmuqjqiR1TER
YDLlxOSAZk6LlWnzPpiA/VvftvchjRt90ifPYa5v2ty9GrzZv29wS+yaCV2NtD9ylzln22VDFPtw
f626QDUK00fXhczB2GQ9GSbuZz1UL1bzDrLAf42D4FgONChHxQCwkfnVOvayGxvw5DXVNWzBhFQn
5Z5bt2kuXmasIh9fHmdnswk08aKeJcqBGMINuAYXC5SOL6ZublhEhVu/i4iniDi8YVcXng1yakaY
7TPJzGPUrr4BOfyF7M4ONrDuirAyLmbc3wLg3rSeZxxnJ4vI1aTc8NkX9W443yjb5Z87+mREYnwg
bzJcZTXe7ZEz80FkMqCjo3rL09ncxH4YnsplFRvVFBsXBWkzu2yZBHVFeWH1053IiO0iTc1VgEci
CSfx4mU2kzZh2ztVOvI7T4gUHvp3grDDHkhyv2/1nD3Kzt7SzOjiZM3Kg1aht5bpN+UW4yar8LLM
1JkxkaR3vSqHC25legQwCvPNKtqwFeoYjcBXi1MPkXYy8fqPLXJBqI5xkFBsRAnPKcfCtsg5O5lC
Vqwr5zCYgNUS3Op3dVp3RKu6+Vj4THJyVhPboQiipx47rkj5hFTrPVpWlGOITb5lzXvgxyT7WoPd
VEDr18wJrTsCQbld7gsxb8aEh3nR4r9mgAzwLa+OU9lYhy6nIKGriXs3ixt/yPqT9jgOZu3Na9Q+
TIGyHY9U+WLCclJ3lYskpv2PFMosZuamTX0A4q4vtCO+jzRKMP2LTHxazO+0mcVXzdz7d3XMYXHY
ai3Cilx5AXsf7Z0pAH+p6oMRFWehYcC7S3YwCB5k2T/JWr+7eAB603mi13MjGIg34UfEM2xJUtbo
pyhst4Glt0BDTploX3rLu5HS3LQsbWjrJYw/ujQeyOa5rp/8bvo+rsI4f22j4Qn/1bM0XE7Q4By6
eyNKgGI5N+USo5s7tuzh9C7q7jaJabbDw2p5FupQcV82xUpG0QM8QU6C4eZPQsJL/PuXTDYMG2nZ
LkwNMGa/gNnYMsd1AUjj4tXMQMakx91RMwideYlifEyG/NtQZd/iVPgAzhWsHTYGzX0Vpk+pBEsh
e0riJqu6tszpQeUG6Q+rBL6MbYmKMYplzrOdVyt7axuBs838ytwYkUEQlrDakEPgzBZdo+x3KNNf
f/Le/hh9d3wHfBwJfd8UfwBM+oaYIHeY5sXWprcG+n7qZPVhms7NULcPThqhKGbjZkiZjLISeJhq
RtnMLt6r4YyF696oqYZGEpOrQWxEk1zGZfYOugcjtkQrDrPPMWifTcX6zXCMUx/bj1ADDsbkEnFP
sp2XjoSxAvxo0saE7WEH++dv0f0D4wy6mesLx3RIeP+ROTZFmaI02tA8hohEtJ7qCaA6lODQPLzJ
Yvy/fSw3w5cgILLTk3yOfHK8IYzSQ1o4WG7mrlqXE5G8QcQ/UiWxuS/0vSJo7kbbPUIHlVg78hen
MqPV4m4PWoBcNQCDcOq/4RxkViyd+9i9UZF61qo5N0yOfB+TaExeKLGNK1FEp8Ky31ppvUbRvcK7
khI1cC33wyZTbs4+4UO8SHCUu1U94dcKScWgtCO3exy/XUrE2q9CYzWCFN57ff3WszHsKgZqBMNw
9SN3rxyDj9nV70HCRnhc0LZ5U0DnWuwvLPn/tGrtDyQu2wlgP1hs9YjWC+8XrsIc2tWU94W1ENMx
S+Kacoc5YeTIajMNynurix+ZbfTACVnsFZMCyGt/dn6+C9223BsYNAsbCPo/PyF+4oF+fz3DbDLJ
iDqe60Hq+OVlZUPjZbMxWZefJzOER4oypqcQt5NvVJcgiR4kxapWWOXsr0BwGhGx3y6/+5OX8Y8+
HWH7ENLAgS74k9+TB8opiUYjGqxLNYb30lYsPcxF6MawIXVuYQsav8ymdjdug8tram+5ytLV2M1f
Ydyc0pkFxp/Ru8U/uB0EUPmQOcHGyD+g2xKEd7swK15TmV+NbemtS488FVNOC8Of2uYNNSUDzY5e
meIjNpIfLgroijk2cVRX/hkNYzkSvx4p6IR8OBYAMQCFv/+I2NZRZTMa1iVPqahRSXzVgjZxqGwC
VX8z+C4Xrz18o8uHycgg3+p8hMrLB5iwOONxesSnwUkusOCEcl8lCYCoSjvryrqP545SR+oK/vlR
tf94VF2kjQBmn5QW7OBfTq62hUffYzK8+Fa0bc2e8XHsP0/YpDGMJPVaFenFYonNZCRY+cn4qatQ
XGGdUQbyq1d50SrgXlBjGzTN/Ix18+qnbZNpCvmBrv9qUlKXmGWVdm8qGdUkm7MfZuib6/KZzC1D
sKh5p7zjE5OGua5C9vuh/u78CTmDZM8fjo2L34TsM0dmIWj88kbtufWMmPaLS7G8smVRYIbDUbSK
amW7ZSiUEYPz6vXc9J9Fpt7MuNgYlOduYeKQZVRxSZoR6oSIa+rauiHGKvpBW0W3nhabalI7xFhr
gDH6LpwAerVBPEOCuWWyIXdS6B+9n7zEPQamnM7tifOj6NIvPY6sWRNcA4nXodHzp5D7+cYuD3xo
VHtE6wbBl7tgT9x/Zutk0G2+uNDtvDyM2vqCSMv0Q2IHZXGytfOGs35utvWQP806h/dh1KAXk4Cn
1oKNHRi9CBwdG4qT3PXAJHM2h3eIPcwryADIr5kah3X9nAmei9QcsFq3WjbbTfAEn8vYSBfzDF1m
ie8AXq51t/FS/cRgv1nH9XQ28TmvcQpmh/EgaabbssCQm8zuvruxeuveeAyzJuT9Ze284zl+oGbx
07LwQBcOAKHUILFuqnADb4LRdpqUGwFcqLcqAiKpz5BivquWUXHhMq61iVe6beszUkj1NrLMs0qf
IfD8EB7lxyqrOEst8FutI++sdPqWKnvbzfo7IZxDnFov8wIuoaRUbZdqomnKrK3lFRs/TYodoEMW
/rj2RD1/q6t+DwNnPQ+Mmxycl9QiMYiwuRB4rWxijmWQ36jlPEBdZueq6WLA1L5ueg3SzO8AWkTi
6ucr/4k5C3s4S4IRf2IYl1phOfRDxiLCHx5SXd9ksfeG5cta88o3SebSUre8BQ/TNaOFb8HyiKY3
Lmd0UQGnTM3vEWXef3Zr+AP81AaHhACPeytAAfwVhAveV05J4c8XuvogTGBfpbhVrRzPuxOOcyxn
fSzVkmFvM5LEVXdvL3GKmMMQ1TwxY9M+RPOSkcWTuK6kwS68uppikkU2w47cpOkjDoP3zDYodIRG
uXLJP9EP5+JH9GPm0my3/JjcTFjpcM1yv1n/85uf/wfao+06JEWWd+mx0nJ/genUSNO+08rxYrtk
2Zk7vBr6Ghao2vgDrjtdxNtQdofCzO+4r8+8huY5YBZXmhMTBWN+akFVrQqx7ZeBWCFKWvwSdKip
v24B+B54Uq6VWkKKbVjslN/ehnaPd8DyOI409g3FOxMHrKV5wtwUUkpXOy/CwTkJNJp8UTo8TrPH
EIabFIoQHU9WflS1e5N1kmtS8gGxN1tNNZFP05s+aMV8/nlSj33oMVcpsmUaeySU328MQz1kGk2C
O95e5CXQi9fBjZHrxw8b7/gwsNpM2vbdtUdWOB6LsJGzXUbqyXM7yAupm2xH7yPCnMooMH2sQhq8
bafLNzU6KFkjbvRRbN+2tpvjeNe3vl8jMAXi7yfmv75P/xZ9EozD6lOV3d/+nT+/V/XcIov0v/zx
b9dviIlf1b8v3/R//9Hvv+Vvl+S9rbrqq//1X/3um/jJf//Nm7f+7Xd/2JZoJcwXP9v5/hMxpv/5
C3iNy7/8//3Lf/n8+VMe5/rzr7+9fRTcspKub5P3/re//9Xh46+/ccF4bAT+9T/+hr//9fVbwXf+
j//yn//nf/+v/+u//ad/8F2fb13Pj7DFX2zqotgXWWSy7GUdyVNz+RtL/IUT3TTB8noWFcLUzpAx
6OO//iZdvsdibsezkRE7i4Df/qWrcBjwV+ZfkF6p3nMkiG8L4fe3//PqfneM/t8x+5dyKG4rVLDu
r7/RWvXrE5gmDH59wP7NNC1L/Cyi/Q/ErQQxP9KQPG+TAeqXN4Bd6GCv0F15GzIS5K7ZfmKlWDsA
LXonf81ydCasUQnmhyBaO3V5MiwD62rszwC1sbCY5g9L4+WjEhqyTHkk23vszOi5RT5czdawFQWd
yW609AZV3JH6Y2SFfG8X9RuGMe9kk+94WcvI2DzF2IOXMPQNbgqgACXdsTbV3Sts4SaTk4tpDcUa
CxgkqMiFAMgPLqIfhYVCrKHalL1mNjHF2absjk3sjtu6V0ScsuGH8ruda7YPNvaQTdYYL+Ec4N4A
YEg0DOQKJgjfGN66PKEzecA3ZMZXdIXWK+mjGsxmGm/aCaBCNHLFpVVzanPxiEknbWNni8ZyPfn1
uIfwVrJ5kjcMfryNaZeQy1PuDoYXr43JAZXlbSvcU+DHywdhsOoUdULATNxC4HxoqPFzBrpfYJYs
458YR7Zm/VFTZpEbP9I0ZrXqPPV20V+l/bEesD10VGateidadQUPyr5K2Um2W6ufyn0tCJZ3+scw
TeuuVifJcG5djP1z1I/eZuCZtik0insahs2KhAfyEb3RmNk6RgCpvLSTfhI9YX/g3G9T6GHXmFx1
Neb1LolNYvfawi0b5JuLlip78uJwZMpZbVx4MJ7fHVspLxG49OcxTz98ne41rfNrlTPkSezqUrQV
tVDZ0RjNmOOENzBodLlzrB8dVN+Vssds07T4XUT/3pXlw4Q/HHdLvuGd8olGVrKxZEitXQEwyeRs
ymthnQS0vjXxgl1lVx8qNRQaMcXE+L43oxtX66rDaYkcypgSqvAUVzUBdGBeso8fazsNqTVoX2iZ
vRRiJGy1PEQDSEZObH8XngFkrs2PblRPxww9ewU0Ew5aF7Egyr1j44q7rv8c+0V7IdDVCkSm3PIe
h4GEi3Rx6nKU03bApNsMO3bP48pOG3NNbfbL3PjHnLei3K7de2YRHUOqPpMpgmzWOgfd43byzfrG
5Tm2Dfv6jL/62jYasNwQ/jedRH/ALbrJoFfTG0QALwCfKib/quxmJpQCTBU5h3nxCXtzcjRETCfq
4G+t0rHYuba7VODRw3y0NhjiENEzrvo8eVvAgiC5qFIy8O5OKVNTlYEh8k7atWkS0qyQjNfCp1yp
ZuYF0xmh15PhujKikHVJDHqqcz90rG7bdjjOKdgC1k6PM25YolFbFRSf0mTcwsSZCGTbXeQsN756
C9vwjSx1uE7q8D1Fkh+G4b7ArOt3pX1ovvkgF8uanCqg5L41X8OIa1j4HWQLXN5SU0A9xxNXAGRY
Uuoai2m77THOpITrRiBQWxHGHMIAncFVzbKo8u+Zq3/55HuIY+Pny00oSMw7pg34802e5PnOHoqM
sGZX7gMBAS5MNs5IfBobKjfN2SuOSSUfgXqrVWc2agekZc9JtKxCaS+e7aFeWwaV9tGDwY2PQomY
kZAgndN6DJgztZ/T5Fq29rPZkyLtu7tYA98LW3xBeUZxrET5Su3gvtAYS3Re3zijfy5mrPqFQ6Kz
6+qnphuG3WhjCsJPOtMoyHpR2Jy6ftQMB24qaLf0ETJXkF1ePCjRBtwHeTcxlZBZmBocL1zdLMLt
DJUSCuM6aSRv2tQfjKQfhla/FsV09qwCz1MNzG8EVOTFCmhtO1+oy2ShKXAARNFL2KLrw6BpzOQl
MCu1rQjud3Ck7MQ4dVaN6aaNfrQ6x3GvxaNSgH6G4kta6fWU4t33gLKj234IH8pWOTjeqiQGmccR
65HkVsKEG1rroxIohRp8hLQWuBO37RV7sKuwnc+xjK872X8fTJAghu5flWzxjGYFhJ7U5F4nycVM
6lD7BNctT155siLCy1v0Z86bIA6YOMmHRJkf1cLQiU+MDl6NhfmWBYLsceN9eQJJIDBYMaemdWon
d01rDZs3Mh8oMTlgBCZB0dYuy3fFI35lj+ldH0UjZarO18B6e0t8jD6b5rqNyCdDMP4qWpMkPoeP
82b67LS8d9L6vizDbVpDpErNt/rNzTBW4KAABWfh4CiHCGO2vu1zebbM+VOq/mF6ljUU+zlkTm0x
oxfOQPOFix+7KHOGp/2bRPrHL0YWVBJfkeKWpcizRTmXWzBsHsbwxQ8BUkkMxKs8buyV5wEVN+yX
Nqtv5uqDmargbi72Rtde12N2W8ll2sfpasuIY08IDuMerA0TtV0VG9Wlb13htNDI2k+Zb7OERNvU
XHI40TuvDciJ36vIUHsLt471avY8/IesfW8d7Db56GyDJI62oVlvmb5fhAlwEMqCkNFMMM9ND0Uf
ncORGUWD62pvq/wmHqYKDA5+ziygmJbKnnhTcF8wbfswpXm7bvuiPAkxfzFoYkFfTw7tsv6jnpnl
VXnOiKbGsQGGC2BaMGF3q6prbSBY2z3uCY2XIOt7tlv6W18npKUqcu0Wz6XWQdb3dLPOA/8NFgO2
d+2+a29ghuPUd2XAWdOH5fOYWtyU7DpmYUO/gozK71k0E9dEuGh7y6Uaje4FTWiCxVN1MhOwT5qd
Ztrkci24yyAoXGBCBAfHw4HlYw1fjQGpucqo+t0UVfZeOrSSOxEEuUa5F3dMYVIsS8ChJOVoQ9fz
UmpwTCvcPHsN14edWRte2imq/COshIltDl6zCBXaEeQbU8/5RlIxPUsH0xpJc39L09DtXPUh2ejT
5MRfQZSxVWtWllXU68rX76FAqMQ4fZP3PAc9/Djh0DPnmHwSuextt01PA9ToQiDNOhvDhDiKLjwG
dPEsKIJ2E0/raK7PTd5iphm8NUWym2IQJED8jL6dRkGQJynWci6jpRPTaA/W9Gzr9gX8AEg1HP8r
F0WMlPae2rG7cmA6A+tz7bBmipMRw2r8TVf+xSzwYtN9sInxF3aGuJWj9yODMpsuoaataMf0honR
CsfCK4xsfztP58BJ73KzOVk8J9lsIQ5XvXUC+rxR7rDPkQooKkT3cNUmENnjgDUcLEL6ZsB04jQ6
ZA31x8GHyTmzyoo0uCJWxKDvRfrG2xR109o2K/jO5iS2kGa/1cYeM1e8LTOQkFbTPcztKQnjC3Ql
6r1a5xz6+Ys18MPc2BnBX0GObrN7QMnfKHe46Ajbbrcsy6v0XJsOCRITNg8xXGn5X6VnkQLOX+sp
f09c+SMY9WFIzXMuYMiEE8xN+26eI2CXISnZohb7TJGzseNBHrx8rXi+calVd24ae4yfs9s0XRbZ
XYY8xoMEFVMe3EQcrMYb1nP9QQS3ONSz+WzF+mj60Z4e5EOazcdRtCgxvIk4Wqhe1qOqLFpE8TzY
RAR81cU7K01OhKaO0+Rwk4Y44jMMBvtjXneV98Rj0zpN4VPYVK8lkuSKWyYGnqgilCx5lgW7MLKe
UhPdF+/xCx6n21xi087i4UfzLJsUy1Odf5/MFDxqxGYCnt/K5DQIvIH9Che01BwPf4doAp97Af1+
DX6pVsxw91xpydoNr7WGdmfKbWv3fAAIyW3aditpjjeeWwW7WXgEUTae8Si8KN32qSTyZPCzAg+0
OnlXokiuVe+TLMHFRqAhr+175jzYU8gTOj5qTWd76to0NHg0b23AnTRGg00bRnCKL4ydDCE2ZRT+
keeiG2jq1aUCmLKvIs0YKwTr42QfRSuKdU87PWeM/BQdXtUIghQ7ryz1VjhkztjVqRhKucPUI+Zv
ihtXTm8+qqLKNiwESSvZu37pqiy1J9EPXdyUHC53miBlOq61x2Pia0z4Zd5DIPatcB04RGr8ML1r
eJSeXaVWrY1jMaFbfdUQ7XuJ4vpMCoQS+eDa6F3rPkkrj0p27iDoQtw9GtvEL9qA0h0qivX8kX0W
G7YUXpNENnR5TkB3H460IcFItpwzhBXSpMnAPTKfXBf/nTlfGYl5z0AdHAyBAQ4KMWHssKuaHA1L
s+bUdf2+Htr7KiFozx3qW5ia456MSgmRs6F5qCc5qcMgPWHA5j1QtEuH21Vjq++C9O1OlPm+HWEb
NU2WHYCSsbABVNflnXVyO6mvos7PeN3jtp1hlFFkhQA9Mr5eIiWof+sumFL2XM2mR2dc1WV/Y9rk
dSDcXEFOOBACjhfkiIre3TtF8o6152QeG6Oq0aWY0HvAxIB1znrblAeawrs1+pqzzuB0OhO5eOxe
JXXINNWWL2E6zFtfIliPUQyxtbB3hZeGu9pEHyPwY21F0n/jtnyuxfDlDZG7qy19B/vOPdRLy5gb
gU1R5rBLrPZBWRvYDAamCpba3eisqdjclL0i0JH59+VsPs02RNUi/KoopmNMxLzGdMWpjEwH+AWm
Yd2jOwTLZrAlfalKZNC5x6dcMq8ACmRS3VXqb+iGjDZncsNFfSobiJ19CFqwcyFmSAXZtoW97ldY
8+v01TRI1KV1gHE5LUE71Ho/a0UHAFcsAYVwY3RH06mcfRv6V/3/ZunMlhtVsij6RUQwJvAqCTTL
gzzWC+Fy+ZLMkMx8fS8c/dAKy32r7LIlOLnP3muT8timWXcvACIaVK5TgvkS+Vl1xFVzjtsOsCJc
EU/n7FXmNIoZCuApt3sf0kR/hMSAht/v/Y5oCfz/x0b2D64iZNdpiC8J6QSFzQzKHGTA6lRUKMqd
SziJYwlrDwB9SufLSLRGbEZBbqpsy1WLHE82/7O9AnQyA/Wm5mvGIxBWtkCEE1Dnu9F6MHMnIacN
EaIXwy1196VVP3U61mMJrLjQvT2+/4e5I72MCzewrIpVgx27wKKyN0wF1MrVfPfCCubE/CJjQvMO
74W4ij/yONn70Wr/wgk0fPVxNDCwxg+UuuI8klxZ0jhgM4/BsCBMDZishhItI3Fiv/85VE4Bnd76
l6Hvh6Uj98pCw3A9JNwxzU0MbtxDe+iH+JSMjaV1HRSx8uhNXDvr7DWtvGdiSzspLDtojWTlIR6I
GgzbvAvModgT9Gi3uPggpRh7h6ktNkcyiyuAf1w+wEaCSTJLKEWZPpKlpz8JONR5HLHVkCW7Vm10
mOwOT1FUfEb6rG0QhhJAAVB4IBzv8eB3QazN/EdJtxkzc43IXLyme7WL6lBluJqj+LYI/8kgOMlW
OrqlT54jn/Dqj9tBoSKnznnIuLctjMiK3Lqmq7ei9UmAOvNjx33WLxt9Mwn6HdKx3qQYOLH34LtP
C+M119rqks2MbhEHU3/wQSf3LGn6zLiXwGy3re22l9jKPrsBqxN/LYE2pluSNexBEx3inpv53N3k
0SJ3jZbMhkBebOOBp4ww9fyRtjrqswcy3LXsdmfnbGslBcA5BdBsnqjRU0m7jVyiHJqtCCRW2wlF
Whtb/oEdP9pc4iQkXXSnSqZh+4V1bWlpgS2CKmVsVMvCUok0iyA1w3geLDEhdc3BIFWTDlgadVNs
yjCTuWJTpFmELkepS9yamyZjmUGhwr6lPGZXOBCbas/HD1XkW+gqhK9KdVZEflTXcIssrotMk48G
l3+RpncoV9daRk2oJqCtMpk43kzY0fgOjTD1E/zW0UIFiskettckSZ4kSW6J17IgypARMkzOYSdJ
Q37aCSc0bRq9sB1wd+xmCy3Cqx4jiepfgSxQK2tGSPFfWSR6gNZUY6kC22KFuj4GUdM+6bCB65ms
V8pfXc7yTuO4sVUlnWuaG1hFezFy75h19YmJW27zPm5ZUhevVNVti3Q8jQvpCARTCjD6ULeufOvt
NqlgA04AIvwcdAjvtYkMzrxpjebOWqw569K+4REOodS5x5TeWhxYXDI9Bu2jPjHVpXlh7gD5fM9r
xZTtOuhH8T413ORK6FHfSO7YQVQXQY8L5VA31g+OPjDYFt13GEL3zrwyI3zxXBqdvVVV3jMfeXua
ChQmSCLrY1be1VoGGxu8UUE6a0l5G5Pkmk+mj34wyl0yELmGllXusIp8xjNa49rA2k15hQm9fnZB
f26kKDsaKowDzLn/3KnqgoySMlLQ09Hh9bBpHU6GIkN3ghm9jeuY2r61TVb/Q+/W3Y6IIc9YtlP1
4o1UyQKoPCfa8sPC9F+XpWZYt5hnzL7DRA7NfwGyuInzbSyKR5Nw/zbnrIr62t/JdD70bdrukiYh
yd4PQOsklx/GyWVHDMSGcsBX36Z+H7bQKlcxkhRxmdmsaFMmJAnJUqxvvZFsvbTzhfdPefOVdbK0
sTqkE63LhfiaTPkfbBbefQxeHJdKO2zyKtSE6Mij5s9qqY5JoSUkjOpb3TR/yt44d4jk6MOM9YVw
zp6DaX62uTzOOAaHnvdLB7SNzXvzUy6MK27nnjH7HSal8eqTAnSMxR9mvc05vrjRmkn20ZnLXcdf
vjF5G3F1Gj97o+LiDasb7PtqTk6gvBZmHnZ6cxhBMp5d9ZYMyZsFRD1w+gFppGCGJh/dnGq/vdlz
hrCZNt+Dzv1Ds6loxbXR0++ifrzS5sJsWEuY++7dHjgUOEpLz1WMsiqihvMSfB4V9VfebFFg1S2J
ySH98ibC51HtJBcjSva0z1/BDgFL6NLziLH7lGH3ddmZ8xKV1rOYV2duZFx94tx2H9cP8NYaBvxV
DmfuLeeTRmrVUOJtNNcUk2TR3s/FslVN/OqWLt3TWk8EOAvwKxZ8w+m7W6V07GKyZaaKX+fRbPZt
iwSnM5j0nvwgxf9RivrblR7zoY35oR/866BP6kgbRzA1JaVwfLbNh5oiLeqHFmvjDGK6jhW+Dcu+
9VaPoieMZFdx7+/S+dhFKRYSymdTLkesbVAKzfkK0/prnJIXLW3gJBjIyammP5gItttyHP0dM/r7
YGSPjdCJ8pakdQflf3XsRTe2UkVIOObRBMnINd+5jcWIJd7tBf4E+m8tGymhUI75y4uO0xKS4mJ8
WrXJiFwMiG2OfyCSeFGp/188tGWo22UTEiP6TlmakvOXx3oqHm1HTftojGhBEnP6IJzbbIFDWBpO
FY4buAM0MS5L2IgQyCi6w2fU4CSDGkjLDdSmnM+N10KHBNEOBm5dvV+jxs62rtDjzba+WVWBq2YV
OH0b/WHoljc/sbNQz2r8BeP00Qzzv7ymykCML2ZvAPsyAZclkjZKXe11DCGvpv8m/RekYndrYIJg
o3NMfH5ecQVkLZusM6vHMehFVe90MknhRJ0c7CkMFmP2li7JH5eO2qveDft0zBIuzTVVH457zhd7
y8uFQVY0t8joOCICiN3yvp832uCoS5yJZFf2vAYk02RacdBoe/sywhtG3uFdGbdq52TCCmfd0kKp
0y+Ia55KAnoURgOpLh0gV4rc/xyVYR4UVpGtQF9HVuS+K8a5DyhU3Mf6ou9ZNQne8YkXJh6rEAFH
J6j8EWS40/TbVvTWia+01w1S8GPc3k0s8KHQ8n08IXyrNGP068QEd6kdtqIe72Usv6Nl5iU5NA9p
W2tBC6YhMFCwd3A09QOBd+5jZrXDEUV+Xef4s2Ds2ClKTlaI3HTOKFvdqMLVr1X3NyWgvc9j/2pP
bnGwRmAlqdWyXbDEDxGN6WR3X2pK8oM5s6ohm45CmxhvGfBl9P46mEdnOvZa+WPPDf6ogk7JXjef
DdrCdpDCdiXZYqzPQ7zvOAfY2Tju7RS/jjtGoR6115KDUueDopCx9dGTjUAh4/xXFE7y6PbWRyvz
FoSlPnHPGjcFW7uN5eGYkenBj9mmuXXNvq/CwmPBwrNSWNsu59+Q2kpGJTZOAT+kP75ID3QC44ax
Cu5ghfVWLVaQY1RiQgkKD21nMRnZGTRio+l246K9SrsiRq6hyrgJ3x/N2S9rJ/Te5HgRuMp5cey0
PaXLFO2nlrhk9acWTGOi1rGzFACQXOPVRrSKtf4cD2Cma07r5QK6Jep+5mp6TpLUOghlnH1K9Ph9
DunB8rtAN/luwKKiGHRRfVqYSD20ZAp/OtYFhht6zGDCelFRAoVCIt4xIqO55tG10/rlkGnWneNv
RNFqh3ElyU61PFfQ07dtSc9nm/uccnpqaZ2VDOqxjLr0SX2tJueJvPF3NeJApLfotRGyOMJqWims
0e33YYGNvF8yYDjFLKObNlowv4zmuU50+TRACslUab20qIIvTsWCsk9BIhLUpl0bj1yzl0k3vIrK
Tl+axNrY672A2z3uO7vWURt8be/wC3kF6K5zCZiuuufowbTwyugSn8mp6l7i0S9vso+DJMJmhFpm
lML5EIPrUvqk0rCRlfjIVfIn5gz6CHC0egL7//H76Y5cW2h0LvUGJUsToOE3f3AsEF58ezOOUzQW
K77PM17o3AOcEvn2V6dIXxjOo9Mt+rEc4vqWOU19c80xNTDL+ZfVY0sjmBO23eC8ltbgbTU5TM89
b4hAV/W8niCjsE0AOw91RSpDVsOp+nGNRF9rGiRqZll9MxP7c/PdZo+mnffXaJzeKrZ5BzMe4hth
NEV/5eLs3SITDxCb/aAp4nUFR5Du93M6dMQbkIQwB3P68vvQ+w9LZmR3r+pP1ZDLC2OI2Ios997T
CU2ytZafcd3d9Brh1bpTTA7UYBhZNoed39KmGPXmw+/nfh/oXx84vpVExiryjtRdTpt0qtSD1w4H
P+Nev03sOt1m/hgdujQtUJ9LTNuQ7S75otenIjchHCXEOzs0smxitpMa7+Y6vjqa6x05B7av5hhb
bDbQwEaveh0wDDP6LQLCH0+zYg5sEf8dPa19hwfzlvt2TuHF3J9x5WYQh4psN3UVJ6qpdSlNqjCg
xUO1t5jGrybc7+vvR0Lri6tVuS+Zh8KR56a2Y1vcI6SwAVoivQhdre1fix7SkWZxe2q91zouhpPy
a65RLDJgBmMeOs/AhuFqFsffT6WaE/AyfJSob48Rit8On9RH4k/xe/5cN7xV5giUp5enNMGN6Q3A
0dpBEoEUXp/+/h9i/WjU37UCsXeGFHz9fZBMlFcWpxsjW7TTsgZYpDk9dBSAbPJubsCtNuo96gGo
62kNWamt9g1i/5XevfrKCrwMKHCft/boSdR4HpyKmz6kIjLXWiSPdkUj3JzDQJxil01wCyZlmbqc
RJ5PPISNkZfYX5lLrdlIvuSasTjeJFmrv7lJYRyZc/3t71M/mZYw5mcS/j516EzdumslayPOne53
DwNbzK3LX/2tqQ6pzpUvo/QeXVM0O1Hy9/NNQV/LWZ6TCS4e2rTq2UMn/TtggD8s/EBRu276nEUc
7kfNo9kjgWsjUvI5+dwOfwpt3eopW7/hVnQvhZUfYwDf3DWs6mMu0i4sekgv7PWuOcCbGyOhS96V
h3meR1hPLuVO1CfkDmxI9jYm0vlCDgSTwltTkclzUG8NXrlBwQXrDn7Ae2jg3f0+cwga32WBfksy
3UYa4KlXa8bRTvcwgM1gzB1aQtriv3GZPFbdhvYQWfGP5d0wHhEI6XL/2fKyp4kU4ZFuhzmsRfWX
btbiD1F5hhQiV31heNwuY2bQUocptfwVppE+o/VBzF/K49zaxZNJn18yt/llnGd19ZB5YMG23Q7X
OCGajiyIrHArN2A/yBNFFHVy74bk3xItQJRrrPPvR7ZdoPikaRvqZLlwH/nTfF2yxA/qGWWLQOsO
cVfesGX/S7UZ6cjGVLnG8pvJ2JWFlGh1Zv7ULIymU/EcdymmYr+4laA8HyNxIETlPvrpCDTR0E91
XNUnWoQeJC6rU2Pzp70EJ77jZT8xAJCXHkvISfgRW5BsqF6yhlAnvwFWO5Ny7rjl40CTaR/GtWbf
uTs8Tqwwt57jDvdl/ZG0U3U03b48yWEuL2rqEDtdY292XI5c6tzuXNBpKc25g7VWtlxjuE94iLik
m6p7t3Ojoc7DcB+rJrYvmIw4pzVpB3A7OSvfil5B28ckWOIISgUcB3uw31rvbHR0qhmTYW7TCIsN
PJfUSHL2bOAZO6sfQnAF3tZU5nguFeLANEkQ/SOadpKwXih7uCV+VIUeGeFbjHOa9QFu3tL1cQzZ
OjvYjlrMncmicSo45gxtpsjYtS2kQQl3VBgc0OCs3Ppy3pljrl+6M47e4iJzIrKdI+Hrgezdx/0+
06msyJpOf62ap8kBhOW42T98Hs+Vp579Vr8KwnlvrtXeE901v6EmfGqjL8niueCcdcFIJynTGAfn
2teu/f8H1xmIEYzvWkvVz+/nDYBXfjsXVwzF9qViQwuKXL8RaLYDiSV3b+s+W4pa/RtQDU4zw8S9
Gzmza9lEIWMnPXIrtnd0cvMwN4bzufQsOZsqroEnenhRSAqx2Xu0iEK/e7FjU0umUMq7CYavZdAI
OMGFxK7NTzzaoLAgPKdlcqAZ5GH9n9XW8V5ppAKsIx0luGskDQi9ty1mxJKoDo3afiF9HXZr8FHT
vZr/hNdsYz+JVv+KC5ACzOkbHKlY0ZMOWig/fOrgab+wGs4rqX+VGW0iiHEnnC76zlmJVm7Z/1Qp
RztOqgCBO+i4Y7wzDfOb+zENVQYnUhnRqrQoUm+m1u5nCDfbqsbfX4EL24JtbXeaOjeYOJqqR9Qw
Pz2SwyTgudmZzYus5HNWfrosaEQvPtcLmaeBfbeKaZdr4xjk1oOjMA76pXouSJ6RWykITIq3suwp
9YPtsigysZxnZrbFCKPJQOWHXeZ/jI63Hol/g2s8jNzsFr0kVfvdlaSe6ooUUul89G5vHBiqac/L
UcbK7lhY7bwtG8QmOXr3KTafFUPjplXWuVaDw86kPQ6d6WxjfIjbmYX+1Ew3rDdvDfTxQMLZ3EhS
TbbdndFAtoJCJrZjemhXMTsPDQp2h3Kk1lXGjJMkbB3sPzSHLg2mLU+jJ29p6lflYo20jPFiGpR+
xb766T2O4y4GNkzk2wr0HRYuF6TaVH1w9eDY4FV/00w+6jFbapP7fc4psXW8wzR0uw7mwhFH2DmL
UVC40AMZq0IzSb1w21S0pWUYr7Zo8mGzeBMZRvVkG5RRlFP/DIY5dDlVbqeRlNiAaOc1i/O+diQ6
KRM46WkVzuT9c0n4Jqk6tvkIRcq28gBqIRsuDPZQ9BDFAeJBhYwPwOC2Q7L6RgeI1vARyLCVtRMY
GoYBgyalpsyesG3g7XvOag/whY8QlY0m85hHhiNe4iUg5vYJafVFZtN//Fw5rmEumHTrzbDqcPZP
C+yLyGMRaNjTJxssfJ8WeBiSnGxFrcBNmrPPbgHVZ8DEGv81/OU+aMOXVjevCEiE5SYaKQQjGDde
+t86TCck7tyhUGFloJVhWb9bjnuwOOsgOKx9H16C2sc1vi64pil+ZtgLQKLk77T0kXvVE5pT9HZn
0COS9Oae1kXtmK1R6Xnw6TlD651pOnab/Ec2FJ14lv1Ny6Tvt/fexWuUVC/NFP+4ZQuZWDKOzhTe
Y04ettKPD0lcPcmdITE2iSj6p1XZJ9IRfiSY7I1fPhpCM7Z9sdQQit2NnJmBiciwolQvlCuogOWh
u5/oOarSeMBRCBp5YMtTZ9pjOSA3uvja0vEHm4LaGW3xSLXvy+K7RUi8qjtl8x8fX8NOxg7uwob3
8Cqb5073xIJuYP1DKXrFO59/u9prlDICrPzrtpIKscg+V9H4NWRK25j1Osy5gKE1znRZwl6DxYNQ
qLdWhWcyJSakrdVzZjZpYd0Xgcrp1u2WBOLAogfc5agsHM3+IV/Mt7TTsdCTq3E9ZW2bWh4SWb5F
k09e0yj3meN+rZFO7CTPZh6R1PbmjdnaPxC2fxSGML3VaECZjb9GhGhCrRnuKO5hWGPqgNaH4SxR
9gFNuDTbi+Q6T/elrd+pylrbG6adTuZ3541jgrQMA8SqQr10vXtryG8Gg3AFRA5raMM0p904QIf2
ncENYIbmkA5RphG/tw70LOZqAK6Tyu5Fw2ip+nTlGCCj6Z0Fftn4Lhx72Mkub/AjKn2PvlltMie3
Lolv+Ix/UDaLdUGOuX/DqZi0OR7KjW+7Qc/qI+LyU5R8eXSUFZmuGztVeFDoJ7X3U6F2TPsI4xOm
3tm1v2dWrWJ6gjJAPRkI+02keQdQVEsgs/ZjsKM0NPX8QyWghIVfcc3GbYDiw4pfmCfJv3qzWDbS
VuF8QBcFhQ2Unuug+eO644RlMNIOha09FlEvQgJyfog14boMj5T8loeuLd6ZoI5OOwB4bHZDnrk7
0n7/FTCmtwnXpmAmQueV+rPVdnVQGnQf+AARphUm3vYJpguWcaGde812pFBEXwkTsRYFmSuzCxZb
H7l60NhPUMgpiM7EdRss0Ps2lNS9NpjjB1az+awPO06a7KjIshTm+CZhLGxzltNTGUliY6220XQo
rr0HvHeNWi38l6y1Oj0EvdltPc/ellxkt3MGJAZBCSgxdvgisOHiP4oCSdriPcJf4LDoj/H5Skq8
q1KDlIvZFHueu6f68G8juC0O0XyAyIlIb/J1o8xlCwKoOE3rH6NY/qnMqE8xbcJojjYaOa44s7K5
cbh1oK0adhN/Wqb7p3hthS6O+J9h4lszm3pBUa9w9J0OUpK+0OxtMEHY0fSJmyaNX5SHExeF+LGQ
DDWqWNsOzdq7LgnrHD3l5YlGwYqli74AfvEHE9OlcQrsvaVOpqP47OCcjPGPFSvvMmnRTw8FJ0y0
Z6EoMyNLPmydVL5lk2vSJ6JvMQnSLWOJr4Fhu/GYn5xpPGkWGghgoLfUwKsK4ic+ATvz4+k7rnm1
Kkcb2P7NT0ZrDWx2nAOb0xAwsgh7U0OkYiHiEQzMetCPi9M0R9htzDHDzqFXlKOz72xm2ihlKc6F
O850AOM0jJpnl34dMBfGR1v6h2Lynvze8g+9o56mJaXPqdDUTiFaNy5DiSfPg8YeZLRWvyFnRSzh
Gze3DmXs61zGu++xXih6ABZVGTlIdvw0Ce3oF4mSWrhUaRQp318TPbPtmNc+OGMzlQ7fcaUHPW+7
YNIJOvbLAqQPmxCexWd/nLhCiJLRdL4wvkPtxR4BKhB6PyfHSHKEFBj8ptbean1/GDjYEqNrEXli
56GNyuyKeePEIIthr6NjwjP/RescNrO9xsfmvWWmj8BWRGqnzc7dmA1AgW7BEhoiVcZVOjGf2tWO
7ld5QIpnDnxZPnUz4ZEaoY4C7e45Igkd6Hp3WYF6UVHhb/+tZOo6LSz2XpOT+ZJ8X9mC4StfjH8A
xSCDyvyoQTLhH1C7AU6ra0yB6MH0wFbaOB66NPnScefjssCpMoLhTDt+WfFHp8HNimevoaNgZBEr
9wNJ6IPnRv+ScrwuFoWvuvKYAGc2U40bQwYZ+dmtEp9HfC2eoCTzizVXzD1Iv5NdsqquVzyu3ZCb
mYAj4UOE+7C07b32vP86AeNF2HNg0RvroIBt2qHymcG7U010axN3+LX6T9unW6ToR+vWSu3dd5iu
q9qwA31wv3JuO15s3ZeSAwJgc+xplQsRL9Ugla0v8XLhTjOkx5/eoJEu0cJetT1fDNp9RAPrZH97
5bDsEd8Z0rykfYE8I59r9svpYOTbUgeRXzWDPFX1GFQe7hyXFpJLX8tv33XL0DBHHGMErd+VgSxX
ZKyyQAqeo2VsL6pSG7MkxKOVkoaKhhhMgG8C4sPgyFsGqOsm6qi61sv198nvg6cXFjMw860RdTrN
oJhq6bGnEJjUdLy1NPHTpbIA8NamT3buBguHccyLdnTqNBAZdaqYK2zVn2pT1PgQhhmCj4ofNTp+
cPewIKF4SSXwpCA7ULihC5u5R8l9Dr4tcbD+dwS5bobR2kwhcAKl79C+KMicJq7/qVneeyL9P8LS
ZkDx3fxAePMPVAAC+QXgZRAow2VYH8Dwf9qyQaFmy42/i8tEtt5uy3IS59+nvx9Ni0nZJfB25B/I
Wczxsq0v7EguVptYHPJ4AFkE9mu1vxH7xGNYlwsZGcn9grjozECS9IGnsceyzQE/bT5cfh/mlTYI
E62/dHgj9Mx/UjTA0TQwPmHr7Z6V215tj9Fm6+W9ODF9UJjXVt1DNg8bN7Z0JHuXqkUAb0acIRKP
aY+a0C2n1DGbk+Oho4Gzn+nN8VUu/yoTis0y2nHo2RH1HCiKXFsM56XzLIjYlX78fTYNJpxypf3H
br590KmzuVDxFqbm2D7I9SHWtc9UwIVifn4YZeme1XJSJKbCmmNf0PM9NVGtHVp6oHO1lO9+dkhE
jxdTOtGpNx2xHxLepblfuReCn8lJ1fJVmXOFj2ACTssm5LhM7pUOzAJVpIq2DYPjbdL6fx3my4M7
FbTYaugZTe+xlTbZ2kVDwpo9kd2TL8a9spNrzK3ix4OGbnAtcHTvn5jZqfAb/8DpcacioY77Fj6K
VQw7bvj2FqUov0SDJw9aSb+ImjhJmLI+632r33V8JpYXQV312WMmtWlCF+m9o+6AqzdEEqYD06pf
NA+GREJz6akZ1hcqMemcFVbnnPge2ls/GPe2qEAilNLBV47CtpkgRW44Sq200BHhYXCXh0jPPLxW
UGYr8im2I8VrUXzOSqsv4/rw+1HtuvjHmvIZIzrefATbS1ZOE0CM/rPNr5Musg/Jkn0zShFfc7ud
3rFjrp4mp8qf8zztnzlJ+Xts1Fn3zKUde1iql681EZSLMCfchlPHeN6T4QbzbFB6ipxHhIoPXSDy
nLbJBuTD8Iqlgxj0VOH9dOvPcrIdLmXcZt02lFgfQlH17PPFPNx4EZNuFnhu+Mp94Ntlsu9Y6et1
a75xtMcEOEULVMPc+NNHMQGc2D0Aa2Gc41rIllR3Kd2Uw7kbjDYc80m7M3z0XEQm7R/J6kLjZt4I
UwtsKeZQdzhRq9ZFjM/TP+04jDviTyiyYOOyJOqOwjZ9Til855L29PMUDx+a5dTXztabcGoouHOH
tTp9WsGR2AbOTq3mczTfAPMihrbm8lYRoSBKlmNRy5RxhMrKPkp3JpgCMsTnNuKyRMbUM/Hux33x
arbIbDFtJifSmv9/KHmXiRKlrydP/2RhG6GNkHqCZIkucLYqOlm5+Sw+C0Ubqh7rA2pvDDMywkpj
B5a19OSCzv+PlKeFKUv/2xOufxOWME66yRk1zVzzjZULRq9MXjky2SF1k9nZcPTyODnTml7ieoXS
3D7NlHPs+qx3jwYW4B1Xxh1g1PhPyqZtV8vpKfVz7ZCu7wifWMcxlXTDy6W++KLDmxqpz7qnZpa4
xvSCno3HDdtrP+pjCIDJPQBx+y9ySTg6dsFmee6xYLs4LsiK7VlqWlt8nBaRLOEDzhkAgC+YzzEp
pXvZ109ZmYyXGXPMWipgckMBTrsBj78EY+u1x0axpRi9Qn+1XUMQo8iSsJ/ci90L56inpnMtxyVf
GHP5UNenjpKq8sMqhQozib8Qe+a+jaPihudff+qHWH8SWFpTgrlM8e3B4odzB3lzsMSSfbg4T45x
oePvK4vsI08itQXLbp5//1/HfMOGZ7/JqDeuKNnkxNc/lE+RQfkN+8rfPzQn8oW7Vf1kdN74LEmS
/H6ai79z8EFPB79PI40iy5rf1uX36dVYGvmuNUer9sQDUpMI2B8y3K1Pe6Haa2wRaeEU+zB5efJQ
8poPsATvSxOHjlkpjE0GF2zIz5iFuHOHRYR1qjSTYR87yn+uJw2t3nHKC8aQlEsdBc8d94oQ33XP
0qktQttpmxOvUrzaFUvhLMlfGfitfV2nX4nmp9csnzGw9N1TNw5715Bqb3CD+XB6BmcquL76JA2p
m36kkaTc9dxZwOiI4iJkkeytefrU9QhXpCfxuqy6qvBJeZRV8hL1NBHWwhNn09c43tpTs5/bwtrP
etZus9y4J5XTfeZLpgfJaIp970Oj7o0O5LKUuFc6zOa45Uki+RSYjSh+KqdhIBV0FuKk7m9NEvU3
1VbzOTf1EPABYSfum7iLgdUlXu8/dj1LQn1w0uPv5wqteNZrmZ9kP8639v47nuS870QE/8TF+ndV
/eScYivyyCDW2MA1wtm0XaaPvRaBXe4cNOEufayr5IA+D1AZUOOxziF4aYLCJjasRcimWjs5Gelq
f/WaItfbQdVAsafXaZc2+nJvq7FH7qKrwwM2uR9S7o9OR/FIM9tZ4NUMuPWID1BEgiDr+jDo03tT
ZMYxGl3MCBQF8Ur3kL6z6Ub1cEz1uz2ee5/KmsHKI9ZUOk52o2AY8vo+yCMO77SGqHM9WI/eTKfL
nDZRUMHj/hrbEGYsabxeqoc641CZUAR9NXxMc7gkm+scGzc5sZux/PiGJe4T0bf9QPr3fjCeoXvQ
+rhfTIHnI0ocUs4Thm22Bu+DNMxwwj4VagRHz9BuWbq0Ytl2EwsaJt78VXQGOpRJcuP36WJEtJI2
y+cU4e/TAP7dmUip18T8aCXy/vsZ3cG9TGHnHPw+jZi8jOhkk9al+bktPjvRkVtj+LmRtjXA1iEf
aAkJjsrr9W86Rs641833blGYSAQVNfQoNUExjdrWiolMmaLrr9NMJ29UqtOaThBuS5ilRpodu8fM
sfSXvkQILpZmt6A3b1yTf94Aex85DED7JFkTlFELyrihDtMCnJKuD+Y4i430YCF6phWzhCk/xgZ/
UOMRQ2O5p9gIQ0usIAz5PSBJ82Kjg991u7BfpNBf8ON3uD8RSUYjV3vT1ZA1GuE9c1XVArTl7Fox
oh+FpsaDk2TeLWZE3IkmAyqMx2jVDcq/WpKQQIChxOCAoTZutH/O2P03erZ6NwoytlanTrrS/Qsn
fBcedso2TKWXpW3EvspYt4X1B5hG8RFZ5gMxbUT8RsWnhHvehg2+/MjHgv2rBgh2sbHYzUk8hy0s
pZ1r4d8wUgKL9B6/zuxkgtYcstCsnPahjLOOC+EiLjbFYwQ+D64u1BV6jqnRo0GshjIZcRCUqHVU
oPY2p1Hb+edZ/+PuS3Ilx9X1tuIN8EGk+mn0cRrpnDxNNhOhKhv1olpS0twz24A99RoM2DPjAd7N
u16HP6Wvn6N4D0NwDD2pREVWkWLz/+y+JsIZ156zBtL/Hu7B8Yax9UAbfHRYHz8O/inl8zRBCM+F
OXpCBqykUBgcDXE/DK1xkHCW6WNnDFyKK3V7yMDlW2wgJ9F7AAFJeKs683PZo1MAdcAUwUN3Y4Gz
MUNrfYxY9CltxnuCx57nsvX4fs6t+XHA9haUFvmljutPVtL+rIEZvpfNnY+X8VdhPUFnsz1NE+Ty
fYq1tcEuF55CHSx8OH3wTDEHo49W2jG0FKaZy3tZQQwssTx73+EBF44RYI3Xti3eIhB0dvOiq5Mv
oDJMzqBAkO16EzMectHuxuYpfWRYlnCKiwqsE2UmjinFJqjHbT6U9aDVhwNqAPwdCFI+PPZsAPGo
wQ7YEHp4PirFg7McWePq1BlI2jXxl1dIYwu8g3mg1K7xcMTxJuRDlRWsR/DE6/Z7hMuTVorh69Qn
eKAqZQszhJKFFTREgcvFf1EJ7Oyhbf1AJ4hrNOC2gWVZw6HKmLbYjYsAmB5xX3cJXIksEXCZvkNZ
ARh+0/4kvYa+Trh2CvsovpOFT588q6RPAu7ex7438HxUZlCMATMOR2ofxizLP7KpzB98Zox3QEtt
WJNXByeB40TcZOQZh6OnLrGAR0IjNuAsyicwVXa0tpvXEjxNeG/Ob3OBm5IcdtM9fBSgiSroxnei
u3IcsW3u0vIxq+C1aZHO/JM6TwXEUw8O9o1gPyJY8IaDVzcRAveR7cHd87cgk8ZPrjnHTz7OLMcS
T464C8ApJply3EG18ytUc3Z4ncXFTztGEFxz8keQSGy8PI0wvwVL5RgDe7anIOKeSqP6Fk958oJr
j/zOsR/jqXBxCVO4ZwAdxCNhd21cV29JVjznDs/+dOIlI1kL2rzj97VReq9sIeFhs7F3UqPZ8Slm
d06C4xavo1+UOvUxG235QirEYxS53g/MLlDAqA8T8GX3Dco3VnDGzxn08jcOMb8VRfG57vD+ZCMe
kvQLXtfBxnF2kAl+NnxYSrQwCWINjN94kQJtBxN5sC+BUWlw/4ULVQj3Sw559KiFDISVv+Z4lWUJ
tJbMGcZUuGlbpJ8Xcbp6m+BtDpQ3bIPaHjwEgBthX5xArTwLCMNf/Va1+bvEzl+EY8CT//9K3Oc7
xxVYC6kg2GRVlzI9FkT39Mo+//Lf/8vf/v1/+Jd//uf/+V//49/+7X/723/6d3/7z/9D/d//j8SP
9U8uhf6twRzI6FgOhHz+t8SPa/4TGNaWD9VQB0wuc9Hx+bvEj42/cqhpgVTODKgC4WM6PiwKP9T7
JwppSSR4XPz9v4j7LNKP/LdM06JdRBi1XMvCcVHR1OtnvLg5nh8/NW0HzZ7WIgcugWy+6I6/z4h/
cyEd9FeJwv9b+qJPdqEXRF07AsqExE+RDwJGUeHB322hnwESa3G4XoWuAYoAGIiIYxkJ6oV5iwzt
DtkIATewYK+X/lfho39tgIfRumxA7LLcsWvfCusI71oQUYH5Y3YCD+1XbNHzbXUokpNJOXQ1ZFLs
EMjRX5HTvUVkORGxdzjqfb5ehaaTvEWw9mIcvKx1wJ1mEBYiMfZR0wNwbLvrRet6aPn9oui5NWVu
Z6YVEsN4tSMkKEPUL7C7/0yj6O56HbrPX6bXRR0SvkCZK4gVjmZd0m3V45oF3sye36w0QjNPvaXi
iwraHASIxnYt3HPgoFvhihJmRqdZsO+3NWARQb0ov4z8Gq6p6H+ex4DSc+Lhqa79e+KFPtrHAl26
7lFi2IDEZe3YIGxKbEVxkvDe8aK7JjO6zMIPEoSnhLBL2OSNtGChPTnfE1ocyg5+jcCQuRl8aEcf
pCd5vK2XlFDuaeu6blSxkCcSqjFJ86UGUWYlT2iG2FUimQ9zPEHkAIWTnoHSnFh4Cp/53TxW8Yoo
oa4KJZANZyhiaJew0JfslMTpaw7+SgL+z03d4ypBXE+8LaraK5+gVCRxvwG4gjNWa5lOM4lcJY5t
ExoqvUmKJ1LYFF7WBt7LmxJHgts+Xglh22yEAF4seYqHhkIjlgMMXBvsxtKV+AWgvbLdtoifKtAj
4Dg6OwXdN9LGLef1z9dkOVcJYHDHLNzR9k0Y0QyHvfjOa7CCGWNjH/28vLESJY4HjoOzYydN2A2w
NhhGoIjxMhkDhsj9fG29XGbLB/HsKvEM4BEkYfvaC9NqvsNpa1EcgI5rbN4JXDmPCb2/3mO6+aQE
M7ZZQGXWXh3iAR4XmnmK65M8erteuCbSlk3UZT4dZtzmAe9Sh4YDEMamLdqv0PyEKS2Y9msz1tRV
ooRzY0ps1uAmEQJAYVV4V4eMBDbmYCxXOMHB7sGavlXlV5uCUg+tD4634nH86WRYPBLoO43JwSiH
gFe4THmFtAy17sx6AiUbem7JwRLAPlZAwby5/cHLonv8IZ3kD4KHh2x8ddxPkq3sL+gytB8M+W+5
+ovVx29Spx7GiIeyST4ZIvkiWLFvZnJMR9ieR619Zw0QKoth2AlZTx9PgFAOvW2glKxiylHM4PC4
YcxLd+tOvrmZ06S7t9syWYkazURzlMxiRnhDjgB6DT1nPFex/MOD/NL1r9cVvfx+0XGmTKK2bgAP
hBljcrTBgz/CkzpbGRfd/FJyCgf/vjHpyEKgLB8dcIkpn96hbrm/7eOVbFLBV5XN0J4JHTdpITYn
e/9zG9XNbYu1o+QR8J2Lpm1g1SshnpulwxOj0Y0do6SOyEqhXVBMbth40Aws42R8TxZ+Sd7M+Y+b
OsdWEohDvBqS4Z0XxrB3ic4iBUHkB4Q4LO/hegWawbWV5GG4Im4bElVhz2Z40uQMApONANx1AKjt
tiqU/YDkqajBD2dhm8BELW7PQsqHXLDn68VrljxbCV0hTQjlkcYPK9Z/mdrpD98jd7ms7/B4sdIC
TXzZSugWVVVCgpr7IYiT0KenYJ9B2UiulK4bAiV6y6mywPtB6cJoTz7PTqkVvRDLvW2Bs5XwjYC5
9PrYdsOqBq5hA1EAeJ9ZKVSnbut/JX7N3h/KOK9dcF3tCC+3wBFGloQok5OmTwBudSuBrOsmNZAt
KmwQSYD7B5IUfu07I83vQZV+vN4M3RgrwUwrmK8nReuHrUnJtyrtKdQszPy2k6EqSFwyPDsxE+uL
lzd3DQMTlSUr46vpF0uJYLgNlJDOK72wbaf4wcPDB3YAmfhMQW7b39Q3lhLBeQLoRjWbXph5Bszp
/MGLjDPFbrY/3FaBEsM2aNxlDIk2HJzB38gK8GsT4ZxuK3zpuIvVsQWZC0j7DCa7EpfXHpzbqmjt
1KmZNctd2GXZFbgtJt7ZnRA08noD0wdodQj/y20frkQuPB5yM+0NGnYeLLZHs1+A7hD9u610JW5n
CtyxNAQNiwK4VLCoD1UXpytJWTcplWA1Ba0Ji1IWOhLXvoXbi21tumwDia9qe9v3KwFbJSNzBcAT
YZwDHzHMnIDN0lVP10vXNMBUFt4sHqy8tVG6GYlPwBzHGyi3nmjbrqQbzaplKlFrgJoOvWhcVzR1
/2RyLwA65gFmRvB68rKVhUUzOU0lbIWwLR+ULWwLqw6I3mjuPbzq1NBzu62PlKj1ckhum6VdhF0M
1Ts8DzC4E1XVUyos57btye8zz0XsGvEEGiIvyrBwzfsMXiYAtHlbXwy/rjdB10VK/NIm96hvOUUY
V/DZTCCUDt4WhByul86W6f7BicZUIhh0wARIXLcIm+lcm/aiQ7rxoAQH2T7gVDO5w+HJgc8U/jDs
gA9nURnBiH8Zp4ce0OxpJDsJaSw3B0AX775lt3bNtMyBj75MiX6a0Q4KdlYR5qYBxni+z41wyAu8
SQJTDMbC9Q7QRZGSBohT227UoxYOlhJ3QXmGtLm9sqbqClcSAPVYWcY2LUK3b+4L09sDW3+Yy3kl
QjVTgykZYDFT7Xp3mpc16W2YO+gYjU62u94xusKV8M89KBy2EyvC0QLfBNfS09GFQ9Ftgc+UwO8K
Ly9MAClhK19HOwYU58ktAbC7/u2aqfPbfOEiJt3BAZgdUgeA3gMk7TlQ62yF/w2wOVh71ABTcQ80
iut1Lf3xwTRdXpQu11cDsAnWRAY2N8Iptg4cH6BnIgcoFjN58kie4UaoLk/JAmC8XqNuZJbfL1on
ayogtOJ68H5t5EOUz9ab39nVz9tKVxKC73FSFABY47ACRRAS9a9G1q18uSYemBLSA7QkQYDDBYMh
ezCacnu6d72mDGIJxNb1z1eM4v71nel3orvonUQMeT7LKA/rLNmXsnsDteoHieQBSWsAAh4GJ8uT
eQZzaQDwmuHGblNCfe4kdbJ6iEJQGiBi6JVR6eyBq6mT/fWGLUH9wTyjSrADfyIHM5rykA2SBbXp
G/cDw60shwfJjri4MsumDj7gcJnPYdexksE0mwC6zPqL3oSaSFTjsTML+4GAVWY1B3AIIQcLKh+u
U1dCSDOhqZIMCISjpWUOeTjFNXQCe2DlRG+PK5NOV7qyB4DEHmy2OXFDQETLr7PN8TBl4+pMrgyM
rvxlsl90URtFLI8smoVlD5LjAIqA3wbXx1xX9PL7RdF50xgNwKk55M+K3QA94DHqPt9WtBLmJUma
WEJUN7SKhoA0wbbDUK7dVdJl1n80WZVAT2YyWkB6ZYiGd+wcyJw9zcgiY/TU5/UjxHHui+H76rWs
rpuUNZz1HAwXM4LEswGBaw+uYBveQNr+tp5SInt0RwGgSTWG1Jgh5JHaQPK5YEJfL10T1osb0eUQ
p/NcjbgIzUKssvYTNMnnzbwwo/JMQOitfamKwjlApxQOB2DwryRJzfpoKFHtxRBgm/CQHUKEd2MA
/CZzoGHYGXJnG6B8VgJDd1tuKHENEeu8iT0rDUHPSB+YPchnSA7yP8F+KPcQHYLgrwzAYzsuK0xr
AhGakuP1btVMCUMJeihSFsVUxgBEjdDiq2kqtsBADiv9p8mKhhLyFJpqSTwbYzhDnxUGEtEGyIZj
4/vwMuxfr7dgKeuDEDKU2K8TOC9FJEYdALTvGXT9txSZeAtgabwys5fh/qgKJQckNWbUTCkNazsZ
zrWIo/3cgqQ0ZeV8wFsDrOlZNO7igRu33QQZSl7wCbRAm86YwxkWKmB+faGsCf3pxnxpqInAqqgw
atGHLZv69yiCgB1Uf1cGRNdbSh7wCwfsILDbQz7QDsqWxNn5sQOHF5HRYylFc8jsigEBy/nb9Snw
8SSmvpIbYMrNysl2wbfyFjg47AceKJHJysFVV7qSBBKoPxLXaDoAcuIhgfeH53wd6hpSCbd9vRL9
8Aazox7swhBSCfAns1zIfuxM6G6uGd9+HCFAgv01dfq+WcfN1EHyqLEPYL1sHIjQkDTe3fb9SpBD
BhA29niXDkfIZGxz0CZ2jQ1Px+ulf5yCcYL/68dnufSyGAJMgU/e0vls28We0xciPsFtYiUHfpyl
qK+ENzTyqIyh9hvM2TBs5+jJr/vd6CTDphrO11vxcUxQFfOWAjgE2mSFITDKB7dgzzZa1CVAPfTc
Pwu3hh9jZK14uusmrBLdVhXhBtM0SUDsBPZhAOxXa9ArXdFKbFemPxKJhTBIhHk3utOnonX317tI
U7SKe0vBXhs5bo+D5RaF4wDtx9nKAGsCwFMimHjMhTbHTIKyA0Ad5EMuyp815YfbvlwJYPAbRALa
ITqFgFOUJC6EJEq+BgrQBICnRG/BzNSB8DQJunR+ZBk/zbOxy1IOcbn4azqMK1lOEwSeEsX24IM5
3A0koDWDk0MLIx6XQH+zglpI4azsB3RjvPx+sU8XAr7jfLJIwIl8I1DmjfN4ZcXUFa0EMYuzSMBU
ggQNkP+GZUMUrPp6fXx100dZjJ2ho1AXwFdDPQtqnq+0f++gO3q9cN3wKsEqwDmwhTeBrgt3R5NA
jdSF2UYPwP8ZcPuVJKrrHCVshQei8RwhtlhvPYvW2XkuRHuvN0BTtopyo1AdGkS3NCBuHsdhBMjK
+XVb0UrcxsyEiILfk8CGQNLWm8lDW2Tv18vWDKoKbbN9KJ2ICmVzCx7FsxyfKmRKy3BXMr5mXFVw
WzFOpJAd5iMAhp/mYb6DkekZGidPfQcnFuH2N3a/EreObULvxADdG6hYMDkzCAGvnQ10XaREqxO1
0BPOfD8YxcQ2np2BI1TQr43dpIfrg6CbO0rQ5iWYu0MqMXf4eHJsEKQGuhJXuqKVoAW1GI59lhEF
PRySW7CFKp+t3DbohlYJWTYT1tk+vnpZqabqR4EDAPYkdXk328Xxtp5RIlbmEoSxSJBgyuCjtSzi
kDZYQ+9qrh1ADf5rHoZBLUiO0vWxII4wnqeQl4WZIqhepTjZ9vgcu0Mw2ZATa+XK/Zimz1RbcKg3
SkhCZ01oVt0rr8QXOpjgHHvwkIN5pp/w/fV+0yxjKvAsQXT1rj23IdS7IB4O8s5uHEDVjcu4euz7
lRVBs51zltov1rEOnBYf6u9tmLjOvc+Knx2F6D34i+XYHb0+/SRlv9IgXVVKfNvYplDIxdWhrEiQ
wp3ISdvFUush7vqT7yRBZrUrS6iu75R4t1MIrsPMA07yufUUV8WzX3pBFS+S/IVcqUM3D5SI53kU
jTmb6tC3Y76bvfKNOhP0xwrJD7Bb/DlAwOS2zOgoGaCAg7WE6RamHB2HZ/gygtpJDE7WHn50TVHS
QM3dEVe+TR1aUJ360k5BW8DBRUrbuiODPz84joOwvT6tdbNASQcR3vEmQ6DbIBBXniB7aOzQkQPI
rJBgmzKnh35Y3UONFoJ212vU5E8VrlZCEi+eQUQJu1KO3T4lbQZXCdP165Um6SpQFvfUm8DObgkW
YDv+nNoFPLM6eeOmxF7G7CJAUzdrYOwBTSlqc/sOREj6UFcierreN7/fx/7xQoiqQDU3s4kJCSoE
pP95rJ79HJKo2Pm48N0tnT/xetLQF0BtY2LjTbj5htPAjpUpBKxe7DzaWOKPZScJM59NDmYSs89F
Ql4duBq5BkzvYAhyt3rw1PWykj7qOrdxuxDHYTpTHzkDmgkzzdYeVjUhYCsZgzlxRCJ/FmEfY3IY
UdiS/AhPtneI8T7abfZ2vb81iUnFvcXgCJQmy7qwY+m97OgnMssXaKDew47h2/UqdP2kJAtZ9VBy
KdsutI2GgaEMAevCrP68rXAlU/TQGYY3Ywl1oHj4HhnsiRbFjd+tJIZhwNUOsNVdaEHN8Nnzp2mP
4XZ31z9cM74q1o13Ah1BPIGrrw7G9kZpQbgSgiCggEI1M8qg2txIYX2+XptmDFT4G3TAiqldHhBq
aMRuSgu+9fDyHVcS2jLjP4hZFflGKWE9gxJKCEjva2vlzwNcZeAl9OP6x2vmqKVsCUgCsWPZY8Hk
VXZ0+/J+CfjR6x5pAqua63VQXQ8p0Ww3TeJQkSYwHQl9f9GHI/sk+p6W56wyd/AfgLoC6NbkSwpV
wqiSux4MBWf1+K5r4/JZF1m1L5kvBAT0w8wanlxIA9Sp88QS74vT5bcdmyxlfzA2A0xFR+IHDZsO
sh0/ZbI8Wml21xeA8Hu3XmRZSrz36TykQw16RZJirkEeB/IvfnHjjaulBPxoThl0AOF6OTveA7R6
ny3R7QS97fqeWkrQV7FgYwWD9DBpRwhPwhgDKrbRjScnFS/XCJBBm8ZvQ9I23+F+M+9pMa+dAzRR
qILlTMvGJtOZK4DxmqfBqd7hSXnGSfn5eoRoZqiKk+MY1pxmWPcN6fysKxqDAoRFuevq7sjd1Utp
TRyaSrDb/mg70UQgWRmZxknCdxQ6gXG8chWnK12J8opCLK6FJVboVAJ7fJhFirKsjtd7SFe4EsNZ
ITog8eoszF14IaXEszfQNV0DruhKV8K37ECGk1BACg2Le4fWFxAxrsXb9U/XzR0lZkvOvaTifYpl
tAlJX4MtKx49Y15JPbpvV4IWEh4egGhGCgBwcR5T6+tMmjViANV9uxKy4HRB2g8SQ2E/wQYRWqup
c2KWtSPQILYTCKLX424uzD3cP/oSQvHgDpTNeaRfcF29v959ruYQocLgWE4BPnQFXrMh7FA052w8
mNFTJdnvfxFB1Zyn5mCmTz2H0pAM8CxyqoDfhgg23EH97Vx+h/DqlqWPpJ+2FEpxg/sS9y9VD1/r
xt2Y6c8ihx14DjG7/thnX2fri5Rf2+h5LL+m1Yvn5jsUjZon+mXG8Ry1EQcyVnTej72zlTg++QB1
T/nrxJI9QGiHto0+mTmca8z+bo6g6GoeMsjqj82hH/NN3NUhGjHBltZjdxH5NYpwYg9weNg2LNkJ
C6ivpD3nI2TlzhOBemruPhIYtgEI8ZaOvz+6jdcwur9hOB/sMJhyovHLFGKhFiYQZGaOERpSuh00
h6adNX/uDXMz8T9IwsC1O2Dw5wLmWlMNsaHvsp83PBo2Zrx2KaiZbSpqEMZtOTFTnoa8gSZoNxjw
ZwZweDuApb2yndJsDVXoYGfW4NOZRgIq0HgPGRSICY3zJvHMhwguOjReA0fomrL8frHnGJzehVhE
E0PFE9qpvVm0G9sdz61blyst0dWgZESjg1CF6OY4FBbmQi7SF2+Mk8VW+/164GkSC1OSIlCzDG7F
aELqm8Uphlv4rvBra3e9dN3nK1mx4clAZkArAuFjOs12nu8gSBvvYHew9myjWVVVqKBbEj4RWP0G
CR+PQ54G0iYPRS4fXYftr7dCV4WSH0nczQXPuB/AjOBUATVEXXGXlOW+Ft2n61VoOkoFBgqQjUXd
pR4cGuEnbSZQQXPoiURM3DaRVAygZaXQhZu4GziwZxw6CU246aWSfGV90n3/EokXkVAPXdJEMM4L
8lJyuOIIb3mmQy5zV25kNOsDVXY1gNH4Foc+eUDE1MO4b/6eV/NJUHfneMNd1Vl/xn0arVSmCYrf
C+Vla6wKIMkudwLLHb1vQ9rlCdw+OIyFr4+27o779xnqogJeG7SWSWYFfeMfAHH5I2+8eyNnv0o4
zlZ4EQPUOYKKZrsfcv/X9Uo1s5iqkZ50GZH9aAaALbylKTm7Pdnide/U1dbK5tD/+Bj7G8570SyG
11/o6TksYDDaXETi+2ze1PN0buLqAFlTCE243mdPtu1tkfkbtHZRIcR8M8RILgPZ+d8Nfzp6Diy5
J699ThtzLfx1c1sJ/3nOI4N7y55DevdQ1wojB2p7eLW5Pi6a4lXwYONnFTwzqAzsyfBDFxqmMJKr
EtiyFnHv0pWe0k05FS44NZ6HC26rDwTc8Xg+H+opOkY9Pyd8uC8jCcXs+qVPwKp05cv1lmnCSIUO
gq9pFHNj9oEJXduNCZNBfzJum80qNrDJox7sA9YHRZqc4AvXgN1gP5dwUocV0uG2719G7GJ2NZkw
BfSnIKZY9qd5IJ+GaFjJ95odigoMhJ0cFP2rsQ8mzrd2739DcjtmHjsUzHoCbPD1egt0c0uJ+cT0
rLH1C/iEVZCwK/0vENV4dlK+srxrkrKKBEw70Y8RfAADAWFkkRU/mFMc/Hw6JTV8YhkOEn650mG6
ligHIJ/C5QfmSV3Qm9bbwNuzUSSQcy5Xrio1mctQYhyWOi0syaMuKCs6Hiw4qmERg/AezFSdvUyG
n1gSovvRcWHvDGfulXz5cYAYKjYQMgEOcMNeFyxkl41rQ8UR2v7uyirzcZsMX9nyz0CGS4izd0Hr
4vxGW8gXwlvbseeNy6sHf4LLjYAWdwMpgeuzTdccZRNAPZFnpZvzgMIwdTPWI6yq+nxN2ELXnGVd
u4hGy+5mZJSMB810inD9Og3Fzs9TnLdOJn30YG/cTiucrI8nm+Evv19UBS/WvrVpyoOUM+jJ/+Fi
dCb3ttcrQ0UNDj48jfsepedVDANLknOMyhivJK2PY9JQAYO+zaymz0Z44/am/cPqiuEH8+T0WIp4
/k7dCiwmKFR/6RpYeq5MNN24s792FySZk0HMrFoWSAbCTMzh+xNDtnNNSUpXgRL8kBeGS1NjVkHf
wcNl6ILKM27CIxq+Evh45euE7dhV0OKg9WuwRDVsjNToP98UEipwkI2xWRAIRwWizmcOf82x+kUN
11zJipqOUcGDFNbG4N9JHtiF4O+khiOpICVbeQ/XTCVVJs8sm85PaFwGdgyrMss4TGPzGIMY67Xs
mESwo/b6lUyoq0oJ7rkpXHiIZpDrnr5Bp+o985+QTDbR/Owl3hZKoTdttmAb/depOkM7ghQ56kHW
GLsOBmzJppqM2wJB1c0bK2OwWpkOASQ24A5mwSgybtfSuSYpecpanjluLFkVYcdDcvc7/M3Hp6ml
AY5Fr9fnqq4CJYy9GPIdzEAopKC8bhiBlRElj4uBx23lK1Hs9F6c4s2sCro29TdEwpWudwx6hqm7
u4Lk0TVBieamiCGcbMx9ANeWO3uGvmbsyGbbpcXXm9qgAgong/SygCdkAAjdmfgQoy8AsQFpv1gJ
BE0Lft+PXiw9RGZTi4veOqgjVn2FgL0MUriY37l2Wv263gZN0lDRhbU5e3lqyTZwqzlzN5xXbHh0
JHG8L9crWIL2H+8aDRVeGJXQZ+7auQ3gdgqXuwx+IUYPehRcQ2qybz1YxNwWcNB8/ctCPcH+EbgM
WQd2y3/ZdvcVas5r4FfdSCzddzESfEgmz4XOcGCz7DB13Vvc1Kc0ylYGWjcKSjh7pV0O2VyieJG9
+qI92jBFuq3/lUC2ISeNV/ccy2RG3K0YxZeYeLsxkrD5rPPT9Up03aNEc5L1ooHHRBNMrfEA/2b4
lDaPLfXWGHuaA6vhKrE8D/GcEDNusOjH3SZf1JDgUvkuO76FGx9kzRj8U8bmp+3G24pla68hmnFR
4YfA5/UQMiJ1kFpxPG1yx7diuA3i9LHScZqlTkUbzt3YRGlTNkHpNvHOIDCIy32b73KzTuHeiLNG
nPnyLpNGskbU//i0aajAwzYTnmEBJRGwcqT+ZyOBSC3YuX1jVI8FfKDoO+ctI8V+sk2Xk5WdqGaG
qEDEgbl8qkdWB5Htn7O+ONglPbVj9359AuoGSol9yNoJM4FZbEDBvqzPPYwVqh7khjaFffZtVSgp
AHaXMoLDYhNkWUz9PewOiXccOFLlykFDkykdJQkYnNMaDjkNDN+7fTGWR9rBXs6PYX7nlunKmqXr
KCUdNISVg5ezBh5rhHweRm4FADiu3fnpSlfyAHNoZS8yk0HMnfLFYIk8s1ncJolmOEoScFwAekwf
qcycIr6BB8HeIRlfGV7NBFVhhBIOoGk/0CYQGb+DV+wnVjXHwiUrdwqanlE172ZBppn1UxMUU+bv
XAMnC7iSrgmX6kpXDtuGYw/wpRybwMngNsZi++wSvnJq0XXMMl0vlj4IbpUiElGD82/CdpELETFv
kZGZImYcbwotVeuOFYVlQI+xCZIGbIfjGMOL484tvX7taljXhqXfLtrgAOaUG6abB7gZCGqnvC88
WIy3REQrew9dBUrslq5PMglNGDx5GEHF+QtISi81kSu7Zd34KlFrmgK25FPRBpbt7wcnvy949eN6
3+u+XAlZl0CX3O54gxvnxHvoYHJ2RyMveTTN6MaNma3G7Uw5rtOQOSdjfkyF/0CG7rZ0puL+YOwI
ueTBb+DaBp6fa0V0Q9xserneN5puV3F+rRxGQLNjXP2Y8MyDn0uyhdHnSlzpCldiNhoSqATkuPmB
91W+LSc/2aZkNVdqhlVF+SX22LcA+rQBnnmmr0XVYTSbdja/93KuXq93j4/o+WBrv/hAXEZV5dcm
7eplLSniB8C9q63Re99IA5V+E85SzbhzIv5cGDcu8qrwXRfno9mBwRjk8LClTvyNJ+LP603RDYYS
v3Ag9kQHnftgzrud5/MDwJArWzzdSCixG8cQdeN2WwdNk4J74Zpsa0P3NCjHeS376L5eieHG9SAs
MdY1gDDkrivGY9vOKycTzQZVRfCZSVnVvoE+H2dcsVIq670s4fgO2R9vxxiDMWmEdrjN0K70l2Yb
pKL6LBvW2XmBuIhrEzeimEH9JO1NzLNd099GVjFUdF/R5im8u5D1/LE4QIUBHuVZ+iKNflsUgm4o
rc4ekV+uTy7NDFCxfrgQtdIEVsoBRPx/gIORbSAcCPs2x1jpMs34qyg/yeMIFnk4HSVmLQ+Jy38m
GS70r3+9rnAlysGrIw3clXnQUXAAKsGaA+/qane9dF3fLLVerMyzURaD7PBMYEbjHovoqa6yP7tC
3Haj+w9ieNjU+fkoiqAUKZyRGXG2rrT6lbO17uPV0K7haguCLcemzt7BruihtvkzqdbQ+LpIUMJ6
TridWd5SfMcPg1N8y1IjLDyPbocsv7GDlLW5kX0TDXnNA9bBCs/vH8qxWbl/00wcFcVncsMlMkXi
432XA0NInryIy8P1eaMrfMlXF/OmayXMdU2jCjit2j3cscHKEeCp3Fa6sjbH8LKt7Ry3n6NX/cIm
4FTB3/S2opXtdGlnohjHqQ5cf6YHIzKBU/TqG+88Ve26lEjH78fl9WUgG7+Il4vn+iE127frX790
wAdLPlPCdWpyaWZgkQUcNnstTQKfVfC9lNuC009j7awQVzWBpQLRAMn1Os/BqmOI6nsLU7sKAHvP
tFbGQFe8Erdd0kLdy8dNYWZOcDT8ltvvbbx2Na+JWhWDlqRidoiNbD907rsQ4z10BN5qSU/1rYsy
U4I2TzGJaCWWa6n+aNTFq2/1dzATzTepKc6lMxztak3tQjPiKhgtqmVcwUG+CJoBIGDmnuA2nm38
NPsO5Y4Hc8huW2ZUTJrXs5zFlVMFtYCexiZLRYYHcLiDrpwUdO1QQtofXUgVtm4ReNyrsNoPfxIv
CwE2/ek3ZgAn25Wsp5lbKjYNF+q+9H2rCKqiOxIrOsshefATcyXv6ZqxVHuR92DHXE3MWJ7V4fjd
xxzGef0BDJevpl/f+THbXY9zzSRWMWltH/t9DFcdnAq77CyiZAAUqE3OlpG/RPWtG1cVhpZxYxgb
GXGcUtL5IZV1C4Jl1v+83gjdrbEKQeO4jS5xNcwDmFg92kw0uw4DMRbZuW3KF2HOx3F0Tg03Dz6c
I69XqhsgZdGmE6E4S8R1UFTeCUZo78Baw5V0/FTTaV/7yUrbdNNMSQHwaM1jkqdJIN3pc2dnRxzx
XnogXq+3QlO8ikMb4NgqQDmrAx/a33I2vzpW+dxRsnKq0BWvrN5pLzKLtkjAUxF9gXDhm4ttfs3M
lVyiK16J9S5nrmtPRR14xfAuZ/ZHbJZb07BWtn2avYcKNzOFZ/a85XUw1MmnjMz3omvWoLm6spcm
XcS3WecyL+uyDqoo9v9ko0nepJ11P28bVmX5tsVcpp3r4Q6sWt4sPU6j8WBnowPyXZ515dP1anSN
+F+cXcmS3agS/SJFSEggsdUdatR1udyeeqNot22BBjSj4evfub2qh4urCG21AEGSkCQnzzFu0xEd
s8Bx1fVhtHZjxTXkNqedPEOuCTTjjcw6yTD9ueO0cTOXKFvwz4qivJB4ENx2TvtGYXiyhiwGhG6L
5jIBGh3nUE6Plyto/Xbrlh3WBJmVuYKcTVioyzKyz+kSniloKOtKHVOON6wdffjchJTVtYbOjZxL
vCiQL/XUxROOubkC7nulW6Hyu/sd+jBcOcy9aawzCspfr/0mlJdAOe7CU3mY2fwq2mZjx3h3SaEb
w6W1m1JvGZbqModFEReIc2OoxW8Zw9b61UhvvG7NyymYUre8Mp39nTnVD1WlGwe2rWnDoZeAtDwd
YYOJgVrQD2RxFwWAkN+2sK316/c3Py7DAernfZhdihr6uZXH6RnSXFt5JZttDT9moaMhZVRXl27s
vLsC8gR3bTXnd0UYOEd3pYBwM7/acLf3yUVhYiMqd2pVCI0nnotUYfECeED6LMtFnfwsiI7jCAAZ
HsbCA1VTdwZosToSVo3Pol62RDuuJvnjcoMfMBx+FGHVuI1Sl3UoH7WQGZjpw8cSvEL7jGWc2ZDu
ZkNa4VaZrqW+a9zFvQsiOe5bCia6bEkbRUDvnl8Ct/ORN6t+ZHTr/cEyMya0bF1LAjYAUVwWZw2h
JjDGmRj+AQfVx10zY4LLWOB3Q1kh0xGCjyaG7nt5qNJN5ql3t1qfm8R0oKNz/Fkgjd+0ICpDPuif
zmkeQHNVxYroPQ986MTw8x7wDUJEpi6hLobgiPy7XCF2N1bf9k3RH55ejEtQehVwlfJTlg7HBpjd
jaVjmyDDz4txZcVEhuoCAtnToPKXha8vHMSSsbtsYbZtfRjeDW0WtVQhqS4QLT8Lzo80j+6gvZtI
b91zrYcJDP9lYX694AXVpWTVixQ1me56wdblrxocLunXfXYwnDjQkze6wN5d5Dh4NBZV5NUfp5CV
W0nF68H5zi5koso4yWSlW6e6DEjkjyT9ppvyQS/OcWzySz7kTw3kijcMbzk+TIDZ4K4syAMc3qVL
/SsfXsxXzvadfH9Ay/TAnKHugdGOtLhzSVAedUmDjdjG9uvXdfbm5Gs7wqC02yBFx4vp6PE8P+ql
3yJztWx4JpYMgjj+QHMkoHruvois/MCgaRO3pX+8vYrefTrzeWh4s8LGsLDQxclKAPZJ6wP39F/9
0p/b5irZqe7mInt2wcdwuzvbcAwHx+zgNl/hOt9V9Es1ZqgpCvIYHIsb0ZmtfcO5oWrdOaxWeCgN
6+IEFYPusWqUf+ggCfnv7SHY7G04d6nAmhnUrLhUQxQdu6F61IuUG4vJ5nOGU4MmD6C1WVeXZgD2
xnEQHdelmpNsUFGsEX8cysyBkcrA2ed5JrJMSh9xfp1XILZj9PskguUxc1b9cHuyLOMxYWWoJegq
d2DlReTlY0fUV6C7EtfV3z0f+Ugxfa7ElqSXrSsjMJ+AS5iVmqqLs9TfsrV6gCxKnAfVM/PmT0Gv
Dnhmu7s9KssSMDFkYg50F6WVkwiHzxAqGlUHTgiUyW84pW0oxhFeVkgbQE2tukB38QTI5N3Uui+p
7k6idJ58Sk+IPzewXrahXL+/2b2WpuPUTWGgIku/8Yw/czVsPdhZnNHEkUFQnSBjE5WXter+zfPi
IUu71xxD2GcFw9e1xussVS2aVzJ34jXreQzAyLKrgMTnpngqw6zgVYqXFzck16KrKXBjTHzXbvi6
bXpMX3dzN58Ypqdr23/bCMWI0fW2WmxxgFnaN4Fksxrl4hdIAAdhdeYLi1fwXMWqC/65Pf+WQMpE
kvGFtHW9on1G9KdGBc+kmb+0A3m46vTt251MVrrWW2cppCwuauR4WHPL4hhN+0opfW6S0iG3WKNu
WyLchG7hwRmbESIc3RZK0Db/1+9vXCsC/WBXdVH+310em8/ZZRoMFnJnJsKkkhu9XBR1lhWXPKpB
gq+8NMZj2Na5YPt746RudUQcb8AeBIHlo4CQQsxyXFpmtsmHYdl6qOG/VIh2YjNsy12okjBVf+sz
unHDtf29cUhrXU9N2S7FpSk8gSqhojo40zojMiNy4xCwdWG6LyeeH+bISTiDN78MOA9OTcn06zh7
W6hvSxcmqKyBPMBSBRMs7Pfziax1dMrI1D/0YN7bOGosRjCRZWQFmU3vKVyoizbQh5I0IUgSygrk
Krd3ievx+84twiSRK3ktWoSr+UVPdD2GAVtOM1X04zyB5I2Srj+oEjHHvs6MWNwPw2zV4YjYrEkT
5kJmMKsOrSqf6Fy+oqRhY+ezTdrVXm88u6Fq7KNZy0vrNX8hE/G7G7yNEdiavn5/0/S1wh559664
iFFqkDAIAnbLfqta1bagDKeelKwdprFmh4b/0qQ7yYA/lu64c7s2OeIg5syhjYNrHAnqJx+szzEk
ZrYeZm0ryfBpF/lF0kAQ8kIlEn5QKn5AZuxpLNK7FQI/Y9gdby8imwkMx4bsZq3bGbd3lI38qvJ0
BJFwLvfFWyaorPWKNmxDWgDdjYzeOn3L+WaRiMW6JpZsEUG5kCYogBLtTwEJHlM/+66LrYdry7yY
6LFwDMnQNrwAuA97xAQBPFyj3Z2zbkLHKAUunWcDTgOK2hOHK/fEK7FFnWubGsNj06oPBdGkuOCl
5kvUqU9hkX7ry/Bl15LxDa9dapFHOSg5LoTJ/lCkrTwOFBxV+1o3vBagZcWWHMfABHr/T8sauF+h
SrZL+9vnvnEMc6qUQHqkAk6g0QmrovFjNtXDsvPnDa/1cFOd+xGId8/lQL0PSTtOW48ONqsanqpQ
P4KyGkxMO7rfUOnxwBT9yx3c0+15tzRv4sYmD4nmCuSal1YVVZz34L1h4h9WiH15KZP9rAPX6YBN
OL8gaVEuTw3KrKIn7P/TlpiYxWNNUrPId2ZgZGbEtwHLjlW30AOoQrc2e9v0GIftXK8Nh54ntrIg
ZUcFlOy95ulPt+9+75v/a8dvzsKq5SVEqubiMkTruU9XFvuz+9Ijg7CvfcNrR0hfNXJ14bVz550C
z/dPBamDo1ZQpL3dhc0ChuuyrKOUMoE7Ugkeojjjkv5C+jkfDvvaN5zXUdxnAHoVl27xAkQ7eB9e
+S4dHR/x7P/Pv+pp0AUdrkesyD56a/OprUe8DM/3TSs/Vbz8eHsM76Nj0I/hxnrCM7rsesQ8Q3RY
y+6ku/CH7sozmLJF7DndUyXmH2HGuxhSHfe3e7WsXhNOputoZVCkqy596nrHQDT+sQO5BoBrE90w
ztUR3gl9TSTZpNeGyGss5wqKwL1/ArDh5JDspQVJ2O1R2Lq4xkpvXCQcdQkuVR/2R63VK8isIXLk
yuxuEoK+LkjtnG/3Y5uta/9v+qmDRXZBjlyLV+Ku6c3deOjZyIFGIGE2bxwVtk4Mf6dsgQRF0CD5
Sbovwu1+Z3hmnyj/ensMFl80oWQh4iPZSlx1wJo/Htt+lAfI7u39ecPT8zIacbLB2LPrrPepO7qP
w9jgLSOtt2TLbcY2nN0fCM2XcgAC0pP3EWffo8L5IBV7qam3daTaJsnw+YyEIsPMFJcsDwTMW63h
98iJxKfbNrBkNv/bAt6sI+GmZatpV13abPzCIxdcb4TkT31fouBBrRpPAe10V9JpS6/bsqZM/Bhd
pnzMfeDuwZOevYDrWH4ERLs4Er6pNGExi8lh1oGbuSzB8YU8Hnj/epHQcDyC1g6CtHrDzW2jMNxc
r4UjGOBXF4Sw0zGnQfVAPS6OrNmsf7AY/g8sWQeGyhKY6ks6hPUhVGN1WHJoSN22u20AhmtzEJAA
sIH9AzJO8lDR5R/dKwU2vvHb7Q5sv3/9/mZhqWopeZSuMEKk84PDwCKIEpSd79Ku4dwu6n2Kig35
RWThcJATqGmDNP0iUglopedvxCNXa75zXph4sg5o7UDlExLCPD21YXP0/O5ZFWsRjxU/he0WLaZt
rgwfXxYvmkjo5hc/b+F7MmgOiyvmjaPiv+PtvWEYx3kOgcOwowA410AXQefyNJHuIL1XxV4F2BGc
5keuZ3A+8KfZn+7d8a81Dw6D+NrUxX01T4e8He6WYBcaIjKRZ2Hnrl3k4tLaD2X4yGVYfugF7zfG
+r7rRybmbIF+XtO7eAuMsuhcgFAgIvMTLYZ71NAf9yzsyMSbjVPN3NzPUTiU1h09tKx16WENOn+L
+Ov9VYdj4/89R67z6joMuDCRI9EEnkrIAMn8jrLIm1WsiR7ODtHrcipXf8jSncMyNgSxsnqpCpxl
mccecuE9e7zaeAN+/4yJTCazCewrzPG68jKmbgHiRTkcWx9SPKT02hMfWHaYOpEdmtHnd/tsZGwP
xO+7uZCw0bRwCd5od36a1yjdeEN9312jP+BoYZCHQ94glw0hF2i+ZeoU6FruSl1EJtasasFY0eKW
eFn66qECFg2euckOZft1YyvQ0QrOkgX52L5Y/PsoC9d4hrTPade0m0AzsTQooagRq+T19BB48/3o
bt1tLT9u4syyTueN3wDnkgbNMWTqLP1dmGQ/MiFm1AnD3G8xJ51f/OwBNa+8zSDUsh+ZADOPlEhd
VjVmhGXgBu0eaybv2Jwn+T4CIvy+4bguSDUhkFQUYHiQ4pApoQ/gvBkeONAJf+2z69Uob85yd6io
DwxhcQEfd/Zl7fAGG4O6aViP+9o33JV5qa8DmcpL5TiZOuil693YpakrNqIdy5YaGYF65FcT62mR
XyKRPtdUvDh99dyQ8g5qyed12tq5bYvUOMdBjY6TFaoXF1zCqnORjlUsoJm8MUtXg/55jEeR4btq
dAsX141rQFgjcxHIRx4Wv6Wadz3RRSa8TDTzSLMwlBcBDCHx659TlqkY710bZ/N/tTvvDMDElEkB
CGcZYnuIFnkI6DzFaYO4qteXlad/X1Huo1N+hRDocVnD58Yjh2D0flek/Hx7mVmc0YSdhdA742XX
FiAaptE/XgGR6WMkqf8hX8foe8rqMd93QpjUZhOUrDK0mV9W0o0QTRj4M2uGcE9lrh+ZEDSdV5PD
BZWXjESiOoxgp/x7LZdNNXfLQjMhaNmM2o+V8vwy98OnWmWPS0FBL+dv/L7NDIa3K9bU80CIBMFf
CPp358ljwUuV+4ch2Erk2kZg+DtpMsAJIySKp6U4zxpJqzkP/o3SLSYCW/uGo1M8BSo+AlHtQAcF
lFzeaz3jiaHX4cbtyQJ5j0xas3xlE7j9HaSiuRecCHW9S5+N688wZfrUjI64QzEI+N/TNmoOzJ/I
YSAtSsuWcpewrR+ZODQyalmNjcQVa2VfHZK+dqTc5x4mCE35SzQwhqttOTt1XGt/PEcI1E+33Zy/
v0+aNGZl24LioIVxVI/Uek3an5mSP0p5xfzSr9PKnrvG/Xspyy+3+7Mshj/AZ5NeltRBaBJ0NPWP
c+Pr/EuKxBk7tbqf2EY3lsOFXbt/cwhPBEk4Z1wwaWn9bS2AK2mcbBeFGYx97fRN41XmUwHqXwky
D/656ZclppT0u9KIkQk7CxceTHmFyzpv3fw8ARN64Ir9O7VsC9lj2VKY4e+R1zVAS6DG8bqleGP3
0e14XET8NUWNxs5RGD6PGGUeI+rISz1H4BhT3ZlF2YfBdT/uW0bG8T5OAaBVNYKgWtJHkID/go7F
PQ2LjRDIMkUm+IwS3q35XMpLGjbZoaX9TxRafohq8SNj4cZFz7JETQBaCCL8ORu5vFBIXd5ThqI7
x69+7pofE3kGpjG8nUGg6DKuU3h3VS89kjH1Tpnui/PtLmxzdP3+xgtc6k0hmH/lBbU357nRJz/3
vysGdtvU23czNQnNwhWaa82yZhc6Bme/Du6cdePIsP284cJ+Csp2gceny3pVUQcNWCxLejchygLj
w84+jKMbFZXVUEqQO4A1bT32wxAe2DhnsXSy9pAWdEti2ZIxMJFoUT+1TlimTrIE4NqbiysDiU/b
M2W8eg0jOkDpEPjrdQ32pdkjang3UFe0xxbiJCVln0Cs+FLz9vX2qrJ5heHYRaGIYsHsJFrn4ti2
ajzWst5Ip1msbiLSom7kjGRYojgLvlW9aAAIrF+gp/RFNdHGzmQZgAlJ8xtQ27Z+5yRgHU7jtCNe
XPXeFuuorfXrne2N04nQLeZuUU4StoF3LtXQnxBc9RvBpuVwNtnOaDf6KdWzuPiKnKtW67iP9F9r
O20EG5abpcl0Vqw+K1rRiQsV3WPnQ6atqO+qwPk0c+/LSLZyuLZJun5/M0lB1fqZJpO4kMmFnlHv
jseIRvPGJNlaN9y6rtq1cj0MYqib8jC6XXPMtl9dba0bh3OwdiWu2jBwtC7yawEI6xH8/+kGPs9m
YMNx86713FznDoTxJD1iIb00RbMcx8XdcF+bhxnum4VROEBhJ02KrHlx1PiEGpAT4Bt5rN2t1xjL
KjJBaGJFESIXwklGr/gK5bbnaGru6wZ5xSF6dZpu13tGZOLR5nElbNa1uDiM3Dd++TXol6dMVXOs
RNofRSS/7NryTGRa1GS5umI5LtM0rafR9/t7xT13I5SxzdbVUm+cgftVRIMJrWftj4H+XOQP4iXe
EB2H9Pe+/zdibccbpeg8hMMI458D4Ggk3SoysN3sTGhao8PKY54jUPyWhifcg/nJcwEtrZC6eyyc
bgAoxW1fupLrgx+q/MRC+OOo2+5u3+AMbx/8zBdiycRlaUSPhnN99mckX263bnEXE722MCjjLEgT
AmATPWo1jEcxk8TL66csGo63+7DsKL7h844H67dBJC6RK/FUpqvukDYgHLzdumVH8Q2HZyorp8wJ
UDlfClxOX5tgPATrFiuC5d9NDBsfp3CePC+DarOq4mwgX33RbsTflrDJxK+5gANxp0DbM83vJzp9
x2s0kgUA0eTh9GWgzlMYDWpjmiyGNrFs48REEURjdgEMqIxH7FJHJCfbo5Pr7mnCbWPfcjVVOiGe
7cxF0GWXcPHGAwWTxyGI3M+3bW2zhuHoRcHKjIwqu4DWnMVO06+HcSBbQaVlJZFrr282Ksi1Q2F0
xhQNg/rLXcavBNu5DuhGNG5r3nDkrOZVG5Slk/QpBNsDr6meeCb4s9RRu5GpsXVhnN0RKPSmytXZ
RXGI5/ryouXwjEKUjbPVtmANR64RmJHGjRAaV+tv5dQvfu79LCk9V+v0QXjdR3+djvssbXg1Hula
BukSeHXrlQ9pHtF7T3R0o3XLPJngNYiiFJFbcieZK8mgyFcBjw2NyyPwZvX97QHYurjO4ZvFBA4E
PhUecZIBImSxLjJI89VPs5i/3G7fYov/JIHftA/hSs6GsswuPp2PuRs8pKsGH6kvP4Wtui9adZdN
YiNos7idSYVGRm/J05LwRDAodOX6PvL4xrZka/o6fW+GUfhZk9d4QL+KJH9bVRqeB/B67qpwjEzE
WiUjPRVi4UmoPHVo8D5/1FWZxbctYLOw4c8A4gQtHmed5ErzHxXh1zQqz7m77nxDNUnPKmi5dm4z
OQmeWMLPErfnF2hXO1vAcsuBYKpsLnIKo9Vz0qTm2XqAvg4KBqKxPrpLu0AYe6us2GZgw5EjKEtV
ToN4fGFV9+DntcR90dkiCLO0bsLTxjXMZDnCy6oOolkH3Lbmc83LzZoZyySZ2LRpXjK83axpItBH
IeWnVIoq9kj9mM5b2VBLfGwKajKQL4MK1okSMDgcYHUWQ775zl/UWaTiBciSLfEV22Cu39/4GsiR
lJzHJU3CsT2rLD/W7fotklGiNNvKW1qcwjX8uVbtwHPX50nahM9e3p/JlN4Br/t5l8+ZCpuDcoRT
sZxD2ajwujgHpqY/tFxIEY/aD37e7sW2qgzP5nzKO0E8noDhdTjUYfcrqqets8fWuHFG+8h3e2Oo
oyQlgrGjJ/w5jRvV1F9u/7zNAsYh7XVBL2oAaZKiwItT2mXp/Vq19Ox6fbmxr9pWrOHTBFcE2Q2M
J03JLzyTp7JVKm6D9OV69sje/3h7KO9PVWiCzxYq10WXY5r0rQfZtVQF2XKCqnydbQzk/bkKTfxZ
zhuwXaQzT9aBtaDVL9zzjNeheM402xUPhyb+LCTpWAbgOUiycX7tHPfbEtCNY/l9fw5N5Nm06mLJ
UUSS4N3vPg2DHzUwU6vbg4lun7+F3HBnqLJUaaY7nkhIzfpe28fg9oon7Bcbh6jNxNfvb/ekFaye
flPDAqKrDl1TZklDva23a5t9DUcGwEMVOs+xfbtXtjkQZ9R5XMoKkFA/bPtpI4ixdWO4dMo8SL02
PnJOfl74T7p1I4aEX5OKx6AIPbqR97N1Y3j27JQg0h8jbH5F83L18tipvJe2XF/3uZvh1jipnTAI
YewM0UzsSWhY9LrbQttY/v4PtFnlud1a9jypQHcQgqmhHeekXbcEt9+Ph0MTcaaZT7oAyA2E9NF9
I3U81/K+ceZjVuqD7CPUVpGNW9b72x8Siv+/ZllOer/30FVPlscrFlcLNxma/lA56d3oOD9vm8M2
IuO4bt0+7/rFj1CIjSfALowe24V/YIosce+NZyncu9XdCqRsnV2t9sYPhWz7WoOSPom8hgEfGz5w
f0H75BHiI+eV9/ds3OrLNn+Gzwd+Ws01ErVwl+qQz+E3smafritjzaeLqHapjPihKa0ZddIbRddi
/q5RSQzdU0ZiiIuFf+2zj+H1VQBxCzbBPtotf6YdO1xzLHHklc9FO/2gdX7XNmrjFLGkIaED8v/2
SVFI4pZdFSVklh9acDVqqPE6jTiibu2z1w3HNa/+QylKLHc8e2/0azliTBBbP69AFvUF5lDXP/KU
sJgKHPdLd0aZzsvtebya/U+cWWgC2RjnQ98A55lEXc9A0bPeoW6uP95u3DIAE8TGoSPpuwC6JkXL
XteRfAJsDgVYrG+PHQ0+7evE2BACTeYZmIwoCYHzOg+A08b+Iufz3Ely1yuXbCQMbTNl7AggtSSk
D8brIhiRVGjbVv9cnaD9fnsYtuaNPQAiq5CZzpowYcBmxEp9mXmz8e5p2fxNjFoEOiYinC5MVF41
8eS3L0tGntui2bdOQ+OgZyiFGkDgFyaToI8goH9ysHupOnzlVb8Rbdlmx3B3FgpA33MSJSOYgf72
69F7kemyBYGz7L+h4d+MBHydCwxA8v5j4fK7pkp/k6Z+vSKP3RqAvmneORDjmF9zTZo0RVdMIg5K
RfWU5ZW3LxQyYWiTHwgioGqctDQoGzxUQaAtBtSAfupbWu6jlgpNRFopkalY0jFMCnBZfFxTzzuU
Dg7IXX5gItKitWz56uvrhhRVYNib4zFrxOl249c94Z3dzoSfrUU7VmmUs4QjJD1S4d3lpP5ZqeEM
LspTr7doOi0eZ+LP8lp0HQsblkQu9OhLhvpAF9XNHBe0fQO5+smbiIFKoQsQ7aKD3P0UDkoDwZX9
WBZxmEL/rqYo177dkcXxTDxaMULVPhgZTQqwOSa8GPJXt1X1xiOrbZ4Mt6buSMhQ1GHSV3k+xAHt
q++Su/VPFJMN9c4hGN49Rm4/g8qNJkHpZMcrBucMltwtngVLAXho6mkW6SDmaGrDRGfhUyDz32KM
DhDP/Vh77DWc/WQt/M9s1D/bufl52yjvozZDE5826ppkgH3TpGkhspaOdRAL2Y/HNQzWQ+N6wZNX
THgQz4LypMpJbCw6yzZpQtZKIjpo3obwnjkPP42dvxyLZe2HeI5G98FNi59N780n1HcBC397pJYF
YgLZUHK7Ehq5NFH+Or6KgTg/OBVFnKnI3+jCNirjXJeZ52LxBSzBE8FwAn7qng/VhyUIz36LYtIg
HR7KMty3Q/8BaRsyb9HrQBOtQO450wNukx+ycV/xSWiyqpWonm89VFonbr+MJ0oW/6GnU3O8bQxL
OEeNc74o1gFFSgtN2OdsAVXM5AgA5qLqI+X7KLJDE8ymHZ+1RRXQBLUPQ0yjsD+vS+sdiggP/rdH
YdnRTPRa1qmm0x6W1DRXw5l4xDtzKC1srCbbgjXOd6llQJycY790nL9QPZ9kC7mrU3ffz5sQtpGv
ZVYIbMc9K9y4EWUbO6XL9q1OE7zWtYNodL3SJOsd9yhI4D/waaqOg5/qjS4ss28yqtF2rhfJZgoM
CpJ+Tt/OhyZb3I0Vamvd8OU6RdUPaKuxQkuV9xDSBC6bpQHdUqWyxA8mgq0kkAaY3ZImLdCcV/Eu
VzkqHvwxuV7QgbDcSI3+97j3TqBiinQuSnc1im7Qke8ePFEW92uvPmeZyLD15X85WXknmwXMwCOL
A9bfUWBKgaQ7e6F+0p14rUAnqjZpdi2LOjAcP1spnsIUJYmYhXPnOHX1UEaaxm3Vzx9ve6WtC/L/
AU1ICjmQlJBkGZpfJAg+pLr+MLe7FG79MDBigLwfWONFK0ncQE7fp7Dsv86V1j9u/7xt2RlOD0A9
OG4hV5XMWeMcKmB7Yz21WxV/lkVnAt4gFuV6tHKChA3rAMR++DrU4lfUVSpO3e7fcNlC1lmGYULe
/G6NKndqg8SX0xCDIvWRqXVfnsFEuTkE2UeHCpoMTiXOoI4t73lX6PNtA1hWj8m/BgBa6oFoHGEC
jFBqJOKL6feo1N+3m7dNzLXbN9H2SCmWD6tpkrrOry7PvxeEfrrdtO3Pr12+aToVYGDoSvw5ierP
ZIGwmgeeVe3tzMOZ0p3DmgrVCEmSWQXeQQghnxRX/un239smxvDaMhVTmAcNSaDkNMZFFwxxQcpf
txv/7639nU3QhK6RWaHOUaZeAsy2PkY13utkcexRWhUMqB1qCcjq2HnV9ddFh+dlLqHeV25FnpZg
x0S2aU1WYK3rAA/P5ccOkrnQAPpZqyDmQATuCxZMfFsz4moO3jRA/gI+xdBlng6MShlPjb+VErBY
yIS50WhowI2igyTsB3Xnd2Am9LFzbJzmltVr4trWFnV1PZ8CYFO8n74sn51w/RcvL6+3V4CteeM4
72QdcTyEeAmIM6fvLoEVSCijv1UQbQnN2ebn2vUb/+tIxDpEVCSRrntkqnAPJXxkY3osa8jEtNXD
JN00U37SrepBsTHOOw95YpREOW65713KFPlERU/tAXXrJS4gKshFPwnX+bzyrecC2/wYHk70lKdZ
OwEzjJvRaRjVdJeNw77ixvAPkraWS74EmJQI4thxNat/8rzZmBjbnxuHcg3sBopNWw+ZC/oLWL/X
qt6qzrY0bSLYFJnCBoUMBIl5VGd70vnVjFtFT5Y1b/KuRV2nweK2kMSfVHuUsu+P4LHz76Rodz77
mug11OFmeVtkfsJ99ZK37G+dD19ve6xtZgyPbXzwAOlhIkndzyWefFvwMc/ueL7dusWfPMNZF1QT
djwqSUKjrPrcVFl4Whw6PgegYj7jefn37W5sg7h+f7MnrG0ZLnk9EmBFu+hB9b4XN9HmJcvWuhFM
z+3Ul9XqYVMbSkhwLFe+2CHfmCFb44a7Bv7it3nb4kBGWu3ER92cZ6Z+7ZsXI4he3K7WmYvG+6yG
Zk8wPuh5+bKvbcNbRSMrqLAN8FYug1PK3T6mGd+ZxTSRariHgwJivN7GtU/jaKG/la63yOYtq9KE
qemBV2zNiZssYRs9DH79N434eFJLKw+u3HpLs+wLJlAt6zOZCa9xE6oAVpP+ORiDkxLFRmLB1vx1
cG/WvADvUENU6SZjFxWH2Zm72JHupcuD4y4Dm9i0qSNtO9N0RZpNVCye6mV+GsY5/Wtf81eHePP/
1RCkUTC5mJ6xCfJT3/aQVwPUjv/e177htQAUa1D8ZS5SI2DgOjZhTpd72bB5X51GaPKnQYtC+CNP
lwSSrkAzDG4ry7usVml1d3sENgsb3ttC41AUM1+TXKnyRAZGDj62unuh1nGnjQ0nVk0KIAa4bvHQ
6EikB30GB9i8Dlyn+s/rAF6m/9/ESnO+hLO3JhIVTdibc+9Q14s6zuCruY9cdz6sjHpx50TtcUqb
Mh66gj2NI+mQNClC1LlRH/mT27N5XVfv/cw1m/xmvblVFmSShGsCjC0EQ4ZJ6Me8qtQGysXW/DUX
8Kb5ZtWtjHK5JoUX5d79VPRBcGCgBtjCvdo6MPw9I53odYntpESpcEuCv1twUW/MjeXixkzgWubN
KI4s4CwuKg4h+jQnMghPV3CEW4qDcIM+bvricQrTT1mBasQcJAfOvhsP+4NBzfHCBtX1azIIpvWx
4dnsglKqIfp02/TvOxLjxlYAECwv+gWr3PGKZzAY3ZcBqobIzksVMynT+LIOQvJ6Tcpi/V0xcpJz
8LuP6K5MDDM501TAoinz1JpoWv47+uKfdg53rlrD/wdUXXTR2q9J1bf+IzT4NFiK/C1hKcu8mxi2
0l1LVFcLzHvG2/NM6u6cE7l+IgA9/4+zK1uSW1WCX6QILQiJV/U609KMPeP9RWH7+GhfEFpAX3+z
/TSXM7Qi+sl2hwNBUQUFZGXu7ppaHcc2pXPb91BmT8gs1iPpRX+catcC3kf9uf0FQ9zp8LVq5G7H
Ob6Q8rE+VBYAGRWKGTciz2QiLartpuoZJ80KQQlrPJZsIBEZ2nnXoNJ6w0TXpt5Z+HQKtWVuOlfU
lUwsd5J7udbHPHD93dRNQE9sHYJMVrr+/mb5U15eNF3eyKSSotoJr3DOIx6HN3IdU+taANvW0KS2
rAGAdLuEY63aSyLuIzWnOn1a7aJmQazhkrhWnn0cF9ad8KqydeFi6rq2iVutDdRLTVXCB2n9Wr02
/UqF2MpkTa1r8dv5IWlcK1SJlwXeDpM87BjnW9UJhtZ1qJlV1qRrHT4nKBB1jlZTU3A7OFt+aWpd
25CBUcjstZMyKcmMBBbPVheJ15rD7bA1BJZOh5ZBG91t8xEuU/MhPAyQnfzoAYr/XdDQv48tlepM
aGnoLZBRKKakJoGIumuNBeXNBtTCZJ/ryN6EVDbmopOgxUq60u1Bui3zBEvFFrWDqfXr729a98hS
07TgYxIuXXaEWLo8O43cwliYrK8F7NI7CoAXKhJOvYeqXWOQjuwtVW2YxrCkBdqhWYDVf1w7IhJR
pf8sRf/Jb8mDR8QTa7cKBk2f0OKWNDKYU5yxkqnEq0pOPi6DQs2GdRwX+9/bLmr6hBa81ryi+scd
RWL386UL1FPhlrt+pA8V3yzIfh8rQXWAmWqH0kdBIoYx1+ooeNUeXJq7D7MTkjisuB/ZZeF8L+1m
i8zDMKr/gM1mB8feHKPy1tCJqr5E3OVANPB6DA8g9mo2ds73H9moDjur2djLdfSGxO3K8IxCQj+C
kiU/KY8O0XVza7MtwInBm3UQmqJdVnRQlUwg1P5nSZGCo+mOjhtJmMliWqB7beWILiA8UZK8pqmb
RZ0QKIJl1Y8uaA+3nc0Q7zoHGsjh2ey0CJmq6fuomK3qeF28Nlo3WUiL9w6EVallzZgM3KNYY3ap
szWMmCy2yi9N3dci3vFUHYQNuh+4Yf/kMQcHkGxTN+V6IH0nRdK1Nz1RWTIblyEBfuhzVS+Xri2f
UQJzKmh5BND0OHUdRN3Gj/fNhRb4gVd3K4NwfQJJod/AtgBnGPR3bto61CwQw0TFTHkCyJd1Rqaa
nUiDF8q7uq4jyjzLyVLqFjxxS/unUJmKJJbiOxvXztCyx53f9TI06ce0iCFhTssoqAj/ebvvBifV
9TdVLgM/XCRPPOGCSirPaFUdXRZCT94Ly3TdyLcNzqQjxqAhT9Qasj7pQjjooJi9C4CR2BfW2CbV
OrCjW4fr3s4CAfAaC/f3jU7b0FHP21UhjkKJXMZmryryr0QplQeVxdvtG1YpHUtmL1OJksixT9a2
j6yFHgPV/+OldZy56ca2bghyHUsWdL7LWUs6fAKsoJI/pU3+9XbvTXOvbedKSgXukKpP7CV8BeLr
BSxsvwoebMB/TD3XInqAjKUq66VPlqz/LsOCR8QiW4XIhr7rELLeExbEZGWfTNbiHvK+khEFOOAI
OdytRNb0CS0Xr/wu/ZvtJ6tF7WMj6g9Vk/kHydX3u+yvo8gqkDNOteV0qBH28oiJ/uB0Nsp/+J37
m06F1vcqdP0CyoydX7DzOHrNQ+aHn+7r/dVsb5JlpBUC9FF+kzBmHaVY99ZUvzR2dlehCtWxY6BR
h+5jsLZJScMfKJTKIr4UL7e7bghbHQlW0SYFNkV1CQndT35NLwUpLpOrxl1aVqfb3zAkmboOZwfI
L55NZJ14NgREu7axv+Lhj+whzNGieMhpIwBzpy+1csr97S+a/FULZyYnYtcurROaof7YWnI3ssbU
j6SttvZR06C0kM7DTqWty9oEd+TnzJMvwbp+963skyr4cQQfMk5Qn2+PxrB66Hgxt3RRkR96dSIK
4Ryg7u5gNGpLTcZgKx0klqWuLAWokxOLV7HdoZIryB48J9tYtA120nFiawnpiWFC8xJn7l0Acu1E
iMY9orIaOiw0h8449elTOtx5065Dx0DLpLw07XARRKxPQ+CWkces+y6aPC3QrQDUrpKu8OSyz4/5
OIantS+Cw+15Ns3Edf7fLCN2Qycnc7I2ATSzivAe8hg0/HGFHvJGAmX6gJaG+7hAlyAawjZEqfho
CSEeeGr7MRXlFuLY5Kvu/4/hKjyapWHRJR4bwAnOJu+hkPZ63z6qA8j6bF6XcCzbpFnn12x0vowQ
Mr9tfFPH9Xju7BVH96pJpNsUierm9FBKT25Y3lBxSnVkWFmNsk+l6BMIs3wtnDWeRP47Xbtn0lY/
q+tbEF5/S44n/soHyeLy5faoDDOuo8XCwgssBXgvbkKK7lGNgv2awWnxLADA2hiawXA6ZGwB4Y09
+ynqZYHu+sroDN+tkUq5G4ml4SCvU6DZQ+YCkxZ2ydLhIdsq8tesGR4LtwI/pBPXM9/SyTBshe7V
hm/Cz6qhFu02+NAsgQEP6uGobHcPMOeXSbpbIWiy1vX3Nx8ZC3vmbPGaBOVdfuQrgP554N0H7qI6
dgxM+iAt81mXDEVqRbjpKCIom51v+5LJPlpoV8PcCxe3aUml0iEaHV9FOQQSUdo69Xsxzf596Y6O
IRvdwBOFxetk5RADutTVRPqjZzf8Xo/VQn0A/G1WfVsndW2fgnF+7ef081020oFkiwjdyuuWNuEg
AY0gcftU+ytDyWb+PIZbZeQGH9IRZd0y26LvkA/4bruIneU4eFOxlnL8dHsQpva1c3Yz1RVqQJE9
SbHMu6lSAjjjsdrf1/rVvd5EANwGxTrKrZNq7vmpK8fuHIhNBk5T37UgJoXls2YUbZJD9lqCNqRs
jnNXO83GamRYUHUSNF909rLyuU1YOLKIjoIcPIA1z05d/LnPPtomTTLfqVGB2CROV/+inmNFrp+5
9y3WOgvaSNrFFSkab1VnPfjKr/bEGcsNhKbJOFraDWdkcrT7NpFF2x+QS9Yn8EsOcZa2asP+hkVI
l+xsWAA5I+E0id+PDw5Qa5Kkv4RkeyKbDfc3jELHlo1sUYWFM24y0+xPM6m9s85nYfGNHMawn+no
MlH2YuDgwU1Sa9qj0iTuKAqb/GlfDMvvdKQfb7uRaRRaEDtjRrNM9g2gynjk4ux8TSxAerMx1YY4
s7Uonrgl1kwtTQKu6R6vxY1SVcTq7j5yBqqjy+ZmTgc8vbZJBgb2y1R30HxJyZ1bvU58NoftSvE6
gBWuFH8KFxWig/MjLPmOzc3Grb3JQFoY8xmntkn1WObY0u79a4bdtn52uD27pta1vVi2NQoTIViI
sko33DPaB4cKxCIbO7DJd7Q4ngrGwU85YYORkOWcJYTI859sGH/e13lt/80yno9Zu9RJ11waBTae
Bg9AG+vD+9Hl65iyol3toEv7KukKsrNyb5+XwTGfMyzQuLIn90nG+DrV2aSmEsmWUyYtz0VU805G
jhiPt+3z/hrn6yRnlsvIVAVLmXQ9KH18weO6lntfWZ8zZ904yb4/xb7OdhasUFiaVqdIprp/8H1y
AmXiaQQO4fYQ3vdPXweM4bKl6EWwFElTBFMfubSY630ZknYLXWmy0fXDb7IIBv62NlVTkWR1s2+b
wYvazi5260za/aqCLVSgyZ20KM5FVlO/WovEQv31CcQG68GZIL4SSDv/1E1W9ch8MFrcZzQtqP20
VFkhxyJxoNyzq52C7ge8vJ7ua10L6jGtQ9AZZ0XS+uoB+KHhYFcBubNxLaSVWGQvGpolfjo/9/50
TsXK7zOLDhNzAMlNSe1lwLnObNeCvmLXK74FYzYEgo4Qq4KZtjNKLpPUq0/Scs7S7XEFtiUxbggE
HR4WTPUUuIBOAvvnf07F8NR47bfbE2rqubYFpyAXwpkCFH/1Ep4HRR4Cb350a+v37eYNPBi+DgyD
kng6i4xnyeyoH1UropVmkS9+9uqzxb0ImIrdlIOBHr/e/qJpQFpM957kfdpZVoxq3v3SiAfP73eZ
ajcSL9NUaLHsWost5xDNd7IvI5Hnc1Ra9lZ5oal1LXh5CYgvREgRAXlrv7ZqGc7pUGylvabWteDF
2/nUFS6zYt9uPxREJukUHm5b3bDE6aRkWYvij0y6Vmz5DnSIQ8GOTVV+8q1cRi5bxD6b0o+3P2UY
hQ4Yc6cla8Y+z5KG2OnzGDQdMKVFu5GSGrYEnZxMWcHiqM7PkiLAA5vTym+kD/4p+bx3JnqXTKiv
w8byAiHXAHSeOLQtOzxuh+R1hIjPGuXryu/bPHXYGLDIc+hMixVnyzot+xw7QboPyZ0Smr4uoelY
kBiCjeBMWQBQfdiAwm3KPt2eY0MQ69xkjpydTIrJiqsyO16DWOTZh2CaNtJqg7fq1GR52vkAqGCS
RddNkQ2NkIhZ9bdpTQ92kAIPAF6R+5YjHUVGPEFHXJdj3wmm4RmKJPlpKVbr6M8TuSsT9v/DU5ZO
rB1HYcWtdEQUlkICEbVFM2CaCW1PzgmbCyvnVrxW+cVbx8e6Gk6dze/LIHXoWMpGr2zmksUro6hJ
S5+bBZKvpbpvtdZxYvm8FBYK2zMAY5kfeVbzmBbsPjJ4XweH2YuSdG6xKxNbPXoB/bdhwxZu1bAM
6Wgw15WioDy3YoVSFlQUPEIyLo8IHy9j2G4spIap1enIJjJAoSpb0riqmocqoyc/X48KtcK3Y9iw
TutgMJEH3jhnHnbKdcIjPArVzpbXbYHBTK1r+zC0NhuOSwkW8yEb9jJlQ8T9fKv1v7eg/wVrQWfx
/08GpIbLuyDqBjIzPEIcZE/n6lCzczrZ0dDxaE4/OmEVqX6N2Pwj9KZHRrJ9Gjy74UdV/aTpsQAJ
7X2G1LZtj/Uctzoti8NUfR3z9IPn0R+3mza5gBbdZByLVEImPC7zbnwMGzaCTCEfz2Obbx1yDZ6s
Q8VqkA7SrMIC4viLjWMuNOhT8mzRtnZeAcGBUkmZzsPhrvHoyLGe5MLhnpfGtWwfrMV6WEuRhHIL
g2Awl847lnEvLdeGpfEa1EeR17vQb76jcODf271/H9Tl69ixPkDhJpS+0riloLspm2I6T9jHI7X4
7BgAF3rAhWK5a9rQ3uEd8L5LJl/HkgnZDz4nNI0dbp8gmPG6IIfe8F3T7F/D980Ju6A1KHzmIYzp
qj55LBsiaQGwTZav5fWu77bdTNOirQV1E9K1SNc0Bm3Gy1yGT+1ox9WyhbV7H3wA1d7/H0M64yql
ZiKMx2oAXcB8KaV4zkCnNpcoG8497wBZ21+3h2JY1nQasrALOtuxJhanZZo+5OW6flvmTG5cyZlm
Qwt32sxiangO/4WoCG8zHMGquGi8b6mUG6u+4RM6jmxZgQCuLBrGXTg9LGF+4UXjH7OWPi7Qhb0v
zHVGMt/GvWKVr2EMSs1D1nO1rzO73jthukXYZpgHHUqWdcVo5eDxj2cbBAvlwIpolP7L7Uk2HYp1
HJm/jqDxssc0DjP7m5PbbZxb6b+QVRp2ds/SPUCj/Fxw0qLmgwyPY8a2cDoGX/4PVRluV2TQ22k8
u/Nnx/3gL6+QAUQ9bvvBAiyID/ZGTJoMqAU+Ct/JkBdYy9TIxE6m+bBTHi6Yb1vwL1fKO/uzjjib
fSLC1hdpLEkBGvGXQX1L52KfesvRmq09JHp2uZ+j5KTfS1wtNKBq9OtTJY8NaCIHldj5D4+Cm3O9
ZOl0XMcXARLhKd8vZN7f7qJhUdLxaqjacTloHOFBLVBqSwjadnel+RnELFs46b8AjPesoGUGfiMp
+BGQBI1tCaXDIVpWuXOXpLJPGWmjJagOLE9kcB14wV497xcgX7vUm3d980x4Hg0r2yHNjFxuP4Ic
2+HwvYbva++jtTwPXrjv2u/C2RLu+0sl8l5/tfVH9MEEaigf2X73SXE8qT5duznT+jBxFCQs9dnx
IXCQf1VKvAQDPeHSDmeZ7KkEE+O1f2wrAl2s3e/0REfDZaVTXCXnWeyF1QO6EqTdnqwfa2wahHxF
rcQR7uFk695vgiiwtnTcXdN3r3H5Zj+ccjlUqsGMVeCQRjUOsAPOyvcVxlfLY5A70YjaST6l0Voc
WObtnaGCWB89ii4puHwqWn/XYOPEP5myDpXzYlcbN4F/X5/fs8n1tPymb30GVUVrdVi81K9KdTtn
QI0LFoduXfc17SIEUFkd29Y5XcPM944cSpuKbZxGDAuGjrgLrKGdyHJN6FuviSaPVVEelFvLkcn1
dNBdWDlry8uVAab2s1M/c9vZOdXPVJyodxz9Pub9Szun0dz+GcOkzqt9r5D7tzt4HaToNi5+/kLM
3jOxtipaDs88SOZcU3k8lNhOhA4w8Jm0y/Uu8WvnFI9B9dQ0YHccxkOzgiFaHgf/GwP5O8yv0hin
Dcy9U31DnUG0pv9IfkSB3X6dw9M147k6UbtCPo9cXWTbcU2zo6VYhfKERMlNACqv7sz6SuzKMN/C
npsavwbLG8cTYQkqyyKjceoXz5Oaj242bWwUhlVYx/rJvKAd9XMay7FfItYET84kEtSubLRv6rq2
ovVO7kCPoaRxJb4AF/FcQe309v5haFnH+jUC9LBBWdC4LqY5Yi59sEn74XbbhixAB/Q1bHWdUPU0
9saTDIOI5sGOo3o4/cG9GZfm1vG+72grikydprUdWN8f2Q974tOehsFTXdeJbbtpRBf6iHrxPrr9
NZPFrinpGzeqG+gKDqqhMS1KCwEUgBduBLvEfa1fPexN61NTS0j9+Mg5QaJfH4pqbSH4Ug1Tf58r
6bRwqSsa0OF4QVyO0EWyUjwzsxDCube7b8jLdVDf0rdgyHYUjZ1++S1TkM/J/quHDa7P0o3ZNtlf
C+O2Y5w6LvNji5T8OBES7kVOvf3tARgiWQf0VXnZCSfL/JjP5LUO21cbHGgAam2cW0zNa4EMrfku
r6jr4zjEdpY1np2UPDK5bmyuBtvokD5rwnOybxH0vpPFPueQTgur8L7CRV/H8jGW0SYUBTo/0z9z
yLKIePdpXfs6LdxaVw5XM3CZBemtKGS8xO3QuHWSM7ilLmNau97Q1TN8prAyLh7Agx5me/AhKtTv
4E38aentYOsezTDFOk/cVY6ILqz2Y+lEuIhYhwiUi7ed0zS919/fLA40mzq/rNG0TekS2fOIew5V
3+f5jrb3poLPtsVSN677Ll6L+dmpm1Pmb0lem8yihW1RuN04qInEYqJ7xabXBp9x0q3SDZNptDNK
WKiJtn3oxfbc+pHVtok3lvRO02hRC2sX9tR6btwX094V0yFdyZEMzUbzhr7/B8TX+73we+XG80oP
60AecnDz3/YYg9X/A+AjBR5tWO7Ffo9S8tJrwl2z9s1hBVPu4fYnTL3Xdl+OR9F6JJYbN7x/WB3x
uL0omHqvbbVduQBSAklU+Ml4AQj6hblrRJb8dLvn1x6+kybruD0HmziTs3JiodSXys8vLSGH2uHn
JcwOVk020nGTga6/v4la2y/6vnccFZNekZ0s7HxXubazsR2aBqGFreX1rkVobscq7T62gGimqkxw
z7P31+mh7e7McHWGOMG5V5NpXRG+83qxoCsKvfoh2/fU2nroMtSd+LYWw34t13zq3TV2lNoVubMP
8+Dhr2rXMFY7arUferd/GdLxREn66lvBRp5qmiAtvIdhaIss5GucO2XxCQo9yo3SBoQx+9t+9n77
RMf5rbieJsxXMlYle0Xx7onTccO33p99omP7UrcBsHXxl7gT/NB25KFK2y/MTovIyrpuF0x3bmtE
B/rZDK9DwDAvMfOC/RgKpF49/QfYyy3qtPeDnegovzFQawVCYVhpahYUDbJn1qtn3AO83J4FU/vX
39+E4VoDRgbNYBkD7Qeojt1V8VT14uzlbn2+/QnTRF9/f/MJEEdMDG/6Ek8cI8GxeZj3ss63+MFM
reuRblu12yt7iWkXVJ8dSfw2otC+ugvJQXTmN/AzcojdiCUemSUebHDbXSj37qP8IzrxG1snkhO/
h2kgWk9L63TVwLptddPEauELxcCu7nxY3bM6iNdxuuuU88sLprtydqJj+njdldD4q2VMM/asHOvD
KNZdM8qthNEwrzqqr3QnPkAaTMagfb8+6EKYQFEcXu+yjg7qa2zmhH0VzjEN2/1QDM9tlYKhstzA
uJg6r23RM/dY2jfTHOc27lRRTYQSkGwSG+nL+3k70WF9tJ3ESHp7iKUvjrljJ84k8RqjnvOc3/U2
TcLrwN7ErEt8OterFHE5jdlO9vY5Cwo3ylJn4zXMZCEtbGdORukqa4iJ1WU7koUfrTJfD7dn19S4
llXzgDQQYetEXE3TL8shGSqUcWt2X+Pafmyx2UaFDxrn7fyzc8cmskA0erttQ9DqSL666iuOpVHE
bYWb4JJjwxpXLP3t1ivA+6/cRMfv1USh8inNBKIqsHekDHZUkBcnZR8Ku4tJ0BxLADmi2rpPspz8
B9In2yYbZoyIrUFxdLzGOqMcdItYyTDRwTUBeOOmsurAhQPdrljY4gMlzm8nnDeuxN+/piM6hG/F
A6CSqFuN02beM9mfJ5/sbS5OHoLNs1FZMWxVPBjiWUfz4WoOu3zYDLE9lHGb+ccJ5EdzO32HZN3X
245lMtT19zeGwu37UIE1ZojdIE+scn7moIu83bTBZ3U83+SneQ8MKHqfS/BySPDLDxaBkGZF7I1s
3tR7LZ5rSMTzHmrfcen49avbF/X5+mByX0DrED5Z0q72M6uPJ+W8ZK08j9by/bZtTB3XN2EbevF1
l/Ux0BfTocgFWCwQBxsdN1hex++ta8/xkoX3EzHkPyR0RiPHlp9Yl2+EgMEvdQBfkDLWrqroYhZk
wKkdh0keqEzPlr11A2Wwj47iw1pT4UlWtjHBG0fcO5W42E6zRatrss91XG+cvl/Wa+Hx0sd5yNIo
6NWh5tYPb96ivDH1/vrdN+1XeeWDQJ20cW3L6jDlKzllwVzdaf3rV9+0ni41qP2ly+OlH6PCQwWa
HwequKz8vqjSdUTbmbglnmda3LrmqCVRtBH07Ds027pUN7y4ER3IF1QMKsHOiC+AvqUOUXuQHhXo
pkf1bWZeRKpH3/pii9+8dUFWM5wcKI50xakv/B14HKLQbg+1AL5ZPgz5soMHep4d0Snb4T+RJt+P
8if+ZmUl0HMvsAvZeo41eY62x7t+s5YeDeo4GCz0LmgiihDoofC3EbqGE6quUJqqtXZWizUxYCfH
jqdHYsmj6/MHZ+12IO296+ab6Pi/K/8qL8auwcvh5J0n4e/rdGUb/mNYHnS8n68K5qbj2GDhR4Y1
dfShXIIfiqbfQ7vaWuMMhtJRf1iaw76bSoxgav54TvlBWWsJIbTiUlMPNBVA7m9MiYEiHRnu/wfc
LHuoIASijS35ZNv+Y9C7kVz+OlvjfyFMHpb2o0c7vJDOEa6a7zSjtooAABiyUlZtrLIGz7tOmdEj
ZD3L8Q+XztL/BjvhVg2KQcOQ6GKk9gRJNl4g5FdaRNeAAaogyKMKhMIeD3fgv1q8L65XnmbinAo7
i0pVRgOis+5UZG8JixiiSyeay92gVA6EIWNhWYe0ZN/8ctjPa/779qZral7LFhqySu6UTF2q5rHm
3ssg14M3d1sP5iaP1NaGwgtnL60sdRFD+FiRpjsUE/DbtHY++6hmQHlb7tx3j+Vr6QODZN48OeV6
Ge1jpeoYWk/HUVmRsn85Gflzl7l00OBEUo53gmq90H6mJ6+FRgDEyepj5nbVh9ufMGyUOmTQ7lDi
r1SzXqBEwXeyXuqTCEi5sVGaWr9O1JuNki6phf19VBc/68llqcGupnJ32jiSmVrXVgXctIdh3/ig
9MFV3yOreieqi1Xtb1vGsIbqkMCSpXihhxIGCIPmT0GbfmRd8DQ4oFkl7L6neaKTzwVQIetzP6OX
cQRT5SCg/1Bm0MO8PQJDtOlgwLEpoChBJ3VBQQNuP5eOHERHz1D7uO+iScfyDT54C0XgeJfFD773
FAojqYr9drzTN7VwLu2pz0HW5V0six6ItJ/pXGyVQ5p8R4tfZ81CStvQvQwD5wcZrtWRYQPZsLxh
IdJhdLMnkENAEvQCpTPULPJfQ2HtQHt1EJP9ZfDkr7smWGeXK1uatl5H3UvRpwp0F8slIILvS2/r
JtFw0tb55cIwwJGFC/cSjijb6AqUajPv5Fn8pyvcc9nVSZndV3ROdKDbCqnWdFKpvNRlMH4NKLM/
iNmVX3PZg2BGqGZwT7fNZph7HfPmWuvS5PXgwq+WX1VWPwpv/XJf09dPvlnwsmXoyrW23Es3LEPU
OYt3XEv7PqwN0eVJ2axgttBzL9zLQUFqc8hgus3We7phwfO0zTlcvAq0i6O8ZIvcpSr87a7yn8ka
TjZh00ZgGJYkHXfWFitdpyxwL2O6PAJzn4jF2Y0F2UiqTc1rUd1MXuCvKXMvmSRnEKclhWqSbN3C
fBgspGPPmOIBaNspvdQT+7SM6REzcCCsBGdouAVIMjinjkGbmz6AxMkSXJzc+4Ay8VdfBRv7pcE6
Oplc77X1ULZMIprb4Hm1pYU9B6IwgNH5itQbybrpK1fjvQkB6igHGDOC6PL5d3DPvuT++NkK3ePt
CDM1f/39TfOdrEJw/Kb0sorguR+LKULV6p602fl2+6Y51iLYgjCD44ER4YJnw4+zx07Dmn5zfXpO
G35fVqRjzvKgs3rSre6l6hwXEEb337y+jyuC/AVYvzEPpF6hd9L28mIv1xU7F8F+QK66MbeGCg2i
o83sus1okWLbBJ/zzzHkMpr5/KmYrDPPgp2k/bmACOTseWeHufcdGlwtqMHLC4wh1CwvPphOjqSz
7McmDQWEnuS0MekGp9JhaGXvel7bSSysQ/u6CPuH7fvfgzq4765Rx6FlNeQYLDG5l0nOF2dczmpd
N/Yyg7vqMDS++lQxNbsX0AwDkr143VM+NgFAPzLf2RJ+ezssTBbSopqNEkBnB5PQK2B90ooKyEe7
zjEMPGvjE6ahaJHNIcMrKtrKC+htwFrsl9Y+RIZ/sIe+27cinDf2IMMKq7PMOaJowHHG1WXMHRIB
SbFErQ0e+vsM5f3/+gT+1NLt8kJeGrqUl5y6w9mDPOqV7o9sRKFpLrSNeiTBWC95511sO3+alvmx
l+6epfTlvhFoaTcb7M5V1Fou/myzR5ar+ez6bXlxRLpFwmQagRbSzQwtSKhZLheUjfqP9SDyPWSr
2GNABn9/exSG5zQdo+Yw0gOyUXoXWp+aedjR1D4EYbmr7N8Vs3aBOOHS8vanDA71H8zaEoDXWzS4
1WjnKSJzUKCimw0bhyxT69oZGoc4yoXCQIoMQmh2wK1dZYXNRt8NQadTzXncR/pCMBP2NHd7EQwc
lc7TcGEdk/vOHrdSV8OM69C1YF5yr8bRFutHNh5rWpIv4HRfXzw1DRvrh8lQ19/fbH32ONSowvCd
SzUpUkYctJo/VpfKjRufv3jY/6LviK1FNuPuWvMlcC5u+9Q41XkBXsmtv6quO9TDuMsa99DYX+aW
HwaUrfDQBedEH2UFi6pg65BkGqMW+jWK+ARviXNReAJ9BU8v2xFabCUPxiFqoT+7JB+8As2n3kdb
/m4bkEOQlyZzdnM3HsI8GQIcO9QuC+sIYw2Ufy3A6u9kVCa2ti4Mhd+DCW+Rl7zx6hd7RbEPuJXn
hyXwUmdjgX7fhJ4ObgvUZAcoKVgujdWr1xYgij9Nnjdf7lkLPB3fpiBorKqBYPH05xertH4GrLgr
ffd0QBun+eL3LXaWdgl33kxOaztfsCZs7Vwh4uS//u3peLaSLYRDuW2+hKz74NtNG40T4L22+4yE
7+fkTUWEmse7nqY9ncPOD/AwJ4F4uAAP4kaNT7s9yg6tPe0Hftc26enSpg4h/QQmp/kyDlf+F5r/
Wob2JELv8+2pNtlLWw+8Oki90W6WC8vr00SOaxdc8MdAxyh0Oi/KtuTQTB6rBb3vpr20uDNf2ASm
TlkN6R6A6y1KFVPrWsyXdgAIoJ1NF5+m1aXHG9FkL/Kuo47H9ICWkPypkf5cykJ0DyFEer8SbPxb
mBkDAtfToW5S1OCM6iEaJVyreXKgGxc7OOXukOBBzg3VYZ97XtcRnprLnZ0tbRatztj8j7MrW5IT
VpY/dIgACRC8Ar1M96y2Z7y8KLwCWhCLWL/+Zt8nH46ZjugnR/Q4BEiqUqkqK/PsQKztilVuTN8a
DOdYZ+ZBiF3g9NFxWkyexPRGBge6xsJ1AE/KqgqH81B2QQIuI3S4lubOA/fv+3v438c/jS6//3Vm
1iZQzCnH4VySfke1++Q6aLVUwWnqpyvMYVsTdIkI/nrEAAvUcmz6c8wmtdPGVQCtTdcO/X/HFXSN
htO9Udod+vFcuQwwxFiIA+08dceK6TYYK41Wdg6xkzFktBnhF0m3c3QPQfOo4le81IYXiVbGbfgg
rLX9cNaueqyZfQHQ96xpCfUF+ijK+C7m5TW11a3VXpl63/WxURDZOCvljWizjgWkCX32YKcwyqbJ
RleWfGtRVlYP1H0Bdo68O0PU/BFtKH9qOR+1F39+f9Nu7Kg1Uq7ychE2ElZhGCv2dWv6dLyubbg1
+mWh/tqvFmQ/3HL0bzj+bB5JXQ1HaQN2vO3dV9F8HAN2ytSCOLgyIH2cijFb7CR2t42+MudiMhx0
B/DlMw38IgFhL4S9vaa75m8vb/mPEGENh7tEHyG3YjiHvvmh9aSTNvQOGqreIfd+5VT+vO07Lmvz
1xpEviQh2EzGM64nXtq1wZgFPPhz2+Are3YNoI7eiCWIhU+gilmFqR/Q8IpH3do+K3v25ECcJsZ5
MPCuuosd7Z67ZrwGt9uwrDUgbuypx7pBjgjQ94SFy75coPTTRN339+dma/yV5cYylsgKlzAtkOuA
Vg0kg/kjW9zbdv8aFgfD6ispMPUGAvC7jgx+Kn3u3Db1a1CcX5VgyXOpPbNoVOkw1AmaTa41pm2s
6xoPp4NeOiAb688+6lFnNM/PmcPNeOPErAw38P2izG1pz4JG7r5DEeBQquCa2V5c1z/Mds1oV+WV
OzVLZM/NVFW7kg86bZfyyS94mVZAJyZtx8J0cei1B27kiema5G4ZKG7jzJ3O5cAWekAMCA7p0oiX
ovWcQ4jeykw4lb2H8vrQZgWKf1k70mvK3Bu7eA2fY72pakCO7ZkIe2zpcNe05mlmt4Ev6Ro718/a
VxdFo7PxQI3dMnWcdfShLcmTE9Q3bojVUV2Cgd4NSIHADOmfR1Rbp69TP9SvN5n5GuOGDkVSL+he
PvtqcFNI2UwZfmsSJ6L8yjV7Yw3W+DYyBlCcI2571qiBOr49TUH0TEV1U0qdrhFuJcgGiGuRTi/D
he6FN6q9D0jW7v352TD2NbTNjYAtUQxVFBNXw5++I/pnW8XX2Pi2Rl8ZexTbHs0JuMijabz/OXb1
ckd0c63B5TLKP4x9TVsXu6BhjlqoWudemYq6/SFY97GcxTcQQl6z760vuPz+1/lcAH7soLiAAK9q
0KVLpqfCmW/b+WsImoEi/VhYHEENwE8mCWk1JL1l3o/3l3YjhFmz1skQfZp1zMazrXyWQCsdQlEq
MEmnyGfG/PkYDOZK5nbLBFY2XAmgZXvededg3nNnguqV6r63iru3RUlrDBor4mLQPRLN2jGfqzB+
aMoguGK+Gyu8hp5RCJBoEs3m3Jdzl3R5cNdIciWTunEc/TfmjPyH6pm0dRia81BLL6GgUiIu2mj+
U9hLA3UTGJCPeTb1wviyNtegB1tfdNkQf+1ZXkEHRYII81xJBgVggzZg3fH5Suyxsa3W1HWxG2uQ
0M89ynuUJqjnRodqlt6O6dY9ssjRH6ZbGRvoGppG53gwHkSGznPn8SdVOu2RWB8sbY28RlC5NVsr
C59cvx+c2OuRPGt7mQS07H+gmtJcscKt4VcxuB900ai1250HO0bAyTiQseBzlb5v4xsucI1LC0Pt
DNIs7ZnE8RwmjhHtWfLeOdCoQH0j9MMrp9DWqq8s3DFO1S9RPp69UtZIOPnjeCiGgaZLPJrMic3y
ubkUyd//rK1JWwXnUPiosSidd6rMSLKid2lam+Hb+4NvfMoastail7OZlsE7EfYI2exMMfp0ocCj
Q/gtQsnm/adsuMQ1Ym1UPiqiAZ4y2CnhTH4DO6kJoj/vj76VDlzj1cKWhtALw/C1f1FUKJJJB4dy
7FGNGRKq7H1z4ck5Fvlwh3Tk+w/dWJU1bq2al2EwjCA7u4ylTSi438+NZNe4SbeGv8zkX25rLssw
Z37YnP2q1jpt2ohM4EXj/ZV137AVennuX+NLh9TupJH1NzrfI2H6q3dJAi3wo6rMy20ztDL2Qrde
5ecdzFHHzrKPJzH1Kc9BfnmbYayRa0wq3Y9YhjO0iJ+Esm8hv6ZbvzU9KwuXBGmxau6Gs+NND3Iy
S1ot7ReaA6Ug84/vz8+WUaztulmg7OpbFF5GbxfM9b0O4hQ479sy1GvU2hiALaKKUWoJAucFYeeL
mq7VpjecxhqspquCo4euRT6I8F91YR9KBf8aTHf5pM9Clbv3J2jDBtbAtcEjeRhA8+ZcxeZjN72U
Bb/iwLdGviz7X7tfqREFwKjwTjrWTzmfkAOPb/MLa8VT7tFJVXPuncCuh2ppFxyXUF9p0d66X69J
0WTcLYXPMbjgaoI0XPFp7HGHq2kSR2PSd+XecWokzqa9VPmVcHZrrlZmHHrt7ELsS557d1JJ10Tx
XhA9Ze+v8YahrYFrS84E9Ux5Gd3dQZwg69z491K6zxHht4G+6Rq9RnvXqTmL3RPE4z7GvvPKenkl
po2xYf5x61qD1EoTjhXov0AXK2r+WFAkFXXVfK+qssnmRpfZqKoJ/lWwg+r7+cpTN5ZkjVtD+bEy
C+PuSXXiCCKJDOT8r++vx9bQl+D9L8voZBcK6Bx6J+6FnyxV5x7y3Ff89YbDW4PWhDPNQQjq3xMV
04/QxvdGVw9zy6/JBW0sxpo9zeF1mFc5pkVb78W09RMoEB9dPaQwlkxqyPnJ6ZAXhl3Zu1txx5pC
DS6kryqCD7KjeFhc/czrNk8cNz4sSCz7VfB5VOzZ1zItlulAfHabj1lD2VpIsYuGB+5p8p3vhZ0P
/Rwfblv/lbXHUEnTkcTQvvBb9IN6EPSdf74/9tb6k//eW6b1BwRovnuS6CBYAvqBlM7nkNdXsAUb
p9L/r9JfW1fSGqoaEXVPgy/27dTCsefHrigPhpsHqB4/3/YVq2O7HAmY21p8RQ0K1aDIz5HokUkN
rnzFhgGuAWztQB0GrnP3FC9F5hfunZHXGD42LuBrwBqgHWRQHiaoct/Q99sXc2LmV2FEwusCsnhX
lnnrCy7r89c6QBTCaRDuYwu18s3xoj/NOH6/ae7XsDUygyy4LTE5BeoIF+hx4XbpKMPbAo41Wi2f
+yLw61af7eBA6ZKE3m4pOnHFXWzNy+X3v+ZlAaPF2EtBTrp2i4TlcZEqL++vjL5hXGuYWlGQkbpI
Rp/inn8NifxAJ3swbLoSTW741jWvWh8140QH7B1rHph+HOxHQCDSgn/GTa4of/qSXXFAG1a8JlfT
poi7YcTuCZvwro6D0xzbU6/i767rfYwidZsVryFnsVNLNw57cyZBPKC/25E724zxznW8a3SJ/zY3
5Bz+e70VmlFcR3v4EnW4wFC9vDlj6owoEwjiTHV/LUHw76Una/BZFC2lMHKR5xgc9WgOjr5GQ3es
x+mm44asEWiiJCF3co3rNYemLAhVv1OBws4tJk3W8LNKABYUDY44ky7x+BdAtqbu6/tD/zu2BNXu
fy8AIwbiNBOGHuvuRNHGH6Alq3FG0Blc2az/NmkIn/z3E4IoREtC0y+nDszHmdcZcSeXiF45CrbW
dXUWTw6RPPBicR568dAR9WcBwXbiooLw/vxsvf3qPLb+IlnJRXVuidZFMqtcdUkOArq328ZfXaIV
elFG6XbqXKvOOUoKPe5wyK+JB2yt7uocnnLZxUEnzVmI+hvQLa9UBM/oonqc2HS86QPWMDPlgF1R
T9WCpnWQhs1kcBNS+rvbBl9F2ktjBlwL9HJifNk1k3iJQJx3xaj+7UTJGkDWRNptgeWvzpHHX1Xg
nrV1KnxA9NgWwSdX6Zu8KFnjyNwuigw0A8kJPJvsR+XL7hS0gpHEFciG3jZPKyuGjgm8mteqc1uB
SBC6YtO+ZvE1Qb8NG1gDySbluK2XM9iANveGmD9ad19ue/GV+aKfqANVYWzOAdQLQLQ1sZR04xWs
1dZ7r2w3AoWwHy20AqTC/+VX8khK98ahV2bbQv2Ee1NfncelBsuiVOMBtDrXCFo3zHZNqMZsIKYJ
t+JzNXXmW2wuQBmnR907UXHoQDYTUhfxbSa2RozRogc9J6bphHJcpkA1nkDu/lqpbMM7/w+PGi3n
wB/Bxhv1UKyw6IKHPIfEv+/vnq3hL6b9V7QoFh9SQZ5BJc6H90zA4+gLaIo2qCaWSQMvza5s060H
XRbqrwcxyDr1Vd2ZMyDr6hi1cZEVPJi/CmKvXfwvLu1/syRkjR/jXSlF02GqQv0rBpc52gkGd28A
1cy7IfH7a+SdG25vrZNa2mGwcY7nUF3d4SFttQ/HL6FyHor81/vLsmF3a261GBpOy+ygxSsc6+cg
KF4iJ7jmtbdWYmXTRgYeQMWOPKMseiSFl5Yh+bLENx73axCZZA5RgPQXZxtUA0j9RbiD+JnZvz8x
G3bNVsexJhOrakhBoI+/7B66abBZCDbDJAyWPx0vr+ULN+ZoDSUDTCqIeRGXF4zPVwaJJGbDQ73c
RiVJ1lgy7k5UK/DBnWU9/hlxVi6ef1u0tUaS1QPUrJ2yLM9Yh2fmuDJherqW4tyY/bVAqhal8Xnd
l2dvnn6bob2LSH/AGfFYg4rr/QXe2PlrNFnhC485enROtSiR+OhLL/Pq6Vo7wta6Xp76lxfKrXbm
fLEYPdCvddXuGO13vrrW6bs1P6uzuFSFL3ODu3dB8vxpqMW+DHhia1vc07m+YgJbM7Sy386ZVVhE
Q3HOB/rWVw0Adq29dtxsDb46lXs+BT7z6/xckWLKnKp4IHmzXIkXt6ZnZbygGPLzECDTk8PaD2Qk
OnUt6xJelWkxRtegGBtrvMaGVXQM0QIf5udlKhXSpJCWNoRHCRrsPt60R9fwsMXW0TLBzE6tLQH9
C7h3BH/IbR0BZA0Pmw3wpX3hRSfQ/OsHsfD+6EAtInv/3TfWYE12povZbwRuj6fWnwYEEwFNRA1B
XWY7aPSpbvf+Y7YW4fL7X4ZWmdaTI8hNT97YvtVL8LnzlmwCQ9aVrbQ1/sqQ55x1HgvnCFfiCYJp
gTMnMW7HSSOvcXD9OxVF1kixrgWXFPTQo5Oron00oB0TwKIvijoLhBXnTxJIslSHWH5urtG0bX3U
yrIj66kmcsHIQfz2riHdK+RrdKaC5TbhLBKsrDsCLw1I33l4sp1LD1YtoC6jlF2J6Ldef2XeTe05
circ8CQgjIak/iz36G9QnwZQoX5+f1ttuKf/AY4tS0PdQrGTCYI8eBs8tDg8h1J7t3VYkv9Gj3n/
AcMpqRweBid/5F8ax3xEtuXKybwxPWt1U89h4NxBYHGa8igHpKo9LEDvpHkYX0MmbT3hYvN/G10U
T4w1U3BCB7fazQxsiUk/5NXbWOJO/v4KbD3j8vtfz7AkKKdy6oNTFczyBJUZhNtOGx1nLvmNE7Wy
beNCpLWCXNqpAVWmn6q24D8tqpw0bV1Ar2/zIGv+MrBde/7QyODUdDR6IZ1Vz6WxwU5Ubfvy/lxt
7daVPaPKibb3pQlOYxzFWdsNzVOzMHMNmLJx3/FX1ux6i7RihMgvjcaBfURPeNS/hqgSG8tl/Ktl
IaTUK1q3nwKOlqNPt33UysorKytVNnw5jd4UZQSqdkjY8uXK2v8/uOMfl7g1Uoy2Q1uCbhUfJZw+
IXV0iqryB5ftaaBhlfg8smk1f8/Vkieu5K+AJzapa8R3SJs/zmPOk4h2O1/bZMIgedhBXFu8Mmvf
bBh/LnL+HQS7Msk1NSdWtPY4Nb1IcI5XOEX4tc21sfJrJFoxd6Kp4jo8dRPX452aoeJx57eM3Sai
Qv4Hi9blDViOmXcC9yFavaqg7/ciIvkV3NbW+688CTAEXl72no+l1RoIWlPWZeIz1f14fxNteJE1
SVrrDnM4yMY/TRoiumboqrOYbbcLfLe48oitT7j8/pej8opmLhar/ROuox7kW8fw6IBV+Yob3Bp9
FenPJqTujLPzVC3oeklaA03ffIzI6/vz48ERbAQga9zZAl0WVSLfdnLbojssIJ0G3Mb/iQXZudKP
9thYf1x3uDMxQ4TbNeAqlvmbMvTL4umXWMovHQt+FB7/6rSTyMKiOS1VeFfyWKUBKLriwbqP0NC5
b11h07j38rSmwIiZunj23fLrBJRpCtDYb8HCHE0oMCmI6NRJiaKoJ6bfrRdksquhVlx9MdP8MfQQ
Rjau/8ZqKDsYPj2MCjgV34GniN76gr9UbZ0DiVu/Vh2Yr5TZVap7Bffzi5tH5e4yDqPsUHM3KxeZ
FV7/Us/1dydgdaoD9l2DG0K69SnCxdnn3gEY+2PTtZ8K6596FjRJ7Pb7tkRTjuHIORSZDOoDC4u0
QlcwmvDOvu/GiQ5LmlzeuwiWZU9HwMD71mNJ7oIXCBQF92MJgqMSqrREPvV9eCrRPCG5uJckeOLN
7CdOXB1KSe97FSRcLKchjHY8WHbRmN8VYXsq2vlkiHuHPtU3VOcS1faPl+yTcPzXaQi/a9499n75
OPr1M7LCPF3y5dmV+bGsxiKNS/0TkKv9ZXpF5amd30SvEOoVyUKk2AXo2+r09BTDetK8JF99cOjO
3bKfpH+OBv9rDWLkIBo/aDJ8AVL0wUYBS8bchco5X4bM6Pr7ZaYHMT6XtEPErMpPnW8+uqrdgVTt
6IMSHMykQ9KNEtoHEd8b0zxp130U7fwrjqKHQvr9bmjJr6FWdxSEoorFb0PTgLar3AMkvoPmfArp
319Rme9N7gBIjB81d87eUqP6pniS90ORLLMEC0zZfqQV2tKWxXt0hPeKcChM0Jj5qylGkpiIfB1Y
oZ9cZu89r4NwCyWvbiycncdwd8x70OKKIgz3Q0lfmqp89uZSZyQnwXHQxNmhV3jIRO2VgOaQ+hkI
LT+hxkUzWluz/IAToExZPdpPVKg73Vbth6JDmz0amJ4gjPzcNLU6KVvJQ4RE+87yhWONq69RycKD
AzbltPId6A7NKnG1+BYoG+1VpLJqsvupJ1no6Y+5mOZENDVJTU1/xVrs4tl9FiH/oLj57YPgOo3I
2CUzBLAlTghgQA+OFPbAZ4cmfV4d3WU0ySxRV2yNe6bDAJkmnSKRXaZ+7FTfcLV9LVpoL3gxP8wO
e0PT92cCEvwDE/owjj14AyCS5Dr9W6eawxhBv53M4oNA1062tLFNsW/ve0K+zRdGCybvaSlSL+52
Ui3urkQ7TtrE7pGDQTOpZXloAD/LlA/lqDmU99oGuMrnTpAQz5uyIKqLp67wPtSa/8hhvUkf2hNo
42Sai1wnng1PeLcvSGPoJiGji9fUAzTOLrzTonp2rX0kiyDZxOpftVt+RE8nT0pBRwBgyifZU5OU
dpQYdgkTNhN+asSkMtG5IMeo5cFFQ4m1zY+5WeaUBNGczgrK1lM3kzsNT4lUwPjnsvGGaPoIRP0H
no8n0+fwZyL8hE5MJ1t6yB007E/FCwvMiptUXeAnQURO6Gb8EjT8POn4jSG5Kbh5dYzcgeogg+tQ
iZzqLpMAA9VBBZmh8QPaiy718uEX/vvvMhjj1G3yGnRqTfsZckQswX1SJxWDSJZaohgilv2Lcotz
badoF5jg6KGLC8xPAPv5Qn8LwdqfWVkfDFTaEuqE+9ah+xHCrJRxeAs0vYz6CGXPu5m3Ksk7ULct
c9snNarr6VwAFYIclTy2S/AwejOUKUIhTgWlJLWsP8U2BpV1BF5OL23rqkuEX2fOUr1Ui/nG9PwR
kh9Hl7ZIqEC6vAIQPiJpkyOqjWwIng/Lj1Wkv/S8ODJmPyC5oKB4T1PqQ/5TlktwjEnz2+3skqA9
Y9rlF5fPxtMAyadc91lT5VMS5YN9CKBwERVV87SU8ZlCXS8Mhgt4EwWu2HvgE42zhvh9Ukn3O6HL
tyGCEJUaIdpdxRoW7H1BL+p0QCApj2gnBxliVPgQQx6ebFi78AzxC5vKhy5uTn7vHiehCgjd9btc
NR9KJV+MEvFBdyxKw2JRqS6jg0I7ZusoUEyNu9ADteXMnihHhilU3ZBGkfzOaGfSXiroHtA+yJx6
+eVJbHo7T6fILHeBCGH/FbD80Jjp07ZySNaHhb2Tc5t/0By6BoHGmVDW4y5v+M4b5rsIVMvPYUez
Lpz9D75cktYD20W+DOJzz8ESX3oVVM2xcC6jj3nMXkHB8Ah1y3zfcU/saG6XVKjGuzM8+Dk6rkiK
TqI6YoMhiQL7Vs4LT9xmirOaQvPAhBp1sqH/4jY9SYoCfmyWdZvSaUFRyJe/iSO7DIqF8xGs0/md
olOYeqIDViqSRwo4yg5SKl7WQVk5m9HIfJghJ5ICcvYUWTDjIkCA6S0pIfRh7vIs6LswnZECF3HT
ZMDQ/gCM8g6Wd3LGOZEDC3+6/eTvRr3wZ22H4uDVgzmS0VOP1UCbz0M4NPd51ZgdehOxW4XrJLJ1
61fuhnUWhayEhu4slkRWSPomoDlfUDeQdZyOLgMbIOHgBjKifwRXeZ4M0ofP0kEZZB2GlztSj51G
y7fIn1p0AuxrC2UKT9CuSpXUw9sIe8p4G3kKbkKbBuG4KHZjLJrXImKIQCFJmdGSWJDRWrPrHaFP
gd8sn8dZiT3BZSotCmAXcl84YSKphlsztTQ6GSff/y14HiYLq4KsNmyG2IIrX7jo+hcdE6/a9TSv
PvoLRHeqOrbPtRrQNQnRe/vL7zzxOaxDOaNxRM13c9mjtcctXJ9ncVG5I47PsnyZzHSwlNkjlI+q
NPBGMPQKXwKK4PnTTs1F+5ZXwG8ESoxHXhP+2wGt/u+Sg20NbYeFeVyaqTdJUfosy7t8oVBWawae
SNOE86WYaA9jQJv7OHLErouFTTpnsDvIxAf7oq68vUXEegKjtdixhfMHCbmfnYfrxwEMr9V3f/Cd
pzH2u8e4VuLRLQK6Q4fosiuY9wHas1FS5wX96quIPOMiBw2RgSNMhbW9qJmMcTI2rvo0Ij5NPd4X
F+5E8qZaBB+tQSE1iOiyC/kSoUGZjPdzI8offVx0qRrK795Qv7S5+e6XHta9ANE2LhWI2Kb5B8D9
416pkB7yUX6M0GSfIBmpPqOFRu3dpZzTOmplJvRQ5FBdb72nEcwuB/9Sk4H7Q4LGn0OUJnn+kbJm
TMuZFvKsSEXzdJ6YmyyDO0NsO34SuSkzqmbExFMf7qHT7N85XqGToZjJW6lseF+BsDYlbfObLuSu
J7x4bv0Aum0d+9jP9Y+wnuIzwHUkRTA/I0qfwj+gKtNJjnAMik1jkTToqk/EyLHpKjQZYq3cBzob
J6mbstlb3qk36k3tqUXX8rmOKcHlvHlyiG8T48/9HbA9JGn4GI8ZzXkA89XmhAZw9afgSwNm/rnY
N5AAgOhEeYf34kk7D/qN8jl+VkMVpXCMfgrCTH0AIQ59AAnL8Fl51st3JQNwLukvSXBoArI9w75P
l6gMExQURBJ0FY6YiJdZx9s8ResAjEh1PaQtYrhZ0ttvXYsGOsgqTCCWK3SWM6O/yZj9jDo2paOZ
AdiKKPb+4vt34Tw9zfMcfPKxv8Aq1Qk0fxt1QF3hpZb2k1tYm7gLyd9AloFDKZc/sCNB4EMCdSLS
eWTVwnd2YG3m5xJaIqTQPoi1rA9wUucdqd/NqeJteeqqANSaJqBpg5cETLNz09CdqrMKBoEbl7SZ
ahqWzVa1WdCgj155PkslpEfB1OSLlFDE6dMUhUeihx8+etYPHm+f564pELkZsqvd/hMCr+HzLEQA
JR7G9papxz5AbF+XrcgCraodWHbzuygkr7KgZ8SlNfxOzdOKjc13XQU/XNFJ0EKi1TCvo6/4ROdx
aNv50HTTB9x/u6RwXfRsDOTF+EQ++sigHawsxt8WHYW7pve/DQuO+3xwx0/R1NRZWINiEkkSldFi
Gj94C6cZYeBL1ZfNL2nBkqW2FH0t4ZB2FZnSKWqR/cG5b+4j6AbzTLtl/MhdOx3covvGK9UkqvNl
anXt42rn1U0SCDCAIDA0qYOdD8gQKbKeN/5vxtv6sJSIqSeB0Kxptd1XzlgePYeLvQZVb9bpONj7
k4jgKIm/gxoiUB0z+eGEBtxGZrT3qmzLbCrCADMjf/eoSycNRJvkAstlpP8oUA3EHcPmx1FKdTfq
Ycz8OvgSVLqFtXkudB4aXAmrDH/p7j302hxJrl5zbtDNTbyBsUMwLMEPi2v9fT0P5qUPUcn1Yhnu
SUGdu6CsQAjnFMUOUdxvV18KIXG+ZL3xi7t59H4Kp/Z22gltpsUQnMzUfamAJUFR23scsBfOGkWg
xGgj9+BnENhJrE3GYPlez5GX8RJOSfGy3Ie4QGfhiB4yghT/iwrai3wgD3Y4b/JUcxcJkHFwDujl
De8DS+KEL87yXOFIzCQRwx8hZfMksGUfOwdslknNG+8eihpw1UHwWXfGgNOU4g5eTfTgTfWX3nb2
jOai4l55bf9N07FFys7EHxyLMW3Y/ghH06S9YVHiwg8nVTROX6OQ8y+hy0zaAP66G2nxwRREZ7jx
v5l6qpPJIDNg5Dyr575T+ReviHy673Jw6le4bXCdl4kN7OB9LypaNmAVQfDstDtiBziMJp50+MeJ
l1Yj5xCNzk/8TZQvptZj2yVu24X90W907N4v8wynHwxBvKuHMExsTvsvs1O3Dz16ah6QBUaEWgnJ
7olY+icP3ckPVKFJchf3YX3yoDj1xELQYe9VbD14M0S1Flg+tP56YTowqEpQd3D+1EMlH3tcvz5O
tnfbY+xMkh8WV8x9Mnqjn0y0RPw62gWX9cBv92Xb8yfoCPh+ErECdwWcsA5KZ+3g7gwn0dcg4E17
H7uK/Abifdx75Tz9UPGEscaLUKfnclDfUG36Ollaave9HEdEt726s/hUnnakh2iNZ6AoGUVhVk4j
khbAY6WdE8E8UaXbFfNiMtyZK/hvtNJC1wMJeDKCUAK5/8NURPVxmQU/OW2rP4ShFzfwkgUkwCDA
O+qEl2H7WsTh/A36UANI92oXeQWXiRZwdzY9NCBqTdHuFaZ178ggc23pFKjCC/kIW/YYVMQsmA4N
X367uBcevTzXXwHxR4cCiyAidHSUtZmsIrvzETqqbKihnIiLyaQe9RDXp5wIN0pk6Dv2nMfQfM2C
wm9/u6X56dIu3/vx/GeGVMBd6Zj5Q1TU4bBvWef86llLEHTNIkdqu1ymn74XRk8NMMVtEjWm/LzM
kZ/0S6/eBG7hD5VouUzGEkfWtMTFneV5mXbjECRlCY41H7X0jIPy9oF1o/k/js5ruXFkCaJfhAiY
hnuFoRNFUZRb6QUxmpFgG77hvv4e3peNmA2NhgTaVGVmZe7ZW1hmlW7KwJaOJGaRyePiNAsuMqby
iZmi9E0Bb6IypYVI9ZX+ydWUGS48zJA5IhGNGEBlkcNLOm0Mg18nw8K6x62zqDZrIyQ6QO0p5wY+
hNXs5xFMsWgn5s/mqqDQ9jv8dukAqzM8DZCIVjZTOKal8eX3WXUsdGRBklgRL9Sok2/N5Ps3zzbq
fWXOzQ5bf5Txud/uReMYge7V613xXz4I18i/yrL3Q/wCaOTnpJpua7V6AURH/kAXT1UBKx8bvkv0
09ou/whvtm5+mUyP61prFx/g4JGDwgI1WtsHp06asM3b6aA4DwOFsP0504bq1OmetlNrVtbR3Kel
9YTLI14eqbxYQ7b+002tjsfUM/eyM5ZnXxfewWvM/9ohq8N8Lqa9s+TDqbQm0IYUjKrP2vy0mPl8
npukOlEJDc8DRrSRY2pp0GdT82Y2U3VLO6s+DhuDidUsx33va9YTHcEc6W7ffMmWIqgdFE4uvbra
KwBZXoo+VIM0/ko8BUNj43onrr0OGsbFLo7EizLphRaT46hAbDM/uNsA7rptm3eT3XNlSGLFqwqk
LndyLTKMaQtzKm1Qn60Hh3DzuDTcOS5y9UF0bPlkbf2wN9NBi2rH+jdMPjeHNsPGZFpl78Y8M8+1
7TtdABx7Xxqjec7M/HdeRj1g1msLtUXLjq25eCB/lDaXIiFSTWbpHNd28qlLMt7EpBmB46zFkyHm
5oFogb90rE1gOZkb6/dJIuYp3nFsL78MArggHdPmhfNieM7zLLtOo9meEnfTPipnFD+e4RrXFHNT
uGiOPnMY5v+qvOJIpsbZwcVI+rvEv/hb1UTl0tGI+loT6ht2IaoS84tdeHZszSO22+nSf+lbln2k
86qdq9VeH0wPfDJbazvo/J4zDg4gkEr8NH1X73VF00NcDpECnjSx7hT6vts0E9vQZv6m7QNk7sbE
MgLXaLJDN/ZAlblIDoh6tP2gN1OUUGjucpY+yKXx7uSL/7gq61m2GUF4No4KT4oA9EBL0pqWtapC
Shg90E1745RdyKwtkiVE/jId6cC7sDaN/4ZRkqPYlR/lVtBE9zL7pMAcQ9mq7qHDrPWhR5wcszYZ
8x3F8JBqGbFOmp2xUcRGbTDr19Z3jN1WmmpXp1nODd503P8A8mdz2lTMNW+/rVrhc9cv5jElF3BX
z/rEj9Bvb6Z8tcTS7VOjKyKRa0OIeY1+1pua6ED8C5fLYC02d2UhokWMzn0V2kCiFCQt1nrBpBo/
0NNu2ckF6NkZO0VMaTLHZlLkVw2T9DooNi37nCbFZeSoLN6s1Adrqlug+8oRO3yt59BpbGCUxh0i
I5WOBEs0s6+2LbO/tCBkrriTn4Z0i3M8FbTjppVxy9VkXZidkVM35tm/PtHU1crhRYZ1UTuUutmT
NSHapFxybhAx3o+esrxb3hjZYXZzInFt+kMB4Oxrt1pOuWs5A8xLvXybumxf1rGf37vZSjHGaKV+
dIsa1mMG+W4Z83lt+1lEzNu7O7+T5c1UxEpxilP0NhToB75RFiegUY9tWjc/OgxbsFLTfNRCdW+F
Z3jX2akBQaplqqJksnG3zIrqoJJN/3Tzma81lasBm+DjkRQ7fl4ThdjKJ0txdARGus1vWlKVv1OB
aZLI/fGlTDPkW6InkROcLxh113ydhjF/tMjr/eizdIgHb/n/FT0Uye4uPXn17bE659DIhzr1TWq+
nvwtErJ4EBtTFZ1m11E7zmkZ2ZrwT/PIVTC60v2YinLdp5bT7fUusa6ttJzjXHhlQSyelz34ZQ56
kSkjqRkaK6Y6yi3beGU3z/vFs7Q66pxCrTuiqrnhV1sd7r8QWkKyTJKxvxllxkkxp8YemiG/Sjtr
Tr2SMlJEfSNLLI+5b40Ps7MtO1TT9k8xdPqlNQg+K9Zl/pUCZVveaNOMjBrW4ZgbGjiaShxx9pt+
Ct2uno+i6iv6nKHqndDyGvfWuH9XY1kvVWJ7oVdyyHaDwn29rIvIlSaOB4N4kJ3/ZMlhgBxjULDG
lZv4pP0yioeBBLNKq15ylY1BCcANEHyxRPIqk3I3Nu7JVaIBwOxfO39tApAxLiUBNMwVpcolDe00
/TIpyCkyt9Dw7M/S1XeZK14xHArrSfvw2eZUXvlxdrSToAoD42f8Dy5rcHfMTJy2Vun3zjCUPj03
50eqQ4mOUxJVuTr3Q/LocN0SRT1GXZWKuIIOCEWCEYgy2Id9lHbte0UUJWa7tNM0IkUx/e0t67++
chjQw2FZ18O1HD/Gojs2Xf/oGmU4T8WO9RaJajkqT3vJG6aWLKPcb6ZO4WTEa0G/mk8nv4ZDc7zj
HSpeyu5ba+s5sMr+U/OTw1CXcd8tJ7eW12XLdvXUHZO5eBqE5oRmPUAca/8hej1PrnNKZHsr/OLJ
nMsO+BD57qJ/AIj9Jrl88oT2m/YrhVVGKdQPwPBoMcLaGL2jcudHFxuOB6cxrbhz1R8JrTAoiQ+s
vT15TXKkMD4Kjn41y5u/aefNT2M5yPfO8k7Kd1+kcnzWUvWn0KBHPes90crQsavLlDhp5FvZtgfA
ZrrKrsNys90QDVYVZJywgeFojw2zt4Ehnb3O5drb4m1O0uMwp79C1EHdT7FuQ4RZGkSO3S/73Lf3
c++eCabP9s2cnz3P+2Pm47fLTjxQoPcB0QoXCwsfavlQduOxc7YVpNmhfsUkAm0IAaKZNUcqJbKA
pIR/aWfWsK90nHizFNAk21u7pe2Bki6JhoK/OLTaeXTq56zNdn7vfeOeL3/6Tf5x+c9eW5pv1xui
yba++qY/3xfBwMiLh9R/3HDlnpqL1sEN+XnzW1viwKn1V1vu4xiYpTe+HvNPxiObKMmooBh18CBC
vF2DAiHzl0NdzJGRFbdV+fFs1rGw20gZenRP5q2JHzRLIyo32hqDmgmqCtPmCmJVCPZpCtusjcmD
NQ9fmVVcBje1rhhT11C01H46J2dFm6B8go0x7qKk9/4OvXGoeAh5SSO7ZUel2qjLLdw8CquJDU/3
dwTUrEiIuxZ5pnxvnPTqlHBcM24AtKZzsm/G5pMBvoRHt7xyrZEK15EWobu2CvWhfmnbQdvb5txG
ureOnOHGcFRjpUOHVzdyPp2YzX00KpXsHDHksW9xc6V2+wIQnYel6xD/omwTDId1xAOrT+wwFbhd
Y4VJvq6RmvQrj/c+Iu39Wafl2R2W3dKY5zTXKdcdDfqe5M/UinSc94Jmmo9FJvR4sBNcQq2XxhM/
+Gk9YiiSsw5bzK9nfCOTg5u42ZEXpkPrAR+mORh+aiZNMA06XHjT2PvRTq9N4Z1MS7wM6Xj1bJMo
0OVD34yzyL1ooKgF0ssUTk06SKv07D+omrto4zb45hudc3N5XOY1Nt12P2zjZU0GMKHU1EKtz3+E
S3fj1D/G0P3JeXyA9Ibco6cawgYcLmizZu/DFeZO+z3VyU1PPAcSzHysp+HJWJ3sIOfut119MyqW
BsZV6hym/U33+uMgnTObdgxbcK8U4MNvH51SZWdvaZ6LUgEUqHo8GhOee9uQ7EFju73SFO4SLGIA
h/fNwt9MGg+GThoA3utrMEKZrpTxfTf+1Av2kqvxp7LMWJcel6GR1uE0QNi1ns9Bn+sPWd3EshzO
k5GWr/MyDdHMOTXfJadu9+KwjJO0+h49XSCgNh/L2qEWmm8oUXaGqT0LUT34dfep2urRq9MjeR7O
3uw9oPekbCPymwjCEe0pU/UZIx/5tLkkgFteyFRRG02aqQdToR+XhPAZrpwcEHEOErjIwO7b0LLl
EKctRRXAb70y5VFBuUpkvgRyr+u4L1X9X24m304DJNiTF2Z3mHEBDDPQRCp1Lawol+t7BoUBDhXb
i6FgjGhK555zSOf0eEhU+1ZuG5V8o0deXRXB7M3XlthjNSyPUk+OszVcIWy5/zePY5UHVjUo+ptl
nmLI3icvlS9jW127pnrJ5i3D22p0gsXMaFIL+dOM0xpRPz64wyBiJ5dGsHTyZSulFswYBe4pQN1r
5QrIvKGOFzI3A1HBARWI1IK8zfqQk+0hGfMY6g1rLsecPnsmzA6QwZgbZ7GckF3QdQfzaFdhnm8v
Rr5BaaTPxL1+zvqqheQ+7zxpPKb+fMRz7YDAEceHYZ/dP2rlG19UNJQS+cuaUw70DpDeoolz4Zs7
u5y607ymiBtyqL/S5uYsNvvZa7uoT9pPKVzc+3hbHRqkMLWLMuyr9CpdMR57v39yNwJtkdmETeXc
lew6hm+cnHyX+6MeHix3fe7S6oNkJhVghPCG863GZk0gYTVyqTvMcEMgfnk0p9IjGMxzHt2sHg+6
b23B4pspZohFHXop/kcrjva2/zNpyY5JSDsml/Y9V9Or1ja7OtmMINcmSotq+qdl7n+uD1zaNzmQ
sLTBlxgbjpVYfQr/7q/OcG/I23ivnMUDHoHgnRfnX+KmYVqOO6uCpxF+TJf1mHb9s5ZLqmrZvCY+
t43hln9dFwW074sm2JRGu5uf/Y0qitK4CktZ/zX89dalHBD1+t364lkZ2lc5oWOwvJu3khQrivWS
ybyHFBihzfHJpGxvDggJ92OaLhETscxVVduvn413eO6IbnLvTOqSTasb+qY6uuwJu8Jes9WLLayy
+Z9W4VVXl9aXkLIO3WJars7S/WpSS/HfbPzDbPVaMFECFrV8BuHpA1Dh++DwmzO1F8HCT/y5iwtP
x1tAGz+WFcpIjNabKtkiFWsoSCZDP/hc8pGhu8+brsG86y+Q4nu/Ld7LgsnLMssupqvTNjv2H5vC
rOzNGyFj335pvFWcW9bkvTnL9FLp/YmjlMvPA4+bRLsj7PnfmOuPWTPdrMQGSUNG1M/uk9kBnpPJ
QifUUOSWHYVVq9Vva6Wbf7rRJiVpNc3Y77s3xzfuTbPhvoyyvw/rd2borTK96ipdo43I0KjCzed7
1WmHSz1FKFanEPWAxC8bmrB48T39KDOvONmLvfNwLw202upDQ3PMaM5K4ozGKomHzr1aloYSTmvh
2TrxIRENPlpgj4EDXEx3UIKTU0F51OIqmhZ+kSwdUp341AYuT4LIafq5LMim2b0Jg4BC7gITFzeo
ktfSQ7m2uU7/TAeFJta2/ajsautzy1Cl+Pncfi4Ig1/RtZQWeB3h9j5yjjLI2q39h7BMfgBsJbGL
x1qcOs1rmXifG58u3HQxPwFRlNEydO2pNDmph1yiyuoU491Nikxg1ZGSzFzEubHcDMCfa63xJZqk
eLPldJk6T7s6PZVbw/KFEhlChOjJjtxA7zClRhaTB1NFiIvcU8mNI3aTICGsQtUbIm3RbnoK3EhC
ic+e8ZtAn+Z2B67ShhXgBKn0BN9RwTovqez6k8JvZu/07nrqaznfyK6vQwqfNSTBYX4lI2s7u0Wz
vVPiPrUpgIElFUe6DyGPOYG2b+jyXh1NpNeuLq9+pb83XZeeO4Jr4JnG8gnzKI8RGeVCvs2Epcu0
pdnqxfc8LrdGimI/uVR1RidUyNRmSeRfkqGNNn6tvK9hIyYQE73FEzajDnBtHX3HVH3rc3fe8m2m
B5vAtyqtPTZU7I92QshCQV9+qB0X5KarRhQ4xJvDJml7A2d1ziTtlnQQX2Ab5y4Rzwxy/uuXdXnu
c7/bZdOoP+ubov9AaBDXll3vCh2uStrURBglpNceFfcxz+rky5uL+tXQaxRldpPuq3roDs1IaKg+
Mq9D2aTifEB3j7+i2Hubg89UYShkXPBDddF0+wqj78B2IVvzoUDJY4zTra7FBvkzjBAjwi6uae2Y
ZSDnTe2wlNIBJf2Ol1voy3+JtY08Gdh/Jni7GGvy6YtrRHCNVe+2xDS8WuksaateEiLkgmIpOkZv
ZHGGkrp0tak/dPglnuth4CV1FkZ7YNLaoyaT5FQlYo4YtwRwdzNjZxAZtBvq1TqUfvbWVOO/dOyM
KG8RAnSbOaGiSfodYG0ZVGM50st0OV0UxefoozibXNqlZDD/em5pBQwNvQp9BHWwzeIweJ0dofRP
jsmQDsDLoIq+b1bRUhtthHytvJWT1gd1vXWhsaoy7BQsJUT1+li6g7y2FqRVsaKMqDL/HjDEYxms
KQ9XCT/YLNWtSVJUXku7HozELE7CVIKLCBgvWNARZeGQjyip+r7XsLZOetQ3I//jaA61/8zE8tOc
JOtTcV/LWycvdOiIDRcDalvM79rcv/lGTtrwJpyjk/kPZdEei3qr5ZGlsnx7ZsGnb/Gk/WrSzv7S
87H1I9ddxBp2NlR4AJdvD3HTwdlhIgqIhqdvG9SO0NF4M6/tRmhgUAloq14VgI5rw8evHfT3KCyd
IpK2ZN4KWRwy2NlPxmoPambbIXursJ805kLREdjrXcHpJe6zqLn/EU2Mf0sHVRIPjASRiDtiGFGs
b8MQVMJQpE3XKk2ZIs0dL9iqKsvCtnd4Bmvf51+drboBwrYcrSPMhnmyqHSW2Be6IjqglR3AtVlA
vRdicS1kWbgH0Cb6GCJjR2n8Z21T9aUqa1BoKbLRhYsdxHLISTh8X5bhfuljrVocQD9N7ezZAr0f
f6XS+P4N/ZpRpe431KYdTr3tkyQmeCyxz1x++mwaCzVfmZcIDkbi6qmuNEuJg1u6YBmcElCTvDLa
Q1s4pXUEakqfV0PXrq3X9BT3fe+08VBN1cmxSkbkJoiFN5eHuZxJF6i8wPNYv4Gi+ZaBltVKj5Rl
Gdkj6iPvYtekDwRK6emtz3zjYbZL0H97XZs8TAq7+i+tqvpdR2HjBEY7Nvzs0rbt1WTW79vWFLem
wVwnkFQiV0FbgmIsLGtVEGBueprPpeghhbA6bThpCtw41NKs9wERViKo8PrImCJzZ6flyirXLrTa
GckddAddpnAmOCmjS590MfaoI2dHvlWuMVyxO0WpOedF/1EsYN2nTNPQ0w16UpJvVW+ZBRbLQ4rs
YbZ/1jLd2sjvzfVf3UBCBXVmdC/D2rvI+URNutdU05HRfnNRG2Nd6GGbWUC++TJ5WYRdkRQUMvgT
hA5oCIe7brrFmeIbJEo48/CZuhXHPNzQhtJkZRvvMlPjli0sO6OdxoDyXW5GD1ZVFKt20kwTkZDV
ZloWOsxQyrBRwpHgIU6FnZOcEE0IH0WcJYD7H3sns9gsnQ6EjcDZGCIlTJ4HQnXqWzGu3nBgHL9I
dz3FexfMjhI43lfufWikN6GOPF+jGSimwjYiX86IGprZDXR73s2+4SswJ3iyWHkeIHpi0zyENomT
c9y76VCEdjFPn90kra8RKbx/ug8ldaFgfX+v8LQZNWmh+zdhS/O9VlXxD+QTcV2++nAVOfpmijrv
rktt9JnuyKrnGqikKsShTiohI3pYlDsiH+XrilWXBfc3GYrWp690GKEFPsRptnFPKWoPwT1kjmCi
bNv+EsFbWLGrHPc/IF57jEm1Z/WIuXD2LnTO3fpAJx8JOGHedqzS/E16nsUghFdML37DLB2KUABu
yFNP25fQd08NQbVFiGmyu0YVN9+fzShEFmYdryj2Kq30OfZa+9L2i1qPNLU8vrq6i8STRRWnge+O
SUjRqwo62EDBgWRmex1MAPr9ivcV3K7eLTIs/OGAeYJeHQy3M6FvjY2DCcP8+rMgmiqLDCjY7pCN
eL4GjpiVG9pWa7xIMzFxbuomKH1Oa8uL1DI4yHPEwNQA6AKkUykmgGJfrfVfk3F1tOtWY1GYzFb5
DVyb/SnBfVGIgf6bkZToKdFyWn16SgY12yHods9IXiUUU0FJP6ozSqHOYCRL2a9qqBsR+PfWbdej
7Omf4CBbJKYu9UfgT61n4yar6TVEj/AlTQcDGqLROLuNbADntREUADstuuzjfLTMEgmpbhnhqGXL
Xb5r6cBa/IZb4ynPDLZccbxTwiRPydRxuJiObF8TxxqOhtfAiM082z9+X6+XrtTaP5tvF324rmIx
w0qVNqEJ6QS45K1QMMASCRJbrRHGFjSl1dWR1dpYerYI1LNgsto6vSZSN5yLbfQm0pXK0dLnpB4R
tDDzL/ZggShaUt1q/YdpNZA5di3GPFd7kklQWCM6UKV4AFjeiP6xtt3TuEqkmncA00e8dC+rMuDF
/iHb5j/uVv0rFbfFeFftYxEFM2s5V3TtKB6K6m+jrS9aQU015RxpXmfCSk3bF53xlWs+XCb/rPK6
jmDOdhWRy3EtkfkM2yON6Bnm6bgZ5gPU/F7ojgNWVvxza/1xHo2jTOcDI0H7BPoX5aFBD1p+exoe
A34lDstgsl3GPwjp0UtIlBcLzLtrrjMU6IgMDN99u8gf23x67TAsna36k/L26vmzufNntkRZCnc3
ID9C8YnYubxAKr/qgxVrgCGGPV4aZV0cKg4ovI6OB5HdwlpKmcnRre5kgRiEkGLDbpqdB51jM4Rk
vPR5gl4nG5EpS7xe27x5QeFx6Ufjdc7UvsjmMYJQo6ddvfHASNMamMN2srLscyzcT72uLl5XHzyt
udTa6gS8+09QokNiVHQUCfBaot64UYoITcASeqqM+lZFNHWoqReSjXP8rsycdHRUtidjWKcjY3so
WIfD6CFW9trjXPqv4Pugl76/E2NxyPrmZpB5Hro6wb+cR4wqpbdtcpsg9cs+zEw67bIAa+2UFlvW
JincckoKLh3LHp+tZDoNqWvFvWp/pGUcWeE/qT19TE6HAjpHKNKZCWR0eqYgeDd5tmo0fk0bkkMi
TGvLY40SVKz6+305on0ZY57ly+zyITusHUMLyiVKexRBKarxvjRe7hMqfen/Z9FX7sai+c5ZHsgv
yt2q+NlNdccKIXbaw9bNW7WbM8x3miT/l4l1Lzb5yJglCi7tLcvXv/iEnjzeIC2vz0lLLRZkrvPA
BMZloiUlkVYeClf/XYdVBsVk7BdaunDttD6atbsuTH+1UbWllg7fParLhlS1rTwr2MTwVbgwT0Q4
7twSBTRd00ksMyUxC9QBTGiV9T0bDlhhK98QtnwgO272naa9jANzE/e5qXAoaBdgzpHqjdM5yVEn
mo2mQiefP1RRXPPKA9c1UDKZ/XToZvIAGgALz72LcNPYQrd5h3QWw7Th821HHnTmgDz0ewZIbFFO
5Q/1NeIIJN/DJ0l0VCAmKphltQ95b9+2pTolnnutXfvdJ2Kr576B4m+fKi3rKEa3l8qTz55lP4gJ
DU9C/AF68vnEW3vPRkh3Yy0eBok6nQmANR8/U2Wvgeve58zs9nZfENSIr6NBf5SqYe+UmoLvTEDj
WjUglC9fmzptdokYHkbFBqwmdwkAZWPK1CyQhrVPxuXFgW84clK84h7yVJW4PqxZHZTa9Ht/LEjN
wXS53mMaaPKFpx1M9QUU60Xo2c2cp/9cLAkaiJ9mbT571T0Kr8KhhWsCqUGkTdsvnMWxtMTz3I4q
zqryNKtZ3+f1xFgjiNQKBTYY5Vc9mj+jVvDBGZvMqvRgKOtaCv8bg4gIyhWFUv5pbca7EvO5ByOP
2nZ6xKziP8tGsWwXu7Ea/mYoOO+PNcnT41J5WoiWK0PtPH5Olry5sGsBYvwA4h3Jm0frOsjfyoau
MOf0Tb+DoEY2Xewy2znO8uAoaqyk3rn59NecEooyLU3jTgJCT9jaEVw2HovROaplvXMtl/UOcFB/
vKo6f8qLIdJptGPrbgO8bemjWuo8NsV2SQFSh4EZyrT/rBkIJLL7I5+259IuJDfBHRVAQ1yaBy0v
buTIFneFWayW7JBJ94FS+e6YoRMhPvv/VKE9ECb4iGSsj4GYjgwHwO0y6f3tVwlN6roMPwTctgej
SKujny0y0iffioXFBUbh+4asNxRt8dB4y5t3Zw4arDYxpcvM4Y+bFb9dZsaiM+P7B/JBaitbOyDX
3QJhNlS49qWqXDzN5WHp/EcNvsxekSgaVf2pI91p5+xFTs5j2zlxb6cvjSFfkwUhnpcfhTHvMCc/
++W9bC38KzEKu7ywmfGuysPCtNPUTKC5DDgEptN9FmWB3KY4m3d33JbWmXPj3WtMkECsqJlPOq2N
8SMSNpLd7oZSP9t1E01NhmJoPALNUc2l9Ond8CevJoYE7DSQa7vv+Yb2CnhuUrMTDX3kQ5IOYzQH
ZU3n1fef2w7Zpu+TlTX2v5Bgt5ZrgMnqt6qHbh1GRwDc2pHbsCzpiejW6nOWuTKuAAYC5IciHFIg
MMdPPhjvihYmKkm/pZ8ZE+Zo2A9jf2IGKd95W43vk9mdsAAG0a1srBJTn2Edg1Cf5prQO2Va/h/z
F2ekQhBvi3d11tWIAGyxM4OolikzEe50LPwl1sr5mpbLNW9tNEbjqfCdM7pEsJI0/W0lFABv/M1c
/b+pbe62jjqBCYimtR/ztuL4ZoqyFSh/gBJr5glWr3kmS+VdrfYPRssvhUdZL3n99/03S2sv2Dnu
NJ9kRwaRSb9xd1bT2j3hqQ/JPDDyN3bAmE5VxfweGcgJEamZ2U+5wbe1m1lGzP70h7Es/sNWfsE+
G64sHcQcD0uzNzCw2Fm2YC5q6l5oZg+G1nNauTXQKbr5ZH6uErk3JnUg6BlxoLr0a31houazUt5x
aboXf+UmVhb4sq/+Gxz/VyOWImZo9VaJ5OjZ9aPhcUokPpCotmbPFGUhZVZctdMLTXokhNZEBCMX
L30HS9Iwa3lX+N9PjDbd48G6d7syvv8Zs/lLasjkK8uc5pCy4BzHw+Au33MEnRejhRlp3oqZ6pMn
5dlw7Vn/1DT6UVneizCZsHet/ZqLyPLWa2WrJ7vlzAFFm4vxmdbnP3+U3wNJCLkYHrueyVUXI/ll
7HfNvN4KlpnGavG9e1/F26Tk+reU2WHQmEQSpcQaxymWE+LEnwkZBcNo+3bGyt/ruuLLMJe3Frgy
6hiXQF5MpdS46ZO2JK8txUpbOX7YlHW+M3wZAR9XnzXKLMtef1xd+qGbZz9N5p1Z72cFBnJJa+E9
rMIsvhbilgx3uo39dMWnjYllvX3vqvZ9KbQkrjNmnCesq6iepb8+gL+ClbXn0mmZgvTKM1qNuBgZ
TxmBNbOCEXu0C5pHZeW5K7tXantdyr1kIFeqAhC7jrS5pTGbfDChhRpA7rMaHTdvqlJyt4j0TP4X
OwRPqCF/bqiLGALL9v4kmJ1e3FMrujXUxmFfLnMscsRStHQXpeMq52DylE6/OhUYzeecBZpWofoq
Gb1YPoVsZWx17hCPOBowd+P+RZL3KCvvu0rcfeZvB6Mvw6npdiY8WUDfw1m8IEYfo/Gu8t7oaWSm
f212/z+OzmM5bmSJol+EiAIKdttob8imp7hBUBQHHgVbMF//Dt5mNBMaGbKBqsyb956c94nJTL6U
d0kPEvnmn6UHY98Z+9Lon5dMbrMhoyoR9qmKzKfM5UAqouxfqhEnSuMpKBd6FJU8MoI96n44W7Xz
x+OzDTvphLYX743U3a3/dx0z5VXZQ4KFDBtixqA32o59icdi3rllvht1yQaD2Nsl5BjHst2i4eBM
pEIs9HQbcOkPdgnuVb81dpshAEb3GVmr6j/9uPiK5v5OEZ+troeDw7gDJxUS48oIz8Zfn2UoI4e7
M49XgZ0I+2tfnbPJD/DuOQdhiOeGyxSD/+O8NHvXL9HPPDLyVfXcmfGHwG5FZLh1cELzLHphC9x/
ffOW1tgbioeb+PA2i/NDYCJv9l19IOvxFAVN6ExpiOF9J3sfS7T/hLD9taTGi0eHpul1+Zvs7Dki
9I7QoHS+x9G3ky1QAvG+JFaYMsREvhAHlRkYu6vjuNa9Aeeu7AtsN8EzUYzQm3A2OlraOyfNb3NR
44locBQiTVs5/6GWzyxqtrnfHGb4EEtDumkBH9nWvJ7kR/4FPIcFFXA5mAUeR5TnCvc/4bE8aT8Y
IBohHTvGzpoOC4ucTlbnVGDcg6m5aFWFo0ODorzlvTTIfVX2g09l7qbdgfz8yyTifWQ1fM5L8BsZ
xmtmYZrAgmRXyHzu9NLn6iCdaYsqvTUKazea4tB6/q4R2bZjBdI04GqlAt/GOj3C8Lh2lgibOLoa
mXpo6+4QRyizqTpTYT80ssSsE5zXhxYnDiK8frKpJuu2P8gUHGsz7brempn6xwfdjW9zpo84/Ruc
X0M4zcWFTPDqJSDrPGISlbspSY+tU78GZLrnxT1ze28Dl+aHBBIBheQ0WTZhVb9iJMwb70zPjWmF
MZ+R0ytOgWTnYSSvkR9Hb0g3I0dDyq3e1MiPjurccCzIHGcGSy3rgzP5YjPJerveONMgt0XXvbRi
OfiR9eos2SsqULaXpkR/BpmCFpWeZ0dsMZgH5Oeqh6DQsAU662MNv0aT9xpT3oA2OrQLc82UM5IL
zNzh9AJ4IGkV1oBVP5ohqk22CcYJWNf8aOrokrbja9THN8SDMRRJ/sctsj8dc3DPre/Kcd9V3k0E
/LQZ8mjrjTUOJ8uLLx6DRIe7iHneNY+HR+6lj7oIHrLW3Y1JtQ9M7xOJ+roI64yM+leU+XF02mV1
0x4WCtmolb9+FqFiDt1jmuh9hPu0G/xuhw2hCduSQDnaMGt3sSPiT18Pz6bjkRw1sTFk0Iogc2St
1UgRrr/hZGU1ryKlLJLcGxXF6jvqw7Eqr1GgMcIH6AkDCp69zagyw3rKTlZfoD7aeG6F95Au9a5q
HLyRvM8Wr6dFw2O6BW7q15YTdkNBNYTBdF8FAy8gDl4uzzE7+fzkaf1WkKwdMSYYj5aO96RCBgwj
5A2c/ktFQN0IFziCc97y1L/OUae0YdVp4+496VIKLxvf1K+Rz9hD1gwyTOLWdn/s0HSALuB4i3dk
ht457LzMfJ17Mk5Wf/IbcQmUSyBNulthRUf08JXjS7awS9yeGpDrcI72vrHgj3KvMz07OxaYg+cw
lcYrM4Yj3IoBm9b4x5XRWxOoA7kHsA7ZwUr1N24BfC1taOTxoczVxkzdv8paSUs/azXhZA7ZEz85
+xx1PJh3p7wjzzMo7ltMKv2RsTGaJocXP78S6Mr1F/HflPbGxiDV6GAwWb/x0bzca9v3NyN+znoV
KMU4bb28/K/22t3ULRgAC3drGe8pzvlrqssfXUJcmQJvZ3REXvuPGSW1tHV2jh2ZU7K6R9qnOJTL
k803xVdJu+vyEf+PGgm6IglmNiZ7FYRmZ4hNm+VvzUyg3XhX2IjQfTwMhog/mAufcTPv83r6Lr2E
Lh57ySZ2AkSLzLslkkeyUudeNhcif5vGjp9svige+HPVYuHSQYtSVOxynmL8gb+sBjs7KFc2ZhXd
2p/twGtViXrnxNVl4Wjie/0oigRxt/imOH6HqBjgjbW+BQVRW+wMsit1bJAKFheu30PCq1wHeC7r
kgWnckQmx4fFh2UrNi2BlM/N4Z602b5bnJ1v2Lv1bZOihx/TXiu3egzi6ku0pKfWX5j1xkiT+49v
zN/I8a4LL7wRdI/QPZj6WbsYhkTstNSH9Y68RWhp/2LgU4lH61JXxTldvnkQ1h7rz3r3VYl7bCvx
LAr14ln2JmUOv8IvRIEC01jgvfQ2bRYglG3GozFl71OtT81qWE+w/GIVOBPh7sOsnjnx0cbWzH3h
41Vz/3+FridoMdVN6CGslSXXJts9JnrWsB3TcpOK+nsqmktRSvBHDF0hgDfgZaq/eeX9V/oEkzMG
QJib3Y2OEobJuHXx+ywCdrGsJ+ci8TsfKjVjHnZx5U1kI7hX5YtQ860tOtwofil3RSOqd8Mdnyli
ui15pP3ooG+xiypjSrp0hw4zDLHX+WgtRr9VfU07DeVu1iZ9vSFwai5YSJhCIlK59smMg+/VsO1k
U30s6qk6oBK9t1n3BwfbAWcwBZDY+EMcipQmp2QnqCZVIksMZyVzj7AK5hUegrOsw1aVps2tYyVx
2EhwJeMEH6UYHm0KmnHUL33aIepMlBtL8DpXzVtuoXl36kgI8UdG4750nD0zbABObNDQQ/K3TJZ9
W1BiFuKqyTaGsI0JaaTjzcEB61vGc0noKZwq+3Xi4J9p5ptC0b0x5CFIVPF8q6MvUJpL09lkM51q
YDTtD78/OBsODgp2IhRBPp0CUkIT/cMmo7AhX/IMePN7ImBFYSMfGKAbm1QDJpqTf1qiO5vpX11U
H7PXA3OwumNqtk8lUFsALq+mBNA+xvER1zJlYYUOY1nFVc0dJut2eXRwHC6L+2LZztNExmQjah8b
RU9dSPwL/y4PIEFT3rK+uGR+/ZErwzlVxvDZlCTb+5FWh6DD1eScINCUXVtqGH8ZDpOh9kbvv07F
8Nxk5YM1WJ+VF79FxMsY4LngeHLitI3OfjN3+rJ4GgMn+TW0u1v7FK5v1IBkS6/+qLqFoo+kteXd
kYdTYhA9NiUqMgTjvOq8TWf79LOD9bckt1BY9WWUKQ537lCJ96hKhivOwkPpu386tyAnqTC1DjYx
fYuWJqv5kb/0WB+bGkIvc1uoRNZ68i8vKKV6i2j4IYK523sds3O2AerGMm9qITEsW8J5bhwx25yx
yqiuug46G06RKoLNejLVFb5k2b26LrJMHlfexiGzvcXtGPFHRo/0HrhLc0otg7IL2C4WICG2KCjZ
bvGMW8TNy/rDrbsk9S5zFjxnfFt6t7Ox0EzZxTZwq4kce5gdLNmlGTCoze5ITFTYf+gQEJ6M9J8o
igvZ80ucpV9i8veM2q8mW7u5Gptj6ttYK+MPe8B1Gxg+SefceiQGfSAmFjDm8j7ZVH6SxYJbJp1o
8OfHqkPjJnAS9O6rPZVw0owfwQvGmPYotX5zOFEmjvp4kgT0zGVXqnQ3tKLBjl6fPKs81yO59wS+
EIrkgaVvd69XLzi232sbTZ50yi2K+18/zc/zhKzK//EmC3m1YL1U1DH0QTH8loApTjRdbPSA2VuQ
b+H3aBADWVIgmQbedumlHY5xv11VRmf271ErqOl71e6whv1zW03JWmFCxfd895bqNev7b2dxNEYd
kgS6ReBRwy895wGixK7PzONahvRe9JenZZc4zmUyjNCaRjCN63MVOMF35nM/lfFLiZ5hBcWpcPNT
oKLzaJG1g7aG0/hsDu4pL+TD3JD0Jf4O+YQpxSxjiLtFmA31a7uMILi8K9CyOHRzf6CSHLvQ8Mp7
mTR4fLP+lfwyIuhYHeI6MzDL9niL8DrS3mc/a/Pn1t5zj+SSFNOrO/L7cz7hEPj1MiySLqZMhvt0
ylB6eMHPsINw4gTua1wzkVzkzbHHSzXbj1PtPZlW8dj5w+sYB58RQHqasfaaNpRO67fXWr0smno7
8csHWJyn9W8PryLepBaAqxUMhW4oh2bbMUWzKHoTXF0mn6ialpc+qR/MAbIcqKaIfmTy0z2zpnK3
jMGJSu9JpeqPCPxbbOIxNFrx/+ISBESY9s1j5TfHtT+aqdJtZt9OVL+KGnOpU5cPkZyPkL/Oo6eu
doPQSTXeBdaVd756sCSCXVsvyUG0eMc7k7c5gua2s+2hZqrT5FuzbatHH2/0sU010B6n73dYM63H
KR7igxJZcp2izHu2ICrhzTWX96ylQiYwJk56ItO9900j/oFAQLCOJc35tplG/yMhecLDEg/VQzVx
2ExzfXIGBU1JzwJUU7B2O+rBweSsa/PT5YTfuNp5GKQFWW11VFrTb6Kw9NRcCqsMwOYVHIjUJguM
FN56pt8WJ5iIp9/An5GRu39uH52jwPBuhPeZiGGY2WYRYaVhGl5A3a6Fnvy2o+hlLIGHqSbhoCpm
+1ykffpfE4x4PygZwnWc5goRYWVnNrKMdA9smHfH44Trg6lN8hcDrr5ImKmbiuZ/sctLE8AgSrv4
YMwQtQaa7PVn4q7/5AtmIF745yKPfhA7PoPRPiqUVnB3tbFRI4VRGcW3QMA8UMWfbEwJyvl1tLHg
LOmh/g48+5J2PMPkQjClJvN7M/V6PxvzVz8VR0h4F4YSjx5e9sT2f7Vf/ynU+Aix73eVutlY9k5e
nkqxBlOguzf8HfGR6o6is2cemkzJB6H8d4yDkO3sEq9yDvBs7H4iLjrZMXKJne6HQCSTQeS6ynwh
h38aW/eBmBDOtHZP6P6KQ2j4/5UOl+g1SaPbqOCztuk4XQO7PnojrDrcM09xMF0FmmxeD19imL45
qvy926V3TAfXCCdUItdwwLxVzXxjMFixBsf8a+ns2ek9DByz1cHi8XbYCp4iQwwHhNQ/4yIvcEgI
MZIA2nZyTLfwjHb9wkVPovHLKbNbj60i1DJl0DcEd5z0T3HmMLEf8wpGoj67yYwrAdLANjP0nyki
1Jb5wb9qikZm+81qAadoC7z2peiDinehMLEE0ljXXgdMsG/I0HJsb1w86DtbpSXmkBrFw22GZwoz
82D4/ZPtUAlEJpxKkAd8ohKoh7ad+6wFAwEqXoym57ooPiYjhiS4xMEp84r2qhTBHTlbazydDZ7s
nfsvqruvbrH8pzErb6Rc/bM7rw0d3t+wa7oU8pVihMlIecPS8YnyZuxoP71T29pANerypczbvxrb
Go7WB5yKN6T9gpQrljp7YX6YYJXexktZn4wxH34ssYiDu8T+YaiE+W+I2zLYJBGOTmFNSBl+y6ih
wBKrmqC8p24pDkGlPpWCbofgS9XLQtWNgue6KWVebriN4PNE8VazyeTg5da7Sff7LmYeQ4MISuKa
r4PZ/5aIupx5VfygOgIgqjLepJbiPy+eyx+JkwCnCTh3eGmzClsq06MnJgog331OJo7LcbBBeCTm
fNJAiDb8HEkuo4P9k0dPsswA+0z5q8UsjJKxGrcOo65k1sxsZok8bPBZDUs5XFM0mtfB9ae9X7n+
VRQEn2M5N5S/znmxC7qnoQcr6jO9veWN/9RoE6xDhovbUgWhZSeNQFNWZoSZqrmlOYXyMtiQ8hYV
PfCy5Ayf55dqplaP2+kfMg+zk1EFL+TDmU21AbGHfFTuL8D39163dwKP9xrzA3ynAj+EhiQlJkYd
QZ++RU0MJaSn1uh6u9wF4MmBHaEgwAMeD31aeXSUwUsqMKN3no5vSquvopP/Sd8H0zrUWO0FS/ZK
r25eZDb8mTBpuHZ8HMyl5PSgoKcrv+R6sTajSh9HReRej4TLycyW+96O4Wm5HbOM3G3DcZqsGloY
v0KZHW6y2DmhCt/H2LGxUFevsrCWMChp7Ykf1dj5k/zGGF5eutGSn4GH+yix6j/YU+xdPE3/3Bx+
W0r9kc9M56a5yv/Mw/xmWcPd88BIuW1ef7Zlpq6NxK+tgpgRW8UcM28uFlb5E0ra3er97BDV8qIT
1UWc5eQ0mgFfjlk5OS5WTBuONRcwcJfmLKoeg7fRXAcvc5gyOd8TXdWDI7IHw8dubcTFocbOtiHC
+V8/NL+m7g7QPWrQZsXdKlLaPxOO7PRv4WigFxlpPaGMcS9tHKZy8ZC9xEX32LXWfSq4RJwBVYOI
owoDt/qSCW2u3fdPSdODcat++1j8Yt70dyg4cOEc41/ZLk9Gkd3qAmrI+i9lWlELUs5BEnqi7sET
7EniEhzUrrMyDKyON8OtVh8QdDXqja+g7BEXIz4Mr+iXLaSb5iKT1Nn65KyabD72MW4uCItkUaKe
4u+oYnUQU+uVWCuC55SFqyc0pmTVZIvQC3zzO/AX46nDwXb2Zj/xthAqlz5sJk4q+mksd1Bm2q3A
CX4pDYI8Mwt7Qh9nxaWqCqYDk+32REw1expS8kWda8irjOHiHpYxrp/GJiu+ilaYTNwwcDINFp7I
+f1mIleBaZCHZ+JVfQrDLc6ZpaZfcFukdXsUfY/mF1bas23Uzatk97O/NJih28DM72NX64aTPwAj
a/WCZFs0ME1zU/fcSk+8az1rTPEk6fmYp+GM2bs69HMkLrn000cdx/BQemd57tN/EV9NgeensL4d
bfQ/ztQyz/GtuMIXMIimI59gYQJ2XGHRnpr8w8+LZ1yEKdZirUdIfgB5Poo1CEpeCbTgA0oIPZM5
aueEKpDvYqvh8S3B9nCvq7R6IMP+5uiOuHauC/xnlRHvNSuclh0++PFDIb1VOPJDXQScL7Cn3P+m
WvgPydQTaMTz5f8nQEypEH5lsck4RqAApyPrmop+gBQSiRjmDaKIUWKYddug/tYN+pwZ01V7wJru
PQ4DHGKO+FCzMcXoejb72yJdvImsZVSTOHPEzHTE9Ub6MgKnkLrdRz2n4pRMxCHVopeadLgIjlmR
WSfoCfroAIdH0rVMzElmFGwJN/pnQNAT0JZWXGM9k3XrE+93GDtrtUPPtse9Z1j/uV3D8ZzmimTb
SFPXA6HOrXR6Zu5KuKAm/DvPBL4MHFCMtQgwPCcFcsRsBMgEjuM94XGkNvXNxAbYSZyt7ZKFUt5U
GNM9FVgYo8QvFEUyGEz8HDSrmptJkgW42CiAGc064c6x8/rHnKG7UrreVyXmkHpc5rMGhbrhuxo8
L0uEsZVz+Ui43fsa6yl6HIJRnUq0rzCKOq53OdTT2RqX+CxI1f21xxilQFbTcRGlF3qLJg6d+tHz
nLnpjcTrcrbIg11kNafA5vo5CXMrQaXGVvlJbBfstmn962t8mtuWbUTHIogGAgoePOXMMDCMzXm0
otG6T3KK6IGSLjLsPbZnB/WY3xKeohuBwYgWy1f23ivxXGpi6SjmQTnfHOkCJ/Io3M/SJkz+tBQz
sP6kHhqovNL+q5fOOKm5CZ6LQus93wyW/eS965z8YcYkEykzPTsO80g2tIsWJHg5FvhO8yL71kY1
E00CChhOY53sZkcLhlAGEkBgLQO+BCxp+wTv24PjldwPKYLkW0ovCR1TgNz07bz/6+uGdr4UHjXO
NHvopLoyyvc6Sgx/Q6nFnoQ5s/SjP+g0Og0lbiScZfibWphGROKxyp76Ki2mh6FJIwdKpTsl5Ebt
gCFThdU0NfzVgeSsVv92jtA0UR0yYliLYbIKhdORhj7zUcXYlqzdOmP6P0lixwUJUqbh+uosNkJZ
DvwwNJbA3UVNsEwPC9rGc4RtN7TELLBUxKnaD6k31QfBkbmt4w7BOeJoqnWtnx1Hu++lb1TPlW/k
r4FElsFIUR2qSdtfoinkps6y7NCyHunBAfW8izWaVOUw25XxRN3CQ+l+jqD2XssFlp1eIlgxuvG+
FfbneFMNXe2A5Fhkf+i5GIEpmH62zWTT7hyfDjWqsyZ69JyuvGqRwBnpWLwYuo03h3ge1hUIQUZm
hWR9j3WMA21a0G2U79QflnTL14LGh7B9RfRMm+RAiAZcJyMQuBThxrTNXO2sgbQFCT4XRIpmJzQ2
dlhgYviBWOP/KmFXT8BsoXlIbd9kQJqvaIZ8w7hL7mrPF6FOVbNxG7M5yCQS74RS5gPfzJX/QYHf
lhhkwgi6+4ZcKXJC5nUcSsFvGwWATNFTN4PR5re+Je/5qOhe78p19bzLAtBgGoL6XsaOe7dqdg5S
gxRPgQk1nQSzflE4/JgHe2RdE4WNY09mpUh3HjbKA8ws8yvm7LnFFelE11EtSir0oi8bD9FWMsY/
jzbU9E6g4SfosxTRtX83PJ3drM43iMKb5cV0UvepzTXUJKKRBzli0kBvgnhBUdCe8tSwX5KJhaGi
E8XeZr70Xhd5ius9HcqDSlF2bMNorwaRunwTVKTmRrLxv65nBP8Ng4JsQnoquCpHQeAnAL3VHhuX
2PbOuQtb7W7Cv0EHnBI2v87gObu82PZ2If95gzCeyTKAc8/cYZsKpFIXpcM7+nFNUtpxyobnkUic
vdDaOAPFxh7HtbUFooeBuWnkMZkwbzYCTordENG0EBT2FunebbKY8ApErQ+jFxc/KZfSnhW0qDhw
rkLXU+DKPIIPBkFSQKNVawTbzmKyRXxFbhsfF1mU5MxQLBthYx3BuJMawLqMTkuWL+k+ZTCou+i8
ZDj6bj3f52Suj7nGmXH0M4h6QOkZI5oabsIyRsQ43VF1BzBq406lcfoYpa31C4KDIGmW2s++WOIn
0AANkcy6ODijZ6AcD1N/1HMLvC6ie8bVsW6gZ4nP0v+Vss/LfUNTbONuHLwzPsTqungdqm/tQkXP
GqZwzdyfeyeldZMM41LH/jvnY3+CykU57jBsZOWMc7TtnvlwDVA1z5biYIxQT12GmPdiJvcWcrGv
ecUpeGlU8JXhyV09J+IlQ1MBhVEtzBj05GzTznAfmowgPx8yoJdhsbYyizx8svrXHoLirA1TXPHj
is9s9kBB0oJS91UZXcEmJcy9Zylns7WcMtim8TrvH2P3bY7c4dUelzdZivzWGmPPlMsrdp2T+ShF
wEe3Set3r0HmM+/x1ZBsoQSOj9VkEN0xL2utgiw6fvYBQ1prxMJg0o1kLaA69gjMxgrAIZ41iecq
fZfC37WQ74OqhgYegfizfxrV0nH5OPfY600lvU64s+TdNjIESYnJPeNZ4+KKldi7y0B83xtoZ6st
+iPRnthutjxXe6ySjP4CyR+FZmx3w6fFcJ9HFT5jl39n8fQ1sO1hdkZz4yxiY1AlpGQgfRBKgHmd
cJHgtwZXbHXS3pM4vTpMnrBHc8e8kB8Bm2aGvG+h5XnHIG/OntE99W3EtwsGyWzQDbb7vGv+1kF8
Z78hWbyOLJkfFr36SSVpqzr5imyfpQt62SbkMziqaJ4i1hi4wFDIaG47etNSwZEuJutl7hiNR5NJ
RC1+YdJ2XPKg4mZkF0UznRR7IwYzwfC+7ASLK2IeysJhre+813F6EdN8Yan4PgO0Tg7x3vq3KWV1
gv5bwbdepuRumg0unPYqho+h/KBFuRRpsM1SZqCld14kpsKsRIoH0odlFyG4GebVSjy+GtNMo6Ea
az9nHUkWqK2bpXXaU+v49iNNQQEIOR78cFayvk4Li0Fypm2aIhJP7BAn/uNSNQgzcWkX+9gyzH1n
imWLFgWsrfPMf45jq3tmUtUKtZalBEc3Ooas0Fd9dim6gr0O8FuJAcOzAH9FTrpNm/kOui47+o7f
Ee/JoufaFQ1dWYq1Ka/BWMhhxirKm72pu7r7LB02NvRUuyer7OdbMar+27WRiwuZL0+Layio047N
EgCBtDIbonmInbK+apYrPU2gq3C19Sg1fYVBW7oqf8P6DkjLXZa3xFYDvqupeYy1mx0I1kV7wzCa
Yw8EY1NUEAnblQBRO9LCDltlv2lZ9Ht01zn0O5Z7ZT1M90iOXGGS5OmC88GGFDt4G2ZqX8LTHLIA
u/O90S04PXTUiXPOso8doDe5Zy3VujtAqpNfDz2ByNY8gIc1EO1IIyU2LL0E7PvF9YELuV7pnNu4
igVRcnDlmeMFx6Qoyn0lEb2HMaifndGdeDuy2PmCbMC+EKss7C90dnMLjixmIAvibrHt33p09BFQ
iR+ifxP2KF38NkE1cm/3ajvCoIR64rmIKhORQLyq2DC9ZN9lMYNJxSTu4IBf3VBWQSqxq35jeMMf
baE7GSTedn6qSH6DM6HE58mC02mYIbPfZD+UGSBJNppusgoNtDCGEeYEmTYVtfnJly2MjMKNKWzS
dFowrU+EGfp4WXZSeN2JoLR3Y02V+5kNZfFd8fzvy54paIqh+330Ebf4ipfPCOI3GWg1ArVO53qn
F+Ovaouck6P7MaENbDNy2rDfLdxQRXcvK9/c1S2G2ECZza42mCnLwfyLStiFuIS73SK98uQXLgaV
tna3PmbXB2C42dGeBGtFRCqIO5fVB5Er+dTXI9oop+ypLySYaIPpVRkk0UVwLX4PmWjCYsaygDMZ
SLqfOTVeYCDBMZ6bTed04hLZlHpGWmCfmuv6SenCem97rgsrwm4nU/FP1HX17MBdYzVM4bHSQyeh
cm2B1C70K1OE7iQYFLM+gOZTO7naW8I26BsAK3lxjQEycIb9MI96K4jZXSU5xm08EDLU3CQXsv7Y
8XqilaYJqqVJ7PHG01wwnclZaUEEaTx3Mil/IOaV91HLJrSm2KVwcaJDngzT85LmgFDGONlOqsJK
KfFPlX5dhZNNZSaTttpFyiM0K1rxoqY6I54/NPpCwhKjGbtcQ5h5+jB0LAvqB1vudMzM1hrMmZ9g
vr7M7nK38tz4F3RFdxjTpr927IXZM6MUD1FW4N+mO7gAOMCh4zA9CIZgeKCfs18tDMC7JGlxNBZ8
GK2p4y+jrKr3qY/1AyBH81nV3AqelMRpLeITD/2s7S15W+O5ihp/a8sE114AIo+MCakPp6W8qY35
JNFyt2azTOe5SBUoV+w5Ou4/86BvHIi+TF5SH8Mhn2Rk78w810TqDK02+SzzB6vvy1sRddV6SqpD
W6erC8VswyBicU7pj9R5xJrUs+RjvY1zMvy2wuFZxwZevrsC+bfXPYAYbBchSRILxObStnCrhPXG
hFvu40F+S4q4cw/Y90LMn2SQAZzAqCAfgkArdpVRE0ZySOKkqU/pUB5VE9Gm4PelrCQlsYt0u0dR
IlD8GvfT3o2tS+7P37PLlyV9CtnK/sn84d3mGxWpIbQB1UAS3C3MtlnsdWiiEu6Pc1j/PfBTXkb3
mLpfqvXYHFr/QXhB4sVuMjfiDb/HtoyCsFO3SeldDXgAG7+Xp2BxGlJlGsVvvhlLCb0g2BK2QYSR
lwl9CEzAZubqc310+mLixdCP649yxhOc4pPOLDkcAJXiTJXlWcTpm26KWxFjuLIs8SdmTdAQ2deU
G0ZBBlpaNFIHZ68hdkU3bXM4t5tYtteaI3sI9Askj70MKpzO8XFJipeZX5Dnw9m0qV5VF4ybjsB5
k6a4AxwEAqO942dbJthUo4MpKLrAKAkRWELK6YfUsP4IizMfr6+btURRyMZS6XJwsois+ckbiUzH
/qJJ7DKz2EcgLreGUC+MVRhZQ3MYbGhEt0YOoZXemt4/gEZE9QteIjlgb85PVgojv8NHAza861jM
p0jzrY9QSrDVLNO/BoTKbYBbPI6Wn1TD7A/scIJ2jGKAeWPIiYktW9OBsrWATuy793G5uzCamG9+
GCWXQ/mQmePOtKN3SzOJWfKjYYtjI+KzkQbHZiJHwYJrLgv9wpIefeJHxxs+Cz7jkr9tpLHa5ykg
vPW5i6n9MkfAOgpIBXkXe573lAEYVn/66G9tfahl2oLHxU+1+qOz/9zojmXpiqeQxR4CeCSeFM+y
NjxFhQPUtx2byyLQ1VbwKqBDYk2wwKBibAKbLyLOiE7o3UJAc30MU+G9TNm0z+VzAbcz5Qn3ze7k
z9m3XwpY2tSsIwfix6y+jbjdTOZnjkIp+HDZMnN1WTQArhDzbIzYw9njGPGlZ9w76xIKLCc37jSZ
3jXPxlTJK3+Sx8/2xrIJGtzMoya/a7FKAV/oiCnbC3agpHcuuAc3+R9L57XcuK5t0S9iFQnmV+Us
2bItuV9YDt2MYM5ffwf2uU+nTu92WwEEFtaac8zk7OEnp1sCCdkOdDqHnbIllhu/QySRFM2712V3
jrh10fXrCofOHBYXv6/QWFQsDuW899ILjiqK9XTJ5L9NPgPNWE3VpIPw5CoxwBtrb8MQf0RDRzKD
+YtRcQ/V4+GViWCf0Vn97kpHQ1QgAeeBHTxz52bdi9K/RQMCVdLoi6zYJNq4NUITjQDpM6OpkEna
coi8z3So/hSV9mYaU7seOudDrUgajzg8+auTaVxNYLgw1re+kxz0zrP3FWKoOpvunXtvoocORWIR
4Vs2qvZhqATOEa5biHLs2lcKwdLId+JxCQmIid0MFXMQE6K/mh1kdoMLW34q2Wuxyow60lQcHO5m
5DHGFj8d4wEPK8kqFGh+8ALVVDtajSChx/SvDRQhz0pYUklCaLT13qThZepR73AKbPJEIrqVl1Kt
z0oLTtzDjFVusceO5ohpDBNSndh7vyPguqmQr9rcV9RCELNzzebxSQTgzlKCnswExKC1lZIKZQro
gfIH26ZaDUkybO0eKhKoz2zuzpXtoqUZmYyWKN5XRRGhv6wlYyPZFX+62hcvlM/TLhJOjr0wbk56
2EuqN65mhs+tInSghvvBvaVOKmfa8wpeCmcDBwxic3MoOWEt4yMieoY80k6b1pkIgeYBNycYEPl+
4XTvYHhO0LwPYg5hidbbbgJG0psH5FuUaF5Lxy0bSfrDRU1DmLYjtxwWfH+VcfaAngZmPm7yjUzY
B2WkUT9XL/6E514CgViZmGWWDnPjbRna57pRdXuENoFP/C3s8AsQ0UXd0i7joviJjJH8CBqArL1+
8Dd8NhiT+27rtmgDhXReyFHmXgchmwgZRPZRmByw/tyJMVgQ+HcvQrKoSANAjfHX0NDPx1V65lzB
sChOtQN0G1CIYEDhoK7kpkz4Ab1nr0WCNztMDLigdnaiLR2c5UTrjJ9M5L8dl9jEAAQGyXdFu/TU
6VigWlwQUfO34+k3bdp0vqbsUgYKbH+tjRUbRb8ZwwE5Ue/QP4k+IBBoy1EmLOj6M6DnDwLoUEyI
MzsgejX7QZe6RwIPtqkVnUI9uNLZeeWiSevME8WqS8NzODobr2oec8In1k8tUpihWFfsGIWeJ2ss
zT8wRE7MK1YzX2FN1An9nUM2NvQ+xdGglIY+9DRTyg6pHwefED7Sw+iFYSUiBwKlbR6fnaF/+LNO
mlJrsoQIDEwkqnWN1mLSMT1QqBd7hD/ArjYaBBGMTRMuG8+/C2DIdUKOpu834bpg14Dj4XOilyMp
TgaN6Sm8qzcBkl8pmoafydSPXM1ZihlEA0rbcc9tERxA4W1F370E/XiSvPy8JjAJtfQq9IZ73Gqv
oGXilRVMcBsG6lgtFAtpAcbT8HX6Bfr83Ka/wp4XAnXmkozjPqeD5gekTtQIMkgoAjefYKNdNrOF
I75/61y6qDmbT98D0fKdq50yZwI6yJNd9EDmQm4dZf1WlmBb51B78yoEZTZKiT4ciGNJ+5/YYdKv
G/6aHD2iUxyItYGsznRGQYtOCGqrIN5amvFCROB7pLhXHHfbqEQcLI1qCcWyZRLVnU1k7I7Ohaiq
h80I6svUtKfVTUjPW3ebcYRG3G3qnj6GMNFUVyEmjia96fRiJDtcQp456ZtbOqgEjxbvjI52Vpf/
eF53dLmH94avSj22AO7v5tJu3BTdo3Vk1Uqy/vKbRM2xHOahOnv1INZ9hcu9EUZNZ9Cc1p7SGnp+
+Oy16TLlHmOp+W8puBCO8ywvFapBi/owxRVJ6uEtxdzqZTXmLo6P0km+SFZo/nSovY9hMX3WhKve
6LC7uCaNi3DaWyJr52CZlf8p4yF4E7kFpskPkW6G6HYAhfOOAgokS0TQAALUuZ3XonWMbsEEtrtj
MudZGF80pEEMl40uRqDqe69TSCTXjJFn7XqdsagIH4OezI08ggJen23pVBsmLgUAd36CUNZDZiWg
nCzCJ82KB3M+ZgYg6gql2sKPcDVJi3FojtnG8xTxjvKN5nEl0AWCSFSnB9M8BDGAd3rRLoN5AI3s
SeAaurj0jMnWAd8ImZ1LBDVrLoTRgiRURhtObm6s1P+H5NJdhpaZMxKYTvQn3sNZJ89oznlHNp4Q
yBHPAvdA3ZofNQiEOGw6FObyN4iHbzak6GZH4tWp/A+iYF/pQ+8cR5ib2QeO3UfmPQoM0ADGqvLN
lwwyCyONnVX54EpR706ICtsw0BYZoUZbEPDaORfdiA8LzbWBKYDV2Vfxje5Gt6rHHJ0EwwYBEp8Y
FlrEfrid+dhNHw19glpradveH/Tzb57dvMjJeajmb0hCo4QSjzUbhmci07OkeV7F8yHmtdnm8NbH
vb6ABEIYix4r/oRxmyyF/vLbR576Ic02pFTtwIGX0Bc102QLdogufA4nocdL4yGEz4v4YAYmtXj0
Tk/BwRc76etW91wYSvmrmGxgFBp8ilbvGHAAXuKLlXe44zlMq5HRdMHTWke7YLT2ZRNzbfCmtd5a
+Zqe90tsVC/okb293w/AXiqwJUBQ+I7in3gO/uS+/afyUItX1Xko85s19qfQQeFn9dkunI2764nu
y4ytN0h6a6Ujtb2y3dMp5FbgXXo5vQ41abYG8XbmpH3XQdO/+KYXrgYtvZRp/eJmLsh9jVsT6SuJ
9pJk+rCImcH6acb9kzTL7Qz239KGS2rr5a4RjLni//7SRGKnHSb1nq2bK0G8c/oYaXKHQMucm2Il
Ky/ZjZ2CcWfMSctwXBPlQPOoaxiQjtifyAruug83ihsAiS7Y9fzDGPwHQqz1VATvRYVkkH39wzHl
DRnAoYnCfZeMZ3Trx2n2L0wKvsyCh6Prrc0spwfClm+d9saG6fyFpt4Ka7fNrCqBhoMoz0uNdQri
drbsQ8SttkFbG+cUMXTEGesuLd+EusatNCbbxVatDcM03uqGeqsiHNWfV3lq+yrveosNP19NTkL+
GTlHwg7Rj+nMYsLZfcPE+M81qeXNYMmKO7gZInwodDctcbgKa9ACR8ZZdOEjkAM6s1WnSZnEW09S
ng76yHR79tKNH3GX9rszPbqzn0Z7T8xc7xEAh90EfcwiDSrsf+nKQFqI75aVHhGW/ImwLq2KOn9W
I/wnbgFSFrBQRMU0zwRXyxEBBuOfXpB/tfAzZ1qOOtr90gYr70hX34VTS0DC3Nq71lKJ9o4B9YYA
KcRXWU5Doad3n/nMmopC2wj8FxvGkQiLKGEvhZbrAE4CyHROoPpSpj6hfmAWHA96BSY2F1yVKz72
HNnQ3vnvmpq4HgM4xldPkQLADUHOocjwh+4FGZi8MGUPsUzVst64Ttjs+tRN8ELB4FsOQax/13aB
dayLNOfG6Z4/8zx1EV+giusIJUdMowBNRUEMcmLZzXJMfWuDORKQKjEuI98Lx0I5WzDng6BboslG
NWmm9LdsuNyO4XbZMkLlsk59PbpEzWjQ+WvFaxXX2jbqYpjizuju7R6AvJyoD6Pecw9D0KIYKvTs
pMP/2bHdmOvA8dE69XOxRdsh1whZ7dOcazBKLJNiaVCTCA1QP2mv7mbOIwDsVl03K/75kvheDwej
LeIjUTnDigwP2hPNaGP6iIpn2VbsfSC3qaU77WAnE2HLLWkaKqp5a9chuGfXAzTkdNJhZjn3W81h
3AvAHMUhk+lNlEfzrWh58jotRBHq29pLa7In0bqpWU9Gu/Zhqa1lxWSsN+ihM4WI1sLsCeY02ajN
AbSIkWQO9jKrAvVSJ9eh6n8F2AJWV+LsnFALrFUD4fLuKIJCBfVgodG5W3dT1h9LS3gnqQ0ILzIv
v45zrrZxi6ZGNHslkHNQqwuuKclzdBpvy17TbqfEn9cdkk3Y+Uz6jISz1K2DbBvq/l+b80g5dnMe
Sxc2B3rwCX5I9GUxm1iUtXnSAxMAGrMsnqaCIcQYrFM17mp9LsD2XtIx09juIEiepdf8tNyI0AT4
/8ywhL/q1DvHdz7bITm0Q3qITZLNaYpuTPpovqyhckbNDdXE2h5Q6cKvIO7RwFITiPgp69Za5EGz
9kA0ppq4WV31O4sajzOOhsWgzIlloEwyEPdYxnhGAPvpun1MweYg343Jau8+TbTCytC1quPZOui9
S03Xde9T140okEmr0aJT4aqMm5JRF58FktVVNuHqV4aMAm4v6vsDfPFVbVuPsUqWgzHfY1FAHIi2
gkCLqmNaa9dv0J3/djbaqKjiCtqqqkSGJ2fyTylZoUapnYdEtRHlyTSCfVMW31EzVGgn5WGKk9uY
0BWtnVdYTdehMz6beXztegd7P5fSlGClNnaGhd1oX8qY4k7xXdANiszims7W1S1ttDLpZ4szr9W8
rdVUF0HPrgI7Q1ZUdJogLnE2YheMQYBH1YvtmJeyN/Cui/TZpAyOAEDBMDzRC3zT4QK7g3AXIou2
sz0chhSGgD4XDBe1eh/W5qvIxcad07P6/3bMfVKAvk+HkE7SdA49glNQV39nXbMJ3eHq6/rZKWuW
QflZKcZJK8cPT/anwm98FX+kA1nP/S3TEHpiLR7Jbj6gczsgKmHY3P/BKbLJM7lHYnOpHH1rIjfe
+KZk/CyvyLqvgvaWg6gIrRj8nCJMXqzYuTXVfDP+M74MF8I762OTdD4XXe1EOYq3uKIP9x/LI66Q
EdXI+K3MeZttcj948Jg9kUPIzAk9XVC193BK3T80X5hFRWl2HtBpeR1Yt6ByPo3C2It8Ag9lUK0s
cEh5bw62HF4chO1ZOpeG8RyJIyGct4Rzz8iL/z7aDsGgJTJgIzCjBoIoo5gaRw4TkzF3BlLQwm0z
KbsprVvmrrTMjYxRbGj5L4IOGkGt5Iy7CZnhMGBtLcdCiqnWkSNyF40SJSS1B8Fld0R3QAOoHf5A
MrmDyiTV2wnYjpWQpdTNjUH9ASV+NcREg/mZfPaFuxRev80giih6lof31i6/B/RyMJ8h5obtUnWa
08YTp17oUP3JylWNhTrU06VtTeO2HUFTYIKN6Wz21rTOoVLW1DWYN4nUoJULhBzq64ERw6c/anCq
cCKX6ZoDZpOYwK8D5DSBeTDIbGeufmg1wkcmy1x0NHkyRl/HKjTWdR89iJNeTmAOOBM4EjpufYZK
FX/vytnDtM1s1rDTvyOrOWAjbg0wZJmkNVOYb9IATyunfKfsEHJ0kO5HKvekiuE0DCQDyZ7ygSqK
i4Cmqk09/xQyudmMijFgMr2yERbWKWOywJXnIsIbNLeHHr4NVfUMNDeDqGFamIyC8lRjm5nH+Mcu
5FH1SOZJnDGLvPw3SAaXuzYb96r75HGH2FL8vo63iK43c8DZWdHVrMW80gO03m3MzZ/WkF2COAAY
swwMzAmWCO5+Nq3tcr7WsofDmY3QEJVIeb4UZrhCVfhnRvtiZnjVJYaBnkIhkx95nx3U64qCCPzP
B83rM0fIysvS9wCxfjhC7rI8qjhQ/vx5YlMb6NYtlSrwl06/52892V7SPr+EwuPOCzhCS/Z6oW6r
05oTbV1Z2FlpWP3HpTHSVau7VOpk5yLwCfRTarTQd7QwJbCjXiVYISrTJyeX2W8SxSsxBwgjvV2Y
ujubq1KIFJx8V6VHd168Xj9UqfdS2sYGQxFqV2Fii7Dal1IQXZ8Yx4YA0bmN9lkgmLmRZQh4ebii
aYEVkXlLS3JLjPzpkSQjbV7bO7oowBZTaX3k+H4Wk8Q2aU5LA/u2WqH4DZYdr38AWagXOG1Y2cEw
r7Pwo+Cg64W9Fjy2XHQRBMuPzMJOmqKGMeoMYry3dQzP2nltBAbQqhElYHyJKL/00twDhbpFgGCH
xvvsUQNxv30jIEpF3rMlEyI/Og8QxldHlr9Q8DAWs9zVoyKFg3OdhOwAnw0pTL0s5qseq33Mmzey
1uQvrjaNv4sPLInRwZY05p2RZEm4nSnVg2mtqpa2H/kltGak/1vrDVP2+G9OoiRdPGeJH38vdVC/
zPaDhVGCsC1terOe+dJZzatRm8cazyFtE7TtdcoEfz75dWltYhZF3RZvtMw2lk+lNBeYOyzkQgDR
lkMbPzwLN5bb2wcUU2C4UVJw0Si5RQzvgcVdlXrRYusBxtLWeyZxG33IH4ggAHglhCAPQfI1ujHL
qSXnjIEkmztK/SqL7zASdpJoV+Bi3nsQVSeDMJHUlQ6U+PbL7XrMzFDd16YR8i7H/G/jTzb5O0O0
ys0UdzjG9M3gDy9VToeF8kgdsTzF1Rf0vZOQ03uqOzfPpm1LPziDec5nbhvFu98Gp2GWn52tjwvl
AR7DiJQQ6+rToGo947VpHDLlfWdftrmiMo3ktiMn0/obIJvXom5+CxqjGqfngrDqe6GCJzXvIhN3
W8ycpGUmXuyqvfpl9Bzpwe4cZPM3OhQ2Gl/omr6Jhdyl7Tmy48mKgYOcLtowo9UIXJNuMkqwvPgK
3WSbVQwaod8iBsc/SUe4yI29XwFT93L/vUW0vXBclY3U6OWL8OLgEmp4JLn1j+e+5ALVSnslEBAN
yF5YcTllpRusKCKWDKx3hRWiREHS0dPCAIYRj9bOVWXgUOchakuXGRtpTCd642KbDVH0yuxnptz3
7PQKqsqmmwx4KXfN6cnFlsSOqA2HuxgEbdheQjspywR6BxxeZq7aQJKg3Zz1ev6sHBSr45iaUAY4
w4ik2rMogBiVT4p8wfRDaJtxoAerMWHz/HQbudNnV5XIYIfhjfnGu+ZGIegXaKg9171ycLkuhho6
IOeSkZi60Nr8W1juqtdNmhDNtfdjJql4LEyu1bRxLnFZncuGpASnu/g0VxaUgTvR9S8ocItlh4XB
rYd8VSOpoCT5TRs8q1R4KKFeWykPGqh/7EWRc28tjY9aisl8ndEUHJFuTYo2Zb2XIYTwmv7LruO9
/rUKm7FWl/iM2lFTove3EV1xz0ygR0t7i1s9/+MRifBwJBULrXncW49C9hhpmohGZkbUKcYb57cK
w9cc1gDIyW8HEph0mPTG4w2BkSJKjWfyQT+w974SOvpaQwgIA9IGjcK7Oo1hkAnQca0H5nqlN2nc
uokkorhQ6jY0uNXQezxZE7IN/jG0+ftu1nZEdNLCI2e7SpqNUUP7N1HVoNVgyuUX9CeanTcP54oC
XOOWxTWw587KcJdcco6gvIdWYbZ7i1KlEfUPtgxCbcpdqKWnges+F/yTpwgiBZoo2VLfhB1UmQER
1mmo0oZpC7USHqFxZwdG8BpgZuJuQbaPUxwLMbvbqUw2Xo8gL/PNZCXIHoxK+9DKJvqxZvLkxVTd
BYnTca3aIfSTWy4vq4IZK4J6r/hhD/lg4oG4yDDn41Qj9ZnyrN8ADQ4MKqXyEDcT0KUcQGKd7Qvb
9zEy5CWa2VpLPxR4gjkYismedaEnMZwUzGtwiVFNW0C5KfTinuwZ6n94imtzmj4tuzixve188r9h
cu3dObn1WbxJuu6Kc2rlRqI/gM2uoLvCD4oze52QN7+CiqItaElEHPfMS7jVC64cVBE7Y2Tca4/T
rQnpOSUZAm3GK8xgGivE1d2jwzjH43mwivQtyhNmV07/MyPy2dGPUh3j4qoH7V609W/YxHevoipB
FrPJEPmn/Gbfqve9K18Y6O4niZpg6NPmj0eOHrUjVLqB0W4vVjgaro2louFiunLeqbCSZ6cVZ3uI
+TydTZCZT1s290nxfwK2epAHq3QYr1ao7cA5HMHSbd2mPzZjuqPZ+9aGKPWgOWWw1RQhe2iUaDSm
YC7Yp1WbrkjeuZ3j9fKWswTP0ZJ+Z1CUy1LlDjBL6ztgQe1pLop17dCgS+t3UlVWRuL+M0wb6fd8
0hq8VnHKNC1Jc7QYBFngZiRmhLQMGRGM0XDamzqLwFr1yM4LU/F3cgu/K1ZOFLL238poB5U+S+AS
MqcFxr2BC6unHI6lS0hVdYt5hcJB3+ui1R1Hmqp5PSxcQMSzAEsbA1b1fRjxQTf8VFV5RSflrGYM
yHUzbIl6oCRSra0yCdeORw07DHwq2rAFr/xQOplxai6l1cpl5bTr0UITFOEQX5ij2NXEbaRautNn
WpmVkjDMu17gYLQVwySs8E3kAOdKxrlNrDHjMK1TxaJUzOyVp0MD8/FJMNlfTjC/JeM8cwiPTNK2
hsLBZ7iltjg4yG4oAVwAUSaARe0QTo1YlcoTFUxzhY5NJpo7euuEIEIclguz68kpir1/SHuo0acI
Z201n3qTFmxtVsy1M+M2cmdK5mbAJgtSJLW1feTW6oM3n1ULhcXg7UXderAgGQGNT2yoBWKmWAqe
kxgupo3HSL0mh7c6l/jyIw1+krixirsFIi1gRtLHuCkbcAh0z7WgfpsJ5dyKMICFEzbMqSQfWzj+
q/A01rW9rTsS6rDoQaLeoSteR7r/jYfowcaNjq7ntCwRRJUegI+wfzdd4+rW43vJ5Moex2eRcnTl
/sPDeAYr/p7V3CEHixpWVFimmqSaX6MRlM00tMh65qr70YFgf0pp+oesF+HGmPwvN29+CpR/XIjY
0vou3c9WcSTDhw8j2eCmxQfrXg3eWSrm2wQ6L9F0erL9j3o3CdPQvJnxkufnrIr2hZtyFM3hLdbr
EUZ9d1Rf5YRaK5//Cwdn9YpzKeetz8Po6y42oeYVcCAzLm2T6mpYZgak1oX7OVDRSJpugVxtHxDr
nwDFTrSByKWQ4y7s7GNNHJOQ8dq2tI/QTLbqgRh8BDnseqgRzk4+P6H88hR1YuuPPnoX4zKptcWq
y1DBedQZsikeo7pdVIXHmUHypxbPOwZxKGu9Vd3CUb1XIGBjiWjz7GH8HwoCHXLzD0C1o+itW97t
Ox4duUfPiRCFiNg6XmLQX1bGfRx4qfFeLWLLQJytT5eCEYb1LynvTRIfUzqgCffQFCSLF5SsKBRd
/O7ABJ9hC4oPxLa4GPnlvIYcE1x/iYOdErZ7VGT4KxmZuxd0+8scFVlK2yXmoXFadjhmsDaCBUpp
trn0hZdZ5wxpseG1G0OTe6uZ1mX1mSIcHxAYuMbH4Dwa64ffZ5TlZhpoDfNaeWzpVkN8QAlD78U5
kUKwthLCg9FC8BM2SG03gSZDd9o142Vv62gg+mWsS/h2d16wE1waQBN4WUo6kTYJgsSjOOGSt8ML
xZHXcXNr+9+weKRg+PifAo4PPziPBiJIfHEORF33dcp/eekZQi1m11BsPKXBWdrGuJh5sxMXY4+O
aJVvOrf5CzZe4H/M9wYGKLXAO6IAzTA8R+rW5+7zPNmagJPjivxM+xb5tO7jHwvnGA4yNuui2+fs
Y+pf1DRMWrXzFQY7H/vrKPZx6HJjihBBcbE17nwKI47ziCSsPj27FIn8dMiqlezQ/Ac+USiauNuf
Qz6u6q4kmfTvzLjEk+5iArXmDJ8+M95xYkP63xfGotGltVVfSseRxZJEcvs6U5VUzhcxnR4fhNyr
TYgfqKj9NWhg6qsPk/dczH/5U1GJi8k0oLPS3YxmTSjfFvHp3mlofhV1ygFkY3PeO9zRJljDnkmQ
pGrFTgf1yajF5JcPAwEZAE/1e3gaWL0ShDb6g0XvisWYwlmYmK0xxeBTIDNs6xUTTof7MP5EOUTc
3FmxBrX+tZa0TtQCJE9H3yQFBpF2U2HBIGtkxdsNhIXqUdJCfjftdxtdmlN/eZDWDMqPXnsmIUNC
savm9wE2JSq6fQRJpC2Ay4iTC77YyiivCMX7/xfaj5sk+mbVT2zQ8C8031eUFhoC3Jgc8BEw60zn
gzGw+gmrM5lRoO4kCAVC5YHXPLvJm+UFOxxXwCv2thYfZzLVKQjUeVRF5tZA/ssvVbJVLD5kZBCv
FEZ3flnderSegK4xiuVn2wYtKfW3iHAWGMXKqr8SZkWsaV6f+tZpa+HWlXuDjYLZ+6nGfULy2E5z
x0NeEbLYcKVQupwOAI6Yvn0HqHCICd7/5Zlq8+lPQyM8TR58tOnc7CojWRndpF5hOOr71HiNWBuu
V64ZiqzVo9r2/sHKHklzYXXyKqCbnXkB6nFTi3d4JeXpyB8wbl+WPF4j24GnR7Tx3goQsfxEDDWp
Hx5Uu9xGvXXUOQsWFh+coN7NQQEUhHDMN8Ja8EGX02J23tDg9DNBxC5gNlTZs7XhKc/YLtkbKutH
/fJeiY8UU4PfO+a/DYQeVAIAdvVjBtWyFs014wNhXPzg20BDszYxnrHI468WNUrhgvgyrr6889oj
LDkEmK5nJ9i7cd5c4MhsmVNXCz4Xruo091rnWiTpF7l6jJVCbpjkeHygU9tPaOjUboyj78D9k/N4
/pxMZ8dHmZr6KVf3S0ljOoBJbobBk4FJHXeXEg1vpM0rW9p7vgs+rSk2DiFyx4D9Ou6yFS1g7PAd
F+cP3vzERzt4T3JpFiOXU8ZYG6TVqyl4qclg7ftoF3KS6DQVB7i200gNyCOXlz8g9xbkB699wQnC
94Z92AKs2fJZdem5Mz/Vt9C38uAJYp4p3OImukUFOXO5xqyGN6eXR7W5tzUCCvTQbaVD2TW3mi32
1phfw8lUG6PWtR+M/pHQxTSsMUuF6bqzixWLBGzFWth7Yh9J4pBffPP/oc26/RC3LgpjGIc8RT0b
fvQmdPvN4U94qW6pEvXkkzcR83r4O34NzhQVq+s0UI6c48j9KEK+O3AnKgjcdNtNCqc4HtN17D/C
mPDpjiCime4GSoItnWiaZQGsS0CrIXhFVcqq56EAJsRCrURx6z2goYip1LGCE3dptRtOnNRHpegg
ARRMb9tNyeSq5PgY+zvjgFPcZAuteRBJpPYJuXc8e+1SRpjRpYegUaNQzU1fRRcd+a9qwZAvv4Bv
xBO6spyPjAK+VfJiTJ1ZUvxozHlqGtCu0W1ZG8h3PHmfMIqwkUWRsYXatwoCl9K3WhHJtTI1/2cO
LfKraNjkVAdxJndGVb6ov1B01YId19HTbYqMO7imONk8TK5cH/dMknddDajTKM4WNwNOzhH7sjon
eKUGlwcPXkevBNfkSA0dk4XUmf/BZTrGWQ6G0NE27NUyNt5F0D7sQj+CK38rRPqYzOmVj8oIjOVY
B5/q0egmimketZEpV5hX185w3mAvLdvy2lU8UkxrVR3DJyt1tCP8NBgWpljUrnpCld/e4aNfONpn
FwuKxhgSKGol9jQcoc7KZTarDOq/RFkRkcesVTsRh7CLOaBHB/vfpffmdZ+c+ulQ9aDjamNTdXu9
NF7UIumgW6GmBKHHqd0siHHZ8RGoM3rgpqWVL+rJmasnjSfwAfCTezQISWrvDJKLCnqKWSr2WjCv
BO4LqyN/2mN/mabp0M31Pwst9DKq6x9CvXZ15r0arX0RzXQMfW0FP52wVSgo7tB8MYa6pGP5XQYA
kQuSTSuh30Dq9dwmcCpRlY7kqVsJzuxgGvgrEL/6eEJlZZ+EIIiUBKaDNqVP3Q/3emAfil68p464
RoFrL8wUxIol94MzHeF97+e22PsyfpCZuCXDZ4fj/xaD6cj99IeOLd+VYT5l3hwBhG/rINib7AD0
zLYRsI8Frqfl6KVXw5K8KVrBtg/6JVdqOxZHY4H3s6fxe9B5cixrE/YzmRrR1rVm1nIgNlDyVrXR
HdwqHOEhQbjgOMzGyuD2RHjl4Gvjwo3KX+nKo63Vb6MkGsizqu+BjyKJ9bXZkq0dN9eqkrQb+rM+
Jv1SE+2WRuZeJzXdqYxtqNySuH1e0xxdYj55u1ka9wxKsyouBzRwDHp2WJi3JutXdjhquSA7+XCx
6y+NlOhY3Hi2dXEO9PeafZNHVm3HEZsWpvI2YGr+YVRPnaem0OkTb8y2OruIiEhhQqPJrno2CvRk
Z0plVdM0/a+ezmsOwZ6l5bHPM/Bg93lHRrPVCSuwfujhLHIEjzlNjqo9e8Fv1D44+Tj/1BMzMUjS
wcC36QvRpIzhVAId5hD/j8nEXmX9uWP0ysYpKU3ZgenMMRu4SPOrhBqT1RGOrWuTvqgzhgWvjg6t
6P7M0VvKL+ZfZSdWSy2ie4pCaTP3zzCd1S1HdQcbjspx+MQ6w9CLoWTSLUPD2Q7EARjjkxeqPh22
QteFoA81T1XWvHCtfWvo8FSodIqnhSU7QQ2egehFfr2cG+b4Yk+NQUoBlb2uZ0e7ppSUHyNAGdOi
dozms0NlMdJVYHcuBDa3qmECo+/UbkvQ2MpoP3IUMpP9y6ZdubxMHlL1ycQkMdMoPWkMHfje6EjR
UeKcpaDjX+45UdXUY0b5r80oeHVcKcgCKBwscVC/f8C42I/srP4j55okTFQS/Bu8jIDhj2he/LQF
7/DBw7ryw3nL55cTtdH+I1oKEZi6XvXe06a4DySMF8J+VJmZNSC92Vil862ONS4MLB7+KlLjRS5D
bEB8KFWwCsWN74QjFM00Vg9O/qvLfSNOIkg+P//7t1Xdpn5uRjJdjOjhuRoJ54NPk7/tZz9dhDiJ
0qvjWwKiu0y6HxaGmTCRFHuZElTrMGO8sAQwsqtnS+3+Quxo7x/5YlrjoYZJFRfIKubU4p14IPI6
7Zna6caTN0P+86nM+Tej6D4zk0cSsKBLRq6rsROsSgnZllXg9TObyann3AoowjGfb7vkzCPBrbnS
4QsJGonRG49J0oD1hwqMlnbH/GrlQT0dCAMbUnzKORYK2Bk9RpXkptHF5jWqspB25y7O2oOqSmWe
XMYhWbvBb6EDQSM5AqlTOJTnjjhZ1sCO9MpL1SqEP1ms6Aw4Kor5NU1YbM5D6CGuumlcqW3CxKui
xmWrKLJ3vEnDYQbKA9DFzUHlwCNsPnLnDdKLur+AQFzCmlqn9tV1/E91ORwl/AItUsngmAjeBvfB
7Am4gnwQI5ltZWEuW++/8089VzoMXt3TFpGL4jefUFfz2pIp+VA7Bur/ZeJ+W5134ZLL+BrvSnlN
2ASkWupsCGP2FUKxr0N5SNWhWMsHsB/0eMziWInJmauH34qz74jN/7F0Xttt69wWfiKOQbCBvFVv
tiXL/YYjsb3ZewP59OdDzn/lJHZkiQSBteaaJeXTGk2IZoaSaQrXrPigD6D1YU0hJjQn2UqFhyT+
O+l77b/pSGdM8lk7kVzrljD2y22ZDKsg89BsFXcByoYvzZXxOmQuNqds2zT/rkHA5Q8xSRQ+Vcix
ZRKw0g2/RTODFmMpnNsweDd9TIhePcg8PkAiOMV8EgAGXc+6UmI0wsCa2lEHdrvq7GDJCSPvUaUw
5hNrBwS2kbyrtDlyR3kO2bR0U83Oorf3cAzX+q8TNU1GQxEMJ4XtKu+Cn8bXbKN/W6a8Nb0HnxHh
9b91iDXepg/qbUL5koA96I1f77pD1h3/mQmbu8r5FmW3XjjGYrIE2GUK838rWS89FhSLPGjNLdsy
d1o/0CrcNLS5Dl95TmPsfS2IEB1TkNF2H4NeQ0YBV0H/UA1yvbBJ8E88GwsFG2c5TghQY6leO5BA
L+sP4fisewCfJxELjiu1Er+H+10l8AiLu958S9ZIK94znq6Ex0cv9sx8Yu/hQumFyk97tgVNQktC
Pvvh1wVV0Q+vaRFwRFRHlWjrg10NxKVbTl2pA47qS8h26IU/rMV5fLfHV32ytZiFxxTRbGwhenje
UNIxd6ZQ/weL5J/zRJGhHeDFXSOFhNPi5vFWRRNyETz08vZ1YZbVA7HDQNZQgKA31megj28Gb1kv
31SPuSE98dbZzHjX3DmiE7hLatu2MLyT5EHfpTaXB/01L7NN5qLc+BAIATW4ou8vJz4dGjBH+wfb
5nVQ4zoI4OFBkRyOGuTI2elM0gL0Jmi7R7uyd7Dkt/H4tXgSwzX0XjQRHAvJ8IIbMkwQeVAT6dwY
zqYAePrMqznUYbDSKeRYFNw8v9/n3Al9QfggjfM5WMgl2KOD7DHOPvSfdIeCPzkl7qO+JKH3rDik
9YHBh9VH90yJy5r4N7gr3TUrzyvv9Pi296Ak3xp+mRLtRdU9CiohI4v1suSM1atBv92W2lxZCXPQ
dMt9Yic1JsA0HtaRwjjteSE8u7C71RsHaFsE0d9+cHiaeKgAKCXun+F86zCq53OwHqr4z4KXzuSY
G8FJSSnADAUa+I5GPct2+u2zAss4f3Tc10IGK+5jCUzXpBCH9dnXZluN0Oj7p9eoPgk0yAYQyE9q
EE8vYlY2IpMtYOO/E0nTdblXHu3zEBtnjRXyVmxa0rHKN+BRTCSoSe21Zdh44/O8cBYkFjEP70H8
xkv/rwAbglIjUR0ZQy43jAIdrtchgTEpIWNT3eh6gi7e4WVCHGa69F0fBkwb4OZc2wqbJ3YqKy8R
U337pJplHNOcqT5umLrIINrqwHVzae7oXXoeG4021UBmw9EZ2bejvTZVwOb/GlgeQz80bJTWLC0S
RzVApQ9W9tkLxw0gadaRvVJsaw/+Fa+uz1V0KisG60g7sEbm+uvzyQ7F/KL3Rm4gGmKxIWGa7J7c
/vRzKh0vbMg7L/IH21ILzP6yfOnwnMDeJYB4Om5N21oH0XC1J+vJ71Dza56163NqBF3lY9xCPY4I
pCL2YZUOCSpSWFd+DT+ql1hJ+KhT3BxHpzCJX0ZaCpmX1ynIRsiUfnqfPW9+862xJBxRVo+kiXYH
r22eKA4BgZL+NhQRW29CudDMOxyot2lWPMwtsIoWS2Cvx1TKvRd5cpxg7KzGksmMLuD0glJud1qw
eGQn8Rbj06ML7qz+NaslF0KHxln7GnRobAsqH0hwyTQDYGBuGVrTRjpkrZEyVUUAg/HynJslmgX8
f9yov2pgfmJ+IJSxZ3O7DtiQeWP3oJ823TjCv/9P0IToIeP///x8Emn2ZBrTCwImDIyG9i0Igs/R
R9HkgfLH7bdutAwRnr00OUHMB0iw96rPLlEjX0t8Mdam+2h24oJT/lGBaiqPAAbVHF1AB7iHj5Gs
Pmtneg+6+BSl40aX/rppySm0fNld2xk/hF4ZJ4wm9vof51qQFuSJe5wABrVed42ZvejdiHL47LE9
e8RtPzN8vhkmGAvbAlQ8jFXjqoG6otKVMLGvyLK2WM85JvHIYZACxgnmxHQ2/AYP07QFdi1pPXvl
MwYsJ4VXfOS+TE3z1AeE1y75Ddu1k76t1bTALXW0y+D4UIvikbHNI5ncxAiNR3tUyT6MTFQQDcWs
62g1pJs6DxxBatN7rXXLiuJprDoMKQqa5jkb/VtmiPo7wgMblb0Bygkmh/VhRiMbg7bnWLnh8I2r
VC6M7RRjYmXkFeJB561L0vtE7WFCoEIqg34zUYRsAlIgZngsOgo3DTqqtoT0ANgy08D1vnWoc9I5
M+6kPisracFTCuvnf22aUHqtrMMOaydqrGd96A1jAEg20uHAzUBOPc0YtzplJFhmc7etMmQtDc2k
5ZnLlgSjm22M7+Skwp/OcYwTFGL4KSFpb4sLb248TL0D4hHB5xgaUoXzHBOaCN26AWNP5MEWq2rM
pOhO0/mvA3GfURlBXFhl3HonSu4zopi5Ni5dAatQANxe7SDcBka1n4fYu9aMK9dm0biw0L2AYCGf
ISMhjeNE5no1eQtDGPPR9MfncRpe9Th/LN3b0CGoVngCU9QywyNuBsvce2sNWnwyLEQXWThjhj7L
g2JlsvufILEKpAjw2+13HNrYRMmwxudS75mDjxFyV2wCuGshsiB9KGm4cSpvE112Mk8k0Gqh/PBS
UXXjxYtcBjrmCI/CphS2hg+Qas59LvT4J4EIyzwbKSozjBIFtv3ODwir3dPTJS5ZbJibs2oMQFxY
olvqN/Z6IfAd1YFsNoZd1Vaf0dQ3FCPbmNJwRC1DQeSkeuCDyhU20NIRHcGG3JYK3rm1sdz6laa+
bHCDUqbxZg5qUwXf+o2Z0VtN1cdJOsUvGg3ASIQwiu53pI8rSxfRWUwcH1ymuUtZIfax4gAl+xmm
SUdKIwJMmKM92XeUwLl/HaD9YFhLA1etzNhjFe0YNcN/wqITJ8hsKZ5LbSVfcobol/ZZlj2hOHxM
PQJCAnRqmEeF3bvEccShQdZAo8bE+AldJznMCvQvIGT8orgZNcYJ+tvUIdTY/fBacQ0lXk35GCO+
iYnG6NZNOYMkcBtC8tnA4yo+cgz61qVUpOXPFN4sbAIaprrrlm6eMzDTwjOYQXpW7FGttpnxTCHg
mQaOd7cZKW+b1sQYtiSiBSsX+IcCZfTe9StTO4yQRwnT4nQl1qWCCEYrpb9qdL4mU1EPdylhY+IS
VPwCIGlQZulvRsOLPlD00jN7cuBeqB70uZ3qMxm132iifyuzQxHCw5fiAGBwcnGPkV5/hhv7xuGu
muiBF+2Zxem1kfnzDo9CZvQkuafzG0bDG36h/lBega0Klahun+KhoMLXeMRda7ZVeJ1c9SdyIcNi
HpWw0Dp33jN1zBzz6pick7LZOXCz8UvaDxzQORgFr6FAMOwe9UIB+BZoZ271S4LxZ16Lh6HNXo1g
fKMTUjlZOQTjsZZ5zQBt6IBnBkg6eOew5VNwu+ErrnE6fLNY2rpN0G/ZTMc9/BOYgxy5o+yJIKcH
698lrvoRJ2qNcwXikveQgQbFu35kNfBc5urfAgAcCSATcGkBzZ2xetXlTiE/lBk+IHS55FV9xBNk
o6+/a3TbIsOcngsJkrLVVyqoy2OERlP3ZR0iyQLJljviR2+g174juF0F1X8eboCr3s2fFopzj4mp
C4SJBYXAkD5bIATHL6iI4KX44xcFm/5dCUZ964owA4dfIjEi0J0Bj2zEIm0aeUBHedATiIhjrkWt
Gw6wHRF66hKgwkoE1dXaZOclotDbaO/4MjBQDZSXtjiNQXWBYv2o4uxfPwlpYtuxRFvAzkhe4ApQ
2ipwsRbe68zt04+ZXm96xJZwPutJqN6AGvyah6Ejch7gz22cvW+hf82H70yqu74iesvSO50JvUZQ
JwOTZULuKef1fx/r7tSF/QVgST+TXp3xQDs7Peyu63fGFIEsX9sR56Y0vstygSRChng7dvp19ELp
kr+tMh7YMZd65km5ZbIDXQaRzbey4rox6eXORuAENXhFxALlu4aVPjGjDrwCmhK2zJKQZkAQPvZS
/uCZwPn1NrJ+Q8AyPZzLBGYCZByjbSl3Jt/UdXXuT/iqgKilNtIDvE4YVwTsOmyabYgBcIzMvCvk
08zhnDTYBZTNKccR0BM5kBa6Y6oj/TDw4NE2semSxkTFBxwUy+4OM1mbgeMNMa9gv4Es/yxkl3vV
CWsJ+P3ogNieKjM88mDoC4xnEfHEOBrXdXJIMbwr2KkrWx4m4f4tc+xyG3YnlNZsn2kLd2vxfpqG
UIAx3gNi7Xye8LmqMPNr76nlbfF5h9gTNO6WjHDG9/ZXE7tkURiH2m+/DK+9iwmrLjhO9ey+Gdby
n7bhicX4Jqd4K9i70tq6NQS/40BBskY8Z5jo2sPRDcmTbjYaTi29YTfnJtTdGuVajspGVDszM2/C
WWg03AuDFlLQ62POBm1RanV28kG7JENza5jikDY9Nmd6o5mjvT5z0crsG2zw2NAPcnS+Y5NOg1VY
sTswnvt3vGmCluoMZ+dzjbd1HBx9nuQgTRQ8N8y9OIMTnXfpe7vJaU6GhzuybmP0Rqmn0vpo1o9C
Q1nVVRNBLPahmeHqT7xw6X1Jbf2lgvRHr5xqxE1mqhpJhOW08if3Ds0gMVL71kVfILbbDg8UYIWD
jeHfJQmnz8EvL2EEs7zBtaZrh4ei89f6JnVlemBD0dWIBmUId9uxbgi61JsCTWGEyMrLnTM5GXt9
vlaElUJeN/6IugSTLWvg4QDGmwDRM0CCuyB79Uq0wRw6umNlHcGpwSAcnpHtb8wI5ih/bp1m1/GI
gWoilEvW+szET+1Tz9R1iakHFvrZHYEjcJ7Ylfy5Dr5Tx8IQiZzF8aZhPG66K0Pi+ZigslgT137S
H6JPHyQOp3VjPxr1o5Px8jANwBbS2Oo3ynNviVFiH1rdBFMLT4xqM2mgHO4hkGEIHUx/UmGN52JG
+2bZR1NSKTpYYaY+A3mbA3FCasiVgELM8+hEX8lIUuRs2zs2/mQuoVV86Lc1Z6hYaBCy3oT6UmtK
U0mf1uMhhknxqgXX1rsHcKKuofV2FnInQq8hp4N90V0ujF1mwGddq7gDU2EAGR0u4Sd/xhGHxTLM
cF4xgxfPgmkQlf6uHob/CF7FWLclyVd48I2JJyiQ6+LpVIPEMszfjqbc1qzFrEpopxEHfqkqdZ4H
2C09mBJyX6jUC3FPuAZy8/KU6T2JknE0n5yU94v9imMOD7PFAVSTh7IvNXu1GoRWHEckz4XdR1YT
AO1KsY+z7lFC5FEwNmQ3X3JSHRcqck7w0+TmSGg8pp9e4iBRg8vIbkiGwI6jzjvZSf5T+sGwxUG/
xzoCtWUHESQYnL03JMU9NiXOt3DBc+bBZ2s2BAwQ+IfGcMfaaG2OSE/6AYPzNul/Go4dzodn08l/
m0zBCyYJobOR1Nr1vbWdd6PIH0PT5UJBNSfzWQw79KcZt6dMbk7XHYaOaKSgfbcTwkHa1ibAbTE3
Hv6PWA0ThBM6EQwMETzZ2KLrI7Wl4dg35dBfHfa7OXSz9YI99KpRRDOi5quikfzS4EnQu5gc4o7m
ZlhV8GCxrj32cdcZT0mAYMi3XtyyvoBacYKEQJVmOgm25cVb5XUwbiob2rCxdMdSdB8Ynx/1SW6b
4xNFyjny1B4Mad05xe0fuRd72yXyzoy8MRlbKLGHYcO+R/7WAEd7JuXDsfejXbDD4r3CYhzGZ0MM
nyXKRncCbS6SnU/dTMDUmdW6E5LZJeZOYVAe3GH4hE+I2mQ5j37ynxMDF6Jp4ukBc+ZdVI7OiphT
yrDe+oLiDB0BJr87QTvQ66UyfbCQ5pMUBgSGJey99LeqprtNWYOOZaPvQIzbs62iP00BAddtbmns
wLCa3sc5kLDhUJlavCXfZRHEAsEg87SxjhZkPATGohxGnH5ZOvlnltZ5yPJrZnH1wDpW1BE/Q4AA
K6/v2BJ/6hagTQUd1IKTIs9+ovNnpDzphzMgH9MJyzcqJsye6PtTQhdGYgTqTP1b+iJ37iy7bWWE
98iOrzb5RE2L67mebPVkdZNDcyz43REVQzTa35mColy0bJGYGjO7azeDS+Jaowvm3DoEToUpTLus
zWbaLVS7YT5tlVnvYf5jN8YgY4Gbgm77XbcscUor6iaHCKGVx0Lyeaxag1avXF79Rm7w0wxXiZ9/
p/Bpwjr8KbEJq7CyFVS0amxfmia6Glh2A6ZT77D39P+KmYWSwo3f3ATqj6musk6o8nddNwEd91t0
6LcCyN8i7L4loT3sNoB86MhBWNqt5aGczn/xJif8x9xkASYyWQlq0I2rEEojLmTcUYxwDPjWmgCB
vgazvXRtiY9ybC4OoxzZm/CRg/lhUiVyKnHsE4kpRFxh8ljZj1Yz/bL4uPOYpskZcR+4RrSNs/gq
GVIOTcOUBXIB3Qz+7+HKM0aGPfQ++JxvTW6xM9r/QcHmCXZQvMyM/yrP3lcemZcJdyaatODKx8ol
wEBjTsJPkRlII6xP2UwH7JbXuCxcG3Qc3ogjRhBSWQ6QVzvK2tYfwF1jlwZg/lgIcxrlEOwbPfUC
JMCv/5cWN8GYuHkHLN6EBA1x2cNx3nQKOIny3+PItKBtePKgHa8ZieGx5kEy6c4hhhWt568auq3Q
3U/MUgp4xPr38nlJjt4I01up4UsnmK0ds32PPKIRA9hH+mdl+JjwGNlm/0QNgGj4rPjXhmMMn9TN
0MY40zR4NfsFKn4owrl/UE64jeSrUApwcPgpaNHDxnzOU+95jIArSR2NG3vbtBZuddGfADcYIhvC
VT0AmwCjA/mmIxY1+OyvZ6ILpcQLJnJWDuKOhMMsQWWZ2S7JJbTHlYeP8EywSpZt4xmv8wpknTVJ
c9aCAoRTRlgx0DRdUEsH27aXbOj3g+F+EEMJUePElTSU8x86ZjjH4yWNhn1ntKdJgv/rGRCHDiQK
vuhmhC8jcD01kG/7OEL4a7xXsAyM8I1atosmCbvpBis4rI2yTYB5nK5T2B8bgALsRqmqOMm4kBw1
2OAQEUVRFdflACqHpQLNicUcSD+mI2H2ujiougQfsnyQD1k9ApT7eCG55QWhBRdSvNQ9Lou0Eo5F
nRv+CIyDjdT9qCnATUhJpTP1bObzzprVGXh753kpqZwdXg7U3mq6BnV39VsG123obwTnb49xPtYn
4kloG5JBdSDR+dZmYlcDheRFf+mx/ewNWtp2bo5N0B0mHy+6SQD9QUplMs979n8S6F3CTG5cKj1R
KOr5cxmNQ4ePKMfuvA5IhU3T9uojW19x4Yg8+FyYLDSfXJ0oxavaRvsF6ZMKj0ntzuGs49JRxL5U
NLpK4VRRmk2+biRBB03xas3JRW9R6HSfE/a4MPVW2RJd9GHgK+fi5PEpdewT/LF93trZfiRiYTB8
1Io8aL0KDjPwGZadB3vI4WBxpKaaJ2f6ijOShqSVtx5SAHZeVwGLzDXUc8pkPRvEt9st26CbHiWH
c+9TGibNMQRViNqUuTqNlD9cZi6MF7W4XiA2TpP+EnrwIuDPCkxpUqofNVRbQ00FDzwc0eaIzz4C
FgxihqNUE4ZlVK7lcHbdcDPmhOINEZEy4tQ41hun6UfAiev73qUb5LGR99jCZigHpoCpdPJTTtE6
ptwMzQ/bQpUV5Bdu8t6zSA5AG7Zp5vbBpK/thcvcbCIrC9o/IBOXk70zhRvCQ52UwZcC1GGZTkJc
TC56X2AURkWA490aWOBPUTcrXW7rIsIcxNFGtIUNFSeM8VcN0FQQ7xDtAessViu4BydyFvaztsyN
3jo178cFcUXNg2qOxXuH5y76iU3OuhphjPUCTQBTzaHvdgXRZ7LpPusKjyULcg5Ecu5aIbb49Gtg
7rvALLYbxz9L/mWjl9W7gBuOn9li3yLf/oj69IUHR9AylC6Br3Odv6IdTTde/e54dHqWY72guVs7
ItlNVBzcB6AADFmANkHeZJSdxxlbKVzKkDDIUL1z01jueG9sTT6F7gsC2ge0uWd+AODOZWsOQUTL
0NuarY0/gfNQRvNNgJtcKz7YPPvwsORHVs3naqiH77iBckDq2t4BrdQQi2G7CWUxJvEchZvFi6tL
QGu/LiaUH94b/i2UVbByTfFRm0aLhgXbGaYEuuEx3OpuUF0zu4/qv2M/lzvPdrE6kSVxmMZ8R8HD
yab+ikFU5CxmXw0U0BhywEBz2I4/+rHCsn+Xsd9B7Z+dwNOOWZ9N1hwa9o/B0fiCVahnQvWIeq57
7XnLCnOW4deYxMa35d5p5LllCyl4wFcFFAdCPdjzrL7q/xW2JOOh9lfeU9YYv8Tk/LVl+Sed8m9F
22e1zjqDP7PYICRBjoMit1AO+D5EBhYigH40UyqUYHa5Q40Wz8eCSu65trv5uR2trZyEs5uj9MnA
iQrnZYXi2NoGo33RAemZ/Ev24R8LI8xNTve9IRbcPJCy1x9GH5GIBdv/a0xE8mU5Q3pcltTAI9Jj
1CCJ/Ga9TcbylDmcuP0/si4UBh+VlD/BJYwWghIjnMigkk04VgyT9vpKSV522bv12jez6IhlJbgw
Ia2WfIg81HfhNTSwt8RGpQraz1rhrN545bhV4Q3HPqjaDDvwyHzHFPvb7JpzKetz00w35VPQCLr0
LVLtbwfH71YxGxP2xEfBDsAwIJ36jjvtyGf6m0Cnxpn4Eo9B/ETVtUdX9e22brofhhKbAZDrUA7l
Gg/rM8KiI0ZzYAwshQ6S6i4yyi3bjgIja49k0JAk1fusWewTVj1kRwtOU6Ryzjhxmeb8SCDZzZo4
ntypldQvjjZN5RHWFY90fFzkjPIxHQdSKfL8q5GYepvL89DjpFBKEIahTGvC8NSjqv1TvVgjgyrT
Xudu+ZIF+CF6yEmfm4IT2ey8F4UQJbf6e+m6f5OxHndhGDJLSPCt7p/1NUf5oTMv24EYKOODtD2K
nxAzeBJkiJ8xSwjhFnUz8vUoasXG6Dq58fKSsxrXXJw+4F2zgbV2/6W8GkoCe643QTv2mTLkiH77
stkVaNGgiGB6YdZ/W6/B3ponVTU5/P4a73PAsq/SUdcMe9p4YvzXjTzoYa8PjsTYL8BVjy4e+LDA
kfry/FlKQZKfJ1C14DX0A7UOYx+Lm9YIjhHW6dtmnBJMcoCP5mC4Wq5/WvLsQTgDACS+mgmjYkRV
wXbyMZTGzKKeL/XA9okN+qsR87Ca5O2qHpFE75KX4fsfdb7ckjzZqCH7lFX6bE2wiMvmN/L7TV1U
l9LB825W3oF7kALpY3+KM/wZ78xNpnT9ZeGxicaLKV+8EnKM34I55S1GzDq4e1VDl1jtPNzjYRzB
WAkxsaILj95MOew5B6B+pxe38XYpQjwXIH1Q88nPAtCN5eS1xd60s698wnbfdPMD4tYtHhG7KnXf
cWtnor7kL1lZkqxW3vDW3y+J/yc0+8NSzd+RIU6Fm21rJdBAQdZz/NdkRr5DudTUZrWe/KjbhXN5
XyRQmttEv3ki8W40BMSJqnsLLQSKlXdm1mMdHHdAzF95HPg9tfWSWFTCU9c+MJi7565CfuUO15lM
AojBLE5BtF/jT2zydbar2uUnUJpDxigG30wn3dD7nlOjYy6MZ6bV2exeM46BHXBx5qqnwRre47BG
sZS/5E1VngAsaWCBbCYTKR+c63FjhwrpTrMLXeLaAByRFoIYr6PeOQ76hxg2b2qH9kDVIFiZyPC5
qqrPQaUltrzmQcdlnUwYuV+SSxLIDtUb+R+khvHwYdjrdOPdIBRB4q+1kvjWeub8irb+yRLulWxu
2jcuyC6yBwbK0fQrZ+wX7ZaLg4hwb4c0QJ3tfeWL87CkrNE2Y0SK1dM5IjHvcYSFBNuZHVqq5ZLM
7GqJMM7tZN9nmX3LUkD6jiCXqRYz2hHRGpbMyCHHbDykoSd2AUKN76jr4d87oiNefQF/9ZX8jwnb
i0XS7ZH2uqbxZGMewwAbnwowiyCaDbmH5qov5bSJR+ytXfUx96XYt5XDkJonFg0+JG7frnuWpn/s
cFZLkvoK3THdueWs49QdApaRj4plRo5FYhtRapVEamkwLcRT7aEfidlsidHJevmbp+F/crCOvtP9
mDkjTE49GSbgF1k03kZMHQ0yZVYmSs8kGuMtGZDPfWnuXbj3m76AbZnB+UQzz6mIsmcAJpyqID2R
u5FcapNiOSKccBPL4L8MAy+3oQKd0dLjrYKWlEDcq6ibR890706XcOEqRIy55wGOV0586GYemNom
AZimkB00DMxDH1eMLEJysHuF71vNs0w2K0z+KAzP0i/eZITNWetioDv5z3Vj/Vi+F1yXILEfu3zQ
M4/+santq6uWagd2da3wYF5FAeg7u09oA0sOMvKI/fJhduNLhtK/JkNI/qh4etEEBKQq5XqMHKr1
GefuRcl/SkmvFriIL+ZbWC5oSSjO6b2Z5FDrRl1datPfddfPwWoxcErOTetaV7paSYpp5Ujnquz4
M1XDPgy6ed2V/XNNqMzZzUcObr+eVn0w4wjZ+Wg6mmcjcH4N2d5sz36qXNquCmOfld2rbkWdcLEn
77CkEPFUHe1VXUEWt2f8+v0AnxXp7nsOixqTyX+sKExIjd7YN/18wWHu4vUYJZU9qmJnWhNxclwg
Qjo+bm0tWzOS03XXJRjWVDgLEabHgL6d/s7+uIvDiPFncioRZDsunm0idTZEHT4Fsbkbx/xTTxkN
at7cdTrgL7XxK+8qTVonITv3W8bGS1aYHA8YcJkMWpwgYP3g/FuGZIm7v2aqfjMD5C0hLCqWd3xc
noFU6q0h0/QRMhi+qA3dpoOssMuIDCn28G2OtsvmFPaEbFfrOUjyk6pcnhSE8Ud/pNi3K7Y0lkb8
QQxJRYfEbDuwR3GgcAzp7bPPxAHykzI9MhpfSXu8B0V9DhcU7ZlNsmfRf0yhB3BpETKf99GfnGzS
obBJZKueOSJ4W2NxnpgirMoue8IfkW4vF+fAICs3CL7LBPvrBATI0KVNhzVdURgA7sHyadpYR6KF
0FxJZqqttqOAlOJZ74VfkZo8biCEcfLVZ1GU574qr63lInj0jR5T7ECc8rp8EIyuHTJwtz5hN5Sh
3aW1Gfh4zJHtNr0uFlHZLFEkxM1/xaQeSFZ8EVhU5qnBFDei+PNzI30RiQVAUfCUVmeAE78HZLAJ
o+hgeMBvoiztz2GmRaHVjUkkRmqKnni6tLX7n4xGycnS3BO7XEj6YdMd8FufW/dM4cLxBs23IuJz
JX2EkRkxV7XMtrmgRxAmuQpNm2Fm5dBbYBpiwtTET7rvMcYz8+gL7OHMQfVfZfc0ycUpNpqbfvWc
RAtv8h4jpzslMeWXDcrkKBPiR3HMMKwOlxk9CKPo0mhvTj3fG/159H/t7czotXs0IQ8WrFiDI6Ox
3BeV4OjBxOXGzvOGqAxez4TiVB3yyt24UXCyMvanHuJRnTI76rr/dArk1iJdp42+a0g+GWfQSsnm
ilIPLteU75OIrDG9i5AQu6qK+HXqiqdSWn+qrCXNvN0q5Pgk9eSovMZvHArgVQTLcczmi5aW6E/f
ef5JFsa7Sxjmv9uacq5WkRzWSGc5MARlultuDGsGTeoeesO92JX/sEwYeJXetLFrt/5h3mm9ekmP
4Uau3D3mafUJ6AqWYtqjC2jScZeOtn8Z0hGHrrlghhl2ysyBmYmf2yRhb+0zDytr7BKw4xOSFkvg
/NaBqBPs6hNFnGb/lej3yWlrnMtQkgEunBbPJGV8mQs4ViYCZxOIFpeJdGQsaC0Qr2OH0AAbA9wh
7l+jMQjxeASFbM3pt5j87KQSB+VE2Rtbq8zGtVhEu8EKafwbZaWPf1I+GScfIpO/yhFW7ItxIrnT
cirgB1heJqnGtyCV6XMiE1xKsAIeT3Iq5WvdAZBOYYs8O67DGe7+UEcHrCqrne0xZcidODnRlCGM
nkZxNWaG0tgr0n+33vxqFa516BL2UYgA/YvFSKZqqVTNogeyI849rp/c8BeDJIRU7Ym4icHhWcU0
3xYrA1NL1T1M1lGpeGukKcE0muOHQsNdVYbxUjmfvao+yuJTfwP30qP+Th7HGBMZ3msVYFkHoYgp
pbZTyMtCqyCxp/5TM+FPMAjO+Gs1vTXOh1uT+jaGf309+y8hcTobBY+lPAVp+xsRMC64e0jJ9S4S
26egPWsNjf5bDRvDhnPnwQYLQiiT3q4oX3vcOjoj2EGHMtDalfUDmpmJSniJjxkuLWUodqim5ulV
YaPk9f8RFEtv8jFgdyPhjU8ABo54FhYEYu+uBmOfx/95giRi+8uFNWCJDoXZ0W+ardeFoCFwm1oL
zUoDZgHeP8kX/Qb5cCJv/8Zle4Z00pMBkkLyjXPsx/xwVTkfcNoFb74ADPMJF4edkvS4tXRUwBXp
EvwWEs3W5Enep5zE3Q4Ju5l/mnDruDsZZ0kRxy/FABLtwxcIbzMfES80ljzPOBpDG5ui4ivAORbx
EHZlGTxYTcFCVP5pC5IEy5PFReTCSd955jWtFsPYGUtZH48xu9nzA+Mk9tkcaA6cflN8GRzcmYcT
mxJqzaOVefoFzFrrylzGIe1JdtXVorJsM4iG2A1vu4Z/GP8qYnT05StJOGiKX5jj1gx+yQiM3CnO
RhwyalBvTUaY3n3NtIo1hswN5RbxdwRolIYUzstfNJEHmou11sNorRV1+WNcPqde+Uy3dsQjlJOm
Po1Nf5z78YDg4K9K4oMqnR13tTMuVvBSKcwEylPVleiCGLt6L32MldfjMiFMlzveIR9WnziEeu2E
zbQHEysLvAI7HajXvVzj5buuucgI4Ga7WOsHxbV+/Mm5c0VKDl2AonVsDk+T/eOXBjyZZjuZOC2X
J3O6Fgw++DlOa+IUajrEAREigLuTWbBDg2o/ysBkOn60gdAqfk2V9HTst8DAHIrqnUS39O4Y+LtX
CQOXp46TygKWZBnx0CUtNPwQAyn6X/OzROxkiN/Cv7pZsQ5BbkYhMFcpm8PY9wVqI7SvpddMaz8C
+AzqBK3el8Vn1A+3OTgbQfQx6aorTJjWbfGrP50gSq6BSJ5j6Xnqu2LXB19DUW8sFPkOoQxVke1r
MrcG8gFYLNwfvzUeI/NVv6b+gmOC03l7MpaxHYZ9y5ggHriJQj9dXYmfgvhtKKn0+9CbC5Z+n+wP
vX7HTW29LjF+p428mYqJ+3JHyCoccF8YAn49Hzv+Z9ZW+//j6LyWG0eyIPpFiABQsK/0TiJlKNMv
CEndgjeFQsF9/RzM027szHZLJFAmb+bJ5a/he14WF/4lVO10avcIp3S6tstjzbdBGSTsMfOQCRgy
HXvg8hurGgBu89430d4XyYU/Yq4iMoNUqbRvuokQfXbLAxtYM8bAEzEjtPd/y/uQWskI+Cp6Xurx
DjPMfpUTBICbWRvbNHe4ozXxx2I8S3Jzb8LUM8eapA7Pluib/Tg3/6xsfktT/T0lWIEF/TJQlN0/
Bi2d4EwPSs9boyqu6eSHe5LDDj2VdkiehCxN4oHzpj3SlOG5aqR3Yii2XRA0LvUZZj2/cfTgrdb8
sXhSKOvFnx8hbmp5T0sTHxDtGYFghlDZHyoi05Uj+kUmblIx4BHvzik7Pd4K+APi7zTiM2yCY5Lx
2k/2dyb0LQd6XeYZCQimj5a+UpixErZG5obzNVlwMZvf3sXvYgwtcDWCxaPvccMso3NrdRuK3ncD
HhLP11/YXJKz9jI2ntwjqsDHT/EpV4j9KDJmZW5954TMtF3O6B70eXWy5MKrL67iPpLO2dZKfIho
snP3cx8wYC42gnBrKU3rZNRQKozx2wETz9b0llDdGHUVtibYSiEdT9QZJGtrJNIMtfJEo/fJpHRy
Ris1BZSkCVqZARy54WVq5ovujFf2Y1gvHDOH/thM8WFo461uyETK8WIZDOoNdWh6+pVDf9w7c+Of
B84xKnXMp4rRyZQZ7E848SL5pIzkr+44+iwbaY3gjAntVCQsR7lmRsLoIvPm81yn+3ksTn43v4gZ
qJQb3ZbS9Qq8rzRSSCIIeQEec2MGv8vq7vDBDGhLB0tZ0LQA/JFZrT5dfugZrknohut00ud5zreT
CQcx6NoX4bjIJ3r6IlPyYycB459uDRH4OLrttXXzRz+27k3fbk0mxYwSbCJM7BRB9RqE/atT9ucM
C7tpMKog1LRSkfkUW8Ox56sESbiuUsp/TTBPpsr+Cas6+7GkwBLXYx1Vw04anx1EUXxO7ruUrAJm
YWryPZr/OjecyRC1Hbp3AZGjC4OnzXcD11+PAulwoo1SM2foI7ZA0H2vGfDfMXSfuGD9Dn62pPTC
lutXdpbJuxdF2Frb4jnS7bHL9aOy0kPb2htTiyNfO3Ec0kpjdDb69tL5GOuIfh6iHMVgIBjBt7aL
m8VOnr35VnKejTggNpxWl1A3BYg4GrLa5Vk2ylIeQtv97pzgIY6p0UgVNsmMCaGYOBl2HTEfw+Xu
UvI12u7wVHc48tz6wNd1h1sP8nZsN8pv9kQGVj2nVhnjvJJDe65y1vC4Qh0mSW7iXrG2HDy2jsi4
bnQuaJHu1RpGan2G30aYrwaULGe29vhYunVC604LGXVdWBNx6Kk8z+NwJQsNnc4oko9wqoE4dPto
WswbEsodAZABe5ugotd984V6EtTCnhoYs37vyUNOXRHxf4goNix6xnoBbD1RfiBY77q0+XGGCKwp
L33EYABkZUvvSOli+Clx+dId7KY2RtzkIWDolWd2Q/yYhJ3EskfZD6oA0Y0soqNETMGzm6p2j9WM
Z9ejfR57WE62ck6uVsDJcXKhN/VbGY7PXtPcCp4US79rVX/k43SIXWCRnNNg0wTHbBhefayyZCau
feZyRUHZmr2Nbka45YCPYQuN/O+dcE+hPZzaPL30erHrB3TbY031huDguv1GW0izIjVOkeXQzmnU
pzK095MnfiZXg6jMsm/uxrg5dX+dYvdv6FHB1A8A7gJb8JjY0c0rnXfdMbgHLrhlhHFQtfuc2+M+
TYIXJxnOY8R4zDRfkzba0az9AHYQ5QAtscH119sM9ZdnKC7lv8GiMloWG7ODdWxHuFBh0bW4U+OJ
hEt97Fp5Ed70FHr+w+zopy4J30Ik4qIOTz2r9pBmdwNziclph7Jfzk0WrtiE+N0M2NCT+g3n2Umi
bns6XlPIwexNnGeWyLWTi2DH92OsLDo6yK1QIOVqPO5j/luWDYqFkXwzZvjjN7Y+NFxTewFUgj8q
oCCThRP7tLHJYutCxS+DkhztRzc/pG26Rz9hrkMx1z1cXP/gF+vXFID9yjRB1ojcASDUcEGMmuHY
GupctzgOp1QyqXB9Rfp8aYDqoh93ijgGMlsnoUMGWS7NJbNf9A/TmDWbqC1/LTn8HdPmQnSUhpWx
h63rBROHsP87FLaOLYa/juu4G77smFDq7L5UvoHL1WmZP4tO0bbZIvPJad4hdnqAHXu57SXeYzn4
DHEyOlpNw++2moL1LVyC+RoXBhNF3SSc8HX/XhSNcY4b9hClwmPXRGel5D5oFI1n7q6KWFyxQn5U
HZiZDpVM8KLTLXGgGOZEFuzcFB6GgyHbZw5rgu1IuQ9h9oHGMSjvKF38nKn3WjBh6PzqM26JU1aO
9TQ3OWlFG2Kx48ClQaC1BLg5u4I1PAVc85M8fG7zGldRXcMdVfU1tSsH891Msqr4M0+aNyuI7L2l
armNc++ZojTAHWa7Mursy4aGAMJJQzmaWoU00jLLBogu7A6y8CK/j925LJ2rrcy/JcyAOCgf4gza
MUOCYd10dAS1jCvMlsNHOZ1l1J4JPGJ/w7fW7gd63Ldtpwm/Rt6FNxsvHaVHdfcR+uFzjaWiy8sr
/oGHucqZjiuZYKwKjL+zGj98XkLiuluvqKkh1YRcJJWnfrnwyNWH0wQuw3F14x6+8B8eUAqejJZC
b5ZEMh63ziAYP8+fiN+PyoRYVNNmtJ4HmyhkonY2P3E3gXiloeFkaMKlApKYH/t09pJ9wAPyU/rs
FQF2Kh72ryZxvpKeiW7R6KeWDry0H/4py3isO6l5fJ0YIR60YsCwkhFBVZCCpBrJA/CXd+1jKFF4
BIQUbW7If28XXLs3l+uY3GnU+X9oCj9Jm4FXEgU8ipDYQbPuqY4/T1DeluuPEzRvWaHgk1Ao1Pdo
y0W+QyhS+3FoDJwPUBo9QxwNJSmF4PDBYYLDB2m1xgm2JQOgNC8ZeyFmWvldcMykfeyRA+/8TvPz
56CiT98ry4Oea4arIxPtAjnM8wM2lvAtGqufDGNlWPUoHNnraCju0P6h6KCF1wZ1Q6gbjXBpHKaj
homP/9wu9CpdOJdo0MVesFbD5zD+gJTWO5GiO0w2Ei9A41eZi53vIQu7ZU45b7vXA5WrIjzm5rQJ
Jv3a+iPjg+o5sahxKBXd7XOb3QuD5XKAqgH2n5fapyNU1djiPYApDqbFPqDtUties2d09GyY3c7N
+ngfcebDtzVtOsN8VrJd9ID+EIv5IU3qG00Gr/RL3NJCXf0of7YpstU1QZMZEdSYNH+/CVko4Luj
RxKu4HASLmnFpXIAcPsWYDfn4HImZanx6uIRRCnrs/ECvvNPyGegnOKzntXVNosfEwo0SGP4elbC
zgyN1GBcNjBgZMphkPdy/fZoUjf87RPp5UUccMxb7aPND2km9MouHhI/eY553RWvimDFaVx1yDmj
RqZFdCMlA+jk9WGpIE1D69l3xlMahzuDCevR5J5OfvTesTh5lOv0OT1no0uJohVifXYO2p1/HczH
PLro0o6H7W9BTIjiXKXJX9clz1C7+YQ9TCDokbvqbFbNvkfNdgMyNNRZYAjFPMTPY07xQ+nlRzNB
8geVZPGYWweUafT6kekQfR4rpSIiQgO5FD8CH1pQwUn44W00CP3Uw36qeSV4waa0JYJmvxQGR6BZ
A3yyZn9dlhkin+jph6oH5p8YAKS9Zm/YlBbw3SDuDr6hna3jYeXGE0bhjvKWcKT/zmWBoc7gnQbS
jNVQMPIpyFNy5D0Y/fgZmB2jV9/EYD48dEm3Zfy/sxwaxHvFGBazU26+6RKbTbr0z83uZ5d3FV45
LFMG/cBTdothf8fLOTLMjHHjBOlrUgZX4hlPpVPzGwUOlM+Rm/FUoayDLezWIScvZ5bpeopN9kZD
mhtfAoCvwW0fknIB+QpsI+yGnkttrCG96GBaY/HNdYn8GC2crLqOAbgjJjFpWkelxK7kfQVpSO00
SDZNVDtJp4sh2mtZmS9yQiiZo+OY+IfELw44BV7weHLjEDQD08y6U9yqsNCrrQvoOKiDXSdxZaqB
Rt6kf8jj+TXhFxU6OTft4kMhjJY4SBwT3tLZuvM0rtO23Gih6Egch/dy5iWhBSJT4hAKvbU4Ueg5
vgIOly89bgaiQjCQFy5XHJNGUcAIMlmfmyWdJaJiO7VMyNxc3ArDOqZuhM3IP45ZtBLhtGtM02BS
6BAGJaPCsZ9RVpam+2ki3J/VYiTRkz0uD2ede7T+IEVNODazApPi8l8mzOImXyLmsLMYGL2UcbAT
rQo2qp8PUk+PuHA7Wr+cHttIe2Ym8Tfw08+ixHpTjcYh4xRHwlagxCPpxWmuKLkNIH+0RrqNY/yk
caYY2EM33VpDkXHJb15MVkSHtoQslyP6/oJfbjrhbMPYZ15RoZyY5TzxeY4vWTq9hGnMCHq4t1Xw
Kub+PMKdZJMSZ5tzsDScfx5t9MCZOOtlllypjvuYSliXQversDCuaNt8LBxr6yPjQ15fhXi3VEn+
tWM7a/pnJuawX8NLEAb4gKxd2lv7MaIXzaslDE7PGLCcx8XZHwyGWC2Tk3L2uDSW6k1VJgDZAEv4
GNV/MurwhjF76rnQLN08V+HQG0x/CLB/mfj/EPJ+k0XoCfhb8yr+a2hCi0pcQ97FLJjvZlDbj1WG
ws9go1qsFzQ6FzgAc0aNTeL/phOaar1EV936jaED8Ee/QwECwAavejeb5c4v2lvtuUygIElwPcJ3
4/XP8LHfIftTXWO+OYr3V4I4LkdOenP8LJrx5NSZvcmj3P1sPM5lcTs/2A4+xtpOzmNXvHU0tq3j
niVABqTiLVmFx8hvmvOch8hrTEFWyqduzBqXMgtjhawAqNz2ia3W5S9H4WfB6Y6sAL9cWDGoJZu2
tJGRya9itzw3VPPweo6AKixiVdSy9vSJZ8oF72ayMMyMxbRm0qBtalATyOMGJxYQyKwMXA6uhdF7
J65gfzwxWIAvLFTmUbJodg0uW5hI3izuknuKF497r3P2MY5h0lKsm3NYc9sXx6xBmejc/JzzPRYy
/mAsiXrYzCi3g4IdxG4gWDK3Kms/nJFqXdahAhppme69dmrpwu2IWFs+kNuZME0RHgYvOzSZ/9bB
CY8K1HkbLP+mX1DTdjzebXumg8WK2+G5YLXkpt9vIyzCbt9TzmhB967Tf3wVz8SAxNl0zCPGGiwP
AKKfm7rgZNLGx9iKIrBvNK42MjcPQx7806HlMzqb0cKpDMZt6x3jyrq2gTp1DQ7TqKFkNezbc9jj
4M3yYqZ/BqOqPRwtBLBIpqi70fBbBkO4z3nP5zCH8uc9RzajEuwJTFcU/hnfWOK+XJAB+p/pKDq6
pk+pCH4cHEhQpyi1jHT3EnCppJFU43Q1T2zvOx3jdjOSaZ0nMKJ7J/3xceStFMnicSFWtHmI5mmA
4gGTU9BRtSo8dfMKc4/iQjLPNX9b+jntzCXx593xeB2ZkQc8XVzw81QwAJqLkxHSDBTN6dUCtcG/
ixeNmliXpRWJojrqnsSWXfLmdMF7lJS3KSp2+H/Odpzs0ry+zD4ezXJ24Ay3WDC16F/dBBt71Fre
hsl1AcSK5cLnM/ktjalhm+LGnC5x6bbsjtqloL0X9D/X1mNcpFTRm+w+2GcLThF7j5nosTUbAtTt
+GA6MQys5dqYJe4rpbr72g6vMi4eNX0AMEcQAHoPtFjFYGxv8KJsZNkHdFIpOgM9uqFV6h6LVN5G
7fyWmM8T+SioZMQWg6jhcPdnOwyxM/c62lDksV6autKmeWnqkF1zSW4GKa3FVvjp6o+uZC7rDsxB
iYbHd4MzSdsCFxj9PWVB53QW6zIbkZTjO67JzRC072NWnssxyPZDS3mj/lf2bBzLMm7/mzjJeTGD
jcbmdanqi0Yv9RlYzGW2SlM4FDJsv9zIPLRmvg3D8kA/OzAQS9PjVAqoBVSEVz4Kr4E1y8D2BrqK
MzIlPmBHrAfCQXJV1PzPdbU0LnjTr6xx26sye5xRqcLc+BO4EE4X3DdPx9Yul0FbdI3j+MZJ/aUy
0BuQjcnjWsXdYqBJ69JTuzxHgjA0nYR5Xq9pNP2WRM3fkErvVsIL73swWWzrh6jVWRMHm91FuufA
EgeARLD4GR3mY9wtHpYEKkk8WF3thPwvcGPD0gccqMEMO4waglltQKg8SUftG7+8ePH8WxAtY6pp
MIgIOE9Tcxbk7hsruC/z7cBEOJySx+WzTJrwMibxduruMqZzC28lkLGnYqanRSe3ap7ArVjQ95bz
SVFaQAIGpgZ4SQlP9rdwasadSurfPCp5C6nd1UxFKYbS2Y+zGDRZJaMWCEz2iTX1XMfO1uegv1zq
rcTYCIsxFZUrNIvvzcX7T0IzLhC08ezJ7qwn4x2XyNZvCR1LbEWChktjRrXp1YmK0x1Bwze4IgfL
jHAmkG0kpVl3gD7xvEJTdx6XB3KqCIpzJisNcz8M4b+8UcyBURQS8VyGuB5SUPx8NEkS7lVn4ycm
UZQTFxwm/zxm44437G/Vx2z/3GxKyoM936Q8D8PdCtQDviUelL60iIQtCW3USmUo5giT85IYybMR
SPA8Muy5sVsMWWsf6FFkIpmETBuSSeJRBR6Fy2yjiaDxcu8nUf2pTNYurzGuuFveNNyFTTm16QVi
d0pAX+5nP8ShE8zzJi6t56mpHgfwrgPdJi7wS5vM4RphFFqBDc8HA5ZVpAB1fYMFEQfe2qE3fUNl
q3voHdreWwsHIc7JP9YUPXRmgvRdV+ZTAlgFaxWdIRXwf07uV9C1dEmYVbRx/PZegcUyYQp39x4R
2uenJZJFeml4UHm4juoh/cTCgGUVp0KCO2Ll2h53fxZsd1kaOlB1jfMyVtieRx8qcPXuUdZA3TL3
G+Aa2IEYmm9Q4BmHCYYpdXzNzdcxopdiHLZ0vt0ydCdeE+Ia+TWJsXLViId28d0o+t4LsvVmkR2y
rP4qJus5xgGBZZ45+CKCt/4iWwwvccngjsXx7rQauqd/abwJrQ0jA2tRNoU7PrB9bv9rOcp3ovog
nYDOTNMwf/xBhvZlHn8gA64q8zU0OsBIv3OqNpMT3SVFLly0H6004nDSIlDGbywie7IMxPfdBxFA
kEWFYvyRrOqppYXe35aMZHOeyFZwlY8ugiD/cvUKGiCD+EWcYFjCDG/D6J7rCmpj3A+7SL1Ai4LS
GyePVSJvOCKZ+9e4kgmCjL14DduQ6b1zWD4RnHOngrfMhfrpzvNOsfUxfuBSydc5pPhuRrA6CTau
tY0fe5013kIJRzVAzdgVvvFGSvOq8UFxPyfX7F6izFjYCaxMhs+PiqSAIOXzcQuFQ6L6o1L11wqI
eDYGSEQwz6cQysc5CGrml7G3lxF97TaNuJjRy8DYoY0/yMQ8RYq6hJ5S5bq9E6lFQAgOgJGgErtP
/uhd3Aq0Yzmn5V7M7Z/c9OR9lrR9eyaZM07QBXAWtGY7Becilb1h0TtUNvP7tvX7Nbv5DxDjPy0T
axKx4pq7NrUpNOipLD5jQr86VfEmO0+t7GxCbe+03Dau8ZARW5TAoVBzEa9HP1obnUD/i1gmY5Xt
2U83ddHsOs8z93bEIktKTui22blRw6GVL8yrRQO2vP0MYusLTOp2jEOKjsKnLBoCIunTShX93q2G
PQ7xNZwbBnYk6uz+Lsi0pED0VNbchMYYYnBNji4B3bR+Yp2qajwqeIc8CkyqBi6z+fzAVH0tablV
/BkFTlNl9x+oxPumoRnH9uPXpBgfXG4BgaIXZ0m7R5cqig562agMnH/SOCf+cJQEGHkkM7hvTph/
2fO7KbG49TY3q3qHk2gVU26RSMTG+E/s5H+rMfsl8LCi7JmC2TpfFsLmPSiWt4+OTpJR2bXFDOul
CpaMecpLBgy98+WlCywykWTSCmKGkFHLbd1EhLAVIQW23O1cFFdlTozrKSFXqPk6h0IBHcc6Utw4
0vXT+xjsgNiY2ZeyQUkanPmnKjmTPTgrN/6JXWOnJS7ynABWN1BJXXUcq6dL14zXJjKPLjlYCYFg
XTCHZ/G9cMeia6Bztznn37EsbhYLUKLzt4G3YxX42WPc21+UY0WrjuWwbOGVZRMeetqFcj6a9lsD
2lryFVx0uPQWjlku1SivrPd8yaFMYIWAK9Rs21jbDj0gGpe/ru3d2/LoI8k+EaqhBxxPBoVm66qx
7oJynXmK0WnBDzALt1Jz2Ao/pbakVVst7LtVisM8a9YsKkTMivaNSk5fjT3T5tc/uXj1Fh0Y6W9a
9zwIK28ZViKGPmdd9tvwpW2ID1urICheY0UeD7AHGgA/i+8qatOY/6w0k2XZit+h5AGqK8yiiLqv
mYulvV/ofb3k6opT0aMSJPHP+MvJtSOEc94JpMaVQLaDgU2xNpiGTr31lROCXfikcSF/u4CSVgZY
bicAWFOc4msSvMFunMNTytR5ZLIceSnTlLC5W+QjoUA6vvnRGd5Wx/avcJJfl3rDI1TKiz+SXK8l
iuyywAOYJ14+bGSgHzJqUIx2PBDmpflnUPuqaE+U2NtbEHXaXPq83O/SJ6VR4Xv2EwdNnvfJ0hyR
BwnqBePy8mVM1hPzPuYeoO8zcE/hzMGF0W9GQ0Awu3/TAlLhcp3gprYHcHWk74631f7xjeEzbIJ9
u9Tely1QOg52Mvvss26bM57p4mhrR87jWExvlhtusG6fFtU0JFVk6o4rRcQH3Jn0THH3r5yQ/TLn
BKB4RYx9mIWwXioW4djBxy7d8EGW8dNse3dQbfukQ9kbneqdWApfmjsX3EKr94n8H/Lvhan4OeLo
GMA7JsMMQoWWcLPEjjpoDjZp9+EPTrGzdYVzjV1qGApcNplpbOzE/ZrkBAwqGmAy59dgqq4R896h
o+XT5F0JSlO91kHBwcX2Dpke9swtXYai+LQE/TdyMl8ltbsFX+jOd4jf4W3d0iAYAuHj39PwTWDG
oqVF7T3lL+8gLpd+N+wTVc97B0mDhIjiyxwGjkIw/CZ5yRwbc4k7/yzHRuSux4CNKxwbwM7qCSvH
jZrEH9cI10Fa/tiGvHJZFKr4oajj3XGDbZ2Udyl1tJPjoI5Gom+ZTG7TxIRFDvQvVhDQjfAUKFqS
1QhUnFv6R++SaspARg3t4uYcryQqDj4xt5WrjW/KgbhsuWgis8QN2DPph8zRVc7G7tQLpB/aVuzx
IIv4c/DAZaYNNS3GPzuUB6Gbo9WWLvjHOYJDmO6ihT6hmn6pP6fTFfYVzByKOruq+UplXqy6aWLX
1N9WFDwp5iGrqKKHNodfiuOJ9iiJ+dkv4lc6Arr1SGTS6BCgrb7DjBoZzx5Dm+X4iJjqfBIt3kaW
ZDELYBNXONSrIf50FwJUHoyk0RPwn8bZMtVjLMaX5bVPnOxTRu4tCpzt4KXsIqTp3BBQSi5DZKVv
Iwd6mJLobaPq0/SmryHljiDSJ4tsFQ4lhskW9dIH3wKwOKFX2KH4A5v9Z2mDXV6vNqE3bODyYOX7
5SK1XGBqrsQ7FbmfBh0ztSCZmQS8otyn9kPIa9lGdGhgGHiMBh+EHnsHZOzpHiuWHcpkAywz0GLb
5iwwZpPoSm+EbM4h+64oO+RCHjAMbAGoeqo4Lez++OpWTo8Jk//MTQQ3t8+5lDTHoAt+owk1R/Nw
uLTUadd6iNLqdTTbT6P09o4ueaxddsxg3JvRSHVc91aI4siwul17ohKXEfsfFGFy5BOEA6726Ptt
CVqw0bgjg9zY5J56tip953703ELiM0tAJuliwOc18Zhk5P+Lxum2r0qQN44xwv1jwNbyCFM/HWCU
ktSyt8bJcIMzlXX6YMr2VnhxcfUQ/hOBVZKSyrUdE5yABEgg1m5XOWytpW446cF5qERcyB/7wIg0
YWP6WtfLMlkSTPPppk7z/hEZ+rUuKL4MK94FKwj3WF/3QFzPjWV9maP/aJo1al2HjtIKMsCjfPH4
VGPS1otxx6Hwqnvn0s8irS34axmeUvS9m01pDy4WELVJ/RX51dnrEu7vdf3cIREGcwyDvmPrxDuV
2P+0b/9bjp6tEz3aBm7AqIXsZsUns+7/WgqUf41YPzgxRWbyYJe1fzTylqen+Ot31FMnBZHL0uaV
aTcwoX6EFJ9havowOoYbaJm/tlN+WRG4ft5GDDao84ZgIMitchg8LBjhqvPZaJZFHY/VL2RCEsEQ
R6Fl2PflaDWW3oO7WIhAe5GUcbe19DZ+xFW+JmGhRfZQhuEunpojYv6wogyHpsYcZG82WUzVbfuE
TggceakXo8gbe97KE1gvR8lJvuuYENp599q7mBed/m5G6kov72F5gHVoI41ylHQHFilKSIXtyk0W
8pqofgIfYQabQKmPQbc/sSj+DpoggulBqTL1JVx8QMaYppdCdBcAjCTL6I1BIMUAx7036Tmv17b7
1zI5H2cy/QZExY/WBu+lx1DbnCRulQAcOB9cj47CgD8GaIgyUrOUrgUdsytnmpmqhC+WV774OsDW
HHtP2sSO26sRdhImzxAL/NphIa4G2pDr6eYDP0zcAjNfchJTcWY9hv0tomcH/t3adbqaFSx80Shi
JQUkm8jI9p6acZxkj2E93OaEq3Rkx+/aGahUYaYEwqR9w1H7SoTpWjbjOevx0njOhHSNF7l1WOCi
6Wi0MsaDi0WsSDivOInxpqAGrVKv+4MvHwz+4GAgHfb20rDSBZeGU0YEFWE5NxoMd+uMHGzRffKs
4MKhIJBZwJzDg6lMTSRN3NDP3/OQGODkttRFR/l17H3q3bEbFsZLjhHWqUyAEBZlpno9leKpxwIV
J9a4rZQP1cPk/1b3pJtoRWfE1+DOG5gQLPFIsc250W9S375jA4mgr3GijfpQnyme1IfAns5W6H5P
8DIHD4lXE7pqeTlHjXMx6+5uzkBz6HJAqPH4hDj+XvdUaVgFLrGxUAz4bWdfRfWHBOyUeEgbAZx/
aD5rcObraUgYUzCnQ9F4EIP/Fc71FUsX4CJfvC6/lcJhuspdif85os1CMFTLHrogRD0sFl/Hyedz
WA3YP1fOMB2mxDpicWlWqQSnMTdXbO8BDWrhJp3zm7KSx8UaZ/vJo1Io0RwUiNmcY9OiuMqdikML
ZAIHAaf2avEF8yOdZdu+mgCGWDqpT6DOoeL7s0z7h/fqWIzGbRlRKDgZEiNBODG6NCCGthkH4y4L
bvayD/R/wmp8NvV89aYphOQHBSGr3kxCxtAsrlYTPoxTQgUFi0Nl5ws1lvQ25wfGUOELe/yBaDgN
7cUfH+uXmQ47hNcbEVTMP+nFHAN4MBR0MTgZ6TVYZLnlYosYctaqvFWIjRVr9LJWRy3hPXv4Hvr4
5OA5I161nRZn41T8iCDb9uG8SfLqZvjk90oo/EiJf8KkwHAQ+/c8QwKXy1dCgu9FzkR+/ByBIoJA
E0rjEM/NUbhq53OkKH3zOHQl0LyS8CRLpc3O1dguq19zqxr31e2CD93I32WN1EiCi8rKiPfSYWIS
bUczBSM3X4BoSbgRh7H9GITJ0yjdw9Bgyo9HvFG2/2y60Xc01C+tir9NWzB953kSdXgoncFZ+2GZ
A48A7dC3Pf1YfcD4AH5QJkuwSfYjjy+CE+l40dOx1RG0II1x85D5mcmCVVxOCUMjFZPpTu/qsjw2
JoenTAMDkCp6WK6dThrV21iaF1MzAl86qGwrwKVEXpZcM7tMTolTCmcAgsCT6cunouCiGFtn3jUW
lDTepAJGpxL2jhgjMRZ0gqTy/jkjlNDlnwRZvouM4N+cco124+EYyuCa8A3XI3sFdpkXrwtOZZS8
NYTrKy1wfUELGc0HJI3T5ORHu2AqR4LAZMKFlnFY/pnDxKqfsI148T4ciB6r+VjhH/aFvgdO+Day
YHDGfu1rDsIFR8JIcl8Njbd+0ST6+juev4yKyI8fM4SR10Zn14zpxpx7P/Ri8/97sOswovWGWHhs
Pk/etEuRyIB18Ntgvg/NkbIz8pY4QQhNJ2ztQO0q5m7x0F9mDkp5wsgBM4zi8ZiRI62KxBsSlhl6
nKrbs0rrJ9n6j643A+4Vx6UfdnkdEUL2uRaPhTaBZS6bosuvlT/iDQJjWloXqLmXnBovsOTZtuGF
wjtO8E5n4rEfipea5OEK8Ch1n518qezoYbkJBWO/kx4FBaa7YaTzpwIXNrIysEW9VZG/MhsmmkMu
bwFNu0kavcMOoc0jeu78/ingDwBJ/jK2S9INludKLg9SksQkSWkJiML0MQHJstxGqnb8mavxu+Pc
6y+PeavvCNK0KACIabqag3V2aTg5IUL8OJlF4sov955XfKQNc5lEnNUw0A3m3voOq5zUtxZKDM7d
rUF5Qk+2sS70Nsjk2fD5HZOw3kmKavBaeVumQQQizeAUTW2IEbd9zgV7ocm1wbMgBbjUT8OW7zHR
zy2l4AhTX6oTb4hoyOws9tPQvVjEVkFxpM81UhVrKg9FBfCiaZ7x7YGKNUBnI9eY/nk5QFeteZq6
8dIqWhJsCayEeOxqgq5fqPE1LYYvlWEb91yrOrlp8P+x4t9EUtEXdIvkvC2uPVw0CUjOCXwWtfVg
NtzEBy2nU1NY3Gz5uUK23tgBGmfZl8kYzman30I57IMUmik7AF0pfNdu7h4rfujlQRZd/FzMGXvl
/B9H57EkKbIF0S/CDBEQsK3UmZWlZW+wEt2BCiDQ8PVzmNV7i5npTkRwhfvx38Er9pGrkPOY/n39
y6a8fn5va6a4rApw6OIa8I5hHX8Zg7UqRl4YlppeA1riDb6v/f++S9UV2KGF+vBSdTcp89M73q4Q
7bvrkGNtNW11TVWe0JyU40lHwffcGsYCI4HFfn8ZkagZa7hSb57bhgLGX6o3BBWHdsWpld09Zxyu
iBG3OjNeKMtDfY389M63DJKbFvishWlpB5piolDrRuqd9AfZF5+v7i7y5ceSWmBymmqzSPW3zyXb
tQ7Ik5yPnUs7tXa/aWltSi88u8I9uglbUVPtXTM9t2nEIT3RU86rasKxotvWhDuvx3+21C4NL9Hb
7N2ah1JjGizR2/iqel6m5Nz21Udl+o+yaa2bKemB/DmeyzK6K++6JclBbAvWi716TJ3qmQUcM4Tx
I/DthzxEBQiZ/ppM+j7t5EsPgIUm3UV5wbs0+Oa5LdWadNb+KyJxyEL8cTHqzUhIeSgB42bkZm5t
vLH7uLMfbQJp3QXFMYIbxvhW9dD61DcA55CTVxq6fXckWSfdLkLQEWs/3LoBQ9G6yCbcoyDknDjF
hzyRaQC7bVy8Q9+WR2pTAgcpZpr6fkArRYRLe51zsvQme4uRCZCf98edi9vEA9EianQGU8fkSDLd
WMLxBa2j/+jVnsvqp6b+7ZZziiIZ65u6uAELUmO59zGq0AL+Zh+xLlYo4hcnLTZggb8l0s2+jz+w
h6IbYSNTifI62P6tz6dnYlEbRjn3crn3W9aGdUXw5EAthmYO3n7y1HAgtIt8Icz0JBvE+zMnLftD
QhjFebDdA9vnPzG6MeIzDvbIZzQfKVMJ1kN+5XVbciZv+7zbDQtq5ogzpAeaBY0AnBCQtRK9ig1y
3QYfIARW2tHu9N6rOZfKpbnvFjqZcEr/GWO91GF+azy7ZLqFEIDdQ2xPJEoWAAddmFM4w8ZSwDSi
RJ94Z5DdNc5NJhP4LZZ7sJlZjJodhCI0gbzDBJVi3pEknWAR4NDkLNYL7r35qxRo56xsFXPwV7px
HIhMcL6s1n0YeZuJWXgNnURdU6uRN9Lt7xR8JyxMfr+X0IL8zIV6TA44i4BCiCefr5LyY3wOxZsM
5G8Z0R5T0g55VsP24O7UkwRsPz5UWX/v+yUigWa+eK7Z9/1MuDJaPz/ZZZ0iq62C2eENLa5Nj32n
tSTJLQ7vu2JewVg9q8vUoHmL/q9CRo8Dqxbuc9Xkz3IcmfX7TNiEwRHS64XUSuio/x+gnrZvR89+
NyMKPTFxbg2tX16Y1V2tXP24HU1xqhjeuTbA9pQZWxE5+9YlqqcZsZPmALc2QYJRS81mWjUCyQOH
wbgNvJYWK3m30/I+EMm50d43WgaEFD0GYWErdR5N0x2wkm7tSDIzh556lxFQTn50B1QJUiLuY90F
B1USm8nEvdqVoMIeJtsL7wTmAQZgqLAOVdGuQIxE74eS9gITzrPHsdf67qvo7C8WJxhJcqfeeR6H
BnvU57RwQ1ycDkv6CV4qQqZjV8GbX8AwRMzeKhzuTbRLXKJrof3vTFK/pk1wX1TNA15In/cPneic
dWehg6eWXzDYNWfofAx4VXLCIXqJ9ogkonCGsaHcnTe52zEqGBrap3Vz2An3gOLgGuG8VuN0D73u
EZjwqmitsCdgE9GEliusx5kDhJQQogplLpoKT2FCQk6IPwIeEsI4Is/Lt55P7rZisBBYcm9H/tZK
zTPVyg9DwW8Gi7z55WqTKxh4z1P0bmOi3QQApIH2g4Ns+nCvrfRb2eUaHFGxnFZfiP4vCSAWzJbB
dczErsaTqztmG0nnXTzk7DrObkVeYPKb3kJTnXw6YiysxIPY7BIa0nU8XojBlj+LU2vWFtF3ZKr3
2HOvwbh8aP4ALZx8R84q0XMhOF+qtWSKroK54cTaqc3FAxSxQx0LMNcW6qT5FqUau3nEn1UHY1u6
psF+Tj0KbaTi1auLkLJfuD4bn+nCkmyTFv0Lv+eil+JpKNo3clzPspkJvuEsjhz9A8WbL3Fw9hp1
qYfmAZoIINtQnzI2Lo9SoJZp5sinRId75/K77baOmPyzLsSYpXkP8gMS82MTlJe5X2hh25ohNSNP
BoRizzf7w0NYmWvrbVmAj07TmhhVptMlWvIPt4u7nTckz0mYntpgeowD8dh78yXucWBZEZPQyhCB
OFlEXUQ2gpNwvCv9/FT3A2GiI7HXU4XXzXZdBV87Qi20qgRnMEsYrS0CHFEjrTe93BbCJKcsC249
0e/rtHxsQ/zo7mD/xst0jGr/jxexja47+ngED8/plL27ROY2Lgu0euxe/DFiDKrF12jbJ4todG+S
f52qv7M6+TPa+pD7ze1cdUS/sM1nQfBgwEVtBJi3a1iHNuVYc++z7ufBJRFI5wkWYmWfplbu3bJx
99UwsyXXU3E7ooceTPCssv52MXShc6WvKz9T+fVpqfQxyFMos162XdGlVuY+BxZhFs4QEC7O+a1i
n+EvImnUfy+u7n7wE9WbxAl+qgghQwVUBHDPPoj9+5pkrUgyfUq8AHZP/COK8W/l0nW00fiqKbki
bcsDjJlsV0T0wWmW/tZy5IgfnoKaWJYcBWMPiQjFdXjsBnFbJlTLpVgxhOprrBKcxyyXquGR0d5v
7cXWJjf1Vzkht3TIEVKByl+bsaZDY0NILCZXylfM1Gp3N2qZw05hqO4P69wzrN5TEZx8n+VTKNQR
SXm8biifRi6icYej8PpzE8XWlqglpCMeoMm6+cAb9jrgSgH1V0O0s5ejC2lhdU1ujY2ncBMBuCg7
PptRl72XhbgWbeqBSKihClnlxedyY4S8BE2AJ20Ov6OlO3g1RCc106gmgDYbp3n0KVbR5ORIyVsO
MxW9V2monlO3/u1j/yrH7k9Xi3tXM3HSAJr2VT//f2F8hbKkm9OPpTM/Hb4mSw6nMRr+EHZ4ctr5
jg/BluPkkHMFO10AaEDnfldBTRIAnz+8Uj7oscCPqHvAYO5PnJI1F46XKmXFpM290FBSa/9u8cWv
Y8HYjdPuEqwxsbr6Rf6Py6mujr2mhCbR6+I4ku1Z1bwpj0xsgp72LsaRqZQ/gbsAUDL+n8hmaA0T
aT9WBHcAI33w1n8kQmk5539bzDv4YYEXmjEZd0Uzvi3RqvxvpjN60o0zDa+Z7E4LovREV+hJpk2T
EXGCpIMKSHOUDnIZd+6cPYM09G4aJq3MTBmVJqjLZSTXEPBwMzcgmGxe7oFxeV09TmP/tP4DwLZe
0HIRQ4DiknXktuRwjUOz67PgmAz98xKps4ySHTuZeJt0kEuzxKGGSsnwQ3bF0sZY714+g3qFMI1k
QCTrwhNfBbq5g0K5JcoWGpOPAByDJTOzQb3wrQCTKJREr5WitEZW6Dl7EZSV2JnQsnMC8eY63ln+
DKM/c4hN8wsnPSicUNY7iQmZ/4kESWuEurnOwdHAzbbEjsMzrV6cTnbxPVZB+tYhTmRJeFyRqZpR
kB1l972017kBOvQ0uYB0XNteImzVb450xuN6xplvwZAbg/q5rVKhbyUSFlSSKl2MzQtG3hvO/KYm
e4yVusTOLfI2SviwCcmGY8i7aYt3hzEWB7/J0dAsbr61SY0r8Iarqr7GoxtV26alkd1alkZ/YiQ+
3W08TFl/Nmlgp1/GrQu5Yjl8Fge5mrvoKS64iL+9CqAo4+5YbctxXFpExue1WsVDUcnQZlsUY9bd
qTlEvypS+jVW7yKTt3E4mVdYu0L8iMTJ/S/fTur54sZ+jHe/HkpJCpCC8UfMmrdKGU2bTxsHqSZy
3nFyc9Am+YiLZmR/+UK0l8+3wxkQMKkxkvIMAF9aBOMFdnjMXDU4TPAbreYZOG3Pr8tSe0I8AD98
OpZOxRNNOx62j3FsvPgzLBtoX0yDegS1NUvqhixdpG/oedhE8oQQFVMwfmhqTqYyL/GmltZg+J6C
3slvYFSQyp6XFlyqnQwYDP6tkjKatkHgCWc/qJoKO8LyKJ47DMslw+02wuzXFGBOD7OThuQZV6pk
SInEIf8ZlKXRNERujwARqIQ00V2eW1yioEhsiykybDEYZK0fMvosuu5V2q0/3jW1NUW3bEhTHu3B
5M6y8UN+5YrG7az4s1UtT8bXHLI8NRtjSK7/SSlAbkbexKRR0mS7Lu1a2DQh92KocVm0FkdIXhRr
1q7OLbzPsw9i4aEucJH91FDoWSer2Vm1UJFvLw7muUCVfBEm9DBdvsIEtf3XjWNkHBuVrw/bQYaA
yuAisabEjTC1kwJdYfn8kSn49YZMgc1sMWJk7abHwPpxvcHxbxtEIPX4DO9SzvW6WfYwyQqXYPfX
pS99F1PELO3hY+g539+7VgQYo9rcImS1VVwgrG6TPVrutnAEMTwb01LbYWBxq8Xmp2b44i2emqp2
X4LZ6dqnJRyiZkJSGEztHV5YS73aFZCbI+/wBAxZQaSJUUyycZz8rfa41OC4tEMBTwmVyEXeeGOz
oNLEo1VyQIcVUJSRLBhTR39SjMgLJutkjO9xiJfNW6crB81B5zSzeZIqcsMv0fVNRyVJGBwyn8V2
spXulthV+ydrGDt8T0vfErXg8uUc975b9u7Mahn52Y/C0ha+OUmtsw8Kemd8QLpu4vhMoY6nVCWy
ZTk2dm5h8a9MCFjbm96PVQQtrhPsN6c0b8poL9PIHp5n33NpnTmtZtHs4jDWEzoN5uUJkQ+oM3IG
vylJ46d+hFza07IYrPNMkPnXe+CJdpvDVWtUXLHnn8poeO3jSXSPecnszKPaIgeRJL9uckWEs6YS
JC2m1oB37SZLFs28vRsYi+WkPtq5S+aa5wIV2aLcSFYnJmeNgjDso/8btgWCZTBnJk80dsCWDe8b
UkdvfBzd2V+5yojpQibmjuUxG4auVVof4eT08SEmxX6942PpTfk5s/gtpJ/U1QCpiiNkZdKA2Got
/6GTkarRw6GuhVTntm37ntjg3HDugsWUP1oF9ohRQfke+VnKztp0T0/HyU86bjkCdbHNHDO+iDQ4
D0Qhg9OMxNBkXupYp7ZwsInswt7AKIekx9ToyLwiadt1m90Zho1ZKJFb+zOG2C4Rov3p8jEuHzp7
kCjKXFtMSGi1j2s62nDodOVLnflz+UTcVT6bU9XWhuHzvFKmZmG3jGFUVJb3JRMcwIKT6WVw6TDR
YvINQyfE9BRHguXqjdMGS9AQthCKDq5nZUONRL+XMQixRA//dN+IPFn7Uiddc6npEWt8Dl7jBrHG
Sg3SkjAZFvGzsxMOw3bJeZCBigdyOHQHVnjs3gNviGP2wRaT4nUSnU3yEb+VDVVlKhJFmqDp8nk4
tLSnfB4XuxKdfwMv3KPGNXxW1s1jJnGT3ziNa/kgL+ukDfW2U45to/QyM3yXY000rj/v8zmWfn03
SlXQXA/a91W9mXp7rs3WoGwY54OVjlH/d8LSIJnXYy/L5md7mlDiXLwhAEb9YCVVU5hL7ElVNfu2
YAB0zRsbe86hJZnK/wdbzPadCxqyMQU0HVq+0Ffj+KFPMMwEsGjfuToNnd3iBGXJeD6BOLMm47qq
UObBmHiGA76PsJeVA7q1AJ4/CsmxZyZHcbB0/J0pAWt6qT70YApBOM3sbwugsbzDmD6FT5NVo3QF
n0MJwebEGvvYOzi+SOioXeS1Q/o4kJbDO7es9tHBwT6qBxV7qOsy2Vp5f3A52xVDwCgLKd4hXCGt
vWHlnWQYCBAuz9V2cNsm+ZeIUSUMQNq0ZpylFaYrxmil0a7cYGBVVs8EZkhbNnBN5bEUatoJMN+O
7WeuHtq+KFF6Vq5dj8U2MFZV+ugdCx7x3CJ9BbL9MJK+iopCw7aNKAjEQVeE+qREiBq7vgM6laY7
uOUtTQJZs0DDs8jxpq+pS5r+O4cjuqalBNRf8ADSpQORL+ckaz+0rNTyFzdUvOYutclkhQeEAazV
gUZhkqxZReOP/Ge7YVue5DhjVd56AdSPihOsrK33qSpJkGFaUlQw6KMa21Vkga129kWLD/s8qMVv
MF9YcJ0Xo5T/40SE5OzAOIQAuwR5IVMQKigOPN91mT6ktq/td9wKMyZINvaL+5S4pTfLUxtnEDMw
qjl9Q7TwhPF6Olj4FetD03cV8fIUfB1HsT9UsrpHVpnEfzhIQPgQpFi00bfHfhDTkJzTv01nDR0G
T15xf7kEbD+a8BcbQsxKDCIrWTMojYsYxlUhozp5S+u+B6ZUBkE4kqUYKHtEj2GJrE2w684txjXT
F036aOIkXb67wIhwOWA6coTE5OXgJt/CWE5YU7hx7Yl7dOppMeyo4CokqSDNXWJnk2TsmRC0gBqJ
B69jrAy93yKMbhhydUdbsf2yTvGkK+QcyWC6+F+KYEC6NwOHIfA3JmRewkw8jMd9bfrOS0+qqX05
HKkHPMveCMjl3bVM2aJsOwMDqThhjm3lgwuNd/g0tpHk2eapGt8sGyYdScLuOCR657VSopiPzBC+
xiUQ0z9ZKhRfJNxzivjfWkvQQozFq4oPN9iePvyJRkflCA0jRqrUXtBQ2RnjDuIkIx3VCMbLOv7f
ChRUmdT3PjbL6j1rnM4RzC/Wue8mnR1J6JqkvEjAYy15b1F64ApR0Yb/YfmMpHAOOSBQjFnEhEUj
a0J6m962p+cJXiinfx2XcfZM0NMka5bWc98iwnV8I6tdJX09/FJuqfRDO1m5fPdYhRD0VTLiOWPS
prz2FoR3EnvEdmaWtGG3heiiTnMRE9CZhWRqsjhm0EXysEs42Pxp4St0A2CSLMsZ/y+ZrzS4Urg/
yJH9UvcPDt2cREBnJ8L9omR19b+4AXIFk5wXfUJSrewY+1qPkZHFJIvZDsHWyD3JvQMFpxj+ZgOa
oIGhNlfqc/FMu/cQjYI+J+bR+fTZWTT0ZCaK2KJMONbFm+VIOr6NE/s5AuoEZArMnx6LYcjpFeU1
VtUCLgMk2L6qdXzHvTZFsSHhO2ZZFUyzLv9mTBuBT1BKMCMaXNtD+rukk1szVJkjh95yQpbJWzFz
LdFM4ggOU3J+G3fR51kvYXcOPaBcDwLOCT4kpREB3SXWDFZm9BYbS3pGlz53dHdV7ZuTg7Ie/qNw
Kc7wvVru4J77wNSrR30SDMbBwegS0k7SlXr1EgUzNgm36HhstlyJMfji+6IIFbZnLfprsQQCu1Fc
5utdzkQ8pwMApww6GqoFupEWvFwBBi+NVf03aK0Ye23vrKl7QpeVYkOGRw4/UhrOqwUxTaPK3NRp
WxYOBRllTHCZQOuY7OLmPJGI1z02ofivS9RT3yqE/UMWkkgC883lHQe8DMxQ83Oi1ALSRuCrhIvA
5ryLe55Sl85gz6/hNeCVJwQ32PFXs/O7wuS1Fx6rAYfpa4jtHAOn6ULH+zPngU1N1srMgeA5ZW7C
3KUcOdydGtvsJmvj+V7B1Ela0GkNgm7CGVEqkXyfEAkXhhGDj6NuQJ+bmxAlxJpn7oJMfh1pNBf6
dkh2UQVzalaWT6oDoWaMX1oEw/NtWZHNBSOijRFFov4uy+4RUEhIToTDnJ8nnDmpii4iyLLkMLci
nP/WoVxpD7xpWXTM0zoLUR+rKcurcxDbgX0N2gbI04bZ4pgBGWOzq+Mb3erB+sVybXMAVkkmCM+h
W6lAr8RERODYzjI0yjdDlYweMmuPPx6TA/TFO9DnlIBBQo/6kKkhLh8TBlXTF874tbWJx8AmKlGm
1TJT2pM4Gn4TKDF0j+w/akPcqp51sVVNijbxhhuRZxO7qqKMfgdX91ilWKq4Gm7xwJjnoeZT4sl1
utKrv/VoUvExDaAnZqzpwzh/ojuNw9fcXzqJIqG2Ax1w2ZUJ7kn8neTnXKbtDMSFKr8Rn5yYMZwB
ejIv6Bk+adVGABwjliK+N4CmvZEENk4/eZDTnl4J5Flq5LyzjMa/nD2EpEERzNRPMcYpBVXox7ms
nwl7SMTvEAtTkKBhDTTkoQpt+z5qZThYkCFDRV57aYu6sZnqI8GHf5T7w6pJAf2y2rfB/jPmWVAF
SYqoHkRBZ3tLS7FhtXw8UYqRhH0j/cLOGOj5waSTTefMmm92Im2DUK2w1WieM3rWnMu5Zz9GDkgY
EYUeIy5WHgPv18bt0xF4ug8k/8MSLPhHzOBFZ9ShspyiuhdxltWPTVPM5pDYSQuNpRrgUVGhiQoU
9szu/6rrpsVKMiF/xs2X4000P4aPbXaHHbu2qQIr48wPwg0ylgdM9dqGtE3SNlDIFKhWCHt1a6Ee
2ZwE/j9LdX0qyXEK6avQd5XjaHaVI4Kp3qoOBwiDrdbSZIWzrmbdvbVrvhQ4IMcCMbfuCzu5dCpx
Ewy8CW5NMv/GlyCno92goczLA2RF8leWRfbRZkor6kwmTnV660XS805+meBPJVDI6jcZ6RgUB4xR
IPxPjGrwARTpb9FApawJZ/CIUy6Lq+Nq7zyzFr5ihIeHHeTU414eFLdUg8GDSfHuO3GTrLfVr5h2
dk1wlaIDS71I4mVvvKkpH3oNg7VWtAh4ZXDlmbDAQYLLDeBFJ4ppnzoTWYLGn++FKL11IMhwsBVQ
W+wgbk/t+l3fJgw67k2dkFAh3Ynb0J27GB8BHdOyzauKCNxadB4pyhwqJ1W4xb/ET5O9F8GKbeKu
uwvGmLeNNsD8tMzsDwON/VfRstSGJStZEblY0IudbcLorvjfwlXq4HEInOmsjQ6+25G+t1JsFWhP
ki1QG/TlfWrfNgBDr6FTNV8uxgImP8UwxLwMLm4+dsHMjEemFlFSAUJt0vZzZLr1sjDN24ENKk40
pQaie591W6SFxaNAvAZTE//OQWfFa9XM8d73p+7kgbmGtaRRsbJov09aGk8igZIjciC2vjb2NnKy
7VvB4cJAq/D2FNbTLs2W7lpnLYbbOWSvlZj2DaiV9yAM6p14cLINAiqcSYNVk0ArGphVsF7WmfBf
a9H6MC/DhEhUE5MgJ2U98a8J5gVrCEJ+TXJEB7b4SDWqFTnCC0Jld2ojMJi4w0PCJNwhuzVdha87
YtHEwUGk67ImciqkTiD2WR1j//T+d1z2VKGV725BqO5EJektK2xnn6iJL8mSYKeS05/ED5+GhlYj
EfSxoIJlekk9fYzBIbJYxWlXvVSAD1a59WA3V0zDn1VBkFcRlqd1H9qbgiBhHx4hpLeJEjwmvjON
82PM2LDPQI/gwQBawe1lTZKX9b0kArp3AnrJsKOhn29TxYLSGuCJNyQhAgmI58fUxxEGijVM+A11
exDDspZ8jI7iBeifE/w6ZsHPx3IY0GAvAixw1lb381VgUVlScor5BiPpPdCiPNkzrIcmsg7+LAD7
jNssNv+aEnNgTOoGkR+46/LlRaTRYU1udzOCwgSJeD4Tmy4ZEQnTiST5bZe4uy6vj5zqzw77FXgg
xCh1bLfHnbTcHXlsa9T1eHXs6iFvpm3OSzLbf9PlK9EIzMB+kC+9TZxy55r8tWT/hYp5JuvYhWvp
Hf2oPMTcWQZ0+8r9VTF6TMfeuhVb9wJ0ZI2WcfnkPN7qtLmTPcoIA9S7IjFlNXjZTnikKaXtlf2M
gx0fXf0+riUwQeyYXhAATM2DsPEtIcXbyq44ziDpgT+tkDjXe4YiRfzhkr1bhAfTgG34+B5INjg0
Dit7s4qD6u/K/TMm/i5rwlNORpPtEgM1LTYvZTT9DlLqTdf6Vx7GaxqMBKK6t45N9NCyHDgHb70p
uriWc7dqNFXBlwQ6zEV2+Gdcks+7EJ9UuQTvZN5+Ni3JymAl4hnnvvdezelRTN2hgxut++yA2pVK
w3/xwPBXo/vmqPKV8xeUsCF4Zf7A6H2KI3s3eBLlI48yIzFUZsibLRhQsAZGuFeOGjcLs69euB9V
n7/oKHxZ/8FVnhtqCc3Hwwifb5NJHJkoM/n5In5jW+svsjmPFvBjDWVEsVtExw/6ON0Fnn1TRwgW
ZP+05F+Z5Z7hUh5qPf0yUDxC8Hvsq9cltHedHi9JmZ5iVs6Ea8ehvw3i+TKxjZoC7yNa1ZpOKW8G
RaBVFFDhDxaj++bTnqMr1tZL6tQ/TT0i8vPXcIvboObHBPzDU+KSbJewmVqO5UJKJznTha3J+YFx
N3LPnPE3QPlfEztUaIpHVKtejpW6I9/CJ/ETgzTO9vSofY3ocfqq5oIDb9g0Zjqg+HpI8Zx6QBl4
GmuyeJzmY1ivOgcQiDjQ+RXzAoeVcB6fu5QoxDx7K5Ed+O10z5Dvybb9u0iHu9ZYO38mkhsBIzOX
TZfVh3Xp7wHqsIP+HhnZF+EwJPfJQ827NiHvS5iqFSUnmpa3KS/VimCAVY6eNbqGTImF972CgYQX
bdE+b6MmY3vZ3CnMt6lXQeZH4lj+2uOyj3L/0YEGH6QhstduO3DVsuqbWPeL6vFXsGlgsncbNMWm
gSVk5HxWWXpISLRYpZpQGa/MIW/6wDp4Psi7Co452rU6DQ/rgTFxfJv8n9e2OIoFhwradJ4VBhNs
JEz+0rjm6pOhY9n+kUHWdj2aDYnazDfnrr+f4aZ6abC3BwdgdLnlTT1Xpvr/+UphhLDN+lh/e48c
bgWaAKAkW5qzkdPBjYNNU6UvDqhye+KcxFzorM5X3tL1mmeTuaUWh+canWTqP9F3nzyOBfoFJJLz
tXSClci4RWdPr+TskLVs8fucmPMeG2X9GVW0zWrMSpx94M1fYj/DemJvevJ4Hbc+O3RLEQsnkFb9
N6rBS5g67wt2Uf6SK6mJmz3Tl1cnzstdQX4Q1rwz13svrZxAXlDqoX9gj4e8XoJzm9g7sGLV9Ebc
KnDBT8HkoTNwjkoq0LZ4GvjvdRxyZPZdfNsFdEjYKLvD9Z7MICPW22tYwLorwjhjNyF+2OqegvB7
wcJisLrUjPz5L7wE6fAo+uTZ2OFtqWDcs5KnfLgZwpHVcnxYLE6bia0rEBacRyd7jLbr/w+H7Gxz
kLRBvcd93jK1mBJvkwvaf9QU4QSHCO8awhG0CeXGs97gE9xJEx7WM209s/I6hHSFkpVPOMUAf3r0
LuW4a+g28nBZCTCfOu62BXLBgvfT7cFOcnysXyur+l7rh7yDvjWWzVk53tHgtVyvteeBcswgF45u
9eTIBgNKZh8cZps3vcAJbfioKYNYxk1r1Jqj/6ILFjV9cB3aeS8XiNEm6/HUOmI7pDFfv7lOjqbr
XzN+TFjMO19ztyzrKSRDffH0QUTuVYPH9oHbu/KOIdG2pLZIoWH7ITpXtLs9eA0r0weHUOC17tA6
3TC+BOTpHsa5vJStv1lfuNmasTcmzOiyRNGQzIFkwh7dido7rAqCMm+v4RjjrsL3zVd5GubTOFRn
dJhvlvsdUze3jcMHFWtSxSAHu2AwzOcVRlCN+H1NwaKT09rjoWkmTSY7Uir+bCpkDmGEoWMRffkE
INwM3FjyYa6sfFjNXAMK1igZ9nUgLuvXpUv7db2P34kxf4cuHT1gaQWP8yzQI6UnMYuPqlGPBX7S
hW4iHfR5kdQoGAUuNlL3rEFsvv7RKlYfLDuPDspMxlHZZ2FHh/WrMmEWcLP2tqvWk9zs/OSPVWRX
l5d8pXEzNd2ufqP1t63PPVl5hzB7ZsOzD3g4S79/Wa8wu5arJ5Z76v1DW1p/so4MWw0jvw2rp0RF
T6tpeH10WSHdtOQgOBG5fLLer6dpxQkPm/pOAs1Yf1myhOnGFCygjHMqCNwQ+fQHeRCvS8dHjVnM
CDBLgzZ1OJJK+w0T2T2pv/u8xdiIht2G8miVEJ+9+bnrZhxD5dXUEBLj3Nnn2FXsHosBFjvWHP2u
AO7jteSIE5G2+u4mH6EoVaQPPmeUw65FgiWL6FSFwyNQn/2oiOII4XXW/tagQlwr2lgERzuhJ8e8
5Cxmu/qH/AQHo13fLhkhyVVxnrn8VsBEmHJhZBKHIII0YoxOZBKEaRLBe+tuw5FB8Xpfkm6gO+Sq
r/85B2XNPGDu9ZPorOvhuQ2J5qCMsnxAlXH1XVPoNq18TNP0eT0d1o+m70UPDVetRvTBFOahHbxt
Nw7niIpjYO3BDBABR3gmepkCKn8Frn0iMhma+rL1e28/uTFIPxhQhBhMk3vRK9cECT3r//2ML96n
oUOiytHX7FLudx0XZ+7CQ7ZC9d3f9RMMCuK4OhCJw/y/1p5NeWsGOAqcuGyybooJ5uJabmN6i/ms
L7r7FHyemj699hp5Eo8UlEHYkispIj9I3YO6z06Zzi8W8ntDxeZ73+SxQ/QM7hpETFlRXevys+9i
TBWSvpeEHWLR9zpZPk0Y72fOzUi3O5tRzlrurOdmna3YbWAEfNbJm4OQgc59CO+GnDI58jZmmQ9R
Yj03eXYNlpRAIpK0GpkBySPgGwtUwbkUT95l5hM24QtcjRRSZWcSnc5eOJ7TcR3kKPaXjH9RHdwV
a31HNOFa/oiou6w3eTUspvl0gJC2Ucxy14Oy0OaxScePeIl2KPXPfHLInnS/BggGfTjcVbF3Wr/L
XVG8Iw5YqQ9sSZ7XugTqx7+GGWo/UmjO7X+cnclyHFl6pV8lLdfyks/XXaaqRcwjIhCYsXEDAdDn
efZlL7pX/T4yvY8W/Rb9XVRJSsJIpoyLZGaShEeEh9/p/8/5DnTH7E5l328q94nDPQkgrlsmLODu
Xk5kBQiXrqH3wBXBVMkv2G7cg5xZaJXuKM28q2jZ0B6s5FqKXYi4E5KsOeEg0TykQffS2Xq/FmBQ
2iR5UiQxhqeU3upWHjGcNF8NcYPMWCAWBHZsZAPdW2QxHDiJu19VMUYVgE5EOxKIApMt98HeFTRD
wAFxTne8bFfk+F9V49iwJaCdCJs7fDM7jR1UTSVyWjMX+Gwi4TatRGvsqlaq45F6g8+7lpN/m5Ou
yr/l0bL1p32OlhIC8MdwCQl7Bpm6l8Oa7vCWniaaIR1jYmXeeCzvVTMSpuMu5Y59BI6kMcvI8U5V
6qzhAp7VLquakWL+8eqVXzarDgcktctFWzuHzjlWnKakT9KvKGmTr2aXSOrj+IsDZdMU+VqD9qkJ
EiSGq8S2bobJ3paM31QlPGRKV05nLAPbWskDnzkOc51TWtrE+4ouksPZjpbhdugwImHaMzNEz0lG
/dlfuWF5UoATyBWtAV7c8oFFeiW3gRHPaYRiz2bHmLScWglrXbAszwumfC0Ov9LMXMmFVz4tIoJk
yLfaoGuUz2hY31tps0wtjpiBgFNuLOT1dM4RNqekssSdyRhFiX6IB++IWJvxnW1c0VEkMzc29kEa
cAdBJpKb3JZQn+SjQKPjQU4XMaNfqNe5LLZ5zQryutz9dFW3UjQNlzPRK4i9CJlpnGNBMkte1q9E
k7KpsdYhEJugnfaMmHVNPbRE2C08SidMH+wJVlkwXEn4QcaWK1GSjWpZaMqNpfx7hO8ufPT8qo16
MD3JIcGLqI2+09OSrThwBAYX3ulTHCjQyaO5TdM5wxorg2JBrJAYlis8ODZr2XTH/ltL+jMkZI54
2cIoIvqIwcIm+I3aGbHCEiQjeVSBFHKYg7iT81oauhueZR4Ex9Oe66w/p411tCIUL/lRbnPlMkpj
FDsu+Ep5p9kdTjDhMD1RgNnn8cinEAbPpDd+wc6ycwI8TCn3kodDflzW8a3VO1eU6gBm6gQcym86
ee8pvCQaM3Z1ybN+qUzaQXWvtSxcsyPk8SN0CIzjxyalHmxyal8NtvxKdSXnzraxL5MWLeWuX2FK
LHgCi6q/rzhFEBS2IXVzHejuLWEvvGudsclSyE2W87LOwYMAC3mosevxSR4ylXS8kZeSg07ujDy2
LBm1NbmdYgcYh0DOSqHTkKivOKSsqqinuerR2Ej8XUrJp3LSE+1STFNiocYvCN93LEwhh15FmHsE
Hkd5PHJ1YnbtdGFI2CtC4mnS3k1O8SiMX02lnnNX3CTbyOlVm6ojeTtMjW61ZYHehay1UO9pwlZr
h2ygtFYfTSzRLrOgC64loMc8syinWQCnisylfzTpr7Y7XSJ0OKKi8ZEfA105B/ARQ6u8pCy2NIe2
8nugHfocexbJOsFu0KMnAUMjQSJIA3ntsUuUznCeOvvILLQc/fRR1hw4PAeau1cj7yAnBDkFq8Ki
9licLS8iE4Upr5S7Dm9aUUlI4AvKAgPNiDVOlw1op23kj48GIW20jE60Qy/yAFYknFn5XtgkrHS9
pDAVn0w3Q97kcFYYZn06PjQ6enBKGkM6nYK0+0JS77rpEekFIt2bbs4+zNplhrIvWW/dslwEU/gg
d1MIVkDvNOnH6RhdrDy529gVZnnYrds8vSYO+MLv29wvqtFu1x163lPL66HduRhuuXKoiPBMgBbc
xAlUQ+wBgPKAKUzeaySt4AzQumJTyoa7SuOY/rGVXgv6I6WlqYfAcjdIbWh0BUc19I9tk32hHrWx
y7+XKTwmSWnekjXBenLebU4Uhdqwi05ObNTf9cHbaQ4N8ZAtvlvX56IoNbjmYhdX0znVO20h59vc
aV81PzyiTNkZcAo8V9zYeburPfRK4FPXETUIaosLI1VOsrQoN4BJl27o2oDSGCireR78Z730rwjh
fnU8WvdIcJlU6/syoJfT1LQl1cE4yUqNVlsLuZ3CBEsiisFSmG4mLUd3hxHYcA3MBCU48mjvUcuc
UUJfjkweY64TLxY/0wDaOU57obU0c1TjunQVVvX6Y8PWQheuhH8v50JdrR7cHF82laeeQ2AAf0Zu
QALDOrVe8SaP4T3rJa2as960V1DuSFpjnKdJviSoZYE+dFfHNP0dJTNoJTUPcntsJPoJweKByeM4
9NFbpgQniBgHXm5NpeiJ5uXCpoQAVOhNcPoy9f45swJCb1Xz6xjV1w7jODP0ZoP5k6xCImPxtxwa
NX3IenyaltiU8XiyypHVhNRt1+I59JKPm4Y4b68V1tYlp1QN95YQ13Vk75W4u0OMeaQj+9KDyv04
c/cYxgghY7mQm4GPhRqOJ3HyZ7Up9gCUxhUJT3eQBO9t9ILzVp8uVBkXsWJgfYv3WkUkJpV5nTN0
g7RQlj8MIyCBM9l0HGglujVmy902QN0VWYRipQqi/lVryIuT9TzmfzAHsUstr7BQjo/q3vVx1gjk
MDPDsnDeepewwM/asP+JSkSuCvDa1Fppmr+sCyQrDj+DBPdc1+MtAWY8NWxUxZBH14qL/wbixbFq
Ja7EMl9DxdzUrYdv0lVmWAYPeZYdvCF67DuIRQ09BdPhsnlAtpOxZ4u/xeLzMZnY2OTlILTL8E6e
qJJev/g8LWlJHgV96nPT9rfAfG3E/fWVrClhn6JGwNFUno2QstJXUS/g4Bgt6UR9nSXAsiH0OazL
RZu9c4D4olREJOXZczdGG8h4UHNLmpcuQD2s6PveNg4Vk1mr12JWYPsEolms/aZ7V+z6LnSbg2cb
VxaloN5xVyNnOpEY1zjp1ug/l/LJyQWQZrMWR0MdxbLPtbfcjq+jsFo0bqqTdDqdDMqIfeDTmStX
8mwDif0ptDrivzm4mmb8kg3tQlDq7DuXM6G5C4wC8WMKxESDa81uxERtqMnQcU3H8QgVBEYV8eRj
+DDYukaOdvZQRkiFECB8Qbu1r2u+XieOyAfq0kcnUfZ4au57n6QvW4HMZNX9WgYpQCAyLh4aIa0K
7wa0fDO/p0pCiggunLaJ5mWAFzLNa4+zoks0sBa9T27ykGT9U2rZsqYBVLamuwz8OOR0ZL47JqF9
ykBwTpi/ZRa6dhQNdzaZKChg8CSh75iFSAZwuGGLyOpDPdJsQ98GerHMn0a7Riqd3ud2hZCop4mZ
qTpS0ZIctilIiMV06M7LOV7Y7p1tVdGmDCfM0qiDaHnYqjw5W+67KHCGBA7Gmnp8MThTIU626G6o
S9FNK300L0KrH2U9TG6KTUS07Oi7gwniVcm6BXK33UhCmXDj9cBiRsuZYhHHYVliHsqMqY3HQhAp
rZlbiNZwnhuuKhDbJDpAtMx/gNW79i11XIRW+li1yb3dkY5LOgE2eIQrdgUZhfmTcIo1/zxGgbuu
KsCVMUuiQk/BB/blYGnBAkMvPUZ7SDPYqYF6UyDiHMZ7J4Ezvc01Yz0K59btqDy7eFy1FK6K0K8N
uORoMjdk5FC5TLntNeeWLMDWlkACFITMJVODJ6rdoRHxFnpWIniLG44MwZooc3KCSLihw5/eIp5Z
aywVFBN43WDh0HxrM7ZReXQYRXHWydtpCBCIOwsaEu7miQI7Z5jcoLXnsRbryUEu92Hfn4giETMU
6NuOH3ANI1sqOXpyysUp1rGVXFd9D4ZR1Lj9Sm6zZEUML8UW/cLBV5T1kFNRHNwUtGuw7Z2OURFv
1GTYGGyt5Svy9BFtZcXnmu10roxY+dxdS43D87PXxLCPvjlsTKu7N1vjZUgh6bspAmG2IK3rH32c
zNLPGsz8Ca92qnLGtgUzvGw6gfEiCXyTklzm9UjdJIepw94yry26rdKoztPzQHLMeYy6YJHbxVr+
oJbqTxG4rG2mOjsX8gSV+Ojks+P2HLatjg2FgOJUZHO0oZRNFmI57wppM2Q2gm5Tzp1aqw6QjO/b
ym3XGaAy3N7BnjiKZEam0WOoeSkLIJ3ZGg8ftQSA4eUqqtsMMVhUHLSx8jeIKMsLB4NonYYBu7Q2
OLZGsavV8Cvzki0ryPXFCe1l3WndJkhSsdPM+r4B9gw9RNmJhCA2XYRXmR++a519M6kK2Ae83ZKk
SNzNU+YVCcTC8tApOvj3WpC2yEg+Un1cBaK8UurgWiJCKid5gvO/Ccv+koDMIBTwVJreS65zIiaU
CsWzp97HjnE7JgT/tYPgGKaRAiLHYaTnwGKmDfGYiHIE1CDM+/NBhXDKfuaWOHVCEDjeqs103Vvu
mY0EFWHTfJtK6fRvs0sVtu910K/bCRhxaDnGInGn/ix7yZVPPduiitDylWDarzr7he/zKWmBzcaA
vTjwktGuvHAwXjl2TSoiW/+VOXrncgoOUVheMylttaI+t3S6ZP1W0A8K1CRbExlwpegTLUE9IVg8
OrGmApIdoMw2VBA1/XpsmlecCoBKjHe1DA51BEbRCA26vEayQKWH4sZhqgkmfUPkOcsHrRuSNW4o
uwFTJAcpxmo8OGAsKVBsFOKnx3rcYd+YyyOZfFK6blx5fsX2hcRaLcGxPnJQGAP1plDADFic9mRb
BH1PNiOw6DqlNY674m70MWiz2Ec9vcQ0TspNLcH1bYY+T+/9VdoFx1iPl2nVPmVZ8so7u6lstiFk
kFzplgrqt1nUTfk1ikhConKgDfEW3vUp7gwSpwr2GbGGVG/MhLEuFTTJSr5Vx+GCjx+9Ph/VIrfX
K3cW/x5kWlGlr7HJcBTtNsNEmY1BbPbg2oJRAS8aH0QWsD1pXouedm4dBprUziAigPBGMy9rnLOX
qcfKaO7SlrYEcv1HxWIvPNAm11izcVOsuwwno9lsMhdZ1djiZ0AYZpw0WwsAyftbh01Lr4NMqx2X
SNR2G8k9hnxrQe1TP5P5CDDaNh6JR/PSj2WBz70Q7LgKcqAcgtNFGhHeFaeAXfqIeQ8HxjILzGvm
VlqRQsZxYRCAZ1SHpBzUKofYTLwgi8RX436JKQWNge3Nhkw+DT2gVrsbiNMwk2Jr85n1ueqk5dZD
tHWPPIKg+T7Y6WaMX1t9DMfoTYlNihqx9t5FCdIzxSLXpBz1WVhQYVZSVjM5wmM9OBu6sdELyhSa
M1CJU2PCK8C+BhTKNeNSRPZLM5RfaMA+hh1VcHSXp9AX9gz7rnXotIwKo6wsETBI5k15n1c4RzSn
ZTIw0RM0wMXssnmedCOYIQ3aKUQaZnpwTRLvhSKFh7EltICwKCWH8OhdLqCEzaW0QxKqaEWRrpsx
WVm11dFT7e9sKCfz2IrKuWfDA9YE1m3UQG+Z6TzW7KS9Nj3S4HxCNofV3i6v2AJfVzAOqSYojWQS
IQ6Te9ipGp99zZ5knfq646QZdGw2LbvvF13bXjV6e9LzDiIcrlNcabfc5a0elndDIqjodISUuSrV
YgqMiao9mDUi4oZ2hitggKIxFGyHsodIVDec1Nc2DtiOWrcXevQFlOS+0sNLoETbNnQvI12tMVCW
tcL5r1JM5nYYpnT1oMQUuMAi09qaZCj7zBBZqd4kDVozrxPXSWsdQdyeM7faKUqwpZl6nIhZktKP
K0jN9ziXAP54+dEDq0l2mD3XP1LSwqXeUolCfPcY1dYG3fVVlglYYfnLxPzf2upTbzlU/tQDC+m7
Zbe3IV2FWYjBoNPtkX6FfeUl4XqIaDOLEgIH7bIoARiW13dVZX79eNacpFw2ei7AgqvnwTB2bkdr
ARVsN7e7mlDDyMP4lz1HbbRLE+WQCw0ZwoSvo01SKhBBvoSzns042p5SYkJQPg+3GqnpM7X338qB
aFejSeZYzvjIqnJvx1m0SEbjJSTK+ehQKIT9sPGx7g9Zjl4EQ/q6Em236rB35z6KWVvXiVfMsn2d
O1+zjMJdGncqVV8VxxZ8zBwFixv1t31hDOtWM+7TJHkrdJDOjSUyHmyH7lcVLPGB2dx1gdZ4cED6
d+0jrYBDLPTtOEZnNj3BGVlvizu4fdK84a0ZipVWq2Q/Z1um1Z3Sg11CrgJQrRhYoLKavKZeoNgk
kHS4byFkzIJUM78UYkhOWeBjnu4nRrajQD50UAGciQlwdoEF5nCSoHc7TihBOn1MfFFSEdI1ldaK
dIbqpS9G42sEO2ZfhWVym0CWOJT4ueKFCaIOZbLHNF1rLV+pFdP1II4mmm4zsuaWTesTRgJp6LUK
ZZpkEVrjkxPnBVIY9DcWARyQ7n3ybxwLGZjwvBvm/V4mQSgnJsT+iWgdGtiM5kfTMPPdWE7+rSLA
B+ilAmI/gIsJBSeiFVqCp0ap6+b3TV41M63tlMextq01CYL+2uKdzALX3vJlXNVuCrPURmuCTh+f
IcwHetns8MxpfA3cnn6+BoP1gUrq2nLDZ7X03gdnANnEkQwj9TLAc6lp7d5nlsbeeJ/TXIj6+gRx
tGQ2j0ZWzwoORkj7sd80eHGhHazsMj5lpqpufLt+wcr+GlEix5B6Jgn4ntrfs6MM12wTNp2mvCiu
ftum2OmK2rH2+tSklxRD3hXvLrzp6u5CiBd4xoToggRgmGvjWy+07o4Bkm4qdgzYB9iaUjAiGs/T
ybFwQxCXVGJd9ucz1YT1CmXy2jXwkueFYaz5Dxp5sfvSEFO8SPr2AeUZgih7unLM6iniSWm6+GGk
Wob/7V7v8Prq6bp0snVi2c+Ow5xoSzQV5XhARmg8ExoNdKy7CRU3CwIZvbZOVADdZscaDyLipGnY
6nIooqtBh5dV9PiHos45NRbRyKQGxQHH2dJK7V2mq5yw7QyijJ0d/LAqSVMVsn5nlDBbKc36oKhD
EpSR97xprcuKLs59UhJcYB5Vz8dmhy4FIoo2s2v1wnOCqT62lmLi0AdJigpoxLlLGGId0pHwomlX
1fZNWGSHTi0XDiivwGE6UqvuBtTimllpm1jFbWpnz+PQXNxAf2rwQcEt0XZOXR+pVV4T7731uFe9
A9CkS5PhbJH9xC46M2cDNfON02sLi44XNRNrDXiEXmWFr0RNlWPj5o8Zqo0GA4FHOvBUIp8qLN4O
XvlGcYhS46/D058LQJ5GYhxE7t2Dud0UYcickoynJLbvhB+cWm7SDCDHBI2GADIM3ciTlVu1tW7t
APApx5w7q1Odla2UBFrzA4V7m5ct0JiipEs+rpzGoDFEiSNOjkOtnjByr7XcOdDQpPrvqF8jW9kM
KMMQSfIIo7yj+MuemDJk0Vp7N/FczBLBEqvgyVHy90wxp0NkZe0ibiiHOM0W0MDaEh0wN1zZ9EJK
PHhe9SgU89Ec+1e3odmuZYCzK8l9byjRO+oigjqKsVomruW3ahZs9HHaQAK61hCCz4lDOk8NVBNa
TtkMBTS7Q6cs4D1a2AzT8Ho0US4Gfk3tdTwqpQXXU6neEhs5Y59uEhsTIZU3FE6q92RW/Zqa7SNT
6SlQOoRrHjdO0W8UQNkj6XY5KYkA5fejSQtedplNLVI5DEZbnhu6I41HWwjlYdbD4zAopYJnTOh3
ICWzqUJlOh1GArIj/y4c6PSGbXUABX5snQmzdYMdts5pw4TVMxSnaZ4NzpOu2zcF0ZYzzANnifcp
RhUvbrrsHVwEoqDIO9rEf7hrKgV3YQoHDEE30QEK/SyHGxvGkE5z5xknNJkYRf0EMGQfx91tFoYo
S4O9U+pfnKF+zFRxyyP80KW0sUxPoJxVmBlGcfr7DdX5CrIpk+yS22rsxQaznlgIDe7rYFbPXp0h
BYh6FcFeQUMFqyQTo/IwVoZCZgC4HccDxvn7b//8t399Hf7Ff8/PeTKCQv4ta9NzHmZN/dffrd9/
I45N/u727a+/Kzr2O9NkM6rx+68vFzyc/CXtnxq/V6eURPudVR0Duzi6NF/LRnv5taur3149Mkst
9tlQ7wDmvwXAfdmf0Knoivz1l15Ad799AaXMR8xMlb4bSphkU7sLbeBbeXL4+eXN798d3fn28obi
x5GdRPquCydj5w8OcCrVnea/dnXx7dWp19uUIEqdu8NZEyIFOgGkpL92cfvbi08uFdR+LHQabNFT
YTeXNrf3v3Zp+Sz94ZkJaxMQTUJIp4sJaRPkRrYxMPAvf351+em/80Tq8rv4w9UVLYUXHleQwBNw
LB1VDDWul4Nto1f26LZi//r5C/3oyzW+fSFf8VQvqmJ959ftKe3NY1Tlv3iH9G8vDXSy1Yci0Hdm
wsa69pStkhA69fP3Lb/B792gT0PWBmoV6bqj7fLU+1Lo7TKgqkJNaiPwyfzJa/zo3nwauLHCROQa
ot3B9E0AGBP0ymL38/f/gylH+zRmDQPUjI6pSCLw3wlgMRbTmEB5Z95f//wV5JW+c4e0T8O2U+np
ZG2u7ZLAORratC3M/mAIj1ZDTuUu2Mg1AbPm9ucv94MnVvs0jum9UDkILVkUBJY/wq+lyFEpJSr+
lFCn4ObnL/OD70T7NKIrDZOsGoliZ6i5pS4g52ZIPZNJLH7t+p+GtSkselN5VexsLf6aZID/CGX8
k/euySf/e1+J/FB/GNVD3DpUeQi/tqJh76QNmreaoID+kJXJvNQjtG/dmpV1lyjomz26NWnMMvtr
n+zzSC8N6vkiHnfohE7AyCFpF/WffLIfffnyA//hg7lxk9umEY6ojAGQVNmiavCEJfGyJL3POv/a
B/g05NWOCoZh+ONOMN6J9ajCVeMQiP3zq/9oQH4a7AJiWqnXyrAT/hiuG8sI550xGdvRbdo/ebZ+
8BLq5zHflIJqZdvvWiZFLNwAR0b9DqNy/Cdf8Y9e4NOQ5xueSpbmjqNPQ3GWzNUaIrdorn5+i34w
9tRPQ9wxvLhutLojOg6F7+AOJPpNRMz8/Oo/evOfRnbYaVBXzJI33yj+UTRWvgrHoFxXNdv3X3sJ
+dJ/eExjJ2pKy6jbXVTAO206bWPT4EmLePfz6//oBn0a35E7pFVfae3OtkaMj12iwIuD7Pnzq39M
pd+ZPtRPI7gCW0YUzdTsgpS2r7eSsqcoRRfdL/JsWuLHRBmHoCteFSKaK80053nAuwehN0QIrC9U
NJw/fy8/+qSfBryD15J0GzuFQadeDBWkuJn/yXb5R5f+NMwVv3bizq/KHX2wYclhkzgzY/yzYf6D
VVH9NMwBQVteZ2MlbzwP/XZIc9P3Aa9hOYSlhGIx758Vg8R5PXbcP/nivv+JKAN9+9iRHDbpVtwW
O4JfxSy34Ns6PZzeX/kqNPfToHc0gRJYsKb72eTMzAbRYZql7vznV//BQ6e5nwZ9VptdpMEV2WmE
+ebji8PZqGW/xUFz6wTXet2cvOCYj9OiDMF6iC3cjEWKbrz2i01tmFuTrujP38v3ZwjN/TRDtIAv
07ZjbY6m8hg7ybbztEsh+bk/v775/YeDFJVvvyhHV1VjjKx8J+2tKojTrB2bOfDCyjm5o1UQkWLa
ABgowPsx+c2gBGB7Tgm4gC0MH+jcWRdTNyHl7V0Hg4Mhp/xqI/Ki5On6iZV5q9jxDHqBYetGt83E
qrMd+2mo7wgiUKlsgtxKgcC7NFVpyuqFy6uMWedCPLemaFhj9jbLNfJ8C6XqYHwBQBXa57woaJkP
RV6soR2GNIx6AMQdLhZVFwTjQVsjQ7QJBlm1TXyMdDHpGeisH9AFhiGi6J6AR5+cCPx0/nxS26x5
HjI9Qv47Tb3p4QAOAJARuDyW3Utagt8g4C1DpfVx5//5mxN4/XEif82LsQr9oPn0v3+7eunC7Gv+
r/KH/usvffsjf7vNkSekn//KNz/BZf/xsouX5uWb/6FDFzbjdftejZd3iErNf5YI5N/8n/7hb+8f
V7kdi/e//v7ylkJTlGFX4Wvz+z/+SNYUNNVyTdfmQfqvOoR8kX/8jauXlB/+f//n//7Hv//v//i3
//X9H3x/qRsupKl/0VVNA4NvG5pjWDyz/fvHn6jWX3TH0AyT2GkTFbX++28Z5ergr78b+l94iCGY
WLbh2qZjMiPVeSv/SHf+olmu6pIh4DiWMPmp/7wL57+vNX//Xr5fONHFRxXgvxclAUlEE6qt6Sp+
EATq+qdp2wMwAcw+1vepCz6aPt/Ogaa+6EfV3vmxbiy9IK43Q6b5tyR+3dZtGyBQwPbTmRDW7Wlh
AOc6GI0usI/6zjFFS0MuAWej6lxUiBy1ItTRWpD6CSCKRF4cSUB7T13UpyQBRB0xZk13BbGCRNmh
RC0x3iAMzR9hrOAlM7UlaD7rhIUiXFZqmd1MNQzfuMNSAND5EMGjQ1I4ATgH2PwFDu3CuzZaEb/V
o2yR6JlD8A6ZoQxfBVSZ29BxS4ejU7j6wtMyQNlxhcsujjHedume0v4wh9nYrzJ+j41+aVOiRZif
2O5TrdjNGgwgMlrPeB6cGpeqDcqn71Nnj27OJNiYHCsQgu9+7NhzTzPZ8Hami+yh0VY0bOMnLSJR
FI/yCvd9hFhyiI90bAIw38GArKLJSbjsyBfPgIHsFF8rVqLpiS0fw3inBXUIGT12rkIXhQYoxdvO
Haov3qA8awrRWxTEbtA9UB13H6sev/aoWscJXTEBcM1bWTrXalGHD3FJNbwUZbcPwviGgAByhlI3
OmJLSZYZUpg5aEvEjFEzXn38YugoZeOsQmqs4MBICAat68yYiQk+oqWCWK94xudjmA+L0B3Go98V
/TZPyueI65780qEznvbhc2ZYNyVABPBqB00Z6wd/KGh3kYA2J5Gyo0VjKocG4tQK1IM/t9zIXXW1
oP0y2s7GrtpiVvlNjoMQF4RX2/Y2V9WIhmjpLfwowFZiwD9qBsK1iqSEQhSlR9ImozsmFmVdfWyz
hPFSh6P4YoNXodO9tENdXdmRjhyhZls56fW7R9NvLyLDW9Wm94xU0zuE8pckbQmfrintGKV1ExlG
dB03XreCywpco1KITKbIuii7tD5qEz2OWZhWR9MiyEgmcm77PqhQNLfWbGq96mQrpDEPkf8FKN2N
Z6QZZIAwJILSr6JlanSrqnXEc5x2m2r0p13WNviMUlzkapcCTmowjJhiJGGqdi56lq0JO8Xp4MdE
slQ0AElDLrEUJd4+yY0HlHswb3JNbGLLekiVQtnFBjGWUZ47G6Q4cM7LUjsGYJ0HuJTzsu+dU1pa
8LwfVBls7VSWuP74BUBUSo1fHLSKqFa/Sst95FT3lQ3psVGAhqhZtFKUXFwKGhiDYo5bNxHBYRg9
de7IjLzSHcUR+eEiTMPiHlsLnrOEEjq4l5OVi/psrYIBrUk1NDtBu3ZvxKW6FVjiQ3B7e9EJZdc6
IL3K8NbPveks7EkD7puB07VuiZl1aW/5h3yYmotS5N6qSoSx0gGkopJPv5CNB6HQUMMt7VG+jCHv
9oPwu7XiDF8hUw73fWq02zofnpDu4YFTtWRPA9S6Yb2/wGQW12blfIlyy1j0fT5AEevHxx6tZmEq
EFZg/XB/OmfboclcFYOmnyyn3bT9MO0aEtlXXYpTSzPRf+OGXFZpdW4KN35Wu+hJ14b8wCMiYE0Z
qPLFaOFTjZ3lEPv0B45Nluc3QrXWqaaqR3ypOMo7EW07kY7XkrA0LzjgGbkTbb2yCc5TiapaMTAx
QPQPdA25FfMLlj9lQOSM1R7vPl9zeigdg8DpuMYiFCrYPpmv97nd+UvR06vpk9S8JHTPZ9CU/SV0
KhDNldpcBR5Fa+ECLR5E/GD7hDdk5EAvU6nZRdKG8MXwxcwmQ/e6CshKcclwcW23P4/lfaGSBG81
QGPCuh8Odpcam9Yag01QxnuhkAPk0kM6JrBAVy3Et/OU5hYMvnLf1T6XGrT8ZJxjs0Gh3dCVH0vC
wRCqPjZjS8qdUDYBp9+Fw87u2pv6d8Sw8T4hRjCouuRIGKhutf3GxsS/q/XxlewP70qEU78dJ8TV
UYEZ09TUNxMARWd0yWNVhl/HAbE79AtMDGhWRtW8JQDkpQkscxeqL0JLyBrrCcxjqZ9IPqqVpZEM
W6yYCS7iFEm+pfRHOxn0gy8gCOLIRNe1ICJIW2a2ly8cyKhbq8Uib/vVsJrsvLljHKmrMO2nJcxi
/jeX7qmsMRcff2p1rblRaIssBl3mV7RIA0Eq0gZn1Y+RHhI0XkcNTZ5E+ARFaU9lr43sBNVhbg6D
t9cw4EVdX+wjWM3otnPz1uPoA2uhDRa+Qf63nVovJnlGT2YDIcjtG1LnVDano6ncBXrbH0dSdg8Y
391FresQHDp3pcZd+Cbpp0OfJugxhwrrXWHPwtCot+xlxa73KnavE4/HEEbQTgvdWQSOnx0Gagc+
XKFdbtY1Zl7IAj35u8jqV0ONLRvKjb/uROfOQC1Zu49fBj27Kl2jOY0lOv54bO29AdiTb6i5Go95
5jc3NMctznDWuNErEJ6Whe8ibnT3C0/KvFTVYhPhy17a6XRVaZpxC1Wo3lUjs3HSIAwpOocNdVrM
a5txgKMQ6yDBj3s3B5CatvEJLXd88gr3rKoKcLRGBAwUdJcRxPGAJO+SU8pJTc6DsLyriq7u3M2Q
ubNQbCIT8j7sTkRdarK2CncHibq6gD4zISHHTwXxZ1tqjgUyzWuzy+LnNu+NFdkUN5PrjmsbzdEK
cqR66YT2Hlve7YS0iMe/Mi69OiSLUUcP5XkdQjDPJ9wt7NBi6RNWIV/de3Z35Q+ms5uqhpmwuYJD
Xu7ZpNYHxC6MY8NvdiUEKbMoqv3HLxjT//FfPg5UE6j4VjjirjbG4AGGt5uM+g5ZgrVJ845JT7ty
ByW4r1X0Ow2UzQWxCB2MANQDteH2C9+Xao3CM4A/YCXMYAksc0AI82a0kqv//qVUnCPNRmVTEjAx
sMuc6ymev7iyk4sytQlGIXUFDmwXj2SZa4NRHXMlaqEkI+macT5Dfjyi9Qc9INJDCwLu/1N3HjmW
K/l3XhEb9GRMr/eZeW/6CZGW3gR9cPbfh9agHUi7EaRl6GN1A3rdAtTQQANNEv1edb3KuklG/Mw5
3zl1dUCtY1KXUaofarMOHoLGoHg0puLTNaMvS6TwzPCR7E0vCHHl2qB8BwmIAGv5KWnxHUdV6z/6
Y3ofEXhFCkaQbopY+k9lHL4PHujNJokgItVEYZOdOcy+oIwohH7TumrA02nLtZBcA2ro3C2oeIwE
LVwdyu1XkolwoA8o7CMWw+tO99RNlZl2R3bvtgYlufTTMMOGZVbXCtFvG9btcwtU+KKUQlySaPsp
8RCg65V39nrtw0jd6glGqHZXjs7Zb9rqSYb8ZgVr8c+vSQjnjwlWmv5H2JB7UP+rQ95js07tRr84
VDY4F8EnjBM0A7tSB4Yu9RVRHDEJSXfvgPQmGrvDMCGIs4nrPRhjYCcTUisl8s+urkG1mOEBnkri
RSax3biq+w6FaL0FmMhvYbsCEo53hGCHNjeXVG5UxrO3lVn7QhfDV9iGlApszxvxyw76BE2Q+Mx2
eBYRWKsm2peYRMPIfUiwFizo25slyTBLETCzD5LYvJRetE3cwNh7/EBZjZbEfsDzWuokQrk9Lsw6
fyu8IaJjD79Ep5H5EjEpvx/x8ywzNHhrwm3wSQRhtGqdaTFhk1kHOmgPLJnNnCZpvMJQsJGSeWSd
6Q+6NouxWZSbtfPkCQdhQvVAcYAnFEsH8bmr0ea0BDZINKpGOKEeW+Gstc2PXg6qygCXKCsU3QJU
7jJHo3voNH9XR9LcSXRlxWelAIVbcEYXuY8XRARRgP4frY+EL4sgzOvItPehEBkDjqPAXQCHWZWy
Ah4jFBpS0mRGz1gwYcB/jr6n5xGMQQ9ZsCqwiFiLFsLeIq1BKRjUQiYYqDHUjZ3PC7XGyE4egoaN
I4G4khZUKQqIXRU0L9JOSUIbX307fIomjTQcPXsWJHutW9F+NIUE49B81iailkj/iqxWwKO7TcSC
W5b5ouaRHtyGa0tssmIQCJHRgHBf4rBALNF1zAB9yOf5HNJhMsRKa+JJnY9JQ91VjeW10ZhFqnba
m0N7VRKW/1hpvyrN7+POu5r6J9MdCCaRNa5kKT/7wXkvCJscSVjBcWsOm1K0r2Pk/prl0GFlZXwu
s0WlaE6AdgzWPS83mfKx99HimEaDkt7rUXeyzGpXF4azKNTwEHk9o+uouCFICVlrQ95oUTrz7qNv
2NjyzFFSHXVvuhvFDZfEi4Q1oUXwHSpR3hNWAa9AareuIUbFh2is9+m1EYXYmhpXaj/xXY3SADjk
B5CzGBxLtw52DBAwlxckLofJXRQbRIOpcHbO4CEDc4rIhOGfVZf40zB9V5cIxMpWl7hWNeB8xAsk
YKhJIuQfdnrDfT9IJDteYz46QUlwsnOdf1dn59w45fsIP7qTEec7NG8vw0aInceRyQ/0w1lBQ+eu
deTB5MYPd0F/mMObXJoRY0BU1/N45UZBBAahD23CYR1VNDijnoCLDvC9htYvvqgEZmZyqXkM3aq/
hu5wbnDKJWiCcQ9pH1KfIMMVcBRHb9228c3q8ldsmzeD041qBRulEYs9NRZXurqzMvulgTIEwzP7
RWYNX6R6IC+zWhv2eJem6H5Hh0x3YhPHZd9Mn1JXeBrIwJ0IIyPrhKDdPpQrswLcRpYTdNhNWg4k
svb6fRumny69CEIynNeqIPjLNp5BzSJTFh2KW4/Eq9zSLchd3V6gMCtq36EkTDm/e7DjvKiNg4pP
mzKAZbx0NiKi1HawgY41dHTjneUdmZS8ZaJSXFPdrY7in6h3D3GY781eim08xHe91bzg2vkUffNk
BdYS7hDuJzWC+xvqlSQR6DTUEJEanJmNHanPzoe33OWNfAi557a6uJMxXQSpMM9ADfeZ/9JqTbkt
fINaqCp+ooonkiKbsT+Eu6DUP5FwvMo50wyGRj41jFYjhECivCOM9hqS7QgMY0r2Vjh42B5p9ZHJ
BlgWF02k3eeaorJUMwcTzMvC1OSRKKlVXXbfWRbiiGD0KbyWGM0Wy4yjG4BOkhN12pbN061uTOBj
Qj2Kofsm5WqZoLwlKNJ95nvA4xQ+6RMnHn073o4gGddBkkLIThCSYirdU7ATEj8T/tOG+r+dbH3X
ut4azJ27FU4NgV4ScBZmRrbBrxYtEtWHv3yOQpXGr/T6J7Jm4TqWb2BEl0pkbyB073xj9BHewlDR
Pfw1fB8YO81t54TnQWu2rjfPgLUc9xVGiSjh1rC7FDxHmJKWGpLvKH3YJyXzDwB4GNhL9z5zwV02
k84z22jbOOJyNxLnQGuAPN2A9WQRDu/5ZrfFTXgJMJkyqIKYQjSjpBmgWZmiM5mrp2jMHoMEEpIx
Q5DJhvcfS9Vc66LcuS4uhSyYuPxE568Q7u/wBb/ZHJdMxR9ImMBfGcsfv9HHeb0Iqh2ROVXdxEO/
5nNvLh08wkT4bwatJa5T+9cqv8DRf2g5uEbXKVctR9LSzgN7XSMXJgXS9VcQSc9++0j06nsyoM0b
mXy7qZEfORnrvafxdgjsysrc1jn6VJwx3Hh4KWCCvdl43MzGBGMi3uEe87IY4pLpAaLZ8AaSprk1
cg6Dysar5FB/YObwUpFlguh9qQEVX1u9bgO4nK5jqWNRGDi7JnDfCznKaaHp1W9ePkgTMf8wpfTm
VawxYgwOCkEmsYkEcZU+7Es5bmTk5sBpoRHEuQEwR/fvdH+fE2+ObYf+w4QDgXUSjh0DwL5qh80w
Zrd+hP5rMnBc4rBD3QlIkvU5FPHR/cpNRR0Ngc7RHkuXh98scyoN5fc7rIPJqowh+XVN9KLlyc3K
6/GekB17Sepds4lNHKgISa5FWT17jiUZMDAS8CZ3B8AdDM4UzkFVN833sm3EIoPzVHKIaOZm9Jp2
y2NM7zbC5pq66NHT/Ir/WriXbVLejVp+N5KEcMq/wRJY67hMhz3Gg+apGBkh40owbUt7l3Vzl7gL
oPD5iQ1UuON3JADDv3uCzMv8PaJ+w9NYkeHjuVxhtOPPBGsDWDD849hS7IeU/eusZAw85uvZDztF
Q32Cm34Eq/s8KvU2Vdc8pXhooAiEyXgerPrJa6qfOqBkiIs5G/l5zEE6pu1jXvS/mmjZskYJRUkB
GCiquk/cQvzZQlEmmO922qKAKvDeu4ZzNZ2mPklllavBIRE0k/du26G+xFsWzp603Hps7Yj5rOPe
KxB0zmsbdiTikXFpgLgmDhdhKyG5e10Oe8y9n35eXNC3Mj3kF1onv+lBsHVyIsJklHwwlrwFvdxD
LRbjosqta9HwQ5g0FLcy+QAyf1R50mD8GY8V4zsCQ4hVNcP603VzMsu1ZBl75n3siRBiMo6PtP6G
z08dOY8R/bSb56e72HLxHw/ZNyL0l7p7pmGJKPVast2sp9ot+zsOxVNQYfAcB6K5ug7nnbDIozB6
gPDcVdkizKIHA83NEpzjLaIhX4hrk4yCeST45Do7hxjyEUCHn4ha62Ubil/URvUCqjKcS/zQZdrv
LIxPyyjT30Q23rJYYypq67+kVY5Ik0yet8jfZhmGwAwHe03kGOMZYqBb2jtByhE6XqzFbUUPJEFt
V/BAN0UekSjphafJSplhTs4VGby+NGMY+lnH6H+SyadZ3GmA1qHHVsaGlAh9rfXRNYuDtSLJjEG7
TohdhzbGJk5q7gPcjVfZb1qGndfNb0Ej3xT06GUHgyVXTDJ0Y9Za++SLEmu16TobliSiWg8831D7
yz6qF+THnF1uWMG3lKTjk5v3T8NkHf16Jx1YN1MYvYooeqmbY4mEg+JcNxZaRb+sUWMtXNV8Nhgp
SVm5TyGLrKaWDCI1kMLeEnWyUf42zTyCgw2YJpKbIszhFwU24C39G3/IWzTtLF6LuOl7MMRqhgp1
h4FohEUyRAgUJtu5jEyQmV4kRy9zPwOt69YEXVyGrjuaAkxkEIS8EB4blhpupjbd10RDLyv907VI
DIK5X2HeHwHKTuMqN7OEdsUjZ47uoA6m5zIMFk7c7nNSCxvP4S4cP23IAwuFlZ/wu+TOBdIzEhxA
Q8IONy6wLM3D40nwRoX6TxO3jxKnfRE8ueSCTMZ7TWbA5IJ7ZM615iinMB5JmhgSVi1O1N8ZY/Vl
O8XTMCraMaw7pAvaUGR6jmk/Ac7gP3fC1Pd5z6DJz9zHuDGe5wiV7aQw6LtfVuBH4HlafRlgwcGM
CXG5IIciqLgnGeAfPCP/9CbjrIf8x72i+vDhjHA70KMjnC5brggskM8mLfbCs6fH+ffRQuUzVfYq
8w9Hzb1TtpXCe7HHVvFpxq+2aResqDdGMvyYtv8xedl7iUUoqPNdmmBmFJuqb/0lgT7YQFrL3zhR
dSQ1DZdiP7qweI0vnp6XtGh+jME5ppobX3SZ3bRIE/uoI/oyiskli3pwqYoEoIx/qIfiZtqEVJeT
/ZxL4yOwjW1aBncpsN7MokjCBVJH4hix92CERV3Wju57XJQb120260RTL2OIFs7MaMPsHAdDYVYX
I5020L0xM5XJ0SoAK7el/LF5tpYm0v28LwwMPd2bzg0AmNa5D5gOQu+Lka9Duw2cmjlCB1Gpn07D
pL+IUL5j1UWUHhL8SfzCdyzp6UAOCT9lD9J/M0q9DJZ4hKezrVN7WWb6uqvqh04MExQp4KxVfUjD
gXyLnhV+3myGyUGZD57PAV1OLshh6mGkynY/fPUito8aW9Jiaj99TGunoN6lFvWqM8Ak0sWTpydf
dtLeMKSGK0J7LljayS3zrmk8fZewmAnZopTAxsKI2Uq875COfBXDDl9QvS482iwKlTpcFkZ7r4Lm
1sHdG9zvZoIZlZMoyTgUskGpdY86mY7cKOGHV3x4mgORmIFQqF4gmz+ywOe9Udm7rn8xL+sY6kMV
EF75S+jaiZDiz6otfifm7EtZMctOzenZCmPeY7g92FbUkp/xju4M/KDms2hiNNN0odoTEfU0x38t
rALZdKo3dGJe/jB48ey5jmGbYRZYK+N+TK1nu4+OPFEUVi6/o8viB15HPEIFXnRMemnRs0WYXsrB
+2wHwh6w8yaUoY3On+cuYMTPtyq1UeujsZg6cpThlAc0QHZaZMvSo46ubYbkjG3rXS29RxUWH0g1
IdYiqgkb8thgMy5Kad6qel6ZlrYN9DV6CtL+0OeSSTpWCYZiTyofvoi23VfuwLKjqj8zMpcX4Zwo
5yXPDA4mVhhENVS5Rt3U7IwyZMFr0hJrpruFcvER1PUXs046KHnxUvtGbh5bqIHWM5GPSZmSuUQI
JwoMyWC+N6wNu7U3VvLPY1RXSwaDKoTvaRiqw7uT3UbBu5NNfFTpMHz66lXV5Hqymrs1GmNrcnu4
fl2QEKUlFpNfveTx+IVPEfQ/YYEOdmGvKDMqg+A91/nwnRF4nJPaj642gWIQb5xMLyTqOBxs68Rn
YhCW5aPP5k4ZNYl4hXufT9qLnc8MQf3J7rat2T7rM4U4MqeJUG8nW+aiZ2zftZdWD08mPeJW9Aqw
lQ3DxYIg7cjs3EByVbn2UlPkdUmxdghCK1V/1xXYxAubIokhSlADwyM9prPL9y4AMqATeFwE0CAI
wyhXBu+zLAmOIqIBSJwx7yCKCvVNzMeqA6tJZc3PdIQHVFafFSPgfCgJf6yVuwAxtarYT2n1CB4w
+iU76WdUlbaAVQIbEaM1eTek2VIAZlC5mcPzS1qTbDBI3vwpvzZADOGvgOBQZkfDK40TSXArt2yu
ZMBSS1g8Zi7u+ZL+keankLt2sL5Jl3sa2mVhohONGmD1vknODSsV5OjAJojOnNkfzsZEbcBZyn6w
ScVDQNDEQsu616kuXyQuXi+/Eg/Ms2yDr5ieNDPyZ2Lru4VpJzRg4Vfu48hKbsHKqiX5mHyH6hd4
i7aOKYto3bq9xNjN7OE8+fXGLtVakg5lieo64WV3g+GFAAvkh0nHOWXKz0BMbzjlnmFJYHx13rxq
yvncCZIGossdlh+lpb0affwW6cYB6yxPX/GNhfOZILLTMIqDnYjVkOcfQ+JhWbPLX8XaVxMPna1e
Ohukn5z5QlCEG/2taNSPGjFBVslzLjCljw+NkI8FqXELzeXdnxyCfnqsiozyN1U0Ix1RVVRI2rLe
7TcM2JtjWhDZZ4rwxS6Hn5k964vrWI335gBktDMYvn+wKjzU0Q17k1y0+vgiTYNIufJLTzmOpxiw
hOW5B505JKQWgbwbkvcS4Ycf0LZUWX4ChbJk9XrH1vY3V/wA528zqtyfaaw+2AACxzWjCw/1Rtlg
KiXePjvPexKGu6XnlUwwPfnCMh7kijbxzrdgGPvgTOwkIxgywxads9dm/nxizLOsLtjrCU+iVclm
ManiLfMlNmne7bCND1Prb7SaGBOjPxtplXIcUcNkWrkhK49sHrBvmgzmrOcFIkNzmejgVgOrXWvT
WZsw7orCfqm8VlvLOvwZyLSaBzBvDLUXbY4pMwK2jl7o007qh0y457KHEqXX3VttFT/+OD2G44ng
sTcrn9aGq4EnMunSeodZNil+b1oPWDLJrkowufViGyA3W1utbNalH7/qXrC3C+46DbGQDtSXsjxH
B5llPxkZghz7Kli38Kn0NjnqpvshSc8ey+DMInlfVsEWy+maOfAb7+9j5Effqjc2uRE9uJabbV3s
kcHYHAxRvxVxz3FflZyF313Vr2tclkwm42ppubu2dYB/u6vMlHP+5TEzevrvyVsOeF6YZs13B3Rx
Bf+nUt+BwXSbzyrzDYyLFuVbl5ZfgfKPjmWf0aA+s/q+sLefwVm0JJVaA0il8BjfuANaeojoNXSN
Oy139oOuto6PfgbmOYOgiPmsAC7Py+nPd9RoPul0UYtJzHaz/oF0Vw2MffDWebw2Rs+ceyi6tyE2
WBVO9iJxaEdFgnEwpyJfzCxvVshg94ptJ1NvmyGygnv5q7xpowbqHG8CuiKyby3hMQ4j7W4Y+i/d
7T7bKM03CYmgJCoan7kd33x7vLer/ltFLLmccBfewcsH55BBx+A/jsO7/WLU0E3IHyuJU9AYNKCO
fUvoG8wgUmMdzJkwG8z5SuByTmqth6ZbYCF1n2v82ty+wlhYmvoocAaSWzXcKvJjmJK6YA7VsC7o
2JcFFKiDWTCmZnK8GWyQI+NCBSAWtPI70MMvlnCbmuqcmMgWWZP90vL+9671Ce22547eVIyuMWpC
DsiiGPNt1T5yQEKnmH4CQfFFloy/GDt9b5TTh9mTtD36kOJZyK4tNGmN3EpPcLyblKzonJkwW1BY
h6y3lmUHJV8RElQpfLtN+VCC+WBKmSULMssW0vdOsrCfa6N6KkJM2m1av4LD461JUzLU4ehmlXjN
i+hJs5k45TcWaRtmPmsSDDz/rZme+zg/aXQwTIJ4mBHaBWsmUESNcsEyKxJUSNkDRHX6GOCrhBmr
57i3Htyc6edkPKQRcoShR8k0zzqojOIaQnU2GCfmy9RD5Ns0DknHfZM8WQnGTycdr12u66sxXDtZ
4l7SIqzu8vkLDBbc3vfkzyb3cWQ/GloyHeOSuDnfGU6eq/pLiX/hwnpC75KXPASp6TTRe1bGz4HR
jLcy1R6t0u5XSjkDT5JeQyyp3Eth88l6M3Ul9pxTmPJXZv5XgFH8DYnRfo9N47kOCmAB43j580Xq
3nhhe7GaCEBbCB3iZltN5iG1AXz7g050qOzyZ2/Uf3MiXn6hRMUb8kLHpwk6x1PC1hiKvs0SHPQM
VvNygrSQT8EltvLHXg7cg7Eil8oClNzPULU/XzBQANZv6O2JBq+Ocedj5h1J5l54XnQnxiK7sYvc
0ztbLzFRhwcH+TP3SIyYTAeFJUJe17wrNHJpquqcednSdyL3qmHW3IxjzDEVu+piKpiVQGgEvUEN
HDd09oWbwJtJyr1hyHFdOODhS8hQp8FM2yUG/WbPK8umS4HtntDoBWnx0jLsXoH/JBHOkSE6CjhS
hZ8+BC4kNS30h6UVniAvhFfeMHItLWPc4D4bDkT9nbhM2rMh+hkI65DfNdTLLKjKY10RHR516bDi
9vQu1OrdctJy/VyYHWV+Fc/EyRz7bj0YqEJs+gdNS8iYrzg8/UQ3VnYXE31eaHvXiqebMRGV7FP4
+F7PsC8LnuKyGTd9L+l2cOFuklh4Z45BRM6a2UIAIouab3XtxMY1Amf40MYhm1AiHtYFm8+l4cTE
bVnDsBdxEaw6UFSbxtCtZZxLQbSFtnYduBkEXNZQ9wUZ2QEcIBHnTJjnL6ofbiQfVtso6e8dPZUb
K4MkS6DicNZnyUsRSDiGgXwkSIVIDjMDijjCY21aP7rUXXYw4EZ0Vfbu5EO/F5WnzoNKnioyStfS
zbujzR7/EqK2W3pzTUA1Ej84Zbqv8lQ8+XEOmNDQwEPGAFud1Hl29MZ4yTj6dT+236qBIOWy/MG8
523Zq6mbxcKNe0lm3/Ahtn7ujkhSuPTTTJhHU6/SNWEb3Uojim+LlqDZiMb+SXNgzp3Z9seuztcI
zSuwtoBNRjW+ZFagn/98yZ3S4DGNmHepYvfnX6Wlt1fAB7YNrfllCoL20s3/K0xAjlfNk5fWZCjn
ZPX8+ZIxEkE7YLabFqHvGplbwCQf7J7Ku6c0NEv6b74MtnMcLDtcj8CDTllHOIdQ+tUb0/EcmMWO
SaTGHkaIV78s38JpQjEI6XZJSm9zmFSs7xBRHuDcEfVuPWN1ETvH8v3dkLg/iEPtexvJ7KpzsvqO
XsM9Af3bdgnjQiOouk0a+i5BNaPOjrQ1T3++TC2zFVJOfiORmKcIfd8UafNyGOxztSUiuL8UIgoe
Qs0O96hnoaIn7tai8D0g8zf2gcrPY1pMJzkIdUJBMZ3AEW11e4p4tDz4QbPY0JDq2/SL+shPrF8o
0td2fTkMy0HrDfIVkCD7g+/d3tIVphcF2cOPHu3A6u47IjSMsgH0SB2YM3C7lbVFygKxlT1pGCsI
FO7DIDXnwZky8J2u3mwQxi3ImhrPFPP9uTqFTtVdfaR7GT4rApDYYNbG1G7LUEEU1dp7IrZfW6ct
yGeLoB617GPJomMXpifVUloBmfQEAd8GMAtL7cGRJwgQw7b1yaAVvAwN0+gFf8PqouAhbpGM9GvD
GqxbFyIhVCNgHpLWTKAHWn/HGhNzq9sIPltyQL04b5kHQ7PQyFjcaiV00UkQKBuaptihSqW4G+yd
6q3zVBf2wSVZbU1UosEihxhCrXwkzbdd6p2EjIjsIICTufYKWthGOhGp71mwbBrHP2Sz2hqemDgo
Yhns3mMo6L3X42juiqF4hhab3XHzlrugtjiLo/IpV152scgVPpgkwVa+9Vk5kcHe1dH/8sXVkXYp
zdyF7LjpUBgYm7IOrv00xSSIHSc0fWdOLWNRlB5bkz59aMyWjKeiAIuU0HHaDaBka+l0fXCqGAhI
86yaVlxz9ZPHZUIMDylskz64S8mNtwyHWq3swa/Pcfo6Est7gO+60eRIpdx7xboxDIMRTr7/f2MA
OcdfcJ7K3/b/Bw8I/or/owHkf/zX//Lf/vN//Pf/9B//ZAD5++/6h/vDdP6G74P8RmxDnnB9TF7/
cH8Y/t98fkHXbcdwXX02RP/D/WFbf7Md/pVugO3XYfn9L/eH5f/Nw0qCTQfenGGZvvF/4/74YyX/
q/fDNJEI+xaofRv/ma3zB/3VV0lwbWVJPbDvJg3xvgVnTTDqOwppEl/tls7GmlAFkFopIOExc0dA
jkCRsRMCW8dPvI2l5K+mjViSraG6Nj6c66mqzX/jtTdng9g/f5+sFnXDchwh+Mi8fzGQhdhXk5Ey
4B6fTUXqJjv4LGIvQ3V3SIbMe2OkiRDDw60lA3Gyh3TaJdlZ1WAjY887uMJey2a0dkLId/Cz092g
HYSjHlM28YuEcuge+8S5HkT81tj7YCruJC/fv3GvGvPH+S9/Dcv2+cD5xE3X8jD8/PXjdgDG1X1M
RErGMCCxEOWk3aVx+nfVJBrmCUiJkecTB1nPAU5i2lZ2mT4ga5areoLyVBr2v3EEm7ML8F++JVt3
fN3DGMQz+q/WPB3DISdRHSKEMop9b7Xsyphg9KyYNg7SR+5ftCtlTRxhzNRSFrVGJaSYcUwjyVID
R7vf+lcxi7tTmzWvaux10IFJTnvJFAmLYSPccN6mk+zo1kvZOmJpicI/WZ0/rMw++PtJ9E9OtL+y
YIz5U/ynv5Lj+IZpeSgbPN2HJfHPn3IBIknhozHuTOPNNbKWot1mHaaKWxd4j1EwBs+Brruzbq9d
+fztdO9B6wvr8S9esPu//4F//T6wVv1vjy3PK6+opxs2ZYY5u7j++vOu+sxopzgeSZGgkEEhsXcs
yMkEKxfbvh+8hQkheMe9+Tql4cVXlvcSlzRuFyYu7S+gJ2ISEDEuCj/yj+R7G0vwa3KF1LXaVuOL
YfRyq9HMEgLAHsoc44jyRctApHdkNYzcrhWUDUgbWk2lryE8IE/HMuOHYhKwDG5BxLhGg7544iJp
TjGwUKYB1aUKlbimyHkWKrT1JUEn4yYaQvIPLHPYeYD6C4xkTDtz4k1Fn22DUP7ybIvDYHKXPru1
5QMlDuw9I1tEupOfrlODqG9iSOUp0uUPDJ1b1TIpnGnfW4vQ2BUCtY1q8nFTOoRpK70aTyGcM3J9
iAzz++2YNS/Eo47gPBGODco5hqXzUU8aWY6hDJeN5X8rxx4vFIssRuiuvJJ2IekL0s2SMdvVmRFs
dQPiCGLEY9WRdSwjJ1vLNEy3RsuWOA330CNohQPSy5PxnmfMWk4W5wa1DAhjaxf4hUaWhihpl7Ol
6EBATDJmX6OQJxkkkZNORZBkbKOVqqn0x5wYP6OJD6xszLuhBnIfGx2MCNZyK93lTq5HBCE+TMjA
qcatlcEAxJBSWeBOh9ZCdCH4k82BfT9LOyLkiUNmYlAxXQjJ5ctMfy8Rw1JeTP0Gkwrqmeaa1TVB
2UGoUBTB9k10m01qz3rQkzMNLkS3IOqReFSGYaAk2pi6wtAxpPz5P9g5W7q4S44OKbmLtk+ou00Y
V7kdZhtdBQSmacXOm0HuEWfdvgPr3ZKNWoRRePcMmrE4hvawGfvIW7uW7i9qAloXWs0zWCjWNSFT
EbJF0r0x9N+D7aHb1Nl1tna7HCpjF49xtXGkaUJADpqlg4QVP1SqndA5PmZ2izxGDqidAtIYRIfn
R6JDSYkK3+KCuSMV2FqRv3nkDuiOhRvvsKxYh1rAtQzFdO/rGmFlydqsgvoBn8kcRVjexoCZkV6b
yz/ffT3e4FSKlVcY1Srjoj4pWF4JOX2RXVv7fCycdeXrc4aF8dJ0hrVLR+mvI99v1ppLyGPGeH+Z
JagKez+0DpPLs9LlJOuRTe61Ni7LhFUXa7JL5KtsF9WtIiYnRKETOzTufeWtweb2F2Ua2jYJo10F
l9pyc3M7UTyy5urOth0sWaS3R+FMVxxw3j27cm9plu2pqfR0jy5QWw9ow+dHKUMWx8LEYFy+9dGM
rrFMwHezAPONFrzp3o8/Ml0yNiXyqCEFZw8pbx2lWgWl2gW0iPekJoilqSQ+hbqK1m71TO44g/QI
eFqDK26Nc8tc9VanbW00y6jvwvUwBGB0bZTQnWJ7ZKtSLJMoofMMSlTdhhIXz0FOMXB05c1R5loO
qD6iIPeeUKY0Z6sXFydscSZVCP54G4pHXFzptpCICgPfTTaBRbasB9DiDB7ubhpI4DLlQ9JxoaVV
SV/Iepq8rMeMoLYHp9CP5ahiTqU+OA7ZajBgudMS1KvKybqdFsVya2LuMQj6W2tWzSMaONYRjuAv
aoR3anJ/N4rfxi+aS9Deo3OSj5K+kqlFBBpAr74LK0ZFXecjUIfgZvUaBLoi806+rh4HDexnPIjP
fEKe4baQuExXX1nImg4u/qSjoW+YtGYb10sOoeb4mNFmtwD+sxXne89md7iOermyS21aVS4uSIJ6
y4XFz3WXqgIHAK/EFJpfU7aMOkVFMfvHhrzryGwt4l3q6qy4tUHe4d6jqdLQgtaXeNA7kiNpc0uu
hwWItnFrS94u5kMaIR5A1BVzMykaQsJUXW+YQd/SfKo38cg8RXVi3yJx+XPETnYMr9T5bPO+3kI8
ddI+PVm1jdqm/0QMdtebxG3Qy9LtFZdaDOIKmwxiep+4qyE8a4xC8TEJoHIIJf26TVdD863roXe0
I5Zb3APiLF9C5OmnsvYfEZtWq6CdGMMmpb2FCvGFjapf/rkK2yS3TiBmiw15gOgjWE8XYwb5omJr
1JRWvQ0BOoT0qrzN5Mb+6YllhLblz4ktPaIZffyUvmmlG2l1LZUwuVOb0BoRjyJ4X1lgEndDq5Mq
4fDKZu0zH1C4rR3z1ZJOuBo0W1upCclxmHlHaegc4gTiHlgLNWSFj92x7fFP+FFwqgl32piMOREh
dqCYrTg88F6FOwt8wQLnGe91a2Jky5vyzg9RBlud3A+N+WTpBa8aPcPGwqpFuHiPHvZ/UncmSXIr
23YdEb4B7nAU3Qgg6iorZiY7MCYL1HWNsWggUkuTkeahFXm/ZO/yPXs0mamj2whjkLzMKAD34+fs
vfYqHMLX5g71iY14F9jW16Il3mUc9TccJcPRcsYHA+pgMCCVDbJh8d0m3ha4t0g7pYmRB/x+P0WP
FSKltoXDZsXfYuYRmwlQNF2E4Vjr0Xe2rH6nQsSULBqT707oZQGVB5va1N8aAsdOVjYnx3awtqzv
5Pgm08ztigB1sSh/ZqGuU5MbawvVxZGQlrg8znM7ncMWfwP6p96v9faSjOwwfasFHvJBuRVDvEv6
Zc+oxfIHiwAo0Ue3eCB4oR5Ka58jsvarcmXQaVhrbd4cx8jI97ZFXAl5jKDcTfEe8IWJWb2BUxTH
0vZamv+HwVyA/Cv1YFfncvRYR51bMoqYN+AUq55QAC/KnL1hC+b6s0x9ratWpktXtWnO95fVz2my
F6y4ePOOcyFqePMcjiwpSMwDULjlYEdI2BhUBzb3jUvnbecinMDUCzeYWXZyQeBwy9MKMUyCqdBV
NLJ+Bbay1/PEENqxx90k43SdZ/T8bbf/Km2UsUn4E4QvbNaSfz1VBikQ7aYHNXwCV7yZ9BSC530G
RI/xFJr3ePFq2mWCwG1BxqcdfqUoSVb01w80d0ghwta91ph3bRmiv2Zttmmj4WswE/hRpNG1VeLF
yqpw05gdluYCeUbONkBO+a+cIpZZbVvsSwUyTlvG7Mhg4aG3F1qDk7EvB+eoMQa+wuN9rCcEpe6S
B5QCyUV3DZMZnEEb3v5VsjSulsAoKQBEc5STvQ17NqaAGmq9jBFO5kbsB1H5mePETOqX73BttmzW
hAczPbDzNueYMdychBmu21rPHaubr4uOVPPm2ERomRyNHWwhPiaGuB5mjQMaWIZroNA/KmUzuF1s
gnxCWLitLNcAN7xZ15lzk8th4TEiVTHZMHYOjfnRdfCFmHRXmxRe50DEQNRe3IYXzR8mRfoWm+kr
kjWOR9hj+BB+VTjXVsM70usfgdRvHKuvDEH3RjgTlIxgYVaMpScUDV6SRe+Nge8hz2cCnQ3kUGX/
jesU6I1i0M6AONrE6m6lMBMalG4frytmreSJ62tsyYSztKBcUrijXlyalPia0bJSsC51WrlTI1Wg
bbFg80dtnX0RLgVoMyc9bbN5YxqmWOMAPReOeu2jpVvNdZ1umqLcyykBiO62vyb1kdTVE+Cir+Fg
vaCf+DaDGpjG7AUBdb/B7nUmZpx0k/uPKXOchIP6YcaUFAETIW8YSqYiuoVr6zEnrpu05pAxqM2t
MzLoUjkpV51GEUXhpY9UMtqCOJgp+d1VgS0E7GuZXILI8qCrx2tMAYmn5+boxwF/1A4VvQ2KjIAk
CXOphrX89IcE1YYonueeTutqGWP8IDH08bl2QUmkaEFR/XH8Mp3owPqCFpoBf6rlt3zKHwI8DQaA
YGN4w773ZvS03qexeI3Rvw2RYSIXD8p9EgQkTFh0VQyOBR8dfpqga9wfeNoRTwkUrhE29K1JCDFq
4yTeIWBjpS1RXEm02L6QyndhAz3XhFwcM7cFzccNQx8j+eiS4mGQRvGCDz5X2nBGPGXvozmzt7Y6
90aeHqI5vcsdiq9imeUuCgfDzztoxpjQCcoJBsV7sNJzO1FJKhsVzJAhQSqa5RkHCL4NZ14XMqhA
j9PNdeRC90UE1FX4KtckJCe+NVyTspPXZZLiahOm6OflUm6EdUM9Iz9SABqgV+L8zLxuuARWcDCj
O/RX6wqWONDRemavWJeWlyKdEf+p+rkEpUhPdbzNlLRUl6bup8l4i+pEe7CjovJknRabicifgDoF
i2eOzSF1k78e2mRRG+TQttd3Ohj/hSxoYJDGLWxLcZt6ZBNGK6+MdY3nUqrH2RpqYmHSL2MXjxcy
1Ld1Pg1HjSXyMlZqXjdOQKaCI75EFC5A+Ef9hICQbDqz+d4sbYG7YxTXrlLNsW6LHtGw27/3+Lg/
/0brBhy3BKrSoCcMJU/ojKOzomk26etaczE+qO6dSTgCm/6egzmcqt7hIK+LjYteO1VDus4Qp14c
W2O00ttETHWze0ho4ZZ5MmyLIGN6aygKC6uMDVKb+dR6DO8rNOGWFympXyjjsy1KEmKdJ8tDcja8
lCxqaGBAbccmA7OpkDYfVjkeUTAgIXa7cuvKYbl0pXFKynY8NGHf7gODGnGZOQk2btrsRvMWDK7+
PNUH3BzDUUXNzzqsWO3a8W2wiJtKzeXcg3eAaSz6hziYj/BEtUc9jtk5RPNEkMumKwrgsV3XHEjM
XKBLjP6C2M8nfZVVtk8cqIfM3RgV3A/26dPQN/pGm/ThOCPeYBbT76M8rJDsFMuMvhAqkwyBuxTG
WYMXRrQTXk0DBFPtuRIckjLVj6I3MxZ33iXHTm4bCn+GlnU4SbBvS9qe8yrb3UcdLjHlJ5vK75qH
aXfVE5FulvsAz3Dq8AW/7bsjyVjRATR6sZnPG4mYH1G0gdg47rpNOIjojTCjcpVaC4kfDUpOGGXX
wjGsN/dlnEOlgMIwMIpFdEqjkC4RstcbrjP3ZDvVIdLLZTWOTcMwDiDVaAU/GtTWRsJMZcVOsG+b
IP9oHAFnREjteVSZ5hkTE1mrSEc6S6Qz9iBezmUsNH9oeucx0EEZjEyrt2gc7fUSme0lW+ZnCiD5
HNa19WRD1dCNX1U8/gwLJh7SSJrXxgHgM9WE6mZ68eYKGW5jhDDHvCHcYnCr8DLdH5A/emUAvHCO
HGxETthsxhhStSNgzdCUMVc56kgvzwavrVPjObXt7jYV7esESObFHJD+ETRPcOoFMgmnXK558Nej
tg6mrmbM1Omk9DTRhtwV8VrG2rFyev17yKCbjRxPkpvmBqWONV6IRQA5k7b5u7IJQ3Vp/hwQbkoR
PqW2NvuGyjr/82kl4+gJc3Cvlcvj5+/MAfCUpV7edQO2i2tb2Qv9iGprd4brfT7tJ4xiaWst67kb
ySIZeXtzopHLgAEVerotXnXU2+Rrx+qMggkrj10nyFn6cjUNyvnJZLR9M2bz3XTDCxDw9OcSGhfd
aWvGhcTXx3oD9ULDPB2aor7OFm6gMN+Eqo+/1VYS0CBwuaQH44bvsoE9lC7sk+lj2FmssO5DmITx
F6fv8N6EeXaTs4/zC0iFqBBuqi865YK1CpjOw0DAriOnYbziaGMMVSGMZWe1KYZa95gMwvxip9ED
OlX9Jh1kwQmcpQ2/Rexylhl+LOb5aEp8m32bk2B9f7o49nz8/NV0/5VlDpq3xIHrmXEF+l2jMOZ6
w5LPXrnXF1u/zCnC9bwe/LhhyMrc+nEujIkXgscZyDug9njczkzEfQIOQmgvbIQLckVik74JiuSe
JlAVyfkNYjeRd/F8SSXUNmPououhYQqeg+l+cJmmDR1b9zjNGnmAHLKvvUOsWW5m6fPSoFMmXiRd
i9lqLt03nCueMeuSVaxjVq8wiq7EYG5M2ulowBdagYl8ELM7PYUiIWywsl9ZiEiTqkxzF8VLfGl7
1jEHrOSeRt8Xw8Du58TDfEbmcqh1QkunkexHGq7FgQPOsq1pFvmymWK0bog2I9xXe9eoT4a9jF8y
0cMGUnTFilDs7GLUnmi2uAhKbJveqTufjaLxJma+JNTl4jgUzDK1OoN7Zd/TmVFT+nGVL7fE0Ma9
mY7orYFCbMOBiqBxq+rx8yF0bRJbmrrem4bBgh70ctvZXUdmUBrB9wchAmHOy/Wp+HkH94xDIbac
vCqvIPRhnZYsneakpTdberYDBsoiHyeIIv1+Pkv2pUlXgxNGuylFZx75EWTXmzVYGjcxTkXUws2v
kvrdDnAS1ok0NhkJjpvKCmKoMOrndO8xzxXXWjc0GkfVPrgWYYovQdOQOyd40gcc86ZtKiyQA27S
yNZuJCPVK2MsSKAKLHOLiqRc8bpRWwlNa49BMXdHM1S4Purs+9ALBxlt7Z4D+TglnDO7VFXHipiW
UxTjkhumPmXqjAfRWnaTrh5YBtuLiLLu8vkrYyKF/L794/oMT06t9moMQg+jKaGmQS+ugnbZpTQf
Y0uJqzPcNeo62UqbDAEZR2KclpkRPc8O/i1mNOoNJs33UkbRD8Lj4UesaqmniPgbkn1D81sR6iBE
Q71EWKCVj3FCyFhPwtXXMDjHqIGKNfFwTvdhIZq8wqUq7lkHI0F+1Esl52zyNtXwPIpAHiGbVKsQ
35gX2Y3EFlITz1472YnuHN7VuEvYYt15PWLYXC26pFQJXUx1/TfJenirEbyOpbbPytz4HmfVrmgM
tTMkdZ0etvqD5nBjjgLMhXWnGsmWzC11ESS4/QCAhtabaAQZuG+0fU0PQWYAXap6SgiC9GNtNN/v
z2KHTFN68+muMzkiDE75Eodz9WQiGdzreipWvd7KGxJEeXODjrdZNyekV+2GCk5SkqrJG2Und5PT
K8Rh7WUIrN1CuMMtF0V4wWKP+ZlE+mROHrgcSbkQ2Pemei78eAgO8BPHk9NFSDFHqW/s3IaJ1iCr
bOnskewQTm864jX6s511BP0gOn16dHqMDa0dYneKmtgDWNHdFPQIvWtOhdt/CMg73oITiO0iRJAy
pK8dgV3Hz4eoWYA5VOOvIA3wmIeafFSFIltdBiRg5nTVTTaUY5DIKwLSyZtI/vHK1ri3buRLFSWm
bwwDdsiMaCU8E/IAwaT3qi5PtiFpQCSvIYYWsTIvNca188xJFTiWeuCtejRosoudJfdyi0M/Wor0
aewE6gnNzl+WsL5P8g4DDYGfKT57Ow2y16XA/etqYiDikZbUlIvSHxCyHB0sSB74MKjZVvmYaoX1
3MTVB5/7utWleVB04Z7U9G1ouu/AZ5zLrJbi1DNwSaul9WEk5d6EPc1r+N7ObQJ8QAvFsg6H5kin
mIkLy2OOMdeeD4rD+IFijKdumZ7Cxkm3TRanOw565StpSBs3R5QZEdOLTBmIAi42mBvlycS181U5
eD3uAJjGzDiQGRoJs5OBrNEcyMnJotehMLlWbEgZKdfnK0MZe+dUw4FEWHqX/+e8JO+Hpp7rP8+r
Zwv6yDntXOsS3x+sKn2sA9Pd9zUgh6gLyIuxCv3WNEN6Jlxw9/nsrwdmO7RsNc6ghAN3zJpOlqAS
6tTVHg2WpSRILmom92TJU/ujcjfKGfTvZukM62WKXuNeN282c6Fpkt1TyFnqZa6cHZdNsA3ImkTN
6oRPpZjpqASOwL3BU1Uk73gVkl2RQFRCRlC9ukubErvSPtuDLrFkpTktiaH4EszBL4bp2qk2OpK4
kh/C6h1fixru4IAbBAiZ/pWmx0U1+D3JwR2voDn3UEy1H6DKrm5qTC8hR4Z9lygE+5XaMtyySO4M
J2YbDKckYsD9aOTNxYJ3YNSCjvn9IdR0vK1D73pToFi2mxazvySLe1oG85IDUYJ9NXaMoeJ8XxZn
EQO9m/LR2oJAKtFRodUeizPAwuIcSjluss7i9WZTdZzG7hRaOUqntxx9wlc5c2rNjKbbDQYVeOKO
DFSc3jx3dxsVUScnwR36Rhp47jfYuBGvI2hV0Ze08el6h2dlGA6jHlz82VI4B3MYebAtRV6oqegH
uv05jBp9rVfvrlmJk6Jf8aIDXCTSh6dJZwh6mG65G6uu96HDJFvchwdFcCC4wvtD3X/vHSBin99f
7lT1WtZRux21cXmocsdmcMzLD00D/bIItHMdB+hY8Zh7eqp6n2+V5DkrsvcJ+6cX1LND84TJGC3r
6mutpp/OEG3giVlPosWJU5dB8Az00l5nLT1XUQvtGrNOklGWX6qs+x6bXXj8fAjvv+pQdW2W0rj7
qMh9VSMZs1E0jo+kd9LswouGAPQc8HmlIvwlq7n/IqoyPSpF+LPZXRRqrW+YGw82s+/YIdhXBvOH
Q+YVBn75ngM3LlLyQ5mqaI9yUN0+o0rfmNI0XzOSeN3Bjj700qEUdHaVYwLw1KGPtncOqYmoc2Wk
urEb2qg5u9wFXU+BkHZGhtGncPaFUtVmDEvrtTRoJcEiE1X4zog+hAgzxRszIFekrzivWKEGGidX
00Xcj0/Mk1rVT5fUCZ+nBDl1LCVZ7AID8+dTFU9kFUI284LFDOiDYT4qlvbgOnZ7GDRS0We0WzLk
8uNMNPsONQ/xH5yXXPIfRxpUxzatX0arcmjMx8HhzqNJGXoT352fPx9CuW8rdq9Ig25yt+ANR9FU
j11IXyuKxH7G2X/KZxX5rMyYdwV1q5ibB1n19S52dBzBGJtO1WAwKU0d2vBK81p4LLsiazpaMdEq
bo34uUU+apOSeusdZkDLkj4mOha3sPGM1uHI3dXpCSyqWM+iDbHKVP0zbCiG6plDPq42Xec+/jrA
HxTUvjB6rCMjpvdJsHoadv/LKur63UpTY2UjSLBjK/1i5xz/XDOx2MvNAwcfehGT89EuWMpkotwb
IZT2ASHBzIzGdN5HXAqff2NK4EHNWmVfclhTPkeEF/RSfOqpe0EGuie6aTpq+k/Tie0LrQvdMxq+
9LEsvNGq/TKePAVNeV8mFEmQ35jAFc67LNAUM+QnYI0v5zCTH5Q6yyWbQBWG0Sz20wQjjmsUDaB7
xZuB+j+X9O3qrgEXSEGdTxXoU9VUOz7plwjT9lFZ+KKatPs12Ko/gHG/mRpDTMt23NuCTGfUp3il
WixENWbUR1J9Y9knSBICx59VXnjOwvoxRjb0iBl4Yu3Ftbricyr3Fr5a+g5Dvu1Fr6/tucr8cQmw
MjnGg2v20SOSRt2DR/uiAhlwEyQ7Ymxr3rtjXmO3gvaAK0kjnuqc9elexnQqmbqzL+LaAjFHfGUV
PeCnmZnMt8NJlQraT0b3IWKm2Nq2uoq6Gx+65Ks2qpNu5cU+d+NvE0sNHul63ClC5zxFLc+kKJ78
nl7h0+fA0W5gL1TWsie/sXnpgNgCxJDPQIYavwVGeGyDaGc6mp/NihJYEw9dM5WXJC/xB3KFm32e
n5daX6tx0ra16H8ShXIfqWYLFKcRlKZqrC1Jf7AX5wRHbt9CJbpHudqQ6CVcMbd9kwysd1bHS5QM
EK4GX0dI9iltfbVNTACziQV6JY/TdK0NTC2cUFzTx8qKaQLxUQUjVuDWHPXzIOZ+u9jE5NGZ3d4V
d9g4syO5dKSg5lXuk/riHBgtcmzLy4tOy/HMHLVzz0M4Zq/km/qYFhRgc0ZduuX+kK08fA4zQ2Ap
oURh8QNnT5zshBuXFwJGB3AzFu8XUvouNsjTDMBfbFxy4mWs5we2eA7NmYi3lTnskwjgOPrRk1ya
V4gCpk889lPoqmCTLzbZsC4fh2aDr7MEHhVp9Zu7nH8zOscIK60dFGt9bMNvSuPg39KlrkBVzTND
6SjHSSPhkK0zAvlOBC1zLaLbUwFjFTHe/UZFPR7qBU+gEHS7qooYyiIftoBy0jc8vbexos02YcpG
OEzuX9Bi44r08dZSr67jCaJ1yzzyGMQNgpyq2S2xVn4OiBLQmruEFYt2BAlZMpnbyxSMe6urX/NO
tUBpxLjGzG17JrnNEfpnn118WBWus1vw0hx/4D7vT1MwM3a3wAvmQ1hd9Knz5gTCEdzqC4e/4FiK
QDDRUcS/Bk5+QsNdbLth2PZh3fuKU+hjRygqEnhay5k4VRrXIF58AkiHbNeHIzOSaHB/9og3Dj2J
T4c4aFzYAaPmxbOyzlWNKzmOra+R1VPRJu6jaQUOncgTB9H6PGKlqMxxHTU1jCBYztvCvp/oGPWz
zfSg53EkR6HhuyJNThj/CU7WuGm6dt5mdRQ/xGXNoX+O5i21z7YGoexBQdN9abEGL7Ty6SVD44uD
dodYfT5ybO7WmQ0UJbLHxdN6VZ2nhG6QgzmQ3Xo428SSYjame82B8y0sc/3hh6k5cjtYWONxcuvA
c6z+oV/mvYGMADVCGxxGZmZoIeRH5xj6Or2fXLNu9Mxu0i/gJvdlWT/TmCtrf4jL7jVzY7RuAdbn
Cn2Jw5kHsmLHmM/NH6taOfts7K5YQz5iUy++OfpyROZ+0FDfXp3CtHYuNjY60fimhjDDYN3Sjqet
+GQUalOLsd9kpd5vjaqAeFTqLfr/RceOjno/7J03Y/xG0yx9RBewbqq08tBRFPTiDKK54ZUy38oO
OcKQnWmKD31Rv8DqxEx9sIXksYXJK+8CJCLlkS3v2iwgFLQs5HZiLcmnIFzDrUk56REMX+f6MTUp
5NEBDXvezDvJ7PNektSXLR/Ma439YPYcYzsmqLMOML3khiWOJKh2aToR+9O4uxzs+zqq6p4p0l18
aNCNckLGX63WWrssHEZ/6inZBjaEUhp3uKATsZsw2wes626anMTqeG52ApNsie/JiyolthXzhzVE
I3vLPl9VF0sqL4yFi8Rs+aGHxSUPpxZHzkIFOQXcVsKBNGcIE8hMOm/aCf+7W+a+0bJtLvV6VM4J
N3z/wGoDui2aVgwUM08TiWSCStipawFLDyVn8BRSUOK6T1M/tMfq3jNtc7SnxvRjoZl3l0zWcrH3
NqAFyFbNF7uBf0Ky9aENXdBeEbtmbRgeWRoPvXEH6qkFN8Zc2Ju6ketoipy1y/zlPDvQwKJoh5yy
9iw1uk/x0lI/19mmEgAHUR945mLHO0qbaFOZLnN8qa3taSg2gTkzyYSiu25KdSQuCWh8tmyt0mT8
nQd+kfaVjw6Inj0SZ8ccsV0gL9wqpFHJRKZrFIShpxc0i8ZJt710xvMZdK80ShBXYq2jJdMw+Uew
zcnWK0AeP5Tke6+j5VqkRugNFv7AVOnvU3IxhH3kw+rOakmxE/StV7KXXzu0NaOTRfezQuXdkyQ2
ddsF26VMvlSwAP0R2/jG0VDpmMMgqLjbESMXA+Q0a0PSgNeJoznPYq43YYX4sQpzup0hVwg3Y+Z1
UeJPMUDvkJ2iqS2CQiH4wPkkJH4CIJi5obEeRjF4zHLMFfNta9MgWUVHFyx55+MNP47daPjdhM+0
y9RRq7psh/qCNcSkEcfoE7nYAndudLTO5yxQbiMaFBuiNYJ15oSVz7tgn402kICKK7kNll/T8dt+
/kOg4NhBcpOh5Bgtd4M1Z6381+JiZhf44o4TcyTGfMrPK/cra36/IrUDH5ZeG6umcQqSFcZtikz6
1Mp90smtNs2UOR2v3aLLlUWA0Ny70F6nPPKsJZcYNxcCgiClr7IW1eXAaHDpOH05UTLuGrN86JSZ
vrv29HE/tJzzO2slbet4a1pW5JciHjdhZrFGYGY79DhCi/4AHyi89mHDlXKHWw5W0a5yu8i5iAEP
L5iLgsqp/GKCRSkLSHmhdmssIXYGstA1X1ADS4wr3GjgEP2lJ53ScivG+hGMJb5kqOcwVZpyaw6C
q1PECBS4aDVd79G8lcUOr6JcLSJVm2Q89jF8IXQSXjM+T+gxmFZRSjKwjo/En25iK/s2mKO765t0
Woe8bJSrtTf20j3pDC3JK13W/cC6Qgf0hi/zlbNGei5iem2x3dlnK1ooBLOOHpXJ4bLraxP9WopW
gzyAa0xPwyx7Gg2sZDbfVpijQ2qi0NlL1bPCYm3wpgEliVUY9pOkaFxaRjnU91Go9Yc+jTDfpou9
60u9PMcNkgy66KGfQz6HqOQc9aWPfCTzhERo60jXge0YUKnlMG3aO5pCzta8K7XU8Ky63SayH33R
GuaaWfT3Qu+bGkWgYXuJq7IjZA7PhrW3iqxJP7jQW7daI8W6EtlVdG3LIMU5L6HTocUEwBK6e6QM
Z/rSrCYMqNZjA7InpB9CO+w7Xr1iW5eJWC0pmbFVy7slxNabJ7ZODE17S2ihr5Vse2MzAYjCPUwh
Vza7VlseNWwW1KBM8WaChQEbILHVBSxbp8z4NBO444zIV/ZpavtsmxoZ2t+Jnml4D1jnMLaKCQc4
EEWMmhT8yuc/3hvquxh+OlTtvp01A8ckCSQLccG2FeqGJ0LnnIraG8YU4dZdXazxsQar2cJVWNTQ
OKdy6bzW4vxcau28Q+n54aLV3ZQhKknu6Wdm8atCSfc7+pKD4c5+eveyahmxuo3TIJRe6mk9s5tu
nUEpehj2D81FRiqJoEZ/P8aHOOfc41KZM2o2+t1sjK9zSyvNAkuG3Bd/3XDCizyctFHbFtbE4XUS
l5zk5lV7l59bo4nVWKcPaS2uby1t5RFE8q0qCvk+e3Sy3lM1oVBifdkz8qUZbpZf6KcM6xiRj0TV
sDHt8qZx/vVmi0XVKU3qtKQfYOq9x7HublHGPyvmAZxtUOOlYVeRxMsGqE9Rfj+3+UD9qLIsUOeR
epgWMfglU8VNO2PcqOWE9Dvr9qrGHx5z7ayaqoR94aKZVO4dQxrH/ZbwxtA3ksy6NxnhD2szEntS
rXNGcHRgvU+JpTQibS1UuFEJqgIB4yC8SyaGFH5d3zreyAHJJ2kF+UmTFX5XfuS9ex8yu81jGdXH
MJQQriFNj6J7+1yEpTm8ZVwga41Ze9sTeuxw6uUkOW2n/MONLAxJlYSHAIuF4XNyQlnZkcvIiHpm
wf5DrK5xT8b5u9HEEtK+D/vQJrnm7/aOtKMPqQIdo8m9jIjspPEbjDyeZMVYsSdgFy7AASkNXnHE
CzXHsgMK8Edb0T367O+vwzaYuZrC1JWJ2+S3aLTWss0xM5V9NXBx5faAYjfv3D2NQdsrE7cBRsF/
a9eKnjhfO94Suu7m35td5N+Tt7DaKBKeSSzCciOlo6vfrE09Vl3JtB1ySN3p7G2JL7nZ+gqpWOIA
HZvs29zb8daKAPEMBe1+Nx5A2XfcNSUT0ImvnqABdhAUY8MxKiBzGeh6kjlF7mFFtGJzyLqxGOic
ggkoQFVtgxKWy1IbNCbE8vzXWxVh1YHZtzaRzs1lyuW4hDieGY7a58GIjtgw2wcbWm2iv4U0zv6Q
IKj+yePFBwG3VyCRoGTnE/m756fFM95ERmtdp9kK2NHJVBD3VPdFlg9FZDyH+NZYDO3B6zWCHhOM
YmuuGihpUN5XyqrUvjETIv9M6+Jk3120vRgL9kPHvCwtpLb5vLfSbCwogqh5I2OetikxUwd3qEEF
E+7R5jt1BxOHHQfHTMrK7+u+eK66E7csYSPQH5WFlnUc2QDHlpHYZM+vMp+tbcpEEGW+QWlmzDch
M0oo03xb6m9mXutbnSV/5Y4WoiMmrijrKRLu2n+9H5F3tn+4qMx/dnLZhukI4q+U6Uj90+n1D7GP
xtDjWNXpCwaoADsbSv9i9ePXHMwOJfOhKypsxkTWE7UTgwCTxADqDTZryyBwKdbaJyglFJLYBdeJ
ZcackPcKKg5lDO+gbfNix21VrJaq6o5BzpAwTgB81R0BePMdGf65L809J9yKHVBMNjkTeuV/Lqe9
DD/6dGj2Bsqfna03DmX6BNLoPnpbrO75vmlZI8Ze3TDe/v3d9vnGf7vjhY5pTwfBQxjY7yuPSKPE
JV8xuEbNEPgoQNKHwf45SMmqnzCHt5TjD1adX0vSKraqWfya5u1mTNz4D/GCn4HWv78UKRzdRQsg
DGX+tvgoLXU18JyAbUNmEy4dxF1JKw3eAYYlld4saZ3SVIdqj62TP3eyHYOymYZl9FSAdliXifkT
V1UJgRq8yedHHgCPCYuAZCFoOJFltI/U7D+6mBmyFUx/eAfG31MJP5cuaSpHCc5ppkkS2t/vWDPK
RCiVa18rzcF8aWdeHZSPFJucCGSKc6lsl91s1fqpDJ2HRQouEbalG0ilL81CE2eeEpP5bv+njM5/
4R9ExwLSm8WEFV4Xv322Ymg1KO9DcFWNR4ai9dbk0RGJ8ZGmjXhwO/OLpti1qzGwPcM6ENnBbHVC
ztJBg/Hv5WDcjI8yzs7KEQisZ+uQF5aGzw10Z1eQ0lUx0U713JdJ1+yiBUrcMP21Iv4/jwb8/8oZ
Llzn3zrD/+d/++//47/+l9+d4X/9X//pDDfs/5A0vxkbctHz9f5DLqD7H5blONza0vrL4/2/neG4
yTGL4x5GMeSyRN9DPdv/zAXU/wM39z0uUBLoxz/4f+UM//2eMIVk5YUOgCNYSNf8LbE2WbhelCGH
I8ls36yAA2m73IJE+4Ox+08/5rfNckhHc3ZJQ0E9C/hwOenN1Vx+/vvF8neH8+dbwUdvuY6Dd9y8
v4Z/2ET0uusXNczTEVPH2H1VYLeX/qU3X6Is9P79j/rnt2NiU0cRrxPNaHHP/v1HpTIaoB3p4mjj
Kk5jDIIYau0p/8OK9XuJQaH3tx/z24I1yAm7rt6Loz4PR0xYvmbkf9h6/+U7MfB8CszqrO73D/Uf
PjQt0ciJiwNxjFx5EMj3Of777tD84fv/l++EOsl0+BE0zX9b4GrEzSmuNnlEv7MqksPdY/Hvv5L/
Rdp57catZe32iQgwLKZbsoKkKgUrSzeEJdvMOfPpz6BxgC5RhSp4/2h0o3cb7VmLK801w/i+zz7f
6sDCckqMKKp6ir12pJRjug9jyoWbD7OncVnWL7vSezpt7+iIYPWosqkL01YWG6eWVbi8VqfuNCAC
m4QF8EOKjSFzTptZdpbPS8DUhCmT32O56QszdkxyPm9NUrHUXYIFRQaQVFBHF3SoXpw2dewLchYZ
miAqi3DPop1ebVMbNlag7cyY6kig2YX1oyx7AKYywejyzNo+tvAOrc3vjIOF16hVVgRknYAXK8S9
GRjwNjv016cHdcbM0mvRspJmJ9h0O83S3rWq33WEx2rbP7ONjk3TwWjEYvXpmWp4+GJsIzqgbQmM
sLfWih157dPD+UaWmNfDoaHFkRAMaSS1GuuB1x4tLOW6gro9d1vbZrrNvQFlSF5jtOPGLRHG6aWB
dt8hMNTl0vb0Tzm2AQ5/yWJlRiPlN2VhcAaOMCCEMhM5ziz+cybmPz9YI3ozhKHWC2XnqZYN1Yq+
Jq+vkx+nB3Juicx/fmBlUCtf0XPBKWvTf5BDQJ1giUpndtcxKzaUXkXgfJoQNb5aSS1yOn0zqDva
CX/KWv4Sa+FLF8Yv/z4Y2xC2Yimkm0x5sYlzX0LUXqgqVbER8Plo3fWklTLpzMwcOSs0XA8uWgMf
xNYX6z326e2wG7p1O/FJRRZ6J3eDeqtE0zpHb+r0kI6sAhwTk48mc8V/ewMlFVJ2tWobu0weSGD/
RB3vtIEjU4M3JQydz4YzNKN7DhdAVhlh1Uy2upuDoxLc/vxaRTbi/2Zkcd7JZhEaLS7Yjjygab8F
GpI3tPKeNqLMf8vhI43jgaHwSJsdE2ITi1VGSRydV8Gg7ehWvO+vUSUPfxu/4NbJd8q99N7veSpf
SvuamvKN/yGdMX9sVdimoquGpbPWl8+Ysky9MQShuJtsQL7mfUrfqegefJ28L9jb02M9Oms2fCTB
cscLW8xaGUCb1SJyWMT/4OHPHdebpjuzNI6c67y8/2dkMWuUIWS+qfgWKacPv78lheZOdEwk+t3p
wRz5clzusq4TSSLQuFyClNTYcpuE1s5qKPi9DtJXVXkuJy6Q+Mw6PDIitj8a5MJCelVdzlHiKzU/
g/bglhJRufrZ9c9qQpXcGJ6ZnyPblsFoqmmYimZa8uKIsDOTect6DHXTQ+BDRDfLc4HZ2W1cLHcB
X0m3ZpdFxedf7NwoKjot44Lg01F4+gnR25WnamdUr1YI8Y8uIi4+R4AB/Pf5OjS8uDOsJK9mYq22
o4uMXiMS6zXoWfpSmxIWSXXmUx6dM8MkLmDQG80X/TpMVUZvwocthjBO8kullLugOnFoyAKCevov
6+PA1rxSD25DvQvKQlCpuvNBY1OC59bxe9K/ReV/ONaZu/8NarF/6diFTWMlGqVtxn0dRFtqOF9O
z9KRI4I4tQZcTed8ACv2dSyDOYDhm5vN/UrQQVaJ4MoyDdr1VMs/s4GPTtGBqcVKZEdXppTY2s6j
KRjVT028J9nvnM6e00M6uqtsfAieuNSlqosDKc/IFRtxzkNK1m4EB4avkyT7P9nQFo81grQKzAlZ
7IDgO41010uPpw0cnZf/DUJbHA0K4cAgrE12TwEHWKPmuWzdsGjWp80cnZMDM+rX6S8N7ilN7gRN
c0+V/Y7aMDhLygja7Wk7Z+ZEWywzBK4LKi+52vucVvsqolw9tM+sryMXuyAwTsaFx6D45nAN3KhN
Q+JrZ6G0jDLeHc+n35bdrGRq3SkDuUSm+tIT51Jf58wuPqEBXAHdMVyjaVReyqmk9y+OnhsKZAuR
rFB32UW5TPpCa8+swWNLRBM22QDbIty8PNkRsJRMdejNXZWpl/SXuJQ6/kjD6uL01B1bIodm5p9x
cNoVVR/W9LMAXdNoZiymd9CJaBZpAVQr5cxyPPotgY+YCvpp3FWLAy9Gz64vR526Hz+5HeXgJp68
a3Jfj3qkrn0pAb2ikrcPYYH+h0EeGF6cGSihQ1w1Io2afGmT6IR+9dDVQHvBSj4zbUe/p8XLgyeo
jR7U4uhoNDHT4DjU5e5JUe+DOKNl9nWoxX+yY6qQNm3+TrEYUqUTwBCtZ+ykZrimfIyEGqwUmsdW
UifOZPqObW8eIAoBWZolkOr+ukYkT0NnCEnoXYg6xtT88chVnJ6gY4tdaOA+TQ2HCVNfLch5PiLE
Xpu7AswJ2Hl8TGpuinNRy2NO5qEZ9asZiWoiqU4gDBat4pTq7dDDAp3uOCC1Tj7jRhwb0hxJIhgr
E8BeBmNTsEmdWjbBXpFuW6a/1T668MyZeGyxMSVzKpxwFSHfr+PheUorfFIH+2Dc1dMr5bWkPKH3
UdR8en6OGtIVS9iU2VvCWvhEHhp1XZKJcE8RBgsM8JcMqpdKrTR6PW3p6Gc7sLQ4I1QJ2XGrxzsP
/cwNypcBt6tAK+G0lflvWbrNkIYpbCNkCq9yYcWMpTKXEZHc844kPdpS4Uzww7GHpwrZibOPmyOD
4mmjWbpFsIBo6fx5Dw5ZqZBkcxRavA+pUCiqhzZ5V41z+cljRpR5dWu2Zurs069GqJ82Uvq14r3d
XCVt74bIzkVn/Jbv64CCB8ui8IKaMwwtBhKjnBumrZTuRX6Tyc8tHWX0rFXEvk7Pz/exYMcmuEzO
iC+2LC2IJEMEnNXpnr6MaohXcDB9wD6njSjz9vi6CizZUOHsgrGab9n5VxxMS2skU9Cg9rvXI9qo
nST0yzs5DeJdHwsmKqZT/gr6QffU0DD0Myp95SpSG4BRp3/H98X49WcsPmqk+hNQTXo/56RkNT6P
5VMVvsj8Q05HfZee86CPTCLXhtBtnVAqZc2LYY9yBqALFszeqxHHRJLeLG3XoEb19LCOmcEKcFqu
DJDL861y8HUHZAkmGW3mvU+JomkpdP14K8o6qDEI1qdNHVkupLRVQ5+XJVHmhf9Jf3QF6l1J99oI
X4xCRekq7v+ctvGNIC1U64uRxXiCIg8SOhPTvbzVbo0rZd9uy2vzXqz0a0h9+/Auvu0v5tiScWZ0
369fnHQNqDbkgiMlEB0FmqWUIR+rmL9jOVqVknJmqo5bmM9DIdumWNYF9JQtJq2MBb9JXNUu3aE6
V3twZDVoMkwy3CJzfpIu/JVYswdvKDwYRkVwi8rE1ojb0tErhEJh0J6eqqPD+Z+tv8U2BytPiMgk
2oatYpRWZZ/ljqFCAT1t5NiAcMtnyjUnOtHmr8tbk+kQ8BNoAfTdo6R+n3A+gUpwRPly2tB8ty5O
KY3bw8IG0aRvdxXN4MEEHo51JzaVdQXQeQ1u6mqY2lku6ExASVW/WwMMJGRiBoRQxQxkP9y1eUNH
jRHb6d77gZ71U+7SG9EKp8ovUIVPf+tITG+yZ+SYUoCxgysIkVCFeF1+wFc+9/b6+5ZfDJ2QtE6l
HSEQ/M6Ff1PbFHd4wkv33UpZoQjr0IXoaE61atfChRKz9telC4fAtVad266mdX2nrqxN5KiO7NBb
emZdHZkJXZdV6lQMVegUIHz9NmjX+W2p8nNsYxuFvZPbpVOPDz3VzXERnDF27HY6tLZM3NktNyOU
BLR60PXmnHXoY5vUT4BEtFbVyMo+evCS6VE9vdyOrGudSCK4YhxLFV7610FGeHbII2HWqD6l7mYC
tqcnl77anNk/32pKOU9xWiG7zTUhXMPzSjzYpZMYZSMyWGk1qBRab/TgJlCV4rGhItbN02S4lfws
f5angv45ralvKFFCf6UetTPn69FlZprE0XHQyIIuv3SrqFNZo2O0B+Hk0svm5g5V1G6wQoHLKV1p
TXON0zmfn2h4bMZV5EBxcdHn3oAcXp1bZEfuMrhK1KKoCkU0VFguPksb+7ZFyRKlZILyjV9qtC/b
f59jG6A3hwoHGJtrMcel7U3NiGISRBLJqZXbQNo15SfAyzNzfGTD2FQMUzqMKgT7d3Ev601u6o1K
B6BpofRUQM3T73QjWVU0OLWNesbasR3zxdzi7DJLy/Drkk/Xxe98QUpuqZ6XaN2G1GJqP2BMo7WZ
gii0z6ygo3NmawbXmjCA4y9c77aMKpu2WugdFJ4mPzqPlXxmyo5/yrl4igIfzp552x7slsbDNxl0
TDQoG9lqQkPqnwneO333Tifdnz4DjiTZ0eLgnLNscpskHhfW+rGW8zAusv3c4Utr3FaRkcWVkp0A
QwT1z2mSAtqp51jda6vXCMrR7k5PrEc37OmfcuzTUgKG64WyyPfCWPSxp8qTRj4t8RTlvuiehvHx
tIljJxHUE8PUcbIUfK3F9I1FF7V907Idot7VgXN6dbFpJUSQ6E8ZZ4ibBOS/pys90Da+OJNJ+T5C
LjYNJ4LiHVJ5y80ISBh15pbTZ/SDKzuTNrKVPRr1Of2L7+f6bEZQgkf1Ov7k4lxRzCSgl1NO90WO
4B5StmGBUlv7aqrnwkXfl+pXS4tdbwMooj8NS1WPAqUoLsIe2VEV7BxdnHH9cnr2jn0+0msqOTau
LHm596S+oBEv5b5K6JYUMHnRql1RcnvmcDlqRjBB5PN40CzLxKLQz4nG8kjzETCAkOHq8JuiVj+z
3L+7rnOq9X9mFksRQQQjR+wh24ORL1et7tM4nVrS3elv9i1LbpCa1qlbwCOHyPytSAKly8oYvUJc
ZaEUvnjI4aFWNl3QzA4FRp0iIn2G/zGovS/QtqS4BqXeakVP32voK9q2KFTjSStsDge0GdLtJJrg
EQLy8GRaWnCjhW24Pv2Ll5//7w/mRpyTnRyC5sL1SkYfoFQuGVdc1D1AA8O6oK1aXlVV6505/M6Y
WjpAA5yPgXpB2mJzxLiCIB83ttTSCaZ11T+uXUZFGhom4uxxwWWZf8rBod7SwIuarxdRLoDwbTat
/Py98Y3V6W+33PmzFUB/NplTYoTABL5aqRQjKhKdsIaaFZd2kGo0XlJL5/sD5F8pPRe7OWqOZz/x
fUrMia18NafJhSdRgyVd6XH9WPU6PReKdjNGyqcEY+vMtlTnZ9bhE+Hv4ExqVgRlF/BfF9aKdpwo
pSwNFM2M+geFS81aAbi3TUK13KeWXXGQK6iGtRSWR5pkq1D0kJ2kvp+XiyLgbKX0h+iSzFSrnn01
+LVOk3AUg/kfw/Xgt+rKUM1yW7Wh9PTvE/PXO6LqnUDX0j1iTNnkqW24S23xK9fli7qAORm392lv
Xp42dWRRUx2AI/b/TS1co0GiDQaGbbij9ea5j2lwp0FTi8/d1stQ1jwbpHdYaaRmTab/69wDryoK
AGvRjnLrG5gzm6i1bqDGX9ve+NjQIJeb0RnH6Nhyw1f5W6RypAsJSacCCncxy0fGyVXvN+rNCHDK
1bv33hv/05RZjE0hfGxzjX4dYIhwIK1AQ7QbjNrR2nqjVQVqnrdF15/Ztcub4O+nPLC0mLHJkgLI
W3RANOh/v/MNxab2zeDiX9cFrwA2K+cQ1468zDJK/M9VZmj5Lh6eQvQ+m1c9OnfZfN+i2CBlS/WG
NVeqLEbSDGMOLBsb2WtwF70Vv/jXrf0kXhVrpf8+PZ7vX02TbU2nXwDlMYqtF7amSrJS4dWIK0h5
9yCmXryZjPvMqfN9zc1WqJXjxJF5xi5uadMrLRr/Q6hpxXXXb+izo10HXERxxhv4W0X49XT7amhx
7UmpPVh2QufuYPeIqNPoXqwk2sPo7BfqXa94yGqqY5L9ac0+fUIhxjSdUp/kS7nTVILVrXqhidG4
nKJYA2Bmvdf0xf0JUDHf92acbwbisjDmtGSrWyi1obBM6RpQpwtlTPwLvTAANSJBsu2469dBl4Pp
AwF7Y6l1qaDcUfUr/Ig3YJT61eSJmVhL55pV1d7e9BCxor9sCp2yD+ISCJpn3mW1YVyCRKa5Vi7y
R9/spY9OQ4A9tP3BQcnKuwbQQcs/Ul+3MdKODwQ7z635I7NHppE2KFoW6YJa+hJyQN9zZ5vxro5e
8uqmDVQSTb8hxJ1ZJUfW4qGdpSMhx0EuYLfyaJLVp1TuflSVfaar4PuxruFACJNSx1lnz16sjzzS
IFsXIPPVsXlSUprNOjPh8A3/w4o/MPSt8VYWCBugXAycBaLnEIIPjJB3RZlMDx5O7+DvV8jhkIjK
fD1hiRKnQLMiWEDcjI+5MngXADZoRBvSYD8OktjlXjkhdSCkf0xzz66wOrcB6XOvs67NH/vAG7Oj
YOL6mPKdH0QzMde8SRKxPT26oxN2YGNemwc2pIG3UN6N+a6uIvWhm1J0YOsa6WYq9M4cHkeWOZc9
hyEjIcizrDGyk7SILKVIdlGk1tcIvvSr0m9KN43hAtmepK3+fWiH9tSvQwvNEi1Nv0toAgY2MSr3
PLX3qv5+2sq8ohcnoqrPxRWYovPk71v+4AMi7FpD7G3YVJ31AHsEeJ5MoW+K/oxiP2WheS3l40ft
a2cuymPL8tDuYnREIGwkGiq+ppRAOCDyYqRw8SKd4L+OLkyv9oaTVubHvw+XpnZSTyRmLEpnvn5U
04SmZE8i2ZV/2skpYrdLHRKD2hNcx+lfC4rnDXBobHGt9Z3c+H6CMUIfxfTZaW/oRZ4ez7H1T5RM
N2gaowt2bi08XP9eWY85tOV013XdXS/a687Moef2T6fNHDl6cXdN2g1pPKTYaLHNKHntvCE3YmrN
W2RP2l3p/WtWbv5YZI6p7kCslfD1YmaKyVKiVim5RSrpHSC10wlK604P48gWJjCEg8H7AGPLG0SY
U6FloPF3Uv9A+RJZhgpmfghfavr3s08jn0DQAlcQTYbFvBQauJcIjZRdgQyYZCsAVYwzB/v8QRY7
V8yj0Klmo8V3WUNCdZE8dAA3d5N4assnzxPrmW1jp5dDdOYo+lsvdMrWYiXTHd6M4MOyHbpkBlox
zSzwgrpiRdfaWu9rEjZ6JaGRlIPgGcryT1OU03tGIwwY86Re+6YKPM+TJWolteoSnp2Cunwg31kj
ohRJkxkbVAvqa4NitZ1WRsnPXPcljgRP2guavp0ECa11xuOE7AacgXFMwtsardPbBC7JVs/M/L00
evOpMaXqgwKrdhWi4fnaw22AiKRaTgc1221L+LeqH05nvs/fut9v30fjscaL2cJzWCQAPFVF1q4O
8l31quzHa/VJorDrPnqewNC8JL+j38jmnV7KR3bk3IxDHTwV3JzgixkJVK0y5Ehku0JL3oxQ2UXy
dMYZOmpCYTgG8U3KABZHtB5olHb1LLAyMV6R8nirUVc5PYqjH86aWx5B/ZmkNRYHS2zVndI3ZrZD
LG3rT8qVWY4PZZI9dBo9ZqKUEZSrYZ5WyVWRZO9GU1NO1FYrOx2sM1903pLLOQSJoILHoITle9Le
a/IikvmiVqmgJAMnWivXQTGdMfM34fTNDpXCxFbNud96sVYyoldT1OP6AT2uAvRPHR5Wb9Aq29Zt
gSpdty/q/enPfGQm9bnM1wZRMNcyzX9+cMm3toKWZpACLJrqLXooyBnr/xw2mJPqJO7x96isWN4Q
aAdQYWTBrZ76BwnxrmjctoiI2Vq9Oj2WI44Dp7etINVsEMBc5rC7PshhbYl8JyDHuAVijGujaa+M
on+jN+Uq981V552LVh/9gAdGl050OhBWLNjfo5I6ufFLM8486o/cTF9GtdhrSVs2lCs02S6zfyZG
4AgjWsv2hxaYZ7zYoyMhakU/H8UvPNm+LgWovlMKTzyDXSVfqAkICoiNp2foyEai9GW2Qa3B9/Sv
IkeoAvldthtYMXtogu2OJwjhQXk4VwVzzJQ655kQG1FxthanoAmQsZbjLt91ckVM/T0GyGdW52qD
j30zTZtjfURFcf8XOzay8omAZkRQxwBjCsO3kbv/MC0EWGhgYovOx/rXaRlNE11fj0NByaMVsAZH
ts54JMf2DZEZStRkDNnLfFVOv6hOYXpO37f2MY7pZTh2m6jKP9FWui2l9GEoi3/MxOHS8bXmJCP/
IeNtfx2UKuzC89Q434Vj/96b4882b69BWJ9z646tAtKqKGmwnqmnXWyekSb9Ts0IH/GGdauuQQCT
Br6iOHPyfMuHz+Mh3UfEX+O+EssLUZ20iZQb40H2cELCpHYn0wH6UkDWfOlr1zh3Vxwb2EzpIVFL
UIwD4usHlFKvg9fD8qbAEFlPUdRrtVKLTVGAPvvnTWvMryKKaee6v2X1iDokrdY281zlpE6Ac4vf
Zfj2X2zQPGUQvuQ4W+xWPPwMeZA83+VKuZal+qoW3bOU5OvTZmaWAR9mccfSqKZAOqEHkgzXYkX0
aSq3XhzJV8hfS8hs1vZWafzISSD8TZItLuqhuw5l5IMUO78F0JlRFyrWo6W9GH18EXrDj8kbf5A8
25dq+KpM1j1A5M++1R7iQb/yuvQOwUAcInk1JN7bZFcXclhvg2h4o1zPtXyEgQet3TSldq0gI+Bk
HY2eFJeHm0KRH2EYwrdrlWoThVPgeFlfXRgZ1U/QpX6Wst/i48gkCavmRzMHCnvvjtpTILECPWaR
VpTzq7sKEaGu0ykpUJ4BV/9BWuYWnD1EJEKQud+7KUofLhifFDYsrGVP3M4MZPjmd0hsA9IeEjAM
2fhqRVVAV5Z1ITwTkloB61tKq19to8Vu3eMAkUphBXbIDffoF0tBMrkkedaaNGxDX//ZG+Mv05Aq
Nw+ml5T+OFdqy2ulDN6UsALGXKUPtlY8pHLyjCLHjwFXBHx7dhdwfDuJrz/BJ3DJcqPaWtUj8GKE
ZjzqoZPsziq1S9sKnnk1EmNRh094iLcqgqtrizQF6Xa/uwDtjU+Y+MKBfZ+h565eqbHy5tcSuSmz
610+Ze2UlT6Lc6qpk+rlvQ/lcWUW6a8klR/J6baXlKGhklLndzFViPyQEQlaW5Gchte3K9sBWsdm
VQN4lYNNapfSpvPayGWOu01c6sEjVdW3BaIy11LY3hjk8S5UcOBOJ3sA4MsMmdHCV1atQaqolRtk
UCj8QBOn2/aDih5cIdlXyiQUJFjC9EKFxuzobR6mTthTXhCgLzKg0/PhlUp3D8b7U5VL38HKvkg7
7+eg98qf3mxTR06a+NJONJ3JsIY1OPBHuZXv+tj6AZbF2guvnbboyCOBVoFEzbLgVZqieo2o0o3i
229Z1V82fiMh2NP9CBFVK8fhvrVL6ye4ZmMl0I5dl4U93pgU+wcJs1L1CGpnCOqoBhzNzhw2PVoW
F75p39TaRElqA/oxAjMBREJ8cBugQFVGewP0Nd3CReOUsV8gK5w3K73x8eOGtyyXPyWdoKQqJcGK
3Kq5iaI8fy6y4Qf6rb+7lu/pG/jLlHZBThfil1IEN0Y8bqtQv66KlDrCOnmaYv1ZlcfWMdv4ugHW
7SANf9mE9rtcQ+9GuH1Vth4/tdjrbfNDnhA0DKa4XRlSVzr0wIGwNGKfMB/amJaeZXymtFoHkwfD
xIoD1/TrZ0Oz2m3n5YCeU22WZIH+6hVGuRoy76nq24tAbx/0vqkctRZ0csb6ky7p0oNdEXIaJdSW
1UArULjIUHwP00Fcmp03rQw/L6gSEvWOl/ULLZnC1cGcKjx/qZE0X1FkR3vLGJ/gm3lOoA+1M6r9
fZaWyYXpq8Y2kGGlo6j0o57UBy/L7otWfijYyeNQ3nDco7oCBteHlkpLbYm6cPpUwEK9bCficfDm
x1WmIhqMnMkLYP3nLKteeiFmJTdTdtAr5NtUKPugwPfLqwnYyQVC12FgvI5+r7tZIPEFU/1Nb+Es
q3XkO4ndX1mxel9l1hbpyIsJwSG1NF3dTF4orheXYYr+WtrqN4Ueo2GhInzYvVGw+pBBWCMF/mKH
ZsE5rT1DfLTXQw3WviiV69hC6TseSvOhkAJ14yUB62lCTSnzJ/i3MOJtlvYKWLf04Y+TT4RTQl1V
iyW3k3sgJ0hZ3E5V38MCkQFHW2CtRR/+6lKlX+daSgcmDLuV0qRvKCejxqPeWX2oukT2VIQqzI/G
jCynIuCAPqEd/fbNfLqoYSK6YauhHAe61gHuX60listcW6qHNXJ1KTrK0nhLNxrKTWLQL6Qq+uOj
13MDZxDpAAmwty0KZdsQS3GlyLzNGtFsfTVvb3rUN661LA0vVHBEnWRRSDnBbfXVBC2zLurccjCi
q9Yo7pTYd3NPbldDU95YUZRss9ZyhAfJaFI34aAbl34q7VpVjGsvD1e9nu6bzri1NQpy41bcRCSp
Ekn/VQYQ9wAmP6GrfO938SqSpdAlqZrvNORJ1ND7VbSVscrb6VfUQYRGCeGjLFqiLkUWrVO7Zg+V
k+2WgJ5dYwiuqlJFhMdr+NrqeGtKU0eLCJIgM2X7CiLlgIBvtsEzTiiRM4Jbc8yCta5EN1pR7D10
hiqg2ezQ7KnQmmc5Qohq8FDr05rbrAMXixeY7svIAhM6dAT5mmpWhranPbH6+lNP2+pu9OQ42uRR
UtzbYHCo1Z8+mob8HEB/R/M8yjt8aUv5PSrolS7va9XmWVZui1BbBxWYCOTfUEJEOBYir22uPA/I
sz2kDSpL00UWiz+Zbzy1TXRRG91vA5zOSvLSz3iyPxHVvjFkVEOGYrzREw0lZ2Jj9PzH1NfndXFV
Z8rDpNgfs3LXkCSftdeVa/KL0h1dib7bVf67YZfJrzIHD25xY6Cc14h9PWnhnWcH15qYtkVFrb4x
RFupSeeuV2ObW8KtBpR4FT2mpjvJHQtkZ5yhzshfrwUyag/36DH9pDYLvqUs/TYge9ix4TmhPHxO
Q4paplfdG0q3UfJgFUxUjivTXdapq7ofNo1lPlWWvS3S/mlsk+s6jZymD+9qFG/CZHouity7qq0G
l6hIx0vfhFtutaDc+7LcWs1fdHCzUYX5iNzaxpu1YwnZA6f023VQPsHJvESX92cpyg0zv60oUisr
ZaPn8sY2SyYg/JFo+Zpl/4oAAs+pjKTC8GPU7McOeFunP9th/ViJapaPN0HLJ1HhWJ7PrdRN1OQr
aEVxL1h6+aLFEBAtGtl0Gz+hRwMPYVHOH+8iz6mATb2kR/82867kuu03nkIkx8yU9BZBOWjeiT5B
i6UAoAryC99L3oMID1NNpdEZcyE5SUAFjx8aW6OTxo0yVYhLSAlJ2u65rbzJsdTQp00A1W0U1Op1
nFZIqASQkYbOep+KgdL9Wjdm/4lTME5lZiXlOCrhWhfZqKyzyNyXcbKBrU+OO24A8huB4lgWUjid
YXlrySsTtzWyV+Gh6lgn1ZvZomIlekJs4PnvO0u7DGXzvczEZ6yRpiwk/JEUMXfH0OFelfxfVlWc
xLtyyEYUxahKMiQLyedAbq9827suDB1dmyJYR411G0G/dRHEzO/o/hou7Wiq+VzJBfLGuIP0TiB4
geyBntkgepucHTN2gduguqpPFByETV9fZPrIgjVUBG1cNUTrtoQY9dIjbsrOLmZpaxvvE7e5Q+rA
Cx3Zs4Hd6lUqVl3nSa5WNS8qdNBVULVvSWbvSyOIL3IuwO3kZb47Z8lWRtUTmVOUpLkaLWjRZg+7
Iiu6e39MpFvO/PjKKitvA2eR+7ORaEUtakpAU7Re+kpiVA2VZ71hz/rL+mUYaLnji7KCI9Lw/XPR
rMD8vnqlRxtCKvuXXj+Mm65GRyUxg+QK7jzcf16727Iz9EfdTGlBjSCH71JcCi5Ta8yRPhnaFXAc
3MzBSmcRWpwJs8h+tWn73MnSfd13V0ZPCTEinanb+F79XpRSAjbeFm5j1HcRam43YFaLp7pStSt7
1OUE2jso6IYzrAcbsDIVuUN3RYSXKIaXLxRHGHcDWm4NoHpX8ueGGXqcjBAovtojHaWg2nHh0QtM
jWMnPauA8teFORIKr+Jg5U/9NdUSuuuHSugOsh/faLZUXcqtGG9UOqUujMoQdGPZ5UZqK+mq9NHq
VhG641hGsTsbEGa32ry66kctw3k2aBsgNH6JlCUJUoXPb+fjZSfP7uSMO85inhQS1ZcuUH9k2IYe
XXCjH3iojxYS6l55N9r8ntGY5b148mz4N04xNWR3feDdI0DTuBUyKa4BDH5fNxo7knasZg/RuL+v
8p5orQXEOLQo8wnHeDd2pbj09CG4iQqbrxnF3kU1aDyc0JJ3e7t4i1HBcZoQn6Q3A7x73CP+0c55
nzBNGXWRbhBFz7izlJ8UvU9QOGppKYgzJzG9bv6v2vhLLruQUtHOeky7mf9soNMh0FV2xlr/PSMq
cmdM0/u291B9CeLKDSwZ5S4DGYAxqkukqWJUmHRBMCaLN/LgFauuTB9D8kmXnVb8tIuydCqVnwW+
D746whIXHYVAjL4VnI0TQk6tKNwmNxK2G4JJqU4QxE4kZd03kXkhIqq8BYxjZ8rbAoeCnI8tX9eD
Fq712H/3J8HkmYDYV35nReYKKa8rsAIoVZqiesKeVLtoFIGoVQhMfAaoQQD7too7Latrd/S1wY2z
NlrXoR5u0jL9NQxBvolIT67ldHy24/zOypEDRrtQbPvcUtatJJ5Fa3RrumBMNx60EVyCddmnKKWE
hv0Q5NFLMeeqUDqT1mErHqtQvu1MkzGUSOw1VvtnDFF1mHQcd09kn/Yoh1wdyisQtob3HVqMDfJg
HB3dox8zVxFCR7con1BDLevBfRjMhpGIhO2daXOb9OCkoo02ii/QhyO34aDz8KzWeu566ENct5Oq
/oxoFN/Rf1xNDrxudNJQWaPN1FCHC4i82You2wL9AvSYEGjJVrlfJWilyYJD1C9XllTSeDMVYk3M
cXDb1i5cumALN43MZi1mh7pKO4F/OSJcidb9NpKJodZJjGxMmDykfsesj2PoTvKUre0kLNd1znqh
p/3aaLra1XE6UIfqwstJ7t+zPn7xNP0mUYtfRqA1Thbr0nbsVXjyPMHpe6rTFXsluzRjKIrs7CT7
oYVNQqdu14rLwbZRltdidT+OaDhbWko9QJtkH5LfmFt5DAPqt8dXvDqEhKKrODSzK9HAk1Tzq9wM
Kye2V5GpvNS2uUO61Qma7CNDByLrEMLsgvTe7JVnswm2eUYhZarv80C/KBo1XltmSZFKN13TzfvC
62WbldIjgoeJU8jaBX7Hh1+Y10k27nwj+dCK2aWbfhhy4Xrm+AwOHj7/70aUPy1dDOGa9E/5Sp47
0h1ILsYnDxWDLKlRyi9hOICRN+tVGfJknhBEWtdltaaVNHMjTkuVtxwyDZzacXWX6d2uMMHve962
Dcu9XIePAbBY+AfSVrKQttST6lnVIkROavk2sasf1SDdSOjq7eVA/dPShH2vzuJcem8/1j1fQJJu
84S0a9SJ0K0NgOe2//8oOq/lxpkrCD8RqpDDLUCCQQzK6QYlaSUMMBjk/PT78cYu22v9WhI4obtP
931baGtkJGkbGrU37SyzJzXEhc3JwAOG99LpYlXIt9Zqzn1mHXn+FiZF3t88DaaQIJw6dMw5TmW+
dwWpgEyg+RWlnbXpVkF+C+4AsSiW5AEPWitMLGmcV805W0Rg0BPXdufjL1+4wd3QtGfcI7iLnNnj
NKMgySIhoTutrD+P4JNtIysy3oqWIb0ZCMgwHkQ/3gfWug4sV7hTWkO1HNMseQ06/d62iOjTkRKG
3eovoZdVInKdQmzLrLGwXdB+GosEEt2I+edt05oRxzO9KB+tr3qx/g1l82PhQBjVqPDIpMT9n6yf
TV+rDS6rv45TFQxLBNqYRcKti8j0qJjE3p/qaduY6sWQ5lM1ZiTZCWONLL2/Y9+LS+FYUUp+elwN
OblY5Sjvy8FaaD2WMMPEcesfo/QywsPGkj3zhiZItJ52F89Vy4fbNleV1v9W8pAeiozoC12zn9I+
fWxtv3rWWydqDW845ZX/Km1eobLM/8xavlpkc0SpkxI5Yiv6+/Ig5kpG3M+J7cCXEtbm4Hxada/1
GCNCiIWDO4i93WbV2SU5/oBHnhf59XzoLA5o5+6nTfpt12ZyRzjVucu8F+L8vtrVpUhPqiIbyCK3
o/VIC/MDVghb/VqaN8V2NhAqLRk9CTUS0xLCWICuGNUu0LJdNZXuhpvKiRBwEm7uTTZTBAKuSWd3
jGOT+NmG1UUBT2pjhMH0cplGZh3dzb5xmHy2bRYttKsmhYxPddCT/TDgSuK2fLprR2RP7/qR6lye
MiNddppQce0KJ6p7+8XU8uIwBHI7BtVX6WAz19fTRvkyCFXlZ1FJ1KOpYwmSF+170xiPpDqNoWgL
/hsTwt8dJw/PdUK9W3tZT+T3DBjBB3Hty496UfuASLpSUTesqbxmExfiqbf+c3FYt1qsdCzRfnRE
Zm/4Ya910IlPA0d2oXQGS9dN48CpDouyD74kEYm8vZq5oprXeO0tVKCqPiQEJL8WbbMPquqoE6xh
0e8zEmibrNLDpVzTKy8iaVhMMs92yS9brubH2ng8RcbobqfR4TUpzXhYlzfiCWk2q5AboKrio6j7
5mHUgudKK86c1hF87eEq00+lFVb98pH45ZORV9uis0liGQZaDCYoEXEMAJVrLBfnIZ2IcXRcdsz+
nmi861hy6D002RLDif/0RXFJtJT08eJISfpuRM65iMU8bTk7ZyBibl5SjkZ1wjuHAqS6QdvRNJKM
T3MIuO8si42TAOEZKevYUJNzo+ap3GW1IMgLGi/sOdLmIIG3aNQtI7bd5Twk81slgN/duowH5R2s
Rl0WLdlOJoGETKcEg51ak5+c5z8Gqw/W+g83x7x8MGOp0vu51PZpS3gNsBrfyMmw5oPD8P4yFDe/
Ipt5rKyM5GJ263O/jP2d7c7yj7NgMjfsujwGqt6vZcboWVfmrq3SpzQlxi7TkRcaHc49HdxFUpEz
hzM/d54G20IboerM9+SVqp1dyXlrgf3G5K2av4M2s0ZohL6EeZ42u4T3pdiUxkoM3sRaZC34Dt1K
FP7sJc9f5WvTe8FMsqsR6R8mvibsfHxr7ClIifZINJux0ViFY7sd5RDjBvzQLIYVkcNs8vpVctkT
RqtvLLKTnz2MNPdDZabokGDJbA/BTWigDtjMdnmG8CiriLBT42B1zDQkFYqnYR2Gq5pGAEStuoyD
/+LxWstZh8Xz9FMQTOK6kEf7ArDrrgtAvZBXUbpNyKr2AI+Q3PtOKnbaYJ7cvP20AbM0R5177Ntf
xKjfAjaKN3pveZyVfcTXnWTqhYd/+BkR7kTtUGghdnFAOWXqhH3Sfxq6cjdDQ9BZpvIf3E4unl9/
Ih8kxk7zjsBr5zIhbqkmKqhqfyvbj1lLLjhVnZ2UwMS1InyNwYTQVM0+WXzY5PjhyKWYC8sCvDHx
+iib5s+kKu6JsDk1jv7JgH8/TfYFbIp85NTEXW7kUdYSsnUHQ3Cj7vM/aNadWPVdKqfiMfDn79ni
Dzml5O8R2PTisUmP/UJQj15OPOqjWz2XTrA3u/bQq2a/6uOrbB59IWNBnB22a1fFBjc7P3r+a/nl
n+52d1VgbNM23a5+DkuHvQQ8BrNczpFG6u5ReLnkz/QbMxF3ObrJgQv3aFxytako60x7n/Vsv4xT
eQr0ciszFmouYMlud6G2HG1rB/2lVW5Y19geWc7eyQHdGafjXluJH2N/UsPeyowzw8V72aQbK30h
ZfpeuAvJxEM/hJUve7bi9dHIs9jpb5CRtg2IQc5c425u2fxqD4aEwOWQ9X4KcfO5g0ViCqo3LQU1
nY0YBRsmC0n5MozOm+4wJ6j8rhe3yctMH129f6o089on5OYB9bRVEt+QvZr1uE7rWIIe2RQ/3dMP
XLWd3UK8ZmQGgYEGVRmvpSJfysHr0N/IeT4ujXNH2tWTZQybdOh2Sr3fpJDMT2SXOCrbVoh/hHxb
9H9ePr/ozXgaSyiSYomssaCqgy44899AHePFPqRZ927mj6JCL7J8ueTrOoW/qYz0z4d39HkYJEtm
Yfo8xA9D/lt5Lx7Rbou3fkyFihH0vSAvPmtz8NAb417SnBurvxgEa+dFcVeWLhDme1AG0dLmLhTg
km1GXwvusCYUO4NgmAiV9LTjBUgJDSsEwXPjfGeufn0nTKd54f6hCh1dw/+JSE0ZEs9317j9a9WR
oytkne7qkSN2mE/W939u2/FHnHonbsFEmnaX+WY8TQtUhDe9AC6IUGkzf6w5TAnv1MqBZWCx42TA
Cbd/P2QMpg0HlLlG4hv0QGmqx3H8x5/6Skqm5CC4T6FsRm04SMePcgtXFsKtcyyBCH+LClXGy+iH
aWC89m4eKwtMoK9gUMotlXNrcUAM5xU1VgKTgStcV37qJKd0rH42AP9QiVj6Kpask+DXZ0i6J8ea
NrWVxH0BUK5VH21hHrlgCPXySjIexEBN8N6fOSwQxmnU1A+Z9t2Nc31wWpLugaOLgXlyHmtYXC/Y
5mVfhvSFOeRY4Mf1Ad5v200B5vPUkg9bJuvLLU6bwWi/aOqQ0qEImY/7Ssdb7JtywW/jwgm2D0xE
W5e/IbYu3KIYUdqwm2hlaJv5vlcKH79xVxhym5lEXZYqngLnWjbtsa1N7hzzu8FVx1VDqZlGmfgY
GkDZusS5BMAup+O6xB7qctoEfnuLsAo1L4imVBG2hxs6SNlUbZtBfq1Q41uXzC7mtqs79X04Z/OT
zWgZVgLRO7nZOw5gN1mSRIri0DjFGWHLLl/Kx0QwmAUzbAzUS9VFc3BzdPQu/tLiMvrrEGNdOu3O
NUlOn+leXXLwMiuyTOw6tU8t87dNIjesskd0BNds0bYj0U/MZ49+ScM3A4pyfuhrDB1QnpxRrmy9
mqsbwrG0YQkzcvXsQHwsBiryottYRI0TwPWo3ORpCn4dfmPXb8F9mLgWAxFselD6e0cb8RdFPLr5
wGlRnIv8ZCTVQq8bCJ3/kqYT23XThotz23pU2Gk198P5wajNWLHDzfa8GTL33DoWiaQqdGZ757Te
11xcGcaiwK9JkTVvSHiYLOPZMZpN7WtMVv5zv5Z/nAddyXvbUBqJw+yGuGLYdm5Btu78pkZ2GW6J
Dlyr4C01Mto5cR3k+6xZ/iUulg9ee/AhIplS/EMSfOjpHxunFrwueRWVeRWzy2+qxYgS3406s5zC
JHuxpgoM6yf3aEzBlbT6n4FAca5k71ojfS460sxWVA114JDaeKM2+c/M7W3GLABqUxYqLLN153fF
vtGAr+xx4zPouuqCO+42b/rdrYQY5j9jfZxIFbSbft9xRm56NqjJutOsT9sjs4i0+tpsKeZOmFvr
YzV6fCnrRrXaxs+nU14MJ1G5Z3bHvaHhPsVfU+//9ZrcgJ9bIZP8tJvtf7g6fePB4r37RovBcNWw
SvXNeeGEEQCj4F+SamKA0JA+ipTSPXUN1GiQ7JpywvZhmbQ4C/R0B96fh5W0V3gQa1P0Fbu5dlk9
z+ZSpt4Xjik2gySzmBgS8KOcdwIxybQLAvlpOuLdrPxjltuAicjdtFL86l23zUrvMLv+263X6kvH
H1aXxCi3o+duChHshZIk/I4FaCes2JRAbea6F5u6eBTmdJOT9KgSDI9IswHsYzh7k3htneyB5UAA
rVhIsrlNDznmRHqpFEULp5LQaNy/rDP2opBPjWl/I2R7DazlpeZCFXrff+oIYSs8tW/H6tfy4Ktd
vyHcNTXjlhCs2nNs8k5o19WUPZejtzFNoNVsTYLnAjeova/lDxMXevCbbG65JhkTqVvW+CXSOQZR
e28EKKwl7J2WtUFYesl5QN4S+XovNtZt/tS4LNjODcqaDpgx5NQhockz+/rB+N26EKja5Mdac1v/
ewcyyJ4/cm1OQ4v0z2jooG5kUfjbBMv9KPDI9S7b4W3SqyP3smQQzn4W1rR3aqA/ohHkB7f5laug
p0V4caaME9azB/ZHNs/+NAzZI09lzjU8kHxWFB2UTPJuauunx6k3jd4gbq4CZ6ahEZE8bsZOh9Cc
tchpS9anZstt+tVwAYibvOd97+Pc1OLEFTtKz2N9EzTZM3ANmcS9M/tQ6cm19OpdNos3t227kEjS
d9Jt+qOw8rd2Xv6qidZBMWbRSL3fdErOJFUvmJVUH5nnzbsVOVWcr0TUyqCY7hSbQ+SNdLO6KN44
UuAdVB/2IuJEovqobIJriGb7Sm4ft+y9J89Kd91abYyKMVQUX1xiXnVY4UgGRkXckVRxoY/lfvDk
pXMW2I0Z4wk/WEASOsJLJywUHlajf0dZup9S/V1ftWc/d2KOmePFoZk1yFrDIoHMsbBYYb9L2S8W
Kk1V+K9mlQZhP4Lgd3r6PuDV9F0B6249rdn3uvIio8RB0tfzyySbTx21DljIzDiRcYqSyPqJzMkD
YXPkrhvl/ZgOlyJTZ6fPDvlMHgI5i6XRxS5R51Wqn7MuqwgdTh9tobPVQTMwZJAsOtcaZIAu1607
V+e5zndzRRdux7eycopoXXh4hDGY5M/rf4NTmeGsNUc7teLeXDd4XFMKkgW8EEuj2IIy2M0IMImR
08x9EGjNuSRsyRzMGWYEOpxRFIwPWNPHG444Oxw2HPAvMwdPzMZyQ8LvU6/TU/xm+pV9EFd1xUqv
Q12tmZm8SZtunjv5p5k4/1rb/c6H5E7rFFnBlhVmo/+zWv6esOqLktPRzbz7IOHeBcIS5BlH0L3m
O2zu8y4PJIGyQj81t1Aep7P/VieIoVJ/HZHfF+10pji/Cuk9z17w467Vv7kIHhOt5okNksdlpvMM
ZIGz3+ysvAPzsK17kqCPrFpYd60dFFsLb1nnw68MeDLtLts7lvojhcDeqHXtiRG3do6LeiafqkM6
FO7jDCyxa7ROi5TptFGXAGnNma7upjzH8qQvH5q62Zc9wb5T+0gG+VaU03nu533OD2WiOM+Bv258
+lMM8X9Ihfiw6uGpJh3SN+Xf1OknfeBOH59azmcujJHHIPVPTW1+MeqOUWcnNj0y+DZzSpSjp/+S
JH9x+nJn0DC6Baeqfu4fhxlm3q4D42x3dr4j97PfjEPa7e2m+WlvZbtqPgcGHQsYFbPfz1FQ55Se
vPce/s+spxNlu/QeatmTIqqCfttUdGehxo1LmEsgQZLRnDvrwg+2TUZu5AFGTx+v5+20VCPOM82N
nk6gIPu/xpTZxurtmlUO+sBkG8ObEqFWO89blnI61Zg85mbyT5NrfYCKf81YTlhG2merqeSW055D
rhw6EMI7EP5rMBN04Of2fhw8h/FOs5gnEzorW7M2Mn1rw/BkTc1TmxI7batuoi7LyNbA2XtTRY3t
0dNuid5ZKv6mASeeztO/8iL9t1TAwl7ZH6EFo9H2t1WmH/0F+8LRB/1XzrGm3wmVdOE86fvGZOB2
QfFWziRw5gW5mTVvy2UchGdwwGFi69ngN2sHhmfmGyD6kxj0/bouNMQeoZvBLO4/tl32t4JkB44a
QVKRNVQ4tMJGSt5GV7ukpY/a00uMeF74EMeqO5lWiopJXucawnj2YPRHfinOW/8h9RC80B00mUzu
e495BKPHH9T9l8lfitM0rfLg581XunY/c+Jjmpj6bCbLPZYkz3pSnuwJIWanFU2YzS5g1IqLSC6X
F5ni213giOowaPLX3hdlGxt9/q9eQRI40iO+ufa/FWievfbETlvOVZnYgHWA4Injr3QZd76sCAK2
UiCRuHlVdIl3tifyVQv/XCcN23TZX7spOMjZKDZzjQ9eMX+ZtA3RlnIzK/VRBukX9lfvazC2X1Pf
oONMbw9S0JsJllGuyZUtGO5NhVXzO8nZ2xrg+ZExWSmVGxxTBq++ASCkPP76i+m/QFAtdz2L4q9v
1vWh60Y+ltX1twsyv43vFru+059wpMgjv7ROmWccxlUH9dSG2CwduWmttgiNQS83Xud8F7WegP+q
B3/xMV6B5sdsl9G2szb+oB8BeiAXbgYnt48pA/T2TLiCotKQv9jyddCSA2w6sJt0qPk+WboruLw0
x8exLpNt5zJ9pOu92/eXNet3KvA/s9Y915W+bKdgujNli6iFBPtkCc6ZQyyAb6DRmOorlkN7VZtn
vAdk2JvTt0NIznBDRJaGrcoSVz3oBdrnlnW2FOlz49gI0JTYlCkKHBGYYA/g5Pt+dUtkjizJep9/
oF3gRtLELjqw+3zbr/2dNEuEKmULAkMUPCax7Gmp+ofNpgzRVQEQOYX7XHlMnV3p2bHraGLnpgPs
yMoloEjbo9EZd03F61/DK2pTuiV59DCVHXhj23FQXWM8kwEMkXzBFEVTN2aIRbkqtBmsaEv1runJ
a5pnDIINjwPWB1pooXPBvxMvzcEOvvXKL2LRQvuYTducUDebcbXC42Vr796jQGC0EF27wW2EN8dh
fbQAdNb53LT6tQFgWwTkda8sdWz9un2bR6O5lnR+7ji1PzWgkpomjVgn98NLhhvmMu+sqX8svbwP
h359Kf36RAjAs9+KN51K6GhcGBOYiArQkOycSGBEQQXNmP3b90Xr773ZDidw3klHTHXbggy5Medv
P1ehtLBrDmyW6d77dVO+Fpf2L9tjIv2jpWYMWf3+revkzvCpQWRbH/Wm2iwU5cJSm8XTL61OfPsy
0DnSia/CZhc3UUQ5He5oENsjXTEk8F1u/Dn4XjtzZ0zonLJ25oF316ORDPiSS2cTUHsD2ISiXE9Y
WkcZijvGlsOo2sPqCjq02i4MqqHBKKpN5VEsikQHn/Xf2VSsOwth7gRP42HW7NOaYo3cPCca0Gi0
g2lXD2nDMSshswiN9kbT7XRJ5HxJ+PD0xWoXpYzjUNRbWQeRBR1wg1sU2Uba7G/9JT14FVqKtiXy
ud1AFWC0B1cQzRy2h0Qg3PfBAiyhJZesN187UF80Gux4X5J32UnHM81oP5Te3ujmD2rZAgG58k4P
Z60tzdByps3Aw8ERU7exhRHrIAFJe5m5UY8qDU5zzbIXVahPpfI2nFa+XC5Yx1svXf30CxXdQ5Xa
/7pAxLdoYCuZnn2MQEskQkHuHj2n3mT5Ena5+VwWixNyE/BhDFYJvli1W1Lg9x0Saca27951vpFN
Rp1VXzVLP+Ku+tOvfoynxBmq4dAuloEwc3Fip6YMWLJEQlso5310kZ5mQkdTL/NN5viA3lAgyq9i
O0DinLmE/0y+t0/aOa7TLsqzP9lPe+zBQl0xflUliLePRiepIxPeAsrp3hnSrbIX6Drx2Abed0Lu
eFZ3sZ6Z2zo4EzC65Ze+kud3a5Ch1gDA2F7U+C3PhhUaGqPb/Jd25bFEqDKBW8kmj7G6Y2mXE89K
95CZNXjdn+aMt2oliUNE6cLPTURwLHz9w+ipsibUNTz3fZ+gqXUOpBWqsFHfeTtGhWZty7rJcCSf
HogJ2teJeMwrKqd8BLi/JqZaNv5q76f2Z8jlX9IhdRABB9b0Wcd+yv1ieZDCTp5Ljr0Peh5AvuS1
u+2nm9S8Xi33mbOM5Sw1Y3prMq29NEsgNhoMDVnrcpm32mgVe2nDIYP/BjtoBnFgREes1nWbDOlS
G/jR7Bn3hbFsxZLdaSPyB3utI1GQbqrU/GSp5LCitL4sUDhouW6qnqn49DBK3k9KupGFZMQzO6Qa
g+OEjSHfVaPZePjV4iTnJYi5NLjiVYMxTIrKXEc0pBJWw7zbaabQmTBya6PG8pDlPnxzuSvs/BGz
u62JGOVKIxcZMKjeXCxvsA5J3sl9QNb7l6gywEu5QWQEZTGDg/94YjKPSAu0594pnUebq8Mqwh5r
3GtpWu9nvRMHg4O3Z7TK+p0xOurgIupjwEeGsFVjRhHoA5uUOZV6zy7U45tKKnU2qjmnei3wkbos
l12NUig0VW48juukYpHY8qCNvjhptg962WHLZo61dczpyHE/CBS+bUEYfeZr19VO7ecyoGi7jLeh
I8Yk4oi+346ycLerA2YH4aIHp9KHCeYaRCZPtbE4l8GzEZ2m2K/OS59ejLJ2D77qVOyqwDpoZo+P
RdUE12aBHVvHZoqs2nUjlwNdZCqj4t1cvY0eSIhDXeM+XeD3g/g3qO2owvOvwhnxAXFQfilUh2Bi
9FO2tNy9uvytnkRpDC865037xK7Fn10Z/t5vm9pBfKh7J9vQk99pbe2LOenQG1XbVGuItjyfwqCj
JnAM1Z7aZfVeE13NvAor2sWgwkvWNuQ9bs3mZuiKZI+HgrX1R3aDmjy8T7ub21fPZuP0g0GJne/y
Sa19ot5Z6YonbZX+a5JxyBbWaAf3TNor0u1RO1tyHQ7jDGIDpejPD0mmFAFqeT7HYB0l2rzMusq1
7I4SL7CTVfGUuSsiVW/qAzLJRfbYGkHzOjFzxK3emg+Fq7HqWRIwa15mmsKU99214qRm0/my3akb
WposJUn2WCXV303XuqelQyUCSm+6sIJTfheI0YzmOROx7inmF+k4xT9tLArQ9akyc6JQyUoGxZHV
hysgYEMhZPDCjLmee9PtPyRHHm1Y88O2SzoTOWW6yr8TOrxF5czzb2Y448aEY34dWj7Oqq8yLVS1
n/8yleSsIxMcOGqLh8Ae/K9q8RI6z0jdFJ7zaLhD+dExL3r8YwcgyrqGQtHgpR+dcVp2DgIHUGJl
5RtctHU8+obawm8K1i9apZivfV2iAcnNdotu348zRF6hxTf8oZa14XUQ9TXzGpuSoK8H37KTYxvM
HlUsa56nxlHbtm9ItK90aM3ezH56IYw/MQTD3dRYGihnUV9bvyq27gR3WSel+NKczmvQ+Fjznmrg
/BbZ6DCu2wgxezUceAAhzCh59gNqFG+nOKj+BACajp2hN9d59aqXqaryy4D53AdiRhkJEkHJ4XFB
EwZHGaz3g7vs4LSwPTQcBGEx0KzFM85p8N7JapZ75sxb8i+jc0z2ePOPkJBxm3Am+Cx76b62a77+
WtwPgGEGY85wKnh+OGqCgtE1/Vw3SX4UEm0gpYSG0ZIVsIZDYSFK64J1DgWriQ0ZoY/vivMopmBd
Gc8zVVKw13F5V2MqvDPHQb1NxghWrWT22PWcuYwqK+NsKNfIlw11fV0qzMfXsTIYov36u07w494q
RW4EcLF7h0OBvsIrSLMLZd7bB5Pu+uL3Rrov1wIBHx2bKD3tDeblE4PrGv2bP1wXMwFLyDttRbxt
GpcCp947XkQVTZbCTt/sAx09w5JEOCAYP0J1UE3tUsfrQiWIAkTh/N85tmZuyPx6s+gLVQSqI/ng
WiFBNe+Wzt2w6vpjENRiiTgdrt4QoKAEa2b/LqgL/eCtwrodR1lPrkAaXtCE37TOdjb9ImCky3pl
xgvaLc9EsFsst905+ppc0cu6H7AOE8JrOV8WS+OsQiMiTGXCsFCGLsWLmfdlnC9Ax+h5mSc1a3Y+
nZZR0CSRitUW47yzg5XiTuD934ad1d1S2hqY3azneICrrvR5nAdUkQLDmWg1S/NZaWSdaV7TXEAJ
x8PYVvZWt6wCgmsqCDIv10Mx+tOXNZry3KaMICi5ugv9UV0sK/G+Ws53n0ajmB5ksUBd2CKlqarK
3Y6D+1tWpfmSOAvS/3GRxkO2ZkOMmNiJdXeyo6Jo7G1bOfJX2ML6NymeRqR7OL3lveRkrJ+lGXP+
2m64iSGINSmQVVdVG1PD0khpXv9rjk22S5tA/2r0XDv3SeUei8WqjgmE196xRx2f60Wehizp3+up
RFnveQNaHw+hUdLZPq+jIQ5c9tmHziDCRCB4NIGeZ+3geUl2140JEEOSJd8K0h1iymvobcOAlS3C
q3zdgIDnpMPaoO6Wmdtb2CmPiQK7LNQbbZwhllKhFRTNha9y+FmspvvyufwjT3bu11BNaK17o7Di
WuNg1TPJzVjdH6PmmDgacvMmBeyz9BP1kh3htkIAbRZkdWwvC7/hkPhvxbCguRllGhrsfke9ggOx
VZlEFuKH09qPc+TPvvYyF8bwaA8Lil2Rjhf2f+9dVXPzlPNZ3BZolF34jnSsbO0k/q2rlB9lUSvE
O4P5UHvcMq1DS12ePeciHVO/kUOyv9ST4bxwYWF8mfMqHwqNuwfbFN9ytdsvd0yCE/jLcGgcOZDx
qWzWGcCnXFTOFcEI4qamUzyiJcJoK1vaT7l6a9gLT9ynbdN/lJM5nhV+rWwTufMAtJ5tC+6TI2u9
CcwTvo9D7VNxC8O1Ljg/VDzluClpJdwLjyyQKZdZG43YpH2Fo9i35c/cOOU5Ll+wn3JkFSihbMak
2NoJdq1BA1B2E2KflBhkPOMecGj7drjWYDxmWBoJvQVXqLhQo/Uhp0nGeCTcFAagMHbp9ZtG19MY
nfHTnLj145ibKk5zJGOmQxgZljUwMCAACKyAfwUakc8s6JJ3Xtjlea387mKzdMZ6Po1bYfvzO46N
DIj4j6wnhHLGfm2UOg1r7W1sNaB59lJzpztZd+CUOdn1fTCeWK4cmEjHf0wnMd950GsbVbb1ARf0
IPLy1TNCBG7ZC5XN2DleZb1RiOQSOhUbdTj3zphtjKzP0JSVOvkc3O/uFAlhR4vvV9/qBcfibVnX
DzpnrhuvcG9gO/k8kVnJ4tSTXBfXS9e/59xOgQtmbtxZZXlv99SfbCyylXW/5Y4h7Zk+0Frnu6mk
bW3maUofTXagQ+aUyWcXdDOSF57QS1Jq3dUZdFGGAZexM0JPwfVZr9XOQbR598G3Li720hYXznnm
Mgp6rXtIHGeSkURiRR7gZJrHrHIaUiwd445BE0yydgtnl5V6e575pLY98tGbziEHCHDZuyHus+LS
ybp4xpOueCIzFBC51NICQUTw6eQe4LpZDudgcmvmHy4QwNOrFPO4vgRl7gbjKNxuih27n1FlZ2Vy
EmNgXbJE577BdppMggZnSOUb7EkudqkHu0JKNBn/STuv3ciNNkxfEYFiKpKn6txUzvIJMZrAnDOv
fh8a2P0lTkMNeW3DPjAw1az4hTdodIB4MqI2oWEZGOE6lmHxmMyUvYoSJgDqrM+em6A1HpJas0E8
OvqdFaMGKNAT2pha3P5JFNlc4KVJmQkiZamshJlS3PNqrXhHwUvudNOKXwM7V+/qUSFSVrWiXYlS
F/9wJVNrw3Q2C2jocC58hxI7N/NU0mM0x7UXaslrCI9eBaGXjPvW05SbrkpozaodBZeVk+rlC1w0
/JDTvk1+k5n066SlXL2hgxFSCqim+F7h40lqEsVA/kOkj3Um47sp9BDOV7X26JSNc0U9uL51CPBv
LbuCS2Q5RQZ6D4ruTitG60Yru8FckZ1VR3Cr2ooHkGS4yZ3fag6luDJjMEn6ONhvSPMYf3JFZFsY
b8pB7QM6tVTZ6m3tO/qL7gGiisqovlSk1e8NSBaH2pPxmgOb38DTLd8SyzD2VWBUt1o3mZcWPcyd
70lxtBLdv5KFIeHKxGh2XrCL859qWkqcCGktXeVVYxabLu1tksFQ56npvAMuOa28wGJe/0GO3ZIr
VDXdPF0bh4ciKMJH3e8F6mMVeEM9VG4LJe/v9KlrH2zQ10QhoVe/abbd/IAZF8GAt8ZdUPtduZqU
SFzYo2KR/wmTFk4Gl6jpZglMbUQP4yLKTcpisw7VtiR6U9a6bIINxcIIhJIh9pZe5aQyZaji3aNE
94VfGruqndRwJ5qOwkcWqb9TdkECprJKLzNg2uN6rLv2HdvP/gGnvwZUWAp7VlXMJy/p/MvAo33T
01Fwp6KRSBEiVA37j9a11gaX8B8g+7V67lMBaK3LBIj0kxOGdHUUndparan9I6Dd6lBQDd2hPxdt
gRnrbl7B3Rgcvb0eLe1iLLR8DU/zscjjqwH3sBlADCYM5duLmpXbaxzguSKsbzRU2XfEQwbUPnCL
uLLVcCHpsRGRSwrYkpr2GBk7lXr0NgwppQcajcsecxVoOdUvhdIdeI34V183zSEO0h5+03RNyzbd
aRGkCnswgRjW9EEHj/MF1X4/FGa7Dyf7FR/a3z5PM0VfOMx52zxpU/fDqwHw5kH3bJhQJXqzpqSh
KLNBT4RIRdA8Rrb96CeOvxJKFT4XPbiosTf8G9MYX1TVf56UgpwnULKNbFVYJJ7/sw1oW0rPAtnb
GtHGNEnx1RZAnl54qDyYeuRqfp2sqXO5vDG/GlN9lL28g09zh6uEwydC+UF6vUOVLKFZRnRyodSA
o3pnAuirUdTGITHnWZXeyo9AuvKQ3Cm9QXesA25bDuqFGKFpREG3j2rkgM08zw+a6iMkkzXVGlkL
SssajD99ogCkeDDtRFhRxXFgu0dFo1BsBApQec6VTVqw8iftN9DqjUlHeOVn5kbadJYwhKeCbfmb
zEYAb2yi6GhZueJyWf9ukUshdZSPhu8TR9QdUaAeriOj5SJ2mtdQy46UEPU1YcntoBsvymSQpuct
N29WIEwQPNgU+tdeBuUr0/ppm5V090AE9kg8oTtiDmLtWHRUG5pozMcIAcm7s4PqNjbsZmUiVLLr
moHCB8kRkIPBrZn41khe0wR3C6sviBF6MN+dk2ngy9p/9LF9LavsySCHnLcZtdW4+hMZ8TWI2f6C
GmC0oa7wBrrmPYqL56w14guEMdhNoaqtzDJ766pixtaDk850hI+I6dFkplY296sLEG2aXlhg1NTg
yomt+CYHK/hUcHt5xVgdRRYf4L9pMOkrH6mS6M6Y/D+JFVsrRBEBMMEuhMaeW7CVPdV8Lv3unsNF
e8guri0jP3ROMaL8DLHTqXRjV/v2bU/Ml1tg30tfu6QbCsd/Cql9ZRZVj1mQBPyHU6nDpTKW0Wak
xTs1qAjqWfMUoqRx01rJWwewa5WPItl5AlJDXDfdtoY0BsExUeFNlwkklOq1iMs7bkVxhDB6F5RQ
nBU6EesJrwnqP+jl81qUW8tv24NURvsREeRqPSL/ziZ0wvWkm++qIsSa4+6tc7wOr+MMeEHaoI8S
+354oMs1rjSvqla4lof7oKi6LYKV3iYKxngXSXCWTa1GO6qX8U1I4dSaLUjn6Z18VayzmqGKKf+N
bmMMJQYRWiaMWl2n/moqJ94Z6USghml8S2d5bSFsoZTalWrmG8NPNq3ULK6NYd/E9aHLQHRhy0I7
uynubKgQZTPaJBMpnFMNbI1RWa7S0q0DpLoyTBA1U31lhYg5Cb3dR0lQw0NN94mWuJCbt04zXNJj
5bE1hn/K1nglOdxTfb8KsglsEY/RRTx0b7IF6gnsrYDeljW/jU6qNLPadZONb3EUu04mxapXkV5o
TDgkqqXQDUFoCSoYZ21r1NOtP8eBRqOtCgugjWw3elfRa7e2UNYezNRMt1mlvVYh4YwxuVZvP+Pk
s07T/sZW0ysL3daLtlU2mWH8hKz+WEfmtcmD57G9ulqBF2klPxun3jh0l1aD6VV7s+qO3mS8BRHW
0WnyFlRAeXE9JiufkYd7L0Yjv38N846fbr9GefjQlv1T54w/Jqu9rmyqy3GNU1EXXSFIs7dkz3Nb
HX3F/6fs3hVK/A1hgBrmlxb5gMimDX0pVoBWE0oHIUl6Em3ALoO7BHcGDFD22cZWgFMAJwB9dcy9
fp9XxYWvNGsrs7dDHR9DZIsmZ9xWWYt0j36RpMFKjyraQb8tJbtrKBERY4KNfZ1MhxsNVgPUb7/d
FpqxngBro5wCUISqQqFskraoQRBrr1aLXE5dZwrJ38MEwCAZ4Gj2JQhg594PIHlnKP1I3S1D7XLy
65eSq8SrxjfTVK9FSWPbGIbbdshv4SkdpAnkg+5QYjaPZVH3q9Hu98VQbKvilxDmPYEk8VYe7xBM
uUAtitZPc+EJ7cfMYjLFleOAM/KdDStQgLYjirRTmjq8icMMNYUhb1KsS7gdp/BgdHRacBMshLXy
K2OTe/lusJNjmcI8QpgRiZUJC6Z04xMo0YtbIU+00drkSQFbS0UVSL85o8RUWLy+8gJpWd0UIGAi
5VkfXj2D50wFttfZmyTvxcWQdNVVJpWbBlNz3JSTCz/1r4uuvlZL+5iqYBUo2l4ZunikFvMuY+WW
phfi5qm/tR2bRjRExCa2aK7P3FsFLNGFVkbRRszo20CZrdMxgBiNn6FIKFiplOHwdIWnqu9ay3/z
VHSp0lGjTV0VALnj7so29Uc11x/E6LueSZXfirz9pFNEnmrKvNjPvnbgE0doQk1DhBbWa8B62yAd
1rjT3LW853rNSQ6wuy9GwizYoo9eYYeXATngSlhNuKHD32xJKaK1aGEndnH+JEv10RjqN4VCXxOM
T9roKU8U8w5lD/3KsH3j2BnSXmdtVj+XaAR0MKVrgBQrO1Ruisx5yKV6m+PVxVOZKM+ezMsr26JU
Wzrjg62orz2FPk/Kn7lm7iEXHUa6XY6AjuZMyVMjsgMmQauqUn/TlQ930vHMbYxW1a0+6eo97gbI
j/SUudU0vvWqdiYhAEkPEgvREukg+1R6vcU+4Rxo02ZQih9VPr5b5LMopoWoV6TvmHOIS7TR1qLI
n4wmNC+V1jBvzTHWkVGYIuUPPLQ0WY3x1Dlg+ZTkjcARNTwZrbJO/rDVgRKRKHa9imNVaCrPaa3u
kl7S8U/bF2MIyHal+bOl/rwRppJsgbn/DkRtwDOWFHjtDlJsmV31qcP+UYEV6iK9H8zwZ+Ln2spq
Mm3fFs4zT0Oyh49R/0zb9N6AB0kiZb77Ywvkw6pXvLkbM2nbtaETlYR59DBgooefAjpFkA82tMEl
FShtOwHCFnirriikPuGqB6Zdb+EhsG25m+pxAwH0Nib5JYhW9nGrvkjo8RrPuaN3V9rMzDGmLUrD
/yhlcJfAnlhXaWPs8AzCXNNnOppae6ohLe31OtwolvYHtE22ygVyJp1ck5Dv+xwKoTqBJ6AtcTGk
6rGtO3gFQMKTsbmD2/XslfHBnAI3K2cKsFyXkgy5cfKDkenHGBgzoyBtJC+6EHiMYl0LqB06wUUD
equaqB/Av6Z8ENV7eqnHtMx3nZE5u27ktrEUY4uQGTy7CpgWYgpETMg8u/yKmHgU0YJUaVyKNFBh
xTRu8j7Gu9FCp0QTPMoVOQelAyghVIqEWj9ZFIsUn6nkxrw3GyySIwi3pDUXqBEBoQXoJJTMvhgi
hbKHdC2eP1/+iMz4rhPUypBPeAOyQw2re+zD4C6MHIzjyutyqN8dJ3+K+iRfp7HuZuTPuYj3EUp7
alIUYNnaOz2WrtnZLkinS8Mi5bflL00l9gw04sQ6sQjCAvJpgQ6KJn+HrWavRD6s1Sx083x8RfuO
Ck1ZbsbMuIt8hmskwZmlbUAzHGgZ0fxX7KsADF1tJn8ySBJ1KV5stb7uYLpXxnCUdUbtg2awYuym
Hu7HOPz2664g37Lw6YBa7AB3igZvVcRzA8NWd9T1wEYRGcko3Bue/lLIlp4qaEjA/7g0sY8GPs5I
jPmCLKJNrgImznWMdKxMuZ96c07CBvBqgHRz4KNGEa1qWjW8CfIQAvii8sWhL98IuLdWXT6P84QF
U34ZGPpRGiUCA6AA6Xbt9bLYVWp1iW89aVw6EGoI3Frs+CC6WdmNukc6cp0g2QHRp0J4T0WMB2Dz
b18Z6X9WABN9OHwWWbBEyrJNkGZktr2+or2a30eSmF4b0lWQtWvgqQfoA2tk/laNKTegHtd5Fd1I
0xCrbPAOvTNSMOxWwRDvpx61plRAAkwhGUDLYpFvIpsNHZdbn/qYOQB9E0DmekBEY266AzAQI4bI
hvJikWUvStNT8KKcuXOs7rZGsa3pxAGh0bVEz/jCCwqCB3szOTT6snhVYLoXlPWhnHsfePVqSH3L
UnlJxvyX1KAHhl51S5f3jbL+49CMe30k39ZKqg5tIcJNpMdX2iDcvG7vEMF5Y3esdGdq0VpC96GE
t3ohBMSvCDlxhOSoUEZz6agPDHju5CSqXmy9sn0dUE7fSGHEaFnWdySU0y6FjAutozARBwCw6sGN
0ibYHhXNk6ks4DQBbzeoboBqGVCTjO/i3uQro7tGawHk5QmU8IgwAJGPpgn21EWuaas911H+ZMvu
RRurX47A2X0MQK+ypcjDPElIa4OFyVVBgV2ubOhxo4fUzwRRrTevQGXC3ep0MMQo7GiocJBB3JVU
RlAGsJ8G5APTcPyHmvpcmjCOXtseqbVcUohl/Wa7PvUY1vFrnZV3euI/WcJ7EAH8tjJRmm0xTa9R
ohDGEpsW8c+oVAvXd5QbmTYO/Qvzh8w0hxQm6o9GAGbCZ488ql0hiLmDhBdfLblSrfCMVuwJ5VZH
M3S64MLCAndpgQnrxcu6poRrWlHkVYOgeJIS3fmuABz5tdzpyaHoOyM3ZEuhmwuR2F4vSvpjmXFU
OxhempHZhzrC2UJrjeDw9VD/OvcudFUdjR6txI4OVobU0V39ICSeInQ19CHNJdRd06ODjmG2Mmgp
6mC8WqDXuun3wIioYYQoUex0oC/vqe9QM4lbhWe6kD+Ao3q4fYFxNT0FsJqUw61nepCfnXwK9piP
RUBwKwGBX0ExSiij/GWTPl3WLVopoLen8B4qmbL2gNZvq5y3dV0YeNaRE47aYy46f4YlOujt2SDx
YqDimQJgpumM96hWxBFEK0lJ7NfEsgKdP24HKDjbr2dqnvSvJmqWlP4wUTRdBrNEN//o2D+0+nmo
kQucHqt2//1hWAYNJK6lUoVb6NwqQqbdpKBI60AzWbX8m3prZvVrXdXtrZ7H9cPXA56QwnZYemsW
ClYtx15I+CK6JQGIwqGGu0B/UDF6Fxm28YyY/KktDbEPBw1HSg3b9M+zp2SNjHlBzGMXhMca+N2q
FP17E/Nwfv05p5bJNmzaYUyeCjbj80ApQm2Gl0zWceoRnSLt8MCOregOQtJsx3MW9yckuJ2Poy1O
Tx4BVnXMWB5JdcU+Kynn2B3gSt+qdsKpKXemqbXNsvzl6688tWgfx11MJ+XKiK4q447AYUDPibWX
0zj4epC/1wxAgo0DgIQprZtLDzdBjzauKgapVEhtPQFkavZ7eGPnZlGd5dY/ny1DpdGJlZUphKMt
dwekKIvyn2oc8zEKL+nvN/d0hmZU7KxKicjiOrHbcE2C3uPf0Apwgkp05nz/vZT8BqmqGFvxtzQX
SwmcO/N4heRRjPaRHuq6059GiL7aRRUbOyc5N7vG36Z/Bo1b29I5F7awl8aCg02STuHLOibET2++
XrbrPoF5sy3FyMupjWkNmg+VP9NOBCWyULiCCFkjIETiszPz4mBEGpsNJf6Cqp8x/WNXXXWfUPtb
gZ0LNmkVB1e51YbE4wm8ixKZzqQInIsu4U+gaWuDfZf51tRldJiayrrifjV+JP5ob8hyfberIvt6
aA3/Ft3334R6OBGlWQ4/SHRAQvnFSRfYK7tsgkOgDOmZJTm1AbmaaAdgBzC/h5/Pst6UEcreTeyG
tPHHXKfUaoFTyP/DPreFAOgpuZhUsTADwMYM0HjqBy6HamXNJn9EQBImxPeP07zSBBGakKq5cJyI
wwHY79iErqY8kAyDhX0L7cf/vzEWt19JqCCtnPqvN954AVxHZHzH/s9/GAQDZik0x0AzfzGI0QAG
I1uPXQ/trgmm0xpflL3ioC767YE0OBdc5cLA8dlaHMkRGkhOmy90K91/0GrvIrKMu0qEl18P8/dl
anwaZnGZTkJPTU3wPdJMj0qHbDG5zNdD/P0qGZqOsxN2XhCLeGw/72SCHU+NE0xRdeNenzXmRA22
ADY5YKFvj6QbNLdNSiGGpVmLXaZVgOJFT9kusdpdDUyLxTFewfWFOyAX51boxNRhyowryPxEcFIX
R0fIZMQBbFKOuU3LDKsn+0Bgfu6q/Fv7ny/STPoLXM04li5GIdsKa6F7vjvO3BX13Yl/D827QQ5F
ae/M/J36oo9jLebP8IGFFIr0XUwv8w2o2nqVp/63bRP4IN22idkk/Iqle081KI4niJaOWppiBp6U
VHAHz/MvSLOcMx90YuvxdnNQUT3Q7L9O60S5xy4mj4SqeI5Na5uqUB90WH6ts/n+1jMlfUBTZQsS
5X3e5I3RxdLHzccFkbFFf+LSduQLsofbaa5NfT3WiadBJz3SDFxi6HnIxZmNuWLjgODYNZWekjlt
GfVGhfXw9SgnNh5BMcmeIzDrIPX+/EWK6lAjo4V4NMPLvLpN/XwV5c+hAKBM7/E/jMUtwRtEHqba
i9kbsFacIOerR1GE65m8Obd/rIn2b43S3fD89WgndsWcZTiWpI1k6M7iaq3gGk1ZzGgaxh0ze0UC
zS7Jonzx/v2RTJ0tgceNg3HM4upD3drBBYcsTTFpFKjBNlOcTQJ5LGM2vx7qxNlFZ0yTOLmzN4Rc
TKHWmaGJqo0K4cyjuJ5eok6++/4QFoqVAG1N3qRllBiqUeWjvaAeO9OoMigZTQRLuBkevx7mxPbm
KzDRNkmYcAFYLA8+67qEigaasI5wgkz7+IhoCzVp3Y6/nZkZn4Za7PGxQ1QXuLx5hBatXmelrdyF
XY4oZ6QN33YP+jzUIp6Le1DOul7TQ4FbZmjgsSr7XlOKM6f2xOTZUN9VjccC419r3vsfMvUYVDzX
UBu7QvfXiaXco66w87Nm8701coTOfUo2i4OQqWvmYmNPEIDywYkLV8rXaZhLomBNLfube/rfUSCS
UAqyNAdo9+ePyYISbZJawb/YTG+GdgRfk58pOSzniyEgqtBR4yr4t+L0eYgxzB09mbzG7YL7PIJT
1c2I7vbM/XZqFJO4RBqmbTN1i32mq77Mk05rXWT84NroF0P5LPUzO2x5rc2fQn1dE6w/Za2l+SBy
WkYyGnbr6ibMaMervfUAixPWIwDVdgqvv94C/3rpfkxc/x1PEkER18+P+fzRH7aaBI+oaFXRuq0p
1F+D38o3XfWcJyuukU/1Mw1claNpZrcSbW3Ql+7zsDrIrMtQrTBb85s7f/45NsEYrpW0af96r2an
wKqX8Hp1NLpXEA+RvEiaO0XtvnkNzgMh4D7/W8V1dXnT5qMN5NFWG7dpzGu6onfETWeGOLWUHCwi
c/y/TG7zz1M72VmVwP9sXGvO/tD3FcHPfJY5HMKfX6/iiZ1piLn0RSTEI6UvRqqygetisjpX1j9l
ct/Raage/sMQumppHLD5Tl9sfgHLX0wJwr/leKPAte1fjPSbRWOWhDRpjvm5KCAnLIYYlbyyNbvs
3Ik8BIY3is5egFhvC+PmzJ10csI+DLXY9YEXVqhZcpTR7aUOfJsk3gwOPHNhzD94cbYMgRkutRjB
mdYX96tqtrWHzWWLf9nQXdSxiUoQUttnc5hTX0PtVCPDlFxOS5/LJk68UUu0zjXb7q6o0PuzipdR
U1+/vwVU/vi5xgQRZ/lc4LyaFKWmdq4Dqbi4tPVNmZy5/ZYlrHkLUFeghkt9gShlsQXaIFcU/J75
Eru8jeJ6uoAnC8HZGx9TP3lvIdnPLbnb738YcaTUVC5d+VdjpCqzAH0tpXNDpwPPCAAD6bIsW389
yonrwOR5wrOWe41ochnb1Vlu1Cn2AQp0ihqxeOGLTdC9d/m5h+rUSPOtI3TO6vyfzxePwHk4LuOy
d2Ve7frwdzAgPFeZG605M3F/lT1Zr3/vt/870mK9uA8iaRgdcuCRqYFm9za4o/ykW7Pi0oWfWkRv
pV9dWrX6XOXnPPXmwGFxvBAS0h1WDACrucw3jDyvm9oKB9cvYJaZNUyFMcu8LVelvzGKeCZY68NN
qpbODkFQ/0zQcWqWMa8k7pjzt7/aDohVNEGpcOryoUB6Bm2ndqa/HPL+19cb58TxNhmBmBxXUcNZ
fqc+aSiAS5tDYSD1hArHK/aYh3zKzhy+ebGW88nZ+zcZte2/rCSHKJWAWcsROiWCs1UP/8bPw/DM
pXjyazhlvCKcBaiVnzcn/I0knQbJ1+TFrLaTUkNCbTBr9P+wPuaHgRZ3fIKPCdzAELuOQIiH3G70
S5T25Fq2Ir4cGx2039frdHL+KIvMTD6ee33OxT+EUnE5FCF+eb0bad2z4WQ/yjA70+w8OXkfhpjv
zw9D5DnQIkOgTlk72HtNUHOtFMNIhPu/H1HQNvnftyyC9hBlM9Ur8tG1PdSa9G0/VAjcnQmQTtz2
HwdZVsWMOIvwRegHVwGHAUMuuCc80Db6KNRVUibxCs3o4CfmU/Hmv6zUv5baOmrvzuLrEqBPuYnc
lFui9pKPAG66Erb014Ocuh/mFh6+3QxiLIvyVRJrZm8MHeq0anoowRAA8+KBweyFPnOLo+TX453a
G5LqhCUdg1BgGQSCNIK8lZI5+MQ0nZavVPMxy3/8l0Ecmhk2pRB1mQOh9IK6/VT0Lhz/hliQQlKO
SyjYVd86c35PPi4kAgSCttSp0C7Cp4zbvQBT2LtJLsPrKZLd0Yym98EvCuSRkpwuumUcTKd9nzKn
xTcsnM4UvU9NqUX9QhOU0Ajg5yX+cNyMpuscMfK8NXZ7maIQUlnN4zSd64We2imklSY5P0fONhZX
omNVFEsMXpIR9ArAq41TPAc9Oknd+uvVO3XgEHDWTN4TfS6eff4es9MjOkUlBy6E9koB1aJANxoC
kc6u/KHTgV2VcDbQucK64+uhT12ONocBeC2/4K/XsnKEkes5kV3vcVtdOCXvjD5J60wnZL5jl28Y
9RKbc6fN9YbFVGZQiLIw5A7uU8QB/4ixh5fzjIQk6Er1zAE/sTukAHbCzuRdpifyeTZnBk9hqzG6
kzq0OVHtEAng2SzP3JIndgfhDccNT2FuETH/jA+bkAiIlpiI2B3WeCQHwz+3djZTNdmwKbTXr5fp
1GDQgzWitrmSay8Gw04+kgE2N2gewSVysPrYRa2ubHoPPX0v6MMzEeTJ8RB5dKjhzi3FxXolVW7j
KdF3blxWryigHMbW2XqG4xpRdmYHqnPYu9gb2ElTW8GQcO76LQJwuzMgu9XIRdBeQh/JGq84Dzdt
Hf0swL1Ccr7VEjmhQKZvJ6d+QbziyvKVbu4znNmlp3bOx1+yaNFMXpzkvk5o0uvOjRVhB1jhIBaU
ZwqjJw4DH+xQEJgNyNlBn3fO1As87ERLxmGVrlbVT4o/XMEwv6cn+YA7z3Rmhk8uJo00Ml5aG3KZ
71KdKw3VM6gRoOTrzRwrOCo4l6xKaZ0Z6uQMfhhqXusPhwJm6tTAP2ldwPAHtWp2uYpBUnxmlPk+
/GvHfBhlsTuzMXL0qOt7F7Gz6R+9B1YJIbU8tFXV7nJ/aMFPVk56wDs8/tHpXv38/dNIcjP3oggq
LW15Gqdccfx5x6piFkoPmrso158Cbzw2o3pmrFOVQJaMfI5/pARL+nlK1dZECRKBEKoHQPGbysP7
T8k3EuSwFXpX1tTv1VlTxq+km2fjA/WgM8/tqf368RfMz9eHRe1gXAsVsJzr21BNsTIPn2dZ+9ih
dXD/H2aWuiWMj7kEuHwnFN2EKCZ4cssqeI0a3IoqbGryWmJ3QBfz68FObdZ/B7Ixa5x7fp+/y8Sh
zCx6zkVK9zfrn+PxQfs2OINUXAJooHRqzE/88rDjpjxYWBRxk9oFYjPHCjC2ZjRnPuXUEn0cZXFz
ZQmg3qLhGXfqV5TOGgG7Fp2q4a1MzDNDnZy1Dx+0mLVQ9kUQa8yabj/NKHrnIeu+n/FK4hHLtInx
eEgXWx4n6rFrO17wuA0vLRuZYsX7+fXan7pCbJ5SQi5L4p2xOMIOwU5l+Fz1pp6bVyXLtHVanKbh
qoiD0sp83aY0eXpFA8KdaMZ/mMSPw89X9ocjhe2Q6BSM4Fwlx7gB4aYiOYSePV4lWGu9ff2pp/aG
jcgiOBGi2L/O1ITe06TZaYdd2k9L3oTZu8CPS/lRYrT59UintsbHkRaTWhvs8xwTTjc3W+SjUZer
cc2q7c3Xw5zKQP4NvOiPCY7tMhrC7l3Tm6IeXQPnhxx78TJ8RQELq2rIBhRzNZLwAhmuITiza059
IEkWtVahkRcsuxPV2GpK6aS9W6Nztu/7YliFRdVvYgyttl9/5KlVc0jngKlxFshTP++Q3NKxxXUi
Mn2di6PwEL1IzNZCV1ZCjxkRoU8m/czEnvw8W/KXAUaYbtrnMcPSgXVWUrnrcT5vY1Tw2/7BDslb
v/62U4fPIU8FsWbOzl+LK4Q+A9GdTEc3pmOfGeWT41uALXpzKysU3R31svLNGxWV+d3XA8/HahE4
4EghgOJBXKf4P/+wD8eujyCdDwGpK+pDCJ4GKhEeCWvUB/8U07mi+YnZ/DiYtVhBC8W/zuzb3gXL
niL7mqVYS8X6AVGR8cyEnhyK4gKlchss2PLCTEsVgDyQLMyeqsuhnfb9aKKYIc9M38lhWDJrbrPq
dLU+T18sosAalKZzB9xhIZYdRzSmorMTd3KVQHOrFvUFB9js52HwA5C6Z0eDqysIppIzJFeBMnlX
US2Utd9j+/b1rjiRfls80P9vvPmzP+yKYpwgjXoaz41ur2WOdQvWpQe8Ux5RBrxuwwp9bPHr6zFP
3WGUMAgOwGCYAJMXZ8A36lJ6sUrOP8ShsQMpiEC2pxa3GRIMezHzM5LUiC7nMgwGfygJrbMKsvXX
P+PUis7IZLBVwlFB6n/+9EgZ9bFONeFa5p/EvBHyHp3Ir4eYV2t55uZdSWUKpV1dLEKTLu6aLsMS
xVWQWVzrsALXMs6SM1vzxJViESzQbHNg0ZD8f/4QU0duIyAWdsMxp31TyF89VPtU1hhox+/CLF+H
LjcRW4sfvv68kwup0SGlUERJEUDX55F1DUkCUwY4/Xmw6FoE61ajZsGg6ktAZBri5maSxpuyN7NN
hbfsP1pmn+ubntrB9ODnige6u3+1COp69CGp2D0t7ZmpEgXDhYL0/0VbhzXS8dkjsCgUXNX4TGZw
atb1GRTFp+OmtPx2lHS0KWdbun0MZrx3XsaofXdqjNW9PH7183hbtegFwJg8s29PXRFUQ8AxzS+k
WNYMdL/sKjPjwovA9V/ANbjsQufBM5K1Y46br1f45FgU3VXmliLu8h5vB6sZKqfu3C4ZXHISrE+6
7i61wg2UgzOlgVMTSueKp5FUHczA4gWu8Z/C54Rt3BvRUambLeZ88Oq6R+nkL/WooTUh/2A6cyau
OXVGqWIB1eEnz5yMz3s4GXLcaYe+cJHE5xaiZ+adq8qdiGegYfxviOUBdTqBjgtwo1h7tK38ojfL
i7q4C3qcdVEX/nrJTl1rAO8dMkmiJ1vMP+bDjR4TJKlGNZSugE8ZiJ+6iq5j+h86CSzV/0ZZLBYl
dwexsXmU+EEtDk2OwUf0w1TKM19z6nRTJ+I7gLurlrEYR29sxOPQaaTc7djbCB/rnVTi8hYhovQ+
rgycH5LurSlg1n49jae2BYDHucIJRIwd+XkaGaQeaBZWLiHTRWBudTRJvh4BIAR/xvJ5+DjG/P8/
LFUilBg4YlK7eVNtbQQfD7G0XTNqKCGFu8QuFQjNxT5qDW3dF+Zt3QCkqbQ9PHy37KDMSgdFXl89
9LK7qnNjHQ7dc4kjRQrKWinKlxQzK2S60PR3tBJCcrLFQeIut4Ntm9e3VQd+y2sQvRrKtZ+JrTVg
DiYHN4UubcBCCJvLLp6in8Ly+3cYbSujth46nEmGEZXZvIJ4n0z+W9NQhKrkeJNYurGWYth7yETp
7fiQxOkvLZR/eB7NbWt216rf3iZN9IhVB0KP1eCs2tHndR/6ZtdVRoZT0LDvYlRhoSZBJh9/VIZx
W2OGdBG1w9UkcTr2Z+NJFVRtgRNIGxWomPndJTgT7A2H0c0NPlX1vfYCpssKlb+t0VkboKePXVMc
kjJdA8tDDqC8razofuwbWmD5TlpIRgkELqYyOERxgzZUL9AWC4/5BDwqqlEMLjBfQgJ/gukfZw9V
H94McXnf+dhgO2htmfG4aeNgr9vV3unzfmOmlBuxJair5A45iwfYL9dOHiIc3bXeKvdzty7j6V5p
yvTRirX4R1ClCdLvyLlrsYbjnqL7x3HKaYWk914Gh6Yz/bcygqhbqFy/caZceoGGwDsuwP5k/Rmc
57ASzc4qc6QhKLSUluc/YzuBAnRpVD8lmjEX2LjdEGIyoSl0djO9RGXVTQax6fXqcuoi1HYSVHn6
EQ56MYv++/i5aX75HlfNa4d4v4rKXdYi/RLqXYkq359IH15Mq7nSaNEgtlcF/4ezM0mOHEnT7FVS
Yo8szENJZS4MsHngTLpzA3H3oGOeAcWw63Uv6gIl0mfoS3X3MfqBnVVBmpuQnbEIijPoTjUAClX9
h+97n5xvLqxorwIfjYYDClLa2QodWPgZqhn54sbCBbBK3BpHzplq+/H7eOGNfzfM2Spd9VWTFr4D
ilEJvoR6tvU5wX4yxoU9Dk0aYatKgg+X77NL0UrR9HYaNXtkDNtWSOYCTfUqycsb8i6wSobm24hX
tmsk9fbjq7t4E9+MfHZ1BW5cMY4D83pm0ZO+iZUryQ+Xf2IQOoooTc7pWvNstaYAWgBSUWqQgpLX
Z8EuUaMbXzTPHw9z6dwJBojaHf2hFJbPO/9swGVWT1vm3kAmhbcvSHF5oT2n38AgAkJLY+/jAS9O
jTfjnW0GGYWYWJRDvSfx8LM07Wutt/7Urfvjks72AjAEzpjWTbPPMBs0gmsTQGQzfdbpcmHHeXfj
zg4HhJKR1rcTN85UsBnARJVzc+U3a31QMy/C3vLl4zs335mzLc6m33AWMpHC/0WiDAyhGf0EUvIQ
aS9aLq0AQmxRG6w+HubiA3LmMw8pDiKhs0AkjQdJ+JHWYEcobVJH2becHz8e4sIhzp6jRApXusab
exbL0SLY97UsN5Ba0+fBMu9IcbAH5qfa0pZloH8W11y6pLfjqe8PB2YedpiqqlxStx5ARuG5/8li
dOFs9Vp1pAGQNLD5+pa9OX4IuLFKEYTl3p5uLOfBkO6l6bs8XifGsOjUh49v36WZxz1Cq2CSQyFY
fH85cmMAWcGieT9XqBT5LjIQHKOpddhmPx7p4oMyEHrNCW66j+cp+eayOEiO+iiCct9buOMYoHfb
r2hpl53yo7LVTwa7fFl/DDb//M1gtdPTHF5yDq41os3yFmgOTp5XYfTZw7r0IqFw1V/1BLSiz9Pl
zUCG3LFxzAfuqtEWssXGa5UuB4eP792lyyGvzCZLhRatz9nl5IM2Jcq81eqSA10ROugxcazhlIhU
xmxWDfVvHw94+bL+GPBsQZq0Tm3CzKr3QTMfJivP4SRoVZ+1elya6rSfojlDT8B8P7t7fhthOilN
1T6JtyoPqjMPeFosIto+Qt30gtH6ZLu9tNHPonfWJOIHVr73j6sVVgYLuKkpB8CZXqh51p0axW++
wzMZ7qwsq24yPY322AIVR9TfeO398zeWGi3Z7Fk1+Euh3cAgxGg7o9m3UFOTrnTz8jQDtj8e5dK7
RsMpskryyjTxnG34fpiHsZHrzX4UmAbGEJwbE7T4yQ9Oavfz47EuTRXWKarO6PholD8bKzdxoFJK
0e3jzMIvlV42wPVW2Ry0tmg+6fu/tPhSuuRoQQ8IK8nZOa2aagnnaiQodRb2+OUHzjoPOu3l4yu6
9LYR2FJLodEbFdLZFZWyQcVGMdp9I11X8aNNsUGd/Zpg2X080KXZ+Hag+edvFg8zFGWiTkG39+tc
Wk8aPq1NWnO+V7IBbjSRnchDeLqD7p86bM6+fzz8pVnyx/D0d7wfPsKFXcc9pN2jPK3wtMVjyVaM
n5ixvqKR8ForgNJ8POaF2UKVBYED/hdzDH+2kum1HlkiGFG66Aczw6pQgL755Bx6cQzmCI/OpCZw
nrFiQhoF1v7tvpN1L3BuI+PFSB4/vo7Xhf39CQq9HQEDS77BJPklh4xhCJ7fjbqf7tTn4Yd502CP
dyBPNd5oV9OXYJ+vIIutLRfS7c66GXbRwXmQXtqdto7olj4Mu+owLAM3XsZH5ZNV7tcJjO6MQEaZ
JzDFiLNlFQ9L0yLpqO614GFkFuFq6mFEu1HDYfXxbXjtfji7DcgUiCvm1KBjnHdH6L0QnZ616j79
YtypO3GINtmmW4crsbFOLOPtLtqOK2ftrIdTu06PxdPw9eOP8OvTpocap4dZv0Aqyj6bUUMbmGEl
T+q+8wviUAgY0NUAoLSfHWYvDcQhac4q0+VJf+L718XppaHJ0l7ZO5XmDvFqjHEijn//56/m7SBn
a88IYBiHTaYVbuLLUI3cBpx3qz/9iVGU2YMGeQ6FprNROgEo2ahaZV/CbhsSB3nOsO1H5ZPl+tcF
RifeNBDpIbikSH12NsfO0uxMsv57Ofs5yQ6kK4nM6lWtrVuctz6+pF+3BsbidccgnM2IVrb3TyfW
tFbQ3zaPVWRe2OCjE2SfyX8uvFjvBjk7/HeiyuEXG+o+K+Gdz0eE2DwpSnoMYBH8metBqkLd25i7
tN9fz5SR40lpXd03cfica922tKrlx0Ncejz0Gc3td5SKOIW9H2JocYjWcd7fj2DotHba4Pe3aJxv
E26YYfzPn5TptKU3Yn42RBrW2ZyrdK2HaMdK0YchLsXKzp7UhT0l3scXdWke8JxnbRZTT3ntXXuz
pxrCqgcRpNre0oaVr/n7Ziw/WXEuzYK3Q5zNAmTqGJU1TGvMG606XRnRTYVy71P9/YXnY825Nf6j
jMhzev98jFyd7CpmZTMgH9Zl/5IrxRJL/U1hiUcrNx8/vnMX1jc2ZIJpYgxKuOcGEE2djJFR1yr2
pdoVE32tBsqxw737TwzDOWJucpqd+M4mtu1kUzbF8wqHasjPv5OlWNTkVz8e5cI0sEhrUKsn5CS+
PXtGdB5FvVCYbSG5eJE/5p815l58OGifVCqNlCHOc10x3ZZ2jjHefoziEMpMdU9P/NoqwoeZhVc5
2ieHmvkseLbRslAr86TGWM625p+/mdctBBEdm3fWN9/ATL4FIISutljY6VeftHXbP+RV8Mm7dPEa
/xjzXE5WiKJvq65TyRLBhd1hgbQIcPimO9/Dn/1PPDHabzgbcqCatTDvL9DJEGuUdLbS9p8WG41W
t01iaeknl3Rpkr8d5Wz2TS29dfOxcW/Z37nJi0jFRj/+LGc9r2XnD+vtKPOnePOw8iQjnox0da+m
S6sUwapSwA6aM1rHouMyguti9p90KF6+Mipjs4CIdMTZBMHHa6wkmysTQ+Hlk+RqA07DdvX08Yt1
+dL+a5jzlF4zamiIe0PZW2Ejrhw9FUucX0FZ2/bNgMcH5vdxv0maqvmkJebCqmspGJLOeRDacM6X
p7FVSivkPL431cEF3u4qOMEaOWiUrPhkklwYijI+3f+osel3O+9dKiYlicNAZg9JxWL2YerIIuWY
HAzS7cd3c55uZxOFMqpsIY+aNSivQoQ3E2WULTzZy1bft7LQ8HKGQp6V/3ydW383yNmcV4aEtYNw
bO/MlwOerBJern9J0hzIjr7+M1fELo8qZNZinW1atoRgM1VjmrCGwjwAKrBcTLU+Myt6Faqf3ziN
pYKHY6lUG86Gqfyq0EBVmXv/+TG6hUn22B9JkR6S+/S2PA3rYOUZ1x9f2S8vGHJ2ph89JbOREP4G
71/q0hjSwVcx4Bem/rMxaXwKLMqdvQEt7OORfnnHGMnizOcwijnbjb0fSYzSZIOoNHa420ku0Pmj
nGRf6lJfheCKlnpV3ZRJEX4y6i9zkW1ljuWg/mgYBCpn1xdpdh+LyMoOVY7FQf91zMtPRvj1Ds5O
Qg7ZG7JF5EzPHhpHJmqYnZQxLW6HZl8lD2n8yUP65dVF1kjYK2PuO7tynZsJWWo3FQk5NojkwJJE
69+08rACEFwClI8/Wyhe78m7aUj7/Bx1omqnWe8XF6bYjDSAWF1+ANO4tpViUVfN02RBX6/pGtBu
RaLuoBfFYGX8Mr4p4mr18VT59aGRPJ1bEmmBRBV1vkXXOuJXJRnzg2kZpNY5Rm5pTrI+WXt/rexh
QoD81bTYG2cx9tnc6HyMAih85Ieg0VZOrZPqHldjYCxxiAe2shNx7eZN7RbtJyHkr89zHpjXDdIJ
WRb17FSAaToEhlzPDinclLb+CqPQLYfIjQGgfXwnXytF75/l+6HOlknJj+Ehwis/DEHbHPKJhkCl
KcYVtVNz2Sj1cIRzKB07QJRrLMWA6wS9tusCWCAuEqPxpor0+uTzRmMrZBvl2myqljI9BfrFLKfZ
qcQ/9kLzx5HScpR+laIA3ihO6JAnwGLfqeDKvgd1FG8SQ3vJNHhLkBKDZRja27aE/vrxBf/6NuLi
Q9YPA1hcOmmGfL/KOKA9HXB6+aHGVg5QrRfXeH233fJ1mH/5Mfxr8FJc/7872Pz93/j+R1GOdYQF
2Nm3fz99E1H+s/i3+R/911/6+/tv+Tf/+J3et/bbu2+WeRu14033Al7hpenS9nU0Rp//5v/vD//y
8vpb7sfy5W+/ffsdXrEXNdD1frS//eNH29//9htxyRxq/8vbEf7x49O3jH/5v/7n//g///3f//d/
/LcL/+rlW9PyK1Tlr3PbpUlwo84KGH5f//L6E8X8K553+DWzYJCW/+0vObjA8G+/acZfUUjjDEHS
ksbUV6u1BlTc/CP5r7j1ULAgxCBhQ+Hst//8bO/u/R/P4i95l10XUd42fJbzMAK5JuHbHH8zCBWQ
s5g/HCUJd06lP+FwTjNQpH0JRG0vAuHQjKI8ZKPWLoNiBH86ocqTwrbdpkp5nKoBvokGOdcOO280
pj1wRMWla/73Vtauo37KvTd39R+f/O0n/aULi6mJMTEv/ex9SAP52WYRZYOZ+DhpnWKr7BfY91mL
kk6QJS23m1YNatZz46RmVbKMMn10a8M+YMF+M0nZAzjNwcsMaKaliji0Kug/CDIgD3ndrSQlWEW4
D9IIYWcQsXVtRUQ8LZoCf39f9bdxOrRrP3a2CglW2IvVWgto0AmkZjUFNvpBq4npp7E0uFt2sRhk
J15GBG2uk2cm4uH8iU6V6gB/m0Lqnv4RoOajbtKEhENbHool4DjZG/zrsQPKWVvVeuqPdqX5G4HT
u5D5aK0mT5txoaXjnv3ye9naitth6bCESVYMcOHAE3v2mFcuXXiRl0ovH9/815v7di3k4IapDl/n
hnBm7Nl6nyiRWTmRUp8QUK/sSv5J2KZ4AFa9oCrBgYQVdoDIkLzYMor7iOYO4Lfb3EqVVXIEwmmu
+kqcYiT7R5FJq6qRyQpbtqA5bKNYVegNCZtx5RvXqSTqH3g74wEZWOLOzJxxkwOG16cRa0i28EyF
tQPiwxdVssqaZjpBz/xksqmGfr4aMtFwUsPey2Y3xR17joXfnMQjJH6dY1e0rvVK6taZ7yyyvLR3
YRmMDxXwE9eM0Uy0tonJQBR9wW7xmFHIuB0GsHRTpTIHRk+vU/URnFxwqDgRLKYMpFFtFdhOGgEK
11WdSqi4QIVCfdgn0bHEDWYJXyhbwo29sZrUXmPyr256w4Bm2QHCXYf+sCzaxFmZGShXvVNrz6lF
6Dl5ZKEyKoVnNTTltYEcruQx9ySlkQGDpf7RQDE2yivRZsl9OQSbIaTBtQ7i1tOeqzTbcErL3KRS
D0qbbOEtQkeMaCDUjG+sYHfBBJh5HPsd0HYwkSMSHD/+UQzBYyZF0EU6ssejKFYAoPKNWj5GYWHv
wKc1QE6biAY1zo8zEm78rlt3zFpyB3gWKGO+KwGhLsRC7uFNasX4U6qnFdif3E3HdBV2zToz0/WE
x1zp72IbZA+quMElowvRT3QngJLQ2DCB9Qax49VvFphl1Aurygvatmbbm2zfRP7atpK1DQ40k+xn
FEYzv3syaYikabGmGxwG4tIgznNRiwD+naDyJfptYBQPIGlDt6+yZ1rF6B1M/WUiVP2xGxkXyUzl
gi8XrjWE7bYJktgNgKjPiMMahCL4CinklQbVSG9IYVYb+s/NPfjLhvYuQ1pYtYxkHre6eVlqbgSO
GDZdMl+y53DK6g0ybOreDoIPQ0dqHnflXTSpzJUsCjhJNtE2m/roGIoMcKUR9W5Pf802A6Ptdnka
rNvA6UE+9bANi/IxVe1ik0ciuDe7bymR7CadJtl1Ettfyn15SCJl48v5747vjZUMR8C575MG45sx
spatMUlLO0kWeTN3bcryeKVOY8ajan7E2P+7eBLyagbquLHR83EkDL08yw+A4Rz8AKDIQqZL9woQ
iy7JRyamvZJSLVnlaoMgYahzgOHMgGoAxKIM6tfRGTZSCNaEpHR7iHWlWyK7EavMSbtFP6J4hOxt
uZCU+vuQLNG6E8tWFxC4yNaudEvAy+tie2ckFpQmuqmiZjwaI60mZR+Cn69TceyiUxI51hFTn+hQ
SVBUwwRGvVVV24ojWFlaxsOUfvHtlpV9hEyaRYm67PPGgUylpwsMaxfVWMTLsHeidZ/5K3+0tQe/
kljtg/IwFU09M+bEwwCHru+6etVJLc/VokcVT/SrdqaQWlr3aKh1vTUa+ioqDBTvkmoRtSmtq1Z8
HHCEcQPYtV5sF9VByxzHi4UvXvqc7bnAavFYzV9SYW1IH0OQK4pyXQYkRszasG7YEDPglZAS6mzo
3NTGbSsfkxRarlYhatPBqwxt8rXmCOKWupj2SpwhGg8mL95YlaMfKQ71N7A869UkN6RagnAdmGV7
bIxYuQ6Ssp0pYDAeO8AFXW7smenxU++TPJZCOFmxLSdP9ZT+SCVVYxEBFxzbQ/y1NW7J2jbPxmAG
667t1PXYDDoOPoq6DwSf1AzyR9h++mYSo0G9yNR2fNBmmYRmtk0xeS9k6Qk59sIZoeDBC/amvnc8
jgPlQk4C3wMHDMCuNo95FtkrM8YvKvDT4LrnteU3TeuoqByvV6pDMVnJhs7/miyy25qVtQfzGkN/
O8ZmviuKVFpOlgIRrTH2+ZQeqJEHd12ExxGiR2wfjIeyMSe3STTfkyWD2E4pT/AbfjrZAKpW8ECN
wv7BNNEOsG5TD4qQ/2COHb8hM7WNhuJ2ZSbGU1ioxY8iCa4iiMrbWWW5ttvpIaHoenDUYts1U3YF
1DaR8mMtoQbv5Wrn1Fm3jQd5pRld9iNNHBiIQA53QTmfl6djMfnm4hXwXuhVx7QA5aS3GLfaoeUF
uLmsJkWhdBUZq8HKHDwUoReKgd45fzT8L0NgrcgW7OHI5leTFGzCdnbyhwvY0Gt8HWsyAHWNipSc
JNnWyVowjDFy10IAktPCbluNjb8GtXAjg+h9CLTp3kB5S5wDaDum6uUVqHSQmJXdBtg4wE6jArJb
cTqqfF/CaSl9AGnZXan+ED/WfrGLsWxoC1U5BUoUPqBkeomTvnC7QLI91D24/vURzzG1ms3rt0qM
tFGuTj4BXVna6SLPfAlWX9aexPwlUb5lQaBfpQl0vK5sKbBFk3xdGu5QKErD6VIedmLQhgMQy+5W
EiC/CqDnvt6a7Gp2At1KHnktO23BJpSecNhbpEFF9cTOb03AFIdQ677WVfWQ8ob8qNZRUwL9jpTH
ppAxZGlty+uLbtVVznCU9bjc60P7VDh26nHUy/YUFwYvDLmMsdauOim8wtuQxxN1xtGInM5VMhmI
JNKtQx6WthcogzgUY6m5gqbHMIjab7pZfjG6eHKHaGAtSZPqrokCaJyyZG3MLS0C0R107PDOFH29
rGJFWSZGFt2VZmQu7cCePLVoDrHSJwdVBOK6jIaBawzUlYiAP4cFuOTKim9U3EIeB1mCLpvc4b+7
1oXd3WRZvEslicMUR0DsjwXt1WGzC3Rr74t6ui+rZB8nxrgCOSYvWDKkJbww2VWzJFjKnEQ8X9ti
zoeNhO+1DhaImlngZ1brxWlIc95OEE2h6S9FFMtbqAPfc6vMXdmMdgpzaB2irgOaC/KtL1VgY7qP
ZZGzhWD+0iK8BOceDIsiNbeC8PjUdtp0O+jVrkq6mXM4PWU2NFvkpBvJ6Np7J5OfHBAk11L3c2i0
9sZx2sQd02zgHCWpt3WVgdpUBDRch6VG1GJhxckPq25PiNCVRa/o7PuCRVexfw7KtBuyZlqZrfXN
nOxncwBJNqZbdBaBBxj+Bjqq44ZjtbPUVlo5YVqsQUWNGwBgtutUebVUIj1YhVqt0dx4NXuX3VSW
Od3Y6h2+wMq6HgUgLWNdR+X1GNbBsZB76gLQZ26G7ktu+MFSwFJZDIO1aUcSZqKwjiaBVJn58jUF
1LsWJtxamiiSWHKnbWxt5C9mPpRbSHxRA26t0orJjclvr0TffKnM3tzhyokha6vC+GzlYwCzGMXf
KLykAsltY2WpqjT60WOXeapTpJw4APWRiCiXukMn4yTaZRbr2TqI+p1mFfFN35X7XCv8rT/W4MbJ
qDS6TtFtkr3AL3wOkFLgGWmoeFOT0O4j2cnG5JVuKalfJc34XciNswgLxOoG2l0PdLyzrsLUXJTC
Gt1mlJNlndYDgiU/2ViBH69FUZ/0UAGaFyrOQunVjJqemR+sglbspuT15JQni/YKlivAy2RRdVN6
U8W0n2RtNm26rLPWE8YDCyXVH6qCG9GRML+vhsXkixz+Ylk8IEtx6TXRb8mW5g91ohx0Cv7Xrz8b
peZ71pr68fVnZA0GPHLAVAWojiJI4dukRaVSyAY8QSPcdX75xbJ7bEI7yTrmStQdQmH+jpE2r1bs
H0q/2bbgxh4zjJJ7vRiXCbLEFe7Myk2v21esOdNNJ6VYyEv6TQQl22wbPFWT8ClI/ZPjT4u4mOrb
CDr1rVGw1Y54Pu3S+f8Fla1fTwTS/jTI+yDKuZFJhFKqs7K1nJo/VbpG11Zq6ttYMq51UOGILA5B
Pr1YomivrKHoH2LZX9R0RT75ZlztmmEmaWalm5U023PO6NcAlpGX6BocxiE6DHEp7ZuARxgpASfq
JoXWVKhHfOaip6ZRJh6DkXu455XeSH59lfhWvQraQvES0K1rmwFkZzS2fRwHS5N51YVjvczDRllA
EI9WcdjA8G7k8t6xs9s8Dr52fiKtHUlR1lEalW6ZT9X1MAA/NstmNTayl9TDlTyCG9JKR1vqWnoo
c7m/Sepi29s9QYts7V/XW1UGvRpUwtlAmjRcRYTtGvKQcmvoU7SMakksrQ5Sr5ncYCfUL52+0zy6
DAzPFr6r9m23y8IBPK4i/cyKpl9BdoY6HYb+wekTr0L6upzsmvSGEhpb9GS/p5avnYJJr5Z5UPqu
01UQEEJquGyL9+gfw33BkcRGtdT65lpkYLPDaIKOMFDA1BVpC7JXd8sUknGC67fbVm28GJK2WGYO
Vc05dBCQHYdObAHGC9eJo/tJgtc+2Q0C1UjsmiKPV0LXk73NQrdRcyQ1GvRZH8wzb9S1b8UOuxv0
DCKkZgkDHXKegqFY1AfhScjmVZqW8joGFbwJVViJtgkKcpiIcUlxdh79YRxRFfXW5JS5SOT2m9/m
xTLW4wRPCsICWFqnXuvaJT5yboZRxzJqzGxfVQvLGCRvalubOC+trlsq26O8MYySBj6N2Rk7B6dK
Rg5ebpyDHC59A19GuR89VZJQCBrpXRhkMlLEVvdG2xHrODb0LRdcuexj07IWxh0sTPNLmtmhC2z4
jtDJAuNpEBTnhhtmUn2sRxvaaSTdhwqFHuw096GwtUOEjk2vVUGHSf+gNpq6CWNS4Lp2ixDtsTGL
jojTf5b73N7l5pIUmDgmlupxUs1nZ+dlPtndTu1lZwU8mkJcg/y5BXxHwuDatJrdMFLAkuh07ckB
raWgeayzKN0PeKs/SLcCGq2gf+K20Yv0thZOuhHB13wYOEDUT3FBRpwTVriVx/ZZHSrn3uz9rxwb
jGOSC2CcNY1e6Ui+wuIVXadhZh7pnbqWE8u+Jv2VQl6EBZz4N5oZFns/Hb51cSi7deFAT7ZGMiWT
P0KfzCLcX7NuWZVgnmu9te7JqSseTnvdWq1N617z+2KNsZbpDYb1U8pCZTXEcrkzUNONpnKlOomz
jWspWQvTN+7YqYtFppniKLOSoxpUo52qBl+NDOWkOZWoFkfak1Rn2gTD+KV0/FsME8p950A/Ngcm
vuOIYtdGrMiVbG+hAjerOLC1qwDB63IwOHvYVbR22Mg2xM1A3kXZjQsZOGreVvNKM4clRpkuyfNw
rCVhQE6NzX6As1ty+N8l5SQ2iVI/0eS6ruJEfow6AfjOajkFgdlbqkH2o+ui8cHp+lXvwyRzCp9G
U79dAxL1txWFyqOVBsu6VIytosX2PrVOmdL0nHxjfx32SkuDXAyy1g++24NQ3MropqsiDafNFE68
5nEbIiNOwn0vtM5l0am9LPbJiIpUn7MTX2tBWtJBHbVspcQ6xIX0HNWdsYVV8xRnitvLw5NT+Ylb
+aIjUh+C2zCAnK3b4b4qwnBTTayeZlLCbI1KQPdZCe8ZwPUOzha1dt4XtCnFKuhHEsATtsYQbHvK
k+Yj3virKg7a6zEtbmqScmvk6+R1cpuWW6t5rgRyFhaB6MpK/XZpgSlulWw8+FnbjAs9hRRdFtK3
Yg6VbJR9C6Q85gFzWd2VySU1NA1FdjQcI0KirWJPwRaG8ItBOYjTYFLQ7eBrrmw5LakkQiVtdEj2
RX161OpJXtFSIC+aPsmgi2DBHKKOjii6ruzOqo5223NuVBHy8gzVfSFpLxTMg3WYGwXvR8yuRt5h
mxnYHPuV7ngJjPAnXwMxXJmZl+l5cRh8K7gvbOnYqs6PzNG7w1Tr4nYow9ssF8U+Fk50LZFidf1k
yLd+7iYYBT1GfhHeDJG4CltN2tAB0S3HqiqXrTAg+rZDfqVlUQdiaARfLfK7RMkLVHwsdjiprjMC
r6PhDOCH5XoBZ4TMlTOVi6KvtiIt/SW5gdalGalYTAYluj4v5UVRjUTmqVGv275G8+NPW9q2uoUa
xui3gYvHvTS6dh35JMnTn+Cy0c1axc98yPrFKHZlaU4HWrAKopqx2FuZHBBucpLltzxWnROAWJ0j
/ra8Kgr7Bk9Ic8XBjqS1fueI1WiOqReYOnhtXM1Lp1VOrarVy9RsiIWnvV7jKgDoOV82mUk2r7M8
Y+ySpTT7vGFuQKhHU8qybsS9303Nt7DieOeYOUkAgYuObSTHYpR/Drb0Bc5UeXD84bkeVPkqQI2m
Z0G7NjEu3ldGvI1LUyybsrCXdZ/E38iCpErXfy01TjVVxduOcIItK9G/KG12yjTVPxi+QwmjIA5U
x6H73jau0iXDswN5U4mccV0ZRePhXN3ed6acHecIarR1mOyZjpHjf36BXkHrhzSE2GfPf6za4j5Q
pmYbaMAes/ELWPgvWkDJx6/1jRh82TPVUHVtrfcBwP+grGmtR2CMW6wEO5DnYP34HTOwiUYtGsLu
EzFIa3ru1b3S/JzsuD7Gk26ckLdZXiQrpG3l1D7KhrCPU9/9Piok0do8TD2jNPtj3xa7QlT+telr
V6OcKl5KQmw1mPLPVgeJHSnKsayjAbl3F6SLHgPm00SPKe4esKKNvAlOpci/t5KWckdiY5e0SnSU
42hcVpDU7tOOaoXRBjp8EKm4neLHRFGDH3ERwqTPU/9KBnq2m4gNV0To8n1jtwGJdePJkjpt20xD
fvSnzji07CqFVB3jQOz6tOtu/KDOVgG2bSvFz2+SoUkefZu0ZGwIf5NGQXbXZ+2xlWPP4YW4duBw
e/Zk0psuFf0hbYYXUQ87R2j1niNPzusQqRyapmtDCiCZi0K65dyHYwAFYo7I5koKkM73sy0AZf+O
ZhBE1xBQGtdvIuOB4Cl1g0DybEkvdhE9YnfmxFyPEvmeaJKty7odCdKuBhohjlLXLTstzW/LfFzZ
WR7sQr5dta1TnxpuQDbWoTvKanWcOO16ase6NCjOSqi1fPId+S4dE6KGp8Ig0hVKHB6HMchuofGh
6MPmpVUfkOEXuzBtAvIBve9aUeucRBztnOggoV66KvJy1bcBLnA6CZGiip7Nqk0IS7PmKrfyF0cm
Y6QrtFmXfOS7Ku/WUl4ufHn8EceSj5Gn0A6W8pPYZrgeUSccDKO7E1pYPg0aMvvQ76pnTUqeRdBK
W5wiK8KBVDlVdvWMBH/aThTWKfqD95ybvETQ3Ni4rX73Bbh4NiiSUm2xUphV1jjuXr8I4ela6O+L
EOFYYBwtKxR3su/QBBGp8d6MrOQuCsMfaqaRCI+h8WLWMb/2U3A3haG5xCcuW4q6JXxwJEwTRLUh
pxceZBtCWGS1xOCaES7NqmL/VCLrZNdOsY71gWJrloTPPo4epOKcDXt36ZIatDdTRPXSlDvlRp+/
4Gms0rNgWG4+qhjCJKT/GnWYdsSEE7ZR/OmPL6//T637XW/nuyQ2B/zGyczgpfhkhv5TVY/WyhkM
UlxGEVzrreJixD4+lma2I4usrqJxrHdSPD2Bj0t3pHiVmd2c1p6oHfugObiCjhLssC4YvcR4lKNA
rKfAgI0e9sOOUvyw66RpiRmFuWbrIZ8nWV+sqmvXA2ry4zR/IWrJWfi6cunEcnAyC2uvKmm6a5L0
qkoCfS1CGeONsE6AOvGnqSeEGPvr0Z/sk5np1FXbUdvoNmm0IVZjL/LKgTgTY6grmraPyf9l7jyS
I1fW9rwi3IBJuClQhfKGns0Jot0BEt4l3B40ldaiBWkfeoq6Efp/zRShgSaIJk83T7EKyPzytXSy
3vHLHVqHz3ytmGBWoceR3+hVGGeVv+l9raT4tQ+Uh+ejJkRikzG8WZNfhXUutLAw/GYzKATtuSxJ
akiG4Qn0bM5ZEBvA+hjcS69Q6jqCFEIQdYaFyo8mw3hxNb+/eEsJPeWIYre4LsiwZrz0I5OSpqYl
Kt2bnFR/aBOdyV2zwyRblnAttVcIvOcK6fFmzBvB+RAEktN/vPlnYrUMy5HB74GDufWTUMW212Ms
qikBDW0Rq9B0c+zEHm3lVPXIOT4VA5aTgdBO+BefjD25Y5F5kDEcLTwgTuagbJctNSFoqQSbL5+m
olGvHCxlgAW8YojT1lvCbb5RSdv+qJV76Vpv3vT1rN2SPLSK2nyzs+zZsifvWCMljYY0e8OrkZ6z
x2V0/ZLlHoB1pf33JaOj494LO+Kp6nYM9NDdetFcVYIoZlgzWp9Y4E922lmnOKlN3vd1jUx7VPdq
dH9yElGBg07uOhp5G9mxKUJkPOJeOjYzrl6Ym6F9lZnj/h49IPCUOvigViLeSZDeZ8PVLiRB/B5y
T9sRNCJOyTzfcoKz7k1XmrdmFc9Lg9bHVcYUuYxwNyXNdcfZqAz8ZqwvMQ/NpVOPdGMC1QLdYACq
q2R+W9cR1jdPjl2RzrDnaeCloEUL8u67PudzaJeZua8zN9nS5f1s5JX+2SxDvnOlY0Tp3OqBbGbz
1HFiCZStt2+cL8iAEo21nbt5COu22hO9+iuxx+5ai8wLEbDRkDtN+obQlopAw+yH6+DUzNk/9rI2
OcFqjwiPmRRdgmlS05mP05L1kRhkTN+xv1mIpT06jvrd95Wzc/Xi6AJgBKs2bDIpyz/TEJDbU558
ZWXg/KsVYPfWD42T3DQNe4xIVwK5PCPbmOLDm1Pw0UXvngrP/aqA5WFnkGrIuv6Trqvc2QN4FivJ
uhkHRuICXDqq++oXrOG5mZzsYmWTHuWO+Fsm/rKZpAuaXrZOOGnaO7Vg0yYW5oWomf5YxMYvrTRj
2pv0c0ZOS9B1VDJqS4Y276xGj0idckKXzXl107mldyJc+BZrkxVqw1wiQqBYWEkR+YbEGDOU3c5m
+a6Iki7UbF6aBa/8MFj5xlCLQAaHedNTLZoqaD1iCx9BwcV8HLINMLS+RecemMqUlzhplqgXJc33
bf2jSd38jFvzT57ocgtwUSrPAHKcnoZ2+dMUHDDaaVw3dVKc3bH6nUMR946vrsXXlHvjOZ6qLBRm
HvZsE5tZJ0gS0p3nGfXFI3so9wwVCa3I98yhxV7aBgnVvXjiNftHjIyblifo1NSpGXGUAuaz+qiu
lAhyYK+tDnzImj6AABfXutOnfftQdGTjroZWiTQVyVxr9uLHAJkZ+t5AibZcEBtMPMvecO28ToVC
05JDnOwHxvlN0Qjt6qI0XZLkuupz8RoPGrqaAWYaOPfktI61WWehgbboDIEN/49SxWgLkqr/0AB8
Fsd7b1Mr2y/r8NkuYoUZBqpbsWJYevy5zGJAdGn4u6mrfoLMpJD7Mwc03z3MWZ4QyN2AkqV1f5fp
Ol3sKv0wmHCDckytfQo+S5qViC+d72yMwZMb8CnrFktxZ5qBQsyhYqX/kFSPWuqcx5kRkXf1MqSW
u29UHOTm4N0av2mem6SHWR3yLCrs4klPJToSk1KZsfWSt8T2vjJntfeFJ8qLYMAxwROuwFbyXuF1
3ubONAMIruOhSzw4kpXQpn6wc4AA1SAx0f0XXbVV6OozeCXJLgQowfEnTbLxVM6BFvfYnjFLHrR2
2hb+st4GrwqVysSnn11jnOg7q3eabTeIvofhtv9phaltOQOcF68ensSSrXcJ9UcXyrnz0+aMz+C6
gJcfeitNzmva3FMECG5i5C+ab9j3ac3uSf+ajuv8MsbLptRLb+cVpv6amf22rgOZNO4z7ud2m6SQ
ignn7ZaUlZ+jDmlt41g/52mZhjNwKEopluTaNCGhCjS9huiWbVqaRTi24/Tuuv5BxemClm3uzs6A
uiLpYCTSyXSfB6JxiUIydqPioGGNwtgzmf1c/MHfl231QBWY1+1sHp+wd27L3M/O35dx7OvN6nlt
aOget9zYsJ1lTlgZ7GcDqhoOP2p4Ijux2hu+jAMytfudlvYAetz3o42cxGoQSxjZbEaZWstrrFhF
zMW7asI+2M3Ic0St3KYpGlDbXl5NEv2eEw0k0o7Xcse+AVCUlf5+hb2XhttdjXpXpimwpVsELQe2
oCW95TTk5p+OFJJNyYpxVeUMeT38ShEisR6J7D1Oy69ircRLCe9Il0HaXH2KSR7QShGYwxLvyj7X
orFM2005Q+pDxFwGMKRXk1GGHu3uy7WRk2RaOR0GJ82CrMhYxI0ZGz77wWl4XL6/XOV+lp1/jK0u
C5hFYZdK1R3EQ1Ukk0hMvbWpCmuKsIGTBYvkUK9KoiVWKC0vYV4/Oivoy1Tnb40w1q0a+pHzjuwC
MCvKLGpSHEdlwz4Z5U5ITm3lmAQ6Itadyznfadz65CG2mLWlpKlW6ZvU9PvQKXnRZoG93dCqH/DQ
W+YTsPuK3Pq5SkyaejnDqMrdks8rN26jmo3h5v90DIG5kwVW7p8o1Xq8W8oAMY5tfD2PRLDEvla9
OdxkbYVyqJtNOSA6QPqNUoXP3lerQERW1+GcLvmuqfqgT7J5n3d9c5vNZtlIOVhRudLlPLrq5ywW
5y/NzGCQdfebAqBjp/q9qNODKsf8yeliEYqyfEvZWHckMJ5IwbfeGln/lU0RkfLTvTYMBLOAF187
uIjUJ+VTI7HpjCLeO3//SXijd/bCakr8k920Thdoq4hP/uMSe4YXOl5jR9VavoPJZc9DUYirN5qh
VKD2o2vUf3Ttbq3wN7EiyXBh5dpCdFK/l5rDMYESn014ZNNah+OCZu80KTPdlxlmE9dP22NhJfMp
1aaDpfnAiBxVAwyw5EWJUrz2BaZNyq6NUCt/1HYy3Ix01PeTw0gVZ25xG1umGNJ3b2YmUt5kTRxE
Pel33z/XY2JeZOMyjS9+tav0MoofYhxHVs7GS2RzbSes1HzvXo7miirF6Z8eHd6R6fLw1OQJan5p
X1J9JBp1Xh7LATReOZcfPvmJfa5XGy8X8Svz10435vqpV5n5AkdLO02X3byZH9r1sdjlKYlyrjHo
6B47XD3jMO/KlkxES0yoWGcGqK1ftRAwRDCFNoqPDfuCdc4eF2ON77VWtHtbN9dzGjf6eYnhMpRj
bXFMPqXrY6MjrH3rjId0Hv1dV6g8ROKzXtrezl/bcXgckZvrREGDSJbunXziwMLT9NlWPSe5HjFd
rvFGj1k9vKE9/ilnN70WpE5tMtQpgGrk1GXpX3Ou151d1umeIo+XZUw5cMri04pVH7gpWXzlWv9O
nEW/Oio5M0cMO50y2LBcCrEtcv0+wKM/Vgu6nEtDBKQnxgxSNnNso/4Yo+NsYnKhJmMNO6lzUkcv
qKvuN+Pd1Z9z1pKeHVMUB+FrHMZzEmQrld7SeY44zwSL2dT3UjH307yxXGrLu0+j/+uBme7mpgy7
xeSjObfoGCI1zmNQzB1zx1StUP8uirbZSvea9sMfZBthQkCRl0wtarc+pbWWv6892BFlId0t0agg
TLGiRPdQu/mbGK4Wsee0RvS+oDJoGM8Sk1rBcngq23a6rxqt8ymgS61xCFewZ6GlLzmhAWa/n0s4
ykwm5KfrRXnUWvkGwQkMo/Rh00+m2Ojt76HRUPZaov4BcTUiDtO+6r4f94aRy3dj5cae7c82Z9iY
4z1aphoZszlERu0P0VhQPz6AnHrjEFpxaSBVVdvvJcqcOgKVc3cDoP20WpYdwEDl3KQsdsg72NhG
/Y/WZwbM1fgqzCoLjDk566kqg4FkVHcYmshypwCudkXN+Hfk/g4dl71xSVTk0AmFt3g5ag+xY5t3
2rFOmn0s/cB8pGVVE4IWn6UyTou7MBPF0j6JUI1xpCbvyhrJqRRf1Q6gQOVuwnKbHAp9KMOKWWsH
7iiQhcw7pXvzvkDXPfmFDalddWHivUhCAA6LJyNndN1QA//ZsmFtNMJXD3MJgQszZDgl51VVcJov
u3ITy0eo5OinQWEW7lbCUoZFgRhV5kd+tXqbexLcKK0pNx7NCLXiiSWELcRDE5c3KRr4mDJHgyVM
OQWccmm+LcTgRd8ysdEz5yOduwnLsN5tVe/MQTvK9kTY+/ukNxnCllRs2ELTLU2zT14zPeci78jK
0/LtYJg8uW5z7NCTV1UxXdyMWoFagHo7Io28msGmfYyn+C7nqt6Mk2CvTPD2WfqxXJdPZtbuEI87
05z3y/hU6V4G8mpAKtSMV4XXi01N2Bz4/tREooGZsLzafULl2lDVkZEJMR/jRBP7uIx0PbFDhFfT
dkzS50We6xgpQDIYy3d2TJCU6owSxsDUTaz0CKOBoIkZN6u3GFv2Xo+DYGr77ZSreqs64AdOtLOu
aWHnDV44JkkSYKHSmDPjdGNXqx011Arw+wzlE4XaVzf22BLN9vrIek9m5EVlOWKsap1nx0/B8Z11
QcnHkgueF99WYKSQz9jnKIyalRPr1eobERSZpUW51OcD9oPfWpsgmqvSY1xYmHMZQNiQFnvY+7Cg
t4oEnGhekyTMs7i4ObORs5QydnNQQkc1ecmlRW8daR2Qr1T36cGCf2vx/1/4Z/6Tm+Yif3d1X/8z
/Gdbzf+fLhtBCuV/sCQ8fDz/2WXz3//r//gv/+3/dNn8r3/1b5eNIf5l4gDFq/0wZQoL+9K/XTa6
9y9iMwjleSRg4VgjCqT6t89G/xeHV8K/yAgBR3UfsQD/9tmY4l9k5RD2RNOoYVq4ov5vfDYP0yGG
gf9ooSDkwia/3rMpJuSH/p9xMaWL3rpeaK4gmPPvt2Y9s9L2pmeduemF/6uoKnOnKsN8XRP5Ux9s
9e4OyIE8eas9p/uBgIbwIL+j3dhuOkQTrIUEoGxMBNr3YVXrRipWJkusOfihWmnq0wNFgcROFfqv
hl5OhoJh2RIo6Vy+L6JrYeAfl5456dzL1//9bWnFMlhsu8CwkjzlanhbvCw/5UM/vaqp3Eqq9D4a
LZcnYyZEz0jTW1PM4wcRJSiygDO+qnEJeZFvWW/Mz6tt9MdWK5nWdKaupSoCUjPFa1abn8SziUOh
XA7Zpfcz47kCfeXSMCTfvx4ui7uS67+/OcZevi0E4zpVNEDdBk+3a2rFVoMpCmw9Ha76lFAy6QwR
lphqCCebBGBbxuXT96Xt4v2i45SZ58qMEPbEH2wfDbjIW+q/5Uba3Qqn1gOzRYDp2+V+XlbzbnfA
pN2AMc7V+nYrJ9wvztCU57RKPpkLxzPTQ71xAPB+FQaaF2nC6LtJH1VaX12n2qqu85S4x9RmhPIK
Ykgc5PFDRyIVapcX18vbs5msNVCSaWwbkjdCo3HU3snK7rUmymHfGAoDzLx0r2W15tfVZLRLNEZ8
4QG+J91PCtDJLJfp/FZ6tdwmpB9f82ZuUEWZDRq4cjz3cd5uJLYt19iURd5sGAD79yIDuTeUm0Tf
X5pKORu722dNFSA7KDf6nOiXZm31S8wwuQNk7bapV71mfSd/+bxgPv6yDutxzcM1z+SpE6UXFGX3
E7Yfxs9t9K/UmY5G01f7cdK9zepqbpT10FJ+X1U34U0MVlipcE/IfVWrL6sqznmXVr+bfj92PBg2
oqrdkuZd1EFy7hKdF5d4Th5mMWJSCHLv3QcMEmjuT7Mx1QH3k7a18ZycATkZxjoLyVFpO4ydUvVR
idrWN7PxIiSbMY0aiGIXYhvj3Hq1VXUqJplfJ01WoC9zccmTzN+KlYz2XBXtUWS6OKDVi+X0xUmq
ueiD2b0WeQ7MaI7EtPYjHoZ0qPcxYZoP8rc5WDEf0YhyX+/i8t4dlrTQPpKyt89+kd4IpDzWsWdd
LbVYV+QyCCZ1kMFemxrKg7reBrD2UqbETn+k6jnDNnb0HmWS+DumxXpZ3My6t+RIczgPViMB0ewG
ecYDAB7S2TagRV6cs9XoAr9PujeCs/wLKUk/oRqTvZ7pMvwGqYs8ay7JQ3swDAqZV3YvstKL1NxN
n8JqP0wwhCc+b/FU1/XLmjsmNLomH5Dp77aoFRIgB9ATz+yhxSEfYNadLlmaa+fKmv8I5BA3Ain0
m0Bqs0+tF/QlKSd8J31Vj0ulasSFTr3zbGyI1oDVr5+U96yTILOrTC87sMWTJsYxg9F2emdLKE6y
juVTXhifopPIyUtdD1erXd/J0TkuFfLIQvlPjcy6d+Vfv19V7Yxq3zpqjdqi/ZlndneL10UDAkym
aAHKCufJpp0v7cKhnPAZpP6Ti/Zadwb7UyY8ooZTI1OoYgQ1Q/JSz5kbxLOz7OcHQtZlWbctNTDo
eMFaaUzFM5okqMwRO61vyQ+X2Kg3R/VQQbb1k4ypgykzTghJ3J+0ZtU/0ni3FCCZy/QMD1m9cIO7
eAmt997V8AO6mXPXbH2NpFMsgYbu9khpdqQDGG8xqGO/zZNAgK6/4j79bQptJ1XSszSZCwP9mhIE
OfyeYoBdFAAbvx2Qh1gDUlfsdvjP4h9KL5sXz/bmHZIIItrleq6c7o2bM99PtNxcCzlsxsKOwTh9
jvcFY3Lpdd2dmIIEZNggbHdJYAIopIhbnCLaCuDN56nT2mRNtzEDNKlxqK0gOkM+HMym6p7IPYJ3
dR0N5GRMt1Jr16ei6OMwk8p679A3BKO09Nc29z/aLJ5DskLTLaXGUIa+wXMBj8xBsC31qIS9wsVQ
TM+edDRmdXYjcuDeFz37JdolJUjN846ul6V3U8zhWMIg2inu9SzJ18jDXkPYomU8YRs1n7I55V5w
cPMgtwALebaXdTvoVAJ8C679h1QTH5mzGTjtW2q6NvWU3+p1xOBUi7PJ/X2tx1eyguergmg3zcY/
ijLNPw2ULHHsrm+aHPsttUvTphhreZ4UstI5iX9kromAoDqN7dLidfDaa4atK2UwviuDXzGXS3wE
W1hCPx70nVw957L29i6xRfukNyey0cAEC8xdZVHp4WjnbtSWpXfssaOH4GE/emXP0MqdiJaR8wUi
au9gmiUawdiwN6knFRCA3/zyJ3HopE3ojyM+Rrblw5LNqHOKBgpdW6utqM0jIu4OybiXfVRm0QOl
dGb0/SUxbTkpwnCLwlXLARUM6cUqiQm2K+aoLAEfm6VCFZTapxownmyD5ZDYTsyrza96msFgpeuf
qunwo02Wt1ztrvmZlQV6/MXoTXy3Sb+hmIgQRctMXhbbwh1J3EiggYRdSzfHs+Gae5GWt6Lu3KvR
xB/Gw1RaaN6ykz67donp9tk00vuEADxiKPr5Law25Usxrz9s10tvdU9IZbLUY2CWo3/Gd3vE1Zuc
ZpGlJ6+NH7OJf1aa9tZpqf6pNNmHLvlZVVzFJ3o6SN4HVgd6mPWPBaNkmXric/aVjGxtbS7T/HO2
BxViUPEPusH200Gp4w8c0pDnmjtQF6zFqf7EG14iWU9Rrw2udW1izJR4PChjwwhZCWdCmFCZBDAM
9lkVFu0ErhYfJJH8eltr753RyrOsORG52jy/urA7miC/IeaEt52WtdmnCWuFwSN3Vgm7WaO78Vak
s40dKv2HT6udlP3sZ4rASmW/QuwM236c8DHmmPUex07J6vNoc9n4fYPEIZ6OqThUpd2GbjZ4n7PI
f81xEtFzOH8IooQdCrs/x94OnD77hVhZXuXkyW0tdcU4slaYn0KA2YJPX0+PHc7TF7vyr2m/j23X
/kqS9bdBSgO+QxRtlGj0Ue6jf5XKjSZ+0486HqIJisbr/2ZKPykcRn9gbiKjO5p8rNTV5bOxxb6N
AJOcqVqVOXy1M13Xluq31oFSj4ch3yBGHIiUXAAH2uZNta3aWXPvRIp0RSj+c7LsiAapXmuj/6Vo
cY/8GJ2M0yjzkBod+vRq0l7SGp2ypqXjhmS9vyUywc+yMz4Ta/FQQZldKCxR3ca1+rk4nX3G23tH
2HNTtZe8KsucA39aKFklCNY22zdRTsW5yNzbANp1qGaR7FCpEnGSgHmrGinypHXaq94mRHKgCtwU
3ytdYfxpB/2rm3SXT7XwAoQECKh4efCV62HRm72br++WnYstp/8KfD//gZuk+T2s4ofMoT2yqmju
Qk73Wk+Mf1YLbFtrOEWzowbirwArOGmA88lAMZAdx/YVrHoviTB5KN2hVPAER6bEOaNPXnnBuVDD
ixv5uVn3XWu2L2r81lSyGaD4wHMp2xfbhT0MhqJ0eQZr+FznC1/1+MuBdsVF9kHFRvsnmcZrrbyn
CcccgzhQSunhx3Z6IfdmMsH0JK55gNdadnndWsgXkbgalelHXmVooebGBTBuvE3wUfxtOu8N7U3O
QzBxF+dLf5DimGrss9MifqT93G8afThUw3hrSsQYJi6ZsC10uBRNNXdkWnqo6XEF2JQx8VTL8yP2
AYBCR0Fe4ZABvBivq8AB0gElCM52Ps8TFET9xluSBhi0YBOXut6yJfdbAunfvRKP6TCiG42BlY9t
7ANUdQNy+l4WW0e5DfuGz+PaxO9O7xk33wwSK17PSwvPn6U/kImqD42agUsac0fjiYjpG5hKrPuO
t02SuN23GNuIGmkKZDCGe2uZ57Rs+MdkbX+qfAv3g+isMKWEPqh74Z1ctox97tQV76c2XSj9hS2B
tNgYeZ0hnYOLiXt6YYo+7zdF7ZPQ1MR/m7xr6UsZvc2YcfvaFeza6/c3x9gyuQ2hV7+/7I3hb0MK
BFgaHJBtoSe3sZI8Ex/33iOoaMfus9VAWldzOVGmlLx0eIZLQ0tOA9Y2qfmvet2krzqwuhuDoeZl
/CLj0UKMXJaXB/yGcjyLsMqWL/1kN4Gmt3MEu9EeGzPZ9M2j6mHQtugQqo+uLkleKPuw6dz+uVtH
OyDR5aOpbWdrk7F/Mj0tGnzXuIoOf7gJTW1qZvmK5HizwEbjDCAtuFYQFFaNPRbjSJH+rSii/w3g
H1mNK7aO7JPLAiLJM7TSOsMmoPJgbiG++mmeIqK8Z6XOU1x7B8HIoqOpiaZMHP1Y3Me1eJ4sgOoR
xU7u+LibRPdHH0Z9OydtWGmKwM0ykdthOQ9jSTo4FO9mcUuGmdg5xI4iHSOpb76+PtNyVt4GaPHa
OI22qPca+WsBW/AmybzisBDcpJZr4uE7BY9Oo07r871RGCU61zw/2d1jknZf10bneNgl5alccBJ5
GeRjv+L9Rz67M0o7aFB4nZcK4C2L65ueo3dyBRhymoFwc94VlyXuj05ucovh3HvHjjxjEzRxphkO
W8eEvH9Gtmg69Qt+PyNMXWwqpRSbXnrTFv1+d166Ppit2TshSNyhLoJLSD1ra1vqr4nQ91pOyR/P
1ERoK9s9zzX4sOP16jqb/NVyYMcb13DqMlSN4KpBObdaKKFXk3hwQxPQfCuxvjqL7x3b0R0OCcRk
VWTDk8XpWySY1HqCeO5pjiJsMPWdLyTMqFfgL8nxY/PkMF0MMrmVNmlfgxV0i9PsMMy5rAiP4SHB
rpthuxibheTz9xr5+iHPO1IZCtt/aRIkEwMef2/qiifDaJ4HtAm3JbWGIBMSFYtueRGWUiT+WCv2
64JiXWvVB7IRg4CFBjltUiJowTj5/ZWcUsZiPaMw0MHjUFjUvk320UqyEd6ZbpzKwAEUy1qevk0w
KYortLnRGuLB8S9Ol667WRkWyQro5kacWk+gMFCwWet8GfPiA8E+SKNUgkNz1yEYba2z3jkHd076
4HsG8ybU3rxrzjZWnFdFTZNMzXEqclaj38pGtRfOd2+Vb7RPK5jaQ4LLBjmB/bQ42EIBfBGkixop
/PWqFzZXjIhwOsqopt8ObphAro35zGCc7yyQc2HWy42Ygj8y7bIvgbsqbPVZnEYvYY7P1BmDjMc2
6jBR6n518uzEx3Hua29y0rMjZyzatM3f9oOE9Svqp3OtPk/l9MBrsu7VZNTKMk7S31+5iekGPcj4
XnfbkIdiPGmxpk6NaN6csa8OmWehobbxwi7pdPPMpdnBc/Ce61i8vy/1Mj73AIond9bdrdss7oaI
yf6Zt+hY9Eu/z60uR3eZ2uKIwokoucI/Z4v2S1radKum8fc4ZkYoK5xXBOm0kYUyjk3I/iWdoXxf
7Px5dc2vOMuMq61hvpot8586ofz6+8K52z5BYtGVB7SHS7w9xhkX/WDM2FBAIdxjx4/cUVd6kR2m
fk3QTpxb2uX7AjdPpM5qDA3T8nExED7baM8u/sPo5tPrc4BIsra1o+0NUbv3PpHZm5GPvxarUZHf
AyzCDhPFYj6ekXi6ZhWObFkL7Tw305fRsYzrftFs24r8XE2adgBj79PtxHwOkWEFqytsRM7zq96v
3Y/Oq0Gp5mJfxAIkLjPti6d1hNc4NYfRCZ+LEA2y/9kw2l3suZ8+oMMJ5eQ+sQAjJR4NnNAVGamx
VRGelx8XTGl/p3iKasQ27+SHuMephn/MVBGS4cliOInlXscj3ubOqzZkFofSbw4rUMI/izkeVqXc
L11SzLmUlXPEcfLKYc+7WE2O8gN76UdpLfx437g3tZsdR6SR6L5mY8cQds+UX3/VBb1stvfSJUP6
216HXSP0T3eAD021EZlGWvnACJodWBWPQG1xckBPZ+v554JYGji4qk5Wx2GAvw5yNg0vjiAwwDXg
ZwydVkvbZm9r2vmfdFgTfNB4tAtkWUFvqXMNMc9dO3mhHTOzFDi/GpingGz6dZelaBm8XLUotKry
qbfMiLbs5DKJ+yzL9PZ9GR9/6q2rFrtyhwIEaEhHHf998W0cv+zYBW5BY95W3lyFk5cvJ1uq5fT9
p+9LvZrFjnAHsmQqF/K85x5ovSowYrPPQmNu2qi3u2rTPf6zrnrjPK/Gl78ivE4a59Zasn2TaFtn
REQG5t0fLJooSvy+u2Va/dcu4rPBOfwGLf8IUUvsvexzBBON8cSKtfpD88QWbsB5YslEOZxsKKwo
ojEtH9E7db0zkSfuraSsyOrJh+P3pRoy0K6EwryhcqezgQBraw0ugFBZItac7UOf6nSy6KbYaWP+
jzAnoH9vtW9iNFg34mLTuFN3dgvB1AHheelpKsSWvPf93N0zj76l3IMYUucah2ZeHzJg2qOvXIIX
LONuCGnevZZkgwpJ53bW5t9tPs3vtY6UW/hdc3PS1CYbJtH3einGH639HJvLl2m1ztHU1yrymiI+
ltI95rmT3nEbBURLiqhooQabAot2vfIOSg7om7qTb4nMXxq3HU9Zm9tbXGHyo2m9J/jP4c9it8+z
zqPIp3tux8/MRDyfdAv/wB/vKvG/sjzrfsVF/7oU6MM6BL1X4AO5GVKHxlK714M4MdjM/id757Ub
OZNu2SfiAcmgvU3vUykv3RD6VSp6F0EySD7WzAvOSp1unMHBYIC5nwaaUNXvpEoy+Jm9127SEIHR
wMzHrLp6CcR73BjVHWo8jjk+jTxjdVLqjZlNy5Kk2I8ERP7GGZxwB9y+B/YfeEsvVz+kDUz7QhcO
r/rQPyY0HVtLp/0l66xPBoXJKrg/bW6iwo/gvqmXBbZTvHSrQBV6k2oFwTYbyuOc5zt25NkhpJNd
+k1os/csxzNmBhBkXWusPd+o9wW+Vt4XDAAytFp/oisF1Wp2KvufxKajF3YpLmZRGGxkW0IYofKU
+AwPWAofwBylVzvsjQ2fIng/HumTa2UvHaKycWIzIJTpbUWLerXJ7XLDKiR79uvmCKA4B2ld0FKR
49YhwCis2HmudCpYiAb/lAVMrtbPjX3mKHPvTJFe5iLLURqYLUv9JNtOmQiw8EZySVjvHjdYDGOn
nJeVSTCus9HDGD/PBb6e2WEwm3hWfWi7NygX00NbBS5Dubs2x80PGjnx0iva+hR1uzGc7IuDJuKa
DMalKu2cNnust0JkfwypnQ0sF7lgVjxdI3UzbXQGOvNXRcgR3bnGU4gJlhJXLQ+evjc7PXNAmGM6
x50ELangO7oghcn4hFS50U2R7jxl6UXjOP7Vw6tYpWW/Dbxu2mWFuzFqwwGMYv5jKqQBAVMPq5OI
7RPZr3GVE+AAauf4e7E8rzsSNLtCr7Jyy6h9A/KqV4kBm6kc3cNoB8EKHwVWkUahxfZuqhb2qYhK
ez2W5l14GPcHCyEOI/06OLJlUgdCcvZ2xWLFFdieWyOiUg12ZFyO6xB70RneyyJx0uixHQ9Iv1lt
mShtowGzIyYkXsb5NvWSf+pJW6e0P4eZ9U5HoNGIAH5I7FrupYF0PDMFnntKmKd0MspthtUIt3Ow
Vq09XPB++3xSbFAGYCZLYh6emIPMT9ZEMudsCPmcjVmGC9tdDVM/vXkuokjXVgeLJMFlHlHedLqR
6MjwypGF021LGX87cfDuk1NxYxyxwx8DidBp5lVz35Syj8XyCCDNrF8pKowbp9w+yNVXXrruAvFm
eUyiDBUWQ9fV3WH1lQzuMkLbygdcY7bz0XNobX8GESOjNuzPajYQV3vS/jA9pueIiw7aQKzqOqmx
6TPcsr059E/pEJmPKIjhxW1qz7fA2iB28VTXAk+by4+GKRCwwuI+V8BDP4kqu5jYqXLQKn3MliGd
zth/x2Pj1fvRRu2i7VEvMYUqhk/lRqZefPC78iW9x3K42POv0vCoXdHsfKQFFmfx7nOQHU0nS5dt
E5sn1DHtjiHNT+Z0LOoqH+VSjOXNmKcfZCTp3k/F1jNbXEHmnV1zR4X18XxoHJ8BmS/fdf/Xmsv0
WdwvfV4+DMaOGJLslldtdcNN9sYczNhA/QsOcVxuJj27RHi7JS/MErBTrM+j5QM3LBywNUK9TaDu
+gxemNH0yNavWa7kJTdVcEzKeK2wSp9KE3bqaKhbESZyB14jfEvpfjC0z8bwXDDrf66aZhMZGCVE
z50Cz8HqkF47zSG8V5q/X9EtLwpgc3sxoech9mfdoulZF6mfPsSWIr4eTCOCzPGX4/Qzj3rryZit
3m/pg/U8OAQJY+6pr9E0R5Dw/KxaCKuE2C5ktZ364g+Vm7u981oZ4mKSV7bNDI4FXCIrnvDEwx8M
en0zNjn8kg4sTgmr59HIuMv6XdkYIE9o/t+gaoSODhctwIVXZDoI65DZFu1jMbtIdOauuIz3U0kk
drpRUdg/JD79uk0yxBbiKnA8o0+P9Av+yjDH6MAbtn/KhP8KvbX8oqnFO6W89NKJlJGlRL89mM63
GGTzzjgBu1HyYbrqqfHa4jEW6IXEbCJjQfeI43XYJu1YYWgqpn3dgjk0Myvbdm09f0zoOyOdiX0T
YRLpStNZD44PZMirJ4r0OxizMP6hRLF3qqBdC5T8gnczPpI4z/vOpWZstETqCAlGG3m/EXon8nx4
z8ch3fpYQzbkyJpM5bF6dmaE9c8ieXj2kk98Z5dhGPoDUB2FjZ62IsZipwlPmqZVbSr7PRmcdy8v
vKd8whcsZfTuIGvqJ/2OZbNf4K31tx6vwHMTNf/7JTcLOEPxkdFidWZ3Wj+bse+yqrr1nFD7yQ2T
g2Wk3mGeK3ftGZItta6fqo43ZqXFeLBz2AzBYHzjebv6zphx1HAxi/re37vFyuitcU+vq49oEftd
5KMvtSg0jnZX/A0rdz5MSTcso5HxUmB28xqy5bgO2sp+SOvsG60TZuCOJRg6k6WL5Xrl+fdAUE/B
Qe1B8EnNLKjM/J+W90fchdOrk7sF88KqPVu2nx2HsDc38EW7h5jvmvcHjLcRdcY+78QjnMA/KfDq
Z7sZ/5Ht7B7CvLQOhMhDMgHzOtOIs+e41EBL2C/54cqL5XNbFunJcwaD/Ua0beyq/Rzs+p2qZKlT
22cm39Is+2BnEAhi57sLGHR+9Ixo2rLyYht+VoORXWY+skXeuM4OZkW/oooQx9YIumMjnbtUa0Ai
HEZsgKb6iuig2JhRFL+VRgakoNIfiv5s6/0l95mClRXHm4mBZGkWkluk3oa5VqwXO/3a9WXFEjXo
ETLQddlzdYnZNa/ypoHtVXM+tBWxu3HvsLNDanuOeVxXM0y6Tx/BRyeN9I+A9raw7BoNYDyiCWii
FrBXjV6tNcxPHRkvjmkcSitv9gHywkNtkUFbG/pTxk2HcI/L1DsM8rraXhnR+E8SKeuPn3grcgaB
YhoskmvXiE5iqDiXIumZ9Ielv7OzZJu1k3j0c/OR82f8MIfw6qXGo4rM7PZ7ifqem5Z4mPVEwXV0
67ndJIHm1RXiwrOjD3+K5y+pGwUt9hF4YvksIzoH0QLlgQjCXiOWNQ7DmN52MufoEHlEmIUJU0Wc
bt21saPnUQzJwQ10d10lkw53ylTdq4km0LLiEC+f99j5POZmQaxFH8fAS41GbbVX9Cs5xtkOuUO3
Qj/VnN0ge5mDSWAFrwWQEGdtTwga5Wz8eKOUz55oYf1Y9O42eojAoEv+vSgs/tAT03gXwyZ+NPCL
HcIWZf7vL31L7UoIcFhix3E/GYLd7eS1myzrcRN69nD9vYwZ2d8mUq1lVkTIdUU8bCrQYS/OqHds
o80X8EH2gSkKglFq8ndiZZl3aQaEFrPDcOTxpMUf3wTNdu12y5Sm7Q2OxrDkVkLPHgfPdZfVV/A4
9XVkdK7E5J3/67d+vyL+7pBXwRfSJ8nOiTN92WdT+9ERvrOQeT5eR3OfueS8OJSEGzY7wa2XNnbN
yh0+cm3cDAsP4aKUZyvX8d/As75l6Mi3Eef5qrR1/lCxotogb9zMwA02o4ziF9f+tBxhHfI285c4
a99Kz+LYqYAe+kPuQJiEu+Xbdvsq8SGIQDgnM/dM8G/pC6Jy4/EuzECfXtoL0wtfcNgCH0DkeitK
p93yGYEWCK3u4M9Rd/j9SgFfJinLu3alG92cMVhbiNN3wawGMGCFXpeF5X9RVUeJ8ZrAArGGPHjj
8HaqeXh1J5iO0EWXCWn2rxlSpW2XVHeHpHVz9GSevDmuT834puE7bU2O+TcC4HHQs72/kCRTLaBl
UiMwfl9MYG3+3GEA1GL9Jw0y3BMFx5jh4Dq8KxWiZsalH83Eu3eMM5Dol6ffS+1Z7jrPQ/ZkSXMY
29b/Cazy2J1ZCwQ3qG7BTRSxswZ6JFZk5sqOdSz+Vv9oeAv8qWrbhtabPaN0X7R+WJxale8rI65w
VFlIWjne2dt0a/vOEEw9LecF3wB/MaouhCnvUmwKX0rIk26Neoeoqz2ImYPVMyXoxga87YQddxUa
jnrKcJO0pqovFetI08Kd/v9VqBbZkOQJ/F9Y7//jf/4fVKj/+U/9W4Xq/YcnSOoIvZCQFcdGUPov
Fapl/ocQiE1dujbSjkMo8P9WoUKB97l9fXITQ9KQkZr+W4UqLADxAgK1SyKb5aJr/X9SoRJE8d9U
qMLjP47SldgcEkvs8L/lJyAuNNoa8dwZK9mPgXTg1NbgERooBKBE7KuNB2hRO4H7waYe6lYmzqEh
7TUeQu8hpvN4mJEYSHwjgzt6e1mG8klU2j94jndG1HDsGZS8B8IaNk2CbxfXQfbeZeUfVZqctFCx
do1t+SuJ7/YRdmiOASxV17iGZR0B3BuMOWe65rnmas41h3bluo+tn36Do8mOHfd9zJbskrWjfSvu
l/eolRAXMnfHhCIJcCq132M7631m2bteMKf056S8CaUH2BHuZ4DS8sDGbou4z9uMJZx2iCrqNo8Q
1inBdqh+gDsM/b8uHS2radYx6SSc/XDRUmNhKsnefr6jGX187EphY5mmfF+TBr5SHbWMOd9JBnFU
HtJphTDY3+bEZtneVB0rt2GRHvj/+qqdgk2e+NPBqd1+WWEjWNt6YLyl7fko4ULpO8PAB7t17P28
xYLswBSLy5utgujLcQb2Yy5m7CFb5TaBDb6eiiUi2WBHHIV6tKzwJSKY4yPILMhs2FFJ6NzgMOsg
Q/b9NXXr6MEyVP04WdVeTvO8bBNP3oDw74uMZoFRjQ03jPbXcf7MGQs96EfOrRtdWlXMeZHuvlI7
NPadbH+SIQUfKNC52nODpDP2ij+NwMFZDN4L2397Uf+x9KCvkMeca2MGySZ3bYxW6Iof8tpeF63Y
pOB6FynblkXRtNbx9xIFkFGTsKlWVR6DHZNNhjpkijfScbobaBSkBCq0D9HAlBXPqLvM/Gp41NE8
rPMxjC5Q/qetSnpqBBWASIeN/e4M+8G11gKQ/oXkg2SP+7FeRLlkEjnJhS3KkdVsMN5Io7gFSTq+
hg0c3jKcv0Iv/pLRWkx1uUVa9NSKYK09wWcKtwPzHD69No6u7cyn3oc5cXMdFVxZhDhafHNtlRgM
rL412Is1eEU91JH3ixPn8dm+X1gVFss2xx6GlOQBJY9z1lMf8BqGWxni0E29FHR+KMUlHac10x78
MWk1ENrhDs8aI9iJveuyj/pdYXjEEpSOfEiHed6F99FClYHcEJVYW34CusD6pp3qYc9BdV1YfcO7
JnWBACqg/PZs9tvhvtUIlDFfikJSNM8WusD2FDNPeQimYET9JgosnG3xXql+O9fTeMuKxOHwwDbj
F+3ZdnigwoRtS5Owz/LGZVIk4VcViz3ls/vqueg5BHgz5AQebW8w98+Fp7H4zfJSyCJ+HIIOXubI
JAPHrz62ZfOmLMgPYkzSVY9j5dP3nReh0AXFjWhO7iCBg7tUimiUz9RS6VE14gMeH16vops+Rrda
c5owkerqcwyuc09Bemyg3RynMpa7QlVveVNmT6Lfgh0OQBKoDIkN8LjeildGzCdWpEyn5r4ON0Ve
Qe0PYdW0tc+ft9bxskvdZkcXShkZjF9p64WXzlTRmQ3k780wURWKwTZeMzSbyOfUt/Kmo+fNJqVN
Ep8jq+92bYsP6df4lVjVc8wgDfVRP69deEQXe7D+dTEpSGF5o7X6/QvEwmUn03OhGc3lqk4Mbhlc
67vaQDTtNAUr2bz8zgI9b73JRqyTBiETMz5EUz8PbJie4/Sn74L8PQIGYFahcQcWrdFldizXHMZU
5IUM+Ryfotpvsac3xtLzBtzqIbpK/F/dPuHNtjRwX1wY24BtTw3vUra2ucxwbKt7j/lflxoC62Gk
48lljxK4yb6LqMCV045MdCoT/limThPepAW5mP2DypnLUOMbO5Ob9sG5Mz6QGKQ0a7bYWnEVvcLQ
eladUz3Yjhu+Jj/stc1XaP/5Lsq8aYmr8WWoBrH3yzFzWFeb3bKq0ZA6AEOPPSrAVS6K5JNb+Y+o
pvbG4YOkKAAa1U3LsR/bpzDjiSoxLeInO6dJGN/xxc5GYeJ7wmP/3pdTcuncGrmo6Yutbbbu/s48
WbVem30wEGbtxNDoGjLdXzYT+G8fAfCi9HLvexYaxg4ZIG6lkAWh0GcHVm8MzUalnmqwHr331pcY
KH23j1Z9IL5LkY9HeEbGNhinZzMJvUfy6thUGp295YkpjsHIdNQkNWBhAWg6WSELgIqV2hD0z4J1
yrUkycSYun1Y6eaHjeG59VWzrT2z2I9jfRW11/01mNqicdmr7o40vrP9gXNDW7tfSmyQi7oe9WM9
f0b51B9m4QzLkbUxht2Q2jgtsO5K/HWoomV3ynkpJX3yoQu6HE/EF3fssiUH+FtZtQMsIPWewFai
2HYQEXVwPTsvKjHPzRXVhqdQZCXhtqhRxve+l0HZSvmj9I3q4lnVsE2Z/i2q+y+D0cKBwWBpkTQ2
2H97U1SB8S3aIltKDTslb+mAbMuTT02eJFt6BrkSXudvGlv1K3gXBk+436yaRpZPvRTl0xx82I4O
blHWMIib4QLMO6TL84+WA1qVqfvJW/Bg1dAZZ4i4+0jRSXrSoihKUvFEQBfINDq4Jft5UmQsuz1o
hbnAjft/XbreO4AlmQ+pn70MMRjHGKLMrh+neuMoj+ewb97Kmi51nsOlPzBXjv0gF6vRwIM5G7W9
bA1epo2bii8fzDLiTn7QVoMF0qDS8uAAUwflrL4jN7hkyN4sDO/NG5IECyYOvxc1Q3YiW22ZZC3A
pJBXMrP546hM++pUBhdjXyupjtIP8TH2tbPxEtN8tIb+LbCL8Gg1QODpZOpqP+beV2sV7dWXur2C
sFwksSmP/AQ8UqFbfEUqfvQkQLo6/omLid2Q7TMSvV9aOX7k7IE2sI8Q82lUtl0enbBysisXDPPs
zFgZbbFBhh9yshTZ+k4O/bLFExba8ZZ0/UfoO8nhXrUv53m0Xjn3vc1kIkL9/aXObaIYxlOZiPIM
gOBV2sFr7ANKdDwDNS6kfAseNGpS4T0mqcJ4kLH0McSAPt3D2KprxlozU5QZRc7FQyWzJYhBLeog
/KySCNyoz1hIItCwGL8fbZXYRw5Uc1GNrVz2AGyXZmkMHxxnMeBE0Z/ZXMxPThGeqUWGD2MkZtyB
RbWtUJ1lA5QzbMJsLy3zSEIQguo5vDlEHBF6NT7Mljmzc61vUXEvMuKiOHGjPSCMKCnIICCFuXlf
x2BqHg0WpXgfXkoRXlltOw/thJyNUqJ5nXC94nZU+ykSwdlD8U3EUHDmcKQa/kRzB5Kg8xE/u0ov
akZFa/w2FCl96Z/J0LGRDUTZrgVig2zavhHauRyGVACodWnLzZmQmBIASjJfhk6KczoRM+Nwxl7d
CMMtKqwiFfMeeeAEr5bdgG8Fzs7J6+9s9gB5TvA9qnhntFJvpKzTZTx9h3PgLpwWkI8HE3+hvYm4
+y47S4CiqwGY0qLOMRjLjsFAwMYHBxmFX+ck0076vOQKjdRKhpl3zEJnmUQDVI7OBdOKUlPWMS+P
psFYMgOGHQZ2P0H6Y/60lduuwNQyjscR5ZveB9LYeTPyvyVrznatwhUrhWntVHmDwX1NSRuieM2R
tqJjXRIXPC0BzP3tm5mQGsX8NrTdfc20+hR4zlc+etkmTTSklhgAEsiOh84xn400L1D0kLU39u9j
n94zkfwPnXr87IO3qRPz7myn5BGqP7hj3mMHg7tkc3/Ek7WaDBYlFT/dAmuGz1id7TAugtgBg5/c
ZZ0p1ga34CCaU8X9n4N4Eobwz7kKv+9D/CtuBN0TStcYiN9YOzFmzGcWIVi6fB6wI4J4Y22oKEYl
AaZOsF9nMz5U3TUehmAZ9FgpvKDdFgF2W3uoTIT3Mx7p6tjRbQD3In2chd1b7Mh+y3nzB9401GIU
KEvL7kcIJnO2tSxMIXM6rzH/kBxSaTgt4gdvUbZwIndLns2Y9RAte1ZZ0Nu6BeEx2f07hvAaXkYV
I7FNzu2Y1J9FJ5YNoMI8khrXXJJsyKFKd4bd8TNi0o7SUx6iFmd3vFeZdld24VKjmKmxjR37L3Eu
TB59tbSDrtjo2VmJYHjRjHC3pqLYNKizbpXFw9Ek6s1t5SGrImAnnfftp55Y0qvRyUXUAWK4hKER
LuuJl2ehvHU4ju9B4J6yzv9MeCUAD9aY8DuAOnnIBtV05LrDyb5RYGPXEM2NZRPO4a71/WE7Nej9
RKj6nWBN5+f7SdgEzNpP2ZyGl1rIxw4tzw0CMuWDWDnEA3DD05/3djA/5/X4VShfIBtTK7jq9dLo
jXCdM+8XM5pVCCmtZ55JQstW85xALGtexX1xBN7w4PPW7dwxWjRWFGP0B69R+4gIGsDFyyB5cZSY
UW6XL3WCbuXeLUD7Nm4483wGtHVBFkT8PE6YW512CBZ+c2lSl8/PeEidGWpVsmKUymMRgiOQeWgd
0wkRRDyjD5prf4us0EIz5ee8yqNHR8z2KQ4qbKOEKdJiZvxR9Ga6iKnpl1ELwawF+wxTbsYGMrBx
dAiM8HEG2MFEIpdcCt0mx9ms042Q02vWYswqLdfbINTDHlo1+550jb3FcG+VKOf7fp6NCVZGKLl6
6ejsceCzrKElXV0951c1im+meN561rjyUr3yB2t+GSyV7nU1OQtnDoqjK6qHQb/7rpw42+/u+LQc
nybB4NIrfWR+gpkKL++NXYbBvle+XjfaZ0ckXUTKpct0x8jig2m5zcm+XwSmV+4AjRvMePHwauxD
0Hg0QIICrkpKIs6+aebtp5htwtbTA4ZRxyEKKe7OSIUBzo2ue+LHWrcAdF6qLG3P0ariAVtjX5r2
YV8GrxFuNxdtzFtIRRNW+Tc+jfEFTSmgpDQ6pNJq1pNK3KU/zYBOPUAcaZtTFMVYH7y2vDaD9Tfw
787PwS8ZjEfdLQ0q9kecK1GG1bMvYISVwkFmbvndGnyg3qixVrtGoLkN+gSsquoWIWXO5d4IXRIe
R2H85PM93CpFb995j0EeJacxdU5h5jsnGTUSpaqcV5OddXsZWIeG2hYDFqVqarfEeIZqgbIHolCl
zkXiRudM611fTdk5dqofemsq6SLYEdBeIRvsy7PHgGPFA5mvcQdZT3lpGLtQTgy6stF6+v09On1y
2dr//AWjNssw4LElGtxC1720lCtLEzDJfjHYkXX9vXS5N8IZR3qhGOBdE8C6Yd9F+0HL8PB7mToz
PEicf1svk/OpR7rxyB0Ia6V3jhZ3YsSPk2bPxHVkQG7qXG0iN4IcOFolMtOlamQCAcxw44No3Tei
vpv1nJfJaykSuUFfUWx+f4nf/ZxgQcbdnHxYSOldlRLAUZLE3Yylfwoc/cXmkTgiLVZogZbYE1BU
ajHgmYJ9VNfJoyQgjVSN+QnhPh9iEhqLpAV9jk8oXZdyQq5Rlum5V7yVnAS1mO7ttwSVzy3PjGRv
YKVlMKCyG7Yq9YCvbl0ZGXTENE+unaayUlDLzMYIMH0PzeoXwfp7qXHtogXDV29N4tjo7CnolA84
ikvhWD7RljH5g35HiTaUHxwgCRL7ooWKqFgvgkS7IlMekXXY48W+X5JZPHeOMyPZ74jYy8z4pbmP
LZpdUOTFFkT7dCkS44D7rofzbIKXCtPquc/6++1yUrYePyK5hy5gL8hMVN9jDynd/zS8Qm5+RTEd
9l6NLGfdpl6LgdIPrr8XV7rOEv0K1PMYF/yo0qNji5TFhlKvSYQSEuYX6nMb5I50mXXg8qdMcB+n
Uj4gKyt+SDHdzsGSXUP0YdRNhAwM94OY0uDFtjNcYUQGJOhUdgjnm60IzGHTTf743qP3M+Ueerw6
+v0AztAgysmt0bILFfgnHo9zRbWB+ChEvXxXQtsRAE8jj58yx+u2HZwG5EAuI8nYZTiR95cupVis
05bFid0g3tcqXeP/yjDO7phWjzv4Po/ugHNnMoNwU8PovYWm5S1jVsb41O32CkTknA9FvczA5D/d
0WG8VaaYPVNxlAbAoGpAedmN4dVsZfjsUOiQ4iWttcfsHG0M7EraQ2c5J1H4wFmPVlDrt3rqu+Mw
MoiudbHX4Vy/mCxcSPWSj/wrqpdYdpsZXKcvqvxoC+DaBLYEC8lQZ2VmRXoJVDmeJFTsldlWUE/o
qoiDtc46/MFqjqPDZ1b7m+z2+1WahvQlMOydtFMvsQPt2BCmSb7dqA+GSbfn4hNfzxHCyaS1xHFO
/B/gujlzpj7ZhYIJz9Ch6fTvO+nfr0yEvYdeGN5eNeFOS+hDrY+eFLsxp3LKiQ3tlZbU/PG6WW1I
tVAXw/BfG+3hNsAzi2sC8JHHg6mr0Tqaks+jbYMzp4VzLIfhKiUYxKD+w2lt7YJWyWfweO7WNcNy
pcxqPNU2eIak5Bg02ueumaM9qYakI9Qo0wAslir5TvqYJKmWYY82gl0qJ0amQNIoCTr25Mp2Dk5v
XFuWy9SOI4LN5CsCILRF8gMToh7/1k0Hc4qp98JVslnaypcrLd8LTFPrzPrwEvEzkSu0U062cWOm
LEZ9tmlbdjRusBLz+5IRKmXQVdshiB65d5COK30amESurNQqN0PL67CsUTKFhBBhJuW7S5pbhvkw
TFChdxDlPEFFVoZeuVGaeoJMlc8shPKmjfE0Y6MzLAc8RbvTYfcO3nQ2cWhYRqepZ4fxLkACDesC
hvK77dAQbpE2ye7+fznHn7lN5oQTbJlibE2JpZpB2KKMakRifTGs0IHj48ywDdW0UMUgjQdiLlFO
EKZj5miafNJ9pzTcRTUJrYn5TzUSdtBpUoFaqONeQKQTUXywF6JnxXGziEOnWfQYZNNxJCnSWcw5
/kY2lZ9GW/6NPYwQXl+91mGPn7s5EetlACGNvFVlwMhCNktxu2FWxVCTvzvvj5Sri9TAPeIN+QZi
xMYN5V+h/6TY7ZZ2hK4vibTEtpKmD3aNiKptkUM7HsCgxLL23TR/YYONIkdvudHheIYDFEa6CRgD
pGjVjG60E7Eo6YN6Ke4/HcREqGTcLpHF3946wCtwIKyJSbmBFj9B9FmQazQ9sYghNXL2GPZqLONS
0uIJvoW14xsMltwBaQ0G8iRpQLNlRr/CKtQ6xGomtAzv2o2fSBIOdlKBBUYriTajScgb0h8AkOol
VUs7Mg7SPSlnUc6gQCl603xsnHU2fSS2Exw0maeBVRCUmsIiAbNHH2SHGBWs/BYLcciLYtjVuElK
E/4IUWYDlCN0ZyHATPrrfLgTm50oglWgQ0yWPlyKIUihPY5rhjC7UTB3ba0sRfuQxBi0zfcym95d
tM1nvA38RN6AYi2t4jWtn14hyQDPGW+RD3Wvygs+o9lqtvkdJR7xnTHk7Bie+u+Jy2xWaGpf0dnl
lhNimwgDemyRPwcW1D7FGs3qGc90+aXTSCOJEsEfwBFo02QeBq95MWbI8oVQu6y1Ppl+AXk2kR2M
BwKs+l01MH9krK6vLuViI/OV47o84FnjMpofsGQ5jF+FPTDCcxDSpnd/a+O5z3hfv1OR1s/9RAqj
aw/YzyjlULk4coU3jEkX9rFFM0omeko/0CfIh5GYVM8SLtvEud3GK+kxbyhCGztnhAch6aNl5ctu
OUXRhMOvKDZtMwW4jctu65B7UTSlfSBG5m9fiA7LDi8DJ0im48TTtNLOvJKqIWCszbHUljN0WPch
cqV903cohuPJmqw6g4kdZAwm1eMjmBx5I5t2MtIRLoZAWXWnejhW+xiPfnUdB48TcRphiZPymEEJ
piwcrY2g59hTK/+1ZeAunb4yTzI3L2kXE19cBfYqzJ0J3DA+ZxP7HPm2Qi0LBMWLIWSyrrqm2ufK
MB8clqLL0LHq71K+hc0YwquR/b7MYGvCW1oYftA8xmzKl+4M02gs0DIWbmeffRJMbfD05wKJqLYH
FOJOpJ963AwpOpAB/OfSs30DdCmEkL6BxN/ntXvTorl0Pje2rh0obHlU7ALL+EN2gWBRlMGuyHWw
y8cflMHe3vGi/DGQEqljZjxH2rcO5mBLBHlSXcAsZlt/r23P2rHgQ9dyXxEglKQnDGLIOEoxAo+a
975otsAjq2c7SLpDLfRBsicmtaQsXilVOfoSRMlx60KQkxbbx0EeqjCJbrmRnktWcTvJKUMWMYC2
vgBgXRiPmBizxe+9SY9hgatUb7pPpxffOsfePD7/L/bOYzeSbc3Or9LQuPdF7LA7Bpqk94ZJPwmQ
p6rCex/PoIfWFzwt3SsJaKDnmgRI1jlEMjPMb9b6Vjt/MxCsgR9BPvTaThByspwcRi88uzne3c7U
4peYOd+it0qWiRVrP9vCTZBPZron+NBYe6wy124Qk9rhaPCKYohDhum4R6fMAZB44WbwVXh0XMqX
sahQIToFCFYBjdvU9GrdlQNkXfAO7zyowfnZzcIg+OVEzONwopWIlwjQ0xUmRMSzfeyn69GMsRnw
tDpMoxegFBcfuBT842RWLE8Lv7nnyfQ6G/oZsotjX5WUEm7Ac8MsHk5LVWcRe5CnYlpO9Kp/Nf5v
klSj04iob9tx+oephzIMWXfjRYpoLa/+INzzV9yUzm2AQHcIdecJwT8EvskfCBWOkkWohRcm7tZB
Dwh4TD0egilatp1BuNKpMgUutXxY9ZMXXHwGXReTwIJFmqCGZeHNXAxj0+8aR7JMwz+i0f6UXi9e
lEHaYt+I9Iw20j9KjNerfoRjpxyu5/kQ6DAbWOg+yCyrz0GAgQ4d+IGRsrXDxYODyw9Tgi/TfksQ
h3kPUon7J3G2phvre0T9M0JUD9bYrHLIrGFxH0NCkfucT1tT9vvYZv3LfMPHN1tWv5ISQ9afLK7T
D4ZPsD81P9xVaJmuLoN0y7PPaTKm3FwCoiaypya34Cyo3Dw0NIRLKTCXtaD1l8KuxCVpeZiw3oiW
BvmFwK6sWwlngLFxexNjEJ38yMjvzsRJbEMbWPgZgpEiriGwAsrBUeGFh7SqluzlsE1N08uUotsu
lQrWmTVodxrz9NZ3ITFbTDaXRlkd3ZQVAnF3McDSBBN4rvdLZoDsmTX0Vyb3AWaKnOmL3pguQzxh
jOSOOwkGWb5m3AOcqifN0s/WI2hT/6JNQcy0IjOJYNAjaxHVwSlLKv9W0HimkoyWwvXTfUoK0Loq
B2urTd9D2zjtshPVwW8UHC+0jgwNRAvD2snfQgTHrLZv0Jrr31OyicLu3rTU4WkYzTVOuyO6xNpp
pRpvco6RmViOfOWCqSOvFn979tHx+l8LQaxqhjXshMhb33qTAxVcAMseSS9GFPCkD4b6FrYjF3SF
3MkdN9qhrL01XURiszm3v6bdbsYYwTeYMZ52hiaOsCrNhIh0WeqEc/e1hb0Ut5fqk4TiBtM4qDT7
6uvptW7H4TtV3SMtg2lvRUDHqqFnHlfXxgurBxrz0i3ZfRDk22mEyPXeWYywY8d8ih4+zN5JY7uA
kNvO6uqcF3oMlZOoAk2DNuFA6tnDx46eZON+KZWMeJbmTrrqIgQCBF55ufbi9fjF9cDPMObDi3Ry
Ud+UmexiPy9+T+ZhmDJ65TGAFZmPjVpIyoCdaRGO7bpUqrpREZ7qJFDRclhQ9sJE0vpLK4OXoK1v
GXchlHFGDZ0KUQ/V/RIcyDnrU4FntDyOMv/uCyQ9lulo75GmujVBWv1u0krWCwBISPTsozPDK3/r
cr4sfr51O0vbBbRmVT6QZkXODgqekKpRBji+3Qk1vm3WawPG0ZZFx/TwQr3AWj/pvwT7RQuf7Vci
yQ9ILXdny6TjhlbKJyuhAlRgF+56RKI6JqP6kTjI+BKBhZhkgq+469XWtHLn8HPQ8XkggjVO9z5S
Etn+HPbq2YLm7MDtZloW3MHv1XwIVDrLbqZF3uqvkdY94TjFTxFh3T06whoReWk6f6fvQs7snbvL
+Mc0xcMfvHITtzaCSBGaVw++/d8HN7CunTUIKjNiQdCGdeuA/cnJVQaQ0BgWTk0x193SIKs+ZOeL
HR2DsQo9DQbt3KV6Ph+Wc2oCt8ZhIP2TLIS38FEb3T2ybZPeHR90uGRTF9tOjhVEs86ld6/LTVLN
YWekD5wLNBI0OclXNntL/BjPXOal3ziptI3GSPX0c+hzg9QgLV27BMStuD9oZ7TV9j6JVbGLsfPw
7GP9INxvRKbDV9yaknrf+YtyTjEKj7GOmB3mEpZBrzy+9Dvy3hrLp2kyiBp+6bWPLEkr5DHQQpp+
urPOc7ITNcLnOEJO+GHBV8J7afO6OTqQDWDdbptiiM6A14kuM0DgZm6WHBrM9ysrSvTT/5dnSkSS
iCb/c3nm//h/IKF//1//S57p/gOxskJz8sMIdax/yjONf1DkaYhTJMAyZ8Zz/oc809T/YTmGhjxT
d5FBuRqk0v+AhBr2PzQEm65yLFoIXUn9vyLPBH7wf6kzdc20lHQ0HCG8bIAV/PtfX090V/V//2/y
33Mdr3049d4FP8QZj8EImYiDbfZrgw3Aj37w59DYdQik1wMr00txxm94UQG8Cb+rXHxsHro8ruEl
6yXvqRma5N4qup+SLPY48x50oViRLW/VeZn+TKaT2tWpCRxMuhIpAasZNgPDklRr/9BZSXXFMQc7
oNMQ9MtgviXX3UuQwwaPUKh0rTbRl5vFFpsRe0ar8BDCaBi7GmaF2eiyEkKPSq4QcCg7jPOzMYSv
9BQMlbG/rcpenbpoKp90QuEql6vcJM/6yVcvngsAHU9sti8740pG+Hhm685ozi+AHBn5kWY9P7ZR
mh5NBs18LXuvYzmsgFcG/aYDNgMwLpRIBUzt1LVMEQiM6eDkMeU1BX4kJgvY2/xPjeHiHSQ9oUi3
IfLDvexUv6LSLo7w0c8oL72LHlvDomrDb3z5/lbYYC27dtWLIPysRpRyHdBmVRAOi00MQRngc+6Q
p8qxXrrKVicRuf1qqnrutcJ/ctrV6BbR0TWxfEo3Lr8UjjxsI/FbmhrNjilasoq76tp5wS/EcNNL
Af14g8R4AAcGOTzLrafY6JjmBG6wI/DQWmSIUMSicFosxgABNsz0wg0eAsaGhjWeximudv9ygd3+
xtf+W9amtxwdG+cgVwBc3f+Dawtu12F8hdsVmxfE2fmc/pdzllDJ1nNIZj1rg5te2E1ll4C7J722
GZxI3DywFoNTKQv281rQ0pqwuWwTmq2UyvDIIzo/lh2rnLFo76UOISRONI27pfln6lhDZHaZXXsQ
UQuk8lDuWRUN884omLdHwCDZI7FQwpQ3vChWTJCrDubPzonlk5q3UNiOxn06b6ZcAkvZUxXzxoqO
fx3MO6zKRoDRxWVzTgPnpfQ0yax/zlgrcyD3+S+oLukLGkom18hk9+NYqn1mBa9lZvcLSwfhW+og
uwmPADNe+czfNH88adpk7vHZHPRIokO135A75PfANbQ11C/27jrSM1MwWaQgdR+5Kdu9a4n3tmKv
UPOo/upN88r80PyNxzVAEWDaQ/Fpmy4BEYlXbek90Iy11gZlNh+6GEIMYjiUV0rPkEQY7r1so+Ta
BKsKsZY95tC55tKiN1x4l7a3yKv6nJJpu4dARJJqlR5GrRQvEZldQWmrL2AKGWEJ+KyaYF3gG11q
dmqRAA4TX1aO/OwK413VDpJEvxhYQ2No5eQtBy27GEqAosX4sYzkRMYMRCpnqZWRIMLeK1D5luU6
aQkCjG2rf4FbotbgHKtNYdjyBjQMFygBXPyx/sOBoL3xMCgeg6nD4xxNzaYUbvQY+bsXKLTWlOjZ
gWY7ehKpl5xFk8EUEuFTrRqERv2wDaNMp+Cbl4cDqAHDBXLWpmgM7Drbth2pFiOY+aVFcIozkEbS
isy4UI/oFwUxbdnpRbLMfUZCrhd7L2Wa4em26mw5AbJY6pQ1c9/4LfHCvRrdvHlHTyQCr2Ht28Hc
RYy/cHOTcaRfzwHIWEZUn6cbHUbFuphi8qYJolzUM9rh5+BrTIHawEVwUPeoHu20PsmAIKDYKf0N
LW598vu/ppLVehEkB5DF0TUBUrAqA07eurbUgd41rItjadTBenC07DvEtDkYZ6OabxBWM+3Qbde3
qdq1XtY9Gt1Pr+wTnnQjQkwe4kAOnOKhV2XLwjWpmN35AtnaaAPN0VHTAHbiHS3mcyYhc5Lsx1Mz
9iHav7I/6134TEtbneui4yonrP2lt0VELtAIFL4UDxaD3j7GAcPMLDFJSfbfXOjBK9sBDWSGFWcy
ErpzQnsgiITapHA5LjHWiU1r+P2liw0GWSrF9n8YKXa3Tevo+9o2xGXUUSIIbD/vmTddE4ZxyCwC
kHrZgD6tkW9ZHWICU90ECUZDXG058frHJ5qVEIlkkOjXFnHGMminfLYKZZdCwnyjDH6EismVjLQj
Mx9zx6dVNIQC87N/HuQ8V+jz4qtum2C2IlgIPiyzPfzLlwCOcPyPJqu9AVbyz8EyELIgTusgMhXE
If38sGTd9fc/D8W4rLxa3wlc4odpqIrDz1cKOscsCWLF2HgIBIIpXYo6CH7xeJKkBv8VuS+gHH9P
NsEe/oShEToHWhVDebtgkPkKXYPYM6+hUw7r9H2qVL3oB0KicQ6du04Yt2i0wHy5jPHauidPe85/
Vkzu/j6EeOHBf4evpnChwtRg9oI0Ra5pOOQDzFirqmKm/yNJ8+qe+4nvG0fWGNXJIq55UdUN91Ut
6tvDz9v089XPAfrXIyi6dIt1uNuXjgu9wHch7ISYVmntl8r1ftdogg4weleOSWpdYpcla7bkJBn7
rKeh1FDqRfE9KYqWHYU2bmACr1JBxR22BbGs8F+IQjn4dmniCtUYCKeovepBbFx9crdpmb/Nr3dZ
gBVfEIR9TJ3uA8n5+IbBEeGSXzyXPBfZLCv4mAZGzTa1hi0UzuFtHnrrCd7mugssdqXevfMn9SVS
AadOk+MOTXG708Zt09nVZ+Y35XYoPcCz9Weai+4dQjm+Vyv5LuaYKSJ54k08aJ+Nber7vnS/ErMB
UKhpwTJwI+9YxFjGoqyWu9IdkavGdvOKU5zItsEuAFDSvkykqq9zWGSUeWwqGjWQKWNQUvkI06hx
0ltapKjlDdaQS+yiETosfjjwgXIWqEcHF3E72QNLcVsjgCbGwFzqDZFWbfvXJPDk+xL+xM9XiWb9
ShPytxtlXsKO97dsa33TtVDUnTT8NJSdPdV1VC7TmDJUt8h/bAs2aMoy0hWwqfC1QtUs+MxSZBsb
Z/BfcSUE56RPk6UkmPiWkMFgsyDmbGimLXkfwb3I30ODO3pJ69uQmkrwD0qBxsURYmfZJa9UcHB0
65A1Sc6CsqV0JH1oyWMr2SI2LU65QICuM6C4C0X1yMZlPw1atdFY/nw2REsp1+mwCzE2FpVUN4eR
/36ObFnwgLoZLF5PSdKjs0jsrWYO9RF4B8LcOXQMwli1/5G7W4niJaR2c9DiPS77+JUdEA9/KdHP
DUHy6k35h9M0yMsRfSuv1a+kJ7eEpzLNUd6yVJN86RWOHRsFllc405onUgijBOCjbzgvoVvLdV+1
yUmBPICNVqiLCV5kVWUaIScBQRUVWyMP0mfpXnTiySpsAMuoGcf1FFnnwnDkPvOrY+eMwZp2IMbc
XwZP3cSQohiRhxexCu46vAZCnRhv5N7IfsMxHm6unWFD968l8pCtS028nCIC4ZranZ6gYbx7YXg2
sNAvmyh70mqt2LPffHJkaL5qWtyua0JMq7RRF/wh7TkcyiOafossNsu6Q4Ds95Y+wO7znA9m7u46
t9SXqVp7Q0IIjtDMlCsvCQoMaRViU9s+xV5dX0pIaAQw+bZ3U5XhIA2D/eaFgXpCF7Wqg0JdqRd+
R9Dpv9HLoAQjpvnJzSNinSO8NS0LZgPb6rVzaT7Qs8tNFBvjs2incO9O0UGLnLeZB4TpwYb44vN2
BOZnrvOaQqEXr3WIs6LOun3kinqJKMjEfyN6xrvFjWlWe7Ps6EHhEB1Df1CEcmeC9EWM4qXJr6oV
2yGTu8VRg7+JecF61a3kQ7VJe4NSR6Xg2fF9nPHFMCC2ihXSGjxy+Jg3NVVvP1KmG6mtWSd2aj6w
nTFcMovzr5XRzw9t9eGF48Wct6yD675Ty5f7oA7es959G7sWqIAOh6RXJtn0vBtdoaUvURmMq0YU
KCtjfaBbzOuT0J3dSLbEH6D56yAkRklDhsBE5zgEz8N8f8jLtD6ogeCgfHTcc58a37Zoz06nBR/c
7urOjX7bY/nQxWTAiLVfQI05m87wFuw+om8LJMRCWeGeOajzApaxXrhat2e/PKLPD9vnAjEl+qeT
pUbtiyX4PQoC77fP1hn93bW2qcVgvfxFbBR7thtGlHg1uYyeJskprneltaqQsqxMuq1nS8S/Dc9A
WhWP5jEZvauvtUgejCK+1NY4LCuY/ltrQOrL/KehEyOU0AV1yOO0ssjjgDTgkZNhznl5meJZF3Mh
3gvlkSCZUzfSe6z8NDI/bDluAqIOPgj+BX3oU9+GJKo7kSeO1JTEdkJIoC6oIO5PO0LY2id2G3jF
wE0NtNgHcPT5wWkBwVaN/ajtwD4ULTGHQ4g/qhu/y8L7BcoLl6TVQ00NnDn3PazeJ82CRtn4T/oM
Aw3kRKnEYWTKbKcE9Hhd0W1qFdyMcot+ZAsD032Vwh12hkjkhvdw4Ea+oZIermPSaMukYN1GRpj6
akGJuNJbN5jHvrEXSXYFvreTg/2LXcr4nHvFru1mrlPMujPs+cgc74AY7pih3hkC2/uMzLhb25Nn
LJsK0TJSluZV9Vyd6KDtc2fAPIrD+hB3uCN/DmSL7fSS1A54IeXVjBp9VdBhtBaoqgLLw0+snZei
QI0SABxN00moY0qhHFM2Bge3hJ1HTkDZ07a0OP3eWFL4svxTw0H4LqcUEpyJqVEDhxFWJZqCiX1g
OAIyEmPhPVG41Rjb0OGmIf1r0YfhOvCb5CRY3KdVhtGiAyJrEflbASLWanHzc8d9jDU0jrD0MjKg
MABEQFafSf2EozdibYygHQJca0AX6e6IkLn4lWWiOGqRXu/TngkEAGU09auqqoluHipw+GTIYnon
tNSc0Fs5WOwuvNdfPvm8J99T0Dyqpr9D9EEbPUZfKijqNRTu8EAbcq4ZdRyY2Nsnv6yJPnZz5ySS
NNkFpfcylAlbPuKR1Blpn+EznyrChY7x8LeebWUy1L8m4+TRBSHZqJMraaz1eZxce5lLhgAQDGGf
5v1wdhM57NiG6HLTEny88rUIdbbqvY8hTj5BpKo7YXF3TdFsBNWoXivhrNokyz8hOFNaOl6P27DP
j1bhlks7Mz+IgQSBnQqLzEy/O5Ln+lKWztYqCjZwddw9uCkABSuSbNWQ3OQUzsD+TtMQH9qvJObJ
1zQ3+2PBRIU/EKuYTu7uTsJYS2r5rcgx7JrUODoKfiTPOdpZE6t+YbreQzLuQZTvOWsRZzeR9/be
jRRSbiqju9ZkXJxJC7TNCJbRwPZLmOl4iHL58vd3PWM1IVM6t6qmc5sPXaq/ZVVXMuRJvUMxH7rJ
Vkt8T9a+JQoewub4u/eR7Hks0ueD6oKPqgtz3toByhlqZxegzqqbyvQIySMl0tsgPsHDeboZDapu
UyMrR4zdu1uU4zp3Q0TPRl1ci96Qu8BMi739PqTIBt32aZKh/TZRVrB3MQ8oL7gi8XIulOaZ6xYh
3FbUrvGhIdFuSVs8I7smFMbNCMkJapggQUj2Q4h7kd3eiJmkao4WCE+QYcwVy94ffwf9zo276Zdu
Kco1xzibkrwIOchT2YTR5edQkQyxI5ntY3ImeWUmZZwHoNeAGeW1nlWxP18VpYj2RWL+HoyUaVCa
H3M8B48wESkSZn/TAAzEIjBmpxSt/gY1klxU4JJ4jgYupJBYLHKja7bOmPV3k6cY2/vA3OnMZe8/
Pyt0JEQaq28urRFWVNhoq1pVqzAuqhtkug5dPgy9QRvKtVUTeBHhvbmSit4APOJDdAb7fXYEdaZO
lF2h3IthNchiI8RKFcjkYzca9HsVK9usHyt4kU2xJGO73mauWS6ZYsdrmwp6myc5HTTU5KOdEYbI
h1ptHVk9dADoL5VITjhKXaxSVX9gLLkNCutzpHz5C5XeS4ub6yw899QUQXfQm50dFMUl5XF+bPIQ
SRw5goEE90FQSIdLeJ2zULmUdSRXwTwXYyl3DfDVpaS6PBKZbA0NHV83b96+LJiFj8kQByYcxkUX
16G1BQ8XkvxCyLp2bl3AM1ukIunDKgQsRiEfBGdfD5nMOqG2b+OgIUtPzBQRTDHdVF/d0KnuNk5a
iF6SmObsURmxd4FphDGdKNeF8LoYai6HXJgApxPWTmOtHTrZersqMMJFAvlnE+nGR98y110MDV7F
xikhlg16tC0Hx8Lt4oxXYpoeoRYR6mmk7oEHgzrAzKvDuFq19hRvtYYUB1dghHAHVHLM9dzrZJ+y
Oejp5zCWGdcSU8tWGEQd+mN9jU1SisxyTD7rMtinvpRbpqXQX60grxe8fG8GwAP8GCa320UGcCw/
D16nZII8hn1767WueRBh+KYy8M6GKOEP4eb4MJkm8ffnu3aaUelRtm6RRv6VI5CeVe8RkxsMt3oj
YvDAEREd+6xGfUyHjPLfaM9+j1gdfGlNh8ziem4g1mmtol1UU997ojkOoK/MKihemkD7zCPVHnnK
YGYfeRdM5NeXlk2/wx2UGlEvN8L2/HPrUKYbWTG9+kM97EPCwJexr3esyCq5VGbxhcSyfXdwjNFz
j3RIQYwoymteGyutFtP8OzxGtiuAd8460loSVfTYOIjKOVTS/R0NMtlFXj8SMJPXm0JKC11/35HJ
DcLNEUSbV1qcPwcad/Myauu1rhHQ6QxMKV3DoTTjYmWlEqcbkbZogey2P9SRM682+iOTjvI8Edw6
dSUmjA5LHHs8VM+SgDZ87h+WPW1IBaSU+ax6Ga5qax49Be247/IrPH9eUa6HH2QxrkDAoIeyje49
stbFgDQBUfE6B6X2PUn1VBE5ZmfiT0S1yg7a/lRFKGdKYPViEU/ERE/XV7gSeMWg3o5Rx/XTTJiq
dEs79xVRaFMXLTNbb99EG90iDI1Xze7/tJmYTjyO32xD6yHa5ITIldlfDRlDKhnUPR+cdKFTeezT
NKZzGEd/6etjv60xfC3hFaqd4Cm3JzAY8/hY/E6V5p60Jo9OoREFbO2nguxcURzY6kRPTpjHq5BM
8g3PQx5w1rTyYKhyN2K3zozvg15D4IZhpQ0ieG047bCaobYYUhidmxpiw2EF9d3dBilpP0gHDDrm
qd6xjmsXg00uTFp5hwAmBv1jvmkbFM9VCci+qbJkGWdYhcPysw6d6VcArQQf8r3Bu/DZuEkxSyfR
GcQ4+CQrjJWGLBRaqou/l2c1dpGWQIFRHVXO3C/qCu8K+3GroXo+/I0CcsxX5UIxTtOeLoW5GZtv
oFlRYpTM+ZehEYd3Sijb0cXKM4dwXUtFeE8bdPssQ6M/icK5jJhXlnYwqO9B6MsmMdVHIW1uH6HG
dj+yXHoGlA0//0Xsh0c1mAfPjGxyHrx4QYZR/KpAQjsxBZiTleWH7rRwodPieWrdD3K4jkgdxR+2
UaupDT8DlMWsDxKFnc88ULi2zxN7641utmjCmpLw9JrbCrivFYFdr2qaYgALFRzTur01dbyNahk+
J+M8+KqaQwNyeEdZJ1ayitW27CQ+4qw8RYoJFL+83Lk6jyrfKHkM5eQUAl2Bgk+Kmwu/akiKfJ0W
GSKEpju6LIo4DSuKmsDY+96Unn8OCd1tHGDh0tjpMLZSxyYuXwa9DY5oD/uVYCj86bYees8WF6Uv
uk07Otm6FwYKF6cGHzDVBMpFm7nU52Kr5cpFArhKkNmTsp6EBD70KcBPvqVeeDQWcUwjChAZVW8j
o7sL4b0hVTqebMvL5EFNQ7gpwsLfjXrhkxQuudWQypTbbzlaUwwHmdonjUye2rnj8ZS+7rGonvVY
k4hkCc7SAPFfAvZhFy6dDsS9t9M8iBRpGX4PbBlNKDtvRCppCM6ClmkTbC0S2TFl6P6hLWkPFdrr
dGqmb9aYG9Xh14E9ZTPk/7Kai2356LSKPD6a7ILYqfp/RFytS91Cw1LIGGX+kdig/kn6ZIo3Q4s7
lUnFoqiacNPr4BPH/32Qdgd9wksv4TR/WIF/s4Y6X9RoIpb4MxFRamO+DILYeaiJVdeggYewi88S
dzXqZUMtjYrEaBiAzt4YCGpT6KfWCZPvFS5KrmKV+2wGpbYohwqqBQl820H0053IFkJf6yP1EGua
SkH5DANE1bHu31Ikbvh1l2TNQH2RZfVk6PSV3dhRaU74fERik2UwSg9cnTbr10WHS8H9smwj2Ysi
G66M83oMOubzID3QwRSMcNrKF0FrsiqwWe1pSOr3FIS5pyJgWk3mbnuKhnNjkD1R+NmBTR/crwyh
2uwP+zm0DqxUFHuMMsiz0LBdJ4btPQUVmILIl4h7NfFwbKc4uvOhNEf2yG1PundN1LLOhY1Xrar5
QyaBYEf/sOIsOoBDr7dJKvUFezH92sjYuPaBJ6l5iNmDs0shYaOL4o5lf7iF8RTpEj6nU77nhT8s
HUfrjj/f2j2jgap7E6Eu9uiwjq6YFdah1lwA0u8h0mi3mh6GzVH4AN3tbFU4ahvAIZJ2O7ReXExu
BFjryXsls41mOQ9DWdlbwaN4OQ5O94jSgPmsS+WSzGPrWpbadUyZkGS2Jj+1tmRwVahpHwJY/wEa
OGCb0FRPBRnWtXmsJg0Hk8E1KZsarw5xnYMay4MfVtey5vIVlriZeP6fSxO6WRvod89B8e/gQuCV
pA+XMnyPE/EnZxvehue4d/wVC9fozT+dZSwMEu1fx3TcVZXWXlH+VylzuDCNkD4ZH15Jz6qGeRVd
Tu7Gps+mlnDMRWHL4UTFxRkyh3xlQ/gSt7pxb0J3bQ9WsQpMehYkRREC7WVarRrbv/Oh5C+Vwahy
dBIuDb4LRVg/AwQyfCzwYM4/9NAeLpM3a0elbz28LA+WPABop3XLPfbooI3ePbBLz06CAfUJawmm
pbrZI+IYnvtpgGhZgq+MmBQgjwouypniFbw5+4t4eLqtIb6ggMabYKorOYLZ0axsd9E5LQYDJ/4g
42HaSj470LSecXNBVOKr9oc39vo7osu77yIWoGGk+TvvGlpf4SZ3X4a/G01zmc9ZEMFdYA0tzpln
WRwsyz+xNEOeDYpFyzB+AZ/QL5j0sq9AwIFtKbReDC8g5SSbglvqIJwvBitlTmm5B7toNn4QyIuf
aemuHRPE1OClrpGmZfspy38hv4OUMnZc7aXyXzJNe1cat29j6h/drA4t24RTZRrXod5/WMKOrv88
RMCx0AFjuLR9GidZDOHCwBzPqCiLjg4ydCNMZh5wHDpndpJ7kYGs9Jj+haPQXhuENUMI92AoA4K8
aijqU9liCusnecziZthhNr76BjlzrZjdcomGLNCU2QyD1TdN4f4l5ATUm5vJSkZODNE+uwjo1qfJ
Mcezlap1N7QWgJ6YuSw5m7AHnEPn4+EyCc9YGsxyF0iQwVOXqrthz662eHTMlUwedjqY3yDcDG7L
QXidVBTuO00HTzrP/YfC/jBLY+narvVtKQDP0r6w6hwu/N5zi1D58PNdLwRbcYY01gEY2d8/G4aa
mJORUbATy/pUVWG0ZIhvQASZyPKeD0pgFdHqVO7LokDYgPkZG0x/Ey1jgo6cnX0ndZKVfAhIwCme
MiYh9N7jUjotFDm6YHJWxe/KGtzfpf2EdlYsCaYPTwTKkqpVYzYJ7Sx5sexUwtGCzeC7rXwmV50Q
EGLr57o3N+QvfqWx/fnRP39e++uRYKUjRZ7796HVu7sX1gEWDFmuCBO0P6pI3+lxKF6nifJ29gUj
bbUWcQYh1wcERNpV+qsNMaIno5menA5zP4wLcvKqsbxqDVlhgPU+p8AeL57jTUcvLB8yL2GkoBTc
uCYOv64EwG8ScbnBqBJdMgMjfBDv0RraT+yz3mVeD19pg5cdHW5+lUo0q1QlE+gSc4Ok1H/Owzm/
x+hembIMxDNT5JsRye44DOtbiSCHoHdGOCKO1wUG4TM0JvgjNr73yZdbbo35wQ6L/FCrlPwUTVIl
1PkDvuD4bfXmRwZ27KsochBtcVVi266sfZq1LKBYFd8yEde7AdjNvk5y/zpVDY0IE5U3aatXQ4bT
sTFItwgADqHSct6tsTeODJCZ4OHD28U9tq3YaaFmMmd8MWHH5k1dfeCCxAvTSfPvb0Mg9Xiwymf8
LNF5QM6x/PnP2oGrzR4LRhMD1G/Dr/cwbKoPFnRqA1kVHtH822rCtRQQ3RfZElrfOsmAKgGK+b8c
9GE66B1iKNMgTrW12i2qtPzqD3k0j4yh7QG/fR5KSGe9Sp/tVjHPBa6/13oa6jgjDiC1unglEpJb
4Wie7LiAeScfVjRNKCw4FRIPRm6nWd1pKJlck+/nLv22PQZl2y68ZjBXAAbLqyxUeWQLezLDyLy5
4JD3TNT/OMKp9xOtYPE/KTuTJOmV7DpvRVZzlNA3NLIG0fcR2eefE1h2D63DAUePmRahgcw01Tq0
HEm70Id8j2RVkUaTJrCMjGwjAMf1e8/5TuqbJ+GgdtN5Cw1Md+ju6ps+5MNuqJ2PAsXZ1u5nBxfz
teVPuVSNHisrg8KlRBTGpSNfFRk42LbVt2PMMTGdyu+Txu53HYpzWZkH4OTLqJuGB25Q5ZINfLA2
u9rEjjPU5E6IbJExyH/3pLHqsrzeARRIqZZMdZ5cUcDOnXfkaPkOpFO46IWt6i5JW3awZgeUSi1r
F7lMXKQ7nLF4UApSMM0CeD4N8aca6PkCCXu8jfMqWaMnIeJMacOhBtexcuqOcken8x32gLeiPt5g
YnZAwgwOaFMz3ziaiuFxm/IpLunf+YSX9kwgbmnZYPTWaSbELVmSKjv3Kc4o3CTnHoCl00bVA5P3
hrAVuilgyzpgMVHxhj6OyID54FhNsuWG+tVCywUomHS0B1DSt3rWbAuvgN4EKupcx6N2XmSSlOnK
N4bbjG0rB48m0tya2Ii2u29w1Z26+dAO2YOa8KQRgadg2kw94bQjCZqOFdvY/Lx3g+7djh8u6C8m
XD+mhUJQBWJRJbHzFVT4AFvbY/iQIg+tH6NS2NifmPlwC2/WfQVsOpPkgViB8zw63ldDKPjWj2ae
HQ442E10yYpBARacDyk6HVQEEJPNGPdmagzYooXjHVWeKWIBo+kOOAbJTV6BkiaR+R1N92EhmUcv
ho7zoTLZZ0Oyg9gUNOqClcaHlOg7P8R7eo+Dxt6UtKbV1LHfXyAWNDZJHjx5qRaAwJrlgSoGt2KZ
5homSLGid4nPopj2Q2e6D17YYrQsGCYzuVx6shzuc6YDm8QCmD4ZRXpi781ZMhcJlAvsOOs1rBrv
hUCSGGEaNl05kBI11blaS2twVxq764MbkXzn52231STOOF9zP8zgvaIvd+bXc8oN1hdVx/jZgxYm
Ywc+TvYFeSCFBzcbrZCLXdPSZ8QB8sGecx97177PyqGhyh/lXVN9QpOfnrj29cOQDHcGU6AF47nq
qx8Rd7HFwtfQ0ZcymeXHBeq0Fl4OgOJ476a6yZQ6CvaQQtRjFGcPdAqjdwqXsCEc0mckc7OHgZo1
joG7GFn8jMr20e6Zu43CuBTDTjVpd6P1rkdLuyHU3LGjy2T62R3VJ5nVVeBtlZsKYD3uh6XqYQuI
4btVNitAaL0HXWK++R4zoimemhXQm+wUaNF50vonHCTpPVJpbdV4rnk0yijaq7Z+tniJNqFhhGjY
8meav3JXmCF77FJya4GUzd7ikxEoll/KT86xBg4gIPBJugRe1aZcGYgHoRuPsNyQGgFXtYXclnis
V7oWFqxoNkDFIdLYh+OfbUDDL0rChTxL9M+xm70NmDYWirN91Qlj9ngX8ZIZX34MImz2KZjXIg9a
ZlkcMDNhGFJgOWcTlaV64jtuTKz9ox2bL6c4NIMndn/lwmUfUU1u8CKTJFySck2XCG2TbsCDq6wA
nwKgvK2TEQ1shc6+IXwUU2xfr6rcsU5+K9XOtaNf4RCkd43xq8KLch+H8jiQnHwzh/7L0GW7nHp/
WEZF3p3z1KpWuT4wN3JbLnqqyyWz2vSuI0QLCPhTk+vfnjMYmP1M9xAiqVtMtcg2+aiiNULVbG8T
cTpLYeC6JyFxFdlk4vij4keIyr4Y5B3+8GbQ3SuGX5Y1DW1OVX6Efd/ydsbViqvmi2pdXV0TpXg3
vsPf6sB4YM0yyFgeqj5+LIIJS6juHQFBGg92nz9pMZQKY6aYQFdZgCSZNo2Dfzkae3VfKF/dZwOJ
0aPdmYxcwXmWfVc8iKhxiBAKmO97xQNJx6zV7IXIepnCY1u02E0MH4iLVTy5M4qCFv26LaW116Wd
n5kH0EOoo2XdWtO9KrI7LTetfUpc7GZWF5OUVNfrwrMcCFSc5DMZxq10tJ3II3XHSteRd2Ynl67G
n0YYobGl03ITajOXfErjiDrH2vUJKEE94/f1ZULkjKl7Z30cTvQBmGO1HbhTXQNKmzdfpSiDs9G+
WQ1sngBHK+baGsp3R4Z2632WcfgJsCF6Gdr6WOJWh8pKAiVPiwMgrG7j5BheQnAEhp6IvRHJDzdr
kAHI32Sf1jcrTeiqNbDW2ULf9wNyAd2NhgMz45gbeB+iW2Dz6Qd9+kTrd9N5TnSHZhByZp6vYiLk
JvKmPkNKTRmlyRNJ9Pqm8F6VbWrHsSWOsfKM0yDYnIRal+BlE2uEssZeDcRD9kkxPA1lfWw842qW
vv6aBQ2njDazWBKCTG2bsQ1iK5nF0ZZw75GtSXSbMOuRBEXfYCoK9Sq4UzLIO3nukFytskoOJkL1
TSrwRzex/dwMV+HF2SmHF2JWqVyXwn0rsyaHjuPkD+TSbklBALUviVbRET1QNBMro8ev8TCFO280
IcXSeaoaNbwRPgcOZkwfdVl7dNim3eRozdLuhXiGuSHJtYdrYXKh40tFVFRiDx+Cot/bqi0JcCqC
lzTCK8Buc++5PUR3sh7vywRBGpxJ4hXOtlMVK7smRkUrtkmhvBdgmBqWZbhmqZaVh5qyd+cID7Ol
4bNn7YPwzmt7lomipr8QISgEsHRyVN/evFF0T8SG7j0wcCVB5wcz8nKWFqghrqklK1PE31HhtU9K
GTjzw/gcA4pcm3XjPxda85nhhscab4abmGHqCq1IvxEaMmW/FPrV6byJDBKBbaIontMOCv3PQUj/
q3acVTP+gv4drEBI2Wc8XTDriEqwz+Mo2HADr7YGFHVV+SrInLvqakqODlZ1f2z6k+UBv6mcboFH
w2OCUjmHPk9aakPcXQiMuDx9vPRZNyafRtzfYpPRZ0kv22dwfk8Z+WkwmIzdqL7TOtDYxOCtlUnS
NsKElT0huEmiMEbsh99PL+HD/TyMbT5wvO/CVO4lnw820ZuXcpIBZTW5DfRq1lGuQgzKNSmWloy2
YarMW9NL1G09s8BUtQ+BIV5ll49XSLbi2ncbt08UPuCx3FshTM2s7XeRk403ORbJDdNiKNxxWTm1
s0/KyltWbjhtlY6cYUgiY4UE9bdKH4laRBXJEM/4rhg5AgSKqjP5VNU5Rv0FwjH+mnxkpBkE2Uea
ZXDxSkPbMVTuLkZKCkPbkzlr2/W1wajQAkNggfSnB+ScOf1QYIc6YmgVmcWejlxKgj0Frj8gQG87
vG8VhZGuCeO7G+NX36QqjU1mEIOjiLbOpt/cPMBpUPjBzqPveC6Beq4syfrD1OVJCO1F8+P6S5TG
GYiu/dCHzRoXHrTx2BoXfudbdODktfOUBXgHtBNK7QLWWfjuS2oFp+1ws4vS/6ykPMDsNZ8T1AKL
zO+Ziid2v/i58/8cRlk8t36RrjDwfWjt7LswvkkJGdHwDtahJ8ZILH4/huO0QcGDAmrIo53ucAvE
KIAo7jcq3+Qx1cbksejqRWKWOyuGLGr0amvZ7r02VulTGIsN3X9jx04mW6FbxkHR1UdLagEXmX6o
IjfeTcywzn2FQdCbdpEyhnM+1/pdSlIaLfB0WRMZSwwYh6oFRl7SBJinnmofpemrmevR1fftX0Ru
VfupEwHkrMwBfRBpDPwlAl1L3BO3WOWcxJbpJcfcwyiMQ+qYK6Pap52Vr0fIicvWAJYtImtHd9/b
ya5ODgVhcQqgA5hEiq8uI3TRKHTz0ARiokP1SaO6e8XBPx20nP1SA9Bv3dSDvXNQWiw4S/s7sJMj
ARMERbPhCDJeerLgMjZ9jwMrErpDSFnhzMxKZ3oWKBFqD4Batm2qq8gSG6Fon5zNhHtqzhh0bUCe
PaAth5E387lcSveHCmQXJJP43sNrTru+P7ojxrWshsLZ2at4Jn4RcvUeyB4RUUnaqV3DBdM5i6KZ
FMaI5N0DHYbHP372ZppYjnAUezMPzZk1ZgId07skPmRJiNyEjjVWueJqJmnJxVjVwLCoq/s2wJzh
yvzRE/U2hqQjcvvYu9GXqKfgnny86aRh8di6VRAcppmJ9nPABwhRF2qaGkrzCi1pVvuBVGtnLcnP
YTU1INfKCfhaMGPYsJLPuCXQbA6qOGogSrLqAR/BzwPUolRFCqxbOgPefj43zdC3pKiaVebb/NtG
XZzFGOzEDInTrOK7mbFxCfw4eC2YrSOAAQlsOWeGzAV5UG1VxdBNb9G1tUzkzbTZ0/ycVlUIps6f
BxI95Dra4vHJtRr3foRql04A+H0wd9HqP7Z72fgt/9bs5eiWQY6fN1seDc+ezWB/ZfaiLHNM07IS
SM8wK+sghFkAG35Zh1jGNRpQK9nGr5MRt8eRQeyKO9ZdWnnhigbza6XH4Xnq82HRVzXXvpqcl+Rd
WJN4xq1PM7zP1oVLH07zJkD/I7caNhGEwOYGSiuwSHZry/vQAy7r20jKuaeSUu3czLR4GmsveZAe
ZkdoZf2A/Cn2w01eo8FBuVOCAlY4eCPIoyEi2DztacUEj//xqzO7Uf/NqwP23LcM3ZqDPubn/+rV
KXOU8Q67uWsc3bd1Eu/rYLjGZTQ++T0B5FGwNezIOfk+Kue87PAa0JdJUfXZIn82eA5lHs5rvTZY
eesyo2WNVZ0WnbnWXPyMYRuvKuqWm2nU76Iqfzfz/efP4R+ib/mHm6/+yz/y+FOWZE2SE/d3D/9y
ee+S4jf5j/M3/csX/e23/OWcfCpZy9+av/+qv/kmfvIfv3n13rz/zYN1QWLCeNd+q/H+u27z5ucX
8DfOX/n/+uR/+v75KeAuv//pT+9fIilWSc1w6rP50x9P7b/+6U+Wzrjjr97G+Tf88fTlXfCd/+e/
/df//T/+5//67//l3/mufzYNG382LRoprucHjqN7/Lw/Ml1058+c73zWx8s7G4D/xTRsBX92iFrR
dS+wbBxelvGvpmHjz66LBdn3DN90Dc8I/n9Mw6bvzJktv1sz5//Q8w1SEbiD+LZLAxar+985MNE7
2V7Vh+XJIISF1gtmIoK44/rs5/SYMMoerMzc8B/i1Efw6W5hV6hlQj5SNyXdpfdAZOPPdJZ6UMrN
6JirTDLUEvMhMenwUy0w+KLbnG7hxOBmwAN4c0zkAlFrKX3pJArib4dKpS9bb1sGIxpTs+cX2UgO
td7PaNz6mD2irLmqZp81aXBrXAAYZn0fBHf9lDLsx+l8Kujr7VF8X0WBUBNGXrmbU5afkikb1lFX
TRtGAsXTxH54S5Z9tp5IWD0LmIj0S6oB5ja4tBFjZ2c8ViqtdnHe9/ybTYwk0DRPdRzuYabUvz9S
oSi3qE4xVgzNDKDn7+5QOC5tmc/tLHhXhmkx+bY2fSTVgX5lhTaTURVWcbFuxpagBtqy2SVirru2
rXRgz8FDJvfRspxYvZupJOvNdnXA4LBqhT25B8/K/Buy6WXclcUDnTxriXWGajRCyGhGSb4VGYjn
UoT61dNrYj/DoVw2GWHpFizt7WCFpHaZhfFUB5QBjCm+ShuQ7CTbF3S/6Ixy0h4LO7pqhk74p26a
H80EJQ+H+D6iub0gcANJ3QgLsxl6d4HCmVyLqPzjYE3GQwBsmSUzoYmqJpJAw10kJLQXtm9IGSGq
WR4acDQtwKKGvFlL1xVXy45AkIoSwI4038ZKc7bG2JinEW4KxM05vNbt3V8Q7YkIsWKC/pBVLOvU
urMbhcbXISSMGjQ5eS1TfXxJe9yJ6gAKclpT7xeL3GjjaxT4HUo3UOFls8OIGb9x8mprHVcQPVaA
bsq0o1WGkG4Vx8h/QDQ6p8xIJ4pmdWH7rYETwUVVmO05lfUfB7NNh0MuJpI+3HKpJUa7dssuvzSj
k198C0Uwqnn4IzGMmtXPMxCYBUPIc0+kXpWAFnL8iub9JHG+a5VFaA4UQejxFEOcSh/HQojvwu6m
Xaks/8KEwD+CZ961qjOvrrKQSjjOfW9qznqMUlgeuZ82vODNEppvcm1UDiJbKy+2X7nnCI+pnA3v
Pwd9mPezVheRR1TlVxQH+cqybCAuMOVviP+sQ96nL54qyLZm8H3Mues80Dc0AP3l5ZzyVII5DB1w
ZLVztJtigyUiPvkjhhesYMkq9Ax1lYn9iaNC35CLhyYnmV7HiNkxvr7rJG39RQzQ+HDzWwvdt1fK
nNJTOR9EyTzfCATBD730juw53CPbDHUcPVLNBSB82zeOPx95bkEG0ujv3TnixZMSJHBmoY/mPKlm
MwMR9x80ko+OHdRvbW9t3C58B2Fb3zMLJWq4c/pbZMH4URk7Ah1O0Rp+9dHmtTwIf2CoSnzyqRpk
DN8cGiCt1iNZivVGG20cdJlK7mPaXeGYoe8qplsvHJZQHTMaHZ7gwU76YE2AzrCeYqu5NH51J1Jy
Q32l4CsoCIRhKryVwOCwRPJZrzTXCo9T+5Db9HaS/ogkKjr/HOLW006Ib1E6IiZm7m7pOzFW09KJ
dKLl6+5EHqY6ql4zN2aA6KwdQ0KWZcPFiTIhhOb4JKsIH5JGTiUPer19IS7B2Cfs6C4VGeqLoYxn
dfqARnrJAAYSWTFDyXLoZJD6Q7bgAMtCyGXxjDDTMba+ejPWLJ0BZ/WMOivxOFgz/GyaMWgdnpdw
BqMVMyLNn2FpLMIL7oABSGBAagM3vJ2/12bAmjGj1owO6JrWe+DXUu0Rp221YAyb3VNOw2MZvvsZ
2iZmfJs9g9wCiG75jHYbZshb64F7G+C+dTMArptRcN0MhfNmPFw/g+LSH2QcM+gZITeYiChiK4ZZ
iCDeCjGZepZ5Nga7hryWWGTnkFkz6bLiPZ77pFm6AIfX7sMSfF2hXsIZZ+fMYLu8BnHXzLA7bOAW
vUAAeMOMwjNmKF6XcXrgqBthmcXWqkJCcu4048IGQD+1aUzQWR/+plJn2qc4+zfZjN8L4PBZ41Cf
xxnNFw9ecXWYSWDAUU9yBvhNM8rPlU/ZjPbrdCB/BMHIrZq5fzMAEKNC/Ei0onmXObdshgTqMy6w
nsGBESFb+K+xFKVqPIqBs5HTq0ENZ/8Wp515kCG6q6RttozhfEowAIXTjCqUHtDCBHqhmDGGYgYa
1jPakMj6Cb2GNyMPR9iHfgsEUYeGiHjLJzXGJcIwGkAlSnSUhFJh7Z1BirSwIbnNcEURj58alPfH
BFVtrpIA9a1JEux8bqpg0pYE8jormXKhGEW+ygN5DaxzXuI7jOQGIIq8eOmdBI13SuYcbEqGU0mn
eUFfB8lomMNSzysIgj78yGpEqF0PCyc1rN8Ptc64N/ZiEKF+estyUP2VuOMNFku6eN0GUx341n5o
N+lo6PtS/9Id5jyO233IGQUmYvuCoHhAyVAS0RsYj1Tl60zPavjpBsO5yiJFoSJ6PZXpXarHa41r
AztE8eaiF1lykdCkDuWhyzBY6q4GYSiwn0AezworzovRoJ0a67+SPjUe8d3krV0/G34DVjSfbmx6
1ZVWB038Kd6lCh9gmkXb2pHGziq9ZDHYfbuaQoWOLKuwz6BVsS3f3HK30pdeAy19mOWiwBydXegI
Z1YyRQsHE9zCKPfCJLFhaj3I9F427JoExWE5qVPo0jbW9Is1+kBFc23Z+Sm87H4s71utfOkiEWyr
mFkZGTKbJkPHZRnPRm++5wnxT3Xde+cxahB4d/rSCop4rVp3KWZCvjQca8scyE4GtWmN5letm/c1
XmC4BBUhBhI2gEcjIUPWQQ95PFfxsuohBPgYdbC49Wfd6DXEy8B0i04/1mG69NhdPijTeUbDzfgk
DxjyJxgQYENtYpy8ms8A2LfHZ+nk5Ny6RybKJzfpnYWbWoCXDRRIYW/cpWNCIEwTxmwck+QkM4f7
bhM2l6ykNOwtZ6FjRFk2geOBi+xWdUHWGQsBBhAqbORJ0a+sCXbx7ClpAxJqjNjhXhd5+tHRpiM8
T3GUJI9EcZefbfoddluVVOIRKlbE1Bs7AUs9KMTzKkb6l8+oXCQGUOTwQqfPRjAyRUnFAudctlLg
YdHCOHCHA2b8YfvqT31yCpxvA1Y5t5ESRRl4auoH7VyYPda5Ql4izWT+Umgfc5mZz76gJAeQPgUQ
fAIWIpKtkpoI+Bm5kLpxcqwzpjv2QD2Enu5XjsUa+m66kmFU7Qjrw5uq/Jvel+OhHok2IipwxXTZ
W3cTLfLI0N8BJl24gTCqDqIAgwdpgeyPl1UpC6LxEGdWsfOtx4a1YmdXIFRNqkXX+Rhsm+m+7Vwa
2kQtLRUG17Ih7oaJOIsvcRqt8zhXugsnhyBtFYJbelGKjZ+6mxSYbtrjb5RT85hNCUyPOF6DDPBR
EeXsOzxxyCI64EE81KuxgoXpQXHOWig1vj6d5ExCYWsvVkA9/JWodGdf5WIti2IjHPfcOh3tVx3E
Yp0Uu4KCoRhPra2KF/r3BlmBzgNQEuAvnPq8sNOx8xJwxSVJ5qLscNIm5i51a+vN5t/wC05nSIRE
Ys9kW+p0ap95B8Gf9MAAiMgeveh3cd189zMEmtKA1I2yOnrIV1fVPBiIMgMNMldKVnNZyMg9SY8o
Ph+fLOOicFs11b7yXWqkFOM3GQY+MnCgd/deOaM4ghhfej2MCzQEhxAl4aKrvb0mG0C0eWEieWX2
WtXFTN4xcEoZuk1lh4ExdgxytgVfoWnfbD6Jug1GtPPwHmwXNWAmBYKvXqBJi0H6rvx+TXxRsk4i
fVxXaH6XCRXO9EJ7Q24bNKxGEz/1VnKspPckxmnEC4BQLEua3WinW5d20iGbwEekOMCIgPeZBtSI
+GvbXbUqqM8O82b2yHNoS/zgl2FyCRy2L+EFbhKSLheX7kDRCia+ddB1pNqiV1pHr18xT5sPbY6g
aUzHp9FPrslkc1GRpwjueoH6MVsEZDosw8R9TjLnG5mzIhQINRGg40OPJ4Xn9TXWrfjUQzXZwtPT
zznw/s20cUrLXLv4y+bkUGoYTGj1GE68P47O1tYvd/h1ig1hhjedZuOjX1WKqepHXqWrQUKkafUW
nHayquhMfkE3QV4QFvqDDId+S3LLG95TOrSRHLaVq3fLJE5TQpq8RR+hlgUuiqGXdS3HioIqDLJ4
MkfsGfpGQ+NHxGTfCOYeXv0yIlshcIJcnCRpyOHSLMwL9cZxPKZcRNBsyajdNSJwiPGpEDS4qbr5
KbyvdnC3UJucba5AOeSJ4hVOXWpgLsOxdo91l1d7BbBZ2Tia3RqnCRJSdC4AVoUifUgnwWTd6KM4
q8ncF7IbrkQp7RtGhvxx4casQQfbNCOWZI73jAV6xllItRA52w63WrdUpIgaHqAJZzMWbb3l57w7
sbAxhZlbrXCZ75sAd5yUrAQEPZvR6zvcAvoZkxDIZ1eeRGCvax2pWNi4waptCBD16HDelS/AIQDG
QDm3B864sAWi0cvmJH05rUhPYHrkHlWM/EORArnskuhiOPkzWL9d34BD9hvjSXgISkwDm2c9Aj+s
ZyzvNHVgLbxCXwJUIExTeyaH8GEQAYZHHyMWjsCU9KnyMxytkoR3pBl5yehkiAftDYfrhfeMW3AN
qtZy3whLbRYgRoP7gKi3uw5Uhd1HW0+L2DsA3QeZXh+AclXXsSHYfdS887yZJYgP7QfSgJ2RZWjv
DXkCnWXtBFRoG4YsNKB6kcFZkCMS7QARpEInvmO1tRvXXY0gPja9RthXnfTRAbbetEfS8Ybd75YW
JOz0FGnSA5jvo+vcTr2Y9qwr+xh3m2EWiM5TAsR73ctpcudQWXK8qhOLG0OAfE46TRexPyCdTPUl
CG+5cYzAXsiwi7BDGU1H2A6f7Br2pyN2NbhGsTqMI+Opxp8xD/STYYlECluUf18J5l4t5Y1LBttq
jF6zEoVUJozXqKFscdDAsZT7LSVsuI281idnwKygg8qNGDzWsNLmqu3qdjuiJ1q62auL12fXed2z
ipmoR7MeU4aUO6LFvZk1zbERTYhqyGAwmqJzypty7w/cAy12MCk9Mcx07L0z1EXzLUeGRrTB0AOr
DveT3WKP1VLqgcpnZmo3u4TUmIcEb8+KTKR3UbYfWuh/y1BOT6WDyaxn9o+Y/tXiEVG5yQ1KOsbP
rWbgwNQaXG5uxVgn1tS4SdMsBBntFThiuaR0A1OQ9HQ2ubmJmkbtTXMqtroo9R3rsOxMCZoj8rdM
hueqzOdPYNEfS4EVOzLRfeLEZCt5VupuxtkB2xULS5jupQfCytyDnF5RfXlctgctoOmUO84CRHWw
rnEyLItq2OW+zVUwNTkZ5m64NCJYVI3p33lxEty5Nty73jkWFdQQIT8jY47h8cEOICp/GGBOp3Wb
3IaZx1XWMWWvprMzaUHcYw1chPDGUOIGoBpsgxkTIOoFKvJ3F8Mhd9vq2VNkfajoDTltxAqZ1beS
0pO4EjIbHItFgfXsFEhBSUoVtMR1wHxL61fK4k5bFsghulTn2uSlWOtu12/g4WOHQ6KPqxPhLkl5
ycT8gp4H4Koi+0KvMe7tDPtmmfySwrK28ThAi2/rc2dbh5Hc00WlOMsjvF91O/42AhtZTkn6UA4M
eWs6VH6TetibUkQj4GfHkDBJ13GpJYEHW4Ex8Nf0RxNLxkJrtfWQWzuUJ3NNgUw1Tbir6m0BVRs0
774dIQ2SQrEaR88+IFB+71w2NTbO1AEu5AXp0keqNc01HYoXdPLt89CSFyj8iVow6Ba93cgrUHC4
FcWEAFAYG4W2jAIpZ6+qHK6WqCVOCRjy4eeQkSisqk+ztNqrNRTDs57Lhd8/JJbl3mBSdg+d+C1E
cL/DwElHAq3UUE8QZUxwz74dPArbd7mAIcNlVL1sJWlzBhTkxJ444oTWL9tgmYoOgSSPzuqmz6yl
LzLFQXaLEDfeprFMDy2zesM3GPyp9L00aCFncqh+FQgKWHfEMuh0uRunKGBvP67rigQWaab6pkTJ
uCwEBU9joN7zRdlsy0Sm+yzB0pEkukaR3vUnKrd8ZZYxk2RjoqRKvRFq9YdRghAumVXfAQh2Vj0e
D3J+YWS7MK/uGk8KziYWYYIGGNSnzrDruVHP/Cn57HZaQNCUK1Z6R4BU3nzgtCDXo+h5CYkRkSBM
kth7a1XDe6Bp98C5yz3I8GBZhURW1x4d5SxpUVXgmGWEmJx/P5jDkUS+/JDqARqPiBzxuKU4GKV1
bkhqsEOlzrgeRtNz3nvdRltMNG420C8HOk3saaMdbZfRuODMQP/Twokj+3vlGYV1r7vxe5mIV6fs
YMeDHXhoWccBHrkQvQUWM5E0cp+1JTScYRwvlTcuCCaSt8xPhg1BIebaj0IiWEZFty3wAv4Mw9/6
HgQfrUjnpoOhf/kUNiDa+w8mk+OSxqV5BWyQHZT2QmO7WIZs/s6VNvXLPG60pT6n3wRzGA5j8bup
ZmiHKudk1DipFhIfgEHCs2iFdmp8K79EeSIuaRQf6HjTDsr94gCeyYFVnpobr6phR43yGdEom5g8
Cs+DCWpFCxzjxeqQrVORc6o2hfmSWgR2cgprW4yrHg26rl+b+UQV43XZOqwrBssdjW8rwyQxc9e9
fMqAuSoLFZRzdfXEvIfT3V5FoLPcT5mDf8HzDpAl4+Wk4Ar7Wj3u0B5Gp0wv7l1FCxB1QnmOwDQs
3a7xz06hvZazVl5vzhmL4bF1PPdgeyGNwcw8IGcyD21O7lkc+pRWmHPtxAjO2IrYHgQZKsVB+uHM
88cLHkZvU+vypuNJPEs+AnuX2ztDb8anIJSXMcBvONFJ27lZrJ29bsDV78HdTpxp2ohaJzNW4z3V
iuw5BGzEhD9Qz41TmaspVm+hAWotS4cKTG1mnPFsNCVs9jgUzoPv89umpLUPbjN7C3WD7Fo/yF+n
OL4rGlvbiAYlp9aPEMBzPd6xrtLnEFP2iPhi2uJLk1TjGg9jJEXV6F/INdqbbmbcS0e4yFlcY6lG
YPGyczvSlYgX1XwRHxkrFM96Gr5EmSTNw2X6UnVVuQp1X64Bj9fHFsyhqTr/XPolZWzc3UUVnhIc
O+NHO11aBAxRpvov33KJpDJDBGRkriw6jPm7rkTdrIeyXvqWMx4cVculh4zxFvVRipSH5kEgY8gp
iF4gTys0Nr7mnLzaHjYwY4q1HcT9Y5Mb9bGQDXbBpu0fQczyQjr5uAKBWBwSrSoO2XzAFAIRCfXD
Ous7uZvs/i3qPSoiHRzvgAt7bWg0xByqgKMtensfN+IGxiNbqiHuPpTM9hicUd8iYheV8alovW0z
E5/Oj1mnBCR/briBJz4C1LbX0XIsnKY0T03WX0ZPjHf9fKgFqJWEhMit46RkOLBKrhPWzc1gNeRp
ITpEYFMCx+tfsko4hybvnINppPWmjYInO7KdQ+figrJahIE/fC7ME8Z+AEe4xGA+PdrKYj+Y57eu
nvxrUadHq+umO2/I+J42vW8mDHGDY7zXM+OpAbp0oceXXYoqI8VV4ISwpbylfex/hHH3BobCefOD
RCwi17xYrp8ePKhmQPJlvR5dNMpu077SN7KvvlHZ3Of4yPOSdZU6WP3mR9D+Q8wbHm7jaXQPOKs9
YLmI5ZY6+9zDzydVmiF7KrSlKbnLR3oAyom7gYl4HcHn1qs949FV0JUJ7Fq40ClXs1/qaGW2cfz5
KC1ovAXJ9CFCZ3xK0o4kA6n9X/LOLLlxpMvSK8JvcMx45TyTEqnxBaaYMMMxOMYd1GZ6B927qX30
B2VWZVWZ9Qr6BSZlZkRkUCTg99xzvvM0gXt7SQWIMMOpzmE4OGutMcS5ys0rO9SWhoKF3oxrVd5x
KnVE02aQl6i7VaeV75Nu9XuBJ2yjXJ1Vo6t2BXr4Scz329Z+bV05Xgyd6s7a0423tJxKylFB+/E4
3HR1PCTLEpYLr+9cZ0WLNyLpF/7te42e80h++zi41gxE17iWySa1Inc/ahYhF2xZbNW1tbJy413p
1s8us3ELp92pShK2NWqd+EPwAnU2YFfDj+Y18XKyF6BwmzPTDKwEq7HWzuwetCEKHgNQut9ewu/L
t7+wiBUhVYpbAI84rybU6Wd6QO6DadZIPEXzGdpYgUH2H/qOQTs2iB7RLmrB+SeZEhQjcJv5q9wP
7X1vlRnLb95+voacDt5k1Uwj6gh3bfBldbnW5chnt/MaeC79W0lf4ZEMeXqEqIdgRIOw6VfOk5gv
ZqQWQDWwOk4jPagt/9X3xZ6/omngkz5BudLAxcQugzIMq4dRZ68xt6ajZwwFri0ke1br3VKy3D4O
YZYcwtbjeZuiliYTi1eZ3PR2Sm699YkFK3ga8lrdrfaLKMTATb4n5KQPP9imGvnac+DReAWr0lKR
ZUMlB+kzJn8bMMu/egikoA0HRI3mrQTi76OIsHj1AqxikvTjZvQ+hywuAKwQvFs6uYLhR1X1hnsv
2eKWLKLSC/0QqIjlBu9lEERjc+LDHG4zFPA0f069+aAK3IAmgw4WogUyrBzkMZn9Dt3k09UrKV4L
G4Oh0g5+Fg3wFJOCF0xJoX8YybEswggTUz6nsDAZuHQkm0W4saqecJWn+hNiBw10oDFIawH/QbXE
QT4T+kqXashw/p+xtfF36Tj2G3CZD4nBWScIdZWZrR1wNcZ6qj1FlEIYmdXeh7GKVxkV3M6SZo4T
4USH4rqKwvImvVQT3Bus8jBAu7kVpOV/PWALzIaxOOoEJY7ZRLUNf7uecuikfvRVuEPgk1uvGPul
ria4DRHPSRfTopYV7l7YqbwMWcohP6JjpVLiFKeetoL+SSA9HMwjP7Nzn5rhM7vvhzPGSDgWNrvI
lO9G7ue70IS4ELSyWgIhH05jnH9NVHE9WX2AddXwehq03Gpj4/PbdcrFYMBUf8Ocpq0Txf7E0f+m
VCm4ECspOBqKNBj4OJXWLdctpsgw/6HMaVoqQFrnRJE0k+jmS7YD6daCMH32rSTaoUGidYdpuDeI
PB40LOgH+oLp4CbKTYOi7gAObHgigcZnDRjVLCDN6uKnTX0Z8etu3ZQ8jRVcA7vGEGb2NQs+h4ON
B8yeUKS+iSzlH2XriXpBm/XaLhux1zq4I9/wkaSwCpJkjkVGLWHxGej2R14GQKxCGe69rvAX0MC1
W1ZmO2Icihu9hYBWaTzc4CcoPCaWvR+daFxOpcn0mVfOqzAld6gp8D4cVYOFAeDl2VAifN5lDmeZ
G2Vfw6M1NHdR9iSvvXEYHjj+Cvh6EtKA3QKKB1tSDoF/JeNEvoB5f1FV4DBsIoYHHRszSu78vdPV
bwC2jVs5wcIyChBq7G9KNtlY7vDAi2OTUbbRBGjYCyzl2iEGAERtDiDChvXarexmy0bQtdsmrQw6
nTFlbbvBpjuuouwwoBEdYmZWn/B91ac88mu1GHsY0W49S2NK3gY5DNtUYx6OrRjbGj+1E/DNcxoX
3SPu1J4+X/kBPgXtmM5cEvkN5JvIW3NvwjwHD/xEm+FDeESAksouPrMOmG+1GZN0Onq5RQ21jAVG
Z3ksYwBdrFu9VWP34z3DSLgMWj6XMbzkhem696wzmx9Tz+qyEs3ARrB3V9L5xSs5YkLvrwmmWYDJ
gTrwHjBwt8QF0kWWUxTTyOikmzW6mV3EawVI7PTXpf3lJXLcY8/oD8NgvgIIoSCS08hjYiRZlPJI
0czWoqYAYxbx4mLwuieL3LhggHw2p+qkOWF3rlhRPuuW21yHaoBslN60yHx0dqsOUQcNUS8p+Kud
Hp/5/K2J19DnbHP7/m4k0JTLDnkskHJDOs87JjIGeAkj+NMt/SebLmzfiMQ2g/N4acxxWqSTkxBX
a+kL63PzYPR6DgkhPkQiwHsi6nDDkPUrT9L+RGqYPS27zUVq5/HdiW9eW9S0pHIyo12DTUJoBJhT
GI3TwGqJ8GFEltRiLggDpA/O7DDLzOHDz7RiQ+D3D6E72IezrXsi0LWfHI4fsbdwhoEuMa/xEDZT
/9mtIwgTfRvsOXN7z3FSyzO7jGewygKgfRBunMk9RjLXnwSTzppuvmQZzFAwO8j/vpRsU3FR1oQW
tUg7hroV/HWpZRcc8zC5yZ4+KunwFlcFn0xBw+E1zjvJXVGwmzM1zDKFFz2hKchVMSmHmj/sQTGl
Mlvp5kd2R+aLB2P1FhTpSaimPXVDL1mE2uk6JUZ/jeMi3cIAVycdbNdiLKvx0pPHR5RxM1hgPpMA
DmxIca8EzrNdRhrt1jfrwSi1F1OFPk05LJSLUD94RaQTDcuM22gnEDFGSAff35YWt9aBfh+20O2q
qzV7OXK4A2xj7tSz0XYozTkRrCny2jNDRbXu7IgjwiT8QzT2w1pCtnvCU3wphIrfnLJojpI01lLY
VbtRgcnzPwLNkSsbm5MX/SiJntNCwj/6/mrohbjogd4vJJmybdzQOpmrqmfQZPViTx1ZF9hknxKx
GgqA+05598LVgrkiNRz29AGET3qiB4ugHjMUs5vteu0KMS1Yfw8vEb2sh2pjFbBO8RyN1ygwKzS2
idvhOE3OSpQJtJaoXo8BenluTM4eSCvULFtsQOD/zAqfD2ORam+cVoMFcb56X8CZWRVl/IMonHm3
Kp4KLbtczs7+a5yZ2WnsqW/Dj0+JKK7xbUwxXhFl+iMdmnc2j1udSlvi3e27rti/ZYE4KIudE/ud
/jgGA81W3RiGi6A0sDEVUGhne0ISuK+c6psDodE5lg/brFOPBNJCbRGvCC3fPfpIHVujQmb0MIqQ
07xxZ2A4av2QNOWz3m2nSututkUmqgmH8WAQqGT8I9lhQ30FEVBn+vH7Al7VWg2xxsEirVug5Rmd
5axlKelT26wpo/NU6mLZGeFzH3rU2uojFQxYJ++tlWWnIsFJYOhDeo5Jxi1UJ9WqhRGySHF0b3rb
H9aouf06UHq5qZ0JvJiTDluWQST26Xyji4kcKY4zgXh3muIpWPWZF9KpHf1gV909QOd528COKKTJ
Z09facJIqOynsaJ+rsmZCcuE/D0G9exkyNFYtY3zh8czoM2oGJmhIdZjL/xDoa9u+7/xaecLjU3M
IqiAEZF0nB6aJzBdKmKzTkC+I9arSx/0+0yYzqEuinSfGRYJfxBZkCHG/N7ikNhVxC52TSQDRGwB
Gamna7IwjU94zTiGMP4vIEmxvwXhRohTg4Fa2PKsa7qzRgkqSEupkamwvFCYYx4di5VFoPLqltHm
w4nJ2uuF4+/UXNPsEx8E0KaMfiHi7I/KG38b11Zx9nUACNwGMLeMcIIKHUCub5vqq7HESSIrv6iW
qc5DZlv3bQRXyJV8HCJAV/OljvTw4jAkqqCn6o6LLPHH9gMjZRqlVNxwKdH62SZp0TakM/3UyqFp
CalHOuuByL5HkILUMNU3ysGe+X+fTmM4b94sPKtQI5acUZs/DSN9MBX2g8MStMy6tBF8yDMZs9Wv
4zSWDG2F4M/cO83Dbmu61B6gQBzcLtc2STfKdUV1/GLKumifTnq9SxLf2oSCNaSR1aQNIlRKWPkK
hRK4j/TZYwypWqHcgw9j/boc21Bb0uopz9OUxXt265x7JwWpJWKi9biDZm58rTxD+7RNzv+S4zEW
ENyGxWhSeEh1uNuGoGH4znLgXFhS26A1ozd1QK4RTXrB+SdzdmJ0nmuw/z+rkGOvJKAfxXlB1R8l
7y6o9b8uBH09qBGNXJOapYrUlEBsQLbiRBgejftrbpS5olmYVS1vrT+x8ACBRWGRuHOe2LaDF1yJ
zu9hT+kHxy/Mfeeb2baahnFJZXF4ELSwiUqTX0E7h46ixjzlRaJ2Pgk3nBnV+Egti646iFgbU7UX
o5TBx6RRtBerW60Be+sr8i9pq0XPkxvJXSiiiCM49HVLnzsnwplOHtfvkaY+6Z7AzqNa5+JK+wE7
rr56Lly3UaaMRa52qOdLK5A8EkCppOItSuFpZDibPsBpF9fLwgum317rD5e2rUbWtt9V3TJ6Ilgd
C7emfwUOYcBtvFa+80yH1ZoD17NZFO22SMpnMCY40LCB3YyWpo188OkcYZJ4nXqISY4kBekWT51D
EvwbzAm5NNlkXs9PYYZ1qqTX+ZA0vI2cQr/VkztuHM/p2fJYQ8BdFVKP3hN2MwXsLCv6irwoxdnF
6VmzfbXMrHjk9h67d0bqC9gD4wIeuAYXgzgHGQcjXsE/Ue6ljCBb9439cEXmPJhuu5KTkHL0lzIq
yI+bxKo4OIcPs/JXXRGBJk46OGgJxx3PzoAuQq36Noz2Yu5m6V2WT3o+bqMpeKWzOztS/psdo/kr
w8Y2E4yASLLBcY4qUzQ2zF+1iVobTt7suYXqR6LL+hHHsNXqxpX0KYVVWryJBzoFUrMWO2F53SqG
RX8PpPc1jPq3bckmJNcd53mdqpqePghAqVR0W82umNgnW7ZG/cvkGUtoyOy4te6s2RHOsDDNzgKG
48K1dO+U46mPHQyQgwLcW5AT0EZctskQ7W0S8UmG0SHFvZl/mbyyB9X39dUEE7PkNgJwJ422BbDJ
r6KxpiUWemPLrZTHrkfBdj1G44sxPzaYb8qHa4qLA8WAHnMjpkylIlg2gGbRerZSZOO7hWoQugk+
GCu7CX4zeyV7pSjn1pICMWt0fsNCV+ViMKF59whGqfL6SyUi/0DweDMkiTPXlDoXL8n3kMSYRH1R
z8hShwcr6yr8qAu0Z3kvKSvdRCIu9/TovIVOb/4hoRk1CSC0THjX2h7pdxrpeXU5a0S9/1Um8bLp
gumXFmIQ83rQvkM9TVt+FsUe0/K1dznzT662ywxNfmijlmzRVCjnxqvwUfWCkGGsHjlP+nOMRXGZ
zP9Z67v1sqsSqo9TZwcxpr+xHcy2UZWHK9VX0Ztb9Vhewqpadn43XfPyyG5avGBZ4LGQ9sGauhXK
3iy9W5WR+SsEJXaSCA27QMsutNIv9XiMToZyxAnfyaLR7HYvAhaYrCbaF9hE675vnPWQBChinpW8
uvi1rbZMb57oup3Ogn6N03/lYROBPc77B/LdyScbeBJe6Nw8v2xXfqsjimYjH4y8L/E5WdUJO2T0
As3p09aK7G65gNrCpKWSlfEu8XzuHPjVaNLlFSdpvuBvQe2F1eiXrEuLVQpt+cABJXnLu9/xtCpn
aCBNKuXLoNmgAo3y2W1U+VIM9nmqXO36/e94FHzZeonxMXF7tkyJRlPz+AVf0r7woVSvsg53Ipl/
cYoLuNJTHthusR1kpl2V7o730OCJ4PRDxLMFQnvdtu+DGuqbg3d6MfQthfEVSIRkNvQ3zthvNPyr
rFuz15qE9cGpW3PFX7zYdy6qaRGHn3lceS92EKSbcKzpvR9Ye6LQPTD7Fwuw3MWp7lkipLnVbYXL
1BTnvrM3fLKMFJr9lGIqfvgNFU+VQTlpa1nOIUoAd6s6WKqcNRl39fwUjBrnlmRyivV3AOv/6xya
cEwaJf/f3ZX//r/+7d//z//+HzG0v37Rf6TQ/H85pu35luvacwml8Z8pNGH9CyerS6elII6EIvBP
Cs36lwOV2Kc6ynRY5Mx5zr+rKw3/X6Yl5iJMfre/Um3/kcL7b0nBf5KD/60HUHyHG/9rCs30Sdn6
niN8mmTN77/ufw0/5rZIqYO36rPV0EUygITYaJjUL4WTgXJop/7U1PhPGo6H9C9hVZ94+31oWf2r
ByNAOrIvN2VvF0eWLlj/tfSP42fuCXEVkEOjJeuMPvB93BsvfujZZ91ZUUNDVIh87E6VQC780dnY
2E9olgP7Hdn9Uyd+kwAi6yAc2EosdhM/d5k63bU+6SyaiTmTRcc/aZtUGkcDJnXQKnA2arH1Mgvz
i8kqk9Ho5kAseNeGTFtJmQBMm2o+61OUwON04qXQ6S2QbnYSWVc8EeTARdIMG8EoOt+24qOgDcQp
6uice7AcurY1iXS8t7aJ/Vv1uyGgcMfX1F7382WJRPeepJgnExEuNDbPZ0cYLG0bBAwYdMveGo9d
J1oOxBR3EWetl5UbN8eoAY4z6bRg+N4NKlLXC+NH9AiCEnPQgErhKiyJYxwMe0MjxpKlsIvzkpEK
al9OXBerptcd6VO+ydousAf0zHmu6y9zI9N3TmJb2CbRsCXRspmcaG1aYOScRCtr9kjdcyBHJ717
mI2jc0aI1sp1ucGYYXXreKQsNZf5Ka98XOqYpRrLJxkRMFriPDZ3nUn7Xl+ap+9LUtKHIMKq3BBK
oZAxa3ycYRJAfhrTIlzjPG+N8LXPaFgoJOl3WfsfYpiwWhmQegMiSZmJJy7ldLdr0gjNepq+esTr
c+8lFap04SyVEbdPiiXoChQFxNHKTnYVsSXsWjzVQZbw62kH9grvvc0KRg/i/DqZBsZbp9opm5Cx
23UfXvXNzbAVLDISy5FG+Aa3wbohwYxRaiQ7U7m/pizhJBPO+JTYuCVpiiergXERWDSNWyJ6sjTx
WuHsYyOWYc7nZdj2qsiXUrfgpqfNAMU9AU2L3H3GrlivhxARKYKYTI6yY8Kvkfw8N+MZ3biMuYH7
pTAwSaDsn56Mk81Udsauq0Hqum5JaNPLgmPFsmudVDDMPQ9dsfWpR7HtdIvzobuNmTqNVuFfUo9u
Db1kGI45dnwQBaFKLbvT9Oy+RUXeAAGLit33t5zR3ybG/ZXN4n8hOtHvsAy+BC6nCEtFWM0NtO98
cp2feFQztz7UOGY2TVrGGysbYYAgwxS843iVDTM9TbxJhPI7/nh6q1JsSISklEfFlvmwBqyHRLqz
e10Sa3BygDN0pN6BkafboqVhD2i/e+hI9SyBQOUrv3QbTnxgmJYehAnUpjC5CjBNaWGKuy5z+UTn
FJ1GVvBQuCeg41Q4RYb8rUghaQGuXPtuma5rx7POuR31KOTpioGu38Rp11C1wG/asri/1T39NGFc
Xty4gEUmG8ywer4h+V9sk5KNb4lAeqZ+wWpd/ZZDH91jIaeVVyU5ZQJ87hM3uw5OnRM7Kug/j4zm
mtjv6eDpy7Tvh02TO4jBgR6uBL5NUJC83LHWI56Hw9Hzo+pQEGBjp2GAugi66miakzrgnBFrC3dY
WSsk7SGkV1sHjM78RROPZo6/G/3mDrn8hWOfuV1A0OMpdQlqP36eyvQ1TmaqZTyQSJjl0m/NVIwm
ElOdmd6RoDDIkBPuIu/EbuTvr2Iw8mtcU9jNLXTQKuel1736kbAbrWL5G2Oi+eLE3TG2MJraef7i
1oGF+tOlTzZJvaZtUMSGgyPM+ie9PQsSDO5vVwHRTBKMU85kkrkAJ9NEZnn1rNlPyNEEvJn5EGTp
oaRFUATiCyFK4xhP6hY3lb7qdcQ1lQq1izwnXedscMa49g9YMEwxtMfWcdpjM1++v02zJFnh/8Un
puX9vnAGmmLgynwGzHylMP2H7fdgpox23efwtdqy1jYtmxyefizsSvzpbL2j8lI0UucjUFh3Y0g+
Wd4mr5mviVUffNE6WVCEkHiXrqX/t1TTr5nJdGTDiFsXbRhJIT/a3TYG3cFvpK3BHvp8qt16DfYD
r6yG7G0Otf9MePdSZSXUXs9o/0qshra97wxsLhrhjiIr88tQUzoMO5yCL5vyoZisUhg39jJprGZr
u3yi5GwfphFLPbXt7DATHm8eDN5L7mXlh6F7S90j2t13DTpGY3UNtVdgCZOhe8om9gZ4NukJ9AS+
Ndv+mqoQsbhNh3NCmYLN7L8Qbew9c38Sm3H026M7OfWp7QgQkLYGOef1r6J2Mh6LlI9xTMVVzDn6
pBSFpMiwPZAZHuA+sUj6RTNAhRDsvyTPl9AYq92E9RP9V3ef8WOhvzHbxuIBat1j8pggm2nDvbe4
k2QYrSLMh3GU3WnxXNJ/d9OTOjzFMs/2oe9cGj8q+WMteSJWLq12ulW1zqtimexDfW1NUupPJ2tF
k4YMkadU1hAG5eeYWO+EPZacT6ZrCO6oDbt4Tw8YpNSstJa4MsNV4+Jxhh8fP3n68BAooNx3dPKm
eUvPgmJvoFSA1bviVNVIt9s3nTlsQEC067TD6yvqsbmEbMwH6uXOGja9Hemxz0mT0UvEyE6BQJlv
sf88UaScbGTYTCvplyUEceVdaXBe8NGh8cUW53bmEqMAOafI9zPcdSkvmwnPauXH1s3neQMF1yOQ
4Dt4lhHUv4lJqHTmDs+XWFhF9IYhuj+Tr21uqqSshehatTBqhmNrmM460tJz75dfuDiJk8lwPslE
H8x4j8YYwg8n9QmIRP27Q+vbrnQK/5V+K50UwFubJOYyKbV2M+iIy/pgaQzwVnsLLfrHVNdWm9zh
6OKWZbnLgFfvIqLnm5LFC7RA6e8cIeuFKD0oYvwlFhpboM7Wq5fG5p6UlAN3h6Ei6R07YlONKt0a
aaG/d2P+XCZuuHZy6MFiSAe0jca4gdtjsEQ2a7IIwSnFAz91w7oswuEFzGG4jAc2ZE0rRiZYpOCg
7Ohn0rmpGxyItxosP+qtW54etRMv/M54xoourmnmJjetx/3S+BZJLA+dpSR6HQfnmM/Dc6/1dM1N
Hts/LaYm2avcn4jzZh4ihYfjtEvb0LplcrSWbIlL0gt+eGnokMSNY30FIm1vqJDTRgulQeFEbR5V
RVcfro982dauBgnSlfiesgqSFgwDqig2GoTcm9no5t1xSmeB8pBv0nkD+r0GpU3opZ9qE89J4R0Q
DZ+h/hovqGVKDtq1qb5vGu65Q1T4iFhpr4qYnunAN3ifw4ReDBnJpCHJn6woXmjmMBzLNNumROv3
fdQ66zrjE+3H8dZ2/DsJ2xK3Saav45ydqxqOQUkoEZY1IXYAdVh1K6IsDBt9l6+FWz1FoBCNwNkP
8ZAvOZzzzl75nc8JJC0t9r1htfJt91mnfhIMKMgvNItlHeoLmmmbfeFege6NG9U5vL1tTdxxXO4s
x8rouCTV7tHcB5pO3FkT+5uuR1/UHKtdkWv9wDXeHADPGUCO4FmvdHYsT5hJyWO10zzeW9hQCuKw
CdvcZVxmdD5Jggo2fdupRRTIIMoJE9dnYdOTD3NVAMkvA0hG0yWrSQiJXeuSyh3OVL1cITJVBzCH
iZGsbK+mPgAH5M7NrYBDwORd5NjfdBaJfURtXj3bjP76Kg052oZYPoo2O4y+d6SMNuQIrEPOKfCX
06ZansV8KXqhtoYK3lFs0eq6yN0GkViLPhoPlmUNh8LUpo0nCxIj+ZsRjOSaMc9gf0L2qX3vRNA9
q6lOokmqlnQFJ714Q0+sD6h88LMrCo4RYl5tJZasT8JbMADzr2tYAW4UvFWG1b050yNLnIFINj5c
qJ6HuHOmg5p5z/9c/vlnIoWuWQNRmGPSLnkhOvpkkognPGPiqWOxv8jbmsQrftUlNgt/pxHu4cyC
xdki+JmWhtxaqeVcYjMTyzFitzIaCRkanft6Q6L5JLEN7UZfwwltVbdYeQgxEvbs93lUp9EYrxSx
cFo95AmX3k83dtM7ibTkKAKMFniZu3tk05GVtxcQwcGRLqPaHUdEdC5GtlU4JzZNJaOF1pVbHy73
jz5siK7Omfis6tba4OzHwZggJ8jPuHH1S2gSpelDpe0ht3zGQVvN9V+UkJlR+ebY7Z0cmn2ilmO4
adkfqUGfLnSTDK3W/WSzDWO1pRXLTO62yLl3AX0nI1L87m1qKNxKQR6v4s8OPReDadgd+1gSKVf6
dbBpdwgP8Db9i9SRjDKYB9tsiOSBYpSXTuBIrTxQ7WH+3IskOrOg5DHzRrp1eoKRf++NWmc/JPyN
iZEc0j2hAt2ozgWQ5iUP/kWr/PoSt2a28fMipJ9jRKPPiuewa9eKkiK0uGy4OsU90sKarZL+cCdz
FmVN9+5rljxEQNrqCd6X1lB24U7UI8eyIi5aZTxahoFENXasZaoHDnZJJmAw+eu4k9qzoxGi0InK
x0mMVTrnJsx2rD4mTodhs/2tN1p3SlvdWgcY61a8wsONwOFqyNU559B2T+0u2Gne7KgYmvTVCIqn
CI8ON2NE0GGeZwEGH0apVedW0GTDw1hNQ3H2tNbc17H9pjxeAR6r+kMHZ7YRMifnUGTBNZXkxjJh
hD/15LXKNAqCFZnOHGfZouYH+xBJPK6pq4nPNXzsAxRklkdd8cMpIM3ZfUnOGe8GQObKvLRNeXdC
17iabOKWDnUHP6fij1sF+GNhqq/KflYVZi5G4A7JAzxltfbrxl10QfSYIEMQeyFiAMlNQ5jPyPxp
PkicbAx/NdVj0oKemnaSA22YBvvIhdkHFebQtPjQMaD8demajCmGrM8hbUYFPrPHKesSdEmjGGIR
CditjzC0Gj1qrDqlnZOKV60c1e+u7tgbO9r0e9wBjPaWflKiwlg0O4/eh6rN/C7Lmh8GkHts5uBs
pNGAoxG6uwmypsapKKOtwTv93uiutq56TgZGhQc4BQX+E85/WBrdWSmdskJZs+UZRHGJE5mDEA27
rT9/S1qtWSp39tRIjx4lPWJ6H5hLAn0qznPVzprRCwpyRWkMbW/5AejHO8YjdpO1+WYNdCvHFPVe
ukzfCy14b4S/qpJYncw88y8xJ9MZN2it+yAhHc5nG3GhLdtDmH32KuufWXIxdoxZef2+eDL16SPj
s+Zb5t4dQbSoSv3JBChMs0GatiAYIHScbRHSGZ82+xbQQM2N9gqQvX3YtXaZY+lR6ZAt4HZKNlDm
rwR4smMvcpKWMPCh+VBygLP9McKdYWfpkkLKxU/oCMGqlQHsKDekPmkoCMxGzsHnHKFJW4DiBgGH
vzOg86unRSZ1fnp1GCyqERk7EKzbDG5IGILb2fRUJR/zCWNl6pW997XY2tq4lZ5bBV1Cmu07hwNA
sqltbZLID4+axh0s6XJnFSS3kYaBe5WpcVnCMC+L7mIVY/WED/cXe5DoszNExDJITNhdBJnYefHk
5QOZkL7o5p1r+IJ5bVw2jkx3tPDor/HvbwIKw0Fxq6vuYYRF8KqPgENM2Per0ODEBTV0viBWsqEs
8Ix17c1pHZvQIAOPjc0ezBiCG+rLxpBO/BPUxANg6cKa+8LTDtDqPxdN4rGoKPbLYs25+NqAPwOp
lwnANJcxzKV9EOoe5sGZeDtRvtfio7wkVhmeetfyl9pgLowoU5dSa9YT0uPNdxreG176rkW/Mc/Y
D9YQDyguO3z7NPiMRg1Fq6RApkt+miXhiUJz0mXEILCTntlsdRSjVeqb17DpkhO6T3sZyQ+uKRVE
uEpqls3z5ftfEGSnAi+g7dBvs0dpV/IjTjQHzTcn5uiY2snJyUpA/zr2edH8LKT9VRelhjzGkhcG
GtU3z/CbAyxync8ppfuqaIY8cC/n1N/33GckboLMn/uS0iJfj630iURqzZajhXYybPQXtE6MsSi4
rTWvKostzLP4bofZ25CH9Y7Cv3CmBgEq0uT+20Qww62Ela/tVBs+TCFaVrP6BymeCHNOV50ZABe+
ARjcslR5woMV3rXReGkJz37WkxchcWO6hZP1Jmc3kDlpTEV1qeYUdPjM8fmSO312teb6aQYCMs9w
35YuTGHsyNJ+laG5j7PIR5F0hiUI773Dwhs793BwkaXOQ5cccAia587Kh6ecpCqwhuzdprFw50Lz
hyFo5TfKok+89mJrV+XF41Z0obUrW4uJTJ7bJHIVxfRhwJs0IH5xL1tMutkupfipu5Fx1YzCXMOu
3OCKple3m6ZdZtW3VHMQBxUjLdLbsgO/dorJ/T0Uls4VQLtuGzG9635tXiInppjYZzieEJgwh3in
Om3g0hrZzaGWcEFnccZfytFOHKC0k6v4iX1fFH8ExVJU89Fhe8hSoa+/3wz8AlaPU/xazerOGHvX
qDIQjGg9PEovlEfH8ef31j3Ru3xrphuPJFyS+9MXcJUXAqbDa5l0T0MhsawU9UC2l3u0K+qrMXEM
MmJg/YaU7qUFe2B2e+pp2AXUrMfrqE1IIofjNhl8IrDosOvYLbrnSSNA7hMKha/gG4ewk3JV8bZ4
ivox3LR1mVxAvGW7ECQwIU7ZbtKyolJvvkSEuUH315hpemvjARKDIdTc8BP2tI7G9LZBwbgOJV4R
jGRE6QwGI8958Uk/kaHL2Z03eErN0OXP5cVo6up3RD3M3u/VF8wQytQ9QqV5Yz1peLv3Uv6uC4oc
VZCY68iySHeU2p6AX/NEimSCilDu/y97Z5LcOrNu1xHhBqpEAl2SYE2RVHV01EFIp0Bd1xiD235j
eQOyx+GVvLZv+EW48fqvg5B+nV8liMzc395rCxy5z3OsBzc3SHqUa6+9s3EctnND8TC8cXqF7J9T
K9+mIm2fg8DFB96QIOTlx1l+AmZgCXvDCrU1aGb6YiN0Dzqmjx0QgrVDLvM0qBNJXc7rnpJHPMmD
uOTwpXzu/H6dRHI+zg1HACtkQOTMxenxVi6q4sSrkCjPLHfqEYZV/rgsHEOaLnNYRgrouPNM947p
raSFG9QzCAowrOe+9AgVOliBulVratoxWvBIW9l8fFyaoectV7R7RvL7klDXHVMsrjgtdrZlI9GP
0vpoEQIC1zSsrcLM7qYF2t8C0dPFzXigqOvXENWhu02xJuz7vHo5VyoS+8jF8ik4YKGtjTQDnuY8
/FVUncD9W9UI3rq+kZ1ho1pFgsqgZF8WzOQTaIvXdvD4bXaW8UyASm40BlUc+AdyGV3yO3La5AN/
Xbxzk2Eg/+YkH503n0jPXJamQAwngvHCsuAcXL206Fg4jdoQ32iIUQbLzPT12rjQFmKsR6MXP80p
r1d9lROmHGizJy5sKwf4GtGG2dWMII7CHx1TzD+ThgNpsLMQM7+V3Sxspb5OqPGuKd80JkhyldXM
/KWEJ24u5bydwGixvE4CTjHEvlKX9W708tfcHQTCuNcdhN5/LFP2m1AzHpY8oOA3RhoxS2MbNGnu
N8GXVgT51zyCZYDi1Ww1W9A/vjRnDMR5FP1lApV+hel1yBL7jeQQEBZrSF/0jj92syT9nT8sp/IE
E/si6+wONWw+e25+0RI9vadT/0cz8nHfUQ4NSKdieWy7czdyFy5CDscCCkDwKzI0/TJqc7COKcU5
LCnfLSmS53JxjefZMQl0u8Euq+d507j5b8qiWqg3sbbxujb3qXvudjC2OWr0vEAS2g93shuCp7zm
daN6v3mydvGTW7vPo85iVQ+43Z2upS8h9grylotzDvIYq6DU143WFZzUl19GHXbHx8Xqmx2d3TQf
6ew3Uqvsj+yiCKSa6bLuC5U/Y4O3a/jgFCbl+1AjOsq21a6Li+YQFzm2UN3BDq3TCB8mLZZ3Vx8u
I4KDMt2uXEfUcBlcsQ9t+2I5BSGjRRenToQ/sDPWe1RvF/PyqK2aFOzc4KbPkZbZN8JXnBACn47P
6Swy+04QvNyM3eSeycTAFim6kk5HKGfY9DkHJTkuLS4VR1gsnSEHQFol10xVe0A45WYg9H1rdt3c
omnNU3VEtsTb3MjbQGI41/JXHVGZKqFsb0p63qoIAlJakdoAPY/gEsU2/zzbuKBDYZFlH+HMph3m
oNybRvzEyDO7oP5huC54SNeFpe+surqiPu4nnkUvljtDJCtz916NsaTKrfILG4J0N+diS//TVw+V
+DZ50DDzEkMhGtAKmhIrvBp6RXPQnFpsUZhcuudAXcIpaf0md2oi0LxrkyQ8h1SGVhXP0ETbSIzo
26zVCAZFE+gJyIpGSqJU86IjQ0iXWrXEfO3pCU4RqtJwtvfMWMtT3HBGKEn3hkaFA5hIl09aZvCr
ma4Le7b1bd8S5CDcHVL0al/IL18Kc5muEbsd7Da0Gbmue29n+9v1QASWXW5tdaeNtuByd+PIs4IK
+HrVedo9N6hcYC/QufZTAPZjTXj0uayG/hCbzuDbcCv8ttFQ6roi3g0Y89gWejvRBNoKZki06xs9
QHptjSd6mfZskneOFtgfwYivN5vLcJPl3Z+lbi6awlqaT9RDTpegwNfXpI30wyART3kz+NlUReck
4zisGyUtuGFvArK30cxtaBMBRl5B/shL5T0BuM6+tDubjfVnRg7A0U/9iQPBNaSZzK+Chk0ReRNK
diAHnFqX+fRUUw7RJhwLK+JRg7ay6j7a5V1/ZuF0Ly5lGUWhZRyYTeDXC3yVOATuir2W3TsgUvUb
YwUivr6to+o4Nhb0J2zFB6cDdt035ckOyB+z1D4tKpM/4mf1JCyVQqYfuqWx7uLgI+5x7Ifwt2Ev
3tobbcdnfTrkhMFuQygVEVU/YmRodkJPdgjG9Bc07z2VigQlb/GUbCvcWp7XUqhdue9WSEX7CIhF
ii45ooE/8RzJdxlY8+3YFgsAUQjBqwYx5tUV1c4q4OwkbXmL8mla90Rt8N568cUN2VPiKD2Pefyc
uEF8SF30rtiLtA30REz+g0XlNktih+3bDHv9IwTZvfYWE3wqm5JNoML01ZgASukceXi8q6F6RlOT
3UfjqODNtz4Vp2rs9X0EGZMK1H4/bDNO6TfGBebJMfWPcUGwJDsysgtbHq14oS/aot04nFu2JnoO
wZ7vB5h34Mkyjyavc+Bph84YQkg+wNibPsGxrvdibdOFtsJVOWVtdDAaSfYb3Nw+MhiPBm78a6Dm
91zYJSN2AhqbKJTbpQ2Dd42mLW+2yg2Mi9kn/AptqJLuC7+SdOPSMvMc9ISRnNyOn3uUm43sK5tj
vfadNJ3cCBICL3YGaBmHyHGg5HBHRJfOqrlyX9AWTjDWk59GyC7AE7WG2TRKf1pMZyfgL9tRJt4x
0NIXT5/0p2bK+MtQY3OR7EetQngvrSH0KwPxv5VhUZkcOvMVg3nl45GOj2IwqjfRiROKnPxk31iw
PZgpiEqM4dmo83pXe2O/ajth7IkiJAeUGyjwC+y9JjgJFS8dmDAQ8+pV56wN19f6gF5qEabFlynw
vL0McAxuRqYdpLdyvan5nNOg3IEFXXbO0hs/jeACMUd8lg5/Ridq4eF13SfReu/pcbHs+WaQOfGn
TtAKGDThRxgH9EJ5hOq4h5tdgOPCF1G2gKkcDlWqU0nYifPjsozRN1MI6NQ8Ei65xSS3rj0LN/lz
Wo47xv4N1QtWtZ3CXviWm/3Omb4egf1ogCIpPcfO97MoRyDIdPWBU3mOGt3dSjO1b5DFdh68Ox5b
/fSDiJuDJ4Hzagn3wR/hkPg0T5qfQSJ3E7GsW5S2cC5sTJQN5NIqkOkPpGAohd+qaGpOwxcs5dV9
1Gq20mFHl3e9DLcF5sMqKOKvPuS9tBBr5pP0GwFac1w5vRWhe7eBkPCjlGdz/IWfIL42HjI/u7rw
gE70i839Cj/jonwoEdSnVF4xVDTrzvXMTc7j/aQbJh3n5daWtF5rWjLiFyrk/XEp7PkvW60E5Qf7
zTi5jk+t0goMwXwhFxFzhNbvA22v+4D2SvQ7hu4wzrZxaef0LoIlqpmB+bprtj6gnuCOS3rV5TG5
kyClmguMLKIPGDlJPsKpo+E0aCBxaNkDUWB5v+Oa7nY9y8SOHo9XcAH5RQShXIHca+FjVNxWqgni
cSkDjrtxWo+XgKwUcenhd+rqv2mJyT9ql6Q0bFHjOYy4VXVr8i5ZETn7ZrHdg9RtkIEx7ceilem9
SOEj1m3evzNtrFdzxl73v3yReKYEvPr/vzHyf/77f/8f/+3f/qMx8p//1/9xRjr/MGzUVMi80jJt
81/OSN39hyUdyP24I/E6qo8UjOAjegGsf5gGkGgo/NIzifiC7v+XM1I3dKyMNF2QRuFL/af4/Lb4
j7UQ5Egtx3HxQvCNGJgk/99aiNaimUsU/cJA3fQOw2JwVpEhJnSOiS9oFxSlp4xepnqrL8beCQHS
RIsBcY7ut61eWAJUFFTAHF4Gy0J517tBhxiw3Fs2JBsvAYrJyLPYyiJkalnMAQKx80J0q3VZOzWc
SE1s+fOdULwkSEtrZFiSHXqsmHNn2ys3GpcVIEOmn0Qlo6B7saw83ceJaLBHyWvn9dSMpNU9mILx
E4zXeQIYVJN28vW5KmBRIQblpZhpR+N7OmhTeugUW4QSDC4qqPd4y6F6UoA2vY0weDA/42HrzeZ5
ovH2CX7Is+Uy5WV27b0m6RBuOy0d9m5IdUoKaDGmgnVrzd6fh9/cgxtOTL9hsheWFvW5oa2fmC6x
XyxOYTrkJyiw+amHg0S5wHgSMqx3ec1il6ezp6Ld5b6NPfO+pPY1Hb/x6k0UczCxwGsQNJN7eVwY
pzOO1JKzxCfBWti4R5jiijHM9kYGkzw2oUWfeJgfByM6haFNntpwz11GO3Aw4QAwzWCnZ2N2ztCy
tSH/tkLPt9svj7Px8XGZK3pCm6aWK25wv2o5BjlCWHfqNcMTqJFveqDse9h4/TZAdd9jbkxXdWqa
myqvKAIuJ+/qwdfKhqG/BDTMbkTfTZu2S4Pz40L84NAwY8FrgWWLAh3q6RNT+DXy3amZ9L3nSNoP
8vZXVlv1K3MTtTuSmc/QRF5hpZJVi6r3KAVtTBCdmFfPbvESpqgEhFjL78Jy/DB2mw8CD2Jby8Xb
FzCeXzX2cpYnf1ep0Z/AamOCISriNyxeJytKifyl9Jz2Tj9dUsQPzvygGvLSXo8ymA+xQ6U4EfHg
mbrzp7qDGRv3XrnqoVz4eca4oCWQsxF61D1NIzgRox6/LQpDb/YIStTWjU00I+7UEtR8nOqMTquy
g1/O7FGdtqblbEOcW6c1eBXNRRJHTKfYIEW2EwHogqBQ+Ifha8bpopVxw8QOSd+DUb9ygPMzZTSY
9CfIHtRy0ThQpOtQ84K1ndvRAWZlUgVPRQ/AOq1LjI1Fmm7yfCyvQnj0zPbDSG0qCbyZhRR4FiEo
M75OI5dsogXYtKwf4GM0n6dUc19keNWd+VdbQYh3aPzF3rseBseBgi3/cpqvIAhcNIcZjXLCofp3
zrar7NjHpXGD04ldg59g0HENMrlkZvvYvedqI48rA3IlXs8M1mg1kpqgC3rceOmK3bcqw+V8nJsl
1Ft9PodL364FjgYKDJ+wYz4DN+rZzaYGpofKpZDeg22sTU+5hARtlMYnmJYWDxPbOBtYHPSyjVOT
AkFqDoDz7Mf+uuQppPy889n6EritJp3tfkQC3OXeNOtl1VAN1ViNvZojFm9H857N0Poh5VJtRBZ0
4MKo8UtDPd3wbX6HDWINaadxzScewPgid2KNB1O/0xPQ+Z1N4sNGg8lC7CBjolwwGewCaazkIKk5
66xbpkliOZRdrgz4p1X/Y9Si1yJdDk0VfIKv4mhK00Tbp98iib9Ch26MumA6T+PWkap5zxEb1qUP
1qKffOrfMZxft4bFHAxnqR/HVLtitClXI4sGQVvnF9sNIAsDzWY6n5ZfVoHzaA2+o14Zo/WrcpMN
Z49XiFUXdt9ssLE8RuSS+gpPH5UOxzrh03rxuJHTnKwby2xVP+rftpxOtBuwQj21jnUkCh+tJ6Kx
6stY1ZL5Id5u5nhzjElPfwt1M94wTuNQOXcZ09b0Vk1C/QP2i+qL51Q1rooyYUSXfNttdamMku3s
mL5XtQUgUwRX9/vxrxVvbhRs4Y0wucW2/Gk500uyhJfOkgTuw08vGd+oftUp4JpVXTk8CuLN766S
NBIlbtTVFzyBH0KJHp6SP/C81nS7IIlo6t3Hf+vQS2IlnJCTXGcPLcVRskqBvgJttdoMSnIJlPai
RJhSyTECXaZWAs2kpBpbiTZ8rHqJ0HFs9JxGCTtQZ4AuK7EnU7KPhf5jKyEoUpJQjjbkKZGoTAH6
qvnFSMXbus0bb+XRKgu5sTPes3nJiDPhhUB5GlGghJKiqPG+9EqcAkBonVpc3ohWlO9uCiVjBUrQ
CgukrVqJXK2Su5Qz68aM9kw6FylMiWK1kscmJZQZSjJzWCEsJaJlSk7Tml2s5DXY+M+Y34P7rKQ3
V4lw1AvWdLsnP0zGjaeG9u91OTmXUpIF0xN8U6ES9AaUPVtJfFqM2IfzLtilSgCsWxLiWmJQ0gH7
8joqoZCykvK9RTt0lIgIC0pbZ0pYLGLwjG039Ucb6+IqyczyaqJE6kqX/OcFlVKTlho4494yWJsX
TIV0VSclKEnVK4hdDFE0wWPaB8/og/FTM3KGM6uBpmFNMHJxKwrFlWzaKAF1VFJqoETVQsmrlRJa
WxTXXEmvixJhF9TYSsmyuRJodZTaREm200O8VTKuRM+Vb1a84OeYmC7IxYD2qzcf/UMCNhGDeR7/
4cul9yjj2FzH89katPTeBvSFU0QLF1gJy4aSmGclNlfYsYDbjzaGuKurBGlcvH/lgtENoRpTLuDZ
utnWDr6ixR5IPQ5fJmUf/gKfcNtoVnyjMNY7Obl+KmT8G5oO0iHyeKGE8gnFvFLSOaEIpDAlp89K
WLceErsS2ysluwslwPPyZoapRHlbyfOGEupHJdnDFw2PGSr+qOR8LHCaXymJv0brb5To77j5jyZK
5blpkj8Of8xzD+MYDyn5zNECO6ijc6x5dCcX0xyTncutwAz11GrB28M9vMz477yo+xwDWZyzxMhV
J81GyNk45XrFJdZ/z41tI7xhxxFNZ95LVw/fBTXst7Cj/k9kQj55s/2LdDuJ3Bn/91jL7zG126s7
BLtp0Ks9zyPn0A3echEzvBOp0W3L0MVvLT09Py5TonPepzkzUtvEUm0TjSb7wiTe7uLK6y7Cxhaf
DW29XeTgXUa2H1BGSBSw2cxHb37RTFoV68i5g+NghDQb4bmPIDvT4B5Sg2r20wgoUu+2BMqtDY3z
2r4gHfHTGm6d/WXj2GUQtKRrTixk6RQxZ3RwM45iAhYViStTDvufl4hn8TXrKYUrY2DLTpyFr0HK
M3CU9yHnwAq1F8s5/gVuplA/QSu1tXUxIRUn+rsDxC12c4o4FYqrVhdmqgzkQr49tjqR1VjPU8Kr
4Tl0AuvMOOEkRCmPj0s2jO6ODdpXrunJMZcy3XFYbl+sJGDBx6F/z3KaMBJYQXQswkPPW3c/aY21
NrpE+5IUH+kiMX+bcq5WcW/OLwy1mXTgxAoWxAYz6iQgfW4bvFfFiZWKNSYevT8VFRP72BXJRbCT
AkyQRLvHu6VXj8BR8YYvbTPuC91EolZaoZ1HMLZiEFJhfSrHXLsRO7/IyMIJwOCOysL2Xtopn7Vv
b0YdvYk5XH4X/K2q8jDJrHkF7gYo2EOsEgJ1wdQWfY+TyF3NGMqYvwhF7ohOgNarP56d7d1Sa2+F
QV0C2e2CHyjND+ZkvjlRZG/bhJNRbhvy5KbdvDM774t1Pnl2szY4EBarMFXjHK4qM93Jom2AcbNM
jcWrbbK1rLTkJfFcsiMVtt3Wc4/Izb5TFs1FL4kEd6311nIDUEOVpPW5qKPl0FvdC0+d6dsW6bUP
SwdvLduvlpqHlTnkDTkazX4FPZMS3FoI+/41m0YjMtbAiisgWgSp3m+l5+LGyz2PwZp7I+2c7NuG
thyAnsaKkZ37bebPTP3AkmVaddMWGaxg2Jq7Mlrsc62NDfdwrb/XafETM1//h5eHMm6bX6byphm1
O9+qohJ7leDdR3mcECpo34qouxf0NGlt+8duEmwAtNUZXcnK7/Tr2iGHhdGEuZDWHAvhmK+Pi7F8
t/UkdoVDU1DNefDAnyMHTBOy7QtDpoTaaeKnZoDPNhFcF4ZTA/fWxbjroXHxhCdgVJXWHda0dc/K
m6dV/YmG9qcAQyVJhzYqNrjEGSorWsNYmiN2LE1uOq9KL0wR8VUCQSqZkcdr2g2YHYeAMcWk3xvX
jfzBjKstOOKFPxZkPoJ7U2nGx7pgN9+qi1HU11DL6hWeXmZoC/jPKLHKe0iu8Eyrwc3xFvvWKAjs
Auer0GOoiaVj+0sZaU+kRngJEQU+9D3tB6Nb2se+FOPHCCO7VkFgtpQ8SwPnMrkvRRFW1zYV0Z4Z
bLou0zb/GWt/Ge4aWd38xvdZrpa+GBmROh9TWev+Qk56VY5xdY+1oUTqNvmRFASSw4t5yFCf45wy
nZyKgXtk55QRhHF+jEzwOIEbin1dGscYVOi7OVBpKiP7xRiq+RSb83wimsFlanwz8NJNkTbhaeoI
qXs4Vrn1Ru2NF/Vfx8jjv519KKEv/tFN6gLw2oitwDm8iuIlfqIHPHrCCgUl2cL17JY17HSPYo6A
MjYrMqQvG0PANI6fADcjuS/hBAYQQTMxJY8scL5ZV8tbLtvf9Ai2P/sggRS2GA5Gyzz4IKrEy1ru
wH8l5z78o/da8qvKtWWdCjy/iBU0BdjVS+1F24nz+7tlONxzLp3e2fLugdO563bT3YG9h/zg2k99
5mBS5CSZFh5GeKLpFimahBc9bTLYpxrWhITozNnGCURzOg8enTOomUz5x4gVF4HAbPwQ9uTGkpW9
X6pGZb3G7DCHbnwKrCDGMFL6ti29UwK9kW56vfYpujLXmklVX8lT3of8lh+k4DSKo27YTLxi/cw2
sXPaevoWlGZIQ0AQU1ytjC/xWPqahRDlGUPDAwPxx7DmXR7SXzjKQd+zOACFj4aQcILUzpjew8vj
UlF3llN7NvcvgWpBs1QfGrH4at3PTKK0ZBp3+oAYEaSedhSyvGtGy1F+yKl6dJiySRa4F5DGAe5Z
WthS1cemUYET6/KUqqa2cLHpbBvpAWZY72JlhwOjmt0s1fFWuBNqk0vvm0UBnCEXzaejvdmx6GG0
HcR4cyeP0o/Kap6Rxb9yklDYTtpPqxUnGXTfsRPO383CpE3w4rXyePEfGKcmrN2DS1mLiQZ1shTQ
5vHWIrdso5tT7hoOZX+MYoWDL7OoaL8Dkk3OVl04zW8a1ZFXqLY8XfXmdaRVF9WkN1Kp18d068Wq
ZW9sjV/Bw1mRIHOkTp75kYP1UlDPt4R8k4tq7KNBnMqejha/sKPPL1cj0Eh1/Lmq7S8fkx9WR/+f
oZoAbQuEgOOkVHRxwLh2Dv1ZxkR3YAWr7vS4wAfa0mNIi73qGuwpHezQnK4RAMr6UUi4qG7CcBS0
TCLZPMeV6fdjairNYo9gRwRQtDT/BMWyZ1D2Z2d7vfgeRmoEEpite91JLX8K4tDPRj4n6ZMUVtzy
VfUXFKr8CUg4tG3VsUgVVLeRFv7KVas6GB8fCWJgo96E2E8B2s5QnY2xqnB8XAbV6GgJ8+CpjkdJ
2SPr8HIvVP9jGNEEmahOyFq1QwrVEwmzskEbTTRf6GCsqfbez7hfSkMfDmBYoyvJOTpnVPskuMDm
qDXeAcumu+17OiqtAGh9CSbl3U3FvYDKtp5Vp+Wk2i3F6PxsVN8lZivOoLpqwWQ+LHYmxZgQ48s9
3wVpPtyA13iiPzNWTZqmpFPTqrEjUx02X7UMVcGkenNQHZwFgb6LSy0nrrSXNqSs83FpVHcn2wFn
FXErbpupb688dJAj8D0fMNFfF7swv5diUla+LrwaHBCjSDLOyGX3I6PvplOuMXfoPjLp6G8ZVQJr
W/WM9qmlXZyAvilXZ1ANLY65oGomtVRHqQwr4woJFRMYmtEawF/+Yqrk3CDkrecWOhbMiVbTsOhE
OrOOeJZZ7wCPgLoZ6UgV8JjWkaA39fFu/yhTtVSv6tJTWZ5Y+L5tVbgKbiqK0abZko3w36h3gCxp
sxZDn++mjvI2d8xWTBVL3KktCXQ8Ogd9cgEU856cs+hgGO24mk1JmyzNnq/zph5oi3PhzD3hMUtW
s0uLLKpHSq6DZtlZdcxqzKW3mGcnUNy82+QT5lLVSturelrVU9uqxlrGWC7P4DuT6va5dXYJIe1b
keEYFCR2OUyvl8RMt8xISVSYo7MrPdUyq3pyw4HGXCPMFjwQXk1+bTbww4w1m9eKkl1L9e0y+R5t
9kC2ZHfah3dXXRzHoLSKU7IRAPW2l9oCnGz3T7qRa/tKcy+PF8y/LoU+EuI38hyThw0spAqgomt5
8NSglm4oZofExPGHjgOWtEan8MadtOi9jYynrBw4FxaCHqrKPCJJNdYc/eB5+WYZ5njQPGdt0dN1
Cru5OT3eelyqkpooMqvHNOqAHPJMOKecn06j7J7mpjtpo+0ePWd4WhJOLQz6gNCT3MoCcLr0L6Sn
yaRXcNCnbBOqQ8rsgJdJRPAKc/FPUcb6M9RQbTt7HlysuX3pSqpAraFIP8Ps7mVjtYcBGRwQQH62
40hsUebNs115R/a+4UTwDWHZ0/c46EDl8wDAgs7vv8J0tWQ3zuviOkRtth4Ssg/jSGSGmQ2/AA/C
ubwteZ9eW3CjV+HOPGdCCzaBAQ/d6SIUyhx73OD6aWd5n/XMTLfKnfZYG4b1ym7wKaaGyHe0ttoL
LViDzfS+eTg3676mX4QR47w3GaVQ5Ki3L9hYZr17MpsIIS9zTjGQCSaLVHHMZvE04Rc4Pi4sxGSr
FTxgbrGsD5lhkJYa+wNxo8pu21XUSoTmxiUwYeVnYVLK5YUBLbEUaWDLy0PfVBQ2RxJ3w1q6AiPZ
wIsc84wKyQ4hVot+d6W7beFW/yyC2dvE3bKcPSMdL/XgAZ1jYMwsV7zaAx5/ijaLnzH7/hDM+Dkp
KmYqhpnyuJSE1nuv2lptUZ0qCAro/cGJ6Tx7iKGZLw7zfbAf4alLuuikZyzwNAcSsu8s9bzsg3xD
oK/0E8I0GwOEyB6jYftW24XNjaMj2zll9+YkNdh6ymG2j486lOaRLMO+m5pFcGhMUW50C6KtiJg1
h8NwjORVou6fhQJYsQMRJHLZVtnZdLA7UtZtFy1QUZcKmDssjETHySXsY7EMX0tY2q9VdjQ456pD
ALG1SfsjaSb9CNOcorJc/13lOR9i5Gc59XioQst7whFDCozKMkv0I8ULm7gZsgt8/bvUKmjey/jH
o4viHltBumFjtecBGdw4+XwsikrZdXSyZnYn7/YtYs93lYZpn4ekOnHuEBsGNO2twvkKCtgoMTNS
KKJAJHnVRPtaD0yK1fKJMZUz74xuDqlpeKtMwoHTOJ6HukZDEm55z1xujwy6A7HaqTsvrFm+DKlA
TOmN/FFJD7dMQFC84SZdUicDWI5ll3UlItGZ28/uSFgfoEnoN0noUBmsRZskbYMVKMyWfzfk58xp
WI7lhzlpE0RZKhRDrHZrN0vCVVP+KYzYWgeUmtwkNtiDkXX7lOzsOmnkdO9wBBJXKimoM3SdOJ7Y
UWpTvqQXrBGLj5kFiZdWMOKqg70LSfesWbRLZNTo55QM6adVVDfc9P4EyP2lUSJ41IppG1jlcsym
bl9OhnntXRLTrTW4B3zH8aq0NecysAXHOTN/DGM5gaUX1sZq3O8id/iD2NrznLXipUDaPnnz6PGD
TD+H3OoP7ECn98Cd/nYG/aRWq/Un+pQgN5htfFgss+IvnHznCgEzELal9jQKtkxkuudY0RZC5HRy
YMApqNOA1LrF/cq2ro5fO7c9O6yBx6hPw5NDZE06QMCxyk4n06CkAobGiphmNrY3ayLSA8Fx5XU6
tTypQbEMk0/V4XfxTFHTAxSQRifYcMY3PB+8IVTdOc5zVEb4w7wR4j8Th2Ku3jUcPycd78ihteSZ
3WwOnEXI++OysE1alz+yWohrRSoWcZEe4jC3/b5mn8W+uNnEZekCaNE6lY/XMG24Pyw6Xgjul9Cj
S+vH4xjTJRXsK5vWR7yo9ELrMSaxodxJnFzPodRvYLnJ3Q9IXcQ2YzJvRLRqNJ4jRu993bvyk+LO
rakcNi2Qg50HWG5a5SFj8iT8FpqZERIJmmtXAmsdRlg4VR+R+xCCQ3mO8AIqbFpVQ86cO2eYNzXk
zryghpTQBRBsLCu5m7VgAzRies/74BxpVnCGqBHQEBd8avkYbPtYk6chqP6kQ+bhLR+7jdMMaJHG
4gtj+tXEs/xOpPVVLzkTvG6mJCaME0ob8kuZ1fa60nO8JzWDb0RjY9fCUN9QWZb4zNucAxQMoN8h
OVHRoMtj6vH2zZQO7MhrD1sxITy4jGDtwzi8lBWGKDFTk1aCtdtGbdj9sAfr7LTxPre4d/Mx/tQq
lwJcaMTXIqs/tb4aD5E3zZcp5tCNXG2vbT2GXbaU0PfalsY3SkP6C5LFKkGtMs2hBRzWzU+PyzjE
JGDLlEBtkGYYOr3kQky43YZL+jZ7obUp0QavnZVke/Bs4DPLiiLXXjXEZ/GtJ9DkVbA9LSxu2x7T
8zEojE84NDpT1Z8urYh7pyiEj8hN4k0ndEwH+PQ+a9MvxRj3vZpuogd9p5ot4xZADSJZpB+Xqi0P
gZhwxeo2B6pBf5tky2mMMObelZthSovLMGn2rmuJalkc6jY2xUimHYirXRMBbKri7xQG9o5WIV49
OiO5eCo4nj+I7XbiCyedzhWO0lXZJQxc5xT4irrYYV5s1OlxT4NvSTypztdJr2dbUuD0D3nNuHFl
b/iz1yHE6MwnK+MO6OlJaGgsUGKBQQpbv8IPORdW88fR+Q2mJcPnymUJ9nRzF1NLWA9D/dZ6i3Od
CEwZqf2JLdg4a9Mi7ykebxUuB9+f9UQOOQ9itooM7+CpD9dx8LvAwb/DtD2fHhc77v/3W7k7MdNv
jMkfBNF1V0SEulU69nHh9DWugkDGO3I/fZxH1/H/XhgpNDqaAYPKLSGY/C7Tvt5z7rXXoSOXXVkY
TNIyYd7sAA48Vp11qQ0IBrQxRAMzIB1d2wdHFu7LevprMzPY6LqYfQe1iAdYJbajMbx48OjxlYLl
ieVYnIiQcqJqWZrz8i/GmrNZFAzPBKxeLyq8Y6gNONFg4W+z3ProXB7Rmox+MRN6GZmbITBWn0EY
3TuKpHcLo0LgOwm4U8+4FbjEt81SOD9sxRZMFtflDB28LkSZjgbmCGZYvfxcEOz0JGn+0s5xGGlo
xgRYbsrZCDbIrcvNrVPtyfpf7J1Zjt1ImJ330s/NBoNTBA30y72Xd86bc6ZSL4RyEOd55h68HMMr
8j78UW03SqmChGq/GgUIVapSRXKK4f/P+U4KpaAZCuTdoToOhH4+IRTYzo6tPsYhOWo+PXqnHbJj
VfMAioE6UpuO+7Jz9RM6yy/YSqtdoC9KBRq+xrpDuLGWWg02DeHHFUh2Nndjuq8Uc9nczPULarUH
0t/sVVMn5iqURNyNkMAPAf89TvAZhaebogENxnHbOtPXKWQS0WouoNOL8TLaykMsTskjB7M2mmW3
1RPCgZbpS7cKeYOVa28rqk8qt+KDqlN7Y6EDAZuAjdpxjpMgtYSqnwZ9azl2/vhFaFa8D+v8yZ3y
K3ZWNWGGSG700TePDQFcQI6ISKyOASskJ0BBwjllkTxAcvHjl8E0vltaqe9cir9kDRlfIUbdhQ5V
SSwLr4ZAUZCYdkVadOxes2cS9Hf6N7JABnrK2mueuudu2WQTPmIdY7Mm5hwrcrPvelqYi+LaKWF8
OaMu2eCY4Qm/6B3GlOH44xdqsrCCHGTRXd0M16il1z1y1SVPPSe6o3z0fdZ/GZf9Ce/JuuZsjPrL
ICx7ifWIYiumNs18VlZtCxu/OKs8768x3ENOUsab08+ncKA1M1M/eyRSkCMjqQ2nJHRQyQNf2mRx
x88f9PQHR+uEMUlbh2Edf2X78G5Czgb3UCCeV2DE5tK4s6fEWbUiH95aigWGxWZnalR+T5w0BqeZ
mngZJf6Cn4qudXJukCfQtozBSNxWdfsYll11ZUP69/IeuLtZoKNxOy3A0OsCnyNM7hS3ix1vDFir
a7p0ojLPNKI6z9FzABewrS4wylBn9ZbztaLdSEAp6m7NptTdJo4JmLeYd4NDQghs2m4b2H2HPkNr
Tm5UUP/U3ZamcYuHEHwZmy7bxul/6oJmOuUJLLlwQEcaqdK8DLkTHSfq9T/+KVa9OKIlfe7bHD5g
kmJkUXiZJc3mLb9nrp2WYizYmO66tOo7pYz0trFk8ADu05N96t83JMOuhrl3D032NFDoNqtpPcpQ
bWHtLWQutqIcIqudDZZkoXZ10Mfp7BFcmPc8fEwUJhYqilRDa+i7IJk3NUipGzMoQNMT8U4AVUui
fAAaYG5xTrAahvxhEY2jp7l00kIU5pXWAEW1CNYLTFLSYmsNcSHG3OmGK0RD3SXNSHoXBN2cVUvp
oMvi92603EsKy1zPIstjqxCuaLZwUCwUuq96RfZKfVahAcLCUOamhdZS6yi/RvJu71PNi4xeXNeK
aUJYLGHmTPm2RbP8FAUzWbNtfXSUbl1RNsSSbyl/NSewVGzCDq9HYn9wDxdn1s0F9D3sVAPKTqm4
vKSTf6nqIDtNpR7hinmweM/WeOQQKJbYFvNRT/Z2X4RY9xMH2cSFrvRNkNGHc4uKm4fWsLMtsMJE
mkAjElJl14R846tBhwAzcFv1LNNpGHl468WmYW93aqZz46aRV4sJVyXhRvqAyzTpSfSoI/qmMG1p
1dqeFPnd6DsILKzjbKYFpQd/TdKGOgwddg+a0xlUHwrT7prlm+PJXLZE+kLtqqk1ieBqhk/pWTGF
3Gaw3io3/tAIbQ2N5FlLgMH0psmZGNygUcHWb+L8oZu75wKPwrpsMuMCGHon3Mg4tQifva7rns1m
Zg1LOCgEWrPWGA/vTEALLd0qcnkjFOccvYqBPgmsmK0yFU1IUo3uO7eLt4pwoFEfFkywYRJDOvn3
Y4WhrAnZ+YrwAXvi42gk9z6tp1Nu9l6cj8E9lcpTlAPgTQK3/rLA3dPg2bXx/4toNneSLGiSlxJ/
W4v2oyAy5IUxSFf2TePw4x/vLXRrLx0KjAMOXLX58Zuo5j4SimQ3CbqajdtwhgYMXu/1hIhNo+5Y
54GSUJTnpB7TFaXxbYj9EPbq1M7gwaaI77WeB7EzFkNfXVXfI0oHZlXJa5xBEBECxNua5lZ71TjK
s5yBrE/a2acA0Q70sna+Uha3NOKQiP9pNRBDdy7ZQUyjuM6JasgBe15NtV7uMl1RvjTScl/7LoDL
qqkx31gh4qFMQ5U2PaVaDR5xKgrEHNI+uyUaMcJzisfSbjzirXOsuil+LYxHIIPwx0tWX0dvPCUU
1jTyDMjPjO995tutVgIJS9mG35Sp7u/EzCmPpHVwim1/jaP6AHKs2cRdYr1w/PxWoS91y+aQuvkA
005SfqnVoyb51CkqI0H205PMWRP03HC3lj3jaGIHviotY9o1rGeHbJjR12M63hu5Nm2Csqtvg0wW
67xTt1rfX7RJVuwOec0Ggqwzv39NnK/QYppjk2Jqs2StwK5F1f3/F8IL07Cd3wrh/8f//F///Rch
/H/8qf8rhBf/ZkgUrq5pm9hvTITow0fT/vu/CITwjnDol1NlNJQw7P8Uwhv6vwFjVESI8C/Z9Rjm
fwrhheJfSRslvLINe2EO/xMhPEPgQ5qCIj+8//u/SOU45MwS7KpMF22ZcvSfVfDzLKaZxsd8LGhk
dpl5n4w2dJLuP96Nt/G//T2JmHv2yzAL1NhxhW6anEF/HiYPB0ormaiPCnihisJV4vcbOVyH0dtf
7v7/QSD/FXn86/VYYD4R5hrEjJq/XI89VHnuVJZ1LFNOUxOHwKXoFa/+8SgSb5q0pGPjVVhsCn+l
KrPlUFbcz6TmsA+oCa0CjLyaMML8fpjPFgWHBoIuTE6mthImJp6fh5mIVNLSJjaO2pTNpwi0KedA
HG7/fBThSEdiqOSv5X3/68X02uTUPseEI0ph/JDxTcMh9Q9X8jePRbLD4WpIljQIEf55DIFJP6Sq
AhOs0M/IfWGqFvqHGhL/DwP93S3D3m/B15aco+WngZwEcXXKRojEeWRILYLkXaWhWv39Lfuby1G8
x3x9SuiuYYqfL2fKLfhXoW4d3fF+TJiNQfLY0c3vBwEQ/umbcQSOOd4vw7EluqSfB9FE1sLtqO2j
iVFhTS10A3zGIzPijFjp0kkS7P7pgAoItcVomEww2XwaMKgcSTPQgow8FhsC22CO4DCdNoaxyqbz
78f69Tn9PNanL0hyrBo6tbBv3b7YmHAM1kOX/OHN/vUxMQiEDdxGXJRhfvp+akcyuwOWPQbIGyI2
/GjbVsgc/nDffp3cfh7G/PlBgarMMz002mM2lM/1PK2H4rYHr4xw5Q8j/fpK/DzSclffvt1FedCw
nPzrGNlVMwaiPxbDozl9j/By52wZ3XQPScX7Lzyhv9y85eb+ZazeaKtEyqE9SrQvW/Rsd4GLc+T3
g/z9BVm2ZE3AhfJ5IoWSQe+2T2HQOTJeT5VOGLbNabYa4SgIzTSXdNE/TXh/87xMpgAsZDZyafPz
1xuQ4mhRssORTTmwM527hhPrukjVt9xp3n5/gX8a69MriP7flGwVi2MZ9TtNn1aDei1NuY6sb78f
SCz/p59XctZwwaaAVdawiCT4+XlRMzMT/LvlEV7IwWl8jxb4SuRLmcU5UohbVTbErMLfESl01BUB
rfPx9z/C33zTf/0J3E97CZEF84S8eAJ8xxkY7/QVD/79/22MTzMvDQU/1FSNTF8UbxjfnlpqW3/4
yv50HZ+eWaAtQrKipowVSXPLP5W7Oqvnw++v5G9effZcgBccchnQ432aASN6qoXoeV7kF6gFMLac
aKmoIEbgEPuACzv7r1yXzblL5/VXxLv+/IaM+dwR9g5ARxpy3+bpQ1+ANvv9VS0/9c9vIRtSZo3F
xImeTXx6Ppw66CLVBh+0dp6Tu66eNmjXiXR1NlmrbetI/mHA5bX+3YCfHlbE4qzrkSiOaVqG93oc
XZkc+KB0Qeah2kCntnpB13rt5u3u95f66wN0gWib7GltrKrs4j/dzkZoDYL94ljMOH8q0ms0Y9Mu
h9F9aQV/mCiFEn9zpSb2Msne37R0/u7n8fQuCm0aocWxD+zgLnTL9pgjxtsU9MnOidu6TyTeKXaI
MWoYZ4zuXPrKzGukbV45ZaEfhrauDsHS7Z38jmxbo/1QvTPivavEZgoE8ZouYU+WMzkPfADRdewA
HXf0EQaLmuodomPySv0+3pky7DzTJeMpb8sCdYGuv4R20BzMqUgfSQgO8J2Q3aahI/CMEG62mRQf
lGr3llL3toRSCTwAa1f+Ahb+5JDFaRhiF0KKM9A27sIFxUVfRA+W3MTSQW5eWDsf9EbbYVbDPze6
Kr1aqNdpUJ+LWj9ntOz0+k2UUM9tVA9JeSyFgWBdI2lelds+604WrR73R3xHdke8nKMmTHvUsPHk
rirCA6qxeiRCc5clP5iQ+8hELBwPWrwOSqM60AItN42d5zsHhZPXNuRGtM5wl3Y9QC578OpUXNFs
uIyIqSNzXjeyWRuG/mGDmLARHUb+dE/v+BHL/XEIdMqIcN6KZm9H8qUwqnOiu9e2G+eehdlqXPIr
aqCXrU7cYaEdY5F6pp3etzJ6nCYqHI67seEfhu78FI099TRI9uRPGTwsIgumYJ0iY8Ju097BfAdp
U+t3sIIo7o2Rv7gGv2KRQH5n40WelwBNxyapAyVXvG5q/yUuvzem+zKUaKFR1Gyspvvap3I9hOFj
ltlLNC/YMrvXXrIgtNZhQyDngBMxCzd1S/J2ncPsm44Nccl63SIrIiHR1vYINbZW1iRrvYAsMRvD
U25p+cau/K+T7SBMrGHJKw1wgYXDSM0CtUjut54+IntK+5MWZBsMW1tpu94wo7AwkYD4wV3toBjr
6VsaZDHEOv/LsQQ7QwV67cvieXaGh7I1C6wT48FN2y90JisvRXRqldaIS5e2fh4Bdpzb+aOWNknt
6G7VVWGX2VfEJhd7gifa9OMmHrromJn9lW37mMXKs8YEv+5MWDOBZs37Gekvdb1yWmURRZnR9I99
2uJ/SDamtHCLUHwHcxtRExPYk8AK6np1b7UU9gx7wD4nxYbIlpy0cR0Mjbanj7ItzcnL8+m6NLst
PpbTWDbnrJqv6kC7ttP8y5BNO7tyuo2ftsTAzoa1moO6eguD9AiZyJMFMNao90I5rrDsrlzI5j1/
38XIomxjbccEM0ANQWq4siJqkgSuFTAv0ZZ7owXC040OGqoT3892ula+mwlrVtyRt8NuqoPLadGR
b4f3NC5OU0MOq3RoRBmJB9ftFQviS4GpB6XxXtemt8xgty/ycO8M0Qf5e7eNNr7EVXHQRH0OJSX9
IgRPB/Iv1olYDit3XdXlXRJD45QounRhvzZ5Szk57o5+jMqdLsF7w0F5L+waRSRRwnbIDCfmEcZa
de5D90YqSqKxqDes5Jcs47vJ4oBI6HEXuTqC44Y0zcRciBaAOqgp98HeHBQpwAgswbLyIS1OPvyV
zcVwmE/cwCZ0F2LXSi/KL4DFspXTER2Pb8Vaudm4yybUvw1psU3K2z7yHvHNWU+ZIvVd1TcVFEtA
MdUGHsCGjNaDZUqU/3ZNGqMtKO0jAFaNBIk14iImLupRTNUpjzMycCRSM30oSdzoCNJdqLjrLqAN
3TqHCGkMTNttt+TCZHoFDjEmS1TqiOzwc3ltAYMLzdE6o5fiDUTDgcJ6bYc0Aa5ofRCK/QbPBNq7
0p5UUbi0KiKI6AEhhs+jmrN1QiuShHWS0zXTfktmmXi9k/N+Q+8jSUeChNHSJd64N9amPoCklPYG
rVjuRY68ymvK7YYWekAt36CjoU0yZxCus/FcWYbl5Y5tHbq67fn9+FT7DclEZOewomQb0rRQ6C9Q
IFlcjXWfHUZaQmhIH4K4oq5qPPYIyqQzejH0ESjk7ZkWx73ULbrLsgISFTrf9SFuvwCGomU4uA+i
DfsNWXOI7lW0q1jt10Y+vCsCZFbh5NL9jfkafcJmsb4Y32BKVq9NRiehrm1o/WEJra6UO1fYzjEo
9fZIAKsGoaGreL+rizTrSztIbHP+C2x/sCQT4U4SUjSE1C/wHflqbLtD4DS1TnAyYuHvKzBpPEk8
ICQ/nsZMJxmhJv6GTtu0MRP9UY/JYwRVvxm1BvZtBao2Owco8vCd7gTgu1VGEK+Dj2EJKZZjdBFi
INaA887y3Cub7FC2J6gN3xDYrtPQfw0652qoHErVbaedom74TiXgXrbkgNB4ulROf4/u7NoXxTsE
gXMIrROQ1GYM02Pfa7dzF9MmR5GPdBih7h7b62YqSFFSLIFmuBm6fqMD5uS/Ww02oRFOsK667EBr
C3GC9Wb7nJnNlqA+s++22G3pNc7x3jfMU5qk65CKeBS5d+hqvKrMwaxXcHS6teUOu6IItnkLgdAe
kSXTKlJq7bj1cexJZw3ttY5CKSNxISrMY1tlyKj9+9C1vg8GijXZPRH1dx+rDjovIjSgY6n8GINB
wKWfgJ7R51k7ghbipGB49YgIJ7+CvZHtFZTylglANtVer8nnwWUTV/5z5IAEQXVZr20tu6Wb9whr
7RUaxxfXT6/NLt352nwpRHygw/MtNsVr6S8xphd05MVK0yt6KVEKoH7h93VhuUfwqO0RrRJxpqp0
RWbQhDNj0rCYl89sbgTm7gI9SKbCnbnUcPFN0X1l1cwqsKql2mo1NokEcElqkogkAHrkrnhryvot
Ee29mbwDLjWO9mI3SbEUgTL0JpE+tF1lrMgxPtSphVwx8xKcRRgDA4+wNCz/JeHcOGiB3eUxzUtN
vEVu8dQVDUGKDSjl3M2etNEe0QTW7C/CwkM4uZFAyrP2agausLS/shnqk3yzJDJdhcOeGCSI9yC5
hgOz5i1w4q3eiw22tsjzC7oZYqzfaw0gRT+CS7Xxrrc26GASxif4xXjTEelLddXnmrvEf1xqJIHv
hlBkWaB6G0x9IcOGPUh1gExdPK9aAhBc/HB2X3sJCmXIl6i/BfgUkXa3gR2RZQ3rLn53lXFH9vfD
6OIuyS2vBW+S+Pkz+lt95fT9zlras0Si4ostKvfYRunWB6jflNq7m9svMe1/o45fuzx5GfNYrsrZ
2SOsHgBY5t4Ezwo7NE4RDISucdNkbIecJUAqWcPy8LBiUmEM5vtpAtlUu+Qx4Z3gBtQ75dtrv0rX
jZXgJDIuU9KdCe5iFihBD+qeqniV8EuplBselLy3c3xD+X0LgWkXxclTPDVrVD8vqb3sGNuT0N8L
2IS6jPG32pW5Qfh/pk+8Nmtn7wb5i892DijgVi+yGMrKtEpV9cqUe8gL3aBRFQBW869DBVFrVMMm
gADrhqSXuRiPC3+LFPBFi7Qr9JNrMXXWdujpDU4JnYFMK+FODdQNFDl7QPT0IdwOTLN5O8AJQcCG
0t+SzTc0lY+xm97pOTnmvImSvNI48RtexNkbgUjDESI/k4GRnkkTOSTk1ZYeOwpM9vRFZ3ijbt9p
jdppsKENu6bgeTGC8mymH8hlT0wQG3STB81CO2VjNUloJ0f2VlTOUzhP95igdmiIm3XQQ6TKy9dw
FD4vGGsDJ35rPeqW3DV+BZfLrKtTVFYpaP3pi19V5BBOPfs57IaIabtRI/uw/LDa4bs1tG95Iu5y
nwZorWDZuOYNQQfvgSN2aQLfXkXzyqKLzJLktXp/YwzkPqnottT1a8VHEtaGV/n2l7gLjwPucZAp
JJmY9VWdpBSGbDZ6aBlk7ayiaozI5W3BkWNjo3Poh84japlnitLrhAUBWjf92PwlrYJ9nsQQun7k
nq5ZknYNpSU7EGc80xUZem057mqrB9Kc5xkbIcIbZbxKMXLfsRMPvKKP+++uA1m4NOxXEbPhLOPy
lVntRI3xqEbiKMgRRxZss//sEUKsdDQ0i2314lZV+maVqUkZvDMBUQIPCNOpeTJL5PxsDh5aAa6w
RQOz1QY2kJYWtw/S6IpL1BvNN4r4xsEYyoPma8T1CvtW+aMXxvYG4v0XKuGVl2vqEA9LXyI5q8hg
vR709FAEObr99rtI5tM0IGtwiW5qJuLlOJ9Hz9DgSx51eCCv4ynl2LnKcZSe6l5eVGq6METGM7HA
d6Yhrx3CoBAmK2DhMty3bvQRgjbY5HYCvchxEOA576IuBXQZF6p+dR5mfeN0zckY/bdEky8+zeOm
WU5YpXVoXaPAlVI/5/CQmjn5NvgJ8CjNfK676OBO0Ufc+zy+ZyuIT241301AxFmKToY57y086Y4R
P082ZqTZb25lb38Lhvyxou29qkrkKoHfIVMQbIX1jDcoz93Ym+toBKOe9NvWmJ8bwxlXspqOAdlm
RTl4dmNcmT72CGLaLfj9xmBWYAvFlxHT7GD1G4tkAduIzwDutm3OlkZvXtIZlVsfnRya9CsNTsxK
9kDrZmebZDV5iRn7tqooV07ASjdOcPNIEqwGhIlkN+TpFSeEQ69zFAQg+AQTaWshKGPd1ZGPhWCm
WT4vCqf5Rsr0toVskGic/y2yqtwxStaVH79HMZltrngY0VGvnCg5Yz/2xJg+2h0lCpNnXZUGzmU0
DkMVbyu32fLV3vYdItu08L8ndh3vscMj2ZevbpyS/6y9GlqPs9kS35djJmFZHGWgbw6IdkQeASIc
u24NK29R4/b697ibhofBGZxsZYfZYSrnczWqB73vUY7JGOgC8mCP7eFejeO5wYXMz4QcepoKluNB
7y9DolNasFImvzz0ND3YaYZge9SFjySX7lthvdsFIrqOdWVU423cYaJFVgLMkarAPLG/geJzRQzp
zQTex2zNYxelmwH+EgXClTM62W4oYg8h8ry2G9hDI+LcFddx4ctfDGgX4q1ve5w0CGdvsEDcjITF
rpnnv6MDvEZ0SToa8oSmQv+qrpyoBjM47DCGMomQUTgm4Y2hhq/90ByzLGjYk9KngTrPeiSbt061
OSqv/pQ06TdwOXdF4zxppn5TtxWVkRALtx5txzKCTBxLjpidRHVmp+GLuahGKH/DHA0JtqXeANDq
Fvj8TkdEGjvlNRJmF/hZ/sXu07uCvh78YvcBEfumikoctgnRaqQiJBzOcU7YWMEBfDmmphMCmIKv
5qsYhwJ6XPRm9T1vH1F7JK/Pz5UevtLV+9KNkDZ6EbOv8s29yoBTNq6h3ehhtHjWhsnTSmOIVtIn
jEQ2HHozWpirCpsQ2rAljwWTFTx0AttyOL5hS1SmnPlfWTowWLsmzY4E7VygWAlJnij1/n7uUAvN
Oc8JUfSx5ryyoc9ydDjrrhqQPIL5kbz6q14FX8OifMpEAduSNFAxfC3Q9ms+1TSrg/GRERI4wjDL
nPnOTRIqKTo+2bDQcg9dFny7kjTTrpebBXjdA4RAuw/93s/Eboj5c6aDWxNy7zpx3G84d8Dkisc2
kl8bQoxYg++LON8HRk7EUgxHLdAMHw2CfhU07nVemvd5DBuzpb4fmylrXtHfmQkXGTbsAkSQ0zQq
twoWcE/Sklk1d4nZkEa/RLwZsyXXANIT9mjBxWcKF4mEZmVM8iCbSewhnJjHMReFp4D3bYdykWIO
mXGoDAkwpFZfjID7XfX6TaRRTUFvMK77juW90e3HMl9cjhELHoXaC6HhJEei2N6Uac2HUZBrHDje
PPQWx6zoCZneLi654lK3gVqicdaJJy5K4BVYgp0NhH4qd8mkH5HE3TsiWiUSbmBYbakDci6v55rd
kItXyadSgQgqWOkTAvwUDbNe8nRLk8QiAAKqq4gfJCKZApgzbtGY32BexGcWK40KNfvn0Wi+alqw
1EdYsULZvUQ2tkyfgOPUESsdOG1j1DsDqAYS0L3TArEdS+CjdkVRMJs8fwKGG2vWW5y0oHA4zqdl
Aa5LYUz0uVedeshBJoZVwwZzph1qyo2hpTSRc8AWpA1wf3Ew1TRl43qcSciDQaxBANzytmGgRxO7
SR0ShuIC/rBTd+1JGgonnzN48VwhxW7U/FATZbiKOZ2stbqngN2kzlos0ww8i9p0FkAtdrmwt+dt
g1UF0IK5askfDZrlK3OLK92wHzW9eyY39mmgkOY5gP7MGRP8UOwKnVONVe5I0Dz2TnDUOh8EDUSX
rJ8OncDnpWFpLlG+ckiZVjjXAW93OQGFdvUNqewuwKqz1qL8fbLCxqtCiASO8RZPwe00dXutHW5A
OAC6MW59yzjomslpQEtYz3EDDvXRKK3HNnTvMy0yVij0SeepeYrSbPGt08AbG6oDaW+/ZEQOYl+l
uQ2S/b2ltGtPveVFGirXYiCN2cAzhxg7JuktmS7xNL6Q4fKUVdYzqgZ3VXY4fKSeUWOfiDOZkEF2
UbOeRKwhJO3JmXbxSOJuxm+tD4QqaS1wNM09tAvZLRS2pxvzbWZrt4Nfki1NmQu9nVFme7Pt+Rjs
qzi1m01RF3dxIRGyldPTSOPrgOJk1zXJC7ambYhOw9Wrb3Q+9jaqv5WruxsmLXKKdU5TQbhPyShd
F6yAozT7dZBSAHaSvSrHl7n9yCU1G0sDTcf20cEj28PIK5NDivnLSlAA2VZ1xM6EcjcCnFBwpB5R
axAywr3FY8322eUgztoQUjHBQ+9Xe9LBb+pIvKVm/S0bIec5tn4tkFtXXU4+n65xrkG8qHEISSOa
G8kMMYYN38od3Xc/U/veSfe9S2rIVLy0nbOXdeC1AhrwRAhI3zknaGOw2qLc8AT++JWruP8sgW/C
0H2cwD2YjXY/GNOZOPD7StaHAoP22BAiiybsgEyV1HQJQLvXX8cUA1bvphegFDXpvEmN9TvBnkPE
+4b34trxsS0L33zk/cmoiOSbLCOvoM6EeQuAl1q0PtKqqL7pefNsTNr3aJ7V0baGi88phpZCcMeU
dpRz4qmiDdcleViONT1lQE/jsriqsfv3hevFwRLsPl+VnfhSZM4XocVbdlw7gSM540A3udpdpctN
0WNOgmPH6+Roaynhk6jhWs/8myLW7nEtBStlxmwJ/Y784sxYeKIR4nEdJkVoAXDs8TsO1oi3ttZN
YlaSfOMEGZZuXx6KwcIlheDcmoCpDjVbim5BC+cKPWcxpfCOiYfBQkyCYAMo6eA68FFjY77hWZ0l
/QgcGca3Pqu9RpX41JmOKhzBYqJqEJUhVfsmIc9wwPltSlbmbu7XfV5eI1igrB7QS8kC/01F2VmG
6RezVS9zCOyDROouNk+BNYUH1Y7bxh2u2iL6OuRMXcx3rDTGxhDW9xKXAxuSi94mmFNUdzc16bmx
g7OKxbHuw699I5+tuHtwzRDoIErYMTY5CDXiQl4G4ZN6NmwcJPF1OO985vu17Q/OOudYM4bQWzHu
rFKMmdS5U2s9aTavWESeC8GOSAGphMl6b7IHhPmUoWsbI2p8Wffoz6QbERtFbizOSwTpfreyLMVu
GfbpOOfJsXDF4DErZWdERu6GfAFvqwYHYoZf3uJDOjZMXymAtO0wRxk62WS6ytLIpkCh8PSWWX9r
AZTzDGjv6ZF33e43+OsAMDBDFeRvV24Rw7hfNBT9bKx7ZYJNk4RFBBurM7/P4AzYMTeLwQE2twDW
E+qrqM9mD/jl8NWhZvutxeu8cmLQX9hRkotG+tumYGOM64CQZbe1acdXSQn7jp1d0jdQsESnrmsh
8h3edY70aorQs8MZ0C2LTS1lhVdJd+aAbTZ+qxWxRRjMYsytHPF5sqNfHWQYwk8YkVmvu8iZNzIb
+ckLiwCtLpXqw52n6LE0jddUTU8U4mjFBWaM64SV3+uTyUxWmJ/zp14frLu2g1JOSoKmsy11lTeL
iHYnAY3qo6rooRhNEt0jN0ANPhUsux19ft+RQ+IRHROUa4LIwwCqx0QRhZVbXztGjmJjYCXh9KZ/
o/oftpuhrt3VjExs1Urw6i6G1pVdiWqjmQNlWqMsobHCXqHFrsPJMDPYQasQbyeeRU4/0P9fKpMY
YMOW9cRGluZu69QwRlwawqFFB4xDTteu/SilMmmJmvJlxeRv0Imsc3fnBKlg3wL/iuJ+jFxmUtXG
cKqO5I7Gx4pF/6ZJ+/kcgKm60sosJeY6aYhWqAfYgTqB75nl3Foxx8LZhWFZ9qz2uey0S0kAwTkR
Y4u+m4YgP/bYRfcK/TyWv3LYopEMb//VyQeanr2F0CSKg1PREWVLpU8hJrUBylbykQzeGzMxdxSu
blWowVnROSLaBCNtXcqcV3NBlRTyg0kCOPFDabH5h/IDvOPofZC6YgDT7R96oL/os0zRuGB7Hf3Y
5Vl07OsBGyi9BZRgozjHS6F2jqvpD6KVX1VGn0b9JELIaWnKJqLTYdYN/LheeB08DEFFsFyW7gzL
jcDd7e4GaQHamzg/xH+QQvwiz1l+BHTPClWs0uVnXaSQaW6bZtMdW9yRY8WOzk3sj9/f3F9kW8sY
irgCyOXStdzPqpJKGH07iu4IypJT62idG/L4VuhMziyrf9BN/SJT/DGYxDqAyEEq+emeTqY5EFJJ
WoY7pR7Rkduc7r6CFPyPrwmVuYvozUXwjXT8k37E1JvOJZMA2Jl0yF30x2MisBVGWT3ulIY5/w/S
nF9vool4edlJSilcXG4/D+jOvtsMrGlHzIV3wE6bleWjbZijx8zVo3/8VjCYjcbYRTJrIZP8ebAc
X1YtQt06jta8sdsngxbe7+/fr++diX/LQi+odJSjnzXstW8NAc4KAUEnc9bloMo1YIr+D6qiX18G
G20WGiqJ4hsB1aI6+stnTa7hkFq+23NeTzd5BbJ9Ljxzqv7xMJLXAMGBDQLfMo1PL3jHIpMtCD4w
sPE7Rxkqx/YzAIHyD4/lh+Drr/osqUsLGTbnYKEkT+eT6CwYiFFMxFAeh565ddnJDa1TbNqhqz1d
TYfab68yyxzWwO+NU6U5wQ4p9J+kzZ9laTgpbMEcaTguqk/TWZ7tX+4q3lTbF1Egjtn/puy8clzX
0iw9lUa9M5t+k0B1PoiyEQq5sIoXItyht5tmk1Mp9Dh6RDWP/nT6VqPyJgpZ+ZCBPC7iSiI3f7PW
t8yCyZ8QiyLHPlT0R6MOgXgUWzJ7/sH99ufrBXsG1l/UYdg1PFIhb7fHf/qZQpjgUFBy3NHiPjha
dWLM+g9Ojr/7EfRC2EoMTCTCRT77px+hA8DUa4z1d2lH3n1YGwQsGYd/7rJH3WYhztVtCychDrQ/
/wwlRFlMFEayZAlvlvMxatQ/8gf8+YX4jm3zYxydD4h3zf/TVV8rN/LKihltyt2rMFOD4/kHV/zf
/wiMLg4nn3BMIf7ugFAmxuaU7cQdfffezp1178Sv/+RbxQvQXdsmuAJfjf/nV9EWUUKBQ2qjkr5M
Fp2utau2EP4fQs7/+Td2GvnXf+XXX5Af2yRirve3v/zr4WNIyl/Vv97+0f//S3/921/yb/74nsuP
7uNvfrEqu6Sbzv1PO11+ZJ93v789Zp7b3/zv/uH/+Pn9XZ6m+ud//cvHNxE5xDB1bfLV/csff3Qz
GZHe7vNh/NdhIv/+b//27//nf/8pTOSPf/WHhwqnFOYpVxAL4tiGftNa/j8PlS/+YoFS4HdRPHM4
C87T/wgTsf9iUawhdeXi8jl+OBT+I0zE/Yvu2FiywEkh4EQJ/s94qGyqD+7l/3zKUea6BrR63eUo
5T78k+y1sMJB92Lo4V0f75H1kRBoTRaDKdzIJduku0J+JlbZL9quz55zSnisigtS7wYDikXPkAz4
YoTnNVIohJBAxfDZbAElmRADayFZ3S8Ldh1QTIh+05QZpJTfj7+/3NzXEtbH7F58iMXvaUo+bOol
zb1mlU8dxdrGsEPrhCuVDWXYXeKkc54U21kdKdjVme1xQyQs4hG0ftfb79/8j+YgkrM+yuoiGNaB
F0f7H9r1Po18+tBqLg5Fjh5q7LsbRmieUB940S6phXOOO8jaNbyioEZUupJuUxyh8tV2EwJJACNm
WCdXAINtBgF1MlsR1WS8Rh0rsRvaJB1F+aCc8gCPTjJ6oQM0PCKaLEGw5uwNxRkKR7Xwq7bf1cbA
mh2LG8Km8Ee3oQqQwFhuC2GzofNYOGf2dM7CySBhC35DWETWwxSSm2yPWJC90drPDXZjFB6B0chy
WSdgq51bCC6BHtbFzIsSGHAUePCmT21lo2CtsV+GUAcO8F+PvTsaaybOxhYEab/4nfXHpvHLlFKt
Tchv935YfsR2Oa473swtsAW8q6kaFlg7BWwThCxwPNz97y9uObyBmQnPnb/hYfZBL0ueiADNlEMj
Qwjp+EFkhjlDTsNeWe3oYdLvLgNjrTXZseNW95jfjVF6DFsDGBGW1k06F7+MzvpFB6RdHOG7O/Yo
2VqofrymbHRAbS/V5CNvtRE3yclcVZZLA6jEQ3/70vTEPxuuT57BdJ/388WOp/LRvH2ZR7hfMgAf
RrSeYkTMXMrlLSfUPU3ovgaoZ81M7EyOsp2QV6U/+LnOngqy0ArEdHFMu7k4NsggHoh2WAgzFHdA
4cHilSoOxkn0i7BjNp624yYiRePZqcd+OVZIDgvhMp8A2AzSvG5IAa6QCKhQ/5pVy6IlMedj3bMs
iXK+HYE3YNYNRCWR96KNHWT/WX+udNd7aXRDu6MLRat3+8OC/mUNP7scYu+xMbSLae28VBbEDDrW
1gyHegPdg7GDdNclehFEjToVNTobWSr6crJpWV6DF4Fxbv7UfaECNtPlniknI2pphoFu2rdnz5ie
QPEty7qF21t6BSxCv78yioYpcYuCUW53yvr4FivSZg9TZuVnb3CyRV/GkuVTPBzqegi0TnO+SxMA
SWuxl0XnEdDsyzPaDmtdOXmxL+phvutaxQjbTl02/hoLgyzz4QP55E5Hw7gqyKQ8GWme0cuV5nkq
S84J092IyhRY+MeY8Q0VUpRit65p47cV5mWWgBivbSPs9j7hdro7sztBXLtUbm9tRY82nLBvVQz3
Zpimd76xIlTgQSlwg2GcDweRu/bC0SCOJHEznjspoQeBdSTdPH6QevxV+BbGfVuYhGFUw06V+WOu
RPtrgO7tUVV+C1LZWBBHC+RQ6ROYXOpljrczsgcAKwkIei0d3jstX+A+RHnhIyy3JyDpeRquOuGV
V9Mi3c+2xQGs2bKw9eYhS/qNLK15ycio2s19259yTzFDY6W/qUM3W9ssf49IHe7IOYXZl89qMc9u
f1fEALpDrxFvLFrW5miUuzJPB9zaANdFpn/4sR0v46zrDwNJzsWougcd9SCEuye3rvdT0ZkHmcj+
0WeEsm5M6S5J0+kfrcgCLuTcyAGCBYlEyiMK03rKEb9T7SBrTLszQq9kV7NZ37ddNm06k9yTqLy0
I4l4dcpkMswISo2TfF8JnUvMagEzIvRbzi2K4plchSAfeLEWem7G3x4R1l33OSR9c6duX7Kelczv
L79/7/f/8/GmoicRQyAbHt1BCPWTzEngIxpSiFUKFoOc3Nk/Mkpm6ubXyavRmQWEMpAT0kjucLzm
yZqoIw3hB+M3Y3DUxQgvMZrIc01wwwpQo7lyRJYuCe148GtMDWHMgyEDy8H3TJ4R2GC8zQp9n3ft
46S39bHPYNOmXmEwbI3MZzSoEGga/LP64JrPfo1kjidY4g/OfVg6CytT8j52hwB0YnGcrKo8dsmQ
beiWgex5tAw58nGPLD0GZGPzYvAJgMQxjHMq7Qnkl0qOXsqNyc5Oe8gNP3xQWt1sGZSlW01rCNdt
WXyjw+zWjeqzO5fE7oPffmt5O+4bMb2zZCc0aNTVs2s3BfxiGvEsjgZ6cgIVVGkLRHB+dM5Dk+1T
iBjXm92TNFeW9NSbG1vdoh+c9O0Gn+Z57LnPpgb5OkWzEPFWlLMTX0ysgkeuYShUaaAB0Ly3dI27
oPpotLn84HEer8aOATW0oWxJQILOUWb7W1Yi4y3lWp3Ip+p4Zpn3xVDfdsdDSWFgv5VKkeHRauR6
1mN8N3uVDGaoYc/4JEigBi1EmDyM28rWXxsQ7lwWrQSR1VVP0IyWwzSzMaoqVJWJvhKpYHfC5X/M
6viPL5qhPykryu5+/34om+FgTvCER+8OEb1/9/v/jdRk7CBuISTDeNDVMJ7jvjyVWMXWCHTJXtDn
bB8h7y+SBsTNNLD+z8U3zJN20+h+9pC06wKTHOHsFvFsMLk27kDic11ZMV0+8MHIwtOhG5vMT9uH
34GWGTK+lWQ1so4aHT4bs9wNKJLu2bD6x9/UODhExUKORM+XYWTvMiQ966Jy/RcYoysXG/O4aEXJ
BlEywybtfHrKCJ+2jKfOYkzuAMYBF9U2W6iP6YZftofyJgKtzbk/zI2pkX6pEx0627yRkTrWtycC
72dz7+exWLmdUZ2yN+Lq3DvJruUucUh/W7gIqoIRbP1DQyMeOE3irZtfPYj4i2Gx6K80x4Lmw7ob
7e5QBEMrviHA9jzX+yd7Sqx7QM8TBpsZstuMkt1NjoP0Ig4jPFBFZEyvKAy1TQfKcplA4M8IAj4K
uHqAWfmSDC8ZMtpDnefhZkBVGrg1/qORPLhdkVryLUXN1BseZ4vqULTJUe4LgfEmb5q7378yKr0J
BpHP69RVy0gv/FPTp+ajqB3WE6R/rIe+eRAikbsiBnSLcYBUX1udvRJ4K1yY1NTLvSFt+5Ws5Zgq
4y2UUB1HiOSWSu2H1lbaJjXVN101ODoipAJSDgT7pMJNlxk6kZWTq+GkQnUwG6RuVRv1d0liiVdD
fGqF11/HxOoCFRFaqooOFqNR7Owhy+47FBaLSXNfmLr5d2mKLr+VKWodycXg1eYVzNV06cUMYaTN
McI6fbZJkyiAojQ8+fXNSmWxPGeSN6IE1CxAVHa3tyg87n2boGAv/s7HUj/3yCYxHPTaG66bt272
rJ/IHsEmopryMTVQCYDv7m5f2mpYFXkTrtEqv5i9HwW+A9sqBHm6aMBIPk0ttDpP6u7SuwX2zZ2p
HRjWP3MBg62M9lVjoACP3frkzXNKggYRKEU8jqehaA6xab3EWmVt5dxcQdBEO9O9MQlpAFC7ooye
bBQeaCL7WT+zK/zoCHPZFxCk20nAFYzZXEGZUcvihmqpP6XNdN9sfIN7LCQcOLNei9IfDlk0UNl4
zi7SbwRjG5jmjYHm2XG6QneCW4CAOqasw2M8NR+O5Uz7xsr6jVBpt7Rn5zJ4Xnk0QbRibyAqzhoz
VNbVtEmM3NiaFflFLBUHttFEzJSNWa5YKCGIzdqKLUhbbZGL1g8zTdSDRP2UmkI/4IfwTj3ZHacS
/lZYtVs1sQWKtcQ/Gy4mBAMyXT8ZMKynyjy0DcrkJItQI5YpokuyYqVowfjnzTL30a5aVQJL/fbF
KEpoyVKEa4P4hYdRr1okx+YuU9brVCTZJetETgPIBL4j0QsvtyRiBRK2HvfNcs5zvGWD/Ri7ykAr
pb07gzK2Vu6Vd0ZtH1tT15+1ETuqKLns00ZWm5aD/MwG5MkL9eTBjGKQRDaPHiQH16aV5TYb85TC
Vj4KP4F+FZfWpqyNF602nHskLMZ6QLWyRFL9poPF+WFXvjLScrqXLNODBv/eZcTbQ1TWOhu7/gFN
2abjh15J4B2gMDUooXuH069MtefJRtDWOCbqCWwBx0lKc22DjeZCbI8mpxdQQUXaTqUtRpk+E3mf
bOxCa5bEweLFmfdpqwHRnL1FTt4nZ/TwrvvNERfYeUIMM43O2Tf1Fz+rJEscBT+1K89hGy5w4KO/
ZlUPjDkKVzYfBmhEdsNAFPfd/IKu73qTasQrG/MLlDZHR71cYpmr/besVtOiz6hrWol6XXVv6Co7
lvftM6Twl9YTBFrwOEgAltQiiRa87+e4hpMoMJota7LF8sEKqGYVTV6rI/kiZqBF0IK6Bevc9Bih
s2dVhpaFnGyUSPMHj4gd23giEW+E86Kaf9JeLdHBPRVI0BaOwb9oRgBDkbXGm8QLca1PVc0ndAuv
1IX3lhcny7ip1madfjlG+42X8L5C92b310mLaUr9itVY3t5VLfIrRM4odfzS3TSm+vK98ZF0Sjay
2vThIYlYSI4QKjb3hUJum7XMz+s++zCHyV0lTraZ4skJGtwfWlfHgUm+X9A0mnkTE4688Is+NF9D
k129nHXClLKBj48oQ+Y457XUwzdn4KnQo0ctnD6HZsDhFmfF2nD7T3VjCMbaUUSkF4X5tzfXuGEU
2TsTeV4AXH4V6XDge5OhIspNPoarArFlGZJ3GaYd2kGHbHAjx66kkIGpsr86cYobVYvihUzDa+NU
JL4MZ90fqWXbRvH+02TmlsW50axJjRP+eG9DNqQFYe9Ci72ZLWtne/PR1MJXN6WSq6rhOpjjoS7V
CiQfbG0nRiVpHVDJPlP8PRShe98P+RcPGc5Pz+AdjX40o5tulozvptMPYblh6sGUgR1goKCFApkf
1iWdeRxXX9JYOhncCDFt5YQHV5YNWYf1sPK+7ZqLuUpQrYF5v4ZRS7qrsXdN6OylEZ/nwVgnPF48
LXtqYu9ayhQHJg/6LNnlSXTAKPJgmO4HOVP3PaF+7IR5CzuNYVaes+QuqjsDoH0gMp7SmYFUQYSk
BCRvnlaBnXaWXmITtYZ4YJGl+WUui0DVxTV1cEnVpp8ucRTki7TWVySyXEnVg4T6JK3yBxfeFUg8
d4fpPYxZd26n6AuAJ/KFwjvmNVMq3b0qUKCkpkU/JI+So6a7r3NDSmxKbLnDWrlrQeXNAiukotBv
w3c1Y6OFfRYUGtc+/kWAf3W2NQfkiXwmg+6vKz+9I8ECVd1s3ekTZua6YbqB5v3GRN9lhpcvyJ71
FzDtkKxhwxsr+PkESPm5wvKioRzPidfKRfPqCf7ejBXJKYohcIc8DyZUGGZnMTjCDQ0tYEV0OW2k
/9P5zVM58Q7Skf4SLQQ9rQomVyAU6fx3viFjLlCiGmIZXSBInWvnriwgIXmth7bU+WzKEVuHrl4r
IurgyT2GykCG/+GM5qooXIJv5tPo+RdqD6cafyw/etXhmS9tJmf3sZjpT6uJqRZCZjbQtPEjhtz+
Y7AUigyfd6dSOk5K/jNHdcZu9BM16custI9KTj+tr66vDabhRaHIIOvl+Opr/nmm5SCXRnFP4zEo
Ppz0Bp/07zQ/3g9j8qJ75XfLKJ0i/M4ckmtraW92fK8mRjtjQ6zZULCBhtZ9zWT/Sy+1F82fr8ps
PvMUw1CdULS6zfyqzfaFwU1zYY8bIbCw4m5dFxR9HpbGWet3nI9I/NNo7dn1r9h9mGf08BMIdeoz
9ynGo4RC4J7P4j2CY7+Ae/4cS/tlnG5iieJyw7m21WtU9G+mYyKaS8RZN/R+a/pcAUg41gqp7CLV
+PyivN+hqo+CrkK6U5kFSg+QhHzHfrS+8c03WwSR1UIA/y3gvC9mIFsB5djFNlCUIXKZTZR4Pak6
y87O2ITPxUVl0SNJBmgRCGNYyAJO/1hQpHKgdSZ3nUfSjK86ihuv+4mz+Fck1UvOTo7YwGVSmLh8
U4k+CL+JpxeffobVT07dsxgLfgCBuUs6kecYwRbJARNRDDQMvC4ig2/gUpG6+GLhTcIdjDeUPO9W
FpPcQ5BbHxqYfuy9mdiHehqO7oS6FLe71rWnZo7fMtAXRsLst+cZQPSju4q9ecvvWBupR8SCdYfc
H3DF934eoByacRIqnF3R+BKZm8Ixn0coi6EWv9Wle5o5FgK/TNdV3zwNLobnXgMhSQSGzOtXAh6u
jjaT4W0/MWtz1rlu4GZPwne3rEhuEkTjwBBAU5bt8U18lZXkIwX0broemTnEreiN26JPh8nYGslG
TG9ZNn/GtkPuagh7IpnLR5RZPc5iHe0y8rcYX3HoU/nX3lWgjgD1i+egNB7mmD4I11sjnybDexwy
DJBl4z56kzz0ML+I8v0yO/1DRN4GI3bNK0Y0phWSOA2N84LMUQOlOwETxUvUh2uVgF+p/O6zGxgg
AHfbJd70VTrxS1XpPodi8+xnw51ZQCKobDvwk5CnEdWg2QscpVxm2mR5C8nkFWTzh6X8p6Fv2+3Q
TWpdC/xkDv6LQHO43Ug9JbqqX4+dNy9iwGiLwsw3jnIXSqEYjUZMqADNcwSo4WfFZ1xPnInSpkeL
ELbjRkJEf44Ebz4lThqghLhHRPbiRueyswWparfUDRR9ABqqs/QGHBxARlbhwL8wtBqWQjTtHIVm
WYPiIBxQ34WlUYxPQYq8YQFXXexzk8qsxv+m38pIf85+kcjxiQJ9Dxvg15C06YJZPW+j/jVO+XvS
UZ6Zpfkko+k18ksmMQ6Y34+5jT7Y3PM40vqnqMqdRRkbxIHNWbWIR/d7wLQfyscUY5YRDSwNdKkF
KZvZ1KL2ijsPx5W08dBScljjopg4jatok7Xjt+rExSFztzIjMhsywhdSzJl18SWhCHfSP2S+UWGL
3Wb+nJDdMX6KpL1rUeHfV79oEmlXahxlMVF8Yl7GZJwPs/Ps+4Vco2r1gLkvdLS8CIk/i8KeN0XT
ne2SoSxob27uTaRpT0QwHo12+A69DC08R1QjLn7tf7UOLhzGG9RBUcNzUX91oBzjbupPaYh/g+y1
78bAgwG7YAFy9jRngvuj76/5UBoLzJQLS8P0IqvmxyypWKsKo5RvyoWe4VM164PFbovMO/rsPObe
Qczx+pBE/dpt67WT+O+UFAlCTybUpRneZ9PtI8aRQWoTLpwjHr0NCJMPItTQwaNxtXRSg/PyORYY
n/OyDjq7zp+NCS/cPBI1QrwLePo8ZQYh7qXW/zCdeSWQ5surDQgYxGNghMRsX99AwzNm9LxmP1QY
Ieri59Ast7Zpvmht9W7Y3oeejj/FsEZIVK4rPXmzVDcFtS9e05xxM/7Nuvjg1L74zCR3hsR+Zc+8
1dR2mt28jCX2myyCSeYKoBwucWtOS3pJjbTdnR+GJCPdsQSxj9vMLUmxJfFi4Y88tfOkI24B28iq
GPwvHJSe1debWBovjNafUCEbazT3+q7zXkasH0HZUMKMPvl0I998oBE9W075rKv6y2bYNqTouHpY
x4tOzkCTSXuBUOzik5JUbPY7ZKyhDJ9rsadleUJf9MO+4mhwu8UlRs3exTJL1BnVNMpmuuijqmkf
LYLvF52jPlvhbJi7r+2EgFyMXA2uOeiGWdBpYp2beXo3zWrZV6oJwtAnIg4/eFDpn03uwxbR5lOj
O/sQeQJBztHFIPYOHXV/31fdwefaWrm5+2mPMZmxvMNDmrqHUuWskLTEW0Sgv6uIfIYkMoe1yOg9
3W2VVFev1L+9EM9PPj3UkQg0PQS6gMcal8bW6ZhkJ9WcrkoZpZROSbP0J+3U5v3KmeRn2AMZiBpS
mqqWIM7Ss3hV8t6L49ehS98mALVrfd5GFbl1xfCcZQoRrXMRsjlHhnxIMfbbtPS8igNozFc02ekq
E/o6gyS9kJNOkzJXBXuufpVIgrpCIa9+WD2GuVy7tX1VKnbX1nSLwug5/DupNyilqewd8M/plF4S
qeurhPH3mgUiT+fpqPn5Z9a3KeT7CQM2so9A8J+EwJROSET7gsBWcL9KrGUzkQJbR9vM7WTgZfG4
lbeyiFTiW1NKEHnJs1CRfgHZbQNSg5s6tBXlgf4rSzSeXbl6jHL9as46zq9s2A6qX86V8nEuVi09
i4/EPWkDu4w+NTEbyyZ/cCNVg6vg7xAfgqOEsb16jFMd/E6uneIO57M+zMWdZ/H47XoN0B7yaRYL
QCek1PaNWw3HCVIGB9phQHW7aPoXGNqvRDd9xxbxdKWub4k02NW0k4jMa1ikbvfd4PWjsYkpoe1T
ZqRZ4E7VQ693nzFz8wVhasbSNSdgDCmEo1Ddt8TvxrMG4YUdQUVXqnTa9mURtizA7cc6Tj/sgqHs
HIYbx68epx76RAw+IMOSGDfFp3TUbu663e8/IPeL7UhPVnftD+jIvbfm0BDleSLx6mCwqkfnG8CH
3ji05Gsk0afB4bHOqmJpOLLdoz+6hCXTKSvrtN1Ym+9Thj3G91L+N37iUZFY3BkphD6jDnB7v4as
e0LdHQzmwINWlnutOmrcFrYGLz5VD6w+aHwpI/X64sfGlfCoF3Ra91xt7b73s1cCgVZK1o9Rhne9
s2Ub1A1BOBNNWuP24Yvu4Fbyje7mm7JHsu6q91k/WR6hS+wLewKktz7uhz0u/aTqjwWuvw+uf2xL
5KjavXxORjnuVDNaq/CX4VrZ3hfVEa5GdUzrZDeUETe5nj5NUzutBtNxUd4jc0AmbrF0L1sm/GKZ
hsjM2/kRCFIfsGIvubXdbVwSYVRmXsODuX2ZNWrlcp449CeelKQ1BXNrqlPaEmBiIRCqVHeFVJCR
x8Z4qSD0AREjz3kVJ89OFy9zczpQS36lTTaT9dUugFX5S7ODBCNQki9so3wc625cV0Bvoyl9MQW7
orLooXCAg1hjy86V5h1Ds+ZJmSesoulxNHzdzLPuuHHCpZvwiHCJ4Skp9+jqK6IfMB5jBeIgqX8B
B5kXECh7uks6gKli4AQp4GIPuk2KlpxX8KuaomJQkE+vLafGeczVhdMNLEqVyMcmeiSVzQnIejrI
2ioA4WvvobB2jAJ2crKuvaSF7gmnXFij/pJ41gZKtmaT2+T4Gpd8EZLVjVFNa1gA+K33jmq7ZKUP
go7g1oziwSlCexUbWGldk1t89mmozP5DWF9mJH7FHTFBie9dO0mFrDzJBmdlez3q8krRcsjsXUhd
3blJ84PAkDVUGZ4J4AriSF3hdm2Z7MLQCQkFdVyek8zrt+UkL+KJIB0n54EQyrSFf1E+VVOxp32I
SXsw4rvQWTMQ5rFnD2xaeuugJQRmpxEfY2hS+JeefnSxq9+5WBRbSfDPDEAic3lUhJV7il3Idqrq
SZtuyG33cLKNUZavLVjfmyjNcDDZUAM07GHkqNabQZMbJpEP5EObG6bhGLAF3QDlkTeYXoCq+cjZ
epVE3EWqrK+ww118mfWIl9jG/9lo0a9C4rKMZpGva+bGKycD6c683OWc8VZOhw7Fq5GeTUBNlr2k
SDLpH8k26RZaSlUJklSt+nBAPW+Aho/L567GCB6ykEBV5BFUVAZOqb7bzHgaNIeSfoof2cJu2HLs
yXc/eYqLP54U5ingZiqhLiu18bszxbKY5T3BWxLDdgaVISdaUcbxuSTzYUR5pAyijoTDVdOBlthF
VAaBFesX3WnYXGF2LGe5yPUlC2lqVd9603j8i1jjkqrqVVLjrJFx8zPnnOO9xkC68F4TiZols15c
9tkAxU72YDWbQreas4nxI9Dncfr0cEVFHpPARolwjyZkiWUMdpg3QqzBQRgO8nkW9edoyddEj45m
nPqbZspASNh3Mk5+yEp9DOvpy9WwjDkWPJ3RfjeR3XiEFyyKjgFISKtZx04OoVdjJwjViKGaUKp7
mcFRH+tIPpXtuOvn2H4Ofa9YSkor9l5E4xKlYeLIY79C1eMWCdfwXHwiJzvl1Wguql5fUyoT5zje
uwO4KDObslukRRu0NUP8QT/MkfnZV3hRfWMCGy9vJYAxHxFFNCtPP88lD/9OlL90HGOLdHJf6wZY
BHkQg5H4u9lm5iBTmn7fexSieuu75LFQYtXFOBrJMUW/pn1kJqMsgDdbrvkHUQ8XSQUKAetQ2Yhl
Io4GfzBZNbQ3o+XM7UxkEDHuWvthFhhAMCwzITD8NZya11u5mJvo0MPslzCB+aQay2yz4vAykuJH
6BzQulYQL1oEfZ+sO7256nX73o/1j1G0B86qiwtHwJPmE21nucxmemL2Ctukwz/cpho+MYehfuFH
NMaptbn9K0adLGmeiwRfdJJbiAAsG/tilgV56w5LjLZHWxCgFLvNYnKId/UVI4PU1oJ8com8LYmG
DJ0Or7yPP2Uesovgigz7MAd7Fz+NN4yIL5pTqnE0JwWyi8x99esnlMHHukEoZOsciD5bEI72zhqQ
UTGT4cnk5PVjjhIbd9pIBLnhLGyTRNS43xdlxvJoJCUhER8ZQMVFMzqn6dBMqb/2ZhYRRBygDOxp
J91fdjO+FTzw19jKaGLs6HEcnXeYjZ9zbOFi8zgwLf0z7cWF/OzTVGu/kL7dBFZkcFb5vOs03Lmq
usDOo2RLvI+QaSXNsrXkk3VTTaxwSeoo5To6keJl0OeDC4k6qEO5z5uC78rkFqn5qz5kBx4qbED9
VR3rX6ieXgi/+uzKJsD/9RHmbY3lM39JZtLVcec8j+qttbOWrkC+ehO3Ga3gY0Z3UOLvXTg+021f
c+VqinRj69788prhPOZth3yQCzEJa94b6zZP0Ok9VHuC9Ty6mKwmQSq52R6RMknGDtyZLUrKXqfg
Aku6SGjJ+c6i35C+SkCNxkce+zkgmrK+yRoshnKT16+Lz3ro35q4Mbed5rGsK+WdY0/kqyV6c4l9
6shixllsjjwJEyu6q25OWV5rtsjzrIej1KVLkyiQkVl2XrZny3YDUxfP+HqKwNCaS5jrZwGWlbBU
+pHJekvGgbnfgj79S8sMcvY4jCUpV9gnwdtlrJJWY+klwcwnCYlDcbhGWvKFo4Wpm1NdDXeoVwYl
Z5HCBtLh1HsQDHDih8auFjGCzoTEkhs4qA+7YPBTGZQ3XWRMfcCslKSZeEdE+aq4OT1vaBcnyrEV
UbZXPDdIycnm+ctX7MHyG7mqh0lS034EpUEqUjwdXJn+EL+TBzqzmb7nboZ4mIgYl6O/9AozQpTW
HpBLf06J5MHZ2UymZyLeIRTNM3Wgq6H40lPnXWvT+Lm1m33J1JYU8QmQX0gmVeAZWb90oAGekEfF
WMHkjT6pBSQAonsz+qUhMi40Yxi28DyykwftEXZw+mJoZB7jOHRX5liSuBz1z0qivMts1e+gky6s
zjX2NEnxPmULpUHJq3OibmO/MPZNbH2bwzAsLUPWm1TU4WqwsfXaSW08o86d03w+xlbe0HHz+auS
4XnexdFyyq0cY1s3norM3cITMbYDCSdBZmrVFSVAzE2nFQ/ZQH/djsautFV1zW5r0Ij7ZFPc/ppO
5KgSvjpWgD5n3Sl3E5AZuFNGy+4vaRfdEDKMScn1jkf/w/NfcLBy4ThT/V4Y3jGRKfghOW04x61f
RTy9JkZS7wwfp7xS1KoGM95Cr6yzJmo3SH0DBfvsi11mZrvx1laz/3IODn593Db+Xd554yGh57j3
rXSFoKRj29n6PzQG2V2P2IHCG5QkOOofTgVz6VB33fmkPsI8Mwbggm2/0JQfvRhul9wnpqEtLG+G
hqZXT3CUsOhZ6KJ4jQSTadxvraYZG+HMczDrefRh+swRCYC9t+nW/i9zZ5IjObZt1xHdB9ZF10pa
QSu89ugQHhXrmpfk5Vg0id/TgDQQLfMU8PC/AAEC1FA2iPCIjEy4uRl57tl7r72W09RdrZL0qFN+
MUV0NK8Wv/G41BlYW86LdTAYCJNqgGzrPrR+/8WMO+8854yHA6NbiJTLI3QRY5gQkTYXDz0IdSOs
F8USV4uHoCotYB6GKfa2Pbm03s2niW7BcDAiO6S95SvzcuyxFrw74uN6kM3C3yL47xK3qENbasYV
Ra4rFw0fd6OdCHx3hzEbtiVk/xNGfff0/SuhOvR+u+nWaaIVpyHuCjrE+FW6RG+9Bu8zndxpM0Py
WKc00Z4zPhZ976XnaGEDEykswVllTmHWeZsCg+ML+HDBE9o3zpMatNfOBL8SbUVq2y+LL6yXYYCu
2mXuJfLCmDznKbVI71YEMldd7+oXUtWXeTSc5yZ25mPs+LRURrFBWVeSr3O0uy8KAXngVthyLBV2
moWS5nrOtO4XV+0qp9Ju9KAvawlsaVuLvrqU3gQBqTZZ0j++nBxfHj23us9OvVy1aX4Z4rh8q2a/
C82H9g/lpr3VszT4kTZPVgVGpHeGp4iX2Owa94lKIwt0ZhSkRHQvcF3zoU5grA6cX8pMYX5Y5ktf
zn/Gx8M704hwlXRPhgte0tAEwfHQKNJtxZ7nWDwufYLzTGsaerCS7mom5guan3OJ66VdD7L7oY1a
C2zLc1ky1UcO2PY91jDQaG5S4xQRydPcQuLoBUvgKetuYz+gizj+Z7b0l9TTiURNWgX8KppfGr9v
gLxmQwA1wjwLOXproxU14rh/thYZY3ib2Xn43Ebo+MWX7A7akcrUAzC8CGef2quu0p9ZId+i0sd0
gTnt5mPcjov56rV/uAXHK8gTHWtQC7lARfbZcnhw0JIZ/4zS6Rqz/MGDL/WD53nqbMHghANh3uaE
JAJM2zwggxdGSxF95JGj1tYIiXQRmsmw7JH3FFbyZhDiH1woNR2LEZHnFgeumRPNFMWfuULFp6Y+
OWumTtq+bkLpdsVhtnQ2zL0ubm3cx/c+WYzz4uonfkwvTQ/xIOI4cfEel+9fgRH9pQbolNVTU8f+
IYmj5M2TE0gAp9NAcrGUk+5IJ5ni4hV/yRS3Z8/Jz1OTpM8VW59thiV9a0gsvd7C1ErDrx7y7LVM
YvGWPmdsRKQH0bQodpbWaiviB2rngLg/mjTM/3MRKo43C4GLte+4zen7gpuwPanHha0xvGFieKuu
BRc9JfOfrHXu+hRbXxifeDsXQ/WhN9z505r8NY/8ZGMqrT5/X7Q0qs9TpyFfD2ayU5b50Nd74AWa
/qEaI93nGj8RGzbWMwN8tlq6ssOiDhZ6dMcH5R3jpYNxaU8XXnZKvSX5EUeUsHNqanZdMcwvVIAH
Q5HloStGGrxiMRwjJMuCss1Tj3Niw+vXnBv+/wetKfdAE94hvErE6sFeo0ooHp65CJPK+d3IizUu
/WFeIrCLftWhaQ0RVlIn36Y8Ae1trgt3Tww0DRN6u/epV4c46JOnxd62WULkPd5rxEfOvizMu/u4
VPVHDs/jllg6BVjJ7J8mD6+YYfnx1cFu9uzr8/kRMt3ZLbJcBS10M9Brvq4HK4PLDE3A1WKYjvUy
U4OsOzhwbcXgVVn4c0HTu72nraiLq2/ZzxZjZEhWpQ2zOJGBqcV/cfJdWKxl16yzx5cIpFqagCBg
D4+dx22wpVnxm2R9yCIEmGHBkwwHubdJrNb6aWss+Id5jX6Znhdf9dduTt8Ge5pCwyh/sNVhKfQd
YuC8jHtjSLw1Vilcg/Skv7EnCUplvNdiKq4i06q3blYHTZnGvaVWcaPZ2QgwKe72moRaZc66dXWj
FGKQ7A7G4PanqRNsgqK+TrYgfGgMTKb5aFrWfMxYH5DVHn8kfeQdAWXE59hJ4/MiqxQQuuOVWITB
Dxdt4Ry9QjpH53H5/nLO3R/elDErj7J5rga/3gCezDgQ8WWNN/6yaICwPQEbCO9nq9sLFed5sslx
uAUIVac4iY+FET1hzKvOZun0rzY1TdUQNCK1frYCe8xsqPStLX6Mk9WvsBQury6+TFiBzrsVgftx
x9tkT+KEvzK7j4/LPIMCS5TT4pDW07uBp/I+q6hfJ50C3/n4PZYy9LE+EuuWI38M4IFPaC9g7JWd
nuqUyu3CjMOiBEaGjxRVz677S5172TYDsBRkyZB/+KXcz+a2aGRLTCB5KXq8NnJw2Cg+cCRg8elx
lvrOl60XYlFk/TkuYebT8CnHdIcTW27zqRfPFNTuMPTR3efmxrrVFLT6qFa7MuPLYbF48hS4y5su
Vy+1yE+MJTnLoAck1cAMueshEfjONJyrsk2OgI339HRuh3Jpr37ME5HRQ9v2mHAII3BI10GJkvXS
3wuVFnvPBzLa1t1tGPWAA7H/J3LwP1DXGiR6m+5iDKTXlDmMm39/UGOBQfgBfzW7HVvW+tV1lubV
jXhM6v6r0QEkIneJFIPZPPHR5CqXoJs96PjyLLVciGJ4//wBRrpHMaBn3Dq8NIFZ9jdqLmJIv7Q8
+r3/gWFbbCrNasIswloBBj5+76V2Yi3JU9miiKPtTD6T3agdZGa/pD2HkQh4OTEVieHf59Jh1zxV
hjwUHK6Cys3c0+S7ctN0dbmTLXAuQGo5yJf8SyxxC3zcQX0AApPofRUWnlX+c/n+spYlMnMpht33
HygLe4JnFj9lancnTOXZulnodoahuUnt1MCMVwroYB1AX0aORffflQeyOJ0czli1MZA4Uzfu34+K
9ei91ZsEigH8ms6G/EbfZgb1Nd3wLt3CvwhpaTCODC7+Rrigw3Rday+DMZ4ze3QDsvTLNjNiccTJ
Jo7R4zJlxtaiNmxlsha4JhOPB9UCz/eM2FqP+SOvwIPjGfXHeB4jTihJP9yV1W28uogIY2H/o7Fh
kw3iIuZW7iXMRkxA1WuPKnaJ56XcNhwjd93QfLExgHoprn0noutoNmd20nNozONngnfuVJf59MSz
bw4xYF5EPE1PntHke9+myTP3ROh78PkTOY0h6U0Ba9IaQeXwVokNwMNEX3Z97TSXR5jH7sYAaEyz
N9tCvEJK1jeL6aUAkmJxzh3L2QnDwzJou59Y/pbQMnj+oehz75hg2xI0C00xqCPHmWuPPnlKWm5Q
gwdPdG597Q6s0T0sMAmZ0UbvNR1R/kCDM5VSnM4DMta3MBz/jFlKnhIgHyxWF0Gs9i96pWhQbhTk
aRL9JPk8sRuktHlBoKeOY3xuFwxy3iP4WGEB4sN00I1uk3De01iUssvWjKckRh3Hxm/fYOwLFup5
v0KH6sJm8l8SCQqqwDUY6hFUJCOus/M82fN2NjaYr+ytbVTy9n3xzCSjfLR4Vo6SN9YKXVB1gOLI
wRn7GUVJTNxKSVqV/TA/51F0JAzEN0iW7lgWA0g2VP1W+Qc2xybv0KQ4EF4jSBa9mY8UDq2zz4Ws
ahzDQ7QeSm+8Fh0oZ63IX+zxR5zCGP++mDKm8UhrFsqIU3fvzKehk+7viIgRPZtcTMVPx22kC82p
NI+EMpwVWZjsLEu329Z65bFhH5PLGHuQGy3yfjHVJjYAqyfXoOYXekdAwJZ16Cj0o55nZuhDHoob
w7237Tapyu4IErveppVVfmUIjYY9HgoYhHf9YR0fyOWJxW7uVW+AcNHhkdFiH4Iza38qB+LaMiHT
RLrqjottGTuR4DAq2hxXjEnqzK5qk5/aCzaO+dbyavMQNMotsGHsf0Pl7IqhqE/GgtW14djEcc+B
lrhkxqfe+Z+Ty1O8clEK3LT8EvU4nQFJgrHU3fIzNTriGYMNpcuOmdUcVmRR4sdPD2M4C+LK2+tq
oMsdUCrbL4pmowZ2NfO6eW55RK+xO2FAc6r9aDT86ETZ7pZ6ss/xiG1T68yTg21tywGL6Q7Rz4Yf
1WubttUrjEOkr1pv3Fae27wN4OivUWM9zY1eh+7YgAXKci0sG0M7aA55TVKaOYZuWz/kuJC2Nm7h
ZnHxqtrRvbe7KWReQRgdkkPdp+mjYrgNdFcV4N2WdL+gTa/mRvvC7jFv3NIpg8qJPwYtswImuZh1
Wv9ULwgmKcOxjn0lXJoyvmbZYKxT03wlocEmLKkTrIuiZSleTyezJ1YgKA7fMaV1YQXgTdmqPCUd
0zs5CnQQs5XhAKq1Y1h1vfg5cd3p4A88s2YzsVYDaLcdpEWfMJd3Izg5MdxYal9O8QVgaoSa7xcn
W7vPtNtcxsdlSLHXCD/CRloa/UZ6EzxKDooP0ZtAFziCIEtF/+yDb97WcL33umzil7IbL3a0Zm86
3nV9aEJ/FPsGPOnp+zKODEayat2dwClLTAlqszcXePrwG5XoBXLelgCnuDf1T5p2mRNunLAvwtz1
kULjIhhUq9+b2v5RF2IjBVvgVEu+yDT4+xHPSImFKeTvxsqvnvKCHLCVEMxtqYgKzJyR0WS72yYd
BS9WfpkyfQwW3GyrbhntlejH+mPyENd00grM5EZ/VGXt7SvBonPu3b8AksStSlvz6DqKA1bHJj83
L1nOG5cAitglpUa/imETuNM0oHYIwIMD51zW2vhEMJpdwKP5Nn9IXjg4C9/P/nY1ipOVZc2OsBxP
yZGqnpz+p33TMysY7kwgoPkaUF02c+zDdl365mly4+ZpjAgoR4NSG3xDHP5d1jSYueBaQoT6ICb8
u2Hu+S0GMtX58qyli3xzBTaoYrTQemZzk9jl8koD929PTTT/4L1eI9vi9ZaYuKzhMzHs/NjgMYc0
zMN4gQqwN5KFZJxBKZEw/FMXi+n8fbHwQpxLr3lGhnelJo94wXDJ6Sr/w+EXg5ODlprBjmKU4yJa
7ae2HIHaOhfRxGoNwEseEGr7Vdc4/W1muRLOXv2jNrKD1bbudal0lwJwUl4G5SLLTA6Y6MQIs8bg
uMoJtjnLxbNXA27tuOSx1OfxfHLqtASyLmBYpTHMatxc27wXFRHsornBC2Ntu2yGir8iOCZ7vmJX
w9ZnxOB6bvBrsFJanEubl9a9wqUdtePyGfvRi4p1eZBm+QlI2sAWqkVnOk/jYzzZF4Im8PRRkNeO
1Tj7YRYd06QDJVDClC5m5wc2rcUY5fOiuzy30+kD+/+j0sLSsECujb53mf2SYu05tGino+bvvaqa
iXFk3lOb9gmbW+vumrVB4HJ0+Z77cm+UMXhym7VuxFOU+7q99+PcIn26TxLX3lHb3QbsMfureoSa
pgi/d+5456hvOhQRKyJGpsqjzSiABfZ35/nLFSxeGcqyp/wliS5linAkhZFsZNHEjGn5/ns4taeW
rcFMRR+zOsgIZ0bzSbtiaxBopK/h8QlvIKblAOauZHOJy6IsIWjk6UZaU38aoAuvuxEpM25buLmy
UEGbIsskcfOs9Y06LJWYwTXY+zajvWcuJdUMw9UoHQJIU34Ghelcvy/zUIM5B2eyArRbuyvNkD+8
vF2OJZ6mITEe7e56zo4ef7UtLdZwTvMaRwKls9I+DFQNM+HBN0b5UzPqycabdP1qG/0PTimvkin/
Y2SntLctK8dlfSfZk4bKU2aYD3OMKZ6tgSft4/elaSzYA8ygAj/CoQPR+ZzWJd0IikWNlrdEdNmB
itLA5p7MdwIKzsmMyhfc283KLTX16pYNYMFCfSZYUTfgiwWfq3rXCRadGPHlR1Hi3qzd3DlQO/M5
xKZxwVDSrRNfvjWzUZ3nKH0vAXjsBgrpBz4mbN7Q/Ov9bDjRTXn2xG2rikM/cZvDmGbLocdkd84L
XAAVbQX4zOPqvYW+NgzRoR467ZNcMTvl+AEDZtxdoVOJq6/JKZiLGccUczgLeUsdScb0V6smJtz4
6spG66fnEX/pukes1/rFC17dmujWD8xF+eP9xcEdxcz0XkZcOKMRHTg7a6S8xnHN49k8JbWzrcbK
37Z8OAKnauUtybqtyQAU1oQYMN+AoKiwuASY7yZGtws54OpUa4OL9Tr6A8pGHOeux2BLavp7K9rC
MtyIyTe2XWSSAiwLkkAjImjRCHWoHa09u8Xwqfngn4We+YGnpHtjaxzYUa9IJsSEzs0+9deTbpYk
TllUycIBMM7hyKDBJOis6pT1sruqgbm9qXHZNQNDpqs0/da19nM7J+Utx9HAw7B7IhYcfn+yLZ5I
3OFSondjFh/FIJ+KeZgCcg8k0IXcFlTmUSIRDxsTWu8uUlP8ZhM43cKOL/Z0lnyZQET2blfZWEyl
FijKMIjMU4DjsiMW2bNqkzNbYrL+sg3GpZmOnNBg5FDv5votCbQHka4eFBb91hrXSV3kt9L7yaCQ
oP45GTs1je7Npt93ZtUddYvoeWPgNe5F54RN593zmI2WcHEPeNLpV3RKjB8u0weZb46hqX8WS3Oj
53Oj9A4+a1zXdzvO/3jxvnwQimOT9yu5vo2n+RxONC/eiIdG51WMZgN54qOnf83l8lHatR5q9ADx
2j0vmmeEcNzI/M/2JZrmQPjTEBBlZE7MRB4QH7PWGfvZXddHVLIOtlhbXE5ofxpPARoPozpfL046
P5V4sla56BBUzPExhbkP/mMT4w5LqyACcU/fPYEKY7HTTeVkzWmJ9P4wtvPrlETsGDA2JFP0Wg5K
hmB9CE+16b7xbfsuTXzDDTn/XNU7iiwGaoG6A9DlPjCE6Jn9eA/bErEva66VNzkXY6C9TLVh5GRh
0hhDiP56sT3RvoBohvgryUhGbd+9yEK7mlodNikzS96S/OtHyXK8+9N1GDg183c7DcmRlVL8alvO
UxFZ5a1Z/PbGZhhUB9sDu9cuIyL8U+Yl6Jb+sddMclB9/1WN2HOkNPaocN3Wz9MKXhejeUzjgjvM
zh0dnLaEqjn++1IYnYeFwE3XRVHQKLWUvxxT01ea3q7byVF4ZuP6XMC7CpIyvpdF/Ig1TyRcY9G9
VMUb7s7+5ExTus+m6QO/DNWNHHNPsxjd3WxM2baMOIbWzoemRu9gejOVV3r9Uqbm/IwjESVNjYfR
igDr0iLbrCw4mUFTjIGCHPKe5NmbI0W6zepZBJlvqEAhlvF28Qjhlm0A5cQnb6AjRcWzd64Q8yEO
DzenxjG/CLP/XRF71npPfrUND46omqk5011g8eTqLy5Z5n8umeG4e8Li2CIq3jbZ4n8OTTasqyl2
z8wDn25pzMe0Kc2VGcN/iXNzU3SV92ADYekci+ra+r59gS4uchZb37/T1/NfXfn2ceaftWfoSeDZ
Kn2ea36KD8YSFkhrVcV5EkYlKp7WFhVJcTX/yPC9Qr8ZhreprLNr6Taf2uMrCWP9ZNHFufr+Q9gf
Dd4ah7arx5/WliJeTXgcqnYOREtPX5TL8kKY9Vc1+flFd6ZHLQwrwNFx/TCjzhrZd0T0rpJu11jc
v12nDoU1ceD3u/l5enxgGbE3qTHEO0JylGgYyuQ2R8x5XDRo8DqG9cXX2qMyPPdhY7HPkz/4tzrC
gx8PQ/uxlMYGwf6rgY7/oZHIXJeQip6zFlvEVCyv3ePICikltLzSf878B1n0CGEgg1SvRauhHMcX
hSh3k7Y65KxdVp6m8otP9nebPQZ4zc/EXeAB5kAtWaFTW7LyMYKC4nUzTW2zoS2PxiCm51zLP9va
t74oA8OzsfjJbfI7DFuthKXeOm/uGJtPuSHfZFKqp3GA0ksrAk6VOKMSS+ppwIjJrKN0ew2C+qRM
fSPjwqPkMcFDi/r7qFFQf9DG40gR3pe0OEBzPYK+1J7AxM94PAlJ6qz216bzwHrEpOKyTPzkWYgv
BFju3REt+SFf4/HRlkPgOKT5C4bOs9DibQ+F4GqxB7xafKIsbVQ8/dz65OEa5TZDrDG2OEMzD/2I
5UXJpP/MjD4NMiM1d0kDJUSZlG54kGjC74tMRvojU2zeQyrWnRzph5ohetft+HNe9PzVwHSP4x+b
HsbFdzkQxph10uRIw27YJEYGqFxU+w7HQNhA9TgVs9paEZ0skE1uGMSil8zFqdKLrKBDjgapkXAM
oolp7sWgjWyU/flNs8NZ9b87RuCvvLCwl3GDvcMAKjZ1r54zlYtLScXGirMwZqVBz3eznXmvboI+
ng7Zm/0YP7RZPqW+3Z9aL//9/dU/v2XzeQalt3NqZzjqBjGR3sAgp0E0K2Q9XirsLJn/2mcjvYMA
fczGoArWHedjbyIw9TmOTw+7zUkllY/TQF8jL2XPPTWEwaz15spNYtpL1dJu+kTlN2sCCqKnI9mi
ktVTVpYqEFNvkKMu8oNl2aTMhnG4aM7flGPVe8oKK/C7pd5Zdjt/Kpci1rg6YfmA7w74Yru4FFR5
GFTC2sIblY0j28Ol6DkLMVqG339C5upQeHryEgGqWDVa7mPjcN88dymfBVyIdbR4BA6Lcf/vI6Li
vAqvML3U1Vjz5m5/YzqtQaykzT+XpMm3+I/zFyEmE3ZGEZNYXlW66b3q45xtyYUbm66p98uUZ0yf
j0F7yWH7x4K7mbSiZu+2PE9yuVzZTuonfTT1k51U7V6W0+cDdnXIHtl2C2P5p8ZSc8qpA21mfzPF
SHj40ioLkKyN95MYmVG6/er78BZpdX+KdS5e10/Yf5OqWnd+a65bw5LH+nHRKbnmvOtLdz87fdDE
+XBCG0MHNj0hCBQP66mW8e374ruxBCqt0i1RigNAA95PeX4lvAWjRx9jDB++jU2EVy+b37ocHxNL
KqxiOZ9BaxG/VG0Zl0SrPMBI0+Cs7VbSWjIxKev6mG4ZaP2wL/V+XxvdVxcxnH1fstomBF1ohPXM
6maVA+9eKIiB1KJ7lMrsBf76EzcVgtJG+mqxk6PsxxlfBkXpiUdke28trP/8PHEDUIDtzqGX5Qul
BtcCq0TR6leZDdpGM1nQ1QPnCtosSsewQ8/Rb+Sd2ufYIJXZm/hNpmKa7hnfwYCCcsX96wblQvfZ
YONMXyJWcXlqlDvXYefNpoUfCPw/9jdpTmdBx2df5FiceIZtMmBJB00zf466rq5tmdHoVUcENJPB
YwVNeZw1J5Bn4QHNS5YHODato1ZQAeihvnLTD0EIy7BGV2HnyalxZvF4GR+XjINKlWCmibN3PF0L
+dXoM206dop2JhiTYy2Ay5RvolbSN10416Q2JJ8mIU+N7f6satVuRn9InrIGJEDnFMyb5VThC0+7
m9/S6MY2ciOnJd6pMba2GLVn5AJF/0DUuQFtRWS6S/KREHiMjaVRd15X1mVJk/qKf9bfeo8wRt5S
BubL7J2inQIRoCkCHQ99wGR5Tl0pTkwo6+8tNiQ7BDaO5ZEQGPSz8cOhl2OVOYM8xjp3zAK4HcPx
XAc4TOpNx39rw0aIYYaw4Q4Vr7iQtJ4Ok0NZXEmcgsMcxwz6BCscu8K6dFrl09+KXYsZEWcs0ZSR
Zr03cqVPXb7FR2q/S4SxLaaiv8bMQbqWQ7nnwd6/WNEj9OtZ/e9aIjQYtf5ZmfWwSYj3eoXf0M1q
yxDtdQyEC63DGWwHGaRxthiQ0pdFxVRaQjbKquEr7uqKg17W0mknpiCyDBYyQlqBZbI7SEfk3Fo1
XhBlVXQdsha7SH+QaZs/qx6uUyLGi+7DaWlxDm80o4cVacNvjIiMf18Wf9xbWjmfG/PuF7VP5Eep
ILeWrWqiZWe71HtHELbffVtsp+aBkSgz40hqbFhjL8mvNHC4pygysm1KVuF1FP7GGvwTPk/1WcQW
lArCbCw5lDogfbLOYb0STLr3ynFcv9cWxaTmhsFMfdkV2bkBXQ86AP6PMUOpXSDbr9pcfso67U4a
FC6mAGKJi9PEO0n3MQ0BLdgljSelO4eiGru7pc073M4p9tEEmgljHNmkn5PFEEwdwh+jm9qQrjSo
a3Z9n0x325l590Z5BDEXMQ8HcjbLls41JnIEYjxxCYsJlqok2NQSjKOrH3jLN7RfLdesJ1I117k4
e1P7V8TaocnmgxG3xnMrHmCtrmM85n0UuAavZK0xSzLjQGAnN8E7eCYoCGd2Bb/TOpQlniZSob/M
UVgH1dfmk23ZgYHfiVBAmXIrntv3uhg3fgQ4J52P3xe6uRcCfZKX7u9cGC85u+wD3zK1wA9UXdsE
2POZ0h5fAFprCfBr+aZT1U+zVP4LD1i6cw4o0ZBKYgvVikUDtorNMEfNh6oRSdCDp1Mz6/lNi3Y+
C8Bj1M5IC20MfX28lKNRPPV2+0fUjbkhYdhenRJNfDbKixqykhzNSppLek39pb8iJ78mlGFvLDiT
gZZ0GTyt+eBhLzgTAcKWce34D5/497qnJPL8cM7rfWIaOzAc1dl9bEwg8PyoZvjU8IzEPcLrTZW3
+LV0vr7HoM3BLxXJmUBmfhL1Av/KsI89i+Jtl7j+lR1jqE3sOKbRe0lHP70VozJJOffdVs2mAfuy
cXaODgGHpYh5/f69718xUOK5NemgUuZEnJbxE/8X1mhn1O23yZqok27r/DTRZxoIUlxr1nMTy3tl
7DWs0O+4j3LSuOBkvFwP8pKGFps7CPXLRrU3e9x78wKtZPJo/8iZ6NGPtb3npOYZEwqMx8F7Vdqi
4y2nQyibfNAbiYuNn+zaNqLF/XOkFL6UR2jNQUFr8os/jmpH/D/oUtu/2ikhF6PKBbUiVv1TYs/p
befiPWp+dR+XpeUBd8iJam7rxFlu2sD9Jc9GjQ9U4a5kK7QfCxs5hva9hSsh0MHqhXbJsVjWoAmq
dLiZTR19drBfMHHUSGAlzbm0MgeoTvRmN1oVDgLPSY/gRKDqoAvlP2NLA3VoJA9vA8uRpQxFQlYG
d7K2ibtGD+mw+5Jxi97RWL/8MvpDqVfxQjDH2dcFyoiTC8I3ej9wDsvefSnED3Mi0mDGHlJSsezj
uIbglfhvTaepO2FAGBdJ3AJUKKtr5Bs8V0E/TnNY62Ya1E5HcGzCdQjljZOx9Io1NAvaVltNvo1u
Ge2pVRWbdExID/sVllu/Qk5t4tUQacvd5h5y8ifzaDwyogrbTj4rEi/j5FDWQfWMqSqP0B78Q1xb
IVs4jAtDvMmMYjNHifhRkaPEz03diZTDwaBx9qlJwYrhD6NMURVvkW48Rgat335Dnv9fUKz/E9M6
TH91dV//Hf4z3Pr/U9a15UG4/z+wrv/jP/7Hf/9v/xvr+vtv/S/WtWH8CzcH2TiPzJZjGmCr/2Fd
67r1L8808GhpaKouVPl/s669f1maZeq+i9rimfYDuN0zBiTgt61/mY/+BddwbCbH/xvQteFY/5Wi
jrcOyLbp+rZuGKan/5cSCZL7dadLj53oSGC2r9y3uWUeqyrgz+TKH9YAu163jUONpXXs4nZa5ZxF
rg9irGXh6sQUu8NLZe8MPgnO3PydZDOvE7OOD7QrnSAjqqABgG1wMtmnRH36Kk22UikFc8YnTE/Q
oCPitkmjFjELFt8qkxIzrESAs5psk+lL9MnNYssepdgXJIooB+AOsEx/BwIKK1Ly3ho31q+yHjBS
SSrF5nQ+CAesHLvid8xMzS7VET4U/qbdYsw/M5Mtk1kla24H0dEyHx0FprPFPztuU9d8KzFrr+Ge
AL3oiI43ydYuoi9SupDhdBUkSUf7ZlqJFZpjjsA87Hrq7VeNSXi8slKxKTvaVkvp7jITtEnX9Riq
R/uFSfd3/uJUdwPUDhIoyk2hp0k4xQ0uxEnxvRLVEfZYPSeL2hplKtfVMFfXfrS109y2JEBc8uPx
ABFjSsdrEmGHzjol33yGTxZthyjP6Dj6fjBxyiQ+nz1VD+cOhJ3xPPfx79hILkNTc3KtZmZjk9bK
luccxknjXUa+v4k03QyUK7EDAe0nC2bXoWQ7iRBs/tHj0jjNhpXse/VYSfVFF3Ins3Zeltb71o8+
NG9EFpqJplndou20dCpCi80cL0zlEoZPJFFnTq8dQN6NX0wqcNP+T8KJ8ADunwi11xNYRh5efFKb
cWIRCs+cs9uQiYdev4R1Lb7MgswW1BEVThjQw14v1ZlKhZVTYI5C+k+v5HsgM7j9jxYW895uaWs1
Yx1bXVHfmywebvMCovl/UnYmy7EqW7b9lWfZfpg54DjQyE7UpUKhWruDaVfU4NTF17+Bbjbuy2t2
07ITpnN0jhQiwH35WnOOWai3sUgH0rA9tPL9NABJofFKRyFam9jWOmkHpzInezCLNTbZlExfPetm
xwWMDpDUzmGoMOLKMXzSQY9ntMKV1QNiWvR1mTbfEXg6R4zHX5HduZcxGRuoT5EFyKYHV8AkiHkb
XaACDVHfQ5eBFRKdm6SNaH+Q3kW+7nyoZme+eZkg0QsXz0+ECAB5GEWKBK1eENnDQ+4+WHaCxhfB
6dGjb1BbbX7tdRrgre73Y1JILExmdBwpcBHiTK+WWf5KqIW2QTCLrVICyQiQpzenCPZeiCI4dPuD
j37mNDTFzmmmCu28W516h7gkA/wGrYlyWufYjrczKoy0191ElqawMcYb+SEDkLv3k+gwVFi6bTeX
NzzDzS6UnschYzoTiVKeXMaVtKhGNlOK2nMWRc8yEB++5c8HNZlk1On+4k9WS7xH8ol+JT55ae2t
YCAN16nxylWS1OrZrvNsT4q5fzSazLplPX5ZoU9kSSHdnIO/I96XTR1JPKZIgF98CBN7xijmhgR0
90XVHrFcebcVUR4vOWrBtK7dyeCC+HIL/kasOzl/zV7F8zQPwX2sHP/u67ugm/aYO/IRoYG6oq/M
9lq69camb8sBHH61l+bqqsLoh5XZ/kuTDD/op0ZHu0RGJ7jKLsGOXYjIzc+Yk5XZUmakTx3GPSQC
AfYpqcW0sf3gUTPnBPP+RzSxtcfeUe18H/1Q6b5kmfna8dem2qJWgbB07aw43KTJEi3eeHJb2Z0H
GpOXucwhH0iNehdH++Pc58bGH+gZt64rbk7yWnhRh3a2qk9QrPx9G4LI9GR77hFbUq3azX7EmIVj
BYGUU017P8jidWdXyCarWKz71ijPdaY5FDDkJlpeEjjfLM55Io+dTMrtUpPsY1WjkGrN4TKp4QfC
dfvYBfm67GH/G5nlb7uw8VapXW7LylCYQBBEzJ1zsXKmvlk/IGIy+lUqsH0DuJtJo6GIy1HaW/B7
qHZL+1pQHzUyeXZNOexGE1HHFHqvITEe+9780466Yt7eNhfXcdqdlPrLaubs0lcqh4NIklgYW38y
oyguqoYlhBwII0EkX90KLWrnMbuKUoc+mLBvY9n2dz2/g6MA8xEk0LOtpj+oAd7GwK06xbXBWwMG
AyngJcXTcNYBNqFGeut5pApH7uWshRHP65Z+3LZ1MTGV4N2tkX1yCthEPG/0NqF2GUF1FURgUBW7
lOPEh28gmujaj55gUZRaBa1SB7YOSmir7LYmn8Sjhv4UeDK8RyYOZjG5yOjjt85fRKTIztYR/dI9
FDnmUnMtd66He7ybku70/VsQm7/0VeVfdNEEB5cJF3rSgC6GQQoO2mX8g/I8mf6XRpm0dxaCf0dB
z5xevCmJqgg+oPEg4wg4CY7JMcJamHRKPodog2p+mk2gzg3jXcwEjbF56CN06UWMdaIL90OrHdpD
TnDmKf8ZFNnEgSL9E0aDuHU92N2go72fiGwfi/hMUnN4m/BSEutHkmLfHjmGTGtvjDBQ9jhENVyL
fQlvDbpvc3f8ZnywUTESzJvHTFlsg0EA3qoShNoSeG6eQgK20IaTHZ9aUXrvaRiB+NcIEd3PCCIL
gAaru4V98sejjMItgmYuSXH/R+T79jGEW6ADJAL0/nbq/fQc8GBopPTIaTAv9nW0i13cuFlFtKkC
5n8MXIZ2RlyWmwl63SmT4meXwplIcKo/5z3PbTLM7CYzk9Qh+dkn2iBiRFm373ulgRvNyKhuNm3G
8CPqac1kTJHmCmgswvPxIZwI4DDf6jienrx2sccY4mxHgV4TXhE8FoR6NCYGI6iwLQnW4tA5wUM9
VfaR+x4sUU4ibtw89Fb4Sdn3ZLUIErKerlhZla+ml1hX287ebMsUSC2w9hRWeMiq+W+iu5qIXKRg
FeXHwTAxPMTKFCckz3u48CZ9FPvTioqZSlNmG6IC2p3hF2/22Lzx82sY+kN77+uheTEM+UgC5b7V
UfopEfmuAw/67eACeTI8BvRd1wF8DF49qKPPsVwUqqz3B7LkBRtad1eS0FfH6oh1KIFnyqnQl8YH
wBrU4c0wxolhfv7aYGtAr5W3d+2bP30XU9cghmrrhG1+4RiWrhD1ElxohX/qvFN7qzRAtKjEPX5f
aTdh7AJ3317XntW+WJU+fn9Gs00f3FHRp45BMZG9fE+a5EmhrnjKcV47OjhWTQQkq1PrUI/skM6i
KHdRuHKs3Y5RBdWV0cy+GdFFzFZ1jluz3mMC9vcuBvoNbMSNSlDGp+iKt4aF8tyvnPDg1vsQEfkh
eK2i1L0M1KWUdjLYNrFHGmpaELTscE0qcC3rpKSvROmoIED59ZXe6bYUOduJsEB8CwR1U0LGzBzX
KHNrBtlzeXSHot1mXJmjP1QZFLDB597AVstCOW0MI7fXcTFV2JvMmg1Bt2u1WIRNr3hFnPpgtzNT
CkTVu8wu04Ny/qZd2lxbBkR4JpNDosruPFL7cSeXf5x6DK865HRgFPl8FLDF1oSd4h+T7VfvMRwG
dDhpMzgMwvmactPZtWn93tNFB58sXhsWto1Uo9yl6agoA/TwGGrxrPt+CwaO+IJkIK3D/vT6LsAP
O6BYwxzdDa/058hh6QxFIzwyARZezNIAgoS649KN1TUy02rrRg4gUaBua/rVZNsGOt+4PQ6OtMZJ
MMXqQGPQv5bsck40v+lg2HpAU44u5f+bv5gSA2M3iXAgLLPn4g0+vu9kdBgoNXT82+BUNaBVQduH
u2AcSffoie6JXUr8mEgfV1gHhPU8J2MEZzaqb+ViJh0JkTz6AGx2+aSeDKv8SERnUSWdsWmFZz8f
Xxz2rxV7IipDwxDvqAye+orrGrel2BdQH0BEe8R4k/Q5tCmJJ2TlZqh+DdLmdmmNZ6dcgJCSezHO
Fv7dp9MjxS9hXCE3ck1mVpirkLlgStHpG6VrfMcZ8kUYEZJdE3xrkbg/5TBkL+DMD9EUdh+jJT4l
h7BNpJ1xo9xZnfTMjGLogDqomPQU1/aQRoSkYiNXoOen5r3WhrMfIsAO8YBT25R6g/L9S0dd81S7
QYmuzWNOSjWH8s0JooUH4W48qf5Ib0j3Qgl2yyoajz1Or62rY4KoM9CsoQDziD6yDtLu4rJNYtBE
Zz0zjLYIlMjswDniqX1wXYOkhimEsN7qz8qMWnxZTBOEbs0NKornbsTOn/MrNhxv+dsc9KhNPycP
4O3iTdrFlywZCZ3O3Xfbxc82/glo3GeUNsaCxJlFhDOk4axb2HGwbxOaP1GaH9BkbToLfUqY1A3g
bmwwjbKuXgHVo5+r6QU3vALpWHo7bsOUt88JwsKZA4PingvLu0PH/qz1mGyIiAXm5wqYmUhIrkNO
poOh5E20DtQi2r/8hE5vUtMiRb4tu3tDtuauSOp4UzH9uVtZURy0xipatS5omAn5Scf88MZ+8mmW
7s+4kXK/0J2og7B8JECq19nIkpnQFaZ5kIcHS1ERKVM/t7jFN1rVz4TKvRWZzM+lPcyrdIyczQDV
7hBr5zEJgfCOaZ1vvV4+T1FX36fC/kTYNhE6H527YQxvSNouta0P6WIHI7tOseWMDOncqWJZi/qN
OQiScqIUJ7J9d02tz4YBandmg0GCYn+6IugO4BHiLcKjx7ZFlG5k3pHuDgJgdGDQVtH8odkGO2e0
rnEx4YQSXzRduwT9XIomn0mlD8cFDZgzDsOGFTg9lJHsTwPK5FiK6HniPsb80KMpc37hIIXjkA7d
09Sh2+Mshe1GJy8h0N7DXCX1mu4Gym4NEDWJchoRfTJvTM+ctlloNxAOKN6SkQzSQdpbbXm/k5bb
jQdAQOwWeF3gB68dIpIvmXJyGKkZkdMh3AdasK9NOW9pr8AwA0W5aeFnnGKT9nJubG2KmC8j+LKd
k/3Uydq8OBBnVrYZV+hS6XOwnb7FbRQ9FFlzTliunkm9dqFYRfku9LC11z1h9z34kZWkQ48jhqyh
3uQWajvjnhZMQyuL7KxJZg/eULtHtI7hkbwURFqbsNH+F5OJx8gFehlqos/NSbzUGU6IPhR/G4Qn
u3jicBo1uLdtI57WU9FbLwwYYPA2wFyo8KhgUtAAVrlYEzUsyChzXkIULHvEsutAyAQxGe4zbDcp
w6WHZAzPGiNO5JURXqmyWlW56V6Qnq7N0XfeEgRkoHGKB1jjTHLXS+8DosAEqQQR9a0orWJjeMFz
bTns1EU73YT/iOSkvYjJgxAgK7Xl7BzurJAukxj4H+UA4p+7sd0WDCg3+L31Vh/o8Swaj0e7spI7
5cq0ysI4WNGKx5s/aVpri/aNCKmvMqX06erevs5h+Wzgt7mEwpIrlwOTUxXGNqwHgOKVCK5et2Cz
UUhwXC4/IwCpNxyoD0gg5sMM+jWM0Cqt2pg0qaQ4aoATd8KwcC8ON0SHP11vwIfjiGaPYzKBCbMe
eEiOprlsa1zSaVE1T8oJaUn0oOZTd9iyRolrNIlf00B6kGXt6iEsPiLVgPyk7ZELPBQWNLxyGptV
oxkHp1Vs/goL4WBEqvtrXuEtaeu+YMrgedYWOlBxy3L4hKA761cOZr9VI1e5ctMHJ0VM6cONOdSs
igKAc5Al1m6qkGgx+F1ZQBZ5CCaC/ObEXodux1ovoQH4bvc4yvLcum1NMAe5GnK4Ao77mM0AaY6X
RNvSnVqShPxmywbjwdNI7RtVj/sjyFL5kM5hczPg4t4sBNgXTnPbKMZ6QDDQrhlK92yqEVX890tl
IUoxPpDwQQAxWkeeg3SQZ4hb734jyS9zm0McuAmWt8Dek3X2QrBcdnIt+Tvsg/jNitGN1D4AytiQ
8zGjclSsatiOPtqqME+a8u+iuH7z0j3rmjhb96RObSar+4s/DzJOj6TUct9nzti32Vb3sUFLkQTV
S+HnAhSA8rYWTD+kwqydqIExxHJ0TvzhubWE/TIIxVPXWUvEUjpsrcDyn3taouFX0mkOimjadmMD
OkN3f8rExzAeMg9MWNdx2LqYFS2DOKQOtZ5jjIx5EX+bwehsW6N5DO2AVHtfhafe4ggKIy252bVX
XahdzGmDmmbeMdPx4ZR3sNQ83NSL7mQeLI94tBSXnkmjWUamszVhcA2zPrQwpujVRP6OE9Fj7WRr
dGQl4ebxeKAFuc7D+SWuquja4l5a9dpplif3SN90Os3NXzfupnPqDUcQkoj5RQ0azlaXLHDORf8m
By/i1glhLYQJ0hC/ortjO9dMdfampPuIzjw2weNU0a6qZwPKDbtQRJ4VyjHcJGEvkT16XrdqLIX5
Cr5vdDQmt2H8S4+T8BB3W9XjC+dkRAF9FVxY09cD597r4HEDYjSsKmfVpxivJJCp3UTLEKGO01wm
2wElbXeHuiX2z6Jk3KcJkgpJNNXBLFXzmuLk8GO5brUV3ehq1/djiXB9M88hXJNCzrihohy9aHqw
aI6A3OKFIxKKFZ1rrnAuMf5l6Lj6COM44pO99JHnEjL/1CrlQW60qc0xyHzrDcKyBz+9DOeHCHY9
1N7IXjcpx/hQ5liK+uSrc6diZzTAWcXyJyROvP8+kzlRPZ/j2tsmPI129m56+uDYZnX6Vq0hcfjC
WXhLveLFKdXwGhfNly0xHCpG1XzStX5py79hjGpCQtUYo+weqHxJg3C8J2u2AOZRiyZgrFNf/UKG
mNF7su9x3BhncxonEGCQhSpuL9BAiN/AqGFOHl5K5TVbgvaYBFrjrY9j8yLbuDnhaYFXY0b0J/th
PaXhb9ssu33eimzFkawEXOY+2GRXX4oyMXekh+YmUWRKZ+2JuYH/7CvcSIy8JYINVmxyV9KwPbY+
rvyaImnH/T4wh8SsjCkiXVvDZK0910H1NsX9tWckW3caDVtFjo1nP9D//OUSpHmfjfjmWzrYZMqN
zjXmr7ULoD+vkGoUKr4qrLkb9IKYcfT0EZV/aFXA1nPdmqyt/Vj1ySH3PHUIEPKvHKMMdxmD/F08
oOtH2Alpp2FKrOYTKHdxQsZcnIwMpKW/OBoVoO/JOtTTU9a/4ThOd36Du8kWbotCJRgOdqw/A3N0
T0ylXMCx8RtoIQc/Nj89/H6x8bdE5WWcJTpnQ2HCqQL5UAEG2VU5Dv7YmZ7R0OUX3yEGbGrrZi8J
pRkLCFE1EI8jaVTvIlfQll1JXkPA4ui7qf8y2P0OZe/a8wi9+scLM5lF1tLPJclqBXpPKZlbi8Ew
DrIh5SrSchN1E1Yb0bubgY/6JluyDC1NAKT2j2IOCciYdcc8rE42NWOg0YjUBXvRrRztChw9GM4w
9Y91aN96I4Afjx+CROT8GTwZPfrxaDfGVfehdXUUzAMfy9p6kCSEtYKEsKIwQGeOem9VVgj/2gjP
aYULEb+N2g4YHJkYFLuQSpW+Tv1i+Uo8MtokzwSq5eRnfwtrXNVNzbG9Ex7+cOeS91J9FqXiOP/E
/hp/zdOOUN6TFWccRoqRAclyHpTNiXnU0cnD4O7VBX0OMsdOIte/BmguW4ucgQBF+84QYI4lTpIn
s8w7CE2DwzGn2cUOEY5xN+gN06b0Sof83W+H5DIzV1vSoarmNURU/Rz37UtKukdi11SobWdt+0Df
2860boo4ilVcpAV17ywOOF/nrUz6njm76V0aB47lyILWF/PR18RFtBPesoCzfIwjfGwttiH5kbu0
66F3Ip/GGuFw9jkb40/GFsO19Sb1gCZbrax6UTHaBzgrxWtA7DUMuhYlVtT9jAtnaUjEDFPbn6Yn
eRyDJITuyUZSGciqbeCbJFEWFraV8GZjI79UseWdrMJ5iqfibQBCs29q5vlmQpRSo9oIt/VU3Swa
hjG8xZXCxbYf5XBA9C2ep9B6013/s5NhfQ3i8ZXFJ+HEJ8Oz4R6smgHNmBb4upOS4BuTrlXsjgNI
5WYrPJ29tG32JqWydyICK65ykUNu95hp1PVx+QIrecBPcJOrXwo4u2Vk/2y6NNhOEx5gIzPpt0Hi
2UWzMvauwThsxAd+/n7kRnPAoT+pe2ODubfbVyslnRVOCLQ1E2FRHvqH2cFyBxLy/RtMhj5qcUQu
j+vAcXIuxbzp1YLpF8+z8SwAEWcFjYux8u/CCG9zILufc2Z/+iZYb0Oq+iRF3W2jALRDXz1G6Jev
bmyE96Qz1otbNApq/9F3X4q20PC9zadQ+3JnS4hHvRNLylx7xMmd+HTyWiKYrAHPnTlvOR10a8gI
+W3sdoZ0x7PbaOeIunPrJ67kRnWf6ALGBz06kDyAOJ4SJrirocyAgHOk2zhVO9wpIfTWMWlbR2nW
3xX+CrtDksRgBMWxJrMCvBvmZTgb+aOyJ7pxDJ7PqU+8TlNzIkhJqSUT4VVkNKtbgPe/Bi9VDALC
aA9UhXOdMfy0OzDtY5LdIsNNn83RPGIZICOiQdMDqqrY1UC/NpL9Ye+l3h9s0XpNaDYZFpntnZWN
KLrV/ZH2VL63WXwa3NWn75c5Gf7rK5s4N2xjA35tl/yGyyQta+G5U/VVdv5CWlq6I9l1CXo2SXCa
/exEmVHdh0bNqyyR0Rue6p0Pp564Q16mZRLaN8he/FhwMKoWGkcp7MfejsvrMBoc8rDnjxA7P6iR
Ndp1cljbduDKYnTmZIudbjCFvpLq0rxObv6nGF6jOMl/oVaosyn8nbjYue16Lh6VxPicDqSoQosu
T7aPJvv7qyLJrIPfc6oZVXSOxyTm+V++qmwC2yI09WswmP/17e/v1EzS0awx3f6+Ni4DQobZy2X6
x5dpUkS7wcq/OEFWl6k29D+9JMovab0mAghyP52/vwtk9DkLigHbB6o4KLL0mrwIWDObFHo3qKPR
6Psf2APoldQDU3BHQxIJYAozEjHf2XaI4HBdakoxXZNous2khHzgGNYbrwANomkkH+mRmXvauNig
H9wGyHxQWYTwLV1HzlP6gUjQYBc5oCGXmb9UqbeNBzO9Y8IjXRegOLBN+9aYFM8GQe1HSQPkWXAq
HSEeXAo9EXuhkfwzGAf+1scvOAGHazfB/nSzKb3MQCcWv3AOKYcFtB+pCR0666RCOEvWcVDtLS9o
76ZVPMdzM6ytIpC4bqcnfPLZrXPc7tlIDgHF1WPpIA/EcGUA6BztK1Go9O9/asR32zxu9DlhT3M8
rN3C3GgdjJvvQ4Q/JCfDbvNTNPwKG1IqM7fiGB5BqJpV3lzAWjaXPvLb7RBGgvnjOFy+X/oq4jcF
QbDp4gb+ZEy3MBqb/Bxaqb3XLbMnbBbsql3WXwrV+QwKmRRJogh0wX0PSe1nPqSKek8BoJ5KVN59
0J+cUPqvEp8PGxXxUQKw5TrCTf6Q49d8KPxhgGqy0CHx6uWOHz/VMisQDfucSph4xoZID3w67b1a
AtyNYth7WVLh5p3jJ3dG212L7Bo0Bht5O+FhgwI+GWAg4mBMnvElt6Bnc+/cdZNzZhrTgywbwSuE
CVjYIHj0h958pBta0+wiuJzyc3jVQxbuo44eeGZJvRVdEGBoKVDP26IdtoS/mOvaYm4fl1Xx0EBj
eh+LrexxnXpGV7zMrviIotb8IRcSgagc+Y4bM17TeYpxVL2zdBAsImrvy+A+ji0/eB1rIog7g3sc
1cAxnIF+pRw8QQ76X8acAAMhw8CQ9nH01sqR6a00XdCsRXeOkybfoEP3tjxE3CwleYS7jIQwQrxq
LM4+mcoomn7AiFuV88aLPPmnl6QpSsf4amt4vZ5jfBQSJ7yo8VPZRsHvtXr7SGaRSeS0Lba5Qinc
q3czMfunXjenWczyOJMvcHHqMNrNE4ypmLCJDR0kfXO7YY8uiInU8hL0rnHsZMb5Licxh09RbAhe
4kAtqcZ6UHdzNrgItPvmSY1FvXHxMz+rHrRKr43xxY0/YDw/hvOcnWF5yVUtyHYzRDm/GnhO+1Kz
LA6o8kf7lxzm9FZkQXrruDnDOXsiCGWgGBqKXwoHAAbpX1GNKYFsYnVEC3yk5B+gbXPaMUhaX/Hm
3noyO3fM5Fi4mVQEoHhKwza3XcvplSbTjjnA/Ghb6Dk6Ih9k5wCQB8ACF6tOjzC/FxQ6muShBWqZ
KZDDIso4HaKXacLB3dfLmSaGzV2RnnNuUUmuSoEVheH/5FosGtXdx9rKgRqPDVmQrV1UGyNKXhpZ
M+6qcncr7OipJnl2XZo0EUu3fC2Jq1iL7jUzKndduLla86eSqDUlxHtLM1j1LV5pKqakGVDpW282
5gDEryXZCLN1ncnKYCxrgQL8EXSAKwef0RyxKKxeKS4LNX91haYtGRG0VWrFqGeQGzGUe1130CVV
+0TOg/8gKlrWuJtStumj++wK0R0qvzLXccysLfNcWseKGXXaQSTXcAd2KQDlxgRmw7RpJgiHiC4f
5gbDGvcHN8LFG8ePlM+ymBIGtz5TKhb0JCCsRYWCyVlj2mtd/zIgZID7dvTJNPU7TzIJaR39aVH1
XLN5RB4g2tdB2BvquozcAzwAXYQKTlp/cxEbezujlsXD42w6B6OPj2es1NGlNZK32mzQcJTxgcFo
uEsRoh3IRjk5nEWnai5+wLgxB6jeZc8VsHFKrk1uUornFSUsErekazdesGGqssQls9F54o80YE4y
pj1XozdtnW56Gdwm2eucXdgZ6n6t/RxLhWH9jhj+7t1av1uaydKoqpw/PzvTozzhlBY7J2zc1SRg
I3cTBV3fe2uGmLekewihfqzU4B2SRoW4D0kwNsgOpTBZSkAvQJsHh3BjLu946IyNdnZm1cS31FK/
Erd1ryOmc5LimCl9o/Z0PGN1WnqX8dyrIxqYRoY0v1qX/I/WwT/LgIw1gSzHJazC5GCeIZSb3eYU
YZGk3hUQ2PJeQceFVtW4n2bkQZwLP+YRpncyuulpHKeXkQnpY0C3Rzl1QeNEJCjuLHoaVXwBswp3
MxreLDz6K/oMfwObjriznCiZXodbkaQ+KqYN0VHlOiX0ctv6m9rMK5TtmGrLjMaaJ9RnArFhlfrA
Z2JB9OwfYhz/SLwNxxFX+qXV+lSVEE3I6cZLaeQOQwjWGppI9qwcZriw6O0F2DkazohTDyx2CtuT
thpBGUNR4nFVCdMqM1H8X2lyLQnDi4EErMLGRMqxQE6i6Retd4yfNYtKVISHwtQdAj5n2Up+IZaU
h4HG1wGHx7QeJVrG2VQEo5knwEXTbeLTW2QR9tUsH9wMWoBL4sOpprZY1aZjndo0WsMhNe8sQNuF
Z3sQIVLTtuLhGGYi6mXqpVtRcdSV3RSdhSiaQ/MhiFJikCHdazxm6L9bjx5zdcSq1K9tWhdvsUN7
HReYxGDr3oIoeMmoaIlyQKUzRmOO+c3X/P0GyQNz/ZgDK734C4oii8v7ZEKMmar+8buetkb3nqQD
872wEeeKJ3JVJv34SOvNloKp3kh4tJWDb7Mznx5vOT/TD+2utkOQGcOb/rMd52ydjxWJmBFrYU+E
crWyqfWRR+qjS8jnvvD8H0Wpl0ZOQ/ce1eXDNCPmLYYlRxmW1Sk2mEEihjmEhBqd+9hWT4IT7m42
I3djAz8zQJe9VZb35nnhWxbZ+VWNF9DRcJzm0XwbRcAMGyHJ7vsfWc6WNpXEotV2n6z34920nxch
3hf7LROFUfk4SFiGwNJiB7bja1aqTdumwSXzBv8CROWeoPnc6Xr8TOlJPtHHruDWTjPOYoQDBNX7
Tfg0wK37KmKLzmIo6vPi1qF2rm7azKobtdgXaXnFUWiavXCrMv88usN7HBjiCfem3PW4yM/hwOzM
No6YfK3bsLSze10DJ6wgFyaVfbOUtUb9TfXrqvABDTaAcLN+NzofGd73v8uWbxgJiaG2f8rNwSGj
DYU1qtjxDC6idGL7S8OSIGG8tNaD0ZPHqzwM8apnIZpmf52VsXWKi06/2416aCkedxAtxo1n8WdG
0e8uRHxVeTpkqopJw05MZwMBH8V0EL3ogtNCG1rVlmI6eRmg+GyoJRL49qLb9EFjffX232pqxl+J
RKcde5l9C4b6mUbswm9ic1jFnX2l16B3kxJ/F03MTiGP3lSec5PsnpjT9SmrUvzKmInZMQkz6Qkk
4YTvXWenB6tpcT5SjXI3eEeogRUTVdH8ZR5onbmh8Ukm3YtNLuFhKlmv59bCzWSgn56+jy29AU1A
/RKNF9wpkyyml4m5gWkgD0QcbZq2/8imD8MiwsUQ4C81N4C7TFM8g+4PCm6+DBip/tPLiGjSFYCJ
FM2PNlAtvfUSnG7sT3twkiTh4fhuUFJNY/ezLJuRHFV/+Qyt4IIm9CEmhJLUeyvc6qo/lLZd71Oz
Gz4XNTLO3S/6GRyetOo5rsVH5TjqLMFN7I06+1Ehd7h5wfjDsrW+DB715ST+tp6TXl2kjxQ9pCKE
1XxAMtR8VU3/Au5SbT2bU0LQIhKVU5duia93N3WujjzExdau8YLO1dmpStjdlg2Qz2/Nh6x2toYj
y82oQLh5JKnJ57J3PVxmvtoVpXfXrYYGbXvHf3JIPJacnMvi/xRd/ljGRdv853+Y/2I6WNwQpuVZ
0jQddF44LPSvr6e4CJf/+v+SUe/GY1+z1WK63Q+N+9oS7XhQhu+daIw2K5IqclBpcXUx+njtVW2x
TZoW+XR4h6eJgqI22v3//k25voVFwlYK0JVa3vQ/vanOYqGdoaje9JQHp56sr7VCa7x2VQ30waYB
j+LlpFD8X8eooHpFNLPSkNjwevNE6snHzRTOq3//tqzFgPGPS3j8/Z//4XqWY7m+TYvFdRRDWVv9
/29LM/sfOFo1Nw2gy85nf89sYbGBWzsykqeHtkMwYfryVs7h1hl/z4hALbAHCnMlK+WLsGnouaH1
VwsDLmxUbJvaf3Fa/0NgifMCanH05T///bt2/+VNS+ps1+dNOy5hiBhb/vlaMv90izyvilsZxQ/h
kKvdt9zSMgGM6HIKd4UDwfbf/85/tbI40mUXF+iIHF7++wdoeqLsqEX1bXKrfF+a9A48U6lNNzZn
0uPWDKB3ZppFPybIQashZVw8m/lel6T4Muz6qMffqFXKc9bteELzy2CG43buxojt0mw2AFjEr6hz
mmNuCazCNIcrTupJPM3Uf/kyEpTdPgRsRVsQVyIGP9rqDEAoZYzkNdc9OX+gP2gZQJ9T8vI9thpb
h+U/6P+mIKlP8Zy/mKCH18KjafPvr49p/suHonjWlLKEb+I6kP/tQ4nBYNEpmeqbCp7NOaJWCoV5
mOu9ce2iJ1nGADXzzn5M+0fj83/43f+PvTPXsVxLs/OrCO3zYm/ONOQcnnmOMSPTITIz4nKeh03S
FCDJESBAnvxuQ/JakCFIhp6mGvUY+hh1u+tKBTRQtto5lZl1Yzzk5j+s9a2/uIptw2KEq/OFBfDg
//eCsJkIhTVcqGsDVgmA8L0F8EPNoPqb15VESFnJucbGfK4a/VjwW0PX7F2crj9EAjn+53fz/7lR
jWCU370p6+/d938Fqirupuv3/ONf/80f/v7v//h3//svjGqfH/WbUQ07mqWbusB45pnsRvU/G9XE
LxQqtmfBpLccWP7/ZFQzxS+OwxsqHOHywqn+e6OaRQYFn87iNuNtt/8qr5r4vIF/fxQKIaTU+Ta8
xRLHPPL/PlXaIrfn2o20szck1koplLqDR3tKj0bqELtD1glvIEZOXmgy1/5cMs6y2rmN9g12Y/ca
FjsbJ8s+lYFiB9+GLAcFXaM3kC2T9u4lUOLNCvS3ZiBFYWF1bJUBM53KcA9hFwX0EtCjnBkFhPIQ
d8LeIE07W6W5W6yqzjv3NSisdPjIBGmORWixU8EMEFYWWRJh9mBKG8jPLL9YIEcADlczIDCKaHy8
x3T6KvTB5HgmvtJbnoJDL4WPdzreYS4bSsJXHAUrCTi4MTP/1+qQjthy3L3y4idAQDGW6yna03/L
hvFOJ6f5bEXJPVk0ALTNUD0XX0DdEPI6T6ibJqWF63CO2xOtAeAXot2Ytp7tsHooU8JGu9osaZrI
pp3GZBfVTubrKNTt3i19SFLDdsTJui0Nmu4xc3lqQxwfQwK3yH8cdxLsT6Z/byMpD4KBMal0MFt7
MewZKMR33FGN3/PBBOiajHPVO8qAX4lt2lpDuo20Mj6hkVppVtpDbWNii91+dopgi0zQcXLO4wQ5
Wl5R1M7NuQzUg9UXr5oVeitYPr+2XUtuJoa/JRA2Gsd3toFblQK8aDHlIAJRwXNBXybbSPgt/2z3
CBlzfjzyWX54gGrGeIG6TPisCKeb2sWzVSQsVnQNrfDMZob/1sGVjRupHtaBg/lvRiGxEszAQsfY
IWNOU889tHP4jd0YTD7QQK2x4FuoelCIHJucVYO+oMpDwRpZEU9MgiaDsjfcUPtQNx/ERJ6B0sZz
6pXbXtrfYL2zYGOYBC1jGQRJJFy0ib6Bo8hgm9mwYF/BTFr3XoMNDOPDqhqdfDu7YCvHeDobTUre
ZBg9uRIIImFyq9SECKMphBqjjuzDqC9ZYCDnSrd2q5I9cq2PIvlmOYpZjvUWTCHMDgl4dHDmYVVU
sNIC6Fsp0L1NHyHpDIbvEosoVXnWs9qN7mWhmccYp/hKxR3+sGbSGOVpXLeippjt6Qvb6KcoidNe
QlfMxEDnNQcHBdcNpWDhM7v03QIqUwahhjX5YO1Sy2yeAQQTyDM3720DBX4YbqEdIpOqgfULY9qX
g41bB5GL3wE5ZCBNZiCRNAenDl4zvATXOGQDXaa/jnFfH2NDr4+JO6Ktc/J8PzRhyubR41ApnYPL
QBfJoyV4ONW//cmKyDOSeQ+NFBYzelPnI6ylcWK/nTI+Z6sfCBo2owfFGBjgwUPW8TvlWC0qcgSd
sUcj7EzyUoSFfvn8kxZ7/XnwPkzPlRd+O/IkiBzRSOVeMwAdz249QKJXecgGEW+RNGhobKNITxPp
zlrdbY3eLl6SBI4iGwC4K3P5Uqjs0JgwJpVudJjGpy/FoLFOrGFPMsmB+qojz4VeZcIC0Fu5wUN2
FAF+tWrQbo2sSY8IZXnHh3qiIJ5DhhTNqgDC/JSy5fKVEV3SCJG5idZ65wpp+0WNLXUUrrclQqT3
h8F7zD1z3BdKbxGsrs0c8s+kD2oTFmO7q1KwmJ0iONlOSwu+nXOLhoSxnxf1u4rMgCcJ237IVfPM
RqTa5dOSal1MF711nXNtlWpg4d7v6dXjixMtoc3zoS8kzgEkKg7WENYxUb3zChYiWden2z5CAAjC
4UWaAwohtw/oTFPtK3ktNr63qpmzjzrr7nmX249ejZSzIJyLljHQd+RAw15D+tFZ7Su8khhVWnIq
8kpBR0p5wjSW6Y+d494+X5rYhgTu5Goz0i9oHWjbpm1hJ4/et85+HMys+4m/QyelC5BFsAwtFCn2
wwUpTfEsShabrOSHPd07dEo1XT1Y2jur2suZaY0Tvxg6mNBVxRGCh9h6DuxwurrLi+z08RqTxhm3
Ibd6As4HnPQcbfOg/Mpb0JDjlGHKijXnlJqgBD9fGAw+GZ5jnPqmI5sJF5NANvL0+dIpUa0FzFUW
uf18p8JFodWjEMTcvbXsajN7z6QHQL9Ky+I1ZpTbtp7P9HA6O8GsHmy2r6u+HU2AS6jWQuAb6wk1
79FL1PCWTD+ZjMxrvRD6EYmTIBDP1k+t1obXkh0+BXR89IYaFUNr7vUsGB+IykGWOxi4UblQDy3k
IQB+/Z5LmqdHxkDXMne5CZgUyQMmNfyOBGlZKwOv6LbuS8wqrsmAjJhQCP5vxuQ1h5pMp30F4gcu
di0uny/RXCYYDc1xU0WTdjEbjdOWyIa6JUiYgMMLybGgHyr9mJDPcJdxz42msTIqZbqeWin3fV5s
HQaJL43rPgrV7PSI+VK0pMIMhOVqU/w81Bpb0bD61bPUi9ss+8mOyaalITmZiHMTY4A78fOV7Bzj
mMfEFukfqKY45DH7/RhcmIisdV+1NHGPny8p+52VW7I3qkczXrEo0BlCVscJ++FP6BfkoMdVhMMn
/MGuo9gWusovTY06HPLrLSX9+rmfUR3qtZGeyhAzkYF7D6bkZebOfQ+m6A0Ju/uSpIGf8X0jziit
i5mnwX4aM/OAvuNXiZed+EESP8DShV8aLXljRS4/0F7xXnfFj9SCB2UOffOgGEPtizQo2ONZzaUD
YQNOn/W5XYonJr/zUzXOB9Lou1vesrj2CAuAQKyuBn9k3rMcTl7FbeMix1Zt9B5raK2gsdQXeGz1
pZFTuwMK8qHQ2a6mzAF8aGL0kkMmWYjEjl8nudglFaugxmqtg5aTigVbs5qKmFTCdLpngH5NLqJt
a05MSUnfOo+cL7qZw/pVE9dRBUa56YlwUt22Z1mvJY1ODQZTPLEXml0GBbHkx8J6PWxrtGOnTwx4
rjf2FVyZfU0s5wOfjZ8sKViy4ipmrtgcPv9qzUaGZoUcZj1PL67XcIYCDogBxjzoWnYWdv7Tc2f9
0apGHrpsxvVILZCa+GfrosBVdjU/JjYamjGL+y0KSOuIBtzZYGqmDGAZ6U2dOtvRBDtgjk+FDPVb
aDZvbWjNu4Yp0zzl6ygfzYuyqI7WLMPMS5nk3rqngDXtta4F74PUp9PnSzxWr4PbF0iscnHDbYV1
MyVF0jDTcSurslkHsRcs50lA0pD6mQvbfc16Xds4MrkMHHBbhSr0haDjD7yiyRqEM7/WKM/vssvm
Y9Emm57QanKxByh5qLQnuzrHg+3tgmQG8wU23ccIC+oniDXYkZmDusgQe23qqiNxx3T3uK1WNoqf
L8mAWJIkEYvfyHoKBBqn4rKwn+kSzEfXVt1lHoJDGoL4ZfblfbHQUIKVKNShg+PvIxpuTg4cigqX
6x5BZ7lTcAZetTylgKnlvsWbCiGGWWs1OTfoHuO3Doqe1jouD0An2DPOjVmA95esl/0jN858kQ6y
JqvfpQiHnrLcyp4AAn5DIlgS0NCd8qpBTe7e2sh8jfNgepYWOmYdP/bRXqCXs3POUtJCp6Jo3tTc
EmskunaLw+DOcn/aFWkU7mq9fusRAq29HCPgGJfiSObBKYhq+UZPCO2jO5nuPL4YeWFQ+JEQUQ3F
Jqid+EFarQfmyYAlUc6EhIUhIZtf8aDLrQmLj4Te5o1g0/6nx6IMXjBtkepBR2URW3i49MguXoRH
XnmY6MFa9PA806kajwTExH7NfuQRmcmLk+asZNCr3z3jV6a7E/6I8ocu4vzAFLvyM1jDKe6O7RRH
xRFHiUn/g3eOi/xkZ1r4pTPC9ykNflIgm9tk6SmisT7MfZafQKTXeeVdiEx5j4Q2rpx+qM90RHLN
iPdc6IKFXhV3O5maBCzEi62MXeweGgRBlal9qFmibXCTHmez6p9LUrTXkXORFhGawxBlx1gAf4fQ
dSI9YOcAHfcH8sw3MFdZ1gQpgR5jYAAeTxEuGvOj07ch6T5Yw0q+3lCVaBf6YeNMeXM3jeIFKzf9
IMFg68/8CjIsUImLqt86k/OZgfBRgHQ+1QqOCOmF+MzNARAdVe4KVjNkrEk1jz1NvS8Bamy9Hr/z
EqISxkl/sVT20kOYegqEcyo9YFtTraLnUrb2mggBdvNYLuxh+u7oja/leXOTdvquE/iNT1H1pyJo
fkDvJHtG97ZRr9m3VsQoeq9B2rV3SyPDIUhnXBpLGp6osd4p1LG+TtF6oCZhDdmyvg3ERMu3SFi1
fukjA/2jkxQ7M7Hzjpc8AA718yFcHoj0MYS2u0tVOSBsjqIJ50vXs9Oc3z2jDChc65NtW+3jmHzr
vTJ9qIvka4vYC8pJbJ572E/rikvZL9PCPnhxcldzH3FPoOoRDPbolCpt248mCl5MutSowZc6trE6
Dizm3CR4eQt7cyFmIJUz7yZHMqGM1cOUNsUp78Nrjd3hiAi+P6bkTAThUrRrUXYKKxA0KpfZpiVb
YT0JlyhrO2UrnqvXmgFdP6fZSlUW5deIP2JyTK5BPLIUq0WwlmZOWTfiok/sySJbUjYOcZBOCReZ
539H3ZnlHZpws7EvAikZVgIv/Qm0OGcG+6PUg2ZdGnAOPZW9aghZT6Y1phB02lcW5uGhd6i+PGmB
LwhV8ig09RJoIWaCMj0TvNmtPYc6PBhi/RvMwe9DY45PdYvzJPAi58DDkJ2iN1b7T2Dq54sEUbHX
ZvkgygqBoExJzzQMjXtNTPmlXV76mIowYP/vDPZ1tHPOnuxLxnG2snXXfa8QPrvORht0+TiBwniM
e3hjKHpe5jYLHryx21HffzdVMey5/pHjxHDykNiiIBlIzkl4Zj2T2Jb7QZY5hyoGXm2G/FQSkpjX
F18DzS33Yw40oRuXWCeLipo0jTVRMg1tb3QZu2p+SCoWTUklqeCK4F0rHIMaOCqeW5QLAzmsWCfn
F9fSm8fJBEjTh+KlTjESCBqMcDanrW0H3E7sVh76xHnI3M7cKFd/k0U/nOgLsZPn6bVx433aW97R
MPSIOG9YeEVohgcxqPKUh+49de12ZxmjudGaYnzjBthPE/tANaBVtoc6uwN/5ztK8DuSQJzdU+CR
TluUVwu2sD/JnPZejtZTF6IZy7pyJA3cjK9wMBBRJeIGRD9AKdwSmCjCSw7HN07M/vynF35RetZK
QhFGQlrn5EEbCZsdLL3elWBY1uQkwKAQio3ROJPgupAng1vUxKiCTFyKaLKGH3PItMCAFGEjLN4j
BZ0v4eIbCgxzq3KvPNhTGN+Ceso2Uaexr15Wo1VgGJuWpdhKy4b5oZg8RgSgwP/0t6qStz5gN+Nu
7VzJx6ZO5aNsbJfBEvY5c/k3vlh8qB0y6cBArFP0zj/YeXa+M8BxnTX2o8KZ5e3zBa07ICdA5qGH
EUYvXyFRmESr8uK0PVBjOAABKmT0HnjRmXTTZqkqeSSDm4Mpq94BYQCFiKXxQgYYb23N8oigrpfM
JqEMg7/8Xhvu2a7JEWAsJfatgSJWpzK85rQEfCdwv1FDgCsN+Gzc6fjk7fc2Xex7elY9xpX+nqla
rK2Z4mUquuTGc+TVLdPp9PnSTa227qhrDEz56GiDu2W15prVPMs1wMc0zepCcyzuInHcx8md16Kz
DpYXVneBH/W5c9U5cuwD2Ro4qbyyvNol31lsR9433sGPnJykW6Yjoctc7knDWDfAw15U2+dgjdrB
98bC2rRZHN8sbw7BEkZs0Wwii9TUnSf11CQgMdAxFQ+1PuL4yhHXgnsZLnXHnhZFOVkqDEn0ujyA
hSXnhVjQR5B4yJFLwwD47r4XVpAey2CYyJJQ8hgH7ZfPgl20CRR9nr5/unbS5QIKXOjWqb3M9pKf
5OF9BSB0yeroMUyDk0ENuiL9gthR2dPLkubOQ2VGmuSyFv2weFL5Ttk9I8+u11UfQ9jo2pVdEz0+
GJFYZw6KbAxyNXb15X9tbiKaAI3GS25tHaYXd/IVVYrup5CN/Zx8aj9lyLAD3NCQjlbehdJtf9BT
G3E+P75uVZZvpF8aAjC5cmGky6xiphqWj918IPiCmsOpLzx0XL8OCwLGlPYFKkO97oGwrkjMCQ9s
WmOfFXzJ12N67hjTIxvF9FQ3LVM6riXgiX6NZf0Ezmncz0zX6TCqnVCIU63MWOZrxllPxg8Lp8st
CFs6T6U/FZzFFL5y3zTBRk55v1KhOqFZHtelyd6Z/n47BrC5uJgK2vF463QMbp3WpmgL6Lnz7Mke
CQBvS/mrFwYpYsBihfOxXs25fsSsd/EqbF1FDsPcqOKvRtp+ta1wOgCjfPe6RmI1gFNmJFm3EiTL
+bWtXdzBWlNxqW0Wq27jkCCC1Y786NrQwlUIa22Nj9OvscL5Fjw6P2/J/u4HgSBgZKAj5uxiaGZz
b2q6wzr8ZjeesbLH+tUS0Gv1WX23aGtXBRq5bc8Kd5XLpN4aYpSrjACWTQo0qitwC8lF0mu0CfNu
FL1xOMxPtjbg7hnqnRizn06RPTY9CSXxtDU6/Pe6VbsPozc+2oUM/HCGbFVNo9wxyt277Fh8D0M0
t5Jl8ZzlhCPg8Fjn9btj5iF6b7rAXLev6SdcRyjAG3fEw83Fnq+02d16rHKGwbpDZJeH1isNlM8o
1dmVKBI3NaY6xuF7XbTFTiYHJ5kououB2F/J1ZqZneICxsA8DIG37qps2sKCMnCSFSTGGo12E2QL
LqkdgFGdGcRfFL6FXZwhL8Q8rBJ3ekly+6OXzY9ZL79DOAPym+aLkYOZi5v/DJJoIfqF8eIrRC0X
ZWdFxMJWQhBbz5CUi4SMb57+6dYRe+5izFkh98LMwrUELLtq8w7PeNp1J3aZk09Qnu2bmKg002Jd
NHb0SJwvTvoGuHDguG8hgWEMWnLC3XUSgh/Jobyojli+pqSHpLTHnMDoGUWCc6Hnf2u1Acv+zP2l
les8qH8ip2HuUdmce7K+N3ZDEN9gdP6U4K2SqUVeAzxeOPJYLFDDlltNdqgUUc4CrGBzv4KVU25R
1/kSiSIabcaNCwT1PKFejbI6P9U4nMEcADoCDMGhX4XOrsuIMDDFoSgC8MhZOTKY5HOVHLZxQf61
6u37MIbfZqYBhwYKxlEFCNdqRqlbhYxv7WmbIXHI5/FawjfKadglII+NpAWUF+/xC2Iux42fhcU5
wl+2mhoT+CpaHQcCCSsGjaYIcwcapfqW1e1RDqJAwhHqW0OFu34IF1gQ9Y1Ve4+VoAzRbUQzBHHh
Xlbgt8OrikbtW1oxtGowh8B5M3iWedVPsyOnvHIJS6ACkGc7H5FWv45TJ3e2UxDGg8J42yCM9JvJ
a9dLjCpOOXIVqaPky8DSeJrCvbDQPZTBpQBLws83Eq2eEASEMhWg4LxWU3NGRo1te0iKtV3yNlQk
oZZfbM0NH7pOWL7XEb3diL5hqGRuEJSfa5E2a7VEszlqOOZOsQXbRMwDKWvbsITLEWo61xOTTyMU
38eib3fRwE9sSedqVc3WsDAJWuoQD646xp06OYpbKiTh3ddDMO9WFQXbCmtz0oDqH9LxVqS02kvg
KVskYH2o7FYTNPwefcWqboESFK3UTkbY7Vv25wdVJjY+zVU/CvweFSLUyJiDdTBj7cVRthM6MTm9
adb3WAKDtnqTcA3msbD8kh2rXw13XYvpUjMOOKW+Jy2YgLFjxcOb9mXoctRlGlYEEoFEL7aaQnLs
dLh1Qx6FY3Tkap4vCrHVKsbDW+fM4yfm7Bz77AMdJ7X8YrS/lUZNBqPhzE95RWRObdbjO+iNNTFM
q84R8j3iWHCD7wK40ApSTwwys7jngvkkA4lqP+Uj4AqNIom8zXVaG+YDXmog9dmI/Y86sdG3kt/A
pdRnjwLBDc9jRlAji5yVy1D+2Mlu14Q2MWGp9eHF9iuDUx5AQgDzbGsMKfOwi2bzbQqjW+wMwBJn
eNFWg4ZkeRkbbdgPLH+pUsnbzCzwPHjquEX6GfF5E1xda+dUQYzcmD2ba5RHJsZ+x512SS30dxVX
XMMUxx8CQo1Ez21kky1+jGEmCr0B3pPHfsD5ta4188XEByW66KXV5UHvAVqLYP4SLYsR8G0hoSvZ
SOQBJIXQQMq1teJIX6fYClnscMLEcbWqvQkDhsmhn+beB+MuiUp9kkCHLH/2FCSIfoCR2qbEKBe0
nAg99U0AMXoDIfKAGRRM5ZKt02KoBI3JCtv0xhXlFzEr7XM+wdMaODfiBKqM05AwbQaolACX8VU2
RWifhe7KVQgugqiWeUsgZUxpzukWVPWpjofSD3WwEnHbfaDnVzBSImjmY/RkJiMMhiUTZdUAsUNC
7YXrzoW8aoAWxzrwTcX6PqsGHrtMzre9E/f72JhPs4dlweZ5c8Zf/iRD0EO0wcUXOKGsA1YNmQ8G
yTZ+DgB3H2jmxeQO5v7fZLVg6tvbLonEPHI+jSXU6mcmVNFRkyHKyxSLugNlTQyztSZI6Ah2rDvw
CVwYgdEGz1/qF3P3XOQLdLSD1YWhsLf4AsnCju4ILD6LnN1o0D5HVmdStse+jJKWBNvlQYQBpRts
tdW7+bEf3GwzIIRDAYzRYY4kSrOIizaYyPLl/d2rlGegzUCohNbCrmXuNqbpXlU8fYdqxRmPrgyg
YlCvRZodZkW4BeXUPena7lgEYb1nzJas027e6YpVCGFiuyZlIkRtT4x61hCDF7fz0RyuseEVt8Rz
V06hFeAch5i03u1UaD+oZ3EI5fQrOlnVSOIuZVbDwohyuRo1SIhV/eGw9SaNr39jMe3nppVvC6fF
34iqbu0hobASmq4xeZ3w5OTsKXyhUyYWug4izKW0ikFhmK2HIWu0R9gQMBwM27po4ZCRCksznc/5
ydTmUx064iTI9lwB1na34TAV56Tz9n0dfrXdDKR4abHbKYxsnxrDuvUsZz9jifQHA/ktBqaV1gbd
tUitDpGYFZ2JRY9wBHKTK6xpD7PsCCszltuYmz9SBhFy1qmck2cyAHniSC41DGx5Zm672GgfROYF
u8aqMDc3xusAj+YpRUeQONOpVdwWs1SMdgpSHYjyQN+NgY5oIYAr04XFnrEr9IfK4HYLOo58IBWk
bY/isc+bryXa7a1NQnANb7TvwZTUve3jQI02bgYDgsRc1uaULVEOth0L7Pe5fB2ZeZ0kGa/bmkcp
eSMukvriC+F91WMChpd9eKj5iOJZ1F57kmJ+dl51ttI8pg7yFHPzRasOCWsjqoPZ2sMKwdriH8n5
7ZlAuzjXuP4LI8c8jLSi7CQ70wylRZvWDNUbqCWq6dcNnIWVG4RyDw1ni1MXNgCH697svavLWuLG
YuE+WmR7jE3TvkbyQuiEeFaR+BpPcj6O7nhA5yF9T+gvKVk81EwkhzSTLI95UD2g2K3RApsF+JVq
RzL8Riuih7Kn8WszgnBy/XP55TTntMam5Sr5bLfFCTU9v+pMv2IgWdo4JhQW4VmleOerEpOscPu6
+F/WJpaHLTS13G+SGuIxWpFoTO6SeMO2n/qdmUii7pYXnc/Y1pN3HNz0amRkhRoAlnwvacCjdpZc
Yc/zzlHNHaHgftmAuMK2vGrFNq3C5uQaF+GO6pYPDdZ1iS0oO+O0UGfTAjrD6Olb7gbtHozvdcny
lDJt+EryEgdC7VpyVVayS68U8EjoIVbLJYeWfO9/kdQharMdQyBl/Gfw73/7X/7hv//dH/7Hv/mb
38R2i2j3zx/4j8I69xdhOoaHxB8A0adGTn20Hf+ltH+xHYvDw2Hl6RiLprUomwXzjrBO1ylAEWxa
OpT45fv4RwK8+4tleXyMZbkWn/SvYsCb7l9oMw3LcD2DltxxDGkYy///O+GzSk2TMtSxUF8IrkFE
NatKktarpY4DN83F4WUET1085vc2cYlJXOz9dIa6H6Dyd1ef/2jiYPdMb7qM3LP7Xmr92kPZ43O8
zrdQRygbhltVG9FTilt0pQmwU8ag3KMkmTAmqvYwa3lzZRk1rgfHhnLrGDXWm+URChTAxjS9Wqa4
pofpGcmx8sfcIPwEytwD4d5vaVM2GzPue8BcYrw2JC5s+nomfNWiVJgdPGNJZcnXaCzBX7jlpWl1
jANGqXbmYvYugm9WmUxr6YAGWwYjG87RjwjAExOqZi+IndmMrj1dh+AhYSR2+dRiRPpjYyTYgUSj
bSq7o9thpVM+BtiSyBkz9wW++kOlEMIsqyuMJMCQs+jE5VCSEDc458Vza7XqeWQokCKiPHahvejB
Spx09oDbcZ7UXUstdGwljMesCBG/af0CGOyv8UBSHJP1Qxlh621Hfe92qr3EuryLjEClqIxeU4Ms
i67JOLmZUszdcJ1gMZLg1zKRaReRopS7ro4OFjPWbxCYNOQ+UwtthKHxgIR7rolpLLW24EjkBeJl
7XrurVL1BCcTMZhweZ4itkx3XUx75AWr2ci9oxCDd5yMut6FeGNDF5hX3GiMbJWHNqyf8n0H8HkF
kskSK1SWX/MYalYbYQdVsg/2+tSKo5118CEYU4Wkqv3pxcpqDNnQhY5DZntX5TCvpCMH/alvLDE0
bBXrm+cVE/x1QqHYo7E0cWJxMKtqIL+0iS725C6jWWIwDOQKV7To1nWASQsalRqe8ZFe46OCikP4
CO8VmW5wGwDXPBB3RKSixBgFFeIp1orrTBjiDYfYU9NiO6mwnl11dIpDR5KALFlYOehESCD6oODT
T2SDVNceNUgVDcdQw64UJTVKn/plNszhJxDDb16VYrtq1NEqde+hZaUfcGm/DHb35JD1sXOWjBps
0NapysqMRBkXOajlpRsUVkCtCzYC5IJ8DjsbDDFTDpLYnUDjkgcnwKX5utUZ67RyPZ7uenhYLF6E
bL3haXb9ktARREUwnDqAL7DBuQfJrcByiLVvlaRVc+9cRpQxGWduMZkHyWhkxciWZJqpUA9GjMrH
Bdq/t7xO/OnfKmPoGGGl2moAQHZo7aikTQ7x1NoQN6KlPCNDrzsVZrglqTxfV0Yc4VXLSQA08p91
Zn7UtZYcmB/KW6cH8vb5p4nhmsPJdvmc0Ssv+qqNsw0rjP3F50vkzGcGKxhdQ6WduxQzlk1ePUHI
XIkawS63vtLuiTt/VImrn1U3kUPtdtqOJd20thnnFI3zhZ1b66sKWy1TS/PFgsMyUX486BTYUNSL
8NiUIUMlu7h4JmIkVnfLWMJMEOzFKXq8HhUm5fepD+i8WehWVGpivsdGsA9L4qMFMccvHXbOVTcw
x3AHCJK9lTW3xuj45Hk7+oYTcWzQGB/TeRZLl+DundaRz0OFYSvHfevYNoC10Nz1NCEIO7KHrtG8
Rz1hvKxyh8p5LIirzATKPiRkTt1oF3ynAG2cIuYzVCwqlxfQZ3dbHza6ipAWLS+cLpd5ThtYWtaE
kgBUfxumDHHnAqCSw2yknJE6rZoOoxzrgGifGYN2x+iPf3xKEZiI8VSjIAN01c8vKojes6G51Wbx
rDsiv5oUJvtUz7tjmgLlDHXHZwcy3wTlH5PtuWZbzNMgFkF87piovfaxRZtQP88t9WfLFkCf58Lv
m/AS5+nbiN7icWCneHIngjAqtnY7kH6KZYi4pDhSn+QnRE25LRza/igtFT3Ipu4O0GSZjNjsAKY5
T/3emaINDcpJtrM8DLVxGZp22tSJS9xRPK3MovZY7GasGOFbIlQoBIMza8ngrSr36vBhm6HpGeJZ
udwYce28JHq5C0ArXpEmzpvadTf0buUj6wH5givbb1rCNkNiil28Yzdot/JWVM1TnuVfGWakr5ZL
JyV7G/DcaCevwmWnN3bHDvsORC10PHYwNtTEHmS0DGvgvMRRd5m9SzM1n3VGJ2eKiXsqsnxFjDP/
aSNd3ilb7h3PoT5nZMfYH3/MKJotv+f8ELhYZgLlPtDxIRlFl3EG4JcxfDRCUpd61pAdjhmELEfT
SeOjm0w8JkQUiBV1bUVOqN/VuVhHRrEryzeDwxeNF72m1cXOGqmIjwKguacqzz4Rc3hDEQPDJ9g6
9ryl+V7H1hi/pnBI16yrww2zdvdI0mWw5rytfd21i0c7j785mQGIU8/0bWzk5rJ3Nq/6BNJFWO+T
1rdHTcAd+/yT6Puf/1L8YgMhW+ifq3z/3b/943/6z3/4j3/7x3//X//hv/2vP/yH//n7Evi3D/+t
/tXtX4SgYrUdgQloMYL8loDkOb/geKBcc1GGYRb7p+rXMn4x4BpjHnGl4zpSeH+ufh2ikZjp8nlc
25Om+KtsJYsHaTE+/c5X4ng2wUwS04uue56lC76N3xfALV53pVc6wLaYLeQ8jd7dQaroe2X47mU4
u3Kg3s8ZfKNLbJev82zLe4oboc+1kaVl7mxNXa/9z79+vmQx4sQUS38XifHOTi29DFq/FaPRXDS4
eHheBauYQZr+578ZGU6OtO/GHbld/4ep81iOHImS7RfBDCKgtqm1YCZVbWBksRpaBBCQX/8OOGM2
b4NmslmKTCCucD/ObtVklIIrzCPV/TnknTrzXPrSzI65Rhx8DF3S1vu8RKSgunetRmFYuf0qV2bP
RHEKq6MsvbcepeBeR42hR77zUieD8zKamr6OlVESwwl8tuvGbCcqx9pSRCM20QbvHfCTgCLh6Kt2
5taVZuo9C9OAO+OZcBti4ZJ4S8KcjSxh03S1+7Sb3COFj/ya35dajfw6bJ0eohxfbCVk0UaFh5UL
GCmyqhUVlFqWbdddkMDAcZs/iuIs2Ips+M+b6n5VTJpJhJEzdquQKnaRj6A6S7RJSFpDpBOh8Ud3
M/t/aNQzDrzHuLKxQvCDpUMeE6wjY0WIuLO0wpTyVJUNJpDUW5k90YDSdrZ1rizGDZ5lMPczqxMS
IipclyGqKykijRB/gJhW4LmzP24FByd2BpjXTWkeJh8Iri0AjeRpfU8RUBPk0q17wqb6eKgfcGDq
Byc5uS4p0vYxOWtylAcdBctBK7MrE6hkjSCtXhVMtz/rkWVnKiRSC8tt76w6UKDo9WeYaQTjeDyC
iXstTyWUQ/ogA2A0PPVtXEP06Fs0UJLhwjmWQ7HKeMp9t+ok67b/6yWgW3ozgow6OdbR64ICwGjH
IzzDZ+s3Pc2e7NHUyJ8WucmKE7NeAx6PVpUxTevGCt1L0dk2k4dbMmd8uDkQpdYbcSu35G5D8l9q
Mv90QJDB8K84d4Cb3Q3TqPJFmBO7A9jpv1LDDQIMGlUt2obH70U1dxTj9ctgqWFNNjVuwKy/jlFv
3FO0Osso/9NlJpEI0oYoFEHLJEloz+x/i107w80hs+PQ6RCpM/dCeRPOKHxA2z7MQAaFDpFBxTNA
knbTO128OeO1w/z6qlDzb0VH2kzPLhzrQbROp679sIj3WJhti/+CO/o1sdVSNGzsmEt1rIh90JJS
D7eZzd7WHrTrJP41uQDBh85pG+nOyPaPhsWd3HTlaSScQZVOz2WXwu+yiIOvCHgO/rVZ+BpnrfuT
lPoaADZkygkooz5TgAy61VHWyQd06Yq1CduUnLHgsktEAAS40g7jQC70yG2zKKHpQjiw01MhWwFU
HAHSTOVmQeeyEG1q44XSFwYxDjJFzPsnjORuGTZZfirTGgU7k/N1Tet4IHkiPP5+RNPOnMoMq7Wl
avJRLPaKmDu8fWbGB27zcuuU/YWUyHdgFOsscotTPpgbp2VjK8z+mNdDjwFmelZtCHi3ZBCn5vaw
7f4ApVgKOb3g1QUzEKPo6+B8pFHD2lgy/yZE8SNAErYUhobYwgXLFrssbFCorPCEaMsBPcWxQ2Ib
t2wTTYi4E85A4C9ZsYrQhNhKj/cwICTD4rCDk4daLpT2Lt2wta0iwNOoqDUjeXfzpPsMZFqtEUT9
p0WDs5ycoH9qrkvEpRQ5RkBUFH2u/6XMZ9BLCNq8LS6fEuWCUFh+clfQjopZN220X+gFDb6xLOdL
G2IrPBHxsALmoAmu8FNMLpBKyumcQzaD4KLh5ROZ9ULJ7lFXklBZiuWoTdlfrby0eYwJbMq+Rr1/
uhNA1tgNBlYZZXCIbdIL+nqA7oZGGARgdSw0VmmO49ovAxyaI+3GTwBXasdSCk8klfGVPqW62mAL
FjyGDBTIfI5MkXEBNzPYeBBGLqXV2/vaB0GLprGFaTtVMMSjrbLc4eB5JBkZShkPFq7aTGqxkjL+
HFl162owb6njejfTDb/Nwok+h/GPWfPun8ZEOypt8q45EpQFe5ST5rkuc1bwSVan20jdHQbATVFf
R8xmIcCyG3TBpddHWb40KVI3jqeaVZtHzYZxGBCHOu8fs7DKyTLv/vuK5QHZ715BdFxgnJH/c2PF
Y7KDMFWuQrL0XssRuA0Zvge+NF9Q36dP8B3pcwyWeTbwb8IdvU+lIhJHS6atM8GzFlXNcaJCkBXz
R8oliC0JLRdrCS0YO/p1M49aeIBmnN9cCqRb8Xb02cTGFUJskB8g3Qya9iHoDx6ET0SVc7UAWjLU
7QtovOFJogGkfoIZ9iUZMc8ki8YNmy6AsUNLfnZl6KeSFa4cDPcrrnMYzVXovBTEiNHsVYtfjgk4
RYPHPyI1PSZdtxpaufMD7cEIJIOO2TpPKcWb0YwNPtVankM9MfB2AelGYze8qFDT4eFgQ4+GkdUQ
+Ai0Qd0TgdHe960IRBP0V2GS4YG41jpNiRi2RZ3PynrnoNepe4D8OZI9X7BG/f1kqIdw9weLfKvB
ENcqgVThcJT+vmLaLK6IYsTVViR5OAhctbRs1g7yrYfJ1uqg2YRl+HG+qHKD4UfU/YHl631bcIxo
CpJlLtNpU1mA9xv8jpd6/qi3jS+6snR+cHNSwCQzO2SAeZMc2bp6Vy0pblgntAsJ69PTaHCwZfya
vaUn09Mt0dq7pWOu2As7B7PSXs1CNhtge/aBzYB9yPXxHRzWH80QaBAtNQuuJ2/Db12u55n7MiJY
ZttUrCbCZhzv8XwBt3ZRuGtOrE+tAp9gzerkgG44M239nLMIIG2JSydgbAaa9XeobKyC2lyspfzM
o+67MFlIws6+MUMQ6Gfhn+gaWjJDl9PamFEpQs889ODTn5RwNGJ5825tFC5Jr+NUHOAQwPDTZEEn
zU1i62jGoIX0z0Tv0dNWQXPsVds/Hb5uXcTasLEmDPeuYsrYSrs+VCHYaIhp1VKDBr93dNtCzNzg
Oqb1P0xBifisapt1S9rWriZYfCFlIQ8eBNWFYGH5Y7oVzDfwJ/34zZ537gGb7p6pmlGC7Z1xez3D
3mh4ZsXVGhFHtWrhyFyF3auDkQTvcVYVb6Gfs+4OgDtVHYSUZgzzfR44YIXt3DlYDlpOnJz7emTH
GWGWUaOWPp2wLVdYtaetzKf0iVAILy4cdegGXnzOPQSJLok2GytCOt7X+Qd0Ihg1+hheOt8UB88g
wlLlk/2IDB5+GnA9veUnNvjyaTKRXRaj+jNgX2TpJ5FHe6R6Ar95g3QUYODy5XFkALrxGDOvGQFi
aZ4nLDypi11ce5xFtrzwzxlf606JXVnwpxW22ZyLHPWU0SZ/Qum1R/aV2p1hcXLnxhAFrTkpILrn
s8rxauokjwGQlpqHfL7YuEVaiL8Hr23ZdytWriFr2kL7cHTLwzxqZEvCyIC/N0b0oP58UXIMT77W
jDu9DqtdzP1OmKXrHuyksy+tZmU4mZuWzOrWfDEG+FSDYZ2tHDWH1kj75vrRfwko2r1Ja3bD05Cu
g86SS7+CSNjFlYtWIwt3GNXnCTtxovpEXV7XvbdJVGG+Z4CWFkktgzN0ihmEm79ZTlydJsqdTcTb
dcW6saRKNlh69vFBqCa/RAS+MjBhgjcMWAVIjIo6QVYyf8pJC630KqPohW+vcfi16CKc0+gdZj95
NNggwVmaa83H4HIOM6A0oRdF2MfLZPiG2cURkBo/rgGoQ3eU9wJW0NvmKPrBfVnyzu9IKEFlmWxc
q2EDh6u6jZwDNZa/S4oX8tbmRrlHcsXKgCXEAhQ+YZ/QeB8Ku+tJdeVH06RfuPesF55HGSxCDFTF
0FoL28FqyLTxaEo08dkw5oupg00y6GKJPM/+aoedHdQ15C4NsRW5PwanpMsfj3ekGE6TbWSHypy1
0FV8/r1EIWwnJ0VfWrv6tcIISmal4y/zSnKqaNqLqpWxkXFEALq9mvCwLoqu6N9Ccu08Uhi/p26n
Cidf2Z3m74osKt+6FM8ozrlxBzGiXzFTtHaVr5CBD1V1z/O+ggcYqXMDNgIvgXDuOk9JqIHfI/vt
W81zc22QmE2ppIA/pR0y4pjwa8JiERbGJRLDvAKGZ4Q+EfaIVEodfU1hJvqmltij3YhsUkE4R5Si
NvcZ9CVNzMw01+RnpqMhh9iZfEWAZyl3oCSMyaGPp+xGgZXdPJGY+zoz/0ZKVnihXc5ykzqZ0KlZ
0kYGaRvTOjQVm33cph2xWNLF5xa+VlUo7n7v1NtCYSwxovGD0RISV/O/KdG7B6ps5mj+Q0fqz+xi
eAsiwng7+6/ndTQMajr8Xpxmmlap43fLBKzTvWiJBx+7nDe7KiZiXKaNiJPyqlfdrLqSTE4nZIJm
2L5ZmB66Apejp9ffUHasCwKZRU3ky53p2NfAVPqQTKO+UpCbqrpLMDKRHBzHItnSKznLOgjxoOk6
0DAwTI/cbv8pYMvXnHF3ndkWGHfUvF6SfJsVcRVECm4RJgy7ahYAw0C3ZkFwVSMNpolLIUCPL7lC
TVa2OL7bjNHAGOvhPq/Z5SE7lCvTjz6kRt9Reoo9Qofk1LTHp+2yMm/KF9cGKYdGtiKvilyh8T3o
WxsNBOLmfpY5G7Pg2bO4vypcoXpVJrMchUTGDpXWKBCfoqy7uLN4OkFFHaaoqTXkqmVAtqI1rub/
ppyVyMCQwc9S7BFNdjmLszEFS4y46glVEK3EP3OWccezoFtD2V3NEm85i73FLPsO4btXJPIVAeQv
dOFT8hdzDVaXWTCezNLxXzYbbm9isRqE5eHsCY3QmidJb7BFRH6ez0J09qY/5ixNb2eRejzL1eNZ
uG6gYDdmKbuPoflX227MMnd7FrzHlGg7ZHnFvUP7d3M8jLaegpAZ/qATT8/0UUjnBZzJSCgbwjPK
OlLQkNgD9XoFIrLilrJebNxjeTyYV00M/3BAsN+pkwRJBoYCOGohGgXiqsYRz0ZqPA2trngvzyx5
wkkwNc7uUP3WOQOeITM8T74ZM5sdxcrRdKzNoeWj/dlEBQG5aaeInZgvkW2/ja5FLnhAdJHtdRiO
Q5tR/1C96A7u9kDR/hogKEqj+hkSHJe6QPeRK/5mre6X8E8DUPS90LlFegYnbXAqVG982RUKdmFG
+isKdocop2YLLgBVnA5yRY169eNCXMoIOHuBapEv0gbaY1BSnAH9DC5YQpYi6QW4fC7oKd4EPIgY
N0cx2zqm2eXxe2E2DB/41/4xG0GS2RJCFPWqmk0iaraLUJYZL2K2kOizmUTOthJ7/hxrS4XfhPeE
cQ1+DSmzGYWENExG1KVU69w4AZaV3/cO2VLZMkhmqm9ex9ewRr7cBvYGLU2wAPM6ncdW13bRMLEr
HYevacr779Li1kLeqt9FdZMMM3chyT47BF79rdKLdelImGC+L7co4NyLixunmG05xmzQoUrD5hN1
OK64BCMBVGlAGIzG84WWENiD0q8QkM/QNpMLWSjDwhZ4awlDsB9O3ia7LB/xLEJGx5vcnuVsJWpn
UxF4bcVICqMRLg86i9l8ZOFCCurZjjQbk5LZogQemLDhX9MS9iUCBMyFOVuaktncJHE5kf2QXiJ8
T3Zjdcde2h92pJO9nPn3MavFHZ89qWF4MjYgNlcyyfyXSCr9VTotc5y4eQlmi9XEAEVny8Z8FJJ0
QtqWEYT/tMYvcOVIc6kCfboPKjnDqK1X+RzQTEyA8wwmppeGyU9QZwfVzYOTSD6FU875whjE/Nkq
lvSYxthGuM96NpKFsxiBiV+0rmabmTUbzqqw+BqcdltEQ3AXWey9ziw+WVFOTbNXTdMIAhgfTtb4
P5TjpJDRaNA6Xf3acS7kpLGAKlZ67+VnRrn5eZpdctKycMnpNnJlJKN35tSw/2ohz78XYMPVDmeu
vsghwe9HwLugkPp/1O0DnFjnu3ESAhyk726TOWYBIWZ6L5DjXmxMwKHydSQahGzeSiwfuXGhXR7+
WKV4IiMCyB9F5sYeBp/mUHNvgIJ9OOfLaGzCryhK2Xmn9TMaObzdRMfSaVnR3m2acOvz+AyGzrym
ld6tSDcwd/3E2Bk69w8tRAnhfrqPbWIcnIkf3GD/LZRf3rG9KFjyzktYO83epG1hT40cYPDSa9ry
A4p9ug4avvQnTkZynZf6NFMjBuuHZXhH5VoJCqbvRve/3YgpY9MY3RZDFJFqWeAcKouwTx1+/RrN
c7JnStgtqoysd+ZI7jsSvWatT3q+c4gLazmHimRITo6XU2URS7PREoMWmkzVpSS+uCBb9qhE7D4c
U98PqMxXBdTdVQ/Tbw1jyJ2xfAHtWhWcZau9su4wgPYULrRLv85W5sBzIIwcxNV+6tlr9pK40QpR
XxirkIxnFtly7EpEBQw+F83oDczQyuzOBM4kxpNHHZEz071rEUljCwffYRCKakUCFTqBqLt01Dnu
hlqD/MtFNzCD4K6g+B/IlLMLJ93GQ/DDWAf9cx1uQkMZf6o+4lwqWvpP0YvLqNqnbmYvqSq9/2yS
BmTf2z/u7FwIeEB3NT2sxnFGHJ/XlLtG80H/ZAIXYaStYzifSFnmVB5r6snkG9JHj5b81M4XnI4v
Ej7+Rg4ui8/e1N4o5cdb48fWcqUXHv2TysNLPQM3TLtW+PntdFHkFOtsOtLNUEc/wlKMYebont9L
EBZ/OrMDmtFPGfOa0VOrbGzkQ0zQmwgaO5epuleukZ4LWpNc09uPuFLrDj7pTXMRDIaVOqrULF+F
BvXRdrH31H5ukyzjiYunV2TW0UGsGoNZnWi6KyyiYmWCAzmYoZZtwkzG61wwG04dBuMxBfCrAfSH
xk577aHfArxJ4HgD8he2XFJAdLj069dRNvIOD9BZG86o08pnLQhTkCHEoePdIaOOdULW7BzeDong
u1zB0l6YqWx2uRObZLnVeDfYoC/LqhgeWUQ+K+NK5OinSJEMM3R19iIMr2ai1f7TetCb0pYfPS3D
XpXE1oEjACEOk+84JTzIrR68WY4XY9s39vc0ZNhERHsbYDUwBWqxXlM9Zr+usEB+O3zr9qZZ/+cR
Sre3cIfeSGpA2pTVx0CF9dWkx15l1tDCv2mPoVH7y15SpbaMp08p/vVDrVmAaHN26CIWDzetIEEz
HA/zdF2AA1tlRe/tjV6WuyTIzb3b4p8YvPyJXLZflHWgPzM69qVg2Hn0CKu/5rCIMP0FWwOuCJvh
YTpgovn/L8rNON0DbN0NardXPYm2YePUnzPQnf00Xasry+Yz6dTeBln1lPXkn0yLxJDfLyMfiB9K
ZyVnIo7k07Gqw+/ny8qDLwCZ4X9+t15Wmx6/2WvKlPnkaXSmclAtWeqOWimkgcdSBh/+HJdbkeiA
iTuejjMDo6oy8T7WCqVsVoYgiV0KaC1t4P445S0rWpfZWG3vVVrLVVmBmSTxsML5LD6FaY3fZlM+
gDElS71p7BXfgPIAX5H2ujK35VyEo2UKj5kv1Rm1bbp28XLHUeICKuibm9A7omvJawMGYQ7nNB7f
QuWGT98qoiemEfY7DUialPdpwAbyalaTt8AhOnyx3PloHFaOWbOfBMR8UxfJpa+kvXHt3rrYBvQq
s1bmRi9lcvJj+fDdYDqOEeI63TX/TBAxFg6p41eAP6REd+hbqoiWrTU55oZR5D8lYwA4rBBpGnoS
yujiYsXm3khjHiKJuRO4qz+typArP56n2mZ3t5BnHn8vAzLrY5pzmybGuXbU/17i3iYtsBU///d5
lVFeM7O3Y3pOKDPGcez17BV77LDEV9js7cKPT1WOfVPmD6uPgn9El/5nOTgtTZcoqiTDgeYn3oNi
OX1JwnLRG2a36PNY7PHity+l3fW3wSOLDW3ai9Hkxh4fU7wR1dSenPkyJKW16tqc9CIzIIPEow8c
h0ajU3aHC/yrA3ksWDM0Df/J7+e6fmwOWSTPv6/wAnLj4WelvPzGsrzsdcv5RHVF5jrZ85YPgVj2
M7peq4l7SkL72x4euMjJ1XXHejswe2HModu7utW4K9uMRXcI2wyDiXtAdM4iJbWJvm7tk8i9NZ3p
eCb4wTqVXnmJnCJ79SkzVokmuhV/y7/QVswN1KUCOKBeLuaNwVIzzZCRCRrnlB7U7ie+07LFpDJy
tykmsM9soNcZhLGUVmO8tSP2jCZrH1Eu9zbkOda4JEssPEWoZ9szBm7r9GiTq7iwQbxtsSKm6xhC
9FJoTnL9v0tk9p8VObHrqiVCJp7qC9bOh1cIIg1j62PSyujVwX69rgQD4yKQP9CQi33RtljMJaty
jXysncaeEnuX2mQe9Ww52Myb3Ulu+2KKbmYQTSv2KsUrcxYi4ol0/NIc8zJh3KOgIc5MBmjGhR2e
9OqgAtk8Sx8ieS7tdIUlyf/U9PifzoLzXnQqhioj/pWMAXET9N23I9xdSz7Zu4dGgffoZN2GeZQx
FbBYxKDSTwCGWxz1/kLzkbdbwrsmvdeudX9Ica2jkAmF8+W68CdARESk1gbFEcknadEw/8UcLImJ
Qe0jhO4BWp+TCtgAmj1q9i49a4bt87QaDQoXJjqdEdqPMSgkdA9nuFRF8emag7lw++OouuYpeQC9
xpgsWV/a999XgxPfsU/6NtELenIL4ZughwczFmnu2nOldc/HFBmlQf6BV8pX1ErDKY5dgWEEdHXe
NjOMTIAVs8f8X0nWdsDbVHJ27d1yKWu9vQ75uDP70H9rbWvhWb34zyOr1GXQei/1JHuAhOchErXD
3rPc7MGgiL0guMouMu+1qPnRzt+F0MFJ24iA1FYWWB47/dRoNgQGwgxyGDdrFtu/qk3E0W+IxQap
zQ81bOUhavx9XWHCnFoJKxKN758hb3EqGGz9U7reTeCjaI3zKFgNg9s9yHKFXuLZxftkuw+J600z
zOyDRspfNHVsvwpXM5ZuPOpo6gacoLOqurFxfjDGuZmduY9jXV3gjyEMzMZjEJvavm/q7h3nYSFd
+YFOpyMNMCTGZH7JHnnvVdZL3/LYTIgixrSTN9cqd8x1n6UoIvrOujYGebag0c1F7aRqCwKS7U1r
f07UNnfYyiwGTBJnVVCBHmfqsawAZB09x62gr3CxdO0Rh0gYwlo0GNSc4EXqEzGt8THJXNw6rqs2
RNvCkpgvSVEfHUbvZEWUxaHyp02HKvhs46re+ugbFhnomLrsm48yNDTyzJJmpWWFfIVxsuwNRjB9
KFi3SqZL9PLZPpnCb0tV/SWOtO4SDjaQiYw+fl4W3toRaUodegHAZ7NGKWNnO2xHnPD1wo+j6BZE
gCyVF8sNqlkTRASl0li+113ZbPO8BfFnldGjDcmpL8Lh7y/nz1fA/lxfJ7gLf3QPvWgtyowOM8Ew
PrQsi/AGAmtlZ/36+1K3PkNkC0seuoyEQs3eoL21lxwS3iGfCu8QuGRBOAZadL/3wjONTMFh8tY4
qKod7m4IcWuAQsFHZclTG8l06XutOCNw6rYcPdQIRs3aftSIe57fiAjnI8ZTDMBPTuFUx0gxmEHK
32+waRf4hriImD63K59j3qM0jh2KxQI6COAl8uoJ8klljTbWERcWoeyYyx4u5Zwk4pDaxl1Mg2lK
wid/L+7EIRUO9aU2R7VH3R8vhFfj83FwKaWTs60KvIlChfq+Ylb+Sq7ylZtL+yniYk8H2V8dluFA
2soLBi79TxTgWA3jOthz6BJJnPzUhhpA1kmNLgPrvmV6xVtQVfnKKl1rUxbt086gQMoylu8o8XMi
Uv1kp8zs8/cHaMcJNfpIdNXvy2DoDeim2BlHk4hPMVWviFPahwahZjQ0QfxV9I7BlBkTI6+/pb8Z
89T9FiOByGESJBenN1qiJq+gYMhuhD5+SjQ0DWmtaWt05DwOCv32e6mmaCdrnqm/r0IOggVZzbAo
A+Hv7Sp9iVjmXTCyORfbD+Q5y6unyhA1mUF40+eLa03hjYax4NkGaqCq3F2STNG7wnbAYIGeP3Wy
6D0RHW2hwVHH6A/zbUb5SAv3LdhTWYWJY7w8VTUx7p5HwbiQkeIuzsWbgE5LeH35LrM43WnSS7cd
NKWTbyBGEnU6wcx3x0NvB4R1a02ur7WW+j9E31EnTXWR7tCc+z4CsUmozIpYymZN07+KK7/gD7QQ
zYb9XxV+/wruEaOyiW1L5Bv1N62s86QWqF5YLy8bqJKr2tHlEdV0uUajqp/sMexPVupwQ3R1/q77
3qM2RPgviUD5m+CBcaC8woONlinz5kfBbw9ugSB4rdWyi5mgXyg4kkYHdzms+DPmMPviQs9YhW7F
mIgZybYNjXZVZJN1KCPIctRQCfjXSmAoTMRrmbGi8ZBr+Oz66bStK/tKDN4sFSha8YwaiHkAZErx
QstmLbE4/qdMwaJWefrx9xK5+ftkhiHoxFA/8/WQmvz2W0+YAdfaym5bdQsIRCCJrFL7lOUp781w
ROa9r0vLOeoyz5mpK2KfKGKRWkywmnPuEL23dLAbZBqpImEFw8zPTwW4kt4h7d3zx7vVsnUM6g21
LFoMbyCVBJ/3ra69Xde0lyzx7LdyMqydA6J01bQmhBehg5FDSk6IgJrvNuum9Ma6TXpqLgSgkb1M
guqBdvy1SoxmgQIw28VO5rz0XQ0tV8NtWhfZen4VpSLYZ7xHV+7YBB8MulZz6nWuKfcHUujFYjlx
kjKwybFyzdtUXL3B0u+RrIE2lL69Q8y2s+Fs/u1FiMwXsgMQnZvmfQ19zqKwoeYUBAGDQokxeqew
LdqEIie1kUZlgEBZYsK81Hq+5bQE1YJi2+IutbtnMWf0Du6EfsUBjBiJBk81yryr6vvvhiGHbAEU
l+QwVDyPkpJwHaGVL2Ool9s81NUhCsVX7LQ2ruogPXnIq9LgEmp99NMJ428a6TY+8zRddiBEn77P
v2hAksLJYG68TLe5A+eDt0zRS3TmJcEtdg2C1gTxQ0BZ4zj7KsgwqfJkpgEzt1aUqUuuOnX5/Sgz
XQYLsb6LdW5DM8V0kyIpsO32FGErPhpSc9ZB8ihY7CL0D/2zpxV/rZAlCxYadTTmg64FgVeRQWOy
owgcAROmSPf4zHElR652yy0U/4y3aAP6/GgnRDomvH32OTQdFgJtcEUaCmJxFnCriRGCH3v/VA18
qlIDUb8E42w6l4AnmKKSgpV4KjKjjdNvI4WhiqWSZhLYMiHkrGBSrDh1k70WseqpHN78hDFTuq3Q
56W3rIy6dZ2hIE2UVq2E3RLdLYjNY535z8B3783ZotOcLdq4SvHvacHKGAbkiVrKPZKlCbt8Vb38
XrSWGSPOuXprpRiDY0Pr9xEN3y12vGjudQhFk5m2bgs3RNqTm0fSf+bUFdIg2PGdgVh4G8sCSe6w
wn7kobkzeT4uyfQatxhX8CUY8qQyoe19R8sXde7GZ+A2zrop4ZCqySkOflNjfQOUftAiMkTjbjyz
fw/PxJ+9UR2Me+grkkNwii+iEmLntOw+et9030WY7UxRjQ86xDtVv3YotdQ75qa9KSE+WYsWDTYN
eWCdNe7q6Mf00+bSZdgf9LpiwinwiQKVxYZNCvp1HBEPBYXmE34qhg31g7mIWpc9oWtRbk4t0T/+
dPG8ol77Ip0+fINSPCh/QF5bX6xKO5ThMz8gujloENdRBAYiFOLHzZBrDYUxHNAhv0R1hGcn6zFQ
sZ2lziCphnX6vplN0MhE5KzjdLFFQ4jmXaKtsiRjfODhpyas9X8/MiPg/ozPR0aR/I++rKEdpDC8
U900N3Xrj7AfcgNnXXLvjMR+y1zDP6aRchcuhpxD6Yg5MsfpWSH01hpNrsG543KPOfl7hRhsxYO3
+3IFyPMhu/mtwliUhPFb598j5Rh8WfqCpoM+2chRHdt6AigblTPVKQz5SvRHIIjhu5XObZIn76NF
LBdWeaziOciPXh/eHQaoNhNX4YEUydGrjbgSHQV3E5AOUd+dF2+9Lp1OqsR1j4t5eoAjWlXSlDtr
ZPcSAHkjHTpKVy5Bkkx+VM5andDGzAMQE5SVu4/rOr8SdbjDKZ3cpOPs2rHsTyJQyS1uyQV3UL7O
aZD+xqocm2GDNkJ/zMdlbjYMqxpxUQ9iuqFNV4AuCy1/KXHl3YzO5hHbIltLvNaHAMfnIp7NK+Rs
1ZoAlU3TlOOx5vYjm31qKU1C2t0M8AcQXWRQwteejT9ynCLyfCnZRKzDzlA3pibsYU1ni84HLW1p
q88sMx4cOg2zAWVtpSfk1vLn0sbxnCMdCjKVooyfLnqCISninR/ZF0MPZtXSOHw68Im2GejHUxsb
4DjtqFyJ1rh1cbJxh2n4clqdEzE2PhAJ1dt2rqTrVt0zZjuJ5idnWSVfo2ta2yiNs9ekZI8d85CH
sCYPuDHzTar3LaIpg7uOlG5ODPQQsW0XJzloIwEOtf9SmnG3hX1MC6OrcMNzmPWllARmDkaBmajs
IFrp2zIj6mnkCKGH79kCW9BzXcbriRqc62Dr1hIDH8my80s3xtHph+/rlPnbhwopktqohfY/v6zY
Ts2NAlLZ+aVRNmd77PsXKfXq7njB4/fThTS1baUEo6ICbxXrDFYVbsrAjN3pm1G9/X4aKalxtJnQ
L39/Ufk/NCSgRL//10/ULqmRIISD1eww0rlLSFftvIlTXajfG2silbErWepiFhIF0sQpKT4QVaid
kZj2ufwd5f9+aLeOve8G9yRSHGg2YUBLZsD6a10PpPw1XrP3UwupHO0SRGfW2XHCdgQFRt2fjLa+
RwY5ke2E6g9iCCNMrCkro0n/H03n1RS5kgbRX6QImZJUem3vDR5eFMCAvFfJ/fo9YndfOmDuXKbp
bqmq8ss8SX9SzKDeHsPt5HbeuRmVt3EEUS50bY9BzPBrAYTedb3eb5iET2vH03ijEAUq1eYoPPU7
9hOGPuFUnhI4bn4JEISrfVxaWHx2yDJ3S/NoqM684MPPYST7AEZYiN39VMCgqDSjuZtp2qIbGfBl
PDSmudPxGMpRbLIEx7AYyhXJafPFMLnwXMsxDp3fmi+to3+5gWZtW6f9TQwWjT4bck6QRKGI/ibr
Qgz+seuyad4ZeitmkAULl/RPzBWrnaiqjy63jLubN/JYDOUJGt5w+HsIZTccrGZkGmw52XNCPKSm
qOGasfOBaxltSG0MSyJ7ZEEVIblMlBweVRFs6iHWXyYiqytgDmmvj8ep7+gecLU54Dh4u5FP1lIJ
nTmqsMvzGHRv0dRMR1GgIrkCcmwa+e0+ABRN7bRzIBndrwj6xR+d4T03WQGyzsJuPiZQrHKNhDj1
cHk6aP/6sFVYtAftUXXoM7UIO5hPunvCLtBRhTr7F5uAN9NnfYhS48MbfJJ6AHD2RtmYL0oUG1/k
0dbMcWjgCiPITR8nfq2xu7iFkoBRZtDahEWZg2+N65pPYgmLg2fui5pTUNp1zxHHc2AdGJA1yzjY
vqA27u/LXM3UDR7wNSmQGqnjn7w6z5/R2onShw9KvUcG5z7Mr+phtAvwcNDduWeKZngdQoecY2iw
mdSd5K1NsUCr95Q5G6hI5iWaLPWlbMqHtIy9bYRgdgrmh7+vMp3JgHKeC5e/YzHyNqNW7lladPIX
ulzUdNUgIQIJDyI46bBGU3sB8incdZ3xGLERu+hgIQ+6xlaIOLR1kSOUxnDK9wOIUHZIFjOjMN5I
bF4MIyRbJdocB9JVK1P69nGyaQVVjf5omyG+13pgiphHHyxk4c7hpnni5UVPxkCwkl5OvGM+7EbD
qYytRyusojd7NJ4DW5f/9GLnxgAss9r5qUR0Bs29bTCi3b0uMogjTmJZKtbISfOLjTNk2qVJS2vX
a+oftS3apfIKf1l1Q3YcBzBmzmTvQ876jElGUuBl+JyrITrQueKyKsBFz+LQ3Y7YAQ8ofxH3mh0d
a8VrG4BW80uKh3x37TlYqi0L5iC4HBri3CNINzL9UOC1SXsPzL65RvND7HsbQmblCQxIcyWo+9t3
Zr52WSFopNH3jbTU7e+7rqJ7xxU+tlPWzg1hHy61Og2/BiiGmiGzD8H2stWqA+OP6cCLppY6m+6N
Rtd2g4gJe9LSz/GIv7EpWgpHcYO7qcJHK81GLCu3OYupVg9W6/b3PJcLFn82MP2bP1eVV7roTjiT
//dgdFp30N1gRfWqwuYqMdqHQUv0dUpXEYm2Bk9nJMHPkSjCpWRd/x4y3zxRun5i2V26LXRw1PsE
OwA+VmBgx9rLnePfV0TU/v8tDdLL+R3HK2m8/00Jm3lUaGO1xeutgNeNxcd8er7yk6cTO9MP6jte
UQj894H9LPSd3DkbUX3626JwXLVwrrCvzWxm9mO0bUyGLjYDVG2Rk1c/o25DaSFisnVx4z84Tgp9
PR9auJz4OgjK7qy2s567Vj9HInc/vSCDXeRIdUH2rS8+Eu7y7z+I4kEOWUn7cSJPfe66Jy9Rj8kI
+LWeqYRjQdT97ytI6xUHm7o62oFbcUPCXVxORQrHj4rGhQoLcxEUfbqdEF3vVm79w8juHDTPMC4Z
/POottrHuKVQdupqa8/WX4NwvQrAaT95cemsyyzlVmyl2HcD7EtDmQXXqr0NbWMcRpSaUjPfmkH9
GMhgWzeEMAVmi/k+STfDAldWLAYr9tdQFObRXhodywxsX8kJuUSzpA8Jpkm/riMxLa383UFDGUSb
gSug1diN5kb3xL61uKpsDaWkJBBzVaD+8fUFxzFF/AAAFoEiX6Z1vsWIQutVml+iqRjoqqd3G1Hw
FkIEXvRWxIChFh8amFM+92W5CsZoE/vIMwUbuhmKkQT2QtXGD41FC57G0QTLJeha6p1qV86t8/5o
l1Ql9P6uJwoCF+CKvNsAJZsHG8lAow0FOIh+7Vrzpy2qD/f1kKIbp6+2vGT6zm3FyQ3SgfHX2xwG
Ai7UvRuUzmIwXmAxF8tw4B/XsTUPJigwjJ0JZoqoSJq1JM8HvYpMYZz6D0USTRhqB0AZUbgVLei6
TpPWNjZDxU05BD6HoouvyCFGk1rLqAqpuDUKEqRl4a10IhpuK83nYUK/NARveu5bVAJ1wNpNDD5X
LVMndmtAhxHC8C9lKT5dV+cVsh31YPrTvve9miMbIDVZN9FaeG3y0DfAbqshuU/8jHvXFdnVJc2F
S9wOqYrRy3cvcbt9aMU/3eR9a/iAn50QMdXRIAZikrdkIx57p/chQUPNTP1P8KXOk6lpVC2yN3qs
QiBoTprXpwbn9VHQQbZlPjSXKTTdKUiFtyRzEeFLabqHiUzrgFF8r3tg4M35wXBS+MUO8Xuj9/Q7
0PRZVcofQ73RH9r0qS0V5cjJ9ErQF1YT3gH6TBbIMTkmcy07/X3ViJn1WBv+oRVk6iQYz43R0oI8
2cp91vtlVwbtc9c4FtUP2HTzBIqalCrZ6UQLGMB4m9L1rW2a5Ii8hD+XnmUEF6kQvCkqgQRVxrvC
nj6UjhrWuZYFhTvJNq5ZXjzfcxdDHsRfAYDs0uwNyh5AYoqpdyBfQaU14YpQlLilp978aJlprZ1K
YptPXXsrDKM/UPz7HgS0gLOGyrXMqUqLZLluAi+49iGM3HbIKECyygZ1Cxqv4IBzw1sE45Hh9Lpn
mohb8bMAIf8m63pJGWC9p3E92NaDaLblFLAT8AlnTpVwt1lTj/RBp8M+1+of1Tr+UmK6fFcDnvcQ
wt21r/v6hCDwWLTOOWxN7fHvQab9JaEp+fL3neWl1mqkW2NjutOFytD8pkFPp53DLDesw9GL1aBH
RonfbD3lRy9O2dSkf7E4/v1XJ+DEOUDx2ZfDKxdG+sox8gdR0L+kUk9eM+dIAjd7UeXU37gEHrMs
Sl9L8PeHUAIq6lpX29kGH2U/I4z89xCarrUMC8brQ1+Ha7/knmdE/bfGRbPXqAO8aZPIj3lPV1ch
EVYZ7kbweNaxBupg4Y186LV9J7HuJaA/6b5mKBBMBG+pBnEPlm2Wr2NincfGeqqtKn80Bh2+f+BZ
b/3a5tUE4Wd91Fr4mY5Gua1CtzpkOE53LQpXlPQJFd7Tp9v63YnJx1yE6QCOa9ynmAlDRQnvP9M3
z35BzRDan7H3Oky3adNXl0lZ2aGzsa8z7mpXrmbX4CHZ/Ge21d1jjGXrgY/RHXF5nWic79s+Ag8q
WDwDBgqJO3wUbpxsWUTqdRp1ICMirsCgC++j5k0LJtzuF3LScdKq8LXOYw1Zrg73WWv37BPVz99f
CEgz9Kjt17isD84YW3vLLPjN9V58WJ27ikJRQ/av/V2BlAl310heUxXig8uWWRCVL3g+rBM+LYSo
IbXfWjRqmlzC8MgMyn8xs19IeRx31dNf8Jw03SXzwg6YFJzdia7B9ZD6xbmoa8rCJkutHTd2SU9I
Agp9xdGrCtKvvoHYKSoMdh27OxwGmJBTL371Mu2ljoI3O01upMXhknq8+Z3lvFDKNO/zFYmR3CH4
qh0NW1GlJeEYgvmlkTF9CYwHHQwKzsoURYFI4cyB32aG/8V06moX7YNvOtFiKKpDo8jEOXa+F7pb
ru2AY8NQdj+5cQ2LKVzIvAKnyfjccf/VTKhdv75nMYbQKbHxnv+OVMhTiPxYW6+9S3jSVHnKz6Wi
LE+gEDXAlIt+FwwBieWSt3WKcEqiQtXJpaS1wxJkwNndYJvV0q3vxJdx9C7JwHwGAbDg+BZSlhW4
GfTAdpHqXbawhzezqyHqjgyiJkLFtmgx17n1BnmAqvECJ+rAVCHpv8oQ00blsM2Hc8JxqO6+7LJS
OErneo5x+vF80NDTBJZV+K9azjwgaBYbu1dqGWA6WJA1v+LaS5ZUA+Lj7CnQSfSffDSeascPN10Q
3DKtDJfS7s7zn5YVdikjhac/6dv5vzLKSReFOTwxr5/2VVg+YInYalEVr3w7orBHLSbXQ5QLPnN9
emr5XCxzulEXdso5oJ6evAHEp2KrmEID1I3wltWd4LXtWpip7dLLonwdsFwuncl69+x9FDeYu7u2
RXaZ+/m0a1Nh1o4oeF7oVv7YtXc5yXE1DojkHPOBhYXBZy/4oZVZUOPWo3G67HlEONzMFppBiPtz
GWLuYF//04/R3hh8jWbBXK2ocNm5dOGwv0PcN3LrGCYfiJQuEw7rOwi4FsXVSSuIBZPOWhq7VA3a
WwPM4kJ4xm+RZLzDFYKDC5CmNQwmcwnkaAbtGLCGeml1GCUMLq8VmcwVdnx9QRYjXhn5eOGUxN/K
Wm4Oo31Q0aP25w4BZ2WQDd86HlTLWgfMmZreuJgKtiplxz+TuV568GzI6ON0DxAnj8DRy6U0AGQi
8P3WDjO0Oo32eulm6zIyw1PlmqDWSwbnDD+Qtot/eqSHe0TV95KU97YTzKAGaxMmQC9T2USQAHog
5hqvHqjNTV/HP0LjZwRg+4/cVYhwNSxzcdOEuxgXRIlx0nfr/ORllH44UhLGMq1DbTOxQrOmI9Wp
H4Ny5CMQxvyFxMRoTjl0Y0xc0cwwvZHTw1iPDzEX+kL7Fh1WWqt581xAxyT4ICMJ/55NERM7zT/I
sW6WjOKibcWmHHAEeDxLhkx9Ig+yJOMhjj5x7OmbcIQyiUo6Q6TE7wQlKIP85Vtmxm89bYXOpKxB
qwIfjQZmZtNLVvAFrX/GDhcNsO7AeZL4U7cQr9bT0L33cQkJvoPfEPXDEuF639vNAdBql8Dco7u1
ZeuC2fhe51W9Ai6EbiGuSe55u7hIj0ypB0pFt4pW9KXXe/k2RDshI9bne6qvvzq253+HwYVMcenF
Wt4suOEhtClslaPvY4bSxYNMX7XQW+d1KsntYBuxag4MvY4ZM8GNQ93eE2vqSQrfWfY1KZ4k7P2l
FzY/oZw2UAlei1LfcyZ4IXP4yzz1xWipOyAf+N2q4lerrBJqF5wGoXjJ1MQlVI93PbfedUT9Rf2t
uR7TWHPY4Few1xJHKuFdDVp2G3AunJ58z3tLvfwXjiDeuWBh0kq80kVlnoaku1fsosOE1JVMTkEV
Pw5VxtwM/jdlXRvW19dh5IOkarlJKygEXrubRvHOwWXbZFG56lFZGArnNwCxcgH3YukJ/YXSIIqY
KPfcuK8gsLae2UQnNbWnmgHrugtYKEDVjiPjnSzE3BTZHBOTergSIcBPYmRPQ8N9M9a/iqH9bMf8
6ls5tXbmcMhdIAUwREA7M8PJbO3H5SBU9HvIYgdJW+ca3MBDCZWcbU71k8VUfQwjOoJl/ptKTBs0
XGYu3a2Z40cQuYZuYcbkB/FXcSPwv1ghzWU2SpBxIWI8DVtYn2kaEYvGK8qF2wl6CxTJCCvxFgWE
5GVBGs9y5e80wl4Rhn8ruhGaboi4qTOglBOFYIbdRMvcts5BXP7STP7n4dZWblm9Vvj9URvmq04Z
X5Ek8i5fKsLTYE6mZmVnGZ4EhQsea/3DvGWWwqog3uITM0f4z/WMNI++Mfu80kD8C7M7urR1DuwV
iELUsOEmwrOJO/nNGZ+nLk8lW8Omk/QzOyDWqE9ZpklXn1N6N0AtU3hPm0X04ExKw7qiLT2vWRgm
VP4hnu+2TbAKs/7TJ1sKOAV9XQJjtj2TMB0bmGD2eeTTb2IX70XUgrvO5NLgI1W/JFU/rUW4I7zx
OMjyAhL4NRqz6Fqnb7TaMpr2nGDtAwSwMKlytvqOQv+rd1OsAxTRRJ5RUerIZqhxK0pKND1eNFPx
VSb5rRnzR8XWiwOJ253CDbVzd/Yep6y21oiyeVmoXW8xX5YD9UfZbajRp8eGsF0R6VtZ6ZKblqHW
Lp9y3Bu9ET4UEeEqz9U2HLt/W6c847ncjhGkrjhG7PCyfiVjBjspXda0Scj1vFKiXD55nfnPgnmD
Sx/3QFUn/WYImu8paZ59N/ho8xbax6C2gwXFMkgNunxEKGfDgbFzhvcOJH2XAcCt3Kc+BYEBlWUP
UKfa00v2zqYuvA4FWXtpkM0Y65mmnMQ4REv9GcxB/WopKLyFfRwinW4ZX5wzpgScdKQiTqK7i2Cc
FnjfzVtUTd6Cubi112K8cmVuMj2D/RA4/atBhM91oc+AB3iQYXvTsv7d02z/8vdQ6tlXnXXVBiIl
GP2QFEydu/G+8+tPEyDzle0VkJ9itK+W3DdUTfyrbJprtODJGTr91FAA0wC8OOse/kIqRfqrzacJ
2I65IKcbQLDhYfSyxzYvvdNU+8aaOh9sRwlGZl/XtR38yPDY4pBc5PRkkEAN0q3WjeWDpey9oCfA
xCrZ4M7Z0jCdHGFf3Zumt5/zwtyFXTzeEa58in05i3ql2s1oL8VEKMOfkQLBitx+kxO5AH4ECHQ8
UKn6ZMEjQjen9iwd/CfPTL/z1Mr/aR5ifHWVUV1S38QOJzExbSRTWJzyiE6HSsvrPQp/sLa9oH/y
2sleBJ4mPnLTvYKbxBocODik2bEieiBGBef5cLqYRJzdRxuQooNMTcF5073E87AdU1tBGI1c0og5
a2EKHweHnHitrThalIWbPNL57W1pKsSXX81BLdld2cA1XNPR3uHkRd1weXI0evCGxpAXa+oUc5l2
5xi0pBt6IZ9T2zT3NCmwG3PtWy/ylLaymFe76iAdlql2w0kRMZgsg3fbe6/DeVCsIvzhZeCvLc81
TvBnvYNI9GzLUyI7qNGfrApHe9eK7OJ5nfMbRiN5TItauYAONmvSvwzMdB+O65BCJ3byxsGB5l0m
Ji9mC3FkrDrzSZ/vSZrv+kwTOF5yWRPfjvth7YjAuuaen26i6IXxt7MmCoX1PnEqeN4GUpmVhHtv
pPHdZQp26XFV/PeBm0B16cbOXIAJ7TZqyH+4DcTsmir/3vdDtqnAeXHqz7zjVDePaijJg5lDfK4p
q67KYt/Rwx7aAm6UF1aAD2S4ITCTrQAkVwzrwLHnEqBACIITqHxJMazb7VI2ABfVevjTR4qdXdn+
wz2q1g0yOKNW3KTZ/FC0/bON75NEpVndsP6A7ZhS4zufGA/lSfyujEdDJ3mS9ql20JENt6SheW8K
opim5g2bgMqfV4cpDR51YZz/+y1dLbLg7J/RHoudgejI6D3KikPTMJZnfxTXMIv9G1JfdXJjkztH
N0aHgbswmIcoOZrk1Y+Bk5rbzsTdQLCnOsk+bvmINJwFxvold7wAKIvRPNL5G+LW9Mmu0MheJVfk
lsexjnimAWjcBOLEQctj/YDO8eTpvPQqrvGNTXRbm2N2dyI/u3dNQiyJC4uSQJNemTno1kdygmLa
YGSfIQaZKssbpU/vPUb0fc+qMcYxsYFJAK6ZUps0bfIgyjjRF39KV0tR1iWOWrDC05wbp0Rg0bjA
h2mCGe625ug7Ml94Q7KIGguLqK1mWe2KzwDWSowzj/hfWwJY04sjYvs48ox4urwakQZoveHeChKs
vwuOkPfQ0hYqjey119FaVzZfMUAWVk/foSmZSmA7Zhln/mz1hMy7uoaXQSzk7ztZoMXXNCtjNYBY
ACojOCVC3bVGx+8yP+ShGx6tOtr4JXzPvz8aSCptCzniuJkvg4jcBnNs/Yue3eoKHkVUbvESJPRg
4MySp4yPJKQu2mFang4/vr96Eu5EnWvNY1f8C8P+l8bLxyAc62uBM37rtZLBjwjHfazPTaM2icTO
YeAZVGZ6TAPzbjKKvZkTfqL55iPSUZwYfA6segK2qCRBIYIeh3a5N3L7WQ4R5de2PT78PbSpf4Dy
l1/6vjmKwaAyY6q9B1oq8MJSIvlA8xlcFi/sn2Sh7FkberclcSsjD1c5euy9G6gPQI+loidW7KRE
q/Yyict7JZynUW9OlY8i5Imif85JWCoM0Ne/72oxvRsaw5C2H5LzqIP57Wouvdav8RXk1Y2y312o
I3K54fiL1SKNRPArU5vJA4bWRehIIsy59A+CnDSNpzSotUH4M2lM1HQ3oSaumiGl+cBFL4JdM1rB
B6k1UhvAY+1ZMXeS4CKCLri0I93N0kbkmP9Iy4N3rbEgfWEKZJvGYp6VWBxTW2PXbmISb8MT2w39
rmcESpwCW3NHq/eCZpOYUpYie7KIGbBIyCVg8epkBRadBpWn40TLo890+NH93Fj0duEcVa3R6AGu
bZ2EVngrQ4+iX/gr7Tpg1rtDc4sP3fhgNdo/q5EOxcGiv/09uBq7HqcphlkToDhjLO1tKW3/2jsJ
zVrueMFgkhyMrv6sMroxNEy/9PvFL0oLM0hPnVqGTuYgGzK6SYyU3qGiUWenbZaj6ctLbqeohLz3
6577HiQSzpCU0T5MOVQc/I/Ev9SYL12jzNdpEFhrRw/yPfk9skcabQvYoRTebzymRlLGB2QI8+jX
kNYcZK9ng8zSpa7K54rpjtd4jwnlxRcX+xirEoVIVdrHp0EQzpc+3Eu2RAYUZu7x+tQ65FWAdblm
XZ5j1YOXDYNb0DXpXnrJuGb08Emylu/aJj0Hg9J2VhbssAcuIjMfr1XpjdehqcwD5TUcktI7BgDj
V7jxax2P7iaIgmRblpCMJk/4j4xDxYp5RH3zYaBs+DEvqfD1G5jjBbXb2qMjKH9HDiw3GUwkdG47
KpbEoBF1jIETbkfRbx/5t4EP5KYZ4SKlhudtTUdli0iX8vL3YKS5d2HWcAxjlvm48rQL4u/eZZCx
jMPIeK7c8dPM+dy2fazdE1tfJ73isAARd2E1jb9qfMn1K23CEXBISo5mo0MnYc8+1fbOjDnlu+D/
KrkDuL236pFsiL8B4xgCo7hFAcGacljVoZ1+oGWehQCCIXXfPEZFc6xZ+OGIp9Wbp/mP4eCWvz2y
3uAl7XeVCYyD4xM5E7qZx8pA2dTlNdNLtZWFp46aq1FfM4bMHZww3XBwbZ7bcfgZcIr9hFFKw0XS
7RJ74tnlTbmzIoqA6jRQb01LlWvmD/plwDH8FIlko7x01WvNfJcI20cDRLnhkH8oCjNhIN9n7Imb
8f3v285umWv7NkauYSAll1lgwQx9o2vTeImb+nmIsFv39bOT0h6kcUGuI2JXq2IC8BEIrad5FmqX
MRkgc7SLDEX85A5twOSS0FKgOrHIArv+cr1+AxjzU9At/QScVZFJqtzHyJAg23IVH4egqNaIYsFC
aewA7MAGIABIWeScPnMmKXfasDeUkxfLjkrvYzUb4CpO4AssaPXuzxT396CHAyPtvIVHWen7qmRD
DfYn2UVxQj2XjMuFGUmA9QKsl/Xb+VxSpvdVlykNUwn+vHHSJ8IgMGaSQCrAOtM741S5Q2oYRKkB
v8bjpWKT94gidD/Fo1uW0S6zahc6WA/PIyJdq3vumgL4t6Zvxw3BWFLYlXMY2XdV+fDJwNSn4Cp6
S8eew3zSlWvS6QxkuqhatfJCU5SO0DE3/CXNJxFqOgoyBWnePLZh1hFdXk+oZEs1mNNGT4ojHlYk
32r4blvESWACkTX7gFOvWXNhc0AlWkthAsPQPlgqZosHx1oZSALHKGKjBd2Mu01EW9rYHIdxz6Qj
OcEWwBzZUnhtQrCbRz2jSA9Bd09i5SI0jU9mdg2j+NEbnXONN2mbjM46EXWwhelFPXYZvunl0FCq
Hq2HvLxMEcsNAbRv0rLpSln1SaspC+5brkbLwK+d+qewoR7HzuKtcPJfz8Aul0PfoZdPVgupCspY
eVeXgEsyTDER4Nd6P6SMWcETGedBpnhXOaC9hmxNV0rvkISNhlCgKdy1rYJ90QfJlYwS484+X3pO
bdF/2LKfs8n0pBFtGPwKvsEcndIXa+mRuiMervp1phBcmKDFJQS6vqAeqGC4jL7KjEt6lN5BWnvs
dSZb/QCNqSA7SqlTjOt4YeodmlEMSmIq13pQTuu6ay6VQzeGV5hsY0OaeoSYW4pQZM7QtDhTn8c0
v/VgLLa4YTHCzSnOtBm3g1NaONAw9jUSTuyhtcOArDn3Mpth5IItc5RkP5M51esq9T4sbeoXXoca
qqNar5SJJkg9tIcDgMGAaGt9mxrtQ251B5Po9aJO9Ysc+n099eNmLPJPPY1ehsp8bhAPL57V3NWg
NSczroN9zKtddiWjDmY2DNgTuaPp12rxa2Tyx+DYzLxJ7swbmdB+XZq8gwUj/CFU+5QDNBVadn1P
Z1pMLKBMeecg7feZNJy5bi/vx2zl5+GPclmA8NM+T45uHkpRGtgwylMVOSgGOV/4Jo1FQRgtrAEJ
L0mKgBSGWR5i99gYBYWtOcUYJuloc7avFymDhqHgtt/1mrWKs+nSw3Jg3/1QZpG184u+XQ4hpHzU
umVeQiEe/LnSs56MJTNr5rmG9mgKSVE9FtdNGse/JeXLR7hMgT5w3PnFXBDcRMZoTZ8ZVVA1KFdZ
lFnPlqJPPn1/jNdMU9+k7XjlAmNJd/R9TR0z9U/Xew4fLapFMMBHTmJGCQnTbD7p0XM11hswSe0s
tWdryVE11kmU5kViHzMn/SzZ1Msx07ChKPfBC9sFLzzjRgFUKR/4lxRu+paKDnKM+R5M57a2cP+o
2QhpsEnsNUbpbCp+tMlEPWebuXR53faEW56bsLopcgvW0Bdn4JLZSqMNiTOWTkuUH76ISn2OOIk3
jWUBqwTB7P31KigT3S9bi5ngJmusqsp01myu5uor7cHR7O/aSYuNji4ymd7JwKoGhCPjt6rbFy0d
360Z/VVX2Cgoo5l6nCkATkfq55aDL5IDNWmXILVoeyuzalm0sADr4K7HgmLQdJYwTkqAhSs6nidS
HZOBvnnQnIYbQC2+RI5OEqnmCvtua4iYYQwZ/GkynwqCwcvQzP/VRbkas+xsO2HNZCu/V0wKzc6/
Vtr4AEWUzkhWF2gLiYCnrOh/VRdMGy/073QrK8NXWBO+pAmxXv65sbqx2Ewd9hpL5Gdce6DG/dy7
4TX9Liu5aSooG7JBNX42wpw6RqOnp7x3nug5YdzW4bFAOdiqiCxsx2mFLTDh/5rb3aKGuDHiE2t8
IP81b9jKbhCU8WjF71wQmFXJnSIUONvJmXXGV1nNxY3TPtbYzWDuz4MChWgCCRAbuCkZRCRtl216
5VJ1Fh50u03WClsLZWqOjf+wYNsKgc+J6rvAjox+dOzimkA5LFxKEvUdNtinfIBjJzhUb6hBX5gt
G/6x4iZCoN9T4js1/W7pJM9Dbl1cbhB438wMsGN6ByUxyPGozP4fXvCfKu6/XaZOuM8Z1QXjAgMt
1TJafuqz96i6axaBezsOyASBbCkCmp0J3ImQoxShmZ2ear8p6Pil349vXeKcdRs9u+k9gGhpcYid
4D52EkCuZf/iIJUbBco6IdXF8g2LlswickDFiMp59Tl45EH/FofUdYzTvm2SV095/0g6nWWBmddh
1sweHZosO7oMj07Sr7VZcs7MrVLupxxhVJRWBw3skmlZwtrQ/SQRVfAAef4pS64zR40LZi/OHI7t
uWq09kHWfXJjVYWpoxiMDZtJG629IJUrSuT9zuSWZ1gtwG3ge6ObeVzK3Csac7wz2ebzNrvAbOt9
NI1wM9OLSmT9pe0w9zJz41VIUDJOHqyFmbMvLspsBxub8ibWPs7P8X0EBQjdMOOmYjSnqZuLzwIB
vZObVaXbqLkmaELgHTRsMMfKU/wImeZtmzZ6EilX3phBO3XDbt8ZaXbmpNG26inz7ZHw23xODeja
iSt22TXBUfdCxvoUeqDRy6Hb4smf4d6nVJa/3RQFaxnrDM5z4lM+7iwcz+Gj78ArT82DSrHa2GXM
vNNIYP2ECCPVdMqHpFp2EWskpnPuU0lPcsaMdmq256o2xt+ase/1qbfpe+TWAqdGFHMPjIRxApNC
WgS42KKoaJ6nDxDuYEsvsqPjrRhZ5fRkSJcGB6LEZl2ufP9XqGFa6Ga375knt0pHtg8SgyKN+K5c
4vWN+VMic4H8ALpH+eCi5Pg9R1jBNc4vSlTfCs/8BDtoLUYv3phogds4N25KGK9GpX/6xpgvLDKf
uYo0gJf8GtgJdkyNn4THu6K1zkcXKIa48rdp0q+/X5nDyE1MIFbs2UIW5Z/MdXCw6vWbZxODMq0H
y4AIZUVERuxOCPzH6o1CnEeqkc7Ujb42jjrHnOswkWNmEvUnUasX29Xa1TMNxCicreKdt33eglaD
z0Ywuv4PS+e127iybdEvIlAMVUW+SlSWLMvZ/UJ02M2cM7/+Dva5LwL6bBzYlsSqFeYcsymhB7Pq
tvDqbKLEY8CJgkA3EVGHHkuBKdj16RBveQYwwA1O5VN+HCMVDCSa8JdIxaBWerugMTKQVy1sZzyQ
QztCV1rXI2aSndqOC2+IAKXiqMHZA9ko5cYjFVUioEg5gyubtNzWwyg70GFjyt86eNgAkhTIHIaL
ScqKPyb6T0dniTwsKw4hEWKhyVfDojndhmRu4IJciYzW2B+yjqRtXab7bGyGHVS4BxNV+T42j7Br
f7YsXHxinT1f4ydVErXi2rO36EaRWhJI5rWwE+1m1daPkvteLx1lvfefFOYxI5Gce8mlXLVOtZMj
lg/nb8saXuK2YJuSc6uiWvUX8iaoo5kbFviGdtE8YbKrzyi9wY1XdX2tHWQUpb2ZWlHuZR5SnYuP
Hln+AbKA2PSlQDcz0BWEVXarp/EPZ8pT22FoEiGSEc1ykp8UciWFL62Tesh5OkAS4xSedZgfQLLi
g567v72YH3WWf3pGREpb++rEg7dBNmKeKxCkMdGuGmjbzXagIS0ZjaP2qPvZHSbC+11WKGHiIv8l
XfNvA0RsAU03snfY2fOxJp/AF2vYXKn+TCmsn9ElIKgb1/By55MYB845tGE1oOWWiDxzRJVQwfZg
IQHUFgLcsklKkzjr2fkyLHqBpa2AJjbJuOuaKfe9pKAxBR+VBKwxYdaWxzCXAmRn4I8b25qHvaOn
1ZV4E0UJnNWyDs5IuEPsUMkk9YCOlKgSB68Wj6tzjo4YWoJLGAb7mpHu3qrNd2Oo/gyYYYrGBUiW
4tmAHT/rrtwCOqNFkRgVoKPcYHweph2DyDVWYvl0wJY7EZepG6Ei6Bt603lEwO0+EkO+VwYiMDY+
bBS++Xj/kKRbivIjHU3aN3G3a/dXaaDkxNOWQhwIhuCohubMbOphRyTC8r4qpzt1bEfdqXx1iLMK
0wwLV48jHC3tCsj625fuZcGYdjNU/VsuKtwTmHUBcpLE6q+lAkiP+hNuzadZvltp+ntaJeYppqi2
ydkoVZ8rPqEvEGRPlwnZO93KV7BrCObGf3crZw5nMHxRFWxLPmwPjugC8U4N5XEkZdkNljf0rq86
n37aUXwK+BtboOsaQNOQGw92fHzEDbRA0KXHEtUIN3YSyI8p6U/MqT7DaEo45S8lGLENJOEkzvY7
0SSg4jUG3+zAb/JhrmwWVK1dtyQbLLEQHoJDF6mDCeXXy+ePhgFzYUz3OAku1M5YOcuvZHF+YnME
Vlj8LZDsz+jfD0tBW5OFxKzn8pbPofYZByLYCoa3YDRwrZf4usb4PzdR9i1KlquU7D4bSioHe+d2
rJEhdq95naTsw1+nGXA4kXDctKjW/a6dDfa4ttggLjCN8hHa042alkNWs4503FFv4oyUq+rcMBM/
BHaG4XMNjJhrRqeJ/tmC+dtRohGrFUwv2WhPm76y/uAJ4YSIolMWY2tQufcjQqvfxFj587rcIZFH
roPieTfnzUeZ/lCgYz7p5GArJfAfZus5mSAdEFVob+qZPrpAsYPlAu1zVjLvDmoEgSH90oq0l6RI
hsLL90Mzf4sQSAlhuPsgTrHte+LHstgmPGr+HoimcJlMkMztTPj7Mpj7pc/GDSumnpEdXZxJ7u41
wucHChUNPZZsH13mX5mmBwY3Lp93wOLfXlJ2p1puXQPDtgj0Y4bFcNSo7Q1tzuzgSehOeMGJ6pQE
CODEviQKTa8xb81G2FtS4F7RnJOdY+d/MthqhCIDmgC34B1V6JD1GFMz50bjbNtOc+PM9nlhyHtM
mD6eFTOnwb2y+jkH6Tjtg1E9u4NCSMCYnjPgRzqTOVyS68vgChhbOxK2VfBWMmO4JDV6jckVoBWe
HAtsRZfFiIZYQXY2IDFqj2riUgspLwixz2mbUWly0TmbUavnkuXGpldXz6Fwge4Ehh2qP830ckMi
z6XWvDnaIDiCAt9yuWc9Ilu26uTMznuTJmC1HD7hFIIORd8BZBujhIlEEPRwExSx9KBAxKbAUzZm
XZ+TBL5syXbNqS8d9oUurCrkJzF/bX3IqolAIE0FTA7yR9li+R/jOkfTN/1xmxyKFGonrzT+IKDf
Vp5FfPtk/MqmhhzkAhUCjKqNV7pqk/Tdx5wGl7HONfNhl+o5poaQJp5ShQxhz27rI/CG93xmUsrz
jgA8DBmNUVnkesFkRjAmwVKtP2HA2HTOcB5EmW7Grvm1ZEgUOHhh+ztRsfdS+cD2TiZaKN9Lh9Ci
PpIkp6GTcTMC5oNCfqJlfyUJCXok6KAal3k8ad8VNbYs73VHFEN/sEP1X0psT5WK12HC0q1Br8KX
LM6IJMFv123vU7PcrZZiJO3nayt+L1byXlpoWXQ2tggWYy73JXtjs/M0pHGwiYTxey5yHE75k5Az
JIE9Og6uFYG/b7K63xTqXF+R+cut2rcqM/dKGTfsRi+AqjiFwENsxQBix+oxGcJ/tCbxVnfBf05R
Piyc1boRX0g/fufKPicm3qHKMe/Cugbk8/mRXFt6yKPbTLW7qDDGFTEKNbXF1l2IUy7rb9n1/y1Z
XCFNbdneEOtwdnE++4H4m6+UQwXTf5tW5ZkMdeZCBNVG2P7R4rVMHaYKz/owbaCCOX7C9rUaABFY
gzOR+wGNlgrmqSX6ZJyk85y7qM4JJ7N3Yw2AvuveEqGQqdTROeNC5OFHp9CsK3S3bKqnitYMZTgn
AS0JnJHnHgT2I+acuNXIEkAtcJT10jmlYWm9oNRMENjYh3A1iJOLMz00Bcg2mqAVIIM1DiyGXxZC
Io81cY01Lvxzu74U3oy1zVvDIxejRcTVopELoUyB8eJRWqlX5sClxirONCaUnBBd/AJ9SQVDzpng
gG4AtF/zbHEvpkk9V6RLC2RH1zRI/E4ZpzoANt6Rubj+26yGaHBAeQZ36F4ccorqEezBrSRKcfbU
NmjZDIfck/5S98gQ8Uf4RkF1lrIY9SzxlJJq8BTg/38Pnc9swL9buCRShrWdHouFsXtfm2dvhP48
V0Z17OWEEcSsrbuLzWhasPo7+s7CRL6O7JhYfy7HqMqa48AY/zHVn0s0doeo3pUaZt7QonU17W/u
XPdHHw0pZSP5nKXgRy3ZbY7Kv6WEklgPHkJwqW+Ww46XKYZlX+d8StD1q4CETZ5qcFCbpmcq1iXp
u2GqW2IXGB9Cez551KKHRLcAkEJvJ5CD/Jx18qNeml+iXdyzWxFES5LzsdW/+9oQP+Km6PeJ8nok
mVAXrdTZZLJ9yiEGbYcgh8fq2XelsfVxM4ZPZee6Rwcf56nMA1AohsBbxtCamc6Q/jDogTelypqn
DI6JkNO9gA20ycJJ/GD3QlIjO86nwBlcwNoDqTAuDhAVRuiaBS5f9P3x1s1tDxxmWT5STTlbCukn
uEU+pr7mjeEouxQEE1hl+0oeCLoHlf3Ip2UFYU/MVZYcd3rFe4/jZkt+WH1YMtEcRF4V+25dSYVB
mD/FiD83aUqaAB7VvRWKETfxonaZEskpsjLxSce5bXsMz10gu9MU1i+VEA1v6LWUnnPscus85nDf
Zr9faG0qC1zRhDxt4BtEnbxctOZW18b8EwH91RhqwBp5P0NJ2bqWG93V+jl6XXIV7PQ4y13Xt5ma
gzkezWdlry7YOXnpVNJeWxMHSqNXgnbdlne2uYpewY3fc5s1QpD+qBDQ/HRy85brdh/ZaBeEWlj/
qeS/FaOcV/Pfou6+W/XbTW3jbbbKHyCoYSBbgXMyVl206yJuEHYjn8kQ8PaA8ONrrFR/rlFVbvOx
TLdWw8fXYNjGE6JOLV/OSdvR00QfT35MclixC6xu+uQ6Vjr+34vAwF8muQGPsviFlGqEbp1Qflvu
kQl05XfkS2yaRUy7jpnElu3CS6j7ySeWgnGanUy88Ut70WP01FriLWCAeBaE1XEs86LSimip5Bx1
1M2dF033qWnHe5/a490t0nY/kuxKRc8/PYO5jQyr2bcMRZiQk2PVr+l52UYUGwvAfrjMx3I/iLo6
RETYbUqZbRhY1S+ybM/1NHsn9lbPY5kVFwjPLkhL8ejsgZZ4tnFzVoRzd6G1bavB9pVegnE3h7La
ZsuIXShwP1KnQuVmFS4cWO43QObEj0jZHQeLxigS/fjkhp1x6xlT2y7oT0TZl+xgtkv2EUBFZv4s
f2gLIFPJE4rw2HhLNQrYAC1sOy7RtesdHgwzuwgGZHDpLXbSE/lDrn6uBcV+0TxipK1Ho2fma6nV
tKbi5VQMbXkocfm1gmOuNyfnnCUNcTfNgqsiarb5mri7aJxgbbt81CaTbxfToWsv5yQG9OWW3bQd
nYZwaAt3tu7nfSPdABNReWIzSoC2Rbal4bLUIh0HW8BbZ7NvWjO5vb4Oz1VZYxKC1M5noYhobC34
FWAL/KmoiU+DfnkTwG60ZOHEMe99laQIjL0IaX6WkGGuODtEV7B4gD9U2O2hIalBRtiYmGWrazSP
n5ETz3cjloeuzLtHlaIpycLyDoSCg2b+Fa8O7Skz1BX57Lyz2ibcEkTDWNMuFLutGIYo5OkQFSi/
SkgmQbdc61WqY8QLacmADxK2Q2eiI0gh6carNPr8hh82OSarZDr2kKbPFhiWfsJGxEhNPvQmR871
kG72K1yMjmI4+kHgBAq4nBHlODnZJc9kSVxCACrYqiT87QK75zgd+/U/jmZY0nGRPzFPFVKtkNuk
9WC3G6yhR8y9WPBMpvJPJpSEJ2f2+lOvhp/VKnJwgWP7SHanXVUiSER++2YmY3aaMwTA0+oTzrVs
d6V0DL9wxnertvWlsRf5YMlfEIzD90vm7OPq0Wu/+T4yvDOik1M7wx6U3eyPLt/dThQAlfLI2lS6
eJ8EpAHNvXEYWsq0ZXUjtjp5t5pJ71kRlzsXuY60g4qh3HPV9ViKelCenVlY+yEPv7py7qnuipGU
MqBgCwMacHH6eVhJnXMhCza1RncsIgMbVQokEYYSjzdajaMRmSzGC49RO6MFpDiTtfPIUOzc7Hfa
Tuoq2a4f5ww3bksqXy864+pi5QQqIl4ny7xGbnVgaCw/vZmGs5gYh+aR41wNC6PniIrfGcxvQpxg
BfF7pIuZPRkm9wdSdlYQ+cDm3ZYnfGg5ms1V7pVuXUE2ybKKWVNu0T79TCuln5sek1TgcfgpaA83
1vfRzqgx87mk6iQ2JdxCmC3wF4OFoSadrcDvSCQLzIe8IDF8jP/GHnPuOvmCZ0aKEJ1LXxgxEBRJ
+dl+Rylr9aJAZuTK/s5l8LQk7MNY19zsNCuuai3QrA5bdOuxZw75pEZ7wdQ62GwCCaIxreAZq/FP
lm8aLSei9I4NcVkErm92t9FTPCvM9zcLo8Z4zMGju/LVSwa/KuPxIsYg98EWnsPUCp/dlYbpoCnj
pjRr3Cd9Q8sQP3tDlt+TWm6dEtBGUATsgY2/tu1mHBFANeomv/yLmGHubB/I3mZa5M3U4sCsl+av
IYHfdMo2QMd95UtlnetUmKcl+E2MB6Z1evj/vZSOtRVTg86UgOoFt+9XMF2JzlV84eLwkAyo9DTk
SSPJX4up9B5B0Vc37NKU/ClB9pB4fw+OvUUz/xiRmNzBmmZXpmLMkpsfuIzb3wkknm1jqfIg2Dmi
emgIdELVj+QTY77dTICL2uLLsCnlebZZtxYIErvYKGBkeVAI4tKPXFE8oLRMvoridjcH2EzytAUy
OoTDs0UE5wQ39QpsLbkYQfZqTxVx6u3y5PUifQ5KKADrv8IYf0crY4tYrOiPLOb6lNAW302LnCRW
VrTzYhq3KJqzqBH3NnTO+TTVhwTL/SYu9XMe1Qi5ptVX6f5QoXbvXun4NZPcp6E1MBcmwWkY46Nu
DAzrDUlPBe6cTeiuxTbDjJ09WZ+wRxu/Yi0Ilk9q8qOy36hZsyO5KiTG1WQEe3b/sCSCKcCS2cmr
WQU546wOKDk1TkbDYrE0vzJdrh8MTJ/C1nwKGwfxj9dY21Rov4d3stENog/Ofe2r2ju7tmai6iD/
rjqwj139BIObZqEpz2nhXrMw7Xc00gfYsOUV9+3R7Ya3MmKp2K0EbnMavY2NymxQNAAGa5ULuF+4
LYQOHOnMsciPf7yeDXKXT5w3ANP9IUmtLYLVEoHfJp6dJxtSMZjCgbnDOnVvAlSEMSL+QylQ4Gj6
TbGi/TC3/1dq+FS2oserivXHNJm9G9Aex2jF0Nj+iQL5tzHGl7LAb0l38lYYPZwRm1IIIQR2u2Q/
M247g441NzJpq30UBk9yqkiNJ6NRWSU+G6a6PkUIaHcSOejLY+ZpJb2tyhkqjTlu8Gzq/WUZtrZE
FMhsgtFhmX1VbkPWoseyNC3TXT4095VGdmiIVG15LxmUlX7Gh4unoCYfx1ixcmPLiDfrrmUT5scU
kPS5GsUpxcD3oZuO/RvS4LJPDyJoIH8k6/wB3AqBb8u3Q84dhsaFW8WJi1tbSaZTiskYgOC+nGxg
R/qjcBfqyKqgzxPmLUkgJ2sU84KO4DtLomrDUI7OPUyNg+pzsi81/rsZpDaVyg7qXroXsug3mPpv
njD9MJHr8IgFCa05Wjv+WDeOdo5hTHj1FV1iP4VbfEMuI2a58ULyq9jTcB5HxdFqCyIJW+M6ROZ9
xqKLv5P4qREQihfxKBJCW6n4dcjpE51Eb7p/FVzKkYwaLd70bnf5t7oX6PT8gkj7xkk6zMvoW01r
D6Xvec7oCK2cq9jtauUvlnbw4ckeatm6hUYQz80skwOYStbP9jzuzDLYJ7r/MinFCFhkza/WrCrh
Thcrb+7RCkaDEsV62qrP5lL+p3KjP9m5upaEPvsg3LxLlT4bVJusd79Uk7sP2EC/h4iMHazp26lH
CmUTn+WaFjTfenFPs+xgPoR5R+wJJlcJHoSd2nI0h3e7QgeI7mpjUCn5qgjocddMOkfiT16atT2z
t6bO76gL6ndidHGLhdW2Z6ewTdk/7dqx3nJ5LqdJWh9NTuDZJOXdKlrj6ATmHzEExAM6w5esnV9V
Fw/nHBNJot32TIpTukGFnp/sTvk8znRkGfkDsfyPXY86Ev764Ksw3QjX0jr0iCxPkg2D9/fOsD4y
C1kt0MYzwaBc1C77JJPefm+WTwU4DsJ7NXsh+0uTPcyP+2Vk/IwiQO5GA8vBgVSi9pEncVBBbGFp
527DsLIZZCO+FGgNOFXYHWbLEa0t1jYC29l0v9nSyy4J81etUY0WCUrCsK8GQhLJDe1rfnvmxZx2
03kavgQX5Y4S1sHZ7bAlACa+K43pQ8kRWtgX11f5aBsKGOIaYIzjRrUOYIDnvemgZRl7+0isMu93
yARn/U6bXnKPkEBwCvLXJ2nADtVqf1kk4yDXyz7isJjPEFBhsyqMz7lXodkzvNSfi+qvJSK5hhTs
MlP+xtJoPM+UcaHDDIopVq/eIpJ5d609VsdQccOwtAo9a2Q8O0R+TTXCrtsu9gOz9iER+tBBjoOM
ID6CsA2PMieCNB8O1piBZnHJsBdIx3chGGvYwY46IoH5T1Bm0fnjp2cOJEIjYuXTGj4E0rNUzR2F
4H1g6MbRfK2cgEwtGfhE9yCvWQoittsi3ivXmfwg7uC4kBccoypdsL+raWURkQ9K9Hrj7ZtK3ouR
SbZKhoKzJoAkXW87OEVsI+IdLAjfdqgByFrWh2wg6COPzeMEWsGysh7LzujPCzP7ZUyafYIIDiBm
4i99GREyRXdkTWTOZ/3PECz2QeNq2tSTZVztrnoRCslS43K1uJNmIDHPzW2xp+fU6sLzWAng30U0
+OzMkWQx6q8b61pE3bmjnL31qmS94mbfc9qy0885BoIVF2EMrOZLchAp8yCT1AwpW0fKK+rTyhYz
82JaxRGDjz9a/RfE3Y3kfNwYSNZYyiV405CeuNQ/O4ZsgjciPjoR4YGok6/ezc2pnm15yGK+2nAT
xsY76/XDZUbKQDoN3HOYGPOuheC78ZSuLrrBJJRk0Cv7UXJsapNAPZATtBdGeJAWH12dyr1ejI+O
Jd4afL7I0tw47I7YAWF5/CFLeBTaKiMQ1Wo4zZH9NSlyGXAbn40ctW5iYVq3aygTsQmyFe/q4mFd
wUDEfDxI9XUh6WKD8eVeW7QdoDUF+rbgULGWN03kyws+u5I6q+xNgx2nwjfX9rOfBDgGuQU+DUt2
h2kZzn1lF7dKVgxR2ke8yPjJao6lGfX3CJwKvkIQTEREuyFZK8jiTr1TU1TboXXA8f1aKjY3mBEY
mDq81WNEwvzqE2BrNWVc/DGziMsQoeaUck3aQvxZs0/bRz2qnqVKf1qG6+5Vbf6aLEi8XmZOiDkd
5CW985RFFfuUtE3ObLAgligGjeCnpr3ZiXonmQ6jCBEnuyrxyWblz8YDYMsaiT1AEl8COsCLrcZ+
21mj4DKP+HBU/srWMb4oiz9tRkiVK371ML3EVhAcCIx7CRaWgXNP5fJveoRarTrbeAlz5CuctiOD
4qqFHZU5px40HU5olkyNPf9wxFNSwJRCDA9OIugOWZK2l8RAQAnJ+xyQAbNtsP+B43T4xCaKxBk0
wXbM2sNUTrToZe7Pa/OfddKkUlMFVgGYCNjjTyinh4sMQgF0kQSKf76rJWJ1WAQLF9eaD1JmnBdl
SQtTBUt4syygnabTo1IS3VFX6Y5IISBFiUr3hjd/x/8GBeuLE128tGFcM+qB5MND1eMehCh+YOf5
l51iex7guGytqoJhA3PVSpxlF9Py+733rsn1PACRzuBvimeyHrZL3CuwUTPGzYwP+1AQvcEueGc5
dnQds+Av1ieeZOqSiodtm3ScR4hX1Dk0fQ0E7mIBHfVtQ5DMUI3jwe30z1rVxV2jz9U62Qamqm+4
yXcxw4JTr4uXcQTEBIxutfw7vwPHcE62cltcy1RHRH+K37n3PkzN68h69K1zmH0MrXxY3tSdgPpG
W4u9JaCsmcDpicyahtxceOTNTYq5ZFKcmbu83CC6/6k8SQEt5X+UOs2xa2PfqmF958H7hEgS/Dym
exFE8toyqNmq0Xgwk22OQWE/jG6e9+7UH7nwvGvazVfEoeA9Y9s4TEPFleGiYLA64rNKCazGJIbC
DuNNi1oazHDyy2NGs41kTwpBwAaNHByuouBXnY8frZBgkMrx2Us/SpEDI7aNfD/3M/5uLQ0/Krwj
1iZ2Tl0uj+gzsgDbjgJLoTNFhTCyjmoWvqp4X1A/W9ghBD2Hl6UpMVUUjWEyoQTsvkIrTm+osakB
MSnWyrBvfcp1xN62xccELaREHmCwqMV3dBtx+FxIYIGoSJaOiYAncmyyWqK/Ee9F3INBDgXBgWVr
tx9D47w22H4xjt0zA/+bY1cHMk0PooqKK5/EwUA5/GaE0tpyrFNzhkUCHyNBYQmzU/d9dKUvqdiQ
IPVWWZqdlVW8aaZXRyZcKWpNaz/hwX+lRvRBcw+7cgQlhKsBC2zPgJjeBJlp3X8K0c7PNZb3qVsT
/Oz4HUEPIV8dJmW++NdAuMbWsZodAdEwh1Std3AzeM8CL7l0LM83lOx0VkMenbt1y9Dpa2SYNdGV
xQUzO9M77pQrVkLpRt5TYrnPNJzpueC+Dev0pke93JoywJueQx0dmyw/Q9H6Han2oWt0I1NlTDcX
t9KRShQfTk05TNBScAR1D4mks67/XmTBcJVox3A32m3uI8hQTP7S4eLYWOixEfWbSg71LSRtqqWz
PnDH7zHRLMDJrWPbal+WeXyai4b/n0lHO2fAT/h1o4N67WXwiRh3+mEEKmDmh3bPYJxN7wWT383W
JeccE2xUEuw9B8ml0Z58Ug00uKl+cQtPYbUUkOCn7Kp0MNwiFI1bx8Hs1Q2BtVEtllsDuAL9eecS
q1C+qFp857asb25htQexFtDYVdA8WBw46xyeXyRgvWxCMF+JvPhIfoVh6J7//StoPfO81GZCRseh
DYb6qazow5kTj7syeNcEF+0KCiPfjI3lpizNZTk0RMrAn61Ld91MMNPS5XUq/6Ke05c8jtN9M3Xj
m5YDZOjKnp9FlKN/o8/lXMyfraSHaU+QnhdXdbh+Evsk+wSrVB5w284HxBmUGG3Fb9jZ1VdKZpnJ
eUumSM8A0xw/E3OKX3iIXgcwLCNWtdaqLc5eMBsc6yVKqsa7DDWq/8Xr/nRW9FRLr3vBYbzsjZzk
tqzJtiQATV+4Ns0hnr7TqsVVUwTbZYnsW9q76YmN8musEYiaRZH/yPDLbTC1M13x3JlAFoGjcKbG
oFzBlZch0V6BMjrDJsLeglKRg7CksiZWBf1h7l7otnPYZ0W1i7sBJkutP3oz5C6mtd80gE4ZPNKA
rm1RvmDRVTxF2xCBM9wFuAHMH+K+EzvdkD4vZne8VLyZmyKPywvm+W0x4nqg2lW/hp1Fib8UqXMh
mnLa2cYMmifD4EeGBrwslpd8ldvCuKeQAu44xS8Wc4hK5mIPrRkzKI0KYj9yJx2aj7jdBCjmNhaG
7W9t9h+jF5+XigyAAcll6oTznok8pBPy3c6I4MQZ6xZ+rk5lqAbF7CsCPiAq2++kzYxnJKj//8Im
7Zw5FUzGkgtvnsgWSUWPKqUQcHGxL4Riee5TvpYKni7pqHrOidtDNG2OuB2Sif0G/HNQOBOTrMB7
zVDy2UnoG7XQ6DLtBLlMhn+ECIBLyowcGY0J84ci90huPG4L/P6bOKXRsKtcXDojeh76lRNesbQl
zfAyjsxHsyrcecn6DsvW9Al4p3lIgkdqiJcqgsoB4Z3M8lTv0oF2qCAKzYzs+EQ6GP0Rec0MExeV
10f0rGgatFoHcABaXYZi+2EWfyYvP+Fc75k/NIRfdxE0ZufJIv1u3/cpIBEnF4905Knv6bsWqMbM
BbqzzL+ceFz+izQ4zDQMuTIqvt2OZictpitHB82PZm4fFXJNfkx/EZk5PGs6sKvJAexIMZ3TNiIc
EUFLtQ5axqE3zmgZnAkpDJWEuxLxWZsMI/5CdsIbKEoY7+uVEEKi1fbfPxlPQxWg0ti0jXsXa8/E
rVhdl9RCrOqAGzAG7/zvxRaNP0k7OiPPL6/ZioGoySo9zw3b5jYPT3YdnqSDNK83zHgXg6MJO/el
LrziOQ8SRQi1vnu4Rm8Y8E4zbroitOoPruVlm8KiINdzSn2Fvquak+EzL+KzCdwDO3yuXmDafThN
nX1zL7+P7GLVGoxhlQE2tkh4gEokTVmq+EaT1Rv1IXb1sLpVLJtxt9PLuKa5zt95MVV+9po5gKBc
8PkxGXCHP8DnWSS2ipquDW+lqLUfeHbksyNnR6DqlGvXYPsrZAVyQ7LKSMdvS5fFJTbH4qinxNsE
ZjU/ZJJfeqBH7nQOwwZ0sTSuoZHPJxFz3EZD8VoXc/ygUn63WF/fSOHaR2DSP+FYpZc2NZ65aVAC
4Rx6s1XElgMlxVuBzmnbeP3PPMyWl9YkOr3PKH65Q3esbqtDbmLwjytoA2iqnJ0XRKxjUDpfw2S5
h16rQKalYt9DcPbbZmGYlP8J4th4EH+VI1Yng3IE3rdRMcHkJhpgeiQIoPNIcxstJfpJ85UpoQfL
kBW7NWvYStU9lyYZX3N4UIP3nSs1byuTaLrWiCbS3rE8eIQp1aVpHnROfKROEahJ+pgdZa2xVTbi
QLOO5FHAGXseKfoRiLQxyneDgBU7OM/sO+J2tH6g9uE2zDtoxtL6VYR45QAFgjvipRU5WXa6R+TG
xuUGKDB8QgDHImbGbJnb6svVKnuXfYTpLcL6ZRX5jQKSYeCwfE/A0i4ame0Gvw15cm0XPkFh7Y8N
CedoqI2Vsjcn92Em06oMIutJJugn6Yd2BA70vtOM8mp61RFS777RiBOtsvxaFBNTfMk8ufBrR+Y3
m9BA8IKP2txOeSIOaIJi9NpsPvIdwmSQ5e3CqtxFRobNln4qIv2I9JF9snAosES4ADzxDYAjx8XT
30PJUiWq+nw7slLBwuwth5boGBIJdPnEedMgpzfY8kU9N6/XksfbIikc5BAhJclmGFYd04TaRrBG
9sQ8F86+iNoKo+DskykLyB4jAWfF8OgLEnVXvYbsGurdotNvrYC11DJ1DRF7WALh4LhgGsLChxEn
8q0uQ0mO5PYL7ZOfto8wlt427hL3atj6DYEFltwJwrNu7GnvMRfU9SK/PFa+WFZtBkc+lBNGVX39
5IjwO6jYbYtOeGfZIX/LtcCXqXHyaBcuQVHVtEkhLtg53FXslvxQFC8qF+N3XuLWy530wL0W79md
flgel2cMVmPlSPeHsH4bB/kEjcTZNW35q69a9/bvZVqaFIkaI4ZgTeLtsfc5SfNLQcqaltFkpZ4U
j7l18kcaxM52jhEC/vvf2mKU+4mmG1MApQGWl+Sa80cBEJFvRrNXgWYONHbDYUgxUeItEQ9zhtnq
BNCjgqXA1Nr/8SLNRDOzq3uQDMgqFh4SS+qbgUzmgKlhAjomPsB9AMvUBQu8UANw6enw0i4/jail
5jb2LqVk0oWeYpuWnUGwZASqHVeJThLne6RIUNFMiNr/MXYmy5FrWXb9lWcxFrLQX9yyyhzQe4f3
dJLBmMAYjAj0fY+ZfkHjqs+Q6Y8k019owd9TvswyDTSBOdzJIMPpwD33nL3X1qv7RNYkIUZUNqMn
921QKHDAYcjict00XT0cx0cSmkcwttZ3+Bl9undV/isGWoAZmGCFsGqhxhhA66y04takRsU6ilTG
ZHV54fbBPmKEv100UJwGS67ZploLDD75tpHDS0Ce/ME0cu9mJyOxgAObtcZ05A1R3ifmFYHQzPvV
wlB+suf9Ddvtd5KX+C0NH/5rZMNEYIfHtvYQqM17WmvmZUK30FPaZ4URnJtofOVGZtE8ceZWgxm9
9pVPHLhP9xy3yy7tml0bs3cuNJXBTBcFe2QHKH111EZRRecqiZ32GMjwc0RycG9KvbwmqbN+nBXR
jqBdeWMlXYTCoTNSZhdInnxF84rNvF23vt/vH4cO4cte6kQRob7qrtTa2TIZ8acBZ3Rr3dqhxMP4
WkIyehwMpjUIbYcSibuFWSK3GXK0oyw36BdXGgvBa2MYXOFARw+BRbKoj2B8rZrIFEQVI9sp0IJQ
Z8cs1SA51raB7iK3ozesLtXBJy1yEAiskpnHa8Zau1Wha5fAuGn+FYjdKZZhtRcYtLVtp+jUz6Ve
7HQ/eM4ZOnIltQk+Nv9Y2d64Dnr42Xlx1BwD+zSMmePkjxlxMm20YNDU4XYfvwGFsg/M0+EAELOB
U3zEyM78qQgh94cZrZI8dsKD1MfwQEPxIKO5DyErex0bpKSqGP+yKlc32ii8JxMnTEtI7qxjq1wd
uS2TRCNfZU4AhlCDNJiP9IAKDtogCJK3PAqG3igxrwX6UoiECYaWGhtMkjvgEvbGsftXNTckSjGw
1y2pxaTBo92Yr5Geaxn2TgImxYIrUxQOAaONtbSIhrlbUysob6y77wzRPUW7A9MsvUgSPT7LDv5b
Ur4kKVpSqyrto9ep9lHPfPv4OMX9ts51sq0gYuXIqRzjyZ89ol5MVUcdmB91u0cglvBCJ1X91KVx
vMwwLWvMrIMY06hfKFhb9M7F4Ni5dsn2Q1GM7/j7yrTo3cgUVoqykIcjuFFG5zEOPKOYbTDdSVrB
NQgN9mYEq+K5iw+PAyiY+FAaanywx1JueeN20ybsYX4maJQh6M1zVdqV3wl3GLd8KtpzqpQhv1iE
Gpt5/wz6JUxURZbZzQa3js8Me4ZgH4b+xTdiXJVB3KVEgHR86nKkTE2Y7TMXcbvpxpkf7s2aNJ6O
PutKomiBlEiTOHIK/G1+gvm801diPDrDqO8h+2A9M08gC9U5Ntc6g1046ISFnO0OmbWX0OdUivEe
V6kHV5LZJMtkSxMb6RKjlkPRoGuxuGXgCdXzDXAnixFuRHxAoLD/62gnVwmevFR0UOFROGELqsX3
KrG6c+6U5WtRorDAZJ03rbYlk3PZGFq5CbXhOYAkT3hZfrGzoT36TU9f12uHuRFuDYSP8SQeGRBg
JqSBmEbGUbY9l3ULjzPjlmqbUwwghEOlxSpgpyZaB9RCxwcaqTJ6+1D6t0HVxX4gyIheLNOKuCc5
rGkD5lVMWlED5uaxmQ+67AT08Wh2WDJdzAZYvkmITlIv2GaC5bCuKDjtK1NnzBbSI53ucWp7IIf9
MF/7rThH3EwPILDFtZhlV1gY0CGzNgIZxtYYXDWmQ1D9m2qlTdEe6fmJKiA76lbpoLlorI01FXDZ
Gt25lkoLqicQEzFMsbNSCCfEDEdMsJYb14Qa7Nlv9r4e8Kfn/xGGbQj5JQlvtDsCugnUV411fTyD
3zdzu9z8Hoztzz4jPFuLm2Uyu8iE2n4YfX+ILNXaDE0xXVVZIisc/G6dk1kBfyTgInSq6pJQZcms
z/YisKLDFEQHJW5qMmbD+vJ4NJr53BvQCaSrNYV83P5UxcZ4U0cGqiLrvb0WduYJpcTO4XJ1RyzW
2Ak78dzMh2oiaEsfcipwQt4Qop01hdLbsvMFUNloYxPo3M2Nvaoq2h1wWUfh4tE1erokoRpradfo
F2etIA7OTVdOdKQyJkE1Avu7DytRsaRxwwpTHqyIRqztlNeR9JFLK1SxNqoYlorT3aoEORW3ALnQ
ySZYjJb0uHv6V8MD0104+CUTJhArLM3KAZMhWqYJFa5SDBdzeKuEXX8kkkihnrl6nSGgHjqjIWm+
RsgWeP5nO/dzfJCuaZBQamS/UCFZ/C7opNIAT1nmDDu7YfgCIKf4EQEmsDq1ePHtYhNmSL4MbaLC
SYHlgRvxha/+0pzkY3IKH5oaGdXSBkEhYbwzGPtRxF679nxaODI3lggRIXJ66T5qW6ZutoeaAfvG
vE/DKfE4yLz749HjFKwajTIwHQSymQh5ZH8atcFFW09iXxSXh2qCd2v+/REsR2zvLXk4jUrDGQpo
tdWcGrRDnvcLYVk25i6CqekyqbdRkDo2WfoPlL69a84H+Bnx2vHC75XJPCYL2r1Nr2RfakQT1oVH
BOSEP6WYynqZet+yLE4PgsbDFjbrc9wylA2FljGdniEwjKh8/dkZCp2ggOLiVKvYlDSeA+5fMnXS
JcSfkGwNQurT+QVPgyXsxINJr98iTLaANpEMNINCZgE0734mZch+xvOWllDtpwGC/Cobs+DoA8ak
7GVz1pkhyOdYGw+e8emAttoMcvwxhIC68HoOyw7OEYgIyJ6ILIpy/zgY2BurMOldw6uQrSX8/RC5
nIxecXbNaCWnyWIxq1p9WnrV4BzD3pvRRNk3cvccsJqgOT2SpcJJDEvumw6TXVIrzVwcKzmKY6qJ
S5MXqHDmp/58/vfT9p71tbVmShtiGg56321s60cY0LalDR4u0ULcCCrpn2g8FtdRwq0awMg9zh6H
tsYtoYaXap5LkwxhrzTItGoJTkzBKcyuPEv2HSNOBM6Dek3ng5NGygZicrhIbdGjKVargj14QooN
edaI5iBIlnGFByai4+ykn5lJwrAvjOFujCkgb2cKt1UVA8ep8h2aWKBGBcN2x076u7R7h0IKTlk5
9vcelNZzwlxzfgkBTvAk0ASuRVMe1MSnacqA5qlQC7ksE3a8Ud/jMBTKKcbsVXdavNcNgw0Ot+9r
Voz0c42eWqrAMtMVTO9yFdwPFr2a7aD/U7xM5vCuJCk+Zq8+K1AgaROn9pZgXGvTI1ty7ZmkuFHg
PK39eiaA3HSoL6cRoPaZ8EvlZDgG+OS8QT7jLUO7d8smTbZ9MlIiAEaGFdqS9dVC9+GzNXtaGNWf
iDxHfWew9MP2crZK88sck4pRXjoshdKf9HTs92gqhlOU78Ik6XExxCpxH13tdvRDdoOsyj2BUtO+
x+DMYFsHSBbWwSlLkV/kpXZr7LK+pr0TrRRKdBda+qsiTB2aOyDQxEa9ajZh+4YMEvZT73wKOYYu
xJhnFVX/E9gfso7kHbX3rh7K5LtRAoWo6peg+6V1Zraz5h5FP3crSiIlt6md/ii8Wjk2IWw34Hjb
AOb2olMtOkKZuZ9EJ485+AIuN/QoC2aaEWkn9R0RjyQdcJhgJcwXiwkjeU9y8YatNFUMu3vSPvt8
1zN1qGS+Uz3Aib6KnJIq03LQVZFFSJheaFCv69vff878zOPp4fFj51PR9UeRJK/wK9FqzT9JmSM6
/jyESZ1iB6G1SNPSHQsZnrwG3Ic0kL6bdg4RKhcFFVkQP6ls4g7DZIKyp56NFlHvExAdsoVMQ6T0
jZVT9GQqrDmUQtrKR4+dP41eB6F/UFeZmudboiD3uHnxzLBbXGooxukMgLoxxn08SUyO6H82WV3e
qA28vaFV+DhNJotOIYAVOQych/mFXpRrreMttPu4JbFCb93Ho8cB7RJxMxHjG2T0vlvUhrLv50de
4NqByDZjWd8NYUs+AAqS96ClMs/0rZMWLP8FY1eLPAVSEImintvh3VA6AlcZDx/t8VGpIjfbejgP
3KEq3+gU5hvbGda2NXbb2VLW1LAYpwIIAN9jesWqI1DF1Ud7D+DQ2MF2gMtm25gq+4o+nJqJ5Dj7
BOuizF2rGpKjZfQXxwJJAd38ThIJMUym+eH40bjBqNritlLTK2Q7lAZ2/BzO/ZYiIlxa7bVylTZa
ffTkNOwajYZwW9VHu0SJNyMubPxgVhm/GBMhZsB0tx2T/U2kov3oAnPc1jDYoQAPblYWg4uQfM4w
AjSreSx7ZYx1m4qH3d/jPBfO13CsNAgavCAhtOlNPG6BQf1qE/zbsPY+A6TwqCpw3yJDKdYdPUza
9uaWXolCk12vMSbndHVwoHIT9kjSyJJN7uEDjbs2d0cddwqAPjbYj/PHI4BP96nBkDalQeaCUKeZ
m5eZG7dzQlrh5GIPZ/ixNYGnkrqPP1VIa2+PduFx8nj68QXpQIgdlvRvuHQTNwzUxPWiHmz64+Hj
ycehjoClZi16y2KK12hT0y3MWQpDKnptacTIlh1yYwbutRkcXc+4o9PHfJzW+7xLa9owSKdCn1bm
NOAfiCozXsoMvpptDD/01osuRR1+RXUDTOt71VX9skt489WgV1ynkLjN58NYtfZaSwWqGoJvjfmA
oQGLtYUarJ1HnVCaZkll/4RmZNir3ei4Og2hijmSZe5t73Nib80a1W4V+ftb7OF5IaHMu6KEjI+x
DLNtXpKxLeOSvykKoy4m4aBQ5Qz6hQaIA53dyIDmVKVbZei9QDEDE9o0+hGJKDMI3ezVdapAXGNj
1h9DA53uSOH0lARNcwjydgTVe23oqzKmjM2VObaqi3xEddlycvM+KKqBOyTSD/A3VLbWU+gmsYHc
XUO4bLC4vkV13i5hAcSsq2by5njKD4wGrEvzi9iRO5a8V1zh6aVoo9e8AUihR0WwBxDgIArlW8pR
zBOldB9Hjb0LM1yvMsqvEpI+Ag+wnmmTopZUZHvGcwm4vqOLb9rKh2XBHcuYRoJsy/wbfJzDSH7Y
W0r31E1mUhOg5HWkApjONDSAfqJyh0T9/R5nrKQ0vG8pUx4aGda3JuoiNwaAfmU6P2GXQXyX4IBQ
tOFgTTJ6gWVbEuISRb+fcqNq55ps2D1eNfLOWQZJWm4c2UckwQttXYqxWT1OS6wOs31PMPQyFj5G
8ueOzHnAMTrkS7b2r1UOKsSsW2Wt+Gw89chWUN0hxogcxhBhPlU3Bh/VrW/5R7q0+2UiZVukkUxe
MgTikJFgQD5OQQTUM65FnHQnklxnDeRN289f8rr3Dv1AIE+l68G5z4nBLJwR5kcgwk9n5EYuPPm1
jWsgiSk33zg3lIvaRMTcz1/Ra9a2s0K39qPwzNvZ3yictoH5bhKLrXpRdsGWReyX7lH1AjtbdVra
nQBVWhtV8yANNHmwr8ci2/l2Ox24FYX0RfP+jFM/B3zsYNeySIeOK/nuh5H5dbA84sQws24ep6Wl
uzItwQDbcIcCMSqbltnftuTTdAPvqOEKbYxLHybyafIo7swJ/pPwP1BIeF9VhN380xsdniAuTlmc
FclSqTnaa2INCeshdXbRnxKmwo6hh+BbWSXD4XVKo/GJ5BpKFTQDi6CZ/9NDG+KXKj4xIGs/7Bjm
ju3Z7/C6PEbk+SqZ1PE9YgSU0R783tgM7f3mmJtdgA9mEv4lUNErFsOvVIlrJKNNcA+EgOAsuSG1
uR3c9SYPV0asnSOtSJ7bVr8iFRiOPe/zvq2ET960FR0LdWywlvSKsW2YFzaBswIdQIMXcI9ykqx0
cm4+C5zGsA/GOzEz47EYxndP1uMdqrX3THDz46SwVXmwNGXkHZLM8StV0ffqHMdu12UEQ3OCaDBN
1h58OQfbh2tgGKW1fxxKs/3O7ShY09nm3t2nyHsC1rInsxN4aAUygbhvEuz2FbbNUVB7TC1pCfbs
qA613A1EYzLQzKP9ODVy7wexv6P3Fx/wCwLqQaUjSL3bV1rnuExes40x1v4lLHx96YS2ddcNjzAm
rSjWmqdMWxEHc6XrYFrWC+WlMLTvfZuUJ0cQRpkKh9TEDlmL5xD5N46oZx6HbmQEZDBqWqCpQCU2
SWct52aFzhT2pPgkxip6dXHmJsbj+ThQmXCILNj8+RxT42JtChLWmySRriYMyRi9le7jNBi9u64P
wSYFsF+g4Wpa15pLp2AunaRmW1TDtXxj1w1FHLFtpC/VarJ+YjKa6Tmec1djRyEkXFfcNO3bA1B7
OpNRuSQB3vqWMZPDXadjpQ63huIX7lDb9XGaD07T//FoqqM3iMPZ9vF8DYQX76P3il3VcQtbEf9w
UIHdsfuGvAfpr1Gffj/PAKE/BchnoLN2wI8GJICGkTHdJTiApkhVwRuwPs2YK69UGCQKfEJbDBT6
xjY/Mk+VzxDDqhdTp9uQptkaat7sP7fTW6sZ5TYOEuTN7BIQh+Rgju3AxSUSulXAsp/VBbi+mW5S
aNJ/EcoUrYIurk9WXVrrEcZ/a3aoSzNuWG3U0Lvk29hCieAUS1j6RZoaZ+ajyETIBriStj0uMWDV
zx0g36dAWmtWZiToWL83Xk3byDesu6oEPomWSb2vaOY+KcF0FzLu0LNbzbmbD23Vsik01GL5OE39
S4JSC3bBWL9lprrT49G4Mc31n30+obC/67d0mlo3ESbL33yq0bFYpab23dOZm9v+pL82xM/lEFa+
94kpnkxyhy+GT1DMWDw33ptTWdbNjq3wHmXYPOxa/6g8vVwnAAXfEC5vlFnzr4dpsvFTlIp2D5KF
WiW6q1qngWcN/b3mwXRIy7Cc22UqxnxRvYftV9rm8lvsCMQ3UNKABqjGmsqz2ERk5h4omef/WOsS
eOUcuhFRJP2N/g0dLJoOhVUinJUShp//8chLuxlYoJ/8xgICnU/vACJ61A2cQVOACqIxrgyLhLtR
iaYfDcTZHHMBYmzK7k2HgIDWXiemwVVzpX+rs2kNTJe8T+rbxTAjJ1RaVFvbkkRjQiZw8EAja+/3
U1jAXarH4zTAYSsdBKU4HpXd2OJ1IYTpSqemwaAWvD8MpCWMccqH8aI57ZEKKLlKM6pf5+v8ihna
PBtqY0AKmWS/SbLIeIpSR54fB78MXjWJnU5T+vI5VOP3hB7mR68nRE127z5ejnUaS2aZ8wHHCg01
ujWIVL1LmaJMr8MURYfdl1ujbCo3GlrraZC/cJ9V54odyrk2S7LTQqh104ztp/TZYmyMt8PYzuMw
7mvkQMyjmLhBy/mPDz2vWE+Vrz1lslYXrZnmR6ZDPcGzMXMxuDzKyGAK/cGuTGX1PEXS2LP0MjkJ
5UpDikF70un3NRCONyGCbWG0JTuFNF55jJDR87KvYfkybkMqKW6JdNuKHFAo7WYfr7oo+5NBqfXO
3ujFtJT+uJCi6YCCwJFuepw3ntNUp4yW9KKtVDJbDHw+MezZp15tnLXf9eUSUEd4HBXre9L58int
/OL0OMgyXVsMKrZ/rkePRYptW7wbo2Aj+Mb3eAS6m/X8ImUiu4vdJi+VpoXXnK7P2rESpAkA/S8T
yd9RWJh3nRp+UeM3OkiBRxz7cXlok7aA0NMazJX1CgFNTTJSHm2imlKi9ariOcwMdV7lljXQBBcd
nOLKwoenYtxii5zgx4FrTaPJux5TxlA0V7h0PUujbdKQFqJlH6JRzOeH4qJmVTTGyLw8zhIr/hZp
NIFQXVV42Pkq4FuHMbDT97JorLVSTuXGZzTVmYiF0IIae/QPh9YA3RhWnbrTBOxbRTEhZ3HArHcC
g69d+6qWCzjlCKNwUMBVmtYpoWJTriQHRxGEnSCRtQSyv8k0xKqQE1kuvpKjhjTeRA9BpkDltSb3
Ft+hQzZDEqwKc36r+bMe7CG0lvDG4g+c+rhLjOqT/2BBdzfszwhY2MkatNKdTljvXMnLpM2rzxql
DBeEbF3wntaho2k+w/TrtwCSBtqsXvuuT2JfclHhl/kmhpJ2Yh/JbTAa1Wvr+ceUCDoAErmDX8A3
T5rA5WnZTfHR1PIdzZ/P/MCO3Qw4C7OMkPEqVMRGzfFIzCij2Cd7JPKGe6U40BwpYZasSjQ2g1Yo
h5Bovl2GglvU5GHDDXwcc5XI3QT7QC9FeeiVApJ2Kn0NLyOu/MhRj2WVNC6qBuPiIdO4xIN3S4k5
cUWaZZcoWTcYQmF7H1GbObe+0+1nYPoYy3JmE49TmNzjrp4shdk+X6plBOy22uBsnCxyzvDCv3ID
Sd9MvzBp0tGQLeZTbiw5211qOYmZUdrY6E2GZec226rtFF30+SAMZasM2MoUA3o8yG5v543sQhcA
DQ9amWe02sZirXeE5BhJQ7k4H8omkocuFG9k0jKMslDQJQ29tQ4ovoasELIR3UA01tqNadpGd3Tl
RE3mgEHUX4eAAUWnCXWNYzx+9aAlL9NkDLbUr/Erpl1MY2zHdh0hCa9VpcsniJRrpUDfX4rOeEMc
uXBGx3+RaPguijZ+ezzNxiPbMoYsocRK443Ypnwx+pnmPl4tZQLtcbTv4IKwVvVvie2fYza0l0E2
4vJ4pDgfpgin8+OZwe6YqEXipE7jJjDMig4707fJH6xzaQHctczhEHg4bVJy4Z6q4to6qkIAOyQl
cPQrwd/r8EAkPA5xukkqmiQG9hdX6U39Hw5dnb0auhls6HF2zGVpJjzucVyAOdHuZQGDw3lRGz54
eQDaFsL6wkCws8dww5wvMX7a+vBTayl9uPTqha5FDdYXjM++4xUb6jEGk7FCb8uXv0Kngm40lp8R
q/UT0qTmTpCouqKxlM4TznpPG7ZbBaWxqWzfuybsIFlAPPXTsb9RZdY//YYcVj0otXtJP0B6ubxo
Ctow0ajPslOiZ8IaXAdp+WWIxXZgZScZBpFxa2GiYMlhfje00/dZpu70IaQ5mOcrffIi0JNBeK7Z
bBtd+1xzJd21hqDLmGCOJxma1Q7uHME+WLe5xUPzgZIGfhsn0p5P2MdUjeqRBsOblAY+f6869lPT
PFvxzqtK66iADT4VPrMXB9l0o1AtjfVX1F3FO6MCZ4uOn9wuLS3emU+/qcGoXwEwdGfuk7PTPBA7
nMU9lRQBWjlTtw3w6hz9NkxZ0AR0TeZTn/FKpgbZPXYsea1QZgkH+ij6uedhYj/BHvVroEb+K1Ud
OzuNkacz9v6r4XdL+Mxkedl1u3JUp/6m69E2BTiFsLZrCJjoLyhqmGEgrTuSrq3snSYm/4NZ4y1r
KhLBtZNGs/GO6Hy6iIx/Sg71HjYYxPlcE8cgIxucaOt+18nUenLMTLj2fLB0uhpWbsqTXpNS5TfB
55jmaMNwl0BDT2bA43B5HAzeh6Oep1uCuogNUZF5mUGDlbwokOIp/fiji5T2HCrDt84yIJpZjrZy
UN9CljE0t8Yp5kLY0d0/T3mzWnwRFCSjXRwL5yIzuzkAWtG8onJjdEBny+mb8+MRdnP6EutBF/UZ
BotC8BVhOdIcWZadldob4ylJqhrDwGQce3u4Bn2E91kflVvY2CZuou7HpHsK3kQwZh6bNtRlt7bV
JsbPsiZ7S8MWn1sN4GOwB30kwn0UI4kJRsVVnTzZVTLU92zBKgqGrNsFRfrkYCraNAqI7UgXz3Ei
4u9JTdVlGVG0MRwC1NA61vuGuPo1Qd7Jq9LULxYEyB9kJN6irjVfY1RggCsnbAHCK1d21ivPNSaL
o7D6l9BEwbMwu347pEI5m/OLoXX88tu//O3f/uVz+Ff/Z37JUZNCTfnbv3EOxpUkLT9o/tPp304f
XZj9yh/f9Pcv+udv+dsx/KQtlf9q/vNXzT/p79/Ev/zHT15+NB//dLJChdKM1/ZnNd5+1sj0Hj+A
33H+yv/fF3/7+fhX7mPx869fPn6QRMy4tqnCz+bLHy/tfvz1iy5UzX68Db+/C/NP+OPl00fKd/7v
//hv//O//4//9e//9f/xXT8/6uavXzRV/4uk9SOlblkInlX55bf+5/yKI/9iGqohBc5l6Camyk8C
e9AEf/1iyL8YqmOoqjqLtVTLFF9+oyH6eEn7i0XNJGnBWKoUtmV/+b///3/6G/35N/sta9MLqepN
/dcvJoC2L78Vv/8x5/+hcFTdsVRNUw3b5pGj8/sVnx+3MPP5eu2/5IrPcjHFxV63uTXC2OVuVGc5
3AcucdjsaFdD3/rqDwlCTr/Kltq9hYa5RwTBLRzsM4lQ0McK+dEmMj63IaoiLUq9r1btwU+M85lZ
rnCBThBDSWb6TjpVFbYtww2nxphnVy5NKRydRk2yaexnZydFM+qTpwOTcNTxakUnlUWM7DyUq6hu
s5UaE2nBSJ/OqDmFx1IdlFVRYOltNEBHET99OXKjuamIp56Q6M9cchSRkQLvQvelt+nhmoAAJAIO
X05dR9eeabOuZLlran16x7C/tT3sDLXKVtwGcicom9/MNPmpAK3d9LpO93pW4+twBw8IT/DxKGgN
c4DgEo3cqBvZJVQMxXnyeuPFSkLjSU8QZ4cYU69wH8V1IJFvTisV4wWvbHdXsuZnS1PULRlM3TyJ
PSUevqORmo5WqSbQflBfBYGFTNlBDN3pBsEvUH8J4sD73VZFSCZeayPkzV+Ci9V5SM3L9js8duTG
QOO2YpLZosoqfx87g0P0IL+nzTuyIIVyuGuoAYmuU5dllOJxHZLkrCr0Q7UQqn0VeO+wr0nG6GmY
lgBXnxJDjgs1fePmW517h7wDmarEvNoBJlsSy5YSrcLJ08LsNNAc2VdDuEPTH200wlpp70P86hrH
YFun7Z2BTo0TvMVMT2indGLfwMFdIufzXWFlhBjwd91nGmiMx8xBqbRDkXDTD5NxqwXToQlTeWR/
gaCJKag6xA1/x3FW1ivmWuOXvneRT3au51paXl2LNCYl0otQxZY5ST+xM6FeFKeUOeqyVWP/zRpg
bSnsZ5RGbgglMvcSAAcIOhZgBTvC0LfPGtvFC10duBBRezATQh3YLCovlEG7gLBhZMNn2YTWa5Yh
6vUdt9HG4WqEND0UBh9HgKLoYpJ4Eyiq/dLHOGz9ltFqFfgjo3wI30OsmbPkgLGMHg1nlFi6QdFm
1N2A1NOID6KygCaKCW+iWXyy3toQrzRmwZkg417vYaUJ2L0NO9ZFAXhzqU6gsGXZnSOjnU4h14nF
jOPY9Wx0HJPp92TeR1ifqxRcT4VNZG/1IzD8ImmYkTNG1XOQx7RNF7bMpxtD2uxSBvqiyCmXMov8
tWZVjiGTtkHrtgww4ptvGgcfBzRjD3YesR5bWyP6FnXDW4Q4v/Xb0n0c6vlRrWsb9lLDPh1N75iY
oXKM5sNkEEafq8k112eBjzqKw+NgWkHX8YGk/xY5O8dIy6+MfQ1QAldwNgVFtRYstdppP/KI8b1i
1D9ErhGlkGrNJVfiheIPKOqJDcNAZslXetg4jiJcEJMDzAIZ7DbOB2UrWgVjTRy9MoSUb2XSbS26
+Vs9Uwu6/B55JcyOd2jsq3NGXBNZWPnddAbQmWPnkHuf218z7kl6H600vICEwNAunYzBcbmMvgqa
OUzs7RrX9WvhK9U91nuCXoC5rcGZXwOTfHErKfH9pEz/4rZC02+SgkIF8Rn0KUkqSriIdRK1dT5s
+z8PwaSADpP21UxQonWTubaMMttrXUeYjKXpKAaxafKTPxwU2hqTn9gJnns24bfQqtXTaGNWgIxQ
TrLES2SmFzCZNy2rgpcRSSCUoZ+GOgAjndqfhWK2B1WFJoIq7yLq8qiHOk4Vs7rLNk7dXEHKLcu6
uvOROiW4Eo/6mByRIPKVE9sdQTRA3BZnk5uVXvd7jSuN67+sKRarnRkV7IGJXEG//pwaA9bYPrGv
zMA3uYZcmA46VHrF8eAdk/QtvUVfDi+qp9U7FNcMNVQVg0JR4PpP1XhXj+HcbCq4w2RiRMbcyXWi
VLjqoEw8qXY43BQIcJaTsYVO6H5ZjaW4iLoQlNSesYxRuq8zGwkaH5d4a1R6gL+ewFuPfqIuhXVy
Su9JxYV9dIxnzTP9I0JijTny9FVqH23QB8D9p871PdhLuur4S6lKebIq8vf6Rj140aRiTSXLJv3p
sa26lqHeY1Hol9NYXcDBSfhtT05ngp+nG/tVtja2GW7EMDqYPpaVw4S2so+lXseMAIaa4jnDlTY2
QEPluNctMp7nIdIyrT6TnESSCdDdosB8gCOCdjAzTJ2QxEwwmFZ/tlOB7TBoy61e4MlSwkPUP4d6
GB3R8mEUBShQY4jaZhoJfDA7PPz+NE2iMN1oaAhW3iD9V1FoTFYhJi2RaBAPYYI1T5PoXBQa61Pf
39Cm+fukS/OFPytwu4b1X1jNUQxJdYsiaBVDkF7K0nq2R1W75I1eLLCaQN8GZn3MtIjrL0ldzcgH
KDJ6w/jE3qh4I/adZqQ3ndbQQi8nCOzY8xmDR8jyhSUuk1rJrUpCFKZjeq6VVx5IoJ9gYzIRwkXA
EtqH/nnSImNV8vYtKwEYmNoPhjklAu8n/Qst+JWpjViNs6pBASE6YdnEZtkgJhEu9RaEeL2UpOVG
1crKyvZS+DLY0nWQKz+3VxP+d1ctO+KgWfGBGXu7FvxtQZTh3SYkKAaOdsKbH5y04uokY3YxM7ZL
jfkk/g9T57Ekt7EF0S9CBLzZtvdu/GwQtPC+Cqa+/h00F3obRKMpjiQSpipv5kmfjYwWxD+fHEQL
W1frzxucCXs/fxWY/fMRE44uByRYlx0AwIyFinoo56rQluz+9K9OhPuaOhbU/fKDDA+duOiWtHBr
+gkZg2ZKTMF7BngRGSBn2AymG96YqKm5NB059NSBnixil4o8FX0EsShP5IjekzoBXEgl6MVU9lfp
Ze4+KwJI/kQzGPJQLjL61SZnS8L4rvZ5Q+XTl1sAJiz06a0qgFuYYfEaRK0LnCwe79hkaJNhVG/o
tMAQLWKMA7GjAQD8EhZ6CI+w6hdVba8tXzJonA9NLC+pGKM9NUTWOR1Ecq6Ku23P/YpVNm6FmdWf
KquYLHXf3mAY16rnxcEfXfYwaFhYAz5TWal/agEDdunWbxKiyHlMsBYa2c8uNgGK5jyRvaxRB2XK
b4fSKKbavkvgQ1QlzKrYvT4PwzRkJEndnRDXgYjve53axSOwne1EMcGSSgt4kXFUv9QJW1p0wZ1W
N3LT9PTNIhiTorAH7HRulkDZ9xqqeBXMSRuI/1Tz9gwZwS4MlQQbC788DZQjy3hcvYdpBK0XzEFl
zZfGUfdysouUf/CsildhTelLMV9fIaxPu6EJvPEDdXW033bmDUsmwMWBMHm4CTqGdmXmMr8Jgw0G
OP4q07K7+lnZ7KIYH3HkbP0osx8tGJzA1Z1F4pTeziii4tGJroA4qbx/dzZrTkaoKt5xzfuPzG7H
JW1GwZb4wUgvKYyw0DS8I1CsNosMNEdLbWNKnzSmapve8+TLmJ3GJPie6Jtf9ZVbram0a4+eXYMZ
cvFdKlNnBdV6F0reogNwzJC2uZHNtlV80QMqSQWAqmyIIxYq+6qzwr7jmnUvVdOMM6NAnjDr0107
G9ajgDKNcTh2Ci5KER2qNK9vaUeuefBN6tqSKFkluSY3TkWql//i8YjHdG6z4VWlfPq6mwkTs5mC
WCshfk1jUfcAlg2aurLkbDWNd42k5l6xt++x9X0HdqDOZdEzSa5xXQSwJPZhHU1LO4/dCybKsNF/
ZpYbPpL5wNyT3b8yJyrmsz/gTomM4WHC1sz0IepeqHcYT3N11L+D3UThMVAuTDqYdb0BsCZ7Psa0
WuPNlOQHSyB4V4CWTZBmHTleag2Mfjmm7e9AKfXmD/Yq623xYBeRLlSi5LuTcRMK5K18oMY+m363
9dgRygxYantZ+YLNCuwR6BLYaw4dTl5UP2wu+ccQBQj3ZemuYHH8CLthb6Rp9KE3HoORGIBK42Q9
s2SeFVoDxqQGyPwX7lM2RMyJqsZaKGBXB4FplOQaLmMZE5ftEh293WEhznbyPDIu2/Q+fEIn7eko
GzcUXvAbeSZQpWJqt6AI/3o2CJ9E7/1tQUkeFF/CoSxIMPHEQfVpoclCTRsgS3l+v8Ovll+aQXzZ
OjHCjEw+FpaJtaEm1nk+V1JjZX4I+xHyAjvTSfDbNJ1gC03kR69ZIy5sbdVUzjfFOMa9pNlkl3P5
59g8A8sxF5l2YSPxyP2EsHQgx/WUUdQW6FFwex5qmFKY6j0qTsrGY/5M5i4P6+r4PHADkO8V9XnK
/J7Lepm3/UWXGPjLCXBnrFVq3ReteKEkwN95GK+WrZtlu4KA5jplI7VqGVVTvEC4ta1UcRHPQ0TC
E7ZVNpdn5AP90XAStpadj9vYCG8uZUZngJrMJPrcpu2JiA8w93EP6iJ+UQ6wEbGn+ESee8HrPGmf
G3l2lljHV3R7t+eoSmFOdxQ9jKoajgH7ZHxnmIAycwxXqWW9YfgCcDpbmU0dg0KKvEwWJTr7Zvco
mJTTnZXau8qNPjUHcKFnkJ7IkXcZnWDWzHHpks/JV4gIzQ7T3nyt7A1MnXPGucVv64TYZgpmPyUq
NIaLtQ0Qem+WNO7qJiplWZv6fiQCevb7Wqww8VVnKdzHGEfaNQ2r5r1BL8+TWHtMjlduhrQDtIRn
x1k4lcoImFkMuvRZxpfZ6wQ2hsFaQT2cWVsbX4DOxEdynjAgwdwt7FNYGO3adHJvbVkQPmqSSKCv
iZx29OEtgjiIHhgoUoxMUb3rhVOuYhNQx4BJ+StLRgoXq344uUnxo/Dou+89y7yz3vlqVWp+UQlj
w4URKZkHDELZ7NTUZ29mrHjmZJOPRTVgBzoVyXQTHVxf3Xp0eEhArpGrT7vSpCyRCHbYeO2BHU22
cC2SXD6Aq5/88Z8TN+62VWfSu0CG/y4L2E8sgl4Kb8jvIDj3SJdLdtjFD2KDNBKXBRWMzdr2Y/+O
2HwaSwEVqK7MQ2r77MpTxk1JUtzzfCoeXCvLEh/oygt5+sJuiC9RT+rWTGOATrWfntwMFDshN4uG
AAlylc68hSXa7mBUsUbhhi02g5e9jE1w7VO/uD0PI5H1fYG7c1FlyfQDyukwExlVQE0sVNyEbX+R
3pyo0fZD4lgL2xiNBymUP6aWPfCK5Xs5Rf65mw9mXZ2LfGb/zRPAroDI5Zyf1B64cDWbgr45U66R
LooRRxAg9WXQiuKe+Ak2c+MeRNQOjl4LRXZKm3WM05d8XnmMXDa6pA3Kq3X3gR/e84jfpc8OJH8o
/9ZC+4Hd6pwIP3qUpiRXWDEkBSY0sY/Dzq1gsmH9M/r3YVA/E4gglxZ6QqAepOB/Da5RfbfptSxk
8ieo2Em7ve2/hh3WyXhqvFPl8lYzDdvbJHasPzoufVJ/Zr7mb9veVERKt40JcSm38vi7h3QwySZ5
k5WD/9TxVzkAmzcRoS92Zeb/SMJ3Vl4rK5XjO8pTeO5agVEjr9eEprslVeveRYgjBnbtVU+bb9RA
6xfs5gdD9uY9p7Vhk06QGjusMVvesDo6Rdl905Xzp5BoybzpvaMhyCJpabYXphF+5H1KSLcuH7qJ
X5bLbynNjln9fNAz/rwo94gPteZ9jxNuKoJT1yBCNYHolFBxZ5jnIbUUmWyDjkuzbXZo7NdETcPN
c2FoOrYRbyvbxP6WWgYp4wJTGjmvzThaO4aKBCkNNbzaQoedibB/hkJwFBaGXCnH8DIH1hpV3UwX
JpVHCNItOib9ElxKTtvdyePCUhTWXCtH+2QqZ/2VIREMdyQfnkXY3xhV9EwEF3Vr1O90Xg97jxEg
T82qfi9bjUpKqAcrfWwwMDIcu9uBl9+F72K8EcaeDDl+KQEJWbdHb+HFLbvesh6hW/GlSQtFo3iP
mW5SnzJcPWSms19Ef+3vHYko6zuhgHXb57q91VtGIUJ7aKYffgT0sTcABqlcqaJfQHwWE3GJ3xSC
H4CKkJsS3p0oPNkcqUF469rs0jLrYsdvdIu+5+Ybkky/dSMGJHdqqQHOdWdNTR4JmSmvr1CvqJJq
yKwk2HT6stNZs2JNhnilH2nGDJbMaIJ1C9AVfLgUF2Ooh5sy4Z4T5xu+q2Hi/p6bM+hjJVLpTPls
vZlW7Y2H94DRFI96WmvbNMBxQoTKOwcKjDvzm6OYD89PJInxJjhmtDLzqjnYRvoFH4RFec4NqBSv
myDz7i7CIUxMWMgtE2cG7qUVLbumn+6s0a/O2LZnPHJfPXIp65L2hz0WQEZbm4ausP6lM+j80ib1
PsjMOIcNrR1BEv+1izj77GD31K5l8u+xG2Rssz0yzOlw0ooBYnBEwqGOJQNBgasxxtq/znRzw/YG
KrVX2EdtPkzj8BYZE9vpKLNWGGw8Vs9YrDPHOZt9YdCIghLRTBWacN0sXRAVJ9Im4GHmg9O6t7qg
GtlCUXICypkqxJQXKzElA9TxJsW4bbwweQdaAjmOTQROrXBcWQWzK4VJCCVDAA51U3HJYfdhGo3q
q5jK/Do52tqahNxqc6IurJU4p3UgzkWJBmSZ9dop8B/nIb0uYzz6m2zKqWqwwHwRQ2rOQMxXPtSo
a9jhIWv1wFyNbGfXgSXooEOaFbwL7xr5MWiu9etoS0iGOBBOY6O/pq1l7CktCVf86GaVh/ows+aH
a8NspCnd8aCAgL0TQyn6ON2Qe5SXqrcAfVjZLw/YCO9MZhbcCvlCGIgcWkjfVDxHHzxWmzup4Xcu
mv5ris41+thnaOtQfyStS/++bhRJTc+/haoOrvrsUYq1fTnnfZ8HkhQ1MTGAbB78CrqgUTh8L/5q
ssReYWRx976yulMwGb/8lGZ7JXoclxYA4MHnWigTVZ+9IjKp5ZG8jwBzvRp99VJ5o/hRxwVdj7Fx
JZKV3RMLDdIamoZEFcODittyw8txZph2rGZa03+p8Ybwami/rIIqLZK6v51BfXWStscs520elTRm
DUFGSUysE7KYTGdhYnLdlPVgXELPtOHCg4GwURDZyNCouuHd7VJxoUn2dYn75iWonkoWuzSjcUjo
pr3hG4q3QjPdZq3xOcn63vkiuPPaGyjc7dZa2ogzzs8Pc8L8EnUky5z5gWd7PEOUVbWXKiRpStCN
TV3VbzH6s28Th5F14EciSewmaQBSphbiw9XAj04J0R5sw8e8UBzmT4HLLmYy/WvOlHnhQSD4aSFv
yUyPPtvEaDesXnudOhUspPKssRc5l2nzxQAvONtM32qtMsBLToRe/ZRlei62UUa1Qme8OhVLEgOn
/aCnRz83OEn9GzJAinyKS0BNV6pv0APLdg3IqNqqjKG6Aaq7LXZtVlgrczSX/J7oQAgN6m66VmVf
bUqzv4PguACvSxD/0hfmTDq9qv03TzXcKCznC5hGOxnf9RnIYLv9sHRGYaFKT5+6Nwbr2hlcNCVK
d9a1Ak4A4AzKHJPw9pAHMZ6Qwvir6ZlzYGY4bQetqdd6Mb4FNU5Zk2cMhrUxP44NLUylxmUc5Yxz
gibHH1ZK7aFSqS2SQow/YK3sUsfMfpmWNj/79ffOJJTZB9M8jRH2Vtmmjpdx6gjDBmIDQicWxXtM
4m2RB6hvSeVV70Ze3ODFWLtU6vF25H26od0MfHTdURkhTO8877kSy0Y5qJprgwuXAV6dbKNB1VcW
/zkmX9aTknHQsh+9jL3QID+KmFGcMxb73sTMjEq61dop/z0qWncAm+gvADFcksfoiYo4QkNi9as0
W4zgRvYGBhBDUElv5+i511wM8igTkbwjAFYLx6HaXZv6t+caw6hgozQlbfM9dpzFRIWz0w/4m70C
5Z7YKi7Y4m6aZbBMrT67WynM3ylma1Dao76EJeJuLchqF534+hoptCV0G7aroQ54zCW4tzCDJjt8
RS4psxK/Y92EKwxxybpDCGozDZhRqR+r0HQ/LALTaCHV25SjyGX4lPdxoOQ9jz1otWTHWXvAFEkt
cuBFM2E+Z0CU2RZEbiowevBsljl6n47ZpFsRN9UOzcp8j2SF+6OWu0gjxhvHBgFG0EZvALLFWk+D
Eh7+ZOOrZqnRBh3eaKKMqzEs5jEQFBEsVpdmdoB73kmYVvJJ5QU1EAzDH6Vj6asugfk+24TtjFiG
BKeNiZhTLCDDgT56cxGDqXmNM698FJ3970yR871QrXH1teJ3r5dYosAqvJRdP+xzfCeLobWKl15c
pExQpv0xOemdudLadDzZI3b1RSKwrDPd7dcgXiuHDgGupzAomegVtkLSS7qNPZJyKEp5TT1j7ULL
BqPBYonH9ZrqI0pcEhYwyaTGh1RkOb3CvQ6CyizD0etdwJLhYGVBTMVJnn7VtTd3qjnHsLLSHQaz
8QWYLOkym+w5lU3nIe/fusSXdN2l7k1BpOhb/aSaaXzJAwqo7DZkiYJbL8SDtYAH09OD201Lqm2N
E+jY5uDVwd9eWvGOnEmyYYVJPUKXtR8IPrTRGWuVzjPu+fD8BDvi29WlvSxzBopuargfdWG/5lTD
3EqDuWMh/C0vhnbtj523tTBmn6xqQEcwEvVekfWnonFKVs9Tz+O/h8FAs3meGnFbMNLEZvM8hSbM
nSZi/fQ8BSt7y0vDuD3PVPra1kDtEr+8kyJsT4VpXhp2QB9x6zm0xRrF6nlqhHO3hzWM+0J74LjM
X9KpJ4EFyHeTZV7xGhWovkGF8+d5GlfB9BAz5HH+ReBuxWvXCbJnTXIOhrJ8daEo/PvtpsFOTMeZ
Dv1lX3thjDexgocTUihUAV16T0q5bwwz+llFNFaQ8dG3caTeXMgft1SPw70y1AtlROKQzQesowLW
0XTKYmvva1Z/Y4umI/r779QrmbsQAhi41oQ+gxiWoQGnTlb5uO5xrE+eaDfAEJttNTnNpyfydxNE
D+g0qiwKBaR20aUrXWjNobOscQ15gSqxY1x18lwJdg6dBPJsTIQ0LDGtByxx69yDD1VZBqK/kzrb
sKez0pjDdoH+KBx1q+b9xGxEPdeA/SGDUyZrCm1jYs9chb7L8jnblnY8A7OLaFO/hE2vHXQwWceO
8R/M7xwU+UySmwwmbRPT7BUVKc5qaim5TWZceJdRvjL5qIG4Qfl5jJkP9AKQ4Cna7giCZTEWKmBw
qvmbDg//vqlJdVnjxNPNq17IXFmUeFDsjs/+Q464XaOo1O8CiJEZ0SnYms1FkTVfTKrKtryL8D1r
rrt+ZpnjMc1nHJJcSjcEydj0VNmDgVg8T1Fi3j2kw2OSjdYi6wZG41rm3001+Hdrik4Ravz5+dXQ
mubN9N+fv6T/+3UpjymRiKFu8PkhGixtb5jwkYT33m6NC8yD6fW5UOtcYKRKZ8OXuL16Ny0bHSzh
LncHY6IGuLoZbqjDVuD+Ss23Fh3pzbNaKoqZ4C9iQxaPyKnMDRxXA27ajQE0QwY/S454966WpELj
mYC1RGmc5o7PEV43qGgZ78DqMHPqie8xZQ0vU4eZcaKI9UOT5bc1jsNf8GgkcNs/UYITDkOgeBsb
sYxcVy3Nlos7HjOorzzw33hRoLHKHbgWcyH4mSxDy+4mk9+zJLbIVGJ+Q95+6VjHcWUABugJY91r
M97qQYRuSDvao+14/xIXf5MBQOK2tlLMl5ge6Y0NhWW89sqPXxs2AjYXtGdXt+dh4r267yVpi4Kl
tOixecgySU82GcMFZfL7XOFpr3QdjInkEpGlTbct5gzsJmtROvFvMTGejceyOvc9jxP+6tdxxvtj
Ytp0aRWiMHXsJ9lN/LxBDue4S9pV4bkHak28P/gndkLft7mmTinL2jW3GPXUlBExvwGUydgx/A7n
YsxpPPhGmr/KCU7SlGl7h7TUouHe7SS6ynzgFfIbqUvbNdABr54L40m6wyOQME8cAPQ4beRaFIpu
iHjX5Zlx7Cf1Vhas6mzm5LfQdmmPj0Z4D7JctURgyRj18e8InsxuMlyyg43xh7br8Oz2c9+WGCga
pclqW9UANePkThTRQiLTokXcbMLObC/tksJCGyhcKHdBGguevHq+Tdg20qqkZWeFqsJeCvmzk7Le
m0YZbqioKtrI+c28BV9qNCUP1mH1zgkrtdMb/+xVbXAeTeFtilI3l02BCdiQcbwqET1XqJ3Tdyft
I+122Volub0WZtG99f6G5Zf5GlAF/laPNtQWYzxYM/M2b53+FTbwT0V7ytmYwR/AmcsVaWMPdBno
j7Bs9x6rlr076OyoQvqXCHFBEI4qY6nsvgKrO4OrJ2Zusi1/G1NZ/QqyV3hk1u/e9B5exXbc8+U3
3i1KxiOdQU//7haD8ShzhrZdlHv7Qa+NWxA5UAQceR/Bgg2xBX2ls1k/BTgSRtltuJ7azXMphFOU
95cPk8LQgpdMackZ6TbcJ5Hf7WpzInk+xL/o6C4ebCU8Cucw8o9Op5adm1ZfwtdPkdC7vdfkP/w4
5rkURAlVh3oMbQU95PzvIGt0h9Cg6nD+LlBQ+x2xcWrAUrjOmpuZ98nyR19rESh/o95VsQniAZrf
ohcV1g24sYcwH97SRNlXnRFxMLnRMtT7DyZVgtx/kJ5tx3dXMD+WWTvVnxWtd4EJ35TH3WsfIGGO
ohCY14pilxRm+U6gSGf7BgPR0fRu6YSKV/rgZEv2FMDR9PIzFMRqmO+js07YFmgrynPHeuhK+wUH
zF3SYUJ0OKPoLTY8SreqftPR+fKhaT0NSqQgFrFeD3tacq5RNtQfVExqSxk2bCzK99inHESTXAiM
f9KTRxhlrNP6kIB5K4YgOtgnGeMyCyaM1ZjIjCUKYHwbCJs1No5iQjR/GKa7FJbR+uY7TDY0Zd7T
4lI5KSPs+WAohtlqogGPhXXoZOMZMM73FBjJLnND3C0k8LzETS/K4PZGjN87Rd+fozLvz3rh9HDf
YXki1qvtkwJEUnxY+UwGmPNVCLWyhShWWbRIAaAl2WgFf/QZiNwPvn+sfOOM8q6faxx3Vp1NF1Qc
SvaqWr8J2Rr8XArc9Ty7Pg9iirBT6v57Tro8kF78qblFdTRtdMvnaVxRxSP7Uzj1JgR3zzmMebRV
hmOeHZ8EOiH5hdXV41dff9htxzvGpU6vrA4IB4ICiC4+l5XS9yliquu72ZV6mOBYOmBwDbrJwJio
3ej6/tkZBnr8/PJP5hfBVqlsOKqZkKGTJV42NanTPFdvmmtP945p3SLQc3MnWjWd++fBVf1K0Uy/
bIsuOtlEEk7TbBKSKidKgI8Uj5HLAzInhj2mwcrrPiR/7K9JadjbjPrSOI7YEcysh1HHFMnDfmO4
/l/DSqwfgnjbgtiKf2th7Z38WlTQv3TyCcA2JBhSW5vku4W0sxQMpq+FyHb8aVg7A/wkZQwlKDuH
Pd0qZ5O/1DTct3GeTZ84nEAcBkgyRC3lzm3x6Ndmmb+3Y3PAL9Uo2/7ZpX6+ao1gOGeIN2f+K6qV
3WU7N+vEvRlid4YuZphgHJbsjiEP1kBQ8XnaGX54Kd34/jyznLR9Rbx/nuDS0s6l7X07dGJFelb9
BTh/7XS//khsGkdGV+4yC80hbsfsPlbFD3wM0RHjlbvoJh3AlTMBu8ZudUYhSvKUhI9UXMuyTd+p
26AFcQw2rmHeglkRdHPtWpelcdBM/HvMSJ7rTAoeAibsPY+eFOOEqm3/3y+M86dM0DEAsttGyNJw
DjSy3DRNmW46F4CmQz8BDhcQILrvXxCwPgC/EifJy+DSjGO9z5PqSwulSWU3cxNMVjZchmVIVQZt
eeJgdgXbuUgLN5g0YUb2LBKKzPbQbCztI7Tw+I/9Hxuw8ZqQRlbupUaP4pjqyH/988U7H1Psoji0
9GJFiPIXQaBoM9ArWC14FYH9UqQBCU+XJ5SMuW4CYCXH5+eIrQg5dG2AHkYoiufod6i5MA3mM9eX
p9G3YM8RJ9m0NupXMgfL/2PyGHBvNcsxdpblTECRh+mkBghS8ES8omclYmMSpA2P5KbYDq4FGTa0
GWWxNg1xhXTrrIfeEpT8/zw/PQ8QDmD1VvSW95A9sBz1J12MJOXTHCxkO2HeRxJv6/wLPo2+y/VS
X1sqzjcmxdYbg+6CFSvtfAt8ZULUDZNVJ4iCUOPCYYL9OITta+dgE7Hth1Oq5kGJr8uYGoEcSgf2
mmaM4QZ58j7gg3skFI1Aou3g1SjQhmWY4NTVsnY3kum+ln/tobfIBJuBy2KabgBsDMcAm/mMPc7J
9nFgnWEzVaG4NGiZADF2pjAQ1YmVyjy2IbEkT36s3WlqmOlTfJVD2T/ZsiL9j9hMTDBqr2yYmqve
0FftQoh7nj0Pz18sVX2wBzke//tHwzb80nUQwqHb6WydiXnDbPlVpy8S/9ox19n3NFmxpKu3etWo
O2XWVYq3oIhfa5Z6ZH/DQ0Pt+cGZP/13mnFTbcssvxkDBSptP4kNdrMGOSKqHqHssmPcho8gzxua
OXumXnoLiMKbqzuesIP50CiK87xBucvKqXEmE0l79/K62PqaCT10Pk1DYIe4SrqlqGvuy8xVL7WM
jP0gUPHjtqaTI2oPo+n4/w4d9qb/O7WdwT88vxsghjV0yFqBPp0I7S4aGxgaYd6W+qv5O3cMp1Oc
VXLZkb5bPVlN+qiP20kaP58cJ3OGOT0PQTTKZWLjkjAjL7990Hac3Sg0yG9ydJod5VQgTjz2irRH
xEd2k+LFiMHzFoqOLB4Of0xqjE81C5E7atwqoMGWIkWXW97OWrBSzGWenywYsIeIH4Z2VR8pgZMb
HJzxa9Qx9coaet89nwIc0abiZjvmn2AMQYbPc/rnoXazdepPGQBdfmw4Ts2xxhBtssagx5uyMAbJ
aLk4/FRVya3wa4x5bmttrEb+AIqDctnT5MTmhrG55C/x+Z0/d0CJoj+SxxMHLJIQBbMoDo6ERLY8
zMDrmJHatkhMDDHhDhRt4f87Ddt02Kk6WdEagOppkSLu+wbNlwDXxqR2FOts/Y1ZTVtPU0DiUIFu
LpuYsTFL/Y3BU5KWKVSnzCRoqmojp25RRdvIzOSto9USvgoencxnRtxpcBifN69XJvFjdKtLbEer
obfVh5Z61CMbmIl5eV4jszN3zNz6Iww27tEQGxaFg9ANVK+9+0Nj4/XFiNdYlbfWJiak3aDsAy2I
NvoSQHk6Ngrit9jphzrqDiF2iskbtVvtSOtWa0TeMor6ZOo28zb/ZzTwYzEaGmz1IutSBX5H+VrW
7XiRJLeucbWl5WvpilIRb5swI1l1hPwuZWO1h6JIalQ44HgUxPYHjbfcbtLwqCOoQmiTHjxjJ6HC
I2i8j7l6GAsJQmutP/DCmq9mXvwW/ieeWsr9JgDYs1UF+YUAZQK423USxo0gzg89ZCsGXjqRNhDJ
pTUOfyZxAdrNYFaW/WmMEvGKEchbFfhrZ942nJeMDdSkFNlJH4+EJuWjmg9+DCQ4tflnCQuPu1ha
gAEbzbgyjr/KWi/e2CVZax4+yTp12q+0ldWhT/MGxwUHmEh4vMS4tpueLZmXd6dC9N2J37g3/V5s
UZPcF9RBfykgS2y9RuTAEJxfUR06F68Wm9pW8SP2c0yoDaUjVuIcn4fIaBDAIJR1rf3a8tN/SE2w
8RTKpFbVwCbCQxp2VuwvZSH9DYYMXHnlGHCH+7MimTBTs6m+CqwhvPXZiC+09iWJ3uoHDtnoYkP7
epPJbFTtPhwt6N5te6Bbx1Yt5TVF+uF8WVUVLFK3d9Zx7Abn1DW5FlrxLn+SfdV/G6Qcce7NS1LV
9ts4Hb3Z4wHhmXHlfqiEfw/igmpzZ3pNcdjcPI19d0+HXuZb5UGbYarPT3nF3BsOwUWfcu+cl5O3
Flba4XGATxsnuG/KStu73ji+5jrR8hkfUtaBebJtuI9W/xb6QI4rQCvnTIcFkEwG5FZIw4WTW8Ac
o5caXt3uv6+EDnWBdjqiEGH/3uP8f6Ea9paxb1/ypBkvKLvpJUpNCjQLl/7dqioPlZ0pxOxoOnu2
w8tfJzFGqRUGHy0zD9IqPgI/zvfYFOKFblPOLPUIbTnxDyFTdmyqKVvuCl+CNuh/9TG0tuZEqKz0
6ZNlRPvL89nB8f9d0KiJmA5g/+B4UULTrDxPUSZ2dtcEn727ZLVAd7WSyZ6RNi8HynJ30tXvSToK
BKDB8iCDIUrQbvhTs6FqjCC48fgj4M8brX+Hxi+WXuOirUWOfkDqMQ52OnRr0TAeMnSDiUIe3sgD
JEYNBjW0r35Ma3lRh96RDcnDFmuM858jcu8h8+yvGi316s1MKJhw2SUXomV+UJm3oXf7ZZ9qcD4U
FmhSVTlkCnwTqc5QWytaCxKf9yLtVh6KzkUMTlJ5eJ6KSZBZ1kcM5+2CrXwIZ4372adZTlkltGxT
UagEag8VG5OpPTTesWnvWTMBap1hQ8/loDPR95EKKk26jtyfVH4JoDItPsaJWbJbG1e986hWomAL
Cmsl37QCzqPWq7XhKFBDXtKAow41dIvUdZe5wlEq5tQPHLrm6EeRdyDg94TitS2oUBRVyk/ZCc2f
ASliF7RD6rYx3AF97nuyBvops6LwVGcuNTvPj/Qi0FcviUZMdAYIL74+l/1xxCQgh/61VqEREOTX
dW7tNmHaDOIY6ly3e/qzFFHCE1TjSPTUEPQmVyz3QYypb2E77Q+Clbyi6VE8No53j2lKXxX44JZ1
52SvLaTfe6qitW235aMFwOC0Xc9zMqcUKhpB43n2psPAezT6ejo+P6n5EzGQhMpwL1yQ/5qRhHOI
J4/M6v8O/32H2paXufvIR8NkxTuMm5ZGhJc0MstrWxT751lX68OyFx5tkhbJh4UT2tRgBkTCtqVF
qS6JVP/g1km3NwdgIb6Zf9RMWshJJu6VUoKNAOoST4rWh75uf9lw3uLJzr9yVnuLQgHhSUi1w4iz
il9Z4VT7yffHK2/j6fr8JFBAfFcia2bpsckj0I0Exg50e06H/06fn57f9SNAUi3GGoatGzcvdRsb
j/Ys23IJa5BFXlFWml4MHBubluZO3PZRfppYJi4HEvgfkY3BIxxYkWji3Urr4sbUF0ASY2HC3p15
FTW1voEAgDqfwZ9iHdL46R5Ky5sKS/dvXd9iw7W2A5alvZWbX/9j78x1JGmy7Pwu1L3hbr6rse+R
GZG74sjKqvJ9M/NdIxUqA4w4AoGRRiIICpSI4euwB3wMfp7dPWwMiAFGn19wZOZflRWR6W5m995z
vmOQxvNIT8ehQuinnZc5QFCdtrwnAISGnud8mjDLjb+rbgrOKX3Bs+vnZEC4HP+z2use2v7e+LK9
fn/yfQGlhOqnI+Y76dE2uBn8qTjRXgFYypeySyaihGz9BUptuXGw3y3D0kW55Osby8JLWreDIMea
QXuFVpKWcS1fqXV3KnZyflFTvIJRx0li5u3UTgPhfmqTY0Wr8FXpwxqgw71LWwWKs2o54AhAq/BS
z6lTw/ufL0jEbz0q+IMwtPIR8d9h6pPyLJs2vVD2c/KPh4M1X74/+r50TqK2RZvBacvGhNwGUH67
hNRI5Cis87FJcVLKD/yK2imrUSzbFK6wvf9yqWvdPMY55wJ6QGjDKtp1zRBEDwNQQFqNGb5huy9o
BjMftZyxu9Aqa1e9hQ4VLXckyol/s7e+HPKNmM2GH6kNF5bj8B67V3GLxzC/4sJeaKrf0IfS36OB
OgVr9bjjFIpCaqwfXJq0VBr+NvcKZ+tM0sKhMlVffjxuuJ3Y84q82E+hyHGMcEu6A9FMNWJ2GErD
TdJKJMIsII1cNuDMEOYv/B5DZ0a21KOpmO72oSLdzodyM1latGvS+GwPZsXgpLV32KK8dQxfdaFo
O38AmOmXg2kuafQGR+BU2jLPXEh1gUU9HzbBB3Ccnom/CK6FpTHnJnN2iRZn4h9CY9FhnhHmk6db
+lYVZJYAwbsOerktHKBmC6385RdS/c4D/4kBCWoGET1jN2OBlCzWiO+o5HSneFE6VZtjjHdoTQ4U
CaB3AsBa3RsP0kMIPTiqAlnQTQulq7uFgRSGN+xdNLErAT0AdQoq0d5qvHsdOkcjXeedab94gxQ7
dwZwctay4Eik5bauSveBDaZf4eKg+4DUbJApd31cPmJGiYjj3FUadLuIEeayInHoaDYxwPmYWGGw
SowPuuJ5QhgM5E77hGObPiEGRY8UX5JY0/cm2Zf7kXNyiaNvX+sZwQ+Za+wLgqHZPMuj57DDU/3j
bokY69kNCzbTh9pFGhp7Hx3WUjcofwb2b6dv5NKp32URnzosNI+O5oWPkMHGdZrmhKb30MvhsG2o
iTpwaVlys90mvkX5iIRV1fsyCqY18u7npE6GB5VZELXmj9AWLerK2RCrXBzgwhoX9OPhkTnlWx2A
ey20juQXbDArz62LR4pifd2gCbm2yHGAqfvAbD33MS/OQ+nMqDz4IVC2IkGY+fhi1GDZxvncV+c5
3H+t2bV47Hsrc/ZDr7qNGVT9AiXfezh6CqN9v8nUQEAF9r9ZfvJhTYG9tJgr8CIbExNQ0646MN1L
cC3LPtVulYFWHxJ+vxzZv6Bzx3kPQ25Q6KiTck2SLfNjUAhbEKdn+ODiLnKMn+Cd+cvAkOY8MOdV
p1ZdTMo60rPCS/7MSOrcabEimrEcVkzz1XIkWGYhXOOnNntsCygOV2RsjAC7NFw6YV+dO9u7qrpy
1+3A7U/E7qlFw4rwaVqzhVdbz6UyC8FcbevCClZ90r37ffaBtXMGChbYw4v61WvKTWQMqK7VtEjS
qEf8kq19wLOI45qL6uu9Zfoze2jCJxFQL8fTJk6Bzepw21ixrBDkWymX+tyC7ugILWjYwpoc9sRR
ODQCwLLmsA9IWEkOzYjN0MrVp+U1xMN3X7aZFmsfCsomEyb7M1aKMfRXesfEbxFVczRwgAVmlK8J
Z4rJ9+Wlh1RN5jQ8+8rD2W9gOVyL0WxA+hveQ57Sf3R4MBGgyD97SPKsDqFZGS880Ax15UiEfWQc
v//8t8nk+48aVnEuvFqevr/+/SVBUgkNtDLcfX9Nqz15zKr+q/Z17a1HUuNZof5Mr8U5FUFBlnLT
CryjtK/dsF8RezD+BlcD/rjyvjxfvFQy+O2Y7J9eFKtTq8d335y7c9i1zgi/OIhE0OxLkQc70dhv
7Mnxus41TpQzVQlsMpecLM82AXpFUMN49bJo64zKWCtWiYeM7Wgt+0adBhoxQosArZUdFqi5W+e5
QcL2E/E8u8jUB928W8Z7XfP9egEBrOqZdNac2J7pOHL/Wx1OXYDSXcRsMkXsf5pE1XNzA1UMCu1M
yC+TQgYVThzfeAi0g0SCcJiCYKb0ew9z35jfGEO1ECHOARNcBro8hjpBpDFFrwi4L/0nfmbcS13r
X6O4J6zNgE1mUATfsPPqN+Q716QiJwAT8Ccd0qesLqonXZY4JMxVh4/5DGtXMopz8asImOAzyFqE
GdNY2gFn+BLXdJj0kEndLmdt39KRJria9LQWxyg5lOATKMEcWjlNID4IWyBuGWXyXjiG/dLlUB6h
4O4DtFbbrjZuSW+pn2XsHDobw1dv23Tf6RnctBRIghvheK6QKTw2JuW3BZdIDfnJz4zpk5gcfZkP
zTMa2XmcyszJ9XWbGjcBBBcqjwjS5qtVNftfm6afaVrpKyKlSCloo2zpqPgTnxndWLezoCCH2iai
61srNW0FrW4mqoF5aaQBkhT6Hk8w8eiFoIPbR4Tco7I9Jd5wHPRaHjWn+iiJ0OWYvvaE1d1QkbeP
yhUHXBTxRxL30dKTSbsRUfQmG/5q43Ia0XRN4FOQGvoTa0gu7ugUi9IYy1lkGSOUpkkudW96yGvx
MaVReRWJQaZ2VFlbfC3OG2aJw9h37r0UlM2sHqQZjIlceFObLsOM0Oi2nXYKjOu1qaFFiowBUqWI
R+TXTCdanr8/Qo/K80a7KJT11VdZe7JHZ81L6BmB2XR74pB7GtHluKs109wklVgZuL+fsJFxx6b+
3sc9dZHEyi6csOiZXLrNhSDJt9GOzT2TYXc5jXRuJ7/ACUAmCcDVZFjlZtAcvi92UDTrUtecJfVe
i6AIDQJydAxRTJlp3uTtHnF8sxGurC90Dq+p3aeXPrShYjCfIY1zoZM0/mj4A4rWLOdgI+1q65Ih
fSzgdfGyoC4RMyZOcW1Ue4zYGlr8qFkPSFhvmqZ+TgmxxMIwOqKvIUWK2nseu9zeIxpm25hM/4nb
n2Zlr6GrnuTWjBv1PBDTvm5j1ogG+WlGx+PediJ7NGJO8/Nn3xcb3Y/bmSOeAvgdi3wMuJfpke6I
2iLUwRP9Z+2ZZ7Or8b425WPqZf6JVRmLGo6CppvUHi5Huatb8dI1uXn8fl+O7E+xr3dLZmDlKpFO
dpvSFHtYZtxl/9iFcjj1efgZGj5RY/Ol7/XLZMr6XE1Yi3TYtvt+nsaFJvtCLZNoH3jlj6JgVN45
bfyge23CXNbeU4Pbp0bhyBcYAHcRyOC1KYcthWRw6Or6mMwtJTU3l/SIENDYl+e69AlfEM4JV9wJ
2rG+HRQPbMb5d1vaE5HivhpOaQ9eMIehwBoxFheyNHeGXcUXNStvvY4VwysPQ23mVyAx9RKu9wmS
qQ0MNjnT/TfPRtznW8FEc9WmDgA0lpbcLXyGPJ04BLZrH0UHDbrAfXbgXDhuYPz590CvzrndmO+V
rJy1VKPYcXQZ725l7lJ0FouB0IqdbGtx6SfuNH38WRCgs6rrUL1aifRXecFhBuYRm0uSPU9D6a1l
gBJNyL56FKnxCTCLfpxrP3PIaB66wT4Hge48M3Gt3C7a101Pf9LC5BfzA187bkGNBzr1DRbogwrI
/IENlF8sEWQXhMZk25bypkOw22Vickjuqg4N7c9fA8QD6pfnREbVvle6uKKsbnbIGb7o+XbH70tm
hGJNif2b3KY3TzOS39BrFlUOXq/lmUCUVoRXuyDhMaXvpc+XwbZQvri9+9AQkLh1mESfvPnSRulP
zs2f/hRG65LX96R79riOTc5reVBd8b9wZobH3dbIuIGlqYPbh+AhFAezxAOllloZLktT33zD4NrS
vML4470ExFuFKPd8e9tW7Tn0+2rJ79l6ttVX7k3qnKMV2jpOSW48lEkCphxxw9Dwg97eo56M4Uvl
ZHKbNNMPn/PWIhvRwznVnfqrpsPIZK3Ia3Tx86eWa8QXfptocjFO65zxV6Fj5fM0mMcjGkCuae60
F/J1gK25o2lv3K1J++yGof1RakQG6VURcYActxXa1KPGfYgIIRluVYHzqxrMaeV7mMk1yzghbWn2
BqH0i1Fr1aHIw5H1CjTLguEyrGOSZSly6y1Ti/qKGIalic1i3cCEeBDBqKjZUQknBblFSln6hntH
e+g07T4wAl+0KuSJGpVz/L60gEE979Vud3UikRU6dX1GjuifakS1swbQC62Q3K6BrLDK5KTtEdBE
nByK/bl59P2RXeuwZZhDLyQ7zg4OI09EP2b7BDPHaaIfuqC9eQOUDMY0j6DU252/Kl0LH2Ke5Tuv
r74wKsZHAV9r0btz1VE/jaR/7v6dHwf8w3FNXfxrCLk//s3f/e9//G9//J//6a8Rcv/vL/6ZIme4
f7AMmhS6g0PcBv34H/5MkTMMm/8jYMWBlvOwdXn/TJGzjD/otmPpOvA53RXCAf32F4rczJ7zHd8V
ju0I+9+CkHOE/i8IckJHmeE6Bh5B4ViGaf4LgtwARYChn32p0uwgezfem3oyPcleGBsJ4mftViBP
WxUBsDPHNYSG7mBVY3OLpjDhCO0WP6I8/k32qccjU8ytA+8moZOp1GmfymTqnkKC8eys0C/1WlWm
uvRV6kI6k2tizas7UU3GfEQNgSWSr1LY3qdWUfkQ4PhuRExRiWDu91EKLsj3G/txTNVROS6aM9P0
LjLXSOFFqecYsfUS593Nr9RT7tvLSO+rlzEqwW5PQbdsXVGj0m0JzgMpflW24y5VV+882RGQKH2G
ICnNmDGonsi9JsnbC5rd0Ir0FXnvBr1K/WnH9I5qzp/gTUn61sKbzv4epn6/6iVMDWA0z0XUhCeK
XFCl5dlHVHXunWiNMJRAPy2KP/p2FbqV/kEaBXrrNv5hslOixq2DSzMjQS29YqOcdbZJGO87oTF9
oDJ21ePUJR96Xg0PRBysPN9L7o3WdID0dMloMGY5MCUCXo1DVkcCI4oEoDh90O3KwSyP5bpJiEz6
/hhBWgn2M0ToiAprUj78TGVfi1IV+2DqzFNYvfQEFt5MbwCIDhNAekF9G4vgxDRefzR0ggDC0n7u
q4gTHXjxJe5R99XJ7wqw10qXhrYt58lTNk+eeMR+tVX0SKrAdPXnC9pac03UB+HsDkHv5CWcTdvT
UVx208+438k+HH9NHGUWzqzaIWOkOfalgJ0RM5GxojhZuZHyb8JHMa6XLiLEbPQ5ggAMb3zzveuG
bOsT27UOInK8O5m2Cw+97aGgcaxlvfNq04GvbPVSfxoeitSMoz+F6ey7w0E4Y+3BXofjWxmq5hI7
zGrysYk29VQ5zJwNLz8iyJ6BelCp0jTOCBSdHgulyrMKknfbLrvz96WH9ZRG4y/qq2VoTPZe2gZL
c+37B3e+SKesN30uXhExe4fvC7sivQ2qmWUKRo5hnPEc2vl4+P6MkEoKmDZr90ZTHCajbR8Djnxs
54Wzhy36IGZWtw35eZnhRL4rB0UqI1EaFSjq6oUuhlVkjT/IcseUqccw/k0a1iYOJPCw/TFvU+Nl
LJ2XItX1q1e5w7kNsqtVZcXK5yyxjVXa3Z2qUmdZY0EL6+dICztSKTT71nH6P7mF9e5UFJBh1JdH
6BagoRT7Odk55YfS3FVMLf2C3B+ISBI+RuTd80RnH9Lrg3fsws2qow20ChH0GZsgM4ZdU/bDuWuZ
rzCXVLsYxsfSYJxzbjhE4ZgjTkQj14gb4qcI8fyN+a/chhMbjoeCLNSKxLWxRge9iOvgmUiEbJf4
pXuKahIwXNkRqAz3h7Ax7YxiMz64UaXWZjAmnxw0FzqF7yNCnpzpfSRP/Th+emTHXuxJyxZBHpm7
gHd3GQfJQy7REIIkX7VVssl6yMaJUIAItOoIh/mnIxjA91oDuc9CpVCOVvNoFtQ6cYOXnH51tozq
gDAtpuaLMmj9eywjFAqFHHF2iRCppCRKknBj9LEhA/S6j+M1TWV9S9CugF4Zqv1EI+lWzytz6bX9
AZ+/tklDyN4DsLSF46cnz0iDH71b/J5+5503vsYeGfVhlfiPU2XWG5T3zqnMdG9vj8wWi5ZVsK3s
cCXndouBqgFnaYQBPdzakDxW5XxUgn5THQu9230LT74vdsehMymihad6B5YCqOpSmerFDsKW12Gb
S5MU33Wjy+CDRWBpdN0x08bgUExWx0iQamscHwpSLC0jH5/0wflpNyE0N0whpeqwQmdBuLSE9WNC
jrGgI74yyQ83KgiLHLcp8+p4YSNKK/3hBlnzYKKhaaX1npMrVdf5W1cQn1riy/e9TzX499JkyQwk
7l/+lSA1Phii3JzupR7S144mtp37G7vFy0ZZ0MNYKfQQ45G9syt4NUEm1jDaBSAtTZgnlIBgQqFs
+RSefvbYJ9bhkvk6avifeWavMGOtEiaiYC3gKpBduyCrEUELLq70Xo+wzUp8vKVNq1u0L/A79/M7
SQdnX7JDDoRcMXtfeLa7wGe26vX2Yus6xE31lfjhajAYvcPlPpNh/JGkyVf4YHnFk6aiLYmTR4QQ
b/MbyOMFUOdfqtfZtGgpA8BBs541+nJ2D1wFEe11OnwgpzQ2uuaT/+Up/0XgdxQ1Hiftmntxt4mn
kMikLjz7M+vUnS/I4WgqE53SGUh1Or1+801TzmFAEj1YJ+/O4P5MnXD8MeXha2bRwAss+6AVBCC0
YNCZhdJUmw/CdmbtEx/tZl76za2XO8fQzMcCBzjCBg09oQlyvcYUJRpFGKaWz/6kKX+PGataiWG+
oyoHX+3QuRB6cPZ0H54t4t1FCGvug87euuqSYgGTyH6oHMpuVQ7BtnMdBZsiZ1epgnIrbcIuJfro
izahOEjH4CrTEZh0YGZLS0t/mXR5nupmdFdGV2NeMuh6jL7wl5XQ01Uw1elDPydId1/S6U5Gpl3I
q1qZ1eD/whj/aFSp/pkL79TY1UEfjeYJvN2w8vQO8QhYDKCh7rNrx3sC25nOjEHyozXJ/+kmdxNR
yBrahJN3rO+y85NfDPmdTo/eba09w035gYqEIMqhzQFY5erQz3VPHz3hEWdo3zC7C+P3IC7IGA6d
34Fwd0KU6uSB61lCYCceF8MvCxoKIIAqOM0g1/eC8I2ha41ZBv9KVMob62ANfkRyY/GCMWJeIhF4
7xjJTmUTR1eOt/HSdeb04iGwTzNrLZG9A9QKedAY312ieNaZV2VbwKOwXZ30sa/RvVEOtg9tWb6L
1n1JfYuMU3xJR70k2ruyAkJZwwp9G04c3K2DtyA3NTlaTnLHe9Q+hFr1QIhsvyYH1zrHPhEzriq6
vYz9faQJUBqCQ2dofSCC53vZruMcdQt7euK+/nt19Ocix/pXq6P//h//+A9/+8f/8vf/9Hd/+3/+
83/9p//xv/74N//4/6mU+CZ/4W27f3BNi+/NhXGRRz30J962oVt/EGiXfd9FNWDjcvvnSmnmbZu2
6fuOcB3Ptq2/4m3bfxCuoPRyBcWA57ji31IsGcLjX/lr3ja1suNRjum8NIP/Zh74X/O2wYN2Iu91
dZIVsuVmcMld+b6E3OGFldKPDcwWT7ZdQPLJ0fNGESkzWJOrpVX9rjKB8CRVaENE9Cu2nfxEf6ug
Nedk6xol1kJzu4F9kw6vK6u1tPLsFNZs28iz8RW0pqHv4F+dnbyt0KYk1aU2wTwq5Z4szT7nzWTs
7TBxl7pb9yu0I2LV6IVzqtwQWx6AhV1tT+aeljA7c26RN5Fl0I5RceVgCBmTjCmQb81d04QZL23q
0RaFGnmVvgCF5zf3lvXg0WTGCtXWezLsrFqYFjyVjC7ikVB0YKqGnay73j/nlfVuBtaHGU/4EfJe
W3o6kbJhaDgb35Dkx4+szBJw+jVGwbWMCpT6VU+UXkdYdtKExamt219xatO0iizrFgbOno6pvGdK
FbvhldVP7GhV+QdIt+0BC326x4tjia0t/I4mi9NsHN/01j7pq5sprNTOgxv4iupsZTWttowlOaxW
DOdn4ubZjaRur/04RkMlx21AT+foGZydWNXBmnKJdXLwAjZDyHlMQ83QqYF4hP0STPcrNvnkUjeG
AxwNvoLwyyUCwLn7M2WPzpTtYxtlbz7oEFYqILd9SfuwxeC3NbzuVxInznaqo36TlvMIkmPHbTQR
ZE4j2oq09YJV1TMKbPvJ3pSaxGKemIJoev6+1iX08ljiJy+szzFL258u+lSO+0F5OGgRzUuWu5dA
kf1QVak4o9mr6Jh7HcMlmDmgxtyVFlrdRakFtsbiIov8KyFsYwvqQz/E8iNRdYco3pyenJQYHjtx
s+ex540klfmalEZwLCkBlpypirWToFjBoORwKgl+GlpOJzSu/bVXEQgVBOoxaAmYaVw6i5WBvjsH
PvBKZT9uM6zb65k7QKriOLfNpHvsEvnSutMFa728dKj37rpC3k2LjGz2OXQsN2KNHHZAGjDIJ9cS
PGkfqAHGtUHm2yZhS7+0Qe+gnIufJQKE/fdnpR7zs4mzYldndrTJ4wbNcTEilMnJz5jzl5l8pztU
fMZycAiZNh2pv2J+5SyW7NPwDTlC9Z6n6UuTK3bJnLFsSHnicKBkbKOmx7q4W0pDBwig0ZphpiMz
0KWZV/zqjX4V5kKeLdI7Z76NsfAtwmaIONuGDBg9HdOisslQy2c8EjxCsw3cpw7VcEZ6+JpJRLfs
x3JNV7d9dpAFnEMO0qYH8tLEovJWj/6189DrI/cTY23sPCwpO6I64nUeAYkITUmvIZF3Y84bR9aY
LWNBcJEZk2HjRwGxXEUQbTpTz1Fe1s92FTo7ZRecVBWtX/KFjXXjJHIJ5yPDml2Ah/d0IkQIBcJa
76DJngX7YpbuF5n+4utetPOrrjxns8dQRkg/q0k9lHPhT+vEy8t7TduA8f5g8ZvU6CPFBrMGK9pl
qKD+BJH2ixE+PI1cQvRIAqqZrqxCiXcmEklwiOz6lOMr/hg5ci5FEN0tLF83HAwvOWMxNKVNtSqF
dC72jOH8vmiBpK1eiSM/KeChFqmsSYGgLYg6ddYspydWuHgFY0OAFhIsNwie+2ntlO30wP88yTJV
D4j2v6JBF29FmISbWkuWThUZezzrLonTTG+8fLgGATDa9Jcq8uopCKc7ZJ/xE4gVD5xWb7PS25H6
OCRL8mQwj3g5TWan2poyNl9bmIB4+KbxomWe/cKpJxnnaNfCpTxz9bXoXOz/utXv6ZK/9YbsVt9c
9rgzu4Oq7pMa15gUZOy2J0kUYghG7cyZyQEflQKrSqp9EdjjM/gP7RGo4QZa+PQcmQYHyNDaWqll
HCcVieP3RzU1KhEEkmmeDQ4nKMSTidXfLLtr0GKmn0LAYCYljQwLbaknFqELIfHljDesU5bPnR7k
ARsTq22iwu6pdxXuOs6Xo+XITRtqLPidPddtA2BKPYFd2sv6LNSolrK2XnTKoKfJ67JdEGj3GuDG
zoghIdInwmeGj31LinZ985SLtUXPVoI795bwvhdyMNzPyq/2WoX81GDouAL1WK7TLBo3Fef6JwHf
eU8ioGSsYQ78nnT7kjj+Q9DbZ9V52rZxjH6OLe4PnO8R9aGNcVDULyYxIoBF4pievy86ZsMF3X1/
jXCDxcKEN+OaRO1U0r6KJrSv3x+5U64vlJZM24waAvqlj6wJdeidxA2TTI4nwYT1qYMBhGa3UIcK
71JkxNFz12DuS2Km4YFmhM9BwL7i0fHgj46rSeb9nex5Dz0R+8L8GWkm2BnySG1cr6FaTrN+02HZ
urXQ8G+56S0j+CUPU28tJ1XIq5ycemV1ur3J+alBzkvpCVCW5i0lk43x9NoFSjsy9chWfvgpkpJK
ok3mIZD/gDlQPDhT8/Wdw4dbu13b3tbWbeOul1S+VZeOB1VSR+rJI0OV8FHMeWtXK7FtflZlzc9c
BBtvRH0Ulm19laTlbTMZNPxIk/r6/bUmSyCocn7BsW//zMApHOcBzW0C271l3nI0nB7uHg3Mt1qQ
OxVYQ8CYPmP22MdyTVbzk5vhBBGCfYa2TJjkX5LHH++KF527+HkyBrToHV4zSDnpwSZP8DzSDTeN
NDolgA0XwlPWHQ5ctrAU081sJGIzQ4v9ObYu0iZLPzBzNg6SUh01Vvk0BLqxbSHDLIdc/zJnE7pX
W8jePKKAdSfon5C6O2TRDr81FIVrL0fbRH7Eq2Ck0ww+RqJFRpJLbe887B8qTZG6h0WNVtaL977W
rRlpgQY0aAr6oiNLFgFhT4Lh2JkREfJM261aVKsEUm3lEh9oGxD9tEpMxKPXb0Tn0SnlRmbL7BEr
GrQ2XMdd2PV0k220BK3w0freFUEbaqiUQE5266dCDv3OxoA7ZmG7axEm5IwFThHmazRMkLfai9Pa
5TYX8UHK2ttbmFhwcBLN3Ltgn6vIMckYg8Jez2D274/MMSLxdj4SlsANTzKjMLT9tngPuzxhRo7s
qtf0GwMCZHE0OE/12BR79O/Wsm/t9FSFgLqnnGAp1DIpCU6R9idvXOCCwWCEjTU14PA6mn78puvD
BSXNeNKngQW3NmsevYm058D5Gfj+EyRkMcx67uBU0pZGFxMiHPLaeku8aboimB2xaC/HL36+G5BD
5CjOMk3UmfaYTPdYNQw3IgFCxey6FY3W+gCfAG5q7T7nisNYgrKPYWHUvrHRkgdKEuE+1JqPKgvU
1tUm4zkur8AKrBdhdOkD+IgnO9RJNVWa5IirA9vPE2jggeNw1pjg9UfZkaj79IiYdWtm7vCniaFd
2+ukq5MbTfI0CtAd9qnxOJXtNfJ8A1dmMaxtw6hvUfT4HQr6fUkovZYW3w49TvNbyyIaQsIA+AGe
lmqmkvs4E0CWkJW+o20dl7aNNatrvXHvkG4ak9B1nBCwdeAHcb26KFIQd+ZVTKuUbXrdxP6wGt2v
MUafYXsZC66OK5qkGg5AiNfWiRzMowVlB9Ox5EWXWvcVJCfs5epHXShERwazkzKELRfJJIdnYZA6
6BvYogrkiGGclqfWs/M9MXjEjmu6fLfz4V2amEcTq9av9ShRBUYFX0cCseI1zEy25KriqIYIX9VE
5p6EVqltFHSIMuJB3q0glXfAPnSvMIFYbnyObKt+JCOqRjScLCxMX3NhQmud5MRNbnjph03ssN9M
/otppmJdliJee0lJU0dVJ0wfxtnElzguJn9wtkavHd0gJcykKdUGyppaIQx2gOYLBgSwnheTY7Vb
Yo8Rf1KX2Ai4rih3rKvTjR9hFrKhzR6SYoTqEGWEiyUd+utVOSF28ifZr+xs+B3HWbCVbdddwjjr
LtX8kcFjw8IByrPjgG00ztmtkukKb9B9ghlGM6uMkKF7gfMUtoNc0a9yt9+fImXyNwFR6uvvP4xy
OWdKMdCojS33KZAUihHF/ypwwUu3lJevQgvtNa0cEyxnTU7SoLereOzKdc1gixAVrBIqGbgIunat
NPey9F56ajn8k6L3lvClOEYT0RfFr22TIBctDCX3SnffQrPTj51Tf45515x9fA5PpAnWjVdcbJGX
Fz3Phy2bFaPKqUFoZ7HzOW3XrKbBlOfvryVUkJRZSFy8Eq3vKJFtAx5G8AYGc770amTtxYwNp45P
vclZz8SKh7rPX5ie2GdYMoAotVCt7NH/SmWE2GRWc37LLtPA/lkYLmJmFJ1EXYW4qJqRgLmpEocs
Uae0zSXMSlr3YWCQZ82bONcOPnpF9xaZhHZJfUTwZcor+1Yi22HTP2gaqytw8wMt+/ioekK0E6yD
5hSau3K+JawWsPwQFsNeyWnVGSAK2jrG3BwO9ob1R/e4TQgH799JzdE2YRMxzxsheYuYLGK3hlLc
AHgJ8oGGorUdCb1CSs+QTaXRbjJMsLIwzrSMN9W2BdkxKItFmb+Ukq1DF7QIG/WjtOy944WLuG/u
hWdeqkWVtc9kJ7wzdSqY8EFqBd937UfcKDRm34C8dOj9SpPeuZCfYxCsTGsFcgkRvNXQqA3ycs0j
2OOKtKZ1aJvdIvEBL0Wm90i2R4UZO7oYuverV5b3FTjR2a9NbkhtjYw8OultSOila1ebBiOEzx6x
JnIoX3XK8XaOW21gUVXPDHGpIvSnKJmi17HRYP65PJTxWDBFDKM9Qm0M/u0A62L2wXmz55TOyTS3
bfA9hzm9EYiHaWIzlPW5HbQKBUjJ7BB3FXzROlGbkljWAxF409nSgONocUuhP1ooT8b4YA2MntzW
iC6sNz1TrdI7tzt0VRZpM7777BfrDJ1tsPDtwd02EaV//BbkjrubdCBQfnvQvP/L3pnsSK6k2flV
GrXnbU7GoaHSwufZY8oYckPEkMnBONNII/kAWmsh9FYr7VuAdgKkp+luPYY+z7olVTcEAbXvjeNm
XkRkhDtp/IdzvmN/2VmYHzoyZnfIpjTgAQp8qd5VPZLqWrko3hJ5r5J52IRZ1m7j2S+XddwElyJP
nj37fYwT96kagDVaMdUjbe0+NSbKahk/i1ocRZmMrFZab20SL7Js4TisKL9YSd1eBlm/GF46nSwY
QCuCVBBZ439GGjkSPabZXoYjMnIHxbzFmgF0goR82QOsptS17+KkeI/HEFVLk79opvcbrEXNpkyc
cyc4Y9yp9R5DWX/r4sC5d9FdLLqivaJMiLG6Am+gM9jH+AKRkOvnMWXnHt3Mg/VwTTsazkJ7Rxxr
PkHfnrFux8haGURbLLGDXwF9ZN8icKCYK9LpPuMM33q45I1JiiMdNZJ7EtGvU6KJAHMgchYjaWgt
ViQ4JExbeCAhooWNteLJb+3tGCYOjro76AbyONYhPA39s1ONd+rsKmdbHTEiwfdRVkPwgE6Wum7I
ahbujQbjD1PdMlHZMSAvt2YCv9Ptdct9Vdbr0ETuOfj9fKhQYKy0r40XyaqJjPA92JuPjIrMcGNy
wMyYgBFKMl+zIyewBZR+352dWH6wYI/3AlgMBnljWxQmGwr/ex15wSvN/Tdnqq37yGVRLyXVBFIT
DOFee8+OMN4h0UqX4yRo0nPE34WmTLXYB8ExFBnV4czDfngpWMWcxyHbOLlJTdYNHR1C4JzZ9d7X
VdY9OhnRhcT5LH+l9cmQ1TNKlvNMosY+8Wza8rRt7g24q3sj06y/QlbgMlb9Zozsee9B32IQUS5j
ZXUscKWLGyj4oMqpHwLZbzVi9gu2yOCEnasDwAtZUOH3G+kbVTot/LScdhVinNXkVOl6DGzrPdBf
JOU1VHIs99DHLCc/I9PetQ65VPMBc3QCscAyNp5264urXjRJhlJDR9Oee5eTyPs4S2sGlw9eCQEd
1Fo0mreXSVQ/AqMuTgl4JhtKwTdTyOiqfOvNJpKOyyG9gTfZnkdeGy+V2fRH7CI9a7II+7VtwZ6K
/Y2Aa/fMu/wK+hFoEhrOQ6aLej+641c0yGRRyEFgmU0uvWGam95N602obe958BK0AkYX7n/9sTdI
ckiG9AUrdLANwxm3km9+xYmTHQEAj26WnsxcpScgh+j5nZAArc6/djCjnZid3tCFTxCg+/uEQzHO
u+oqdE7tpTR9FM/EwlHWxZHDTzfNzFPNDg77UWaeGQnWC1Rq+owWqVxahi8B77TJCtgJKmGQoh0s
XKpvnKIIBXqgncyu/21pYwnh/n8jUf/pv/7n//Vf/ue/ikT9/av+LGYLUJ/ZwU2YBiwl8MX/WdFY
zm+CUNQwcHnOsCRBSvbnSFTzNzRsJKCxn/G8IHT5ot/FbLb7mxvY7HUC0/313f6KQFQruH2jv1zQ
MO62EH9gYWDNYIVu+K/kbNAoRzkNIjrG6sELB6IWpplMX9mm28knzgOU29YOcKm3zk8nbHhMzHKr
y9Q9sqrAyYgaaNO3eHnwFz9YgAsPkaaC73vrmk2euU2tEG3/zZEgyLPfYIkg+YQc8sEQ/n3GA++B
DFKSp62NW0XnAuPad1K6PGpXcTRNtBXMZOodR3G1bJxc7E0zOU83Hk2a2fdBwtDH4DaAQEuEERlF
2WKcxvIaaX0CvQcOUTPd9TGSFL01PPn2EK0i0rfWLRgzBZhv5+rws3MadSLQCNMPehFrroy1TEYD
/ljbb/y8AGyoCvP0fSxNqH7OaK/T+NXsS/mKMRsPNMKIdp5HkBEGMG2r2fVkSKxKTD8HuwWBz5j/
IwRReGFE6198xGE4O2dS3+ppOCIn7kXoHGBndud8St99GimMXG5+rLFGWTPB2GHRHqISHxT4DkXg
YYIGWgURHL+IOajVULqk8WnAjcpDYl13JP8gZJp2ZBdMO7LYT8IDBMlKn7g2Ws+1plmXfNM7HdXM
opT6hjwKmTKD+jnT9xlWzR9GNvHBhvYPbEFLJgJ2quMfYUcAn1ua4qEiVHIbJrnaz3ZODu5ATJls
yWe1Bm+NRyLdwFaL7yZfv84AQaVTGId+6NXT7KCGG6r5pPUYnvt8RgM82ItSJv7J87gOnIl5S6IB
QnToAalsW2+TQkLu65I1jxwJE6in3WBnYOXmMjiEhSdBjoEDTOz3ouvrI9FeK5shwg1pHW9bUjzX
Q2GKRaZ9ok/DeUL+ZreIVmYGhXLZWmp8Kr2g4wOsxHouFFEt9dUvygslYftBssCXrOOXBoLJbirB
aZSQ2/aWx+LLl/iRde2sc7AUO9sBsGEL9EZaDNcaoOYiYSEk+ETPSgwPYe3a58ob242OfeK4fM99
hF32XcVhtSE9NtzoakgBskByyMv5apm1sfMTSElumIVrjMDDJkkqE0lmaT6YNXpRIkI/RZvsCa4N
v/zYuyOcRFwsJizEC7c4WlqS4iS7L5xCqDHQFMBuhTu2mmr1Fjh5taqk8C8NsruDSSo2E198oIOh
3L3PnXdxK41Oo2u/GPA4BzVIm5hYyD2ulu4JfRTy/Hwi+pEI9JV3c6IHuVbrnp4NcowDpAEPz8Kt
dYYuqe0wWg3qxRXZh5EM4zWf9L4xfOvKNcpOi7fiQKZOc2698tRKpWByaatemAgYAf/XsGiVcacT
HqJa91feTePu118VaVgv0hK/i2V0cLWkXW2q0XYfKpmjErOE+h53+QUBSvwelurY3RLwGgxWq9Sg
KlK3cRr8QzLlZjIMTM3sFZ2TNOmxoV/DBGCNV4PxiH1zOP16IS7OoIYFbhU1yZ2TZBj9MWe9TlKu
JIFT30rxMDfMP5zeZkqQsl4lFjV9DLuIQbkI2tdR6C9idPs1pP78EJjNz3bqx9doNOWSBAP5VDft
M63Gsx4VSay8ceuJBVo0yq1Zttarh7S3SpfqwCgHQX4DzHLpiPy7KjwMc2G7tMJka8dt+0jCLvVm
TkXheTeAa1BNRwaX486X3UuhW4CdFpbBIQX97/VZvSG5DUhQZF3rBObMVMyfpM2NJ2Jjfvhp3O5x
YXtYNUkGJruSXUNpurfTnSMFjUgxTGejjYt9FXJb9EYdbOag9y9JV+dLu47OvWPbKMT0F87N4Zo1
873RAoqF+uFBdrupo1mzWV2vTmB+F1Cx5pUK0vaUa8SOYVZ7WwVAwxWYcOjLv4fJ1O2boTWgFASk
xBYmelRMlwvRThphQV2+5YF8K2dI89rLgwOctWSPiQF/f+WDJYtwbCRzAg4qqxcZS8IbwtXfoku7
5sWQrTVht2cfUfOaAt+GoGKpkyY5d+m5AdGrM+UjQVnGzvOw8XhJ+zqR8oMJnT1sbRoKkmm+SnBg
78E0Zaup0e1Rkzq0Ul5EHJvIIA0nrKagYu6joYlAzTGJEnZuLKKoDU4hbK0oujm1Ajns5mxG5QBv
/miJQGwTYNhLoXyxKxLMb11mPIFaIcTDnGEdKBz2dk0Ol900a+w51Xo2wuipIdh0IYrMPqoyBPhS
V9zIY/CDoL1t6rUMjgQkw4qPnEbSoHsgWWrBIqZMOuwjEwdzwjj4LWucV693cEkM6KwawDQj9IIP
szp2g41IzErzR+n3I55Al756/mk7WXAUKb2fqLH5RdFMa+MN8T6qJnX1vBte1yvb107TSUBEf0YO
lu7VbcCr5X7CJ3QXi9xfNQOK019y8jm10jVIn59ywKyNU8a5BD3QJEd417Sopxc4vEs1eO13IJft
xqelWDRG9VYjQjwy6S+J5hZbB0YrYKLieRD6rcsCCxQpQ4A+zdtdOaJpGPhoPHKaOALvoQ6QGqpU
shU3OENoIOAC6TU8c6lklAEhp0LFhCQvBSeAaP0dk/9RGeRXolx/JwhtodrQu7cg+SzskJHLbGf+
Y2R5/SbSAAlq5Q9r2nP34DLkI7yH3TKWz7UtvVetp7eURvZk8uRbuS0dzWTWFSovOgnHZKpECPHB
wa3G0Ri8SKvAUpzPH2OJg1x6yfRs9FnBF5r53gbId4D+f+NCPSEQHX+yHP1WmdLfyYB5ju7b7uwm
BrWKlSAOaerszi6Hr8pYxRmecytz582AmgZEe3VjkauvBIst0mHvs+4gehc8meBuP8nUfgUxltzD
qek2TPY0pue42YAaRQyeNOExdhGhRJ7L9qNLDvno1xeVJ7uOfRCXYRKdLd90z1qW/lJbdgRWKnW3
uQn2ghFo+jz1pl4ZtyEP/d9pdEPaqznK1zgOvafWKM61/2G2pfNtZIr5xB8oUexvSW5Ey8FK2dPe
Fjy+g2u+ccb0Ci6zXKLocTQVG400IUnIVc7Fe58QhLmIjOrZkVZ/Lzv57MeAlUIiT+9QKIw700cT
iR1kupqdm6Gx69J9nCixqsqATzCGFMGVxagpI7T6YEzWR0RM313LgqFu1PCQXkqHuzrTjdpUNdkc
pUQcVd9qF811ecxYdG6cG94KvDC2wJF/Mxir6iIUy2CEj+kjk/xmOfXRqTVi+LB86HfakLcVZrKX
YRUfZ+WG60Z0Z21rJkyLobNbZDtqPjInV4ccw3eteutSa2FeRn9oD76SJ1taLgLqa8Re6DjMSLRJ
DSJ9KrMvf3rBUHeJb3pPp1mbTHAAUxfWwxi3/h3Q5UXlT9aDyQw0Z0X7aIQWNzBpDmLum5Nw7HyF
txTUa6fDxdDwNAhFwO3oBG+h6ZBop98YMRbv3Mi3Bb4XNzhEE0IETQdrGTh/Y11WUNd1Wr5lMwGI
fqlZFGVobRIO4AglGAFN+TfM8y8dUYJxYVgfFgoxfNrpnZExHvD8YDzZZEHZpd9+a+36DfZl9Toy
QUZHnj7phFVxnONtB48Y74vY28b4kJ9+BZgrQZ5s6/T7WUmB69j+0OBRALY7JWnIDeda3wtuDSGu
XkoerKNGDzA5gTTZsM9utoVScuwWDN/3HgvElWiIlk8N8QOeBnQFknAW9JC/Bk7pyYBItlEqR5UZ
F916zqfx3ArZIGsregD3uD08hNH3dRrNG7rI+dTNboCwPvF2lkPRDdXaXbdQkx/aAHs8C97iNQ/M
L6fNhy8D6EImG3qyns2Fqczw8KeXtAgX5uh0EMthgqKwys9OmjwFImSiPcrb1Mz/wqiH4BVbOZSw
ZDgGfAuswjPFCEZ6g3CtvkhhVFjsYuGfRfdBBDwsDSN0FdKGKmaR7+41yWYy0vDQd+jo9YyRz5Pm
fRx7JJf0ejqTpA2dLPC44klCCbGFHtto+Ok1gXf/62WGz7aqqDPWJKhbFrHZpdbFsYe8sKp6l4jm
QPr4TbFoDyEzQIvpSVjJz6R34j1EP1BKWqdXR39COKtOMNZR9QX3PkIbDhELZVrp7mAAYjuNhjuI
vO9G2SULcPMDSWBTuyLGE3p0EdT3s4wfpzC77/WYfhTbJvLli4HEkU0FyHNu1u0UDTXXoL8dUm1/
547J6ODYO8In4XjvE497ox9fSDgqF9nsbgNbunfkGQDvA42QEftWVXisozB/61Ujt6OXGccC2tGh
LbIv5ZVizW9Tb6LMbF47o996KacNkNbcSZoVRHGbLVrqbYcwetc2sLZfLyqaNvakEIm501PhTWjM
Iszjbezf4H1iWJZI2l/C1CTXtcWxNQt9x5Y5IFOElzloviMtQNdOFuQmapX4PppnAGvWW01o0tZL
nGor0VJ9NyhPrBC4eBzfqT6zH1Ea9Ex+awcmjPkKkQh1EdMqNt/GCh5VdhcVbXQkmvYI520l+GH3
SsHqBZfdL1BaN1ucn8MDpDH7OGeEuBhxHnxXKZGIZdp8s6oY+MhMFeUR33sFLwVpe3R/BoO0rvPI
pNEhPcqsUYcNMYQY7jXzUsjyEdpDyBcS0TR30TErBvlWO6OxEXRrW6Obs7eAtoj85ODRt8k1yKxw
2OYz3HNqlq3HUOaR/thf8dz5YGjiHgbTIcWwcNMHNOaM8WMTLEwiJMBFH4SQTMXSaPqJEtap2Gnm
C0eyCFVCbAiGtFaZl6o1K7AUsX/8mfvkgEJ9m3ajtljZSpnsSVPXuJUXFOLI3LyQqTeG9dWI4uob
U162ScYEEZBBh0W26mMToklxAH9gbsEcm3ar2SEhPSqHbJlKPka38LxtWk+vqmvtIzYO8w5LYqx2
5CfHe3Yo5i4anOM0jeGd2x3yPM7vWzGcYedaL64x+nsLc9Tq1x81nwBm44ndUCwRnlWx+YpPY0lO
MCG7g3MmEJLHZJgYUIUTgXggSvdjkT5An63AZHEyzWF6Hvoyg5cykgSJmGht8SNuEoQFrPNua8f6
3McAjnVfZLs+CMq9k/J404Cp726/tmNzc/qA+NHXdTzwLPqVKIJvx1SlTXsfZtW08LJGP/z4Ja9i
z+uvcD8HyEEYaDUkzwvP5OGbK7RWiCVDQ9xjEQHpnD37ZpFdUw9XmALXmTnplwktGnT01g7r/Knr
VxaiSJaJiXvV5BOAUJoOlTMPC8/LgnVh5jTfOgKDJmY2jIyujuhmkHIYw7QuHOqCrA+JvFNOvldC
7hDRmgfcdMfICth3Y6G55c3BE+eO/sVu1KDSFy0/43oYCVTr47lbIxu4TYvb/tgW4gtBEAZDDect
aEM6I2SJuuvb14zcyYwr+IZ5teCcCv+M935yAWuGcGMcs3pO+uEoQbpc2XljgfUMvSmQhTxBv2Vx
6Jv7bjR38LbmIw0P300C1PKCPDoOyNW20kz2rZIULbcXt79ttZhwoxoe+nPQg0ioxvBaUWNtU5uK
1dZs82kT8eNhRN1UrHLvGSh8sNskA0AI5765/ZVnmusO392iqQu5SuDsH369VFioQn/dYOP5QFg6
5zo/JTYUGsxb8XJs9GWMvFMSu9VRW8kRVGBx6GIH4cLoH7yMq62T2llMGZBOVlnAF0sjO4H4PIQt
4T6/XjJ8baA5yV0Yx1OXAKewr50e7ftIsjojSyRcFHjlFsoF92GEE7p4ZW2q3C2OCQG+xxF1BSzr
b2XsmqQOoWTO2gbEOgpYuNmoiODwhz8mSTZ8UCr/QLGzSipcuYOo4k0PBh1bLhrIJFIPYcFNpaym
xYPcrOPe7q5h2VPOYwsburQ8kHjCy+2/eqMpD2Sw7mFqzvuywstDgrnuzhaNNK4eK0PlMx6BvJ/s
SuvvsSzvCXFz2b/QcnGxXGHhZTslEJ0H6TFujehJDgClUgwLiz8dDZDukHggV8pL6NUT7PrAXjPr
TujPY46xNnEfh76KToamAZC+XW5qEzJph2QbTe94H7i5eeqNvLrv6/6i/QKzlM95phnNbixvdBfk
y0b3Xcklx7t202ZWi44RFebMSi5LP802yLxJjjZ5DDrTsHMjuLrGjaYRWQVNV2wcnR9RJhgZGLXz
yQm8xL9m/XRSfUc+IPBEOaFCnN03gGL1Z+PJNzg45ZFSwF2j9n4m52AH2nHeQ9MwHtPbvJrZw6LR
pn8Gaf89za0vjK7lQoPHWck4wAB6e6/gyBMzH/dEaIdRjfrdxfUcNe4em8GVpLf85Np4SPF6Qy4m
WxrnGV3kED8ZurnOqbjzshTMaZK/V2lfXoFvtcDKVLDqw+k1d9r5Nc7yHxE3yyquHHantx8vtkg/
oie39wx9wo1yx2GDKoSdn4kNjgYeQC+ZLKvWyZkiy6zfpmn5Le2JZuyZgSxsVclV7dUu0w1YGQ37
s0vZF/LcJU6+0ma4jORorS1mxuAjYGswEyoaP/wyQGKljep+IEkRwGstT73IsmSgIvuzZUbtpstc
tFaZ5o1q9CfxxuI7Sicw8hdiz2jbKbugrDT5qqbRD+ob7Bs+USpQ1NSQYEDKxR+ZwwVBp/3qNOMS
z+oIRZooAVd+eBnk6KIQvPnuvm9ZtAddvQabba5MjronXVHntqfOEaRq6dFUa6Nwnsau4i6YUvEQ
p1QXxo84QmZiNVa0tknNWAiPIO+85zOPo7bmmdiNa7oSd+1M7cYZ8vGp8QFjllWSnrrUj54bKru0
c8DxQxhb/yq/qoxMkvYmeQfvu3Lhdh5Vq0E/Rtq55FE4LrJRonCNbXzUvbNhieNhNldIDrnYjrPF
t8xRHuIyq3sKg3fcBPTsY8VumFbudaLIGVNpvoB9xLXbeRQCUxQeh9C6Yv9vlwyY59fCDr8JGoJT
B+klvKWp9f4YH9G4HqxiCE/GWEHopusADR/ANhrnNyt9zFRcHdu0ftdajhuCK692AzkfnCfIHyOY
tuZMoB2wR7brrX9xkuIaDb69Q5/+EHlmcCG/0V+MzEuAddjxI/PPcR16OQVJ3yjIzQlRnGF449OW
82WeGuWtRtf6mpOs3HHSX9CgRwg1kdOxNABF5LpH1RTbSPI8zJBTbBiHE5QyOXRVUzHtRauHY8dE
e4m5HeloltsbQh8JKbn9MQJ1jvYfS0fel2ushOYFrFCBX6EuyJt6IVcqxRyk3b0Kw/ojJtUCuL0F
FBJS4ibC/b4fQSsxiW/dTdsLeFd2+NZ6CCeoMoMD6kt/008pQxuUS6dknJ0jaSC/dHEGgw6vn7yz
sPBG1QFaOlPW0SFKUnOhvKa6Y6C30c2E/vcmAjby4uiM1k09/jbcQhnlUKWn2phucPQBFljkz2zI
KxwVZCfTGFHS9iSjJ/14KYcnS1feJcor9wSkd0NbIa+Z0+sLuxVRtd4qcPHWxE7rPHRm3h3diW38
XDxMFb5XustTOib7nAkf5G3HuvezIUIlK+eNezvpZjOQh8LQSyN04zvoYMGhqm8a2ST56LvKfa7x
UMrMNgB2sSuxRWIuxqYwqbBdGj4rtMbFaOMkyCKZcP+JEVGH99KOjflE+wyTJoidZyZ7ZLv0xnRf
OESFgfKkbSCsd2FhDL8flGRhRbag3RHc43rHPkzGK4hdk6zqKVv9Slg2AGUf8/4WKUluGf5VlNDk
F9z1TSCXaZiBA4vY9AkD7z3t10VNjtxlU/2ttt3ppK1wISdr3Pbw+ZEtBG+zhAOCMy3bjm2a3jFJ
xtNV+w+N13xybFNgZKykJlhzH30fbc3M/6xKbT35Jc7bpBbvpuhNlkIM0g1jOmCzob7NetLVZ1fc
dSOQjSk0n3uQEossMopHhG7kokZby0aelZsvQ2B2xwJgEDpgsW/o0N4nuzkb0B1AFMUvsy571l6t
XKeRzB8Kt78UyvZXThE261CF3T2/2MQsNLuVUoqauS2jtQm6NIlviZeeEq+kF6/j8L4rND90mfDU
0ehHxwmerUJbvEFBRwzqrUBo5vIdgemMAb/qd6JkUxh5aHNGO1sWfhut4+Km63casS94dFildjaQ
f8IDF7dkTkjXFA4+lZPJjSJyRjb4Moy1Na7SLobIKfv6CicwBIVyiSS3Hcs3ZxagDhovxAHbyQc4
Vtj/guaFqQBbYxmuGbth9ICIvJGFPa8iq6UMIJUDZY8l70jJQ+bnfUmk/NSG4dFqW+MYD+wnjLad
OdiJRDLiknKqhY7Y1gH+PVT90sBtzsfFLrrfY7eXV4NEDbQ/fXDxYiy2k3qt3XoLKIXf0WsMcuiN
6mlGnXSKCvcTJl7AEwhkvadovm3BtLjL9/1I4W/XOJT8IQ9X8JPLVTe0GQ/qamITaeKNqL0T8FKs
+8dgFs5lmu1m2VdBuq38yINGgsS1hhEb1AcPhdg1Z1BuCyM55p7YU1VJZFLVsEscrH9SVI/D5BTn
rvEJVAiASoyVqFfAle2zZvi2clQRotf036QO47sIyw2BFXXJQrG+gdDHEri4+0EzikvDYvbstKiD
xa36jVR6wSlIYF+RBhthWuKWncqWIVM/CXQfd0xp7aM98/546ZA8eBXPJiMz/bcEt5YZODJmmfyj
Hvruro8F0i/JckOTyPiYA7DfSmClaAprteY9++RwsFj2NM4xmoyVHXAnll5abc3UNZ8qPy3QTRIX
4Rf5S2P15reY31elZvShiuyzlM2pMlz802Xr3rlO9oqzahs6mf9MjO8Nvx7Ui+gmCrKJEcOo7ber
uHflUnhATVVpPCu7KN89lGfLjqZ2gXOvO1jeTMTZSMLtje4lIUfsBoo7LFfhXt6iSvjkCXNoirPt
1c81t36UFeWDx6N8EUA035jWLXks0PG2tgx7rwxjRU/RvP+buMfi0csM0Mez/Lf//t/97ef4d/GP
avWu3pEcp2q673+008OPrs/VnyU2f83//Jsfv74LsU0//viH9y+mc5w/qk0/1V8auhm7BBCm+Pf/
7z//+1de3gu+8p/+/h/++e//wz//9//2j//xf/zjP/yn/6cr/Pdv8ie9Uej95mC5Bk+DetASN97V
75Zw3/nNReEDtQq9j+P5Fmbs3/VGbvjbzT7uwBkNQjYdf2kJd39zHFuYgYkRUgTgr/4aS7h9M3yT
ExCDJvj64x98BymTx4/luogg7YDp8780hHuJV1hxQ+TcQOs+MWd1wmjL9k2X36fMTqIjmuA6eRvB
obifzEVqCI8DMoUINCnLyRmHQh64nN4JA8EFdav0P/0CBSqGMrex7J0jTTO6cH+ZzBpQ5NwEQjpO
X9FNlvMHaSjQcxZoUNzoQTGos23Y0LFD9orPSGpCgps56CqLEa7dYnBZ1//oFR6SavEXn+Ldn37j
v6HJuatYm3d//ANH1798JyCVBaEIcRZB8whd18GF/5fWeBS6o2oaQYRngxCV5b5C1K100UWHQCH/
F1sxiqF/DoreNe5FR/3MaLx2zWVnpaa3JdQn7J5KZnZiAQBAkhwU1n4OsT7TSfOc9to2iYyD88uT
D4PFoTMm8UDRz97AcwFRmYOMfiKgHOSRHIQMGr1hKSc+sKDKqqU39mnzUrTMREvqMJZsnw0eSnHw
GiGJNHdzwYgfY1o5YMVJi54NcULpGJDjytAJAxWmnAdKdTkiZ/bZeO9QI1jD/Txz8W5bcJ8hZblq
5td+rhmrCiJqTRTqdaU/SQVR2be8SmtqWLCVQ/bYWBlLQNzmAI1XwaCBjfO+pQOOqwEzYnp2O+Iy
3UVj056c9YBn5meVBk4HZ6CQcEOYOBQNdH242h1zsbQyy6MPixv6ylD6WXjnkD1ICBqDAmLmYFoB
0nmWDVCOQ2lYQHVWSYt0KU06v8Fzy1bU/uETDEj8IW6BOHzVE+0Q/jnSMpHbSjV1wyJuG5hma5PP
Z7j6letQsBVxbO9cm2nuR+nh8YEcScS5jc98ruf0EwczT6ku9Hs6ivK2s1yYMe/vMdPmTEypqLQ5
fE+Gih4RC0DXlvdwCkb3VRqTZ78ZQpneozvcCoaKegXJgiIiV+/isWnNetHjHbVWvQoSSTKINVGQ
RzB3wndnaLz2K4iHSF3juPfmK0NG0mJCq8Pj4XupRt6S6UitAgVzdTlMEPr2gnYl33gWYrthgStc
NWLRIjGVO8ONNFRjyqW0D5Y+3qEa/7tMLePcGbAi2WYhJfYPoGZk/jTgGiEFywlaXcyLnBibsUcE
GEuC64l1wMS49El8HO6SkonnwU4LfnIwC2aq9nU8ZOl9EYe0H0xah95cTonoWP9ENT8FNJuGvmJc
mJB2mP8aLoM8DavcsAZIzX6NJS0TQFHuJCGuyHriKPPJKBItOS4DAc4yB7HXzo5sWdHRaBNO73q+
ePA6BEWPls5u0goxpICNB3J08uG2XE/KF8qoyhHY3bBvTbi9GFvAgFHs+0gnTLXfItju0uHZRPMN
TYAfIY4zJr9BSUHkgdOw9qjKhvE0+K7WFShxJyIBMM2NOvzuNy4Ol7i3AD+t4zrkx2OUZVQkM1kj
nMZ80dV9GtprG1mnJEmJDuUgew9nvzbbPDhNZD1V3yX5ONmGzPcgW82F62ODE7Krj9CY5+g1qQJX
L1U2tfA5ErMHERtzM2YCR0rrlmzDfRBJzykRFP1DHVY4SvhUpwTKLtKA6C7WTl+/myNOs2PGXqD9
6uAmaI6wuuzan4gFYtIue4t5iRL+PqnZ4m40t5n/GoYDjWwTcNmV5AsOeXpG2p9bDMaaQO1YUmRo
CEIj0C8Kwu2Uw/afB0hbzez035XjO8EeTc04baiGpu6tD/05B+k1JjfO38RoalxgsCr8EzkQldhM
Y9JjfzJrHgJxXExktmb+QMBLzqClXrk9GVpIRaLaTxdmMNlWtGBnbB04YAf3aR4MhOClJUV5nIws
Jl2CoK90YwL/qbaq8pz0AsmryyExxZxbS1s7Bmw9jQccumwmfY/Bf9kJll9OYY7d2rCCcbgQyt62
W5N02pRZPD12vrALTqktqlMUqwv6XpcEWLrV+ogTGejDMg4dyzkCNWolgqukpZ1d4LWtuy/tItWS
y7zm5noKZsV7ihp88Bg0tq5QGWOciFSYR0QvnaOWntGnBdz9XJjRRtlDUrxGiJV5oFrVhG2pLMhm
TvtwqQ37LtfudJ6SkAgkaaBIZW7gOfs0MJ3bxYKLWiRL057DkiCrmrnPY1tZrtrM/5u589a1HFu3
87soZ4NmknMy0A2W9277Soiy9N7zYZQoVyRBUKSnOYIeQx93n8bp07hXgABBUEJU7TLbLC7O34zx
jZxc5WMq9TL3FuHoWcSbREgBEEqkWuN8FOz2claE0mpY4mtKzHHyvT15/SMKeSye0xoJVM3baSas
dSZu+mwpaXFnFoQVevlsxo7GHyzALSBvUDc1lEdOBmhj4MhUsCd6HxY7DmKyuwbmBbGCryBbTVrf
LTWm/XOBuCY5WR5T8efOF15Ild+4aXiPqw47CI94Tt2fgCDaWwKqIHuWXoDFgcEae8vVYJmzpl8q
oXaJEUr5NayLIs8h13o12LZUJdBZtk2ilSGuQznlB8VZ6ew03dFnmhdzFzozTxqvehEoJvagHNjS
uU2KaXgBiKyXxKA0ypbtgk7OjV5iYZruNjc1X0fGU+hdCQNEn6IHoKiM5XtoCGiAdoXr9KWt2iwj
xT7w8YkCEYGM4MTeazCFGsgYRkq1/8LorcpfY4MzfB0MPFKzRWGmoRkvbOGbw1MwSjs9cOKmA5RE
jW50LxqmNd1CEXAeHGTH1OaSGFblfi/trCx/WTz24JH48Tga74EF22wLFVjqm84Jbf8OZz6fmmUa
YtS4h5mtp2vNDiJtVdOywcuoE4sWMU0ESzRgKylw8DA3ExydWlg9wT4T/oUVSWiAt+A735UutJJd
VdbsL0lptIMX3fXdTqEY6xRvZ9uaeDL5Oq6sfZ/YfbFj+wQYCL1PUPzwrBKbWRhg+Nk2Iw4P+KnA
6oggGhs6W1PAm5+FVygZH7C4PWPZdc0sLYjLhoXvgs1a2p5EDCdhNdhhphHy5YNUYTzTxy55sdUE
KBkqgP0rEpHPiBxfX+efa0Fk6UZXZe9uQvQN7TquaZz3xlRGtM4oiBA5Md7oNAuXn0I9B46vAQLB
kdcl+PwCgBINucTBMoPcXJMu7oQaIsPCNrJfbkbcOT4eozB2dk9CFJlmniVeNbzl+LrjwJRfjNQX
/b43eA7AqJgyw9qiH3Cm15TDN9tmLTyhD0t2uKUrNPSMAGw1jEdgcUHZ8IjPA/KIBgcvX0IY2HQP
EOvOQl6F1DuilCFBOqw9a59kA3VRRNaLfdUhpOQczgEVyBMqBwSbumdoI3YkJsK4ndG8f00132H7
Mal8qvuFqyGu3+pmL9VrUINpAOHEO+Y9kcpNfyTO6BNbWrPIsfHQkRGLjpdZS7ryTG02KtpuVVbL
wZkwpeaZU8QPvk6/QaJtBsAAUoibDHc6hNDfjTIt8Ko7hYUqSKko7MC5eZ19jRPTrhEyJNP03UWL
7h8LqOVA5cu2ZqMLqcVMtrB/+og5m+f2F7frnehjkLFtbALdCJGeMithvGYFNQKLgtJqk4262eHS
5LFJv1Nk6KN63vV3mdnWdRiqYlnx8N5QQbpl8H/PzDM3yt/zYqzIIWvqf2qc/+k3/w+7aAMTDW3u
v91F/8///F/+9l//w19tOr//qz9Iau5vtMUCx43CefNpxvmDpGb9RrEFQJr7xbZ1+Q/mtEnbjCve
VZZA5ST/zJw2xW80dxJQtQDOib3m/6xtNtRfjTqYiuaBhakLy3AoL//SLo5I6Ccfw96h0zwS0nUj
eLHx0y2Jkf1w2lg7kl/VLHRrsA8k9HCudUZ2NUnlFgUbntDuopvt1eWijGlpHfOgu0nxI1Uetgg0
Rw+c89bW2JR5BRggYoxJZL3YGG2EDrVxcAS1VQbn1G83oeO428Ywn2AAy6VXROAyTR3/fxrlbF2I
twVmGFLQOdG7UfP4aPM3Px/Lc2f1zzwNXg2e3JeWTJgbYeNkivlVwqCRb4qONr4ZLVylpMH0gavo
J6Lvet/E3ypNM+62LBKsxzafpkYd0zUZQnZCy1e8v0YO3DR8HtBO1zJk/JtqwVq4DdnD3So00aVU
POs2xMnQrkW4mQmtwdLa11f+PRYWBfyWk7AQVbLR3EZ/onIxGbIeyqibvmpGsg860b2hpopXbefC
D2lzsoS5fNKhZdJTW+ayPiWhAKpc+q9THt8se7aQ17I5Kv4MWDRJ0JwnoDRC75CGFmAulUk0giSi
I4W9NbmpXlqXQIA661+7UlekO17GChCPGzOxpHZQC8Jk8f+qAT3/TFb2Ad6sTRlyPIaWuFaBatdu
P/UHXesjRvETyWqW0X5oeXM1xJDc9bjPV83ccuPlr+6ljqXYetc8TX8KdaNZ1VntP5wM7aUJlyku
UQRrzJmuRFY92BF+T0QZPynDghwLkm3dqtT6UqCENBvormrOZutziZwAsYQPHE0MiJ1G4hTZ6o4K
K29vE5aSxVtXFfbOQKvuXOI2XsM/z57rKtor9LikUvoTg44U2EFuNlelLIM7jDUsNZI8jl2sjl5Y
/kIdb22ElZsnAmMWBCBmOx1aWpso692WUHM7V+YHg7YkJ03+VgoCKfK6LN5bW3uxS3olbYrfHcJB
YUgH/dHIye0DpeUvmDARvDnFJ5y6NYIN1zySrljToL67XClJiYuDfr6xVY/Gqh5pVqpObakwxcKz
nILXqID9BbdVrgYnhYtNnXmxReKehdgEGMVun5exRlg2Nenr33+XmLdeMYfQISMuDa/hyEBR8KWd
yBtx/OYcEYq7gXJL+vp7xu2gCKg8Scw2J6eKV2RRlRf8PfFdk8krJz2bzSzs7sKIoiV9n7Mljqa7
qx7vrlV308oPCRPV3Ur/FtsjWm70ULSqKcPMNvox0lehwsI+4KFJ3KBqGE6flzT1EWUK/Y5Ivd2O
FgBWGuQVkHr1VfjnphTTMjZ6Mn49UrgiBjOEvqXpahK0i1MWsJa10PqaWRgxvUCBZgT9LzOZHqXy
WMNGRbRts4qIaehXz01P6huhYTVTCDHi4Eripauybkepl+zsQS8XeQ5MEOb4uDJyZ6UhUjhlasAn
RLt2KnK0O6OBc70W915T8RNBHsTGuS5hd177GlpRvROi0xCv2OZRav3OsklZ7x2zXMHhTjZEnBpH
I5ruCjXYKhFevk/ogh9haT07VUC1byd4cbqOHUZunju39NeGpRF5RMQ7hUJx+bzo9dy+JmrJIMA6
ubPOgNcNM6TNGw29TPvdglfu9UG4S8aSfifNrYNt9uOGCKNfiV00lzQTRDT6ezt1+10w8xXjBusz
QvToFKq8PNHnliedlC+D9acyVIlvxxT3z4v3hWptuEvuvbuz7aMw2wxazZtQmdNb1pYra4IODu+l
31h9lxz72YXouTxzuxL9fajOImrsZW6V6aKS7GRypizHLvUstF2ZsbTbDDt/o19tJ9Q3U5C/Z7Mk
wazLeiVYam2lCh85uUaXT/NEGXmPhGf+2jHH8FSNN3iF9c0KVxoLbeTE3PFOheTeL0Ea1xm6wIbl
TuwjpSgxSS8yM131cRdiM7HQlHYIIvIpTZde2fbgb0vyBbVkJUc4vFbcn5Ro5LWHdIZHHXOPoxx2
XtqxZwv3ixyqjynr0Lw2wluPQVOwHgV9jgz5bAC39+EtPo2p12y9CpTBpNsa7vGp3wyJ7b8GJhED
EdZvqBkOMSMBD8JEigN/qK3d3Np9JpPlBX6N3KiT8SzcC0hk8ON2l7x5QJeHXlRHDGkpGW4ws4oy
3TVWOzeiSbViaEOHoOES8TWMe5NVnEYSNIPefAbmeKpVaIHw6fpt7xAma5c90ZODSHda3SOhKGD+
pI1PdC+C/6aP5b6PiJHs6BtWQBSt17In/DGpvY2XAiUKcwnGzO9RP0CBPDBFkAfmyiu+7AYpa+Oe
hkYYBCLb3IBy0m5/+ljDIHtXONXbVLJaaRyGlV2O745U4c0UFlQGQTZix0hePa26VF0XnPXBQByW
9tOhRDPGc/MsTem8yCA4Sn5cjhicrxG05GxEqIQWN16wmBx3n/AfYzDrdRI67dK1fOQICanWZMpg
ZbbPIWCYCxvooPPKtajFsOvDaVxVpCgxnauPhRDIAcAYvhbosD3DrFZej98ZbJ19L12itpC8zvNb
1LSWzzwGoqJ6JBC7lg2zO97UEid/AWoUFt3JCys2ttE9Jk3uBjLxewi3bF/U6YCkQLHg8BHQBIj6
98xRvN2Quh4hFeiGFp0nBZlMcbEaTau7tpX8RSgrqVLVkK1ZhzvwckPnyBGwGpMQXkA1MXMaO3C5
onZuupECPmmDh1XA9Al7Qwdi1KUbAU3qUlniV1L48ambingvyuZbSxzJDLhZByEWstT0/bsboulU
SfstCi11wq0NXXEc2dr25HKYPtEdmJNZwfdd1x6IqbtUIg+/gLFftZy0V1qxYqMFQl8pTdM3ydCF
0A/j7l30u0GL203pkQwri76ivOueSgv6nR8FIwmY1Vc8DM4abYG5m1XRUhFq2TswWHshraXN8nSd
lLjRzUSapJmK9VA444eK2mjrgxbZyswdiPjiB4UVa1umebISEyPuwJJgeZwyeRh2/aSHWfDBazzF
dvGOGvQ7AlkN1Eg2s8bjCHMmkdZWq6VftcB71duhfZpGxzuQEcbB7VnhMc/BYSAPU9tkGEGjhEV3
k3gSNwaRGMsWFy1omaBmXlA/Gm04D4h8iSIIXj3c5YsE7M44iLes0IZlt/Nj9upZqwWPigoZG25M
L++ocYOKut27RQOT3dPP+ixgLly2QHpOCLUXR2hfk/xHSczAls0ESUhamiHayq1TyWYaLSmtPYAT
SKSZe7Ar38gWIxtwr+p+pq00zsIMxQY5IgK1II1uDhMvNHLFmhET9hhZajNbcmF3ojh4NPCHz18N
RnOzOXeJIqBeRXvTUgVM5fjsR3X/TIoMAathk3ukohfVrvE7wEE9PuHIV0Ca/XWi1+oYQ5a9VFe/
JN+xi/TxOiXGIrcwn85y19GQ/grhLuwKEulrRF13jlUcT3G2KYtSHbSm0TauJt6SrMzuRSciDvEd
T/ubmEt+c74M7a9BVu+lkM2mQ9p86G3mWQ7qXvAz5oYn5Ba0ORW/Pv70sS8uGoH1LmOVvxYNARh6
U+6qwgdxCaJjqXlCHavXUvfIHpil/YB+Q6z4JBCPjAPWWhK/dAA5DjVk90957GAO/XI0WSyVTr6P
smE4NkM9nlUcLBOkj5jGyZ6PLm4GVwyeCQYed+CdBpn2w8lyqDSyGg8iR3QY2rOyZ++Mo/4wu6h9
8iRzRENKDx0VD6IQX+eh7r1tL1Bfx5kzrfRyas/I8M4DDhJEILMznrtM0ymwQ6CGyPKrr0qkwSok
+fjS13l6JODPXmAv+2rBqazryn94dlBgEFy05Ibjw+leESJPgJfIAGP2sqOedO5sh949LfyeDi0k
pqbG4wq5bF0HgFcHhCZLhMUHPBszPlqNb2RZrLQZQKg1cf08MDJe5EJOT3kRPFcy4PyNmnieQsmN
Mv3+EiazFocj3AFFuK2rTjxlfuCfMumj4JJ9tUcPwrFujv3DHqz3oD1zMBinwAm+YT6Nt2CU+5Pn
5/2pYcqXV+atGA68eN5DMi3FGzGc3UwMa352Oy+N58CytP3acs9Hmb33Pa0+DFjQj0U3khwWFy12
RHtYxV5qriscRafSuWscorAVB/+JRBV3NQSOfWiG4SseVBDiY8XxF6DbFFAMtAj6vuM0v18avaNI
DKp21okSrYve1KjLATWR/s1nU/UUJ/bGdQA35Oz7thLwQimEvMraAC5JWttOi+p0k3tQo9MpGS4u
1s/CRnFe6Dti7JPD6Hv7q6cTeVvn8ZUe5ymd3UxIalaGGSS3VuAKkyO5ky1TyMQSm6hNfxiWyLdT
7sV7BknXvrNpFGvXvJjGboSGgSGommj0hxh/QbupMgVR2yNtpGrejMbLD1prTBuikXlxHdd/9om7
Jo2lzPhXU6H8vVFo+1GSaVwOPEN1PY+2JjUk3oQmhuYcIfsjlWVProwGypVI6HFS3/I+hItp+OKZ
Z+ViSIF85uBZdaePnwnnPY66Hz+7o0o3Fc7oVUU/tk1MkuGDWls7RvRiQl4+jdowLS231TYa2kV+
kmSkZE3J1sagMjLW2uDhfLErgmFaJa4meRJrGAyEj+vZu50+pUZAH+CHwCiYilwKhTYuAuW4YUFw
xYHIM0RrwqcUF1HBqGiZ8KD86IriRmyo8TPpVs3oq7OJmu5sxlVxasjfnqymvcZ5/ay6LNgaefdM
cgwKbjj3O1/rLArLisKrxzPMDPcAlzE8QgTfN/NCMOyghfv0d88u6xPDHoFaxu90K9V5Nr6syAXS
l7reO6iHsbdnYc7ElXCounEfaWmeYZW4RuKdmnGJ6L9cNY3XI2NU6U2fqkeEGOCek7ajKRsqdtj3
ZyWPU6GF/GPL43lU15s+BKgY1mIn9X7YRb6tH/5xKe3AOJTK+mal7U0k0oWnKJOLCvIXrbK6JcVD
jj1AJlcIZ681XoAdc88vdie5g/1llFbuASOJe6hY5x8yD/1gxf+5JCI25MmUdgSfErAZhKyePYK0
bJ50z9CEnZIyRorWp3LKxGHCQgR1QuwMAKd4O1j5uYLkxUKP1z6s1m1idRM1MHPqou/mSYbubr1i
5Gapte7KcNVcTAOjoc6fV25Wbz3BxQHB0OgE+eiAMSj7oBua0QU+mLufh7pbpzxFz4LF3JI9uXwa
+zhd2y4uOD/FX5fPlDz2At26tZvs0jbTOwyJm/DokLSubrZyyKjeYiPa6n345jOFehgH7Obd2cnS
4Ty13gygqDew8XlLl3iNTIA8975lkU+w47GoLGuZ8Xx8AkTbnc28fuUoXNgELNwmQwXPdCjjIlkh
andyXGoR3mVSQIznSOgcXraR73SdOxrDZnU0SyCucT+8hpGsyY+aMS1CbTmUp1NFy3Qa519peCpg
jRp70UcSD4qzZVkO9IS92B5Yn3c3EZleZA02R0eWOwXaF2w9s4b2ZFr5L71p3Y0xNubp8+Lkg75K
ALytTa9oN2Db/J1PhHY8as6ps5PqCmatXVl2if6utH42vBBEZis2a+Vr5kJPbrPkoCOl3uVzeEus
R96Sd5TON5x85GbnvjsecB8P8XuHbPZsd+MDYzCgRr/GOkA2z3oQ9jHxCdT5vExp++JZWbcyusg7
tqJM1okgzjeFArHCbNafPi+QVioCs1+CyCIbosSUQlh5c2nmX00Fe6Mkl3vygvUzi+Vsl8rgI7Nz
A9wRH/q84Ix5a7s63rbBUOxNPk87xPhnZWJuScz6OQx4532JRzpowxbpIl2zmkOC9Yb9atyOA5E2
+ZYeO/5RhcilZVqOT8kEyEKIH67JLLdGMPZhj5grE01/SxxCyAf05Ilhxkekj/4mByHzIsiEYBge
3gEe5LgbUkFtrMtLQYLGMQfGt+7G6AWLIk1s2nd75ohfYAqvNReBUToGF5WxgEFpa+2iGSfjqKF8
TujgtnXnvpA13XHDSH2RxIzOoL/dop67Y+r6Jy8kb+/zknhTiCzcjHYcCdV51CjjBt9bh9J3jzpP
yGUXSGw9YUZpbfX93mSttmUCNC5rT9nrNvTVLmQtdHdC42ExObQib4L1ajZbs9F8+CquPPu4/+hq
ymYR5fWwaRPvhUTtaFXDFx/SHEwyQQ9PmeXuLWIfdjLSccDQri6m3s02XcPCR5PVdIKBku27IoSp
k6P8XGiugkMZmUCPOrgnRqx1K63xizVHYX5sEQwvTdM6BkY+bSuSnM+pF5+aHEi6YRkDvCkIvAx7
/YfpU8mofuk6FY6qTMX3UoqN3lAPOR21f9C3iHAnK33T2zOY88ZdZET9soKs9n4JLxmYb3BK7bBd
6kY5rDMj3VeTbPbdYCGNyGZANLrd1K/Uqgyd8YJFuVujMIk20g6cRyyTpd9q+TmF479lYM7UWOjQ
rV0vRI2L64PxaHsYo8J607x07w1Z8qRkcB09xhBRy9iLXXNcHJManQ1bkpISqtOOv1+igNYmHPvZ
2DN9RFb6rKWTdwlyHuZCy7OTy3zlmLC9BHhT+dNLl/nDS7RBD4Shv/ylBv2Xj37j1UWEwLuylYuW
sBPiRiJ7zXakWphVvip0OVxCyvHfL+TFXcEcvHLsm1/a7lf6yXpgf3saQgngj2iBVBAQMymYYk5C
UiQ8RvqznCVCFmvYHesBYpP2Yume/wX391KVQfQW49+nxXFmIgib+P4U5PzMYdQfI6ifZutFt8ZM
/Fu7SQcjxyfDpWELf3GdlWljPgDKro6jJwC1k3876hhQDHLnrpVtmvuJaK4law7tZWI3ggCtjJes
bLpNW/UOkmt/C3IJv1TCungAZ5V2+qMZSDEx4Z8ePaI1DDepfwZ2+N7rY7uqp8rY+KVhH/PCePXD
zNoqNxzWHc0yVsiIgordfwf25iMShK5BL6RW1cMz4tFnKvr4Hpeg6FlcmAt/aFEzm7r+YhbiKhKV
HRx0OxDQ3C/NmBvHMoqo4Yt4pTOcXBVe7GyHzK5ugWxeZOoNECzH5Bhienqo2HjD870X4G8PMPYZ
4hAlvkE0nS8oG9rz5yXlnsUimABbrmW1nEbtC6uLcKeHSttpmCOLyDMuJMYVu0Jab4UJNswtLcWg
o++XMg+q3Wze8aW6DVanblY26JcqzpcMiIszjKPirIsq3/FM//RLODvKpoxEmcC5z1ZBI29qikwj
MUhaHLfs8LWF6QlAtl1E4BAu4ytug4czQCsqLICZaP7Gkz+WX/GS9mSQdmvQC+k+7rNoPQTTcLGM
6apNDuekssGOdyEzZ0akRmzhLUKcZTCOeqqEjvvrW6Jxm05xzsQuHwA+6SQAEkG3r+cjWSePfWgn
/f5rwHu/KI0+e29MGM/mwAYpiCRwg7D58DUmkr5pvbZpeUmCvr+Rdeiu0L+Sgkgjd8vQWq7MwT/Z
Yrw5ApgVPdi11rJyC4HZWTnTCI2P5eOziQgLlNDYLJEHBUvsZW9JUnqsETsyXO3kUs4XNbJtR2Uz
7DWrxzWprJ+9rb1XWELemz7ApdRn+l0GPxQmyo2pSnVEx9acSHe31o1L1LxpTc1BFWW2BLDTPYfE
0BR2G2+navaXSBJLfEsbH0j5wHbwhi3rqF2GEewKaFJQhDXnFc7hPCWV0bHOm3RWqNRHil9eFb76
CmDhh82gdCjkW25YzQHPZbQwov5iBGl3U01N5FvKvIYBGrd9DqNkiZQAcKo5/GC6qG350sW57hWE
uZR3r2za9zphOVSKNytld+r6GSOe+ikSwz2JpnBH8m1zQn5S7yHUkWcT0qNoU0+sOjYJv+L+1EB1
V4Q8bsyceNOQud2pQZZ8yGRB/c3vnAHeOLFRFB0cj21T1O+5JPx35K2E89hNIMmCKwfQhj+se3VU
P2/SuDB2aK4R2tlWMKJsJwChGVrQNwpK4g9IQLpKmqVJVbcyhtJEGDl5b2NoHZVbPeOvbgBkix9I
jqYHus7pIQpBVowOsOjzY63rlY/xe9NJuXGQqC2FLcJzCWVrzTu6vvruVF8NjYJ8AEvLYzfkVSQW
9ipS/1whw14h766fWz/86ggdXHWLUi0yfe1gyI4pd6ofsKKJg2k5T4PqwkuU+trKSOCPsSr7ZQPg
iWzeGWgsOefnS+RF3cIa+rM3mumtsfZ4Lvsr+5PsRrSdvjI5jpY65upjHeTDkjW2WmKH0cDBeCYd
Dz61zFT9aazoyoJwfDGisXlEpvu9AtV5c226fYByzkLlg3Gs+Y9WOi7lD9mygKdszp38rTEFmHT0
pVbtYOTUnhiv1C9ITW+Nn/ZrweGEx4mdApYXIA+9XtzyIII6TSu8EKwnX5ULWAWPE8eGI9g1tYmf
XllNza9zFG3HAipv3hTLJEvIyyBdfQTkIzMrspZyZG7s6R1mHbthMSHFvlRkBcNZQx6IMGKDStc8
KnEDo+2uHQJw7p8XoYVs8eKAkaaejRtL6uyELZIdpF+ah0xXR+zx4V2Ncb/SrKR8RticLqOwWvCg
VPc+VP4mE1F3SpwaBEtbuxtTltkD3h7lBarLrylOLyft2KtW8tGVZXivDSO8e0b8xbfaIxMr90JB
qQFfJ3moh/d2mphud6Uq1tNYG8ckH+NrTN2JRzeZdiCJrTVOHXfh4OA6oBHVtwqM2Kq3uNnThqBT
6eIjRQ+9xFGpP1q3IvgsQx+rRTYdsUt8QQxgC0h5QHnn3jRb9/dd7TtPFVIkaHPIIlMtJEyl9Tku
0EEw6imtg28w5eKmuNb00F8Ktw9XTo8WwsVJzfYbNhB+QG1t51jISFDrT8SUEj4hWvECUvUXC4dx
UXZg+KBHDTt6OpA5sX2hhD5ilKqeqtIsn9IKY6QuHf+A0Cta51VerL08/QAj5t0IWRKLxGDcbeft
M9q46QDaS63qASMS0eXZ2hoykztd5IfcLk90iuyJLBmvrdmqFBfSPhLzML7FLWQ1Ow93Jq3fckiY
nbr6MPMkEmOrEptk2ZJDY5p3BfhcvasdEPTpa5m5T6TzpR8InYmkICBaBkTCfa5NQ1SXKeDEj4ok
LIlPbR0OkJMsg9r389KmWPk9H3wnRHFShX3Xv7JP1UHcYelIp/E58hR0p9raegEFbqsIRqEOyLn1
4r7ZDDATccI54xncYQRrS/8lhlp/sD0FrCajbA3XEmjO7x8LWNlNyNXiAbxSJxOi4AaSlFNDh+MQ
ASgNDBQFsnqypuEc66n5zWzqWQkzCyKI9VtEjgSNTsbOboakgFNov0e5wcCahFNYPfMvvUDbdCip
t1LD+I7SC47LQGGBRGdEoA1bJ/HIE5b0JptmKo1tQaCqjJLqCz7ghG4UdJjb4wZw4sWIOvq1Lszo
yL4lWEq+iwvEHOj5/BBnXeGNOLr+pE3ztEpLAXDrMKuQ7PJc1dofNly9SyQ55JFWEK5FnfToSzTN
I6YIuw+ekq5ubyimvzQzHrNHl7rM2/wpKBptP+DTvPYzsKSmGf8g9nXPvoIENT/z6J7j5mqyC742
l7ZuSNyVA0E+0fjqzXY4ZoI/Q68fd3jXj3GVOox300YsUGCuJD0WR6PbnLJINuu0rF60ZEjXFqB7
6h1FW8FL8RyFZbkthTmT05qS2Ijw75dax+7mi304UwyDrjGegIx1a1eMoG79yroblE3sddXNL3AI
z3Pjz0ujh8FW9kLjsf7Hx4aq/cb4X8eKiryYWUSxcuysXiHjBVOQRTrbDmacg66VR8f3zH0PCWul
auYLYSKyQwcdcUICi8iGR8wwZy1BECMEydo75D6uzYA+1p5ce5FaWrRpu9K9uGNO8kkjtU2O4QFS
eVds4btFbxYyIuyffMlt+AXe/Qikqt4lSeeckK+0F5rdCelUKoDpCRruFuwwcaDhvoqrHyT2idex
I1HALhzrVIAg1g0mDS3LB2OI2kc5QAnPM2bQ4YiCCXY1x2QM44jljM1gfdE5qj7niMkWTQC0SBWG
ee186KH9GF5Mk9ssHvruKYlpVrtUooVlIJH6g3VA4n7EY9tvXNNNmbp6txFOyzAnQ8Wml98QSe6H
CkZthff6lJk17KiODLTYtdSOmVJwcgufZ1hMZuZoTnLpanF+UcLnLtUTNPYEiW5al8Wbx/G5ZjKm
Lz0RVw89zb/KYOMnGz7WHiS+jbsgR8v3Kx5bbDAunxe/TZ1LmfLqwGEmX28y6wdaWvhYGj8d07Av
I9g0x4qSb4Q9gruJChoRaYQrG70GxSb1mJeF4TUhAAZEFlNjFfQWpDGtv7GAL9eD234N4rA/+kOu
loOZD6/sSGrSCgPja+4aF4Xy9FZU7uxDy+NzCGT/jI+/h5U2+vj6aXFHeqdnwhdJTBZMYvuIzBx9
SJMLR4dkLJxZr5mGOphYrqpwx+vnhROGJ0sjmWJ1zLaRR4h7UET5yuzM8vypn/y7C/LvBjbUnX8R
e/75t/9y+QoT9lf+aZ38/oci9J//yb+cw+9VXue/mr/+rf8fZaSUav9bM+bf/tt/h/b+t//4n/7H
v5XP+/v/8HdJqWH+pptE8Cq69Nl4af7hxIR185tAX+IiLhYm+Mg/SUqxb+LZhAnPumAGvwNkr3My
Xf/9vzP131wdoSueQQGpzkaI+odt9J9eL1ys/4oBcdaL5v8wYipnlr+BBOC/c6Vrz8nBf7YfqrBB
4QMQ5tDq2cpnE6YsfU27tnLM73XdLP8kt/1XPpswbL7bv3xCpeM8EWwOlARhz0/6z59QQ/Xt8raA
T9oHG+x0T6Uj3mcFAmvno+POsuzqp4xfAtBHPCFJS3E8qBEFuKVW6RHBdVG8TIeip/52z3TtFHXJ
V70fWcGxfWxFve776qmuav5aFVYEIaYrt/WI5/Ndbw3zE9GGqa0KATOnI/h3xYC6W8QZSCAyNcJZ
pjQxSj3mzEAIeAmzpR2qld8pd4mnJVq6ZuVv+euIS70GIBBTl0XVN/a6D8dHGclfEAzZvPpoHk21
0pz/xdR5LDeuLFv0ixABb6b0niLlNUGoZVDwQMHj6+8qDc57E0a3dI5aJICqysy9187GRSdRG4GA
2jmly/J8KNP8m37nYva6n87zUQOGT75GGehq+j4oz2nXk98R2tvzEITdqq0J7+ncEfKkoPPT+mgF
PDyyoUtdSG4YVBP6jUhnl9l8YTRvEocIdxRT37Ug1g484dkeig2wi7Xs7Pk4mz8BTr0ro6XvoiMl
SW+sk0CovmssiEO1mx2jUFCBBROSCutUCBLrau3RoIZCigVTBjTM78xYFQgL7CwLFDBpIPmcruGY
AcLt7RcVaqk52bPMzX2TYlEyEemYIe5AmwbXIiQ80u9RBpHUfNRGYsTigszCMi13zgD/1B/JOc5q
1dCj3Bn/gaTkSOdOkJwSRDhWv0/9k6Ux4rbwfCyIeiLxbiyeheMWyxhfztL2wsMghnM1Z0AXEHEx
0APNk0HUxP//kmpi51X5p18sQQGfILWsyBk4mk20bmfMZ62LOD85i0xfJ63ceYW7TirSgwOHqN34
uwt6aCB4WyTI9MWMSw12EDOZUDtiVDpFXOchbNCmldbPPPKzB5d0TI7cBjKclrjCoPpMpcs71ttN
rWcPuptCeC1JApqhhztfRagfJUHbi8HsXzOruAcIDhrgAuSst5Ar3eE2tsY1m0mA5mj0E1jahudD
LJKHWfrNQk7W4zDnDwyZ/iUeaBRQdXTPS07YiykP1szBOJ9BwghAjlMV04D3D23ZplRL5leLN0GU
GmP/FtCC4VhfdelScJaE0xZ4pTHR7sY2W7ci/PVkBpYqOSd19ZDAPIKYbD8hl/4HR/6hjwRo6axn
fmj8MMV7ixztKcssOvQW5BN+QLkjq+ctbw12vGDc0aPj2FrgPSoehQUBTPNHJFMuLsrsXQOMsrCD
4SGePjLb+1Rmx6wobrXmz8s6IQxwruq9jIKrS6ckiEhlHPiwRYlDcdaNhR9gWopzSXus/qCA+uq6
/F8I1pr2JHenrn22SXUGBrwRGThMqOWLhk8i0TSafGgUL1FGlxFXpnBRarFaDwuLjELahkeZtd9J
a32P2HK36ndtgJL7M32pLP7nV8JZRJo7b0CJ03/wrizR73+XF2YJ6k/U7XY/f3eGGowFD8ygbxBO
nqfev/BLnGd3fiDAxq+tq22ti3H6qmPt0ay8nCXOeB0R88yau5fTZ1LQC0XmOmh33sKLZgkuQaES
bMfFbDjpYpDxTNcIZXOZWFevhwUrU3IuDYNyML03TN2YWa2rzPnUbO1Jyv7YG+G3G9keEI4fEUqm
rvJpCjSIcJ6l8VPz9y4zPjWGVKvGO9QeVuvcwjZPFgHajRY4OoZiy8Kf5kTlQ80SMIzVRiRfpZ1c
I717rvyAlX84u+YcLdGI7SHVffpp+lPbWNLN58gl+SuYxlOJh1YJ5ubr34tWyvk6h/kxcOmxY7qZ
174oMB7b8EysuYwOUQYAHevjwsiTaRvP2AFB7wM4G5OrpYKqM85wy7ozQ6Wu9I+cKnU8juiSJiwP
x050JoOcPFmOaWcfQ+kRc2m0v2nj/piWXQCxCUuSI29Vp5cX0vXgTanRWowymExAvpakMjvNTrIr
DLi2mjGkDx7N8m3GdqEjmnXqjiYsZuR6di662WeHmGwxl74dVn01aAjFIsAjejIEbK4MfCkhwtVr
m+hbbGyq6J3mbY/+nCjuecMveXGbiphwOU4o/YLXCOLuYRy8B3x1/gPmkXs4RM4Tabu3pozMlc0t
VGWoHSodvyOqM3eTEc5y0rTiGHLA3065MJiFOfZp0MSlARNASyoA7FIUuxLVyZ2slvjJsrGDT1oE
11vPlDqMQPA8Yi9hZpqEnbtr/WFcSlubAeiFe3S15TMsofoRJNTCc4lJGchXAd0mvaVGCNuzK40d
iKsH8rfDe96KOxElIz59f7gWRUTYsc46H9LJu0JkhsGc44gMyl5cgirAPpimYIq47CHI9EcNgmps
IacfCzqdHsI3swPVawQEcVB29F1QrYgzHQiDc0l7bNbl7Dc/fCpgGGbakkUdrrDa0fosJtAw1W8U
0mGkc6x4xj9aPX6Vfp5uZvuBJKf5Ks3hmecLkRV67242LFhsoYHFlXq/G2swWLHPpD41Tn7dWwRp
5trSM8f66pies5fVwfYTJheo0U+jWzCOkfhoHcDZR0+9ELtxivA87pmQZcSnOhpOiUQswE+RduZq
44beJujzPALE79t7JzbIHXVFtEJe0kJod7HVNQO8+4FDDmo0tEi1N64bfE1XCDM/gPTLPTY796pl
HBZk758qUbz2LA0HvStgPiRAxlZZU5vIGnjX/ArzwSGJj1Fk/pNCSTojG50YgzqfYBG1reZU+t7Q
hVyDm/wwVXgLcLzxZk+CNlHPdYoMeqM9xAuG0+tc63E2DUF1FiZ1VIUH8TlqeIsurcNfQVexsLQn
Qd4X5xA2BZtYOzMkpYDAUPtiy6jDs0wL2u6cD52KcY18yyuNgiMfGbbUYWJZ0u/bTgJtiHEbCej5
tHGkLofOaS69XufQrvp40+fTGkhk/BSQjrdIxzE6+yQ4LNkSkn2Jc7NJ+hylaPuU11G0pAB3V5VX
odf876W1xjUgiupUR71+8d3F5GbGyep74zSD2j6l5gf48VcXycbOsbr2SgZTe81VI8Uvwq9gxChZ
2pLknVgUAHa98OhIuo5Oz35ixuTEEU9yLa13b6i9e2j3CRgkjnlDM8Y7nFCwS5ATPfTa51QPxTtl
XAOvYUFsYr+Lu7lZii4HtIsiXwT6Eoyut8kS5ymbx/lCBMIG3+WwdyVu8cmha13H7GO2YFkoIUdK
mVjroe+YSoPgIteVjdjR3yaQKkUtr3Q3GMNAOIxBTtxKGb1N3WySYcrQMJF6vDLciLJ11rAymal5
57ILHr1r7xTRJbcxGCShmI5u43ec96V5K6QDwySj0O+Q0IouFUeTa3RyzfRnZM5/iCrvt8CSuhhZ
d85YdLCcZ/NXRkL2fmYlwLhWbFo2oLXE87HPHYPxSDC5a4Q46apJA/MhtQXt8vFqxijBuzg2Ti2t
QvqjxFvrBXyYwr33yKc3bTZmWzlnL0zc+h8gO0iTgkAsOjZIzdaVrgCNV6DPnNdTy93mXQ5O3EN8
V4beIx0F68V6jQbgZK6TcPEL8TlidV+LEDddEtbH0dGHU0F6qD224p1cZ7TYYnhieh9gaU83gW6X
9yELv5HSZofEjrMdzQZMDzoCx8nOv+fyvUTZQsQO3Gfu0pCs5nIVVIOxpJE9nGbAiFRoxkVYDtQc
xgOLunBA+SF/fNFcNB1W+k6rHIPUmMaMQQDt5IROERRR6UfDmcd6oRMiEOQ4m0oEEg/sHN4F/8Wu
G5+AsDmXLnfaRQtI58Gnb8ggBbdtbqRLPWOzd7P0COd6uEIjJHesnN4NL3lz2Sh/0NqsOFe8ICZ0
TkTB02O1QgzasnbPZhG55zZ+auPKO1nqK//35b/vBURereuYCMk+0/+FpatvZ0xhaZOxmKkoqZog
+9VYVDP6mch96BsDlDCxZgwrSBuN6gceLCImUKa/25G49rV5x7nSoYnVPkyjNJ8ErPmtnxAnYWTm
yopIiWq8jFQa3/kxjJzsoGhiTNKUl5QZVqjZzeOcTPRfKvL4PF0aFyZtw0JI7C12mFe7hhFgHGf6
J0O8XemXJbKw5pa4A81Pqydcxeu4M+zWWjuTkd9KGHM36ltE70V+Cgvm/3SF7Vdh183WI8FUCXKt
2eThIZai6iGHZpG9bu3Ch4g8+7fuHBgoruva+0lFBfeaDb1yyTseDQ8NhHqxWsLunQ4qRQjr74ya
sjmjf+zWNv4gkJC0mlmqPjRtWMfGKL9Lf4blXxf1QZCdiHAS6mqGshHQay1fSyg32yB5rVMLgRVo
BXLH59tI8s8CXVa0bZNweukqB+Xk7K8oj/sX5jZOaHqvhqmByxfaC9lymeF9BlY2rBkc9iuzgXft
jP6a2yy80Slxr21MGEhAfoU/h+3h70/AuOVC1BqNYwzmN8ueJ65dxNWkTvaieTgBiY4euyF91tVZ
XM6kh1jtyPE3UclL1IsF6KUTIfbekehl5eRxX338MctqInk4yz6NSIrnXuFCXYcIeGCOm8700gdM
TcTgVnnzqg/2l+Nr0W9unD0Ojoi/J6H6jcN752BcaRtmZHZkM+9DpXgE2NoH3XgdY5UkD5Th3QbF
sKTn3WQrQoI/I2YKUdKV11i9/P0Jw7ILF4l08f++lJTh0zzonKchaS5diIuv5dQtE4Km4soYX8Xs
jIyzw2Mc40SKXKTwiW0nbyZ96ZXZqh5NVeg8/sOOPLLkWaKqL/SSznWKQwceTDzgkWp6Ult5sfQi
31STW8OntMReqEF/0QTTzjeaneD5voc1QZVRObqHv7+6pEgRMkOSQDqlRDKrFzMZaXeMI5U0poU4
suUTQOrfLhvjt6wgGsYprbPuT9YZQf8zSiEOCW0OgROBK9Ye2XHzjM0WuJ65a3qOlGRjdI8y8O+m
EQV3hs27Vm/aFxRHwQ5VGkPwibjcQ22GlKVMw0PgVRuNfx1Q6RwyY49c2h2RLDeZ67ULu65HSMw6
ScSplyM8vjdD1XD2jeZPK3wfA8G5zx/AKZZzvYlNOz52IVggWt7OKp0rvEHqJdb8u08Z6Of68G5h
g9Ga3Lp3vrYx7JyxUihdfWn3BYgNRwtPUeoRxhSP8GXJgYjDxviOtPEf7SdiezobyEJUMS1UL5U2
fNgc6NZ6jiDXHPxyX2IyLo3gGRyN/tEGCQkBjl6fXFANa4cB3QrEldLLDHSDHH1VVOHwgbicGWmq
V2fQPSS8GZq78pCqLYD4jPSvjHLVtBXy1ZmjATfVuaoTjttZNLw4YdEQd0PpF1uHNOHcz8C1eA19
0sLi78bqnG3tOP17WKjEsTF69QMv3Qgzv7YVQSmjkSOFB/27lpqPYTrVrCMa4G6VVY5NTZC5i7bX
kks0BMFZfybUcSKCZUgJcipjig2QoDPKdNspnkpCXD56uiWyyt+Czql4W4zVbByeMs9iRtfySW+8
YFUFzsSGBB19jhoyCCXjm+FehZ1xsDLfORAWqHxRGVKE4DtrrfuUNMa+gMeTr4TFf1sM7cOcl0Bq
yXw4ZhpnV5vDAS2nYXqJ2+Yz6Gf3h6E5R29bfhFjSSONmMBt29BkQUHlL4sJbC1KCRLco68m9Y0H
audx7entvOYcqK1jvBzLqsci1+nxL32u8Rg2WNCMiclj0OjDUQKV2o8WCbwGU9WtktEwMeEloNwN
eu3LStP6XsJHP3ioJ3CQ++VjLVtsrrQvK1xmh7jO44NpkoyLAtyIPGclZFQ++dIvzlYegaJHZBBW
qDj+ewHpEZ9tS3oknYAtQuw0vLF4w1cK3rh6xMtlIDx6+62i4H0TMyMQrWp9FlT5T/S1scwbQ3to
g6o7SixprfKmWcqkptxqBC6mpyIwfocw8S/BXOabGKXcJkmZ4xFMIe5E+x38QbgPrXLDBRJ9w5jh
kJuwynXKM5cp99ysfHQ4COQaS+QvT1B/xQhEoEZnQpR3O7VlFU646JQvL65x6FXKq6cp117doBdI
lJMvwdKHuTx+0JIbjBmYUQ2uP0P5/wKMgONII1lMgvCAUPfuBIA3a7IS6HQSbk9QQlvtEaSh1xYG
DsN+lKvAI6/Xxm+TAYm55XN9pBk27XvlUbSUWxGjDb5F/IvKx4hH9zzJShzZbE+jV2FfHMJuOfZ+
s4aBapwdLNI7YEu0n5VPEqbdniR697MwyGLttYPldO4zKrWzq1ePE5F6B3qTM1oDHJgBVszSy14i
5c2clEszUH5NWzk3CQFY8v+Pd6OrXjvl7pz+zJ+u8oH6mD975QL9f19rlUt0rN2VrsyjDka6Q9lX
cpMoV6mm/KW6cppKLKeuOgoPyoU6Kj8q+7C3Lyo8qtzNjOHr5p9s6ErmIZFAxlTTYnaRlVJCDVuJ
n2uhDTGpA4P5xEGgTrrqlJssXZxWH9s/v2yHc5ZFR+d5A+wau+MZbU6+zZjFgX+1Vn0fZ68+dx4F
9cWqhhRnqnLoespLESKRmzLcu67y8eoTjl4atu4pxeQbK7cv34xeHOUA1pUXWPtzBSt/sFBOYVNZ
hpPgHJV4iGflJraUr1hXDmMUiWwXeI4t7cjWPS39GDcyqgyEtX8O5T+vMqZlN84wVXLqJ7lpeCnb
GLd6i5iimYZ5aydJ/Dg72SqeRgQ87mwTxYLtKWzD/pTyL499CI8b8Z8d9TTrwAXjqF4BK2pwwDCT
reJTlaMfUTIAWwlXCyU6dP34bimntqE823mCN2HCxp2l/rxJhulqVISYWF5sLElNA20xJvi/Yx0n
OIcAlGOls7SRkxC0gJzCxMqibOTJQK+/kt2wmeFnLBK6PhVaXdKDMmdHyYRNflMYnXGbJR2C7o2o
Rvv29wK+F41Khakj8hdmM9VKgFVBJ8+Sky/TBH1G7RwyLR13Nqb4AnN8rlzyGnZ5l4uwiejDH3Ll
pe8il8Z/hJbFwSgwU3IsOTVHD5Wo9VWr/PiVcuYbWPRhgFaXvxe6ymgP8fEPytHvYu135hION4FJ
S9qGAxpD42nER3V3ZrPcNy4iqDEeb2VKF390RLYpjbFeJQE5tdrc71LFF3DUPpQo5gAdspeJinTp
/PEIFJlgauxboFgFjH7wfEEvKBXHILIgGpigDWAOT6tK0Q7cUa8ZMwQZGeKwEICUpUs4C8D/XUgJ
nWImjG341JGiWapNPuGxga1gAVkwFW2B5vaCJlByqy1cqrpiMuiKzsBOkOPHhNgATDzcZIriIOwZ
sJx16ibf++x1k4AxnjW7GWA/zI1+gy+Fahk4xN8LlnMwcBFTnCnqMxJ0GDdZOPFbjwQowtzGrS/Y
WAcMNRzE63nV1MgsWoWpaDTmLDbpX1jCzO4WsMwdQ7U4KaIFRPv6MiHR11zNPHHYsk7o2RdWl5tv
+VMPWGrTeWZzDv1wYQ3m9FEVJDXoGrZEu8PYGCvmhoFbjWU8RR9BWPXf3/5eAMe4is0BjLm9TIrX
4Slyhx4nzNFarQyAk3v2wuVSbjlvEn5ctjo9EUKtg8hdVsMMikOgYqsagOY4M/zWbLgqXDs+1iMg
gWgxwto72dLuca9ZYlU1efpmEBKcD8HzYPnlGxxw+CSVC6tHx9xbQYMLAKctsb1Yb35Q30bPwD+i
xkexZpyqJLM2XVX8xgqKYrijd0T7gL/BIW4jGmV7bXpI39DhyA2gP3zyA7EH7Vc8YRtZz4BX9KPv
YxJ1FY+lUWSWWTFaaCNkG2uE21JSQ0mFc6l1zT0EdCiXhsNTG4SP3WibH55oiW7LcFA5Zpg8TqX3
pWsSmlBvXnUah6BteNBi23lPpyi6Tw31I8GR+iPuWo4V+PEt3pRF0gcKQwplxafhNHvFU9S9l4pd
YyiKTTjAs2kU2aZVjBsWIG01GDNViD7nmCsbyq0B4kqYmKVPACeplZMi+5IOoxg69R9NB6xOp/g6
GaCdWBF3DMXeKRSFp1U8nkCReTQQPYFi9VQN1B5b8XvQaDwIRfTJ0eR4fO/kZ9B+gJYhnfkjAKmX
HigQZK6U8hhOUGRmCJcgB1kVpnlIQlHY6o+1DV2oLPEl6oo4VBIRaUIggj8cM0nzv0xFJ9I8ItWn
NreOA5JFN5XHcXDEulVUo4m79M/0HCjiETLKZEVAruqVwUPCl1luXMVIahQtqUv/5Wq+pPXdjzOl
BGNVCEX10E4estkpkQwl2Q49L60rSrEHYbnWBeTDizd0T2VdAvyoRfk6ptCCG0hOpYGOsQ+zZW/5
xaYkSHTd0de/csNREA/6oysp9cvJQUoZiuI0OKa+ELprHcYSuD2GHbK0CoE7fl3ogbktbL2+d7gu
FtiYyu8YI8nYyR8yKWBUOWnywK1gL0w4gDj5SXRvOnfZ+CW8E8KQqHVpHdlu9B60M6AdrRTPs8eb
spTSJVaal1KpX6Y/HYxSxBhKG9MoqczfC4HHSETFJlNKmkppagylrhmVzsZRihtbaW/QuRtPHXKc
JLM5+2FcWueDdpuIods0naCUOvZFmF7+zkphnieb0rRP/Rh+0BmQj6xD9WNJ39fIc/I1XND/I/3Z
fZ9o3bVs8BxUWlttkDKnyLM/Sp6sE/kJA61qh4BWnDYc2/BEZQaBwPQIF1T59bFpHAuNaypXRYjS
DwF3eS3s3j2kQ8WQXYmW6XJvItK0j03ex08unRW09h4OMcy6JuxCtmUKzHpuDi210yI1bRQAqT3d
WM3YRCKJr6oXj0wpziiz3EprdjmsDETE+C/nTC2VAmjopGtqdCzZ860wfzM7ByiXtih7ahCgs9o1
MH8b3ZrufuUfvKC/+1YrTmbcPZGAhiKPlS+jqbGSlRMw2ifvpaZI2JdENWq6GT0HzlJ6xXOUY/vX
rL4AzDdy+QxiObsMC59Mn6K0SvbA/HBkEPV89aN2z7bYoBAEPWHR8BGuZMpa6w/z0P5Uafgj3Cx4
D7u8YQI/HysRhPsxjIzrUFurMpMjqVQ24oFwwF/XnRq9q/nVPZwhrvk+8s8xHYAF4EeRdmKw+4b3
7e7TFyDXy+CowAh0wqzwZGj7nOkmSKK7mJBckj4iNujcltlJhpl+Hpo7WWM6g8364DfeeUhM80JW
o70wul7s60w7mVUVLudwArrT8Nviqc2WZcadKkMxX1K/NhYGyKD1NKcDC8AitAPr3jrVOiC30rVk
d/97CQuCrnSpf9pB1m6sovF3wojTSyF8vERYGA+1TcRSCS63tXLkB5G2E531xSmNwUOUGDyNuFto
v8+bjg0e4/J9jvoD7RWXmAIKHavCaVjN+wJmCzFV9sZ7ymkdcSt4cu0zuEcn4rwhwvDB0IHg6fN+
Z8aj5LDQ+dsOCfFmyPUfzpKMATLc1LzVreM0cpkBnb76o2w2VeNw9HPS+9g32ylOvaOsxuQ8qxDA
ToUAks7waDAQWrM3ONRwrO4TeaFO24B3s12PT6XVbiK3HqUvy5OVIp6Nsu7m1rRAQfWmq9aZ7L1Q
I7ohkCvZzSWSeK1ZItBXoHLjbpE7C8xZWldwAaFbSxat2FEzB6A8dtyvdCunLAH5QD4GMXvgvAVa
HBeBbFG3eyPxhseOgvDA/tSTb5SDmTdI+vWR8mwtH6x0xid9Lap8LUdBZpFRgbmKWoRSLnu4F370
0t9YflLyUcekzFS5QTwqwb5okI94ITiSiuHT7wn1JiQvA+B4HhlZ7KGo87RwIsKgNTZYWKhW2zCt
DhVqwlU+QXJNdZxe1Du0y23X+geP7Tzm1XYKkmqbD71DhvuF/sTjLAeTIVNkLGLP+mRkMZ49PrdF
TGvm4Dv+p6zVwpSpDLqM6GDEUGfgUc5DKbECEGOTghZ5+PuTXViIeBmsrYekJ8pezLsUO+TSYTHZ
cu9TISZgSaG/4Xt2c/MSEhm8GEDxr3Vq8k3s6Xh8ep5zwbhwBfscB2AZ4LrVf2A39VizAg0WeeHd
orLvVnPRiU2l/jo6BtU3YlL8V7pce2Xl3VpyYlamYN4307k6JWDzF6M9uT+gazEtriwsXmtTW6Ye
qVL+/O7l0xGMMj7HhlK+0jOxapDFL81JTKt6ti99QrYhBqepPc4N0oeedXMR1y3jM0tgoZC2tXEk
Oe0Zztmg1P0zI/MZGsLC7Kd+XQqdH0O9PBDBXgqoxSZz54Xn04l3LOvaucE3T7+/Tum8o2Y+IBaO
941dPaDcWaDP1h8mH2W37G8612UtJn1nx/WP5trgLKSik6Rbh5+GmMNc174hNyPwrrBuEarGBt3k
iI14rijommI8xTJxeRyZWBCPswyCzNtbFsLggVYNW3OP616rNpUNW7yLtyR9PfW5w1i66FjZO5oo
AjE13RX0KLlcC1joJE0CJiRdOy/9p0gnSiDyG5zwQQkyx5kfyDXaCkw55mhrl2GOVrQnHDR482pw
Un0LMelqRtZh5hGCHqeRyR7fc2bQq6J76loN8BWG/hI/Bx4p0JJm+C/FOUhafLeDa7iD/08CXnhF
4N7x4S/q1s+2eS22fSzB5qL+XkpZMCdNakRBSWGQc0a9hQKPZDm1czLP+g2dcFznpffUi2d8b8nO
MWka98UM3zZM3jgtfQu6sWsOCc/DaJ3NqPTPtHjZzcW4kzFN1zxPTx5lL8OFzSBN/Yxi7dH1zN/R
zL/GIK9Psv50kiDDT8QGwLkYY00PNL0FgFbTl1qAfLaXgeO9QJnHI933X6xfyNQxGwfSPIHajmPk
FxR4ycYnbR2hEvtXklCPCe+7i3E0mx76MZ9zLtpjXd9FYDvJabuQFFQvIXVZS8JbnQWZVGdu87z2
sk0AA2DZ6uNR5Cr1yIZomNIpbufwN/S8V6QaPmKupKfs8Gm2AZdhWrUUDVFqjt7gM+xY7uyEUQKN
zwLigiZxx4R9BdfZZSZlTOnaDshY9KeFr9rP6MHBLWg4AESuzVvcGNycFUnXiN+9EJd8UfZyWVHj
p0T4nHEOMClusz1Y5nxRJHLaaJQKi1gSddiSZrEK7/BcbOynqKI4ObPgk6iMaSTrOGhlAdVwiKYd
FV5QrMAfjJsaBEle1jtzFAxSB3vj9O1HOtYwFwrnudDSQ9KY2xrl/NrDK4l5MN5Wo3auE+0nrQeW
E6dEr76t945X7FIddEyS5y1ZAik4kWS8TLnxOaYSmWa/Fokrti2xf0so4oeyKnduo30bxCUADeNi
2rRpckeu5yZ8nhP/Rgtp2+dMkH2rGhecBljZhiXCRg7C5MKhNQafM5/hQ2GmMeh4hI651fyCMRCf
axQ1/aFm2lr5frhhMKXi5vut573VTu+THwGOSYK4WmKqerMGHqEweo/Czxms1ym1qZCFeXMsKtyq
SbJlgYEsHeVhGootdQKpSbKggzPXixH8SGqmpHrG5mXkeyttRpZg1FWMkzrZVV33z0FDBvA6f/fE
G+1LNzwOgMnXhhdD4R/nX93EuFN07ora9LWYoeg3s/7edcB3UifieSywzg/iO5/7l4xffRljoaB3
TSU+Q74nxRXpv007zIy131wLMFPVPcr/VSVy4s4412oaISvRQCDHgHcjR8a9bkDvLvIU/g/8nGUa
qESM2Dtpjf+ui4tGYbdoUH0D212hs/tJEcDWSCxWM0MIKGgvtS4x0MKbIZBgUdNJ3U79RpJLcIJm
d4vdHCmMbT9rjXu2Y30+s8udG+uzC6tvFCDeMhdiHxnjsIH0/y3GrdMFqE8LfVpLmwoOIqW7jpA/
LVqZngdX3DgEv9U4qdc4WN5zPxp3oOI4JXvtD2S3FTke5bKUlrOW+Zdf4AP21BCjd3+zQTlS9Ann
keyxwyfZtvBls7RNCpPUqL9xZfXLRLhvnPFYEPv5yhioR670kMJdXMwGvxmY3d9wIOaArQpleWq8
S6dcaz4HmqoG5tLQlp3mHNhH+xWpk3PUD+YCbnq6zeJffty17gJtOeS4i/BVw17hpu8N4mCJSwXa
iFXCzkpsiinG/NqU30bsMrmv4l+S2RLckCJek26w/nP+azHbvVX7O9201DlhYDsKsL6MG+DcB91o
psNQyS1jHMl3EKIRsAU1I4x3hJv9hqH4CGd7nwdBu51H86KPxZttIEAVI4yIgUUTICVcz5EtrPe2
pseGNCAg2YZJ1K6IMHJJ4owehe/e7HQwtpmxSQi73eG8jrm7u39pAX4iGDn59UhgicTJl5GORx3+
Q8sycZhk/jsa3bYX9t2YSYQWKUudpml7M6mXsx18ZCF4txaPt+vmhxwR5KLCam2QnJ4Sp8hB/ytR
nXyJOqHh3qikKFZlyxYXB+8+dHOWO/8xYOlW4wnTZLJXOWIPK/3mNektEB27tUMfx7dYYes3mt3I
zvR6XrZj9WPE2rgSUXZr0X+ZpAwu05QRTGoN/pK8cRols3PuSL9FSbIgw9dYpyXtGqJbNxSeETCv
kvRBKYi5YTN29eylcQyxi/yAs1hYMypMmjcCCogb0H6MllNSb9gd/V4EpmgU/YWXpC7T5VysaclC
oVF81aJATOwbmGqNxwQi+9Uc8yOOOND0dKNmGuuDxazyLbBnJl2ZLU6Jv88oYGqPU1aW0mntMozu
ZAmDFDUXqTM8osPgorjRJmNNDJryc7Ri8P7MkNYucokyiautb0DbaGGgrERb/JNF0DEi/uJB65lJ
zfdkZ2GuX+DyVTms3Nqu6sFqGfJy+wK/kCgPclpZ0AIeGrmm275tAPyh/oy7kXGkSd3umk94WK9z
jn0yRQVUNmKfatJflAxzh8Y5ALFvyOS8GAlLold2CNqoWGNcUCbhDAudGh51D+3vIiMPkUzcsdLS
jd/lvkLPuovaks/8c8ekiDS8pIZcWkhz+4E9reX4lTYNs5gGhaLWPtl5McBecvp10YPtR/u5yWX2
FAy8O8S5ztpyx+8A1J/6AEcCFhCIuMlWwwQ6d17PT0Z5OWbDNzV/QWb3tXBD+5hG+mOgjMItFja2
l27tOgTaWFQUjp40h9ioqRTrqyzd6tIL9BwWCvklFmRWEs0mJTJovwlnwRehz5D2GKdjdmftnodl
U4KbAQHNSfShdfP3oGZQnVQmSfRt8FoFzTWmy0xJvybr5YNjoVjE4Y301G8OAAdChtTJcrrEKU7O
qq0wGSNFIN/L/h95Z5IcubJt1xHhGWoHuoFA1GQEayY7MCbJRF0XDmAOv6GW5qLxSPPQ8nz6JvtP
JsnUVuOm3cxkkhEIwP34OXuvjSOY2MTcz5613niZE6XMpIUzRnG40DbIk/IofHoc3sqD2uTu87LI
g1nclcpvrLzBWB0IVM4G+llldEM9yBiSXBf8jcNn0ZCauNICG1wHqUOSRpRqtHbHZvxZ+QvVWgNW
kqUX9PTzhmKmhdFmPHInPtocl4lvmF55MvARo6G1/buS80LQOgAPK6Zq1TCwMc4Qf+Yo3es5SkHk
suPE2hW33NuzZgea+ZpF5m0lxqIg2mEz1CuyHnOnQ1StSHRDgzrsfGTPpD0D7Z2MJt/Hkpmos2kj
Yh4TgaYNeC0fEanbcX6rY1tDAArdo0mLH6N9WyvnifkGvFj3tU6n3dAkJ0ux75YUeYBGV65a0hot
aWwFLIpnVOXxtkjyZUvA7jFd5YdvT18Rda9yZHvx+MWJnASHCLjynNEZSPYmpU8mbYS0xQ7JwFeD
KA3eIEVn+5jWbWC1+mlo7/AJ7dvMC63esjYFFbIQtCO82H4VOviRIbl5cXbRqvihmeMPtJvQ7igh
ySfVuphT7/iFVPTSDCxaANEv5hI/mCShGJF2jGvtNosUcXCBCbC0Xlec3CgmXhec2xwyL8s03qN7
utDr3NA3uFcXFwayTce7yy/qW/BzkSZl9ArbXSznnTn+888oaG5OBbJsuZrjjJA5BiU3HqzxslTj
fSTYOTmcAuy+x4x8zwZyG30aqPaJyfbDbEGVx0h56IvkIdbjE0Mc+JTbWo6byOMy+jmvyxSvfu8+
CclZBzFgXDzFffIRJ+WFofGhipzXpHD2uSYErzh+6LJqP3qkW6LIIERZxqFF84bfmQBAsQYjofyV
jeOhbeKTS+YXNXfQNsmHGfHg+3Z+Ud+9orfNNwvVqyxLGwCTxT3SZF/+ZsTklT5LMtDlWRjNSRRr
6NIuAsJ/iFH6RrjEBDLSAUObS2en5ESHASVcZ5zoyJhzItogHR7NAqV61CMgl3xd4G+W3th3df3I
qWVvafF5iL6MNkP5CgUsK3aT/6fNyrdCEBprWVuDW1BDxSxcwgOMjd6/WvG9TQ6YIc0d8eNhrBnA
Sv3jTCqvBzLVEe2vxvRp7xRYAPr4U6bqR7TZTFfyA3sOzZ0R7u1EZtCT4FFQpy8tQEu8raevUdcO
6pXLtX3Ch47KsTcDEC2hr4mA8mOHxJijdx8UBVNk27+KyQ6BrZymobp1QwhwnsAaouqYrB6pDTd6
ljz5dftMfNWjw2Vq6da0hXnJJLUS+FeEexsnbf9ekbp6tTti0yz7BabAoxDesaQNES2Pk6PvoBrO
yLM7LsTUHUDn1RZ6DW6lV/URxGLaTbi/NjIn7skubhYmJkcfdzIBnD72Ly6flXKaFFCC6/iOQnyv
M2yfST0iH4Kz5jaXmgodC2oxBrh82lXbtZ7zQjvlavrIYRwPsPcI/JDJuO/u3dQNqzZDN5i+LU56
Xd3hlRnjayGmO9EaB2MFvIuySJUnfQczar5whDlpo7eRqv8xJ7cmHU62sBD3mCfXuaAw26mvduGO
jYUWIoKw5hIu4xMetmfdyZ47I3kuPKRmlM5Zm24rv0B/VG/VlU6HbFfZ8Vbk0WYeqH68VoA2KQh3
KyjoB2uPcvgaEZq2BKPmP7pTbG11h8ZPbZ9cI3/J2vWQ8hTaMdW1UWVPVXn2muW+6YcfaVCnk124
s7gSfUxdB/GVguzSpiCjDGPYp8qKSDj0zFCaA/fWx24txGhsOIZf1Se0TKwGdRQItGWFV7642hNl
7CGO4bM5uxzsUK8BC5/xjngHFFShlxOA3ZjQjxoOjcNNPSFeoZ2rStyVevOYQJdVn5ddMv7pXUAU
Y0kh2t0qQGMqSOtqrLdOLJcmlreo7wj/HsH60HU0IrDaK97Obs/JeL8uyjUaDMCd2pmND9dqmcQ7
i3QRvLShp998/PeUkdsV81w8tJzRG6zgZ+gaR62HPWbLvQWIh1P1Xt0q6vN1+DsSsoJeL7Fn+kG7
nNV3kMYfXSPFyhuYsVwiH80S14Kk+QOg/h+UitzTS7fKTabF15b7IxnFDoHOXt0Y6gpAQ9r3yxxE
jn1r6z9EQp4F7XSkp+e6dTiaXBuLkWx5J8liJ1DrNAGJc2tuIw0ID2Vb3D82RAAlaf9aJ4KGqs30
3A+JzN45TcHxiz2ZWZhYZ2psPWQkhppKHCFT4Z/YOzpMcdYLvfFDCqh8wusVhV0B8Zonqk7RZg/i
nkHMncK5pRrbrNtcGsNGpK8FVuyFTnGoa0hZXAxbs/+uky0+wqngGvrTgedgSLVgHdkUsQ2vXrpV
dzjuko0GzsydSS5E6YHd5ugt3cl03VOPBLSIZxqtDmK2lJHhSI3rPo3tgmRk3RbkiWQt9RELDJQr
+jGIbFim1SVd+P7qey8lZh+4c/T56Pw+qftwxgCobhnRr0dk8oH6M53bRY5oAo9R2x7IXsNaKo96
xY5MhQ9zGUTJdGd74572zSZLybTRKUN7QsUKvQ4BYt85I+iy5LeAfaNeoMtDFE/QRvN3wSAtRgOQ
R/nJoZXHGsVQQEFCbTqnpgnxdSa2w90vmXuIaEx33B+N0+1QOrC3mQ8jujmCZfIn0SIQy3b+6G3J
Wt36ERo4LurQyZ3h4Q3kMeyX5KKuu/q9T4SUPtNp5T/Nt6ITUeaUfGv34DfxbSbVVi33GQvhyk+u
+JD5AnZRQsJSd/g9+Z+Z5+RB3ejvXQrAnG3Sbqsdx7dv9SPVM6fWC/U4pCP98WV4WNH5asv62Ff6
neASjCaOCNrFagMgZ3Gv8taTCv9PnA37zol5iPODrNwNOtbQ6cwQa8/GSOszyj0WIwrp/uiaX+oz
Uu8Uz+LZ491rYCZmlq2+2iV8hQDK6mbDRj39lu+f1PIBt2TXJ3jE1Seo0y5VZh9MyebanNVbFpa4
+Ul9Vj+44yxhVd6zWpY6f92rf58qoDfv2injoJ+anRyxtXEiHST7DRAQp2Xh/GM1GQQdpD2UETwt
+JMdIgPrO/ofdxWWKsbj7zEd203qpZ/9SltSRM3EUXx9YU74Z/C80KwyAgoVpDWDj2VlQdWaXy4j
0th1lZQi+k7a6OD7Dmf0wqCuiyUKOeyJNu5nQougUvxmssEVBOQ5MOnuGQ+0Y9tRoxtElum73BU0
0sr8qlXJjwfpGI8E3TNamLMNicS8pPXwbrT5iwlv+pAO3mGesl9ZqSG/NAwQFUW8zyT6cgRfH47/
G37QwdGZAdVteZ6ySt/QjLxGy3QZnAokAHF62wYMKHK0qxMj/Oq0nTDT+3X0Wem57QZN/4I0WW1y
w74hQjyOLaQ9fgTlunyGi/FiZyOpqrZxy3DwcQr7pX6Uu+bPom0OHeJQga/DoD3mj8DdNDdo4apb
9/ZgX5cMoXV3Yk9lm5zR9QjnSb2NMkf9NZrW05wBI9ab99Fwfrl1QbVsfqWq01tBxciNnJlQr0HD
yq89tsjC077VD1e/Xzi9M9Z5MzTrbjVz8uTAsmHVNGhkRYG+NiS6Od5LJaAuFyhRTKfuGBtVGmuS
+Ok6ndgJQeNQIxtKfbiCP3WAFKDbyS/+/Cczpu8FtENojUu18ez0MC3al8YATV2TYa4/dLG8NLBA
DcdCEMYZ6+99YZg4Mn2PSXm9l1XusCLc6ZXdbs0iJam21ATnd7q8JgSb0mITc9EcrGoT78AkUGQ/
qBuybswPOzY+FosWIoiaOVrfXbSAyo+/05jB65bzJjDfhaWP6tme3QsKVryS877W70EHEXE0JgRd
DfFNc3h7WfTbnbuPZrXe487CgNwrHRwuztn6cBv7N9Fb984KAYGImPMi+BdaSRky2y1nckzDOamt
VibQMiXXtLubWzZtQ3xr/fDLLLmD//7IdbXe5mlg5pjS+Zge0qKiPd2g9dCq97+/UVfZr8zHvNMe
7G7bpDXowpkG9Sg9jKy++0tUoP/L4io0957FifFQC2yJGUBAsXCLHXExddZ9HB3fdUT2VaRNh043
5m1fNu/twj2mIQ4y+/IiC/GH+NAG2UbSbkt9piE3zhuoSQXfL74Taxugk6TNqL2KbHqMkNUJww2T
FVyMqCOTkA66L42+tyLCDOKWDwvNxCbhGsDEklgcq3g7uaW17XzrqiWkzjpl+ifXjxMyfmKZ+p2B
M8grIw2VTmkERjt9anJ5yS2WdjIUz5CQEC1G0Ts5jnIpXxJ1p5b0LtFfIMWIiSUi9pqp6kzjeeCY
g2nrEA3rlpTYMiCiG7UJN3BR0Q/GprUpLNr06tViBjv/va31ivOVl6NDoS5g5yOuxZTYmdTNYfxU
CVYf1A1zaKtbf23toJbam5bmeTAWJBNZ0v/0jMeO4p3/L86WqGkJtNFLn6c33aNjnIo7xcPAOc5w
w7+n+3D0jHjvcm6tgWePU/9jay0LtPT+ZDEBLDHw5i3YyMj1XuZsyTeztX7bvVlwYRdmM5YfcrY/
lU31UQMSI6qo5pin9Ud/5QPrhiLHSk+ZIrBRR+qSkyQczcDs8WoEnWbT9OixWvOA0gdfw8WtXzT9
BiARqlMncSugWR5MOmhzTrbJKMfduCwbsA8s/2bDVLwN1VozMb1l52BtrizOWE1ic543v+wODIam
e6/ROjeBKFgac8P6choCCtLR/SH3C5ocD0ybop9Ny2vcg+JujCfNhAESS/jb+YDQuZpPRoyyo39v
EhwWrkHauyYR26aIZSiyOsO6uRlu7iG08+KInQPIkm0eOmt+6Vdj21LJ+337jjf26FXvrX7vVM1L
6n4njnji7MsgE5/mXcvRoeNkwfNCnOwADMWsJHG39RBka/YnzxPqC/wUwNDQyhrEcnaGt0+W4Znx
AOuYQxoYObxhFwHjxvPK9c/cYzMXRzdyTszMHwaNibXLjYjaA8gT5Va+jgshHJbPxFBcAe35O9Kn
UHFm45u/FBSBnvk+JdUuZ0vY11zUiFWbfAorWJnrb2gr4PGoruAD2sBldNLpTOjm+pg66fvf1TjL
kNuYznMXY/JJaoDHMLbT9Dzh/oPrpiLIhfzMVvkygmmx2Kr8kU3FcKBtMw+1OQaoL7Cy+ZdaR0DR
/+h0tXOmjox2OxjbbIztQE5ZH3+gVH+ywWenvsdUVO1J4LFcRNyln+x9+Mtbs8WEWcQ0yPEsMCIV
1JJEST92OQGKwijDRTAr9jUoeDkWjWzJ9quZmPQRGAx7NZ3Zfq6brT9Zlz5NDn9xNv1E9Luu1Dzc
P1mX7JH07vCN+hsoqChBwHowLEmV2I77rfoNF+dBH+JL3zCRU2/OtotPLUt/1SIjm/nvDtcl+r50
IfUI69XHRbjThXyP9YFSuEp/7LyxcMMr8EwlzwNb0/8FIgT76F8QQmyAhs4IRTcs17Pc/4gQMnV7
aazMX2kAa/fG7H4LrXnSG+Ft3JzNlVwuX3vrChrAA3QFZ6lBpg8XglW5RTOt20U6FWQlSDXp1u4F
4WJY1+kZClMckBRN+Rzt5t9p/BiXwLHtst8mnpT7KMUv0qB8teRsI1tAJOPmrKuY+daSyo3mHcdg
mpsgXq8FMzpALacx62bK4ogSo63/Xsb/87UwjH+9Fq6u67CbHN3xTa7Jv/CbNLhTqeFzLRCkig2q
hV95O1+rtv/Afv+HCujQuN65bxhAt8w4a8TZf1/B/9cEMFLhXW6q/32Q7H/9L//pv/3bf/6XINn/
8a/+PUjW/YfhMey2TY/7FGrdv1O/fPEPx7J1j2hMW7gkZhLxWtXdX7SX/w+TWFefKFmSfT3Dtf8n
9cv4h6G+GR+1iRfCNMX/C/XLcdz/BfxlWZ7AkWyDALNtYGL/8SHCM5JYCZNjcDkFO7gJyip1sstk
YORKbftNa0jgc3zE6PT4Nq6Qf6IOD/aE63OXddcmLl+G1EUHSloG7fujo1YScE2Fmno+2lX/HtsE
a4JhISK7JfXFKukLptWwMZKppqmvHfCQVbRsUUVlxOxkCQnJTk+3cXoAfHFu0go31QRYqTWvSeuk
CBDIufXLPBwXTZK/hsWz4bV1Tu0f9JXYZCMvyExCB6m7GA7MOnude2Tt8Om3dhoz+a3kDWEH3YLY
DHJTdzfWjGYE6fQTiuXy0HbOAp9qnXYsPvfz0O/7ttTJPk32K9Di3Pbo34t6MzHHQ0b9bCQR+5cM
xQQkM0XVCHG6hgg9lk82m/nWwnwbMDs4Jr57Fm5OrSEgTxMBvhE9Q9SE2Authy7SuA+FOX0XVJXD
xLHRr9zfnoSPBLAfHOsBTwNajmh1gmLUD7JvrT34Q4Rw8X5RLcxYGNtCz+6TqPqTibbbmz/jwoYy
MemSOVmEPkXxiqByky4DvPCeP3ZBHUVx8W4t9JiRC5ebJZn+GLJ7rtq43oA+/EaCZoZiMKhdCoe8
JZ2itpgxVouOE/9co1qZgAsY+DYCHWMbI6h0D1r0OdeW8zxLfduInoi6ZfiFGUzu4w6sdMr+zRC2
legnYYvX0wWT8A/qwk3kG4iQIg4n1RBdazc529DfW4EUjPpSMksyio2WX6dozAMIz1OwFN2RIQE9
ZLKQLLtESa+DhQe7WkvsV0RbZbj3NmarPVcWdTjPIz3kUoNWmc/DxntNHYOmw7gqcytROHr96KX6
awKVdgu8lQNoZwaVAeCBUSXqhOhDRyZQgxZmKhZW2EU3U4k/KzHY41dbFJyT24bhYiChVIMJwiNg
TsHwnNGRwCiL8jcDMo7+ECCvjzme9sq2G8p7i0wfF/9EOHALzNUUM1BIPzymKOGAHjVdenNDUtg7
cR5oHhhLnu0824PouovXCViuCxM3B7aWf+QaMzg7O7QV+iQ01PG+7MerTMUjCAzahRIYlu5ryya2
HO2OPZsH1iOyTzCHGB3d2u6qIue9wl/d3iLfhhifz0VIqFZbvRT0XAGduIG+tDhhJEY8q/qzMLpa
nd6i2cfsLXlsZjT/Pv6NQOdlgxut1KRjICsS0lTvUWyQJEV+g35vdshivSqWW2toHxr/IzKBKVQx
91/VWQ+1mRZIXonYiGNqpsSaoP4Jyhy0u0FLSW13hIBS+yPWYSNEdcmo2mmtZSs63maSpHvfSW9d
O3/Ok/i2W26OOs7fNFGCnc2f9Nk+mINs4Vo0TIO0O8JjmDzgz9s04rCskkAhC5VArbXXPiOnIyp+
V873yPmWMy6HO+yweAQMOoDM3UVP3sqEFh9bEUcgwVkgI/PelteCtNiZMNoQ/X219XKLB84uLrmm
lVu9iOaz7PyUnjpTuwzDCuEf6yeC3ozUGhLj/Ez4ASLlG35cohmCqepDh6MJA4G43yHQZpavNxBR
C4Yda3soluy5kq23xSbwmNjoW+wSBURvbZbaYVCLWKQEKdt43ddSINd0PeRV/vSDHlxs7Ib0KHvI
Q2I/Bg4zoGtGzT6RH/mBmolDOM9Kwlli7ko6E2iIt45bPhRGF04mGcyAgbykbJiwEYsMMnxbW9pj
2xTyLEf924vQyy39rbH7emtkEfcSfiyps5qkk20e29l4ygVKwWw18WEb42Ea1DEW4KrZTt7ehRpE
uuWwXdrsx6lJ9Ovz+U9FNi9NxPq24HZH7VdxqGebCBPvj1QcJjh2XItpwf1IO5Fu25d6NmBCLA/9
JOUZxE2/2iMK3PZRnyNSO4aOZdj4GhZUQKPJqJEnwr1akxfgHDobKRbM2pzTsPZB8ORpz5QIDxBG
n01pzd0BU6O/84T2Im2BFAxNgLVmCdNpxwkLPD3ReNXj9J6DNyCnL/TxiOtdgzxa8xsYxK2foPu4
dH8O2FbszTRK45og3VgjSfqni7uDiJw99qGDK8uvdWDeYazaNkIJyqcyBd2TTaMidJRKsVyeR1u8
dW6DPmOBcszrqOhZowdrgEq5uxzs9cWbnffWSMiwmkpo+US1lnMUsLtFrA1ocRG6ZLM8k/zwHQ8V
0bMxvY6Snnjjm5t2QcFue1YcxkN5QSqOdYRjxabER7o0Q7a1XbfdG3FyBw3C2Bom9XglPbCdY8M0
ymTUO7YvGo9gCG+kZEvWd6jH37wk5vRH1i+91+rbWebPsWpeu7l7TcsUHbCLioQT7xBAt9guY/ls
tfZwWVDlbnRD+3STMr1gEMyo0ptwyMxnx4uODLZsHljrbdVq9lGm50jx7y1eUop3WHlesJWXHp2O
ZlpCQXPPQehKk8a9EJWBiseYMb/qmGWSmnEh3UU+cnqGTEcOo33AB42DMSqZnMgT5yC4LL31OI+T
zebpoMcfcN1XCSfgseO+FHg7aWfDl+CEDUN6XAjUrUk+o0fil98pqrutXnOGaocfoO2/uxTBRWtM
W9F4a5g3CHeM3rwbJ3boRWkZXEv7Mpk4b3IGoi7F39GuaEIuDPDpTJ8kgiMgP6sZmFb9lKE7DDKD
J5UWe4BHyA/NGR3biDGJ9QnQdb1KRNwADMDEmyn5Oo1fPYyS7AwUdzt6VUgJEMi7U1aG+VqTrj7V
rxaZhEzWbnVCSrPsm/tcX7+8DIONSfhJN32inYqDKmoZAM5jHYi+aXYmrdF18aYT+TG/V7d7o99+
HlKveyqMHPiWhGpkyTii02+ja9G1o0CJufgclb2ycq7dM3SzG7gBXmccrpz3yQd4xznOhIOetkMO
6YIzeGq7hwI4QxN3Yquh27nqxCyyq+2asrqhy+GuRY2SuzI9rJaPGDZ7Knj+zaw28cNTdba0KA2H
qYpeNPdzwxxhwS60h9GXBePA8CSv9vryseZkWegaJkyhjyeSXqARGW+0yE9lCeYqMUxS/XqddvhI
Vp3PFkT7jxb+oNTTeSQDp4+/8nwN6eUEMLY1qGjiF8whZBz5XtrsDU5c4RpopgfheMmR3idBIcsl
ZVZ0S1nxWcHuGJd0NNX8jeXK+o5Q8UOd58x0WlDpq9uOO1G/DKUI6bNYoU63YWsu3DzrpF80yXlA
4FYqeoOpnDO8zW76a8FqSJ7kcBq012qfD7jmctd5chc/wkY9gt1IinCyvfaKF+uz0Kf7UuMWKqji
HatdjwQkP2colAZytYAREgEYRSi7F3tB5CnFNrXhGS1U6HjxXosE9WPWP9MbOBF2dC4ZqYXSScW+
9hA+lZMBN0hsrcTydwkeIjp0zAESFEtLJS55bsZ3q89Ar+m79muc/If0sZRNefBL5l+zKa7VaLGw
eQObc29sJplfC31EHhq9lznKVDKNGCxmBMBQfe7AmiCVj6pxm0N/ymhOBPiof3E76jvVXRSlCTrW
xhGq8us7zKh7gzyJvsDNkDG0e+PDTtSqWwnlKEqscGoRLMoBNeaqHVK7SkOrRtLkJ+muGuoEtzVC
yyQdi4sTiZsbM1NmLqayI6Ij2N5yo8PdEy5AoqVAgpqlTFwzSh7Ljk6j176llIi7fKwuWTYQ0mXT
Yl1N46ZH7aPj1if4K1+27+ycSiMHyQ0Xx6OZg3DBV7rSiqSvvgtnGnTQyOrtkgla+mlGj6FaWLdH
2nwD2Z21jnSR+sE2Y9AB1D34CrNT5vlsSijWgg5xZ+Aw9JXk80J0QkaERiELEsNuAlg9m5pNsfWJ
A2y0MgkAdSEwrBkZ+4ekJNJiXuVRkr1hI46+rOXOsO2ZMQhS1KLFwkIHdnbIclSGmcGr2ePd4R0F
n3WyCZ+B/WFuCI0413NRAAI1kBloDsbSyB13HmSmA2/6qUk+u87TttCGysDCT50UHYwFuEtA4+0J
25Y6NMzOsh1JAXUZrMQa0rh8Yk7WLHdpZSB7Sc/4Ogt2nignpuGpKfk+PimNVHx0AOdRC1nm3vKq
e9LtzmL3Tjk0A+DrmDvvDWkABwKEDOlij3K53xR106BYK1+jXnytc0ezL1nN+6KQh6ixqFELyZbC
5UXwvNEX/WuRfRZG1RKkidZtYPQHroGgtFvtiNm0hRpCoJbLG21j2NpxShbkaXW/S5BYZ/COh7lT
BD9711IQ8kDxCoyRvYqhrlHpr2XTS+ZAIwexIQm12TprULNfDYEXp1Sd7XT+JTK6mmiOV6plnN9Y
wwVA3vS+KSd8MHLw0QsOBnumDLg7vAMHs0vLfs/EH5odZAEeW5aAXiRz4GcfcZ4DydDj36O+MGVg
44THTOICT72oe4TLIn0/DFY9o/KlEVmP91U3HKoSmyPOsQMkuwdm0zpMDNuEx8KnvnDgnQEvcbxa
Novx0LtzfVr0U9fkeGprHqi5H57dbH432wimggjNJHmWsp0YasDaxDnHYM9Hi+uk8Ljtklb8CiUo
cbAyd9RxHRBt/zVfrnzmoF7wvBU9eG7cLpw5pX4rHzMCP3gKXYACRI6Avc4evChEW4s6CSnAKkql
vcj8EN/b09o3SUhJtirLCJ5mGKtg3F5rv7qHWmvx8QuqaB5SN69QUseVsXeM+bKSmgnNbcBdAUWm
QnB6rjL3iWYLPQqRP2uID1YrIgk7wu64QGkneYETT1kuRBLK/I3NAD3lPlqtO21Yhr186OhOh8bM
dr8a9q4Sy8cokSVm8xCsrqkfFzTvJJKNTPJw0/HJfHGcY2sTzw2TnS1VyfPsegeOXoRF0y42ZnHy
iGekG9E/zYIWR5wj9c3Wj8wZu3CY2pE5cXsYRxNT21NskfvkNUiqG7u7t/zkh3yKkdbMpit7sKlZ
FLoQnQMTWIJt9uAKmu/Ra56z2Q7Xyq7Q5cJTsJZdqSALtb/e4+kq4c7iqNA7SFvCHG+lc4a2GwXa
YoGqa6f97PpbHzUNnmd1Z9dJfAIu1xL6nLv6sYAjtM8bxENemn8WP8sixn1swo8vfPtaGP3LELkP
Hvr2wMUJDCXQPCad5K4AYZMn5qAgBSeVR1lUzEgJVWJ8R0SWhUAbx82XFMDFx5loCgwJG/gAFh2P
GV2AGMma54i6n6T9qKPGLbAtgZjtvJBTQLVxVI25xMPDxNapNdrNjrv3lFvCQ+VXTcVeUjVag8QG
H78OlXfzTRkfXMEo1CjsT4eDc7A2BRjkPvuc9JrK0jbHsHfcd6ZgGBM081iWa3lyExP5K4lVWYzG
pi9fxcwghmyfZu2+8UayXSREFNVLspdE1W3ovxPxVmIAyVlya2PTZ3ZDGAyOGB7lDgZtkKl4mRVO
Rz2x9jLlmFLxYzlwzyp+vZSTN26SFO/q5OniwYhwPmFKESBvWKH9eRUP2qInu1rqI2oSfosBKEYE
OEx7Mll/CPq+535lvqacopnyjGaUZ1x4fKR1iw5nnBFzxPQv7m1OghTvzaT6asvWIFAX2U0xBLYA
0EwEzgPSMCpkLvxNFroestG3//w/23wgAcGBumr0d6PZn8Q0xjsGaN2WUu0zUR5ZQIEk3yjfbIKB
dlJOWm0ycWBa6VNVXRGlOjsaeM1eYr/NsOFmtvLjKmdupjy65QrL22cis22WoTkNIyAw2Zv9dl2E
eXUh2ytxiXZ08j6+iz3kfymRDoOUn+aCOwxRYE045rE3OywrykUM0qMGIM65FZ//x+ILhtLD8DRi
Pu6VC5nlMZz7LL1igwZJrbzKlXItGytpZ8Lix5eRMZ0aRsBPDqvGERgWjud5TCB3Z/EOmwYDKQtn
NObWabsot3SmfNOaclA7zYlQLxzVyls9YrLOlds6G/Fd98qBPWPFTpUne1Tu7Fz5tIVybCdYt23l
4aarVF9SbN2R8nfryuntKs+3qdzftDP52PCDm8oZXmMRh3Sb3enKNd7/9Y8rJzkSg71LP+wRs9jF
0/J+x/uerv5Yd4G7mGQeJ+mTFD53Jqpq08dLmFYowMy56i4SM3umXO2z8rfDsHcAznF6Vt73Srng
vWe90e3divy2cedjPPvzk43rWBoZ+BWM9Dwi/eM0XyrlsO+U1342SqrSfK5A9VpftXLkj1jzU+XR
7zDrZ8q1Xyv/fjHYGQnDOUtsp+GncebPCNLmlrS04fHvL3M6fjU2HELOCY+CIlJ1yU2cw2GhCAK9
YglwnERvp/gCTg9pQFfMAQsHdkD44MVUPILRhUwA68m893sB8q890Z/SL3b8yKxhvZtPldWw18bJ
LlW0g2p5rBT9wAS/q2gIluIiAL5WDHb9gUzYR87v775iKIgc/ash22YnGufX3xQuj2z4Uw6fkwo5
nKkw7hrFZcBpuV0UqaFVzIYGeIOmKA6p4jm0gB10OfzMWYsOVDEf7GXvKwbEokOD8OPhmCo+hOB0
QlsTZgRa+udFUSQGxZOAVHyl4oMwoVgTPdAJWlSxAYOiQUzGsLA/lopPwVDBDxOpR8SEIWtOXHEr
ve457/LkQkfiUbdckgk7oA/VH6EIGM0ECwPJMvBDh5MQlAzuKig7ipxBkgcdPEXT8BRXo0yIDMYf
0R/adNNN1p0NgsNXLI5UUTkGxecoFKnDkeyKpDf0p5jePdy6KSw0g4AHE4JkqxMPpNjVcjGWs2zm
3V/8UJ6W06ZWlBBH8UJqRQ6pDBamoYcmQuoyBZYijGiKNeKOUEcs6ktLcUgqRSRpFJsknzBYwCpp
FbWkUfwSzOnjdVFMk1rRTUzFOUHWdiEQji583HVPEhhKAxRFU3QURzHlpCKmiDNf0WJsGrMdqdGP
6H5QNZEmcdNUBFIcqTQkgGMEmKiIpLYjLMmr0/hB2hZaZ2l8Ju7YbwzXmF9tTDrB0HTy7E/zp23K
NmyHdr55JQAyc6RJ4Ax1sRvJJ7jOc7nCa9LROCqK/qi8aanUDYTPS/F7yY0dU2GsEfT3rb+hUPQj
H3sVFNXG6BplJHlofeH88xcZjziECU22orZ4WD1nPMkONsqOrfsT+0L3yAVBJqaCqgYVWVWr8Cos
bqRaqUCrSEVbrSrkqlRxV9Hf4CsVgVUwVjzoKhYLwkYS9ioqa1GhWS7pWb2+1rfBLqzHVItZfLxb
pKK2MFdL6NTZmZxk6yRUIJckmavMiehiKj09WSq2aya/S6ogL19Feo0JHv7GQub434k6r+W4kazd
PhEigIS/ZXnHMnQibxCSWoQHEi4TwNP/C5wTcW5qujUz6hbJKmTu/X1raS/oLt6i/iJFOF0Tnb9U
ixYsWgRhElNYuyjDCL0Mj2rRiEnTMi/9Nwwm+zwZoSYP5dnvdl8zyVwsZAM+snAxk80xjrJwsZX1
DTymssBgJlCZuRlOs3qxmzG2fnJAK9mL9yyjA05tGhcaH6oGSHvaqEphSqtg05KqhEFrJ4zXfBej
mre41fgD/iqoLCdtyoKhgkbaEuRtHJQnQcw9QC2WNnfxtVl23Z4ax2YvKSWtfEaQJzzZ3dqxXMlU
phkfrtGZp97QfwiW6MfPi8JAu3Inmez+/69x7eBeHUJNkvAFJ2HfR3Jlm9xseS8K13rxGHaeXeXy
zYpxxPbN7eeFISTsKZvdh12MzY4u4KtjlNWhjaAnPdFlxkw89W8+EzRCZOVwNooY4qMK1ymNc1JY
EfK8oXBPje1Me9qMELMz/53d4LtleiZQAtPbytsPR961wcrXURM9cWkoLxJlX7+4+8Yci9+0HLjS
xewnKV1ySeZsKXL5S6L/K1U33LzFCIixZ4W4YGcskMAYV/E1X/yBrJOKZxeloLG4BefFMtgvvsHY
5FOFR6c+Z4uN0EZLqDL8hMFiKoxTnIVEcrMTUAn53oeUleXiNqRpXDgoZapANF9FRXpdZtZOBY7Y
JiwemSm3zLLn5erGjDY1F4Uie6uWtxpeRfaX25xH7zF2Funiz19Czv6LwD275Wy395XHlIVTxfjE
moBItku6MrBt60/GAlW2qmV0ZD1FuHTOSWmZx8ZCyxBC/HG4cI1Ptiun07JNcBdrZDw45qP5MUnG
RMP+92ul+V0svsleedOFOXS7jnFDbfXipVQ/ikp6l/0q6GxS4wF43cVk6cFlBygI7TfGcllpfJfG
Yr5UiwPTWZSYPy+MHzBk1pBTjF5wL01jEpimt3bZYKw1TbsnxUPvGtdDcx278Iskjzh4CS5Of7Fy
moufc1xMneHi7Own7J2RSTmTBVB6gInNzY5j4D7gdg8aY/pgdOmeeIqy1TSsfDPF+EGl25ytxRjK
rYtpqO2iwxZBvsoCPFfaGOYju+vX0hoaiGu02PiRpL9o15+EnuTG13kOHiRLjiLKCTYvIlMB6uuF
g/Mpswb3GQLCIdDtuE/5sh0HGKhAK4vvwfKdt2K25o2hyvFcmBUYPS6PWzOkW5CMAesCZlnngtLt
ms8q/4td7VVnY/fau7N9NEffX5ddIy/lwtqZhobncFTNh8zqvJfWC+IDSgVgNITszcX32i1NzAhk
CL4PeSz11G9zDiyPIutWBtVvjls8mhXl2bW/+GTbxSzrLo7ZynDITFl4Z9VioM0WF22+WGknimSn
ocFUOy3K2sVdSz+k3UkOZwfuveEzynLun/lXa+G8HRb7LRebRxME7S/heoc4RoLsSLhrwyyqh2jY
MEkSYezRe3XWfcqth3nh3Tbbp3KJ5frF1LwyjuGTtx3Te0Z2lrM1N87F2Qvog9anicc3WYy+9uL2
deduuv+8dIv513duyWICbgVxMW5QjO0WTzBRWOcgGAALaRnYZwIIyfwccTmV9nOYV8nO5d+x6jkG
kjs6y8VHDLaWf23oXNeJ/NJ2jDdUw/zFYWzHY/LeLiCSRWbCmNxAIeUyk0TboLf2YkLGoQxhHjky
FL3urUKXLNAm468nQpt2F2euJHT5vUFSK3Bn85PFCs5l7VmnqRw8MhOL3MWoo1vVxf+NlPcfYC/e
vCaHByX5cYoBsa/KGIAiKTjj1KtqGbMyVeKBxapv8UHHBmboeHFEE0nRV/bc4STKmxj1BaIFrDWz
CCDq8mILpGMcK65eZH2PVdO8K68gXpl56XMZ0q13Zuc4Lt5qgcCaAbVx5PCZPk3CCK/llP+eddC9
Em9AnoKALXG74poiw1oVdWWexWLKhpjZXTl5dtd28WinmkmopxeBWqfhM7IZ8Y7t56RieYuKBAx4
mDenRlJP0Bxux5kZ/zyYLVtgKEaNmJEVBJwveCu0z5Ob0dWVrJD72E52A/2xbdTb1iuDb2FMr04H
f8eQOR/BRuKikQkA6dQek3oOYfSM2Sr0ulIPX07gadPJ/8PK7MXuvf6Nga2/43M83ffgS7eBm2Sb
prWD55x57MVryBPmyt0XJqWXkk+jafTjndYdah9ropCeFd1xykFzzjk1jJaf2d75b+zqYTdgRjro
jO6uOees/2guEf0LtpYqbkGS6zt70eeZt/mT46I4+2GwKuH+v79CuY57UD1nkkloUTqMrtX0Gmgx
XH9efn5dISXYy3im8FJfsyzgM0/Jdh2lfU3Spe32baTIKdSOyZIkZ2BMtZTSRHI0w9h+M4O6g6Sg
+dvWiA81Cex10Dq/NHaER6WkvrjQYJMqoKlDxvrmhkqjQXPINCW5SZLVyYEXZfZJzrANWmOufg/1
b8c0og3u3/oEgpppusFaJm6vmSwIX3EG4EOqzQ6i3Dmt9N/8GdGugO75i2hx/5TlzfSL50gSzN4N
vRchjeVcpML4PlWOv6XBwZ2wqtRu8Kn8ptywVj4V07fMIdDUdBZzOgwi0v/Pn1LzmTVefgRPy7aj
7UhWI8p4aiUZFIvG4V6qObrkVhhdgpRVXOKO6TXvnImUtmXdYeWVq0Q376FhkC8t/fqDgqR1dEze
5gNcr91s19U16+fyStxs5YD3ZxHN8DFU7smNjqORkm9tK/stHdVMvw7PmzP34s2menISDl8KrxHy
6o4Q1Fw2WxH8uCdkTNlbTH71Wgb1cxKH6SNprUvhwxKaxMggpmNJnrrucBfRQyh3fExuSn2gYpK/
FKjSbRp06XE2CEL5fXl0kabwPaN26mhW+VWKcCkDirkxdNZujRFIbN9Qs6PSBO9AmknH51Ugj9lQ
gP5b/urnpVj+9ufXhNv8iQq6oo6rDGaQ7XAzUyJPZmsztnKXMwV3/G0McZaAFR3pso2fQwAccGto
PHo0Bx6k2VQRjjvi2gCkapP7WdreUf+V7K/tKzQ1+1V0pb+bNOeWmPwaLC3rnlfO8CL5nCXL0cGn
SbsBaEMvnl0pz17xOrezvBZ67C+zGx5gYg7PbjYnrKrF/BveF+cm0slR11eHIFfbiAbur5Jo46YK
x+FYWIQ4htEvzpmnjsw/zGuoTd7bBYNXVu9EyQb+sEko6wMLRpaPbEgWTOilzOJ1UA0+OEXvxQ2H
6hOfabjRXFhLmw/UmHXMLyglDIGt4SsbnD8Zk2vKoHN/r22Fnq4km9Y438aCvsvrgG6Vy/1dtO13
n2Uv3J7VQTk025aLF2nx5G/GRu3SzzTNuo5tSdLou2MUjNIKj/ldUqhnzeQZNrF9ATNiRVlGYT4c
Tp92HotdGJX2PmVuCwe9FQc3poaaWf2Zb4B1rRezhGVP7V6zl6cz2JT7YaJ1b/fK3zodmoSOJTLz
OuvutgbbnXgOb45R6403TeWtI0O6qWaurw2F+zU/QhGsO0zvRH+KszmiEh863d3NDFQRS+/5ow1d
gmzK/a+gdEn8k2tYErTEDnhbTjBp71OfsL0KwATXg+pvtDcCeg0TDEU1fI6OVW6JgAqi6MaKEkJ2
M4PR3SZM+mgsNR7xObM6F3T2V1Vl/stH8DLACd3gyXQ7Zhqpv6WEpY5+Wkk4uYW3bQlH28tNzwXs
sQ8ZIr8Qlmwt44HKLXghuzEwSd3m0eS/k0CVPLA64+h0ffBuNdNbO6Xx7ee/dDp6nXlMOHAi4TVQ
ivdTMV+nsbXxcJp/e7fu9dMgm2d+5vQONT01FArOw9pKcIZoH+VcH2SEvK1qpRjls/RDEyYnfjtP
UCIBZUAlOc4u6fJBlDh1eTVzdE1BYXYQM8xLvowUV3IGlGsra6RLn3r3Nk9PsRt7p2mkWWj6dvnb
5FmgS/6xU/VCbap6yQd2SOl0SsgFH7y020clnel4KU7jg1kzFeS87zR/ENw2h6UAnNrzinWH/sTj
km8d3muHWpnGw+ztJe/97YIh3oUtgGgmllck5thCh1zv2zKVzOXax5w1IC1GYAA1LcCV35GKy61h
3JJgi7g5w/XmwfM7ETsv8sK7W6lfE2SE888Lmwcal6rxT7WF1KDLKC+OAdpWjkp6C97tN4Ui42R3
wIwIbv4tSTmfLIevqGSiwIgJjl7lldcIMdlzzTfjyZ50uzeBYN1Q9j1FmVGyevIFjCPMqiEgQqik
FbNMe8W5OU8IZ1jnWgJW98yZw24uxEVbWOEQJ1jbn/GYXSMOqXznY+iyam85FK+GOvpH2Yb4aiaK
baLn4eD0GZTl2i/vPC38tQhmZ+czut6MOueb5FbPufarS0MYCBzORG+/tz4iACJ8jK+akCeusG+x
oXJmCU10pP+CR6i8FmA4Nv2PzZBdMiUp5d756GX34rfTrkZutiktBiXKqMtnVZrWsczqc7sUmFXZ
9TuTicVDwBfkI+s71CWqeD//JPWod1aHE8fUsvhcfr2H6f3q+O1jnD3u5+Ns85nJb+CPxStJM95i
FusSF2XQlz08ULuuAOjtcoplLz8vhYFjt8DpMUg6cUGfaSpwhgApzqg/nWErBghvhBGP7/NCXtOD
DejRqi6dcWgAQRT1cKnsJH9jszE8DfSKI87wZari17ljxZ0lcN2ka5xy3iMbwxKQPI2pgAzSj+yr
7I3tGPmjGAaGsn1MEMAggBslxlcuSFzifvDgAJxYT/YXFc4nZ6qCc+wkzYYosLcuRraVxqToqbOU
SQzrGHZjdhp7Od9HUq9P8HQqdL5hxYkuOdTkFHibl9GOEOjw3g5py2MG/OTscu6a6cGSXmPTWpdG
uu/kfOmy/hKCBOnyknWMzKh1VEvt3Demu0rC9x+DUUpQc+fEwYujaYBFg2F8eWH20Vhdv/Fzo9jK
Ypj2bVd7yKfgIUVlxGxakvmLm2eeBr8TCl0XzDLcL1IUN3E0lxeWbOtSieQUkELg2B2+9EKPh5bL
wHow9rY0q8tsx0C77TEB59YVG3+WqCeYzvm9iD4J0t+GuBXbPp2CrVQShnc5pXuv3nHwxdJj9taX
jT5teSuZW5OP0ae4Kswbxcds48JpQXiTGKuw9ynS+4P3LMiheLL+I1ojop7ViB2g8fAaLNV2BWQa
LRwNX51TdCeQMq9Lm5tY0Bsj32Nq67lmbDuDwDziVLLAJQVvXCHbfeil9tmU3J4darzHMUihGGt1
d7qQVpkQ1c4TTkAdHcSbAz0OYidxO0nTj1pQ9dEabGW8wdEbfjw79g7gwlBl56fR0ZxXleW+d/Ms
ntK6PM62hqbiwYfaxlZMXq9L7es82rBwl7/yrYA9YSS97c+vjSlb9VJN9ipbbC8IVl4traZjFZeX
LvHDa++W86aKhYtzkPW8TzoJumZyJgHDR38bWjup6fiWOjmlGlR4PdqAkDv/C8becJO1qs4YSbdQ
lGFxBOFCdm0fXRPzwXnxxZTyVUHMURf6wPMp27kcf6lwY0/kf/hG86m7KqL2V8E4Ix1K/jOunn1s
j81QMQSSkliMi8lTieKRYfPgN8YwO6L29YYI/NCWoG1+yyZHn+bac2CSRfKXIWs2hP4miZ3hNtjF
9BIfKXYTNy+n8LWbqj/TaObrxrCaNXDs4cWkaPdo5f7nb0I75iOYjuRhKsSr6q3yG2cCpkJCeul4
/HmJooMmP1WgRvkIqzA5lVP0jRBpj+dY8FiynUPX6r+DQbUvHnvnUMUJoSmYeES70oa7MrF1RLVs
SoStScLFep+3QAhag/uXzXjjBXQOPDcTu0H1zRwuOsOf1S981F1Z9zB1yGfr4BMR3c8FqXJlOe6h
nxuubA1nrg7U6MZwZA8wAmpeZdnNe216G8cp72VXF1hVyuYiQ+vf6BgBTww7/iPyZ2Ia4YbUY7rT
3rTNhNfeSbNcKjcszroLGo6rXAhwBWy5jHDki/N4pTiIn9p8+CRlwYqDaIvFT3a+HXh4Xr2qN2F8
Z9Nvv7DXFH/bNLbuoxW8RTgm9n3pYm8tp+mQmqPEFurQMhbF9On24Ukb8ETJZb8ZkchYeyj/FHFh
xXYU9WzfyRyMctKbaJHVpFb94fl8JWf6CFtkr5spcqd9wu+z5kKE5W/k6zfuAE91eId54R6zYp/C
LUAB4UnqgQRWL/VzAxKPPEP+UlP7z6h2GFkVXeUkA35s+XgBHd1f00A4e8OBK5goQ+89A2xh0tbV
Ia/633Nku3uT7l41g3LKQ+nxYeZ6xzhg200lT+01yLNLyEF2k/ZUmu26Xw+itj6ZNe6iwOloX3I6
QM3WvUriQjsbLtHWdoJvlcC/JGvnfkCsm1rroesyey9FzhAPv7OKqSZ3ZgX2Cj3ccxSIispRwpNi
qpkIO9zUlDnqQ+lMxbNlJg2grRoxOKn2dbVoHXNWaXsWGqSyLIdwh9fjm+U5QhAwU78ovcNeBGIH
wPPoDMs6ApdoWjnGiQ8DOugVKTR+LyArmtDNkH0UDQmu4CehQstxY3SiusrKeXbNYToyVhGwjVGN
NORK+JfP/T1DwnATFT7NEbV4HsEkk2fVNWMDJKbKbm5OBM3YboEIVWnHV5brKXqqHqt27v6JWb+c
ejKCJ6dyriF5f6iRcb42MpcZZgAKdpKF2vR58OnMet4nwLs+OrrMRv03C438uVhe3C73icGzv/No
VV8iviBgZRzyYMWmFKlz1HMGVYw5Bo8taNEBQdQen/2tBVD3JMuMQ5plTewR7D8pwwvarROIagPG
S5O0OYj+ND/BaKjIhhqgiIeOi+Ksym0VdQxIEnA0wmTlLkCk72UwimuF99yxmADlVNF3yULwzRYr
U+hZNzD+7gUDjeyr+GLZ2j2rrEcAZDTWlXlV8DSB752r9DfSCFrheYI2YSa2GHpRuBumHDro6KlX
7mUzzwiRvqVyOg4ifoBUyF6VGd0nF9KP5sJySgVTzYLlfw6q9tjBEvvfC/fO331pdTvCAOFFWLR/
6L4tosaBPbzuvVUKfgHAce1w9Z6Nv36upn0jTGvf5QLSbJxxNGuhP4TuW2mp+Gj4hNL9PL8OmU72
ytKHPnWg32clsMDKjW8/L8wrVk4AN9TTGiRqE+f9afK6vQgRPolxgdiwqiW1vLx0YcNwN6kWtVqn
5VNi1XwMmLyAlEfUVhImwNo2BpoBlQc001SeeNOR+Bc7UbhHRB5cTAd5Nu9o/wAbwN9zwdyYfH4c
47TK8BnPv/uZpnYQ2Yq0dJCeKHz4KMz9baka95iYiXtUEfvFJvZf+Tp8MUBo30vZDxsNCU9lIdLZ
kH+HsosfTplWa3pmBkf+8Y9ubcY1HipG2yZVVJfpbzNj3d6O7mOYQnUPjAKVI25fBxmiw6R3Hzlc
xmqtPke78C5Vn25jrudHN3NeJirAZ8UC5ZynI9W1lKwKuiGssnH0wol2q9A9O44qzrw7/GdQE8PG
xtW16kh+ARWzs+CUkJtL8/rEg9DGOqAzsNedu64YVF9tbfcnq/EuaMfDK1ZcoGElqBd7zNXRdeR3
xoYPDV++YY3OCBSEEd2J+owhM6M4xBeslQXsFdmcEtrAi24c2JBvd+9zT+SeMUP+wpJEbToDSw27
Vqb1ITleZZTT3u7QTGOfqT/AQhgrI9bRIqOpP+xoerUCoM5lOkQb1z6xmuSUiublMhnqEAxJ+jwK
2z+MHXsyz1Qj42OX9KERBhdaXBg2YLbfKtP+b5b9BIQvmm/c79WeYx5kLencQovBPoKoZtthKX1q
whK11Bxna8sPO0YNLC9+XiqEoZDn849pHvYt27SvtOPbbVGAJuna6H0n4vBStNue7xINHwpZXVvy
SIIWIQTGMMeJp5O0vAPmtb/EvLIrcuUOTAn5b0krxIhd62T3IrhLdD3E1CWdymasn3K069s4aIb9
wCWGHiEHMqBEGdNjToPMHIu1Sro1jSw+lPrqVKqY8UNZiXPvyIuZsz8paiU/vIQPMHxP5mvd49fS
zpQ/TEo/YObGY2glDjadPuHW79CSooIJSoBNlxCs+jx6JiDwuvypFUA8ipzbURrmyVvIc2slFF/3
n7/1/C8hbN5d7rKjGI2P5f9CrTf8z/W3Work4o6SUiYLDUBiMZR12g0EVFuaeJT+ntoQgRaYwYpx
Vqv3RsBdE5nlDP7RHG8Ewh+VVvPD6YBrxvY3m7gXe7xnRhhuHSRjq2qo9pPfh3tX6V+ilaw3CkEt
bAyjfeCaiImD4mSaBdmS5a9Gzp8sKrn75Rm2qmh4JGOD8UgSQi2zYFlxNsm5B1OK2mU1Db5+dhzv
rl9QPEG3qBco/DvSZSq6Xvq3SY1DJv16xc/1poUID3hpVmvQZp3XPw/T8KmintPlYknzCsfdzTFk
z9RsMTsE4VZVDLGJqtKumN88HyFmWPVrMZO0zgz+Sa4Ax6LLJTPYfbXFH10XPjGqgioKNNinUQSE
TmwnWffBcPL6fl4hOyRTsBT9ooLkS2h8d6Qcb+40XSBFXMrZT147p3ztG4e8YVMze5wJ6oYgEpuS
hLQM699tYoRbxJADzydqGfy+THRsxkZz2BIKiYABL6mtpds12+CKpr6fnkATkOpzCjwREff7jsSA
z9I5tDIKQTFBK7v4cgMxHYQBMbNINnwwXgKmQltLa3qd3O+hdAbWU56XYvMTtsisxjqPQXMkisz6
2ra+EmVdwoihwUTs4+i0ith01i4pkGpE4+FZRyX509Q2JEoPNDY/Pj0G+U7Bg0pJKbfLHm8+U7Mt
Ns7AB1CcMPQZef7qtAt5/ily/hZ/yrSo+s0AyLEGh1uNetz4lmNsRKgE5hUaFdFIXRgIOktSJu/4
7OKt5m3Vey2fgFwj+d6Y4LWD4SW5e4VI9q4Xxbu2mPbyKx6LrciVj/vApx1Gli6vqntlt+Vzp6DZ
BiP6qZAMiWVS/E2ZY+2qMd5aDQ1ew2dwow3NwiVLqDKOv5SDI5BqCLCMlEx+PBH4GUczYxdBSmRS
6bQulEbYIfEbixvlCnMX2/oCWLRfjf5I24g04cabQQ4HQk+7qJu/tachETvZH7CYhJFpTLOlTJAx
MjFY59XUbQjgVD7/jjOXhaPbiO960CAzeyPdmlG7NmktXpxK/Io7flo9hkpEDILXuvHpPuPWWY0D
JyjaLjvaTefM6V/lrmmhsY8RhXFt5M4mHRrCCFQ5i0zfw573DOTZipMYE97BlP6mD4tHzQRi5TuR
z/WCoYnb1Z9pQmLX5cGzNdyX0ZLJjcCcoEEgzl0TlFCgaS5KUsjHQZZ8OHXvycBXtpd+tKpQA6el
521hkd40FB2elGCT+8ImhNVyweGHf566/Zib8S/fi46uyuQhyf+LSUinekdrAzVB3mOWVNGfKasc
TFUZopq2wrjVUQF2YZToaMzJgKDfafrhrPr3fmoKvl/0fyRi4q2wqvTSTyD0IGYmK8cwGCsmv9jm
OkyX+ulkQW3NVKD34DL5s22EvzSL6uRem6bcVBwCs1LKU8toeSdT55koqXMJ5OLWGhKK6/OwaVR9
rGsUvyiWusMQ1F8tsAAYrs1850wCgQF8u8jfXO3TwxsrvrWTeRBx6p5CmyxTniTfeRC/56p4J0ZC
fDQR2yAofofJSIrN75KdZ8l+m/I91Rjk4XIn8jiUFopLgx+hvrqy5XM8JEYewC45QEfokhL81xQ/
dKwMvuAF0gwSZxuhT1NL1EMQWI+rdDi50Ox9Kk6LA722xb+5MyTJEQJljCKMyZrPNKgVlZxVRxFj
LGID0yfJH4oHW+myGouTVzq5FZdHUsN5iJZ1dj50TpzCMOEkwsZlreEQjsTenkxLr6TmxIBCh/UP
oUuzgUI8TcNtrGEQs/Y4odI56BEULUAc5LXL3c1ZYoeqURcnbP6lztyuQqStPK8SsRpS/9sn8EQF
BOJRNJ3zsnM3XlM+Qtibva9iliCw80k6sza1t3TgX2JQZyuoLHKtU0hZ2OYhTwlzZ4wh9ObopSxB
rfKPCs2q36Kh/lWogplbWlELwDsnde+uooFOjRuGATNTpFFpiLCgZikdsd9D6UfBr4+SrauN36oO
+02WDXdm41f8s/IcA+NnfQK/igxhXFHN8iUBWynqd4mH9jIQnKPqtlMDwQInxI0SWWIde81zahSs
y9P+OTTGgzlW+AwBdlUOzMI0pupBy3nn91SfKGoAn5DvbsnNvJf/Kp+DXWGZal1G+ZIq+tUFMb6U
tqA2x3gUoBTpcmLNmbbqg8IiyUQ1WzGpl7uaJj1XkX46ypKdTh4+yhDBJ41HZD3UDLDJG4Rql4/G
JEtfPCZFRmOQMlUUnQM2RZ6l3yiMihXDaZKvCgpePX2Q3Sw2E/kefj4nRTGqvISNceY2XP8WXOf5
8nVjDKaj8Mq10Wbwzewu2g1Zvq1d4rVh1PNxB5rMnHwaQFiMyEj5j1G5TPnMm5iM+7DMHVvBVpqv
V7hSDh9446i+OJWF5758nxPefwB29zx6lggl0YWiwWgQuCF72JPdIEOLlj9BAmmFyRQd54a3Xo4a
SHV/U1s656V30GUas0/ftpgIALpys8d/zA6ODlmpl7bG0MJJtKU+unV5MpRPisocUxgp3jUpkqWR
ofunTw5nxX6Ib52r9QV9Lnm5mBTbTHFltJw/okn9A+pCwlVNe+xFs/G7YNjPkfnbptS+xhsBtTFZ
xe3sPhF+N3Y2PsqDmKivRoLDltDBJwbTr6BM6wf5Us4+SfePrdOKH0H7aFT/YSEAQJhm4mkg//KE
i252M3ht9URmJD4LBvWH2co/LY9dN2+qMtc35VO5akMHrlbnGiuFsH1q0623uANKoI/97F7BQzIW
42c9SlNKBm74HE7xB0yU2qzvPitWLt1MAEqTJlLbxm+WCMmutHmzj4MaVB++TlpO3WusRx7vKdUH
9oZy0XOM/BF2fvYRdC0TJ7xEqfwVmdO4HU0VHrOe4X42WuBgM3kNiXLyAPrCLqo3CgpHmXcjRw/5
jZ1Y7HmgvgdgV2wssDRL5goCRD3Tk1ooJqHYBHgK9n5kzswmNpnJGaWZ/XlXJd3LJEIELGxNYF+S
b/Ulh5HcGFa5Ob7QRPzHeAP4M4TNMIbIGqQcsVKQEbPoR0AI5b60HyQBOeqM5DKb6eHm9afnGDHX
OmYl/nTLiQXeatf+opu/4Sh7II/eoTQpaJZRFuPu3nE2Zn69VUq+1uZ000E9HDMCsv50VbWjaTvD
R+YCc2n914FTRw45rZoRQTtdVGwS8ck17Luij1X86Sz5V9kTOQjPMFcqRNbn1t7KBguMp8AcjwVh
v/+9+F5FOMppiPVIhOrLSxmD1ocmACfbhyFoYdCpR7CmHg+VeopOCSoQYDRoXpQbQwkPrXvUBOkW
1cmHO3D+5R3ZTui6uw01JPKKM8T+iVg5jDmLgzKrRrl441BnErpaidYPGJrDZPNzdjMQZm7AeX93
5JA2bkddKJZ7NmBAm0lhPlGLYt0F61pEQ/9kyxYsZEAjOeWhnaSfiCU2hjG8VIb1rthIEVD3X+n4
c2oy/iUdPSAd/smdNFjTG01l4NL+ZkMaJjMkMuNOqLN+YjYDZaDRzlqouEZ4T95GQV0sc2drTqLd
5Hbz1U+0+1AK79w+FXvtmC88kz0oZwkeusbBEEJK1rN4jFgZ1kd2k0uv8wmmIXxGa7zAO+gRzsE+
odd4rrrpQborWLsSnM0kqq0trdNoWJfS1BnLJ8/a6BTuE3HDp8++AgJtjRCNR5xBY8tHZNNbGyT2
N+V6X3kT9CsVrH1QJNAMCNiVDZEGajsEvxj0zMJd2SpGA4MMGAK4IIZX0qmRbvwqxhcL6PxKhvxP
IkFTkYZDVnD+UnwTSfJtiQC4tCTU39T1rHXMKZJ0zrxycNuyf7EueT/bz6WyjykQGNppgnYbaEFI
M79kWdxbJ7cPlYHajIY+TB1mQD0GhcFp+DgkhFCYz6k//qP++qaw6dZ+/I1UfN5YjLRXJGCjSEzr
TiIRi6vw0/VSkJUR4jg0EQz05tVU5X+FCXBesOx6QtJ3G4aCMuIyc45HF967ojsVjzddtc7eD6vh
7A44k/G6IZyxH3l+Xzqinu0eSHbjphjL98bLhmPcjGcWx92mSSt7n/MbAsvdmUH0AKrJgWagqm1a
n3zIpCRFp89RmnItvJMJIRZuAdefuhu/6eMzO5sMPvgMxL5hfq0IJCGSwptFnONvE3UW3yFcUgmx
iZID3Gp0na3dFQxPfzIb6UICGzgPeW/GBDOHL/4/I/ah1jQaSEqz7wYRXIo0hg4RPLe1Q8oFWDX3
Jt6KTd6HhzHGfNa2PjvOjsdGMDcwM5x8RcHyrZLQnRvrwDSmJsav7bUgcb10/dqbiCWnYwlByyD/
WCnnksnOOdG+j++eJ0DDh7SE8l6Cq34ezN/hPNZb1F0x6rhdmPDwHZPO3rYWmzp78o68V9MD3cTP
IfZ3GuDDqnZR4yYgD7dEJokqYZhedT30jrTzoyfl1wxE+3xtdVLszGK+CCUfFUFQ3jE1b7sa/1Hm
eX8IHEH8jgPwsGHyf+SdyXLlyJZdf6Usx0Kao3HAUaanwe17XvYMTmAMMoi+7zFTaaaxBhroN2Sq
H5JKn6GFyFemF/FSmaZxTWgRFmTw3gvA/fg5e6/N2/JX3VwL8W4Gqq/Ymxi3ux+FGjaREnfCj6tt
JMGZ5HohF8nIOT4ZZfligu5aM1RlR8XCgBmzbIF2EAVghfA1Jlt2q2wqCROme5biZW3CMNnZ1JFj
gWJfMXUqo+SajGOxzmVvrCXwqnVTkonpTtWu9lIEXnCvYdhTQjvZNB4CJpcYfY6JYISs6mib0JHK
Inz6AZ7slc5wd9lYwDqFi36rNSvYkQzcvR71iD5+aQv2fK33+02np7Q3IY8v1QtzHI85MqmwuDUW
WVoDWwD1AxaAMmOqTGDmAgQYPfddUmW4F6S5JcmcfJucNn7a0ZJkTvAxofcqkxai4Zgduya5znlP
inbOuoLHYVcEA6Zt9hyE+RfiOlvUjyvobfHGyUzCXtR7UDGkyPIbXGSgT4PmDWkxmjIEDJ7ovlRa
+eIEs2y4nodLPUXjS8hVIy7bndap2c/jlyV2qI2M9DsnJtGErQVkJDFTbNmUTWQUjdC5lvj8jmS8
ZkvO5/0mG29zdvklipNtPZ8q3colJyE4NucaICpErfG1MWnRgommcQqlnoIWdEK/VaAugQNBqcWY
G58ql+ZVZdMWZDcadRMasADYEgrq7Mp4jBIMt3QPynWbIPGJXEH8u5j9+dFRHzpktW3B2ya4bZJY
VSawALpYIzUDXDWJXeqX+V5FfrSuhfVFobyyPY9lqNIfSpN8Gc/7EoeFd8Ahc4wHHyGIdjeYDY4V
lOGdx37FMySWJlgZh/bm0rYtMgpGDn/1gOmgKB7iOrwNb3DOMoucObIlZgraawz0Y8bzEO3lSLnS
R8JbknmH34aFQbMwKdIVWGBS8h98s9qlyB2gCtD+LOubMnPTfTE17+C2zUW1ICDaoUppEWMBQ2Wm
R3CzSUCea6AzqG0op3hFiYIZjS9WHtw5YeXtuhyJcVreFMz1JlABZ9Fjt5vpHP0bRseJl1M3aX90
6FovC8s6GpN9y8mPk/AQgRJF8GcwO942BIYtZTLcCGI94vKuH4mh7+z+lc96UwyDs5JNd3AraHRG
xKbdc2uzGDDmvg2tz4Cj5gqmIrshUGlu7GlXuIC0pUgQdrIIujQ1wWbZNRE6ZrPivJQcJdgCY3D9
vWjQ2LVuup0Ial4W3MYLvZplvChAl0nIECLr2H8JixMAbInZXs3pvJVyoUkDvWLUdOTMtpvBIhuj
rOmHli6lNE9nmIRAsd3+qg3Vs4QYtgjsYev1JdZhVe/CzN5WobC2aLSfTBfNBz1ENYxkNzESigKe
kchDdW5Pr9CET2VSSMyI5XNTSLg/dZostfoLTHOxz8D/5UYA/Eqv1TIx9JM/4/QZb2z1tU1hi5OB
9iTHOaZ8AYP7+jFKudnsqQ2ORg6PHoRTEGf5OjQQy1ha9TklTBNVScRgiVFGBvV67Nx7jb0IXFN+
G1uC6iFqSRAY6vuuRq2Kf5qct9rfB1H6LRqz5ACayqejue3T9K7OQe/q9cIwQFeasGZPAJyA19Tl
p2rkGgVBu/YnDRelQ3sifxzz2l14M1VJJ1h+PejGzkpS7L/9iV2GtYhnaUN7aiTRET6cKLYaktdN
K6JmN8XFKbQBeeTiWbL3bH2FJ8c1b4n6eDdSE9iBTnuHQNiF5tYQ9WWVblNShIw7RkAMwBiXMHnO
T+S3vuUBg67WMg4BYp5RIeBqa9AthM+SAiLL6ZSm6TLODIeElX4DMOqeRlqy0xhclNnYYkHO3HXb
hZgMi+BOWMkjmECakOlXWDnTzrIeR9qCK0hF3arHrO0+mjGahTS01pLNG0k25PzAeR7kbd6lBqO9
+k63VXE0vfqopoRpbYD5mSDkYoCkIALiFfoyYJUU1g2cp/1AUbCqSHrBqrzIaQqt2F7oxWffANUQ
Hi3HvekJ4nu0HvL6sNbTIN7qDRSFOt0MxrbKfMJZGrr0edDfjS0nnboGCYlVm2GIUhZrIZMObaKt
YGpwBsvIPyStSXkMVUXVKAHt8TXuNfYOQriK+Tll1rysnPp2MAguJR2Wdj+H3kQzQUrk8rbjwILy
F66ldTdm5b7vGWj77zPdMK6SAPhAsGtr/V7viEBoyIX2LLBDwNo/6EFj9G/t+hB6FQ56PdkOiGRW
ITCWxRiP7caPh/MIFEKhGliSk8TJrNNOUjfvYVKgbcXJheDcffPjZB1ajyaj0SxniKLntN0cSzuE
YP2XMAlvoQwZ6xmX2PUYjVK6DlgrfR/vevuY19aDVfgemh0OMVnIqUCKd2s6je14mXivCtMsmdb0
pIUy3jhX4ME2r0JWHuLZZlsHlrPwOHOvo4ToQ59Wjcs0KrTRqqUtgt7BYTVxoZrBkb+rBxBYDQzH
FUQCPsck2A4lhL02sLF3dOj8w1LuAXAPy5YVMhs1TA39+OorZ1u5OU7p9OI1dv4Q9umnwTbm6OE3
ZXRfp6J766rmRNRZSl4i/UN7VdH+XnmWCRWJ/c2hOUgEJTkpUSvZgZ33GjfIYSp6DgP2C735ccPU
7dp7U0QWETdKRlhK1tmEbSIkCmMGZ7Kpz11glcu0kA+Ayg9TX5/DckRiUibW3uQwxiDtwTDBBwY5
9zfqBQ4z9lPsVi9oCjbCbG7d3H4M1VcnBXLI2WZR9jT58sYZVtJoPibTOCc9SX3o/AnCcIKPxKQz
S5209oRxKIrhwapnjJcGgzEevhWWbaw7w21WMVmeOPKMvUMeJLhXmvpxOm1beNAk26M8iJiRwJP8
aNExr0WrbzzffkOOVy7DBF0uE1wjAx3BQH/h+NFWzaavBOqsR/RqkQm6Dg5NZZLMAfVM3ZOKYF/I
g94ZF9ZKxNXOLRaJ59DA+Nzc+SS6nmLPrRasXuveSa4Vldkyc5lUUfjv0iBD7QdPnhByvoC809dt
7RMr6yOqmD2jkrA5luieem9MyZRSGjk3lCGjmRxDzblIE12F1n3yamI5HeEfnFXWGHBY8N13AEEq
aoqVBe4GFiFJYzFzakAmN6FICUwiz3WBWnRtJ2lxbGw+J0fcjqW36sdTjoaVls4z5PaK1kz8lVr6
0hbof9uhPAQKGpYlWP0DpfaMoJ7g0l9tEPqcummxwDFgQ5TYytqRIUYMaT3oQqIGQh2MrXLtJdon
QHBjQRmQ0WkbKX96OTcAKQ2loF2macBuGw9YZ5i6R68AntKV/UIb5sOlJm+hnysUyINa6JqzYlBT
LHTpk9HV0aNnBhxSMqqCjDkdr+HCCSybWNdhpWw25iFMiK+dPIgJYfSNbvxXhozMEm2OWrrzEgKp
KsPEP4TlFKJYUu/4VYJLqBBvpR3YZA7RFlDpZcXBVMWEZNqRTs+rgzvo+1TA1UhVxSmnQhniH42A
BIpaazBQjW82auN4MPadFN+Qh7DESoqfus0PvaN8vqV+14adMMonz85fkBvNId0Nv6GBxmfODCDG
HbBJPDIctllhsCC2p9Lvn8LKidEL0+TvsZhXsjt6QcKCUSQ0n3gKCyJkQqtvqfjSpQcjAnDCa5NS
WOEJjSjuFU5qQO9JnYidCMt32hGQSnKUyFa9Y+WAiDkw6u07MDJONXTbzibdMjZwcXX00BWzQruI
GY2W5MdrIgIBK+0VeK5+H3OQJQz33bNjngVZX7Wpv7MDRT2NC2dlNCGYDf5DaPVLrQpg5SFssies
1i07a+yUh1Z4a2Hw0aHUNAznrrXBOcMxcmg7o7xFSmZZfbPsK6RBFGIrJg7+yhT5lZVsPY7VWvCI
g2Hd1BMW40wywh0BR5f4OWxU5AT+ue8jiSVunGK4NvpuGctKLhq9/Jwcc4+dD8tLw4BKz4rDBMjV
wunnZBj0GcU8zTlbnbUr0viZCIirmAaqDNIWVkB77SVqRtDGwLTCDgimxRmXagraUTQ8xhNqgGxi
JGzX6XNqMx6Fc9wNeEWpGYvZUQUxl7ZOzfA2dcCYz0DIWjNj2Fl37pA9ubotVhlyw4WV691mqOut
EOFRmBIx7GTaxI4tjEK8UKSvfWwn7VyFGW5OAC02Ow82qpG6t47tHhgmDxwdkmzbuxxerVJr14Xt
TVtIh9+QrnNpimyr63CcCuCugB4EYCnkeYhO3gj5pXEXfvXG4JDY6oMe+03vea8yp2fosRjYQ4Qe
3l0hi3kguwLigRXux9HAHoObSBQpKj0yv+bk5phT9d4k5RvmaXAfVjSSkpCkVVkYlNLbQHr2yi2R
SXDCs3WFrMkBfVvB5JqSBvq1LzQO5RtFCY5jKo22XvU1GSt88SMv2wzdS1g1j6kO6soa6IxOnj/u
IhyNTqHV62lObg2uslbnXNp3AUZNznrYS6aYpy9pqT3LbNcO6nlihytKlMy9/wBOi7wU17/H0Zp9
q2sunXSRdDpauZfGbDWy6kNSvwis+tSdqU2bcvjgoEg3uUad4hGak4gvPil4GWYt4QRE5SJ/5LZl
FazHJYd//MNDUMx6FWyaoVgKstzG2WORAVgvmpdAEuIAGXIjrerqmfpaeCa7Lap0Gr0HRvLnwAad
RbHPidN4cRNIpha3SQpMYxW0/de5c7NzoHdXSD83qDwJdWhon5ke/j9ncB8MaP5LVXVQD31aBFjW
z5l3zhXglZjuP8GW2rrndNtVe9acgTBf7Qp3j7Km4BSmjNTgRfuP6I84m2vWE5PUq865t8VzaHmQ
NvX+1Hp72ubWQchhjbg9OOYWgmqzzg9+Wl0qpZ77pNVIwUmuLkFr7FOHJrZXtMhJsIpwnTb6PQwJ
vF4uvagJ5m1plw9Vbz36efE2JxphVvmI4hQoe4ydelKPOdL27WBkX+rJO07qGGfMSx2U615JjwoM
wW4ykT1MkU/6WH6tDbrlSNSRKHXRrp/Q2044SLlJmwcFxNeyseESfnwce3yKYHsIhJzeQ8XugEYA
jpFDEKhbkbbO2JOIlBbCEyIaNBToSBMi0lx8gDvw8TghLOStM2ZipB1G9MgKf4euqRsEsYcMKxty
ZZB2Q3dFB7dKUqQIgdk8tLF3P4JzZzFoGbBMcmO7kE+JMumm2clf5MGVxKICTGIZQs8so/Chs9ph
y7CcuI8NnbBh21eEC6TVuTHrS9kNsIPEXDh6iC/cOWM45cyUC/abMmHWzvkL13W46ifObiGXp7S/
lcVwxKoWIi52WDOcPNs5SX2Lt55u4kAbzY0rtUTMe4u0lH3BK44eMehhO5zYlpOVM5AdRChSuMb+
dE1L9ZTU0XlEQkCEIIAquwKtmMYu5UBFVNiDZ+jFFWI4MUy02ct+ospwHP80mmY4N64EEjoWo4Iy
nJ+jyelXX5tJ0WZSjbVBRjevoc/fqYhW5r0BTEGxWJvayTLEtTQU9DRLzyA5Um+UYzfnJj84hmXQ
uy0RrmUKtbW8VmMV4L9axUT9nj053EIKf02AuwAOmtPh7/BYvELSv9EH/NuIPTmIoKBbWEhMB1XF
a8bwPPbA4Jh19i2TDR+kHBsqorMhZLrEkwACpF1UEzHeKGmITCu9Lz3iIpYNO1/iG1o3TRUsUhtg
D3FPyTajI2e61aV3bwt8vzvIDnwIhftcmOJeHyZ+WRQ+l4Z+1JpG3ycG/Las/S3Q5t90hIouMDOb
gmyTP0hR+ef//L/++//4n//8T7/8wzeEtM24//jLL//3B/8apGIYvxqW5RhKKGU69KP+NUhFN8Sv
im4M185iL9clkS1/DVIx9V+VTTuMfBNFg9ya01dqmqfBX34xxa9SWg6aCsc1LCWs/68gFdP4KX/H
xAlMuAqhSbZpSZa+H2NURBH29pAJKNeuYHuxlpFw9kUA8gPwUpP0bxk9ULNIiESHDd1YL2FDqpQT
2GuCPxZBke9C5muiGFfEd9GJL7jH0mVtWPs2qJ6zrtmgQtjp3MpxPGOGuN8nQWCBR+wQ/vKFZ5jn
Ls2f/+Y6XPNk9PPsH7I2vc6BK/VffjG4Tj9ELPG2XF2RNmO69AxsQRBN8f52F2Y+363/O8fsygAk
GYhr0C2SiDB6ceB5M3rCiD02jG328FzOkMzj2jhhmYDnhXsls3cgWzdTwegwbLYs2SRB+luGN/tK
jZeMw3NZGeDmlq7mXv74NX+Pffrtrcz3jcOFJiDHNLnrhKWjAf0pCgmqT9mpoK0uObpZRPHjziBp
+l5GBk+81lXvlSevqEzzlY8cBgSefB+JZCk1c4Q0FhFXahpcvvImFsW9TYhqz2zFEsYrl42NOqEE
HRBQQmJi4nM2UpiWg4mhB+Qfxa40z5FgkqvIEq3KIDwEjvdQgHWBwo2Iwb26GND/+B3rP2f48H51
pVvoSFxdmEh4frxKvREpCxRMddHnEMdKMrKPL/aoP6oADW6GJ1HBsCvJrcrqerpoEKc3lsHqyZMS
sOB7VJadu4vRQsf1x5+8uJ9TuuaLoXgCldCVTbSv+PHFKeUEeKj7gpAPc51BbbfDalVFiKflm406
e44u17Vu0cQYwIqWcqdf6wSD/snL+PsH1AItIG3TFIaQuvrprhi7Lg58vGEX3Z1WoRzPRdzB91Mo
qIX6rMKbunIfrMo9kNj6AZfhQwTDn9yZfxfSxUfBa3CFrVw+FMKYfvwoAHrpQ4hdAF2pvyC6etM0
9UY2F8voMfB9lUCfsjF6NJg8pWS9/vEn4PKf//hYWJa0efM8F7BzjJ8e5SHJ0rHsjeKCwnvVHzpg
u5xomyzHcK9vwsCFuGb/Fgr2Pvyj/y3/vfXj936pLZQpbNt0bdv56R0TCunYwk3Lixb6H0Kj4VUM
MI70jQjzbes57dopn4WWHyAcfZRx8ornoFqQ5+YtFk5W3UjZfZu89BUDDVQ9+zxfoHasx1XwqAVl
Qe7vruRDOHfj8M6i0kqEZOPwZ7fw7zxfNMi4bYQ0peBB+/G6McVV4GBkcdHaZI2sa1Um6br0ECXG
8TaTiFE9IDMhwImREsI31kj2Xhllmv6uqPU7ywvXKDh2f3w9dfk7H64D0tAwpTEvdeKnJ8sbMj3s
o7K84ADCAZ/2r41Bv90UB72xv0KIyE4eExfG7IQJaDOogl5EbLvl0pwVvwhofZ0uTB5Mq6yPvzhe
96bjKViW2icjAxy+WKKb/LPTE2ax9A4MzdhOEuEd1gegpc49o6n7HusVol7mwcRjBDSpfacneRdP
n++BjJFtN6cTc32dHhBKy3Qcfc+aKecGJuy4DnMtwjvYHJIBXxaeJiJ3UE+IWL/LbJs0kuFaR+3W
ecjJthjEwtOKVxJNVhylUZ2nDx5EQpLE7K9jLV4DkobC8SEmlHMsziXUJFMiKlTJOTf5Nr+CZtyB
zm0yCUpTEQA4XnNilKPx5Hb6py/dh4wOo1DBlhY2jUQaQSBnb83w3WPay5TcT9m4uKrwNpnbhjhw
bAO2l0v2UxNBZTFGMHDmopbjnUFAxmredpewy1PQi1PC1DAMh0td3Xee3Fe+26EZQvJoM29BCpAR
WCjhEcAGrXxAh0mBt1LSoSUSR1PfVNFuB8fE409oheNqX0oIxCXk1IyQyZKR23hxcs3dMQMYlHkb
JQUiT30pOYakUDsXjcKNLuiAqOCGnKFtn/ffom1ha9cMcWQSatswwOgQ6wRrYe3XXKZh3bQDiIAW
LD7o6JdcxrS+cSfAXUN+XY9RerZkcW6LBD/rPB6Lp+pzTiL641udFervFy+81/QBHKE7xt+tIxkM
gEgw3Lr4HZt6PVTMFIDMTGhTWiYAJjKG3rLuzdAm4GQ4DUI+ch+uEttm4lhX9taUAHOtlFAk8xgH
Lr34Iboo3CXruEqBfqn9aH3x5nOyWYMXijNSV3vUFXGQlUupO3sE1u4iVzmqQaZLoFPTleVlIOTg
65hBB5te1umWA0JkcWDUIveYEdGxytN2r42ZuZe5i6GtOnQVAzh6WM065dyRdGmw19uPJgM1mOXD
KolKZo8+9V1v+gV+naRAH0RisEFb1GWkDtud4F2zpjUInaq/pPlGS23tmLb5wvTbU1BizPAEKsO6
B7rmQwHgQTavUVA4aIIdVn6OoFhXxo3Z4a0xh/CC/LC4tlV90lqiy/qaFKHM8856mmMqlWiek5Zg
9HH4tHi9zDcaDBra8NUCKeQJcQMuJF7qlYBa7hoHz1rprXvUlXOHYX+rlfXziESV2eymiyzeJJnh
rbwXDIPsiZyDpBgr+n0hGDlqtW2en2xeSZZV6Zm5zdkee9JtytYkXnd4GWI0mAUYR88eWMum+qtm
Zd0ps0NCPieGFa0d32Zec1s66bRCascI1STxtrutOd7R+AM0wqg3DehoFrno2TFSepAc6rHkEk5R
NCkFYQDUS1Q79KHGRssj1MRh8NBY+o0IZ9Seex/m0Yj4iwQWOMJ05Mm7cDzjjJxW26sSHHjUP2IM
prGojc4qakiVcv36Fj4fY+Y0mvbzPNQZ+jnQjNivMJK0f+GAAPq5zWr3bhxRchQCpBPNH7hhIIva
hv1kaj+jAGyBF03pWjTWF8mAogKcshXVcEHvLk/Sl0Bb9fwuRgBytJ24uMZtfZ8O0UKw+yOeZLkv
I0GCu2sco9G3UQhukSyhijOGo5vo+ppOMaE85r0pc5OowvS9hHEXuldkRHeitvbFucP7MljRrRc1
K9JotlXMwEbnBqBTR1+ShUP7iLDOMlZj3HUxjaeWmZ5RYx9WyXr+DsFg0p5mzzmqTVK6HL95MAG7
LA3q8USryeUxL9HcC9Ynb9lPX1g9z/pE8nA3Wz8sFjQ6M7txSB9ADa0xJtCYqXB3Km+4dXhIOc/T
P0ROGTn9U1GY9Ce7feOqbqYaHwLy7qIY2gfRjVvBYLwIX5F/MzGmIzRW6j6BeZlDXZycp7LTXjSf
10um1YXj7tKw5FVzq0NUGu7WB9yaxFdPuM+W3bsHq3iWLXnyjskso/vsn32EaCvq4gDxQbW3irXS
smRfZnG4hGb/TNoRrT5jj1i4pp3h7SobVV5EPPhKc+M55vohjG/Hbu+qLyOyRrgVaPRT5DZkHNTL
P15pnd8pkzm8Go6B41M41Gw/ljo4WoapDkTJ8YE9dwyBvg6MLBVupITBO1I7BXF1GcFBXXRecPLM
ccdmzT12VzRnYGFbwxGYBsbLOHbbJss48On0z9h9U+vNVgr3rfEADarCuo8uy/GeAqLjbfyapJas
crs9m2MgVphPuQ65dagLAJENs0oRGWc+mZVVWkdUZ0tJVt3eLwWbHQq9LjtHMGVQiAOjvK3L9oRJ
qFqwjB3APkIGVY/pVFl7x3URW/RvqNJd9KIaMlL/E13929heUMY8ADl7T3Q2cjnLSSN92eB7n7dm
zsCZqjf97MExMvHM2f7Pjig/Z/hyPFACmAxVunToJvxUoaumlIybOs4DjbfBpXv28WIDpOfaDwVa
xiy7FL2kIil2CNX/pJwECPXTHssRltmENLjormMJ9dOvR9nO8ylUdPGkuZ/warWGcR6GYieT9N4b
aM7ZyPvwMRLpAcCToKj8OEGdEf18hS1ErJZOgcIcuExxA7g3VdG/j7X7hhfrmRMpCUJBvGPmZN6U
NO1Gj4RsJp0JSk00i7r1LcqzS5kQi4URjdAYcpmNsc+W1RDQyseWST/TufgNt04z2ca+FKV7HM0C
/bm/nvxWbMIcA/A8xxGSNmU4vmdte2BSIUmni33nWKYkTUWvom40KFbjNjSJmiXxa933FDeap68g
kPebUJYsUbNOA5MwzY9zHsJuQ89BlmIzIMRzIVUR106aQI5AqU1WRc44wArk7Qg/RtYCgkZXvunk
hThqO2LfiUfnhC91m4/CZSAvr/ncjZTdPYmwTNarcO2E5GR+/98V6bXgI21OxdAaNCc7OcZzVhvP
pRVeOj0j9rLgRpb62SSkixSlFzsLd04v7xrKw6XUiOHT0f6JIH/3k2BvpxluTeJcUf9HDqFs8sYs
QrUR2NbW7RRyAZGMKBl9YS3G9kqq2CrSHvPEhCjGVNcRJBG0Y34Ea/huI4cBc9eEO+SUDY4ewnH7
5KlzR9odluY+tDAWNYZ0W2yC5sJw8vExjAbC0HI8Aaa+zzHNeE13FDhdBvg3TiX0V03H4KmAttyN
JBIQ1sJcExr0sfS6/lgVLuq5WZkyRp52P2aEJIjxnRtiQaPngMyVISxzi6LDb1zj3UbBFmvkrmzi
O2cCPwY8xbWR7eX9GeE14s0yPwZ2bnAEBy03tv2MzoA+WOf1qcSMNRJvK4xPnLUaXWS0y9EyBEBG
yUsIrKmqpRPrRPxKHBh9TSQH394yFt3kyOV0DlI2Y475uNJVyFTyVruNmoszBVuY13urJCWeyr28
t2W1i42gPzjIv5Kr5RKuFWYbHT1RWqj3MTWqQ+wfhgGJMRzVzsdjNe254HNEZJKgSLYrKlx2BGKQ
jgAI1mCUIMnn4j2rnb1V2Q8RmoAiR5tSSRrk+9cica6uxW9Mbi0TO0jV7ZI5woqBBLlhKLNcc/pS
DNMhoAhowggAVTRurc5BmgckMHPmSFp9PQmF0rundwYEfgVxAgCX+Cq4HqCQtn427GPbeAb88Zoj
jZ/FCjd+p25SnbwIjQB246vRQkSQisktc5RBFO+exsG6Rc+QDNE2g2CUBPGc6OzeT5ZxFLVWrmpe
X5A96nbKOSX/1glKpCB5gey1jE1Gl1HWL75/AWL00JXhfmr2iiQUntq1DPDA2UDSgBf4nIX9Z1hl
66QM9U3gd4L6LpqR/m+TGfoPATycXa5wWKJ3gZnRo4+CNcIYuBuW+bzyRNyXS9fSmBPDmThrQRzu
hSG1Pcc90E1Fdq/L2Nv5PIULtyIKx5/Sape8OoPWvSCgQ/gkq1stnDE3WdVC3dDRiSBWXKFLtQmY
GLEqwWVfeAFzt8zJ1H5gwVj1DQKfenbLdWDA9q6kNLXcAKVRhU5I5YX15OGEZKYCS9+OXqlJ0QEH
/dJVuBGHDz6K24zhWCqZufoNaAD3Sdo2vCcH7b5eoGoHQ9+jz68VoxOFMoKp9Mswtd/sUKyVCj4N
Ld4OgPVtUFIIblZGFN8xwv70faw9KendEud/U7wHLPHrIM+fDAbnfRu9VghyiHh0+a70IdWd+0ly
UzMJJWGAKUzJy3Lr8UV05Y4++royndu0QAuTku+GTpx6NIL8qzkHQz1agLN2eljkG9nqR9DlDqlO
HatWET2n6b5sBm6mYUJAEN8asWSkDqvQt+/d0TsVJIm0XUzzeSTMz+++NZzCqX4pCwLk7/ng76AG
xQ+4ajfMFuM28c6WCfLFMHr6k7jAMh/n5qTby7QNLzHEUcaYSh09LStWlQ7zke7ltBG4PU4jWZht
Hye7MS7xXyiUCDatOfSykI6DjoA7fyQJ3Uv98AgK0tihce2XSZx497FawmKjbR0b9yFM1AsW6H0X
YpQXBDgj8yjahyzzHxAqfpvcpj4Y0ZsOVmcGJ322w4hNvrOSM9Xwk4P55VqpsNx0CsK3U8XGCZ3R
hz7SsLaCPHkaU8/eAzzhGlpJuJks1a4pUqO7GI1iyHDlT8pMfe6Y/W0zklrD0CXljtAx3dMQ/bHM
HKMk8nVC4i9F0z8jHMX5qxbaaF+LlmTgDFGtq9LHyq5eLLd5IovrXBn9aaCAXlhkbSovgiAMTDHy
WBSYOv9xFfw7rw7iv03HzdQZDsm5SP6bqUeOopBAggD3nNve4sjbjei2kVsd/NZ9hOP5IlV0+8e/
0vy5+OMTkY4QFN78YkZVP1VfHHJqowDUdqmaF1U2JOHkUD+n145Mn1kbUixh5WIzbrcjY20aPLAz
9EPVXwpa+AWSKrf88KZyroSfQQtd50+ny8sbEfd3jJEYwOsvTumc8oDsrBbeVI6v1STNDnw4XTV5
+P5+/m3PMnXH5LL8vweZ//Jf/uv//qf/9C//7T/+MMj87af+OsUU6lfHYRyOnhETq6lza/Xf6uYv
v7jGryBamZM4gvKfqRU35V+nmBb/BCiAh0VYSjFG54f+dYpp/MrEkxmmieP6+7/98h/+/Q/t+fqn
v//tuE9ywvvpwZzPH9T/jAccVBg0u3+89WlciwFsknWsnEY/K9jsCzjcyQYTEzpa22/XedmE93Wf
njIrrU6+Sj79YuyO8Ji74+Ch8bErsaeMRnXge8FTjiVzX2R3NlTvye/fSQczLmr+8v1PrkUnNIrC
R62jMWcqA7yT6d9+t3G5MPiYcE6EDlF1n2GdnKy2DU51kPVLq6qDL/akk23pNAQK5aN5BxF0gQLz
QfOS8Amqj9xkhBMDG7Sam8Qj91qbEu+Ffvo5HYt4NwZtCmmyM6/SjI5MsMZTqVpK1LEYMGUNN4lZ
B199p5iT8HLAtxAIsj6s6KuGSOqHcnigDZ2vIJNXtG6Yv6VlTbaWLKlXI9JXv3/BUKUdEjhus4G5
XYc+fZREDe+Foe4arbZ3NDkwwlL4ABxoXTLWaZ7A8/Zeos41r9kc6quX/vn73/yyAn1exodGKI2w
hcR/K0wc+EiwXVPrDiys9AEjezyZoqEE0pocPUiiLWFEjZwcE7CP9NBWKGwxNccsKsR8MLDspiW8
5hKFTWLvTMUnl0x0wASnsX010LwGOZaj30yJV4n77kDqIe3GCd+cbxX2oSNsfdvTnjVx0B8jEKWY
TgoJ2wCJLqR6+dCk4y0d5PpzZqZNlm9zM3RykyKqPWleeMd2XV3ZgDZ9EhAkHNICaPK5F4NVfzq1
Ugu2SVZg+Kir+PL9yzQKAGVFjzTI6w/fvzhipWWefxn9evjti577XC03+sJ5KlgXo5vtgcKPj3Fn
nooqbd+qMrLgO3FCbFTfbgMLQgHHqfw8iMndBir7bF0iDgK9pQYfUikOIg29ndETP9ewD7ugIK8Q
NEwiY0rzOE4Z7jawO0rq2XrSoEb6yNXOFrvHwi5CfW3oyPxk0/EtOCtAtif/h6nzWo5UaaPsExGB
N7flvZFt6SajdboPiXcJCTz9rKoTM//cEKKkNpIK+MzeazvfYWX+TTNUbaHQ4tCY4JaKmejprhbF
6zwZj2yxsMOAUWb7jDU9GDS9rxOmNGQHmWcXm35A6PHSio35rdBusyJ6HJE51SkaZC/6m2zwXUgY
TfUChhuzGG2XB9X5/1oVGEG2sPmpSueOHM2ZYI5Gpqe6C+6+IevrrHGEIrU0l8Lpw622zeHNtdMf
rckagUQvVjYxASfX4VIFkRG5M1LVqQPsQc/8UCvSHSiz3hQhgNbKhYwGE2feUL5HYAGAN6bOZDFF
h7xSpTh6KEByjGJSvLKdYVkRhyCHAepxO7WWNZkQZys31Xa2KQGHIv8rM1xcUwKWK/EZPY9tbhKo
ysHH0VwzK7DKSv0Bj4FAczpYyrIh1TT6FtrbpHiNBCjNRSz7Td3eO4nfvCf6GDtsj88nKcOj46AV
zvCAZoN6a6hxoGk3v22Dgos0kY9GltltYGx5KwSYeUUpwp0laejNJn2kDsc2hW/ogBp8O5n1QH3b
I0lqt8BdfuHFMd9S+r20HettHqHHnlEpLdPcyU+w3KOPgRrZa3ruau3gvFZ18lNlZLj3+Gj3Q4nJ
EfG68Sl1zLfZ63/oCixaEnHOMabtR2HEl1C2kFy5QfoZWuM+BB41hM50BcU4X6vnIZ+iRbTJ87A8
YN8FGKZaRNQBHOKQMWc75X9g84tFm4r4rrDC7kNDFJtekqrVG8GveogXjBTNb37VauMFxrArcf8e
0seKAhIGpi1hst/WlnVp5hjODAkL/31EQ/FTKg+B9OOlXjjF4+bJ76JCLBPUZfeAiyefgaMu9ZSo
ezIBfEpA5B3gfZV4X8h2QwQ2nJM+weKXemCp3pQ/OISlOlfdGqQSi6qHFfRIPHL8Wzlr+zZrsCEw
mcb987QLMohOcU1cVoJSzemi19yyjXc9rb2ZBDrGGPluCEb/Q7sLo4h4O4w40F2KNQZI5nSxcGOw
+XXhhyQl+wyvnq9lQxq1HqF02arrT0YJbItG/EaumvNeB8UxpRLfNiOLEcgXPqnudGHNVCb3FHGt
wH2zSvB9kWvEHPjqObgtyARnXmrE4JFEhj7cFUeXuKv/DnNLaI0vSVSoUtb7Ln8DOc4cIgGYnJip
dGkOKlzHVWGS7hMcy1agzwn5jrnBvsCVhTXjwWJJDVvsjYBxF8ku0UvkuyEmKVNi0ACGiUCSxE65
T4wpeYsjgqV1U/wb5kZJfLgzfsnepf0dM2ZNWLYmC3ZXipnpWI612vaxLY4hklhAIYV3CPqyXXoJ
QT+QyI0e00LaNi1QKQgHRAP8ySxcXrHFeJ5BwcHSZnGSunAOKWbAdTr76a4jt4Ytjo86Ka4tbMLx
q9Ma95J2+rusSsT+zIdIDx3AgjkWaev4KyLIYx8j3uUbXurr86x0fZyefUjP8fgkV5o6pFh3IpRW
uhlXM8LDa0021ovw4+EMBe6EekG+OOhfizEcHi0mEkU3Cw8DElE1Hh2SoRDhR9abrGF96dH50E7F
3CWtpn3X/+kMEZ+eB5fgtfXsoIWSJAuforzAcRY20E8SbgLIyMv+QIj3QyQ7XfO0nT/c+i/4C8Cg
+B9XTO5Qtw5O9+MGwWtKLP3CwLdzLXKLYaKnp1ecJ+GqSUhLbebqSGYioLbCNc9AWOdjhlV8yLdZ
45XfrHkzut3szczc4VQAozwNWUQChtUcXRb9TL8quS2sov6aoh5a0Dy8DRL0uxeZJ+km1S010E5p
cm22JgmLNy8giCSp8qVIdKeQ5PftqX8c6IAw+A4xlRsK5KVVzmqLjdh5KH15i1uDAp5o9NbNdlsL
Ar1MliwGDch9qN0WoVPCXovJ0WIcVvITQNFilbo6VlQVuAJBqUEd/PSNoDuYYzvnWBQydXieR93Y
LzKTgIJ8qMU1U6a4VhG3ROBQi8FIiSROBXeQTIDlmZjeDnMzvflTB6qs7g/MRIhMZvJ2p3L8KbhT
fEkwCqQoO/7HY0G7nFqEy5R5/t4OfLUnFPjBqxgwJQWqU2dpFrsEwfgtU220YMdPGkDN9+QK0/vK
Y3paCiYXCJdb4uq15zPP6fnsoyHZs6cEsjKAe81TJzqiKETLEPJkGCM/vLq63Rte2zLgdcUVw80e
g7zYCtiQFxvw76X0ZUu8rEDmZpvZPkfIuEvGLDti9A/2FGzyIJQRHSRa+z13+uQk61buYlETl8YI
cut2hImVFvsXlkPi7HE9AEvtix/bxy0kTPc2WgjeXdsANkdq7crzquFc+KI/D3F7zLAarl1tBjet
Ap6OFTNXKw6aTWmHJMprEV1Ms9Z3HAO/m9oAbtFXUKGdfqJqjoqdI50Kol55JWgIHFEMvIca8WUK
7bOqfeeYa9xLiSfj9YS66NT1bXYmlmVlw7654DIL9j1jbIT85t5Sc/IWlcyrNVwPnIXIOdy0fcsc
B7jznFK61nN57NqwPEpRIHvpi401JB368Gj41T4ESl2Xkd4G18OrLX8bBi4/rrrGyDLnyQpjRv+a
2PUiJRrkDrGkzj3jAK8nvdbS/RgG96uh9eItOv2VrRMDQwFx2sS1OiSWw7u2IZBPVcm8D1LyvGqU
hCevQX/D+xCaYerACsKkYp90NhmU7Qt4lGhJDu4MgqzqgGZanvhHdnZ+whi84V2BY2eYZug59Yit
pXSZmeCxt+YxXrGGh1lQVC+ggb3HfybMp+6ExcJZC7ZEqzEQ82HMNJNT4SM6jfN8gynRWmHjL+gq
EobCc/idpXrajBaBYpWU7cZOxvYtgI2eG94xCSvr3hiGdccbEOMrZqtmKdO6//cJwChRyZqbRw3R
7elM6CU88x/T1z6+Dvl48P1GnMIKW3vRfXS/rX5Ob2FfpTcKe6CRTIJ6ZHxTnONAoljnO8wByyAQ
WEaEMm/SocFe3Ob4K+v5jW3wJsYfXhBksAqsmL8OoLTz/w6IKsIFrLhh7UqcveTZ3OHE+fcpqedN
UQfAqqFQI+zMjnWuP8Mh7LZU0d4JxUC9tquZr5inR6vJL9WVhEm3g/VWFZrIWVfuusTCZiWM8CUK
iKUnfircRkX1apB0/c6zwqFHunXSgSaV1mdBYPAZN7Pc8e182KAJT1ZkTqdOWS68I4x6NSoqfuY4
MRveumAPjQbeQm6RAwEbqoN0SJcILB5bw7tGq3IeHmIfaSCUa+EJHaYkhOIRmThe0CsdC6N6lU5b
H0soBMumTpN15IzpzplwY4as4Bc6/JjM4BpU0vnVloAFKgMpAREaZ8eZ1TtILdY33QNfWIi1boJP
F5nfW+GuyimvGTkN2Y5Ct1xI1jtt3W493REh7g30AEnTnY3cxlFh6ZVdEOs6VoignRADaaaEeACy
L03wYjOOuycZsHNwaf4S2ETI/bmFb8O4gUDPL5PgyjTZi7482UwjPrU/sSR4yFbQ+Wc7x6+Si+UW
0zZl5Ywphc4w9+TD9FjuKhOgoFCFfxnQuOxTHb//d/bI+h1bG3NjgyY4d76MqLL/NXzx4ukEVyTE
WaQZyXHqVEKPA4UhmF39GpdZe+ljbNJeBZARf0Jq1rxRczdeeB7coynMpq3t2fWnqkBK0TvRlcd1
fipEc8eg3315Hvh3vCjdjtvmn6J6eCnwgKxZ85SQb9iaJJUljrSTzieakqWbBvm7l83EFTnzW9I1
jMZl+13EpXmgp8GvNqX/NKBqLrDXZ1MNl04jKVMZ0VY2Vfwe7Ga9jgqfWqEDdNvQaXyMD9QmlL/l
PFPESMOuz88DG8+GVPoeCTqupzF07S1PKJs9A8RVEPTepnpAKlJajxXiuGQ9Omg7Zu5xL2mlsCCL
EkJM3/jQixjGe/z5gd8q9TXpO/loWsQf4mD0mALV6Zzfucr7HSrbatmjsK6V5Z+ZpaWXwB6hKsN2
siEbbsl6QQ0qfZJyPeCcT3b489ARkRqNfs8NAYJk6BE641YghejUdzAdvaVslaZyBzoSjqxq09n8
dBpGwPT+BHVYY4iq01SbyEbfqQcCyRjwV9l+9KH9Nzm34RjH346hdtfxZprt9lX3bAFJunvxNUHT
xdT+BXmKucrwgUUCalqDMFwmAnxEyaT+SkUj6ZtKeymRZ24iszUxLmkDUPesz65wv0Flf2kdnYG+
pusxFSkqU7M7tiD9lnKmx4+b8T+QJOr96a5UpF47MmxqHoTXIeOBK313uiAjw7EXACDryxWP5oe2
fQQ5XKCoWtQWuxf8uc6e+OhkF/Vht6yjCH0RJFRc5Dmrx0r4S3xJ1t4xPNSWXXCqmQLwy6gvHlGv
FyuYMEdZJlsNRCULo46yU+MWOQIvwhtKPIUiGMZDLVAoJspkX+T5xSlpxuI0CvHH0mnFtKoJ7rH/
17WDAvFSiYAkLA2M2C0JXaMxQvgjiWQVRGPCYuPRcz8Og4hGtmV8X1QDsK5mGS6UDf0hzowtne34
AjFOrmwana2F/24ZOjHL4bavF2OSmuem9lMcrymZ9tnwb+koGtY2aFeAjDQ0qxSokGR+LvLVrOse
qWXw1uaDdwCmvTDCLriiKQR8baOWmezkZOWKFJd2KSVzxjYw/0irLi5WKIJtlMafMIL/RczsfwhN
5RYgCVg+T3vkhkSlPYQNgXEus8E7GajYyWgb/zhmX++n1ksPHs9gHuOAElXafthluNFGOnyTCgjs
ZkiGvfTm/mj4bUwvBq4sLhJnh0jeW/eB9fVYVAKcl957QkMfGXVxojv7K4YYS/njUESAJkBFlckw
r2vfjV7jwL7l2lfvIwMLT30G2q0vLkFYG0zaLOxgrh0K1zrMQWrcwxp2rhvl90BqDKz6DyWbxZ61
Al6LDGUVJuW0e7gbmeatRsHcNY6zN695yE86kmPHuvYIlO23vmXVL00Z/mg7dHY6QCMYeVQgXVPA
b+3nfdgV/SaCVLoOiECE4hFb+9k06nvi2xi/IuBYHdLScx51SIzM6jQ9hBkuo52mSrvXuO7uVhU6
Z9UN3asLGmKhAE8WDhggZhAWpLZFVur0NGK+3JUaWWibjxKrqucuNeqYJSwruSuSorsTgbHLzGRc
Gu6DzjLV1h00w3sj/PCXNQXfJcmvZauMLcSdY11B7QHG8yNdl/+ZACGqW5ATI2w1YwjjAwW7JCB0
a0bTT2+kxb5rF1oBUYCjC1TRdEglUFATGlfVazAp7T7LwnktNBJ7ryTDhWdhC+1p5uJwy5oLfCTQ
qAzCFyugeBySZklqHTqezPRPgf6XJSejH0AUR0LZbyj6fGwjmbUfHSKdYDiquxdmej+Q/gipJO5X
k6OT5cwUal3FQl/dlmY/njPvGDz86AyZEBkn092AzbzEIJu+N0lxjUUAQJKwJnJTfIPH20iyHuSR
Y0p06ODXwxW48pSY9dEKZv0hbe8HyfE+kuz6ExXGL6rAHuAzemF16Nylat914PivIR3CsvVdrmaz
YZYZe9ALm/xTjhGsyOJ3bNMh2v0j3bTO7KVdhMnCdAb5WkQPeTnpucvWBGtu8dwmDj5aepQAq6Dv
plOq28+mLsdD9TiU3IGYkPWwf9PJp0xiZqKEfwxYIX+kxrQvp8oGzDy+MCkyD1MsXcyQv8tcfjDT
CS9yDsCCpWm77eUM5V1m9wYnLwuMMfg0xXccsduGb6TBkcczfmozP8SR/afKo/5gmg/Vb7BLf9Vu
BQak9ABKZ0wzuSDXMKgCkC2Fux12aVOFZ56B/C29JS+MC3PexhNQEsJCFxMxJXcPfEqlkvlcB45x
wCUM4ctGK9yxy+BJAtYjkni4Uo+0Co0QY4qLtRNM0YEHy7yLSidbuqHMgYiiWLCboFhx/cn9lEwl
gojAX87IrRKCQT8ZWb+xOoEXEtfvQVBv0n4Kd6ldQsX3JbSyFOl8AA7K6mOH3DmSuLGCrEcNswHQ
S/zQxXiB91dHxjllA36yVRvenchkTgNfh7HovKaLgJEhimo9uaraAnuLri5QH0xOmSJppRFoWtPc
RZxYjb9Gtk27zA2ra2hsq5R0gnPUt1+W0u84wxzv4j9W8CHcJxKi2LL/1KbdwXwJrwii2G3hu7Al
QG+WMwtAnggomJuEPeqoAHso1JqCXsLf9u50CNFWs8MYOgIM8gaia7sAR2tsG9ngxv8qTfFBz4Nj
YB3Ce9ygYOlP2lLVSrUzP3NUNV5v9oc6Af/oElewG/D/IxJJju5gJUeHVvcAKxVlhtI3lbv6BsOT
cUFUw5l1C4OlG090e3LPrR+654o2agspKl6YlWj2RYrmeq5tCu3JPnRebB8C6HSLygpQvgkPmK8V
3qLHIW95OxCYCHG1LqJbkXgpQ7wzAHXEWfCurt6gWWo12HFDT7+r3jLP0D+NV5xwzXomPPpBKwBn
O/ToVezqxWcQ8Sfuu3drLvKPPgoJENZed3BDl5QDBxU7DnELzVOQ/WR28NrDxmI6NzF/Bc4BSHvY
l7pvD12U2AcLxO++khN5g1lFdRQkh8kZrWVaeeprUBaz3inqLkNvzS+Z8pB48Xbzjexm2sJ4cVKc
78pnimlPxgvumnI3+uiJZ+dc5G1nLyztYLMoAatE7nR+5JCUswFQz2ZGSAuhacdznN9XP9TsHB8f
2aJuj2G2EqWv2C/e4tnHMYHqg4lAf1BOjL5pcBhnGbV9/N8p8lxoOzhrsB86/T41xm+dGv2VLcYf
BYsEa7kUT2J6slENAHYbZCLCSXmeHxmazwPjjnw1CQZcTUvQgxHIf2yd8O0m4uLbBHgGbhkco8dB
RxT601BpLtnKXVj83s9yBuvvRWN3CEvEkoUxc+Nsuzcrsy6VaveyhjcaqSzYNLY2DoB/ijMM+2bd
5fpG8cqdiPbyvZf5LkM/9+16E21+LOftLIZHEEj8wVoKaEPZcdnBAvgwED9EXI6XUKn81QBC/5jm
mDoXd2Iky7fKm1Zp4SPuzLvwZAbkDD1Pq7yrt0GkEaWOtV41Vh0QsA3KCVX5cGWTZ1NDOp/tbNZf
wqQxlkEQ7oBmN4xifnlD738Sm7q2JvBWswFFwR5Mj+ZnH7ueehX0IIGeyP5ojU+m6Oa5H7zfJgBj
SEsNTrB+aC9zGDDNm8g69qq422fUJQuIPlQe3HXecEP0r2F3mnychvYj0RQmxQC4RZvfExiBoIvm
n1b78YrtdHsmLEMsraFQTJPDXTaETKINxKhjm72SdvjqBWNxlpUZ3dqH9kk2TJpViaZWW93fyP9m
qGn+U3RQkTo/FvekcbZ5TuBPD+X0MPj8nrhhm+u+DdVblsTMWKyp+SclBJgyMfo3zo1jnoO1lqEg
lLdKxd4BHLwyQtxMI/HBu2Yw/1L5O3/jFpROPCSHCB3RMqxkerag+uCues8QHV46Ml8u5RBTIZLZ
tdGP3oK9pGRbXH7EI+K+/x1cpmHHom3KY2ZsKsNwT4MbI3H1SSyUBsOKnpXO0Yhu/yWywSI7s/yB
hUDq65AVyFpzI7jnDP8uzNC29uj6tPno/KwkuCG+nK5t/zvs2AM9X3l+VAtxSdNPK3PUNTZy/82P
c34IifOJ3wcQaiMrIIqD85kDclwzGARC//hsmuvvOpbxLYwGJgQ1LNjny0kw7LNWbtgBo6scjOzD
IpAWzLnvLh811YcwG7kTHpw5/3HaYqDZKGTQa1+ZHz3hfidEBMZl6PxtDi8bgIpIi3XYKXPtdcma
8Dvj0MzaYz0ZfLYqjUjiVtHJfRycIaR6cSYgME1VnvXEJnXCnLYs0kDwXq6Kh97MPofUUM5jivYc
pbFI9cqxv3qRzyyOd6LiKjqkhazWDYSzT+DbycqL0RxXj1PbrX9FZQpig2Z463l0X+Ng+69Eehqw
6nD3u0XjvxY1QM2JL14+TwejC1+YFDy/1BFrkmCIJXKd9tip8EXEpXMzysm5UeF3xzKFf9GA87Zr
plOxsBHfut3UnKRFRtaoWcQRXkhpzRSXY5A3u9QEHJn0AcR/DOt6UQVGTRST09GBjdDQWqpkfjzH
zqy699w2BlTeJtyMQVyb2c+Oc+/Erx0TfddX9W94OchjScC8eHYVXnKBH1UJKpDJaT+GNNr5tKW0
el+1P2JEsRi1gESyfuKRfUNoeN1nH6bA3mPfO9F59Ky9yHeoCb34R00M+JXyvvpA1OugK0Zmbe5w
lbbJULKvWrSwbIRjL/3ty8hdNd2sTqzC9AVsaBMi4Hgm4FV21G2ckgQGJnOfacr+LprL8NXQNEDI
e6bHSGMTGQHooMpgnYx9Ja3mjd253msvnfg0tmznQove5HGJzpXtnp6H2jfviSxJyypUcMlyvJFZ
7bCu872jrPURcWOzpcT3NrP0iy/DYpVFCYlIEbdVZpGaSNjEN77f/N2dUvdGUsj+eRYqvsouf9eK
RHfDQ8Vc5HqA+luECMXHwdmkDdvTzLs9D1ySL6KODy1ctaN6HJqsxULqmNtBtPUrd1hzUVQpkKmu
pTZkbujonijEnOlupvPmJAJc5irq7ZOwUQwNOHvfHMM/YKnJbh3ugWXdALnswJ/dgz6nA56GGwwb
feERoWGJVclXExobfpwMeELpHVyHILrnwc9idycaYgcf97bngawvakbD+yGFGJLQQL87mircEIDO
+jshNUekg1rxxuSCnNL2UpOKsM1Mcn4R1A9vG64lfW6Q3gdhpr6cfLpomji5aJFamV80UzREBQIh
FTkvfj9qNBUd7CK7gq/TOH2zwGq/U6r3Pscw1Ae7DaFWM4UtDfVwwuTuoWnq7nWek2DfEnGHKHuR
dBkQpjDRt8EtqnOFw3NptlRb9BL1poTQnS8ivBiH/+9DuoOQZ83UD4e6FNmuiniWJkFzbRJTbBXw
dLyHur0OXt7C7Pw3G3t0po1qj9xAmp1KYDW3hUFMJfa5WyC8HCQBRpwsSk/PA1xZfi1E79nkRRXU
jr9ZpXzZhm5eQVUQ89zIj6ygsH8eipK2oZgjvXV5iAeAGJV7be5WthRu2jFzDfO7HeIrUvkEX5Do
Xgfs8WTIL8Vu5TggtLzjTmQRTjCtzxP/4AjCOLnhnM2kNq/epA8O5lsK9yY4B17EbTOccJ55LnLV
HDPoCM2KkJaNVRn6U+M5OMZAEJf9wA5lLt+8qQJE2JdXg0QSVnRQQBoLWy9iG3MtlWfc0fcRp1TN
X88zpoYXo2BQDm+M6j6ukuPzI83UnpWUhn1rKK75keB1sgKD09DW/THwefKInlu+rWsI54GzGTEv
7UCT5Bu30NG3H/wyvLr7SpAnbm1VN9t6mJErO018MGvTIkpqTt8a1NorDQJp0acKPl7bz6+UI6i+
qZKGIWo28DZ/k2vHYFjn6RsqcSBgqFkAB73OzZknkbxVMgzA8pj6ZxzlaSpi56OwQslMx/2R9iAI
ijQ6aLaI9wXz/ePztGqtnczH+FVI4by0JQzAx1eNY4Fhsr214LmvPu3hyhZztHqeqsdrAyPsQ1BZ
bwOZlwsNf5NBnIpfKhYPdpLJddanZBT0orpbKVFKygGeWsUUdrkx4XLqiQY1KAotOTpXIER6wzee
XAosKltyFIZTm1HyCNuNcWri0ChG5HF+TxPheOlaNY18L4l5WAQBSoNOztPKTzsWAdAS6c2qu537
zZHHErJ9ftY7zSL7xS4ZGxHfiHDC7jd6Ttr3SpjRa+D+rvvM3oZWUu1ag6Gdhxr8V+l5/0iw9/vE
h8DGVKnjtsLKI8yG8oU8RnNbdTRqVmCxqSOh1ERdxhriv/OG5ffxfwcsoeGRNceHAny7NTu/OzMr
LHdml34+zyIFsPT50fT4pGvE9TFL5C43C/tnrhD/a+V9T1LU4FXEArR5f4pTnA8dPoY1f1f41ucB
mYsgRv86mlAObxmj1Ma1HH0KLGg1BgiyZn2d9UdlKfQh6CBroFSj3CaT4E/n0XHUuIgJ0IqOz1Mv
UDwweF6xvLLbWyiT7haFsXysDUgS/n+v4dnkrYJNGUgxQ5bH69K1w02bJ1x6LXpRutx5m2RDxw6J
QxFYcpmmMtiKihELt+NmUWVBfcnT+SdxQ/Guuik/lwmiHy9z592Yp/VGRL4HVlF5b01A8kRqUgo2
0IG3TlM8VGNxTwxPnq27OX0pfLL2YtBv1ENZdJhCIzmQAYWCMO6qI4UtYUF10ywbhmaH3JHJqUPZ
tp3nkFE+BLEteQxzRXcWZUckMKQm0ihsWrf/+d/zaPQZ7rN+4SElIdoc+mjGyFQTNNCZhn0g59ZG
tNmGxYLn8bTFCRGd+t6b3vA0OmlsvD5PmJl+oWGbz4CkpzfJTX0pmjjcyvko8LdcjKw3HH4K0dqz
UorS0t3lDQDfRUk6xRmYK6pYU6QoqerxPPT2PbPq/NUFKeCw0CbSysdHjXEGn10wbfpIEfdlZB3l
xPhvYsYXNQfxrXYHxvVzrM69Pzy2R97PQ/RWYPr6qkgj7LpYLCAC+F9BFmxlGhIHYNf/JGOfEAmt
Q0KPQOiP7tB/mviXFun4EYkKzIljJ/u6jq51YgwXOK0eDnzwBtZHLCgl5jSq6SAS+5K3WwouHCd4
P34R/PIbUWP0xxQ8z5McGLqnnBv7XwtJHAzsQQbWLgkmY4vIot7CjyeEwLOPeIrcX6HV2NvJQy/3
PM3b6CtD+rIURLgc+mSucGlU+uoYYbKVfj8TcFnTQapKHixLIKWdCEvRVsGKDm/+erIFI+m0DRaW
SEtky+qSF98QsHZjIvRLOKvk2nbZsUqCnUaf8E+XAk6DMBffI1HMB9FOwRqbp/gVOu3m+RUUNxFU
bqNj9SyTa6zBNFY5ieneqKr3dBz9he110aGO0xCRc8P0K43y94E8lHWVsW14nnqGMS6JK/x37LEi
JEPZst2b25cslA3XNW8Jh8nxKpYWmQldz6qg6ly2pEb3AWwchWfb8i4rMwcuh7OcmwciNvK8XRTp
9L0NcLM0aWCRrcZpkhfNFgtQSDZslL53bj3udc4043lqotk7eRIV3fPUMayRDindZjZe4qGY7+Cs
5nufDiy7tfdNFBMLUyvoX3KyjcugNb7ojO11ZZXTAaovX2+WGzjESL9tlR9nRVh6VtUnUZU8YaKQ
mz0ikLXnG7+BKva/kQFR7BhRfy1VIZi10TID7et/i7S6E4dpvuUMmJi3FQd+GUSMp27+2Q0iXDq8
m0Co5sVn06cfdpAUN12Z/YdGfeNMxaeB+/FCyuaf5x8JixExMDaB1fOTPj3uqsicccfdLTmaXvsP
WeZQU2eHJUfriVXfkiWhamCFs8s8aWq7Q2sM5Jl62Q2ZRnZr2JvJsIa6EKypRNlpE+mOJCxO3pBR
LJmWt9fOyRjGmWTXmkaLfR39XTZ/GGM3HviP+4fAlHe/0Qx+5/KMceHhWfPtBQq5iSTHtgtBfF7i
XjaMQ+9mP+R70mDOMY+Qc2g5/XLOq2BpWeoGUi7aPgUPo81NK/awAnT2oBY1ZFri371+X9nG2Rhc
tRdTcecGauwyhv2J0wj8obM4TBOPXxYmy0nU5jJ0zfDkyhpDO9MHzFwotpMOrXzgfRMyhE847RYK
qQQdsHxP4slaNwoaBDZYdRispn3JKSxvPsxbVtkNoki7fbHnydl6hd/jTgMLq1Jwx5j0pp2kCtrA
KOMNZt+5ReqviJ/8uo1ZcM2ZvIcjD8EZH9C7JYx17znDeUYUfgYCMJ9QipUy9w9Uvx7tD3dzRZhB
iQP//54/P+pGYP9Wavyaxxymc4aeCjPmBDtK06BjHR0kez2q+aBd+5k3cktNItI7wTQg9AkurMGb
Y2cjriKI+mw+rAJGwR0cvdfvOJQOs0nAOFOHhsgqivjVaCcJ6N8Ovi20mHPCY4uWjoB2W0X3itnU
aiAznEjEJLo/X4OzsNUlOj+jt9XSC33k/Nof55NbVubCzA3Wo5ZSxyJMUUuRfAMZz9UfGKT6y/NQ
98NwIfXTX7RW0W6I3THP1K5TtJHtI34SfNmqx92xyVo/f3keHBtKRMyzY4Yks9JDCphodNrz8zCo
qkdnPf99npW1JdZJMrBzqGHZ9o8D7Gyotg1XyhjzL6ie9KLna8/P+lGGLJdAewZ4xG0U6iE0juMb
8gvjKhORgYZz1gyK41tftNyfukqvfUNU5056H7YZu6/m4xC3/aWw5/HyfEkqiGfOo28vyJQgISra
eBBq4IsKb9Mjw/tuyF5PVFN8ppEh9rYB2vP5eiaHG7ir8VWNhKqXmPYyws9XmrLkyzMJPQO/9YdI
8f9D3pnrRu7t2/mJeLA5k2nNc5VUkkqthOiR87w5bL7ATQw49BM4cejQDvw0Ns5j+GP1vYBxAQeO
fQJClI7632px+A1rfeuzzmT2gemYX39ErDlPB/MsZDqtpLDsFW9kVhjy5GX69F2Le7nO8qImIHUS
d2EMj2jKp++jNeshVdRcHXNwzlqFxuf5BWY0Z5dd+7sZiWRPtl+9cQyMa4Vx6HviYobUcbaU4sm+
x/+0cgCRfU42ZFWs1BPh6dJ/GD+fn1VtE69KpEZLfagnXBlKfgO5R07p6BeX3LXt1yzRX3L+JT6z
6neYY4RFrKR+xs3blBXxb3DOCOENd7qDseKpWafwjRGfs3DqMNvY9R8ZNuWPuEviBQrS8XXy+Tlx
smj1JDdWpoIXWdt4i2Ld+8wMyYLHIgGhZ0E6tt6uwQq8RTpZMzYapx28p+6T6S66Cqnfg9n9yrOJ
iHkfYrwBoeeDGvrR5M7wW4JrGZxKXQzCRZexy0OkZn/31hGlRkb0PEbM3GLbs9XeBGoiZ6LLkVoF
hfHWSre7+bhabaAR3ERDQGNBbGgaJ8axEH52IPf4jxkPX4FZRG9+LKI3x5hWmRpyoiSd+GxGY3Fw
U1OtmZHiA4ise987Z7PsSjR1NQ7CqcU6XWbn0XVLCAM866a4uJe4XU5RGnwvHTItJzFqJ5jP1I5l
cqwRX4VVAtpVzLr+6hjp0Nm0MR63oTE7AxIf+xPhQ8/u1Zhb2DHSor8HX1rNwkGxjrazHM48TfpT
6LIV1vSTS/jk6aluzMaCAHnc6QIJ1yGsnOnvwQzM0zSM0d5gkL0K1FgDhyjkucwGvLdaTZpBmRoP
rWGZBb3ROKBoNA4xImdSPeZPPs+fH8mSOKdM6OZSzFVQ7w76jclPfSjDpNxUQVk9Mq0/s7dXP+sQ
SH5Ja71UuZdu8sZg2Na2amH0qTrYRdee0yK6B3XmXUw+LRqpbs+DFBOZeFzse88f1d2Mdqrz3dci
9VYd6Lwz2XMs0BpwCFolL1EXvhWhPey6ekTiyeD3GBE2lzATgS4VQ0xrw/gRx3GEtKk091odaige
vJaZe4TlTmrfGNDhoWC4su+dPnvXFY+jckx5KYGox1NtX4gwpqMRYmF5TXzoC/mqkfMNwMMpbp2S
/apH4b41gyp4qBC7HrCsg1Na75FmBqfnodFcA2VmKLiouuBkEOSRNAnBvY1ZHDMZsiu2A96uKYNu
FY/ZaZgPmM6j1ZiLY58TpTolbeAsytYxr9yQQ+H110BLm13ScvEzJcEV1pCtiLIq2JeTHb0y1Xqp
yDPeWVkC7D8kvohfmu1sMT7Vr1Z6b4Oiv4dZ90bRUFNQW2zK53d7CkJ91VXQVRHTkxGYDsaqw+q4
adhabCBCizXfKnZtaWbf6pBo59FUby5a4EmOzS1DZ3/CWHiIS6Iv4IMlq6TnenweCNUSfz/SQlpz
Mil3UyJIkio9/hXmUO/CMQ8RaBX4KT3BJ2LD1BpREJLZE9seBUPH1nciH0/23BA/D9HcH9eWA6w9
cuONnydEQ+Fcjwc7++BPMS9lo309zwajHA9agnwLA57fLgZuO47Pj800K07dxKiVefm4wk+IOzDk
7b/Rh/xnKUW+iquMXMGuF8DBn0eirMRBkuVOkE1a7E0vJnii/+2bLGNhRGiPLLXcVdizQwDFSzh7
qAUbHfHN1QDjR7IeCJZ8pBoXW2XpyTVxbOOKtxCwxIhkKSv8SxC6lA1Z+Yhg/V4a4jpYKIAg8Qmm
cQyZbEybottDS05Ww2gxjokAIVWWdy3YFlzV86MEHbkm+2qn5Yn/9wtJORTXwNiVRaEfnGRW7fvy
XOvWDfqhD5Y2h7VmJR9+50Z7NvTWEre5z+YTw5ThAdIS3bbPWlwijQiPQ4lapBlTZMtEU9uIBrmD
ulUjvOpBxNBVm9Lyj0V0UG4h6VGJdq4w9pJtBjwIPfnzJHeiF3bmweV5ZgzMM1NbZ4s//z/LQpJS
METOxk5b+WK26Q6IdrlKItHwt/aHc5N4wGXgtPzwgmU98mDiRvuwG6BvgR13uxF14De1oGIISWH6
xMatHVLbgxgYKBiJSaktR+CrGTeXMHeZTHetxJ3EZNhdmprqPiSTQAWVy02E8d2tUBvUiVedap5u
TMgR7QkzNr/j3//TxDSMKFe3psSJz+aLwJix+ooK3dpKMj/enPYxJP4KYF0GPMsZL7oG30BO2XgY
M6bK2PxCqOJteFIh/JApgao7EWB/HucDkcUG5CsI4wHaxJc0m96rihHYREw7BfycND6lA7ap/OnK
/G1R5CxxU3nnCKfmztHBa+W2vs2j3j9SaqbXuAVzRwmzL/sW06BhyFNeHhqnJm+0aXMqqIfRVuO3
mp5ykbWIrVSPmyDgYrYVA5QhM85BdgpLiJhoN6JP3XIgrzk5Npr5FPvnIhbeR6tCtcdYnHJBcEBI
vmUDqZNMXombHYzxhgBZdSlTeXSCUJwLTz93MzBi6sP+Bsv4t18GCElLE8VI2jURvoSSvFRilZbM
Q4ZVqxiQd3EzbVNPw4g1axAt/sXh89n9WRUUVkPoLsw6TYFEWIwmg/A4+Xq8q8ruq2NTcJaG250Y
nxgMCM6VnfzrIc0v3agxpanhm4+mRqZSCAFSc383FvKIkZPO9KNbn3T6kivKWvSRNm2ADgKBPswE
I0I2q4PpT8sex+SJ1SPBH7P8JS0++mCW1jSxtozSoXqU6RyqUw17D7EeMU9kFgg9duh1ceMUEZjO
NOlXppHxIglTZ6lP2s88s83X1iMthQCKo1vRt49VvcV8Vn7GBEnFOoA0PwTh5zd2uyzlrCLnsY4o
wChYpubwHp2abC7pWRdLmQDwg+lY0dpkjao+ed4sba6VFXnrybkJA7nXRP+wibtYCpgkGhTfa9ep
9yl3w4Pbqu7cJZ2xCC2WuRGhZTuX6vwOhbucYLlVRn3DsCAAY2lyAzWTnwh2VKDba9L0zL+nz8/5
ghLJC2Nn7UYR2XFOnX3XkPDuW0+ciHUsvyF/mRhhsbBFy8VAJWjyVzlEP0tDFSBreNtnpRfsk0mL
6dz8O8JFPL4jCzLXzGmhLNlsnLFrGUf71nIetmzVEOE/NPd01t2LR0B5Lyr91oSZu8/hOzING/RX
1X8MoXAufs06KUEp++WUkEQM8mSEY/7ysIepovwpm+LX6Ear2vUpJphxmygtADviLEuWqDXX9iDQ
Szq5Xe39otmzDBzemMu727oFaipYu72pyEvOwg9+pI3dE5yBJyCzdMR1I5vyIpTI+RzjrfM2tKjt
u4rJzXXI+Vk3eAyVG6qvvM5n2if4ixoVBrNhy1jqo3A3Raf75zQNztIaEKgRZr3TDT9+1UHQMb3r
7V8D1C7VAYhicLi3CgS3ZszEnzFhdmYjVrF1RawVzVSdCcgW9Ya0Vu1Sa43mMmNUSKdEqBaa+9KN
4hdLRzXgVFvliX5p962/zhUm3LbWf48kPm81W9Y7JIa/aqZOjO5IJl3ho734Fq9PszP7G2lk7aJT
03tDB3j0o100WiPOaEw6vesc7Ir7WzrDKzhT8ixRJlxjL9d2Q6X9atqOKdN8oKWyLANqnggPuR0P
W1hX2VuaMmhMA0RllfZlTNDVxjgaAYeQwUbdU601uxQn29srm9AWpdzfnfSQXRfNqhys4Rw0OrFI
lclLAUP8OFf7YVpox841mV12zSocC/pbhRe+Lezolyib9WjXMHYt+SE6qgTqTFbek2E+NKKwTALh
+WKcMOQetPcstlZdN+8C3XzYN65V3p4HMz7S/S+6yaOnQUT+RgYUwpIWD7bJ9yMFXblZYbzXrYPB
Jwtp5ULzndTILZNv/0XhFz42cBnQ2aX3ZIqNr9IC3yDjXxHLk1vbV8WL0EJjYaZVt8NJ4InEfw/H
dFzqjT7dNZucnYFnB/AaCWsaoVki9OZ3qx2NcRz+4C354tFZP2gMhxXBQ8Gl5M/co9Eadg0pdruh
VDiZJibMwF1PehckN6Or0psZyaubstLrGhReRNfmmamjFC4N3K5d/lrVZCY5GFkXKCCq95ifUY8n
tIGBuBUpvspBVx/si8RJN5F1Rk4/4cjBCtk4MUEoZoerFrXSW4d78hIUwYs5n2V+Qwx3VSe7mDWj
obruOE2D96I/D95H3xjIYrXUe2F0Kc9YbE7PLz0/lSDH20XpSMidJYL5V/8hncB7nXIYYFXdx/vn
aQ51fxmOScbtTyFbaw45G4aWHLCMpFsx1nNcigFa0ghxTZDEgiHlpee9M6+EH4TNBLxQQ/OVIJS7
NSqBP4gEHuqljLTS3N/4seNvmjkMr8bukOdVtLQxAx+GNqvRs5K5kmZ2iBbPCNEKQCYEkIZcxC5Q
qBBycG7IUDuqisRFPB6U9h3KTaK5tEN5h2sbbnIrClYMOLtS1Ye8lvRnhkSbWWSw3UJrLRG8nJ8V
aGZPtzmseR4G+z1zl8RO7C2pCA6hYU6xZLrvrTs0QOsGteG96cJtIZ34GJZtd4aaCLhjIcDnrtu4
bJDcrqBtYBKdJrDAuutmBEtnH4Wy68+pQm0xujzOsVi9yDIb16Ye9ieWVtFhMCNE/GN4zI2Bqtdk
4mC5YudqPFKSyNwHxoQcxpD4gAJ5yOeD6eh3RgTB3h4nRFHh9M7WQrBhgtNQ6Ub4A1HivuiKAGVS
bM9Jtua2dIPoEZmkUQn22zpRwY7I9I3tVeHaG4rizXTqmGeQ/N6aXf6WpG7+1hLmG5a+en2e4QAU
Cy2raZnmLz6/PVZ9uGboTrWovZbMv/Yi4HFSNf708PAZr8LGtffPU6rzSzYGzQkex0tdyeZdJW/t
fFekZMXeehgMz7NARuKE/3lk9cgXGTNme8FTfPU8jRPJaMqFr/w89SwFuJ3wvv3zFARYtzBCCEnu
yHuKXVuzzqSH4zkU99SxAyKmrTfynh3IdpTPtuisZZnFXypx1W2YD8+PsDcwbUUE06bNAyyku+wF
S5uuo+93Kv8PRHauWK3ikVCTWuUl/H18XxaLetZymQRmgpzDjTwE4z2JjVOR9NuWRvPmYUWhku7f
AQ8OZH1Y5SlFcu5Bmrh3DiYgMGhHHeHfQmPp+A2mTkxmVaAdqo5KhXqZV6Q1Otcc4kcttfGVAgS5
+FhpJzr+tW4RP7wAhMNujpBFEpWtgp2k5cftJs6JWfX9AjlmP1XEltXMfn2/7Gf1gkUqvV7Y8E+S
8TS1Brz1MT5JWCM4tC59Y+b31C+YSvO831syKe6d4P2BWPQXE86rIgriAnGofMtai7Q8t3h9nvkW
jLbeRHvhzxoKKYxpY6as+J6nDbzn3DbFiuQX8eoIfF8tgZqf2OBPFWv3iWnP5VkKDUGOLCKWq9pv
waW7VrKNE4W/IvGLM/t1uQYi3r+zmaLgCxJt5jd05N2W3CG28dFGdbmzjDphZTC6n90Mwg7GXesB
mXAblt+M0U59JM1lT7jhiYDncD8quKI+s+aX1jCm/Zilc3hmVb4bcOiKwHAeAcOGo2hSbeH5ewDY
8XrQU1IZgP28uBmhMBmc610cI93rYc2/jX7QrHxVNi+sxoI1iF08hZrhbPmNAsCNbND5iQpYfvTp
CxIsygpV5i+qjHZa6PavGYneCN4wFwBzbBZqkkc76qej6orhNtXy3eI6WJX8MLwhZfyRyqE7Un9d
wyKbR3VE8sK8TN8RWaEZMetvwcSq0w1GFHi9s+noWO9Y/TIuAnAhthZv2Y40e2mP+T6LIhblQ/eA
X5YeyXfQln7buXQ5abZ9Xk+0jFhEUmUuTA9iGRhL60Jyr0HXcs4A0ZwR2GB5cSH2x6AotuztzJ3I
8ltUuiWuXl8/hw5NnIxk/gHVIvTlhnYYta2F8cKJpEVRoEDgGbgXKr8WH7qprQGHpz9Z3u6cKSCe
J60BGhax9kp6Hp2uwt/uOl21onXFoqDK7NjpLrNeYQGbzcd3jLYV9ohIgUBPbeSS+p/Uj9pDVNqA
oa0QUS/NJ9tSe5gQPeNLXniKqSnOA0bLmbkrm2ZYioGwwNzgxR7i1SiyTTtWJama8iuO5qFDkNwx
+XMVpOOlNPoXzSyBHqLs8JWztacJGAjFA28EcxUhs2aZRUEJt5/baOugpyU0w1pkk7p67bDCb5Ws
jQQZf6YrFvXJ0QDi75QjLCK49hivlr4dtNt+0pNt4g4nP/HEO8JjoEGJfyY87VsAcvIsEaGeO9Gb
K4CoMDSbjcTa82now87RNO9HOhJnwATu6jmFs0rTKD+SMcth/ghb0y5OTA8jMdqeWmMqq7Imu2SD
ah/oH3CA2+gYSjpipl8VpvOTmPlatlvrC8iq+j5qLfJbFeLTUCQIcVn2OKJZ+4EabmnJ8omM6hdm
Cp8tjtRtHNDNRS5Z5FpmBlczyXaaRpo2Mzf7vcFLv4w9dtwY1s3N4JDStHDm9La8HTGNYKS+dNEc
ZmpB8pEtO9MhCrVlGXqEMzUaAL5ugGIMnjzSWv2XkTtr1iDNt0yPbi4o/rthxxhCjCjFQJdClKyb
8c0Y6nr/LNQEAWQvWqhfycis2D6P8rvoqUY8L38b8y5Z9CP6dwQ79JECXQpcR+NDgxm69xI/4VpW
P9u4m2n52FNYWpjMN7voG94fcmszWV27CHENgsgVJLDo5XnQRp8+U9t0RsA8TQ3eTU3Dr5Dt0Td2
EmSNlsAgMqXACoOJnD+dN+Lo5R2+qxJtNuM+1JAS4A4GJLL6gA4vC0GTUEVl+rNk20tqX3chlxZj
wh8t8dSH6kek8oAlE1MbrikbmevARHAlchms4gYqMP6dt6kx3NNgddnRGou3xpvIOiYS58WgDwhM
qb3wKydaXfjGCjoJornGTa5+SaQeAmCmGuyFU9rppZ/VHnKLFK6A12i3SQfJ1huEo1eTPAeUD2fw
xfA8lSRPw9YwyRfZtUmLK8NCYpzqqrmAnx+wtfEWZMuHacXlcbJKcFvCLRmSAwuc5KMDIC01dXO7
sL9YoZ7epYs2ik7OPxATubYa52bPvJW/Byx6J6uqlxUP5mNQxMMKfb/+ldj22StRBURd7B7yMDVX
mlDNlR7jPXBz6+jNB5VCjGdEtwmR4FMAMmbRtUliWyeuMtS1ATIDT0oyecP2SO3e7IANATNiPg6N
JP304uhPPvo6pbIjzmyYaCCK6FscVD/HxjJu5phrNy9vvne6BpGnL75ZY9OcPcwTTd2rl7oAF9zK
uo5XYnBhTEewn6Wfui84utnkjjY9uKHh5Ii+MVGqDr1thKvKcMcjWlt17ObD86NgMjZ6OLjnuWZc
wmLRtlqWHz0xDIf+kqW+Yq2hYCXo2BlYELQbC+TfUpTD8GWSQImIOuhvbBMpLZg+L0Rl+muz0H18
CUC/aGzEcShaJvIoOg3+3ttGD1ENKOADjc8jpNOkvXac1GBR7Wh7PEaggCSbbbhoaGAE02cjjVJE
EjYqVb2vV5kl3ZcyxtYyUjaEwv9lUCnFYxn+5I1SLQNbEBzrBY9Oe9UbXEZDJqxtolNpTFZrfu0H
IuO+/DrlXp36HcL28hQD3dqaY/0o54G2LMC7Q+qC5iEsfJDPT+aCLQOPu86jcWBdZYHKGWviHlp6
Pab/xN5UZfXheaEH/7cY9nWjV3CGyO8G8841E6bhycNDs+yDFbYO809la58CRNW1L5wzyHLJ7R04
a9WUPK4Hu750SUJgfVnesJ723RhcmP6li4RBKu4C72xL4a0S2sI34rfdhRrNHcokqBgqT09RYuor
K1T2EmlktNXYTC6f5UUo3Svz+3pnE+lxGYZpQkAhzkhNgBpwY86E7fZKJDNYXM39Ys8VHdK0YRBM
FsrpebBCfBCiyXd6EtAgzz7GtAwe8/tsHwlstqIDk8/W8MVs4t86fqIv00gEYoUJpZ/KweWi9t94
blJ/WL35Gtu1SVxU/TUVgcaG9WgL9BADY+qlMWakSjUSDiHgXyPpxg8TLnNEP8TC7nsbQhpJqzp8
n1yihWQJ/Kar4/eO9UtqZtFXZZjVtrDiYmvzntokoYEajFcGCaWReNV1fKf4wJJjqOg0/HZWDvWW
98YjAH4eQOHfdXLtHb38YhH6kzfP9IpDUOXWZfCGH4ZW9B8aCqN1FoxiPSSBuuUlN19uMK6MZlds
74TnUmrfwcD8ab0aHUNr5S9pKPMX925n7EeQ+pj4s8ujr8bomDATWOsMaJnSquqOno340Patsviu
IPaXRs8vs4paoshnJ3Q/P2rL+VGr43HXnJMmZ8tFRggSVyMdduid5XzQszjb61r6Wg3Tb1Mf9dc+
JphEZwu8L3g13BDMxDfN5cbr5zp7tC4EYqjvGajPhbQrY8/yqbg9D7LUrpaW3wUR4ZsIiRaOHdEe
Aq8j4Xo+wHlwf9H9uKpiwigqFE8ddqEIQvTfQ2B8MZt/SxsCUNqcPaNvkyCRdgXyS+3VsF2iv2l5
WXabmwgs316SIL2qa+UjZOLHY7HV5gziHDF1u4RMiayV493h6RQM0ztqJFyQpbF16zrEU5A0u9ld
d6ua5N5aVnzMJk/enodUdPY6G1cS4fU6n+AsjUEI9mn+F5WmlDu/dCER8S/tuCHBy1LxiGqkjcyj
gmE9ildWqIuQnx8BjQGQAPPYPinDbmfzpx2qaRv0fXjqTHffoui8KoM3Pbm6HsQdtz2OhYNKKtUu
oxePu6hFmdEM+Oriqvptl7m+LhvJlsspEjKIxhnm43lom4mnS9DI8Zb2xUvrdeZWklK8SS3MKz3b
W/B/6tALhYhLE+0StX/o9ANlI1r4s1sF35j/pDtPaM5mNEKNgs4DbtmWPDBgk76PMCu2DjD6HJGY
AJV98QLyZtlTEjESeGw80E9ZVhQufeB+5ygx1B0z62UcyE1ITfRxrusOryhjMUxo4zmMhuFVZ/98
ZG3wLSd+5dzw9pUlygzmjPtewwbsMdSJRnQZ0pt40LXVe9DH6atrjh3m1uhaETKWypJGrsyC62Qx
Do1Y0tH7LhNVGXeW8sZ9SC218BlnIVkM5DoeoMpakN5mzwD238RYaxP0V38+pPzkBzsopjUKUHfX
oSs3dBCeoSeQlNmlvwoong6j7M5VOqxJiwA3YSdfrT2OrEFTBnw6K+iEB9/AJBKWAmOH0pDHBBbD
Eq0w+hEUZY9yBNjSxJc2194Te+ZQuVO+ItC25fdkJkvYuC10K2QwelucRx5VZ9vO0KCbZNDrvGL/
fu75hedpnfPIk6EBrL+tX6g+vyMxJdooUs5Jt4Fj9b7bMQJN3GMq2GS7wAEITtCPVmrhYJ8PQVOT
8SJZGOEPf8M3KPaOF/kX5L71tg19MihibLBlED7SAPFvKSwq3khD39H6nxoLAJSwVriz8vZmskLY
uUFh3jp95oQXpvHVaFwmKveni9+E2jUpm+7vF2bkOtNi/vBA17aNGwfvNFmmCqEhNU753qhNbNQ6
GcsZ3IyppSz3JjKZeU6Geh1vtAQKQS6cc2eP/m/bNXYg/m8ujhgYKDFp7GamPwrd4bWMGeLS5PYm
NRtQ+aEjX9t8qq8DxBgtpFPP6+jgoZw/sUBe6CKlj0sar17Y5GTvUUEfyyZVb03GFdVOFsjgBDxB
GZRqUwlVHXyXU7af6R3QGtHtSLY1Z34TxFW8YS239AhrO1e+jtG/9s4I0Al1bPVowxZn4RU+iMIq
zbcUXHcm3tB6zTU1/TaOZPoZe5W54/WWrFu7bC+S/y2qwg5RO0pMb9S+DTha3hWiowjCM0Pb9NXG
REEQ2skdNBuoQtSB20EFLfPzNnn5+znl1PthLlq6MEpehvnQ24N29N3+Zgbj1hm8h2k6CRvVUPBK
dVtmE1/Y8+IPslxIgfBG6wd76p00Zl+ufE/LpjhFgB5nDmZld8ckU+WOKj5cKRdNlinnRa6rrclZ
ORZ9Jy6q76p7QybbNpdzxMZ86jKuWwyp+5XWyCy5+B0iMTg8T3mAasvKocGjfGGijukmPD2X12Eb
eNBqvvpY5sSEDZE6WJY1HlyH8UQQd9Hamka9WqA9k8cB2+/eYfJnjLp1nTpAQVAfm+1EB72p/Bkb
rcAk1aPaB4koPgptyK4olR62Ue0Gh0ql1G25HGXkMeVO1QKSAgp/tv7Dhnipr4p93Vkrwg/lq5Zg
siI+BZYc2Vewn6xh0cbeKqXXO1t+Qa0Oyms5pVb4kVUu9jinaN+jKNn6VfmI5/1b3ubJFWrwLEn8
EwPEZRlf01XNh/hHjxP/5rCdpBFr1MrAy0urLwi4L0EUYVwaT54grm4aS6Bf8yp4dJj/oWfMeMQ7
3tL322HjIcW2I6e665YfXnuvqBZlBJYjtHRzkXj9QDHz6UYT3NipcoHdGCHihHAJeGaCe/Map8VZ
Tx2s6B6pG15hof6foNs+VOSk6w5EGEM+gGvDFEQXs+duLrsL6ptfU55q57FGASdgqi7LzpUPLWXM
HGVbP83MfRbnFdBAks5H+EjHLubtWjM3L2wiXSqIwGc3oA6j133jpVltNH+odpE3RV8IrJIjJlG5
RfTIvsrt1QEpnL8CBdnsmgSOkBWj+koEr4axgoXSCf0TiETCete0zr00o03fwCac4qA8GTOY5nmI
hpnaVWLhxppFd5LJ4tOpaIrEEFrfY4h0LT3077qW6wT4DkWpAmbopzWrfw6e41Z/DypJwqXLimzl
hpM6PA+x7SoIMyYZgALrQztT/YK08w5UasnVhGAISPJvqML/14kAJjERhMX+3xMB/vmf/8c//9N/
/Oe//Jf/9V//+//8D//t/8wF+Nfv/ZsL4Pv/YG/i6ZD3mWmwRSN37W8ugOv9wxIGOALH+DfC/7/l
ApjOP2hP2f+7hGkQHeCQ6NWWiJ4J8nb/Ybg2wQCej3zRcXX//y0X4N8nYgj7mePumKbnonP59/Hm
CfN0TfAf3DGITDMAOG6jyoUoMrSgtPp9TRqRSUf3x1LGgH7Zq/A4OYbXM3NmJaF7D/R8Du0Ijla7
cNcoXvr0EiSZMwGIRR1Qw3PLROi9wSCDmEqidm7qf5pWQOtcYMOI9XdPg6N5tJE6ooptp4A3j8lA
StJ/om7FllCY/ZcTxzo8r6wlt+eclvyR5EUGOZITSBM4uBT4YOsrSPNYAB+e8IGXZSqGb+gUeRxa
1RQB3HCU5/MGxApTEcZkCHwVK1LTpvY9trjztEXT1KP+7vD3GQiCYjmpfgjXK80Pwj111HZ04d73
qER/PAeZAJ1mU+QypdhoHsCEh1Z6jM/ilnyaVVLXWuBDjh0mFtv4q2T5Yin4RLtYdiMApRjVdPWm
hZYw1+OAlU1gxXDJ8ISPNsVb2MOVoGss6lJfaMwHNQJgrUyjHqJ5KEhvij3r7Hu6jgoi5df8UbVh
VG4atGLuG3EQ9BOipwu8pk1Ry01AUnPx22KQ0X+P/WJgFlpiBK0QgWphai9TjcR4CAJWF6/q3HcJ
riHmE46j145QTksGb59WyCx218jINOmb1Mg0MAjHHKNxL8aXsR99SDQVJSUK9cboV1RA/B11qYfJ
q9NSrh7qoKszXPxJmFkX0Xgi96jc+xG+WuGUvbvNgqwP34awm5rdPMlLd1CuehY/oW4BK6awqIpr
hIHnYeahmzHZYRCPGnxkX4/5SGrmyRxVGh7VWLXZzlVZ7T4ya5SntpLuu4hT2z76dimnT3Pq2yHE
7BWHyXeXuaX5W9SOQhxns+yVP4BoFOhBuEjs8YBwxi0PzLIdj6dxH7VY1rKCyTwELD8GZ9Kp8EqJ
Cz/DsFMFzW12LkNKbdLIIERTF0HZ3NqgcfB5J0Wkd0sjT636oZDFdeeptS6IVGE7ZN6w1WpuL2FJ
qf2qzdqtkJ/2uuldrHnscCtA09To7UGdww1vWVCnbqTR/hBGkWyxoZi8ICE3ODer1or4YLmOwO/D
qqNbVwwlGO6inRmnpaHr+a/Arpto4TYDmQICOLW98bw0MV8tn5Zv3act6e5en2Iyxx48xRtKpyj7
VIPB48KvgqH6mQpz0H6HRWmKSzi6sfrlkINjYwdi03QRE7sUpDzaAF8Xq/bUH2Jpu+UNouFkpeg0
TIKtzbyeNCQ9gqJwQXs+TCsXvioGl1g2+kc2ZIx9dTIwSDUQLHK/2tEHNEKsUlNEC6+2FMv1iQud
xNq09vSDn9ME32Q09eqsWzUI5jzFnjxYtn9Wvd/yG9FHDNGt5v5oGftPW2KSsv7ezGIEVo1U/XBz
rAna8wSBBdkzN2drMsKAf3wBWh/ZW13ZTXVGISPj76BPB9pvZbTZHfKK2d9j7k/mmnU0Gmoj1P+m
7tyam1aWNvxXqH0v10ia0eFi7yqccwgBQsICblQmMTpbZ0vyr9+P7CQrdoCVtUV9y18VRQExY7k9
M9399ttvM7JlrpnoEYJIAP8oqPZ8I4cyi834jbGKk4oWzrKjbj6VyxhRZogABri4B6IRIsRJ++Zd
Q1W8/izpxYMFKqRslmcW371vHi8tG5XIacixCb4w1Dv96nuUQ5ndmn72DfkGLLanvpZAlg0TWO7w
tCkbg8vlJ7pG3nsYCt1GUk42ebg4Q7/f07MpvQ4kEbHDZFKcAfWPW1v2RXFNH3OfXpuMQKZNzIQJ
eiUQCkP7plCwGwkwWz89d7My1z7zRZco+PsaI2gtJyup2XJsm4uOaWmMEIG50GTnHjX09Bw+3RJy
RZ5EzqfCVhmTHXIu1XCq/NWCmVEl/TdH1bKkqJNTl63OFkFg46y4/1cxMLFG0287paeysd4iDhEY
1tQTpt99gb7lYFUtaVVzXJaKt9dJaht1kroa0wNl0ZTVYRV7mnWZkMWk10Gy0iBF2lBmQ9o1Fnbk
Mk+8C9L4AMxCIPvq046aFgxkYz42lG7zRkUScUZHkjd+QOQoaqID2cL8+s49iOSQquAjMviOBgFt
dREsKdSkU3tJZ+VBlwgkjg8y5gXQ6G/0VXZR4I29q6ZCMp3CQg2ueAPVrFdf66hn0nBSgEofpwVd
v18Tz2NwY+8K5Z2aKKen781GlCVOxoy7/oCm/9C/ovSN0EmkhWl55EQypyGvcjsUfvREE4i7yTaV
1Ky7Wg845kXfiFuG4jUM/1aFq6d/LHuX1nob7+dfLEMrItNY76DzTrbunXLK9FtjWDXKYimIOuJY
tLq2PtpSKFvr4izOqzD54CL2rk8DL1jKN21qVKAf5DxFhZBOZfSnWtIAwSwMSyDd4BdF85HCfKU+
CXozbHVCOa7yzrNStOYFigTLxpvGehDK465ihs+XVZ+8lyp3wDZVhLQ/GoBiWqJI/6bpfIFMrR9D
IfFSz6O7lzqLTmdIWEanbmjbb3wraM/01v7ehFF+YuIj8J1W0CeAmPxzgGoiMzODS+KXsPmc5shT
3chF78ZvTfrhjQ65PSJ4Ugth6Dkah2lKeFDKUKc2sixK67w2QlncWF7bZEjQGtUMzMtvOUdUmJqQ
T3nkiwW8f3cV92h61zD3mgqYqWAzHIJSVMa5quyGSZX5XaUtz7oq/g5D0aPVvgg79XYlZOl+auhg
8j+EdOjkhwj/dKdI2ieL44XHYOEzsFB0UqYSogli91EVue2hSWELp1lpVntau3Yp+R9UHA8CST/0
e4jNnnHY1TWIpvI8s70J4awsLnUoZ0wV8legLkcpzGCK5DQ8xkdMCk/dS/La2Duz25Ju0yzT29A8
R8BUKuMIYUkz/RR6TBq9AOGIS/R6DA1muq2nyZlPSQK8fBHF5Vnr19B3/AVl8kvF3ZElJ5mBHMxR
Hbg9yV5nyvq6jgGMJCJOTO7taZFdpdHXVIYk/Ecd1UAzOFymZpefF1Ta+hmkMKM7Zo4sARPUMb+3
gukSHm71YWExb+QK0r9sjutlgTpVnxWhPc9dW+VHXtQSslG38NOvSutTyD62FtXnhAYarqGAXnKs
MdwvgloXdvJKxU6SoEWHLnl1CE/Kj7/ZtUEHCcM44Y98iRx7ac2aHN5bNqUbvaxgxYZGWx/2UtO1
N8ulQN91VSs3O0YfEefexrAU/ujoOq5mJm1XFaGSXTDzNTDAod5Gfe/ZM4IBBABbIE2vmHaAS7Cc
YkuYYkVj0KKEXasglp4heCOpn+UZ6kdgEAW9d+dLrrfAniJbWvfOtJB2R6NeGhhq+Y3cdnBh0apX
zJJ0/OXyG4KFcVn9vhRySENvs7wvwSZqZp7dp6WHs3q29RealkPqQM287K/mVZPUD+PRhle+9Iev
5utVrvt8/u9/ze5SBHbDCjXY2/ppgqcLXZCVqV/lh6/jaha+OgjCxY//5yY7dMSEhMGCm2e50jSV
yxS6++zQnrgmvQv80CZ35I+PU+NMNUGP2XAch8Fw6x8+ZoemOSEnVNDXHdsU61lzD2Z4v5nS+Kup
cdyGW0PjkOCTtpQmGnbbw+K8PiiYztAR3SI3CGHBS09p94DqFwiNikqSFaDPoDv9MLE+89+RTuQX
NmjWXYmUd3LsDuO2Dk2J9z5MF/QUwB2v7asOreFsqqA/30ZKI6aOUqaiMTztJid5Oyg4Bx8hM4pr
KUsAaXvhv1/BETtpDbSBqhZdWZlQCSHXGGbiUmllOLKMvvcZc51jVEuOA33hw+JuGAA29Y0muBUN
kqQnwqsT4zgxrGVDFEiGlWuW+X3huPFRlMSMtMhiWU3DNqU9zdG04taIK/E59RvQxAzXqE8Lmos/
pYTfN3lJaXTquyV8rL4LP5Tc8F9aLWT8FBlqedYjqTvIfC3bm6CvQ3g/ECALN6RXh6qJuBnUWikt
WEVPRzlQ1OfeC6yriMbYkzxl4jRUc0qPyKi/6YRfvU8Ch2nnrYrodw5MXfsUmTHziBZBCRMbsS7Q
KcZcQ5yKeySTBaMR6E0Ov7i+7TPDZAVfJ8ojojty+AO9Mb0//JRBKAptCsRUGUcOqlxrzoHtNbRH
56VVHcCjtOELLmJkZGs9pQ/AKlzzHXlU4R3UzB1gyllcai1SL5VGTX5lM0A87ZG4PcI7aOYxnEJ7
LsuusZhhYStaSNJIUQcqjAQ6NB1vcNGIm6nRMq45Ttvq1ErDbvHOaDsdgSnDoKPdalFGR/VSQbMk
L0W5f+ivtqYQ03lacjCXicKOseKuw54DYcakGJxWpvcdFw4GViaGN2/Rb7pkcseqnDqR6Vtv6W7N
kDunOxNp9cDubmBdmOwvem2YUZM380Sr+u4kCMLlHw0dbx4BUtcwcyL3F+1pkKIrdKoQo6cFKszi
oyUt3V+XlpfqFxHjcWZuRMeG7IbBh22f3hS1L+/Kwl6+q+tAK+ENp7iBsGFYbVZa5XHEYZIHkiE3
ZzxMkDHW1rIFuZkVtUeaTpxGhl4zVilbpPXp0vWbY+K8Pp+iROTM3WVpQZdKOpMgpavzD0WS+2c0
hlbLaZI23cdA2PGNkbRIBzpm1pyrpqINLA06y5nCvoVzpklau0oF5bOKs9miAVA+hk8NJh8uveWR
r1dWc94uBrJ2rUc9wHWg7NOSPqSc6kYDElLS6AXSwciiNwZqUze27qXhoTRCmiJd8IbLoI3pdbE9
c3ViRyn9bMMs1P4LmINRDp2XVL8qE1Q7LeidZ4r5ckgpwtpxGOuVMmTX7VrzbVvkwKWmtqgZRENs
xDyAZQptW5NlcuS4eRgcMOcXSV5GlqnvLn3X8p2+QhvjVBNagbCFBiuzzdPgJtVXCip7mUBWHKgG
5Vmp9FC/YjRTlB2sQiu+QqyD7hO65ZdT1S6S8xTSybHZrawL9hDNC2ibwJBKaGiY5qDX35yiNCMg
cFpx8KtePDeNTL1DlS0nzAKKdw8dXO4hwyKr8pC9TCvTUquy+CNRct9dUinPzNO1q/lbiOzb8LbM
qux7vfaYjx507Q7+/Nt1lvJr9yV76HMdxgBK4Ri0bSnag3Bu+Crg2SfhwEud/C/Dg5dFAMPTWIbE
MUPs0PHQwzjVv3yaXz3ro18ewpX3GcXG6+zZB3rRix4c/o8Xetnn09egsCDm2ELA18+1DrF+tUwy
IxJr7oigTHfiEoVYlst6JjAT4HeCfM79j2ErAYE7uqukqyyh5AZxf2Kmnxni15/x+Rf8fJ2tD3Cb
NYt6iBv9MNuK1+RujPcTC+ws8P/PAj+PdSVVi5HbwHCogdB9aJgWhRBKIOyrrW1gTFzHVAa1CNvR
jY3N/+93wc9tYBpqtA3ERBi00gsCaqoiFIN2bEAmoDCPjpUk8kG718nzHfySXf6S12ydhJ/agEca
bQNTTACdSSpMW9hUsUzKWk/3gSEmugIB1Zkl7A7Z0L4ZgWZS54U3wo4h/7wRDHOiDyPoSc4QdnHW
Kd9TI+jmYCT2B4VBneTwmWP5p3eCrtQww36cYzAmwtINifd0XcGOZ8EtIzBMHSdPSYPxP/b6x9ve
9R83AlHI2J0g9YljWooii3TWFyNf9VMjsFM4KVyYplgXjjfeeK/uRdvaLZL/xEH+9DhINbElYigc
fDBCQxo7vsGwJlwZmEcBuDiUjfbuTtiESubYEwFPwBDAOQPoMwS5O3ejTt1fVwJLcPwsZ/8chI5u
n0QbdaQdDHeihu/bcg2hW8TVOyGjsCZK6U+uhr3bD9zcow+FOXFcSBQcCCVJNRS7a+tmUMCGpEHw
Mmyxl4fCRNRx5E4wJT7Adhyqvw9h4VMb4Cc5BoSLsGh1G2+5bxuBFFVuHgoE259nj/nY30mgJMEA
Hw8HAQWVP+6eBmdC8kSYIJyNkfbNCDrw9dh9gJu0iBaEa+mu/oPsgZvRIRUHDYe+xIbYOxtIOAVj
jSAmikxMUUc30AkgJNq+EXQ5MSHqk0I5XMRYY9+MYAp7KG6MixrFBAs4Lg6SsoeQO7eikBNhW1LH
aeBC9i+D4rsTYy0wREN8fgAnIZitsXsfECWgveswv9kS7h5mkSRQ7lgbGMaEaBCwiIrZJl3ePgrC
wTmyP+whwQRr2MONoO7hwhGOwZ5Q4QODtGxb8JXvRgi6MYRRJNPkmS7DLzfwxR7lDjTo338z/7sR
pJg4pA6SX44Ckh2Sg60QQZ9YNjmmA1jsugZU2R2M9h/PIkF7RgNL1mRdjyZPlpZyDLFzK+ruxCBz
skCfQODWjmPPUmnTNkZ7BmciWAZAhVq16zgGgdfWTpATzoHBKNn7Ovu+7QSEPYZMZ5x7xDkYwiV1
AjYZfMNOKi30ie0IEzSFC2EfPeR91eE3bAZp8007bIYNcrK9GUghDQ6EQxjx4EP37EQMKf7IzQDm
zt1nceAFmDPU/t0TAYlkCKVsd8guUI/atxNBweAZw+bvgkuARwqvwI4nbJaG7uwYgZ1gC+4FOC6b
E7NvRjAZbDx6J6iJgF2nCAdZjM7THWRJGBjBhQJrAt8QNW5y1j0KFe6vhbHIkqlPKBtTeRhuBrb9
UN186iMMfcLF6JI7SFcOeea+bQb6S4a0b6yPAKcjCgdD5DeK19tGECBPBnw0WLY4EtLplxvhBTvm
sX4NLy65W5e3w3n1hLP3ly94KPw+X+C+jHV29+9/UbXdet1A59usPH+k9/1nC5Fe0wie/PCBVrB+
m/v/fv/5nr/z1ns9fKiHfzwN5+WsvA0YyzjwE++f8nKWUh5/vUD7ZYseuEZL/nyOZxzEx+/+V8ui
yhXOtsrYQ5rEdh678MlsUTUPywyGvt+Ro9dtZgv/Dl7A1tqbWttvWbsLX30NhjfZeYMhFx3/BuEq
yLbNsnFdY1c+nYWLne9xU4gevfD823x7321C8PHrhsOFOuy+bUtDkCG+GL/8M3OsUebR6za75tgA
duPX3X3eDZdi7Lrng313DuKmJvtbVu62t8YmFh2/crLDhN6UScauexHOskW4s902tdmxS39g2WC2
ZYz7LG3syh+D2Wyxbeb7YsFvWHmxe5Gy9IA7/o6ld595jWONXji8He7mhycc/Mo9WDx25evw27ze
WnfT1T123c/0uQxn8NVN7zfl1htQhvgNtv7SoLWybZFNIjD2yb8G82e38z2zZ+zSZ4vFvHz1lvsf
bdzZU6PcQ31j32A6D6Pdk/5IUxy7+DXfJ6s/fez7tAM4bezilzx2F85ene5Ee5unJ6Qf+wZcKM/u
qj+zprGr/2Ury2NQ/b/FqwcBm6Z49tU+0AnGPv71LETl9cHI67DVQjCTIspvsPzpu8uTV2+G3z6+
vnr6Hj/kK4/9KG9fH7x+96N3esZF/vU7/SiVeaRSP09wHliEP/pv28nb8IrbZD4r//NfAAAA//8=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19</xdr:col>
      <xdr:colOff>421821</xdr:colOff>
      <xdr:row>7</xdr:row>
      <xdr:rowOff>0</xdr:rowOff>
    </xdr:from>
    <xdr:to>
      <xdr:col>27</xdr:col>
      <xdr:colOff>114300</xdr:colOff>
      <xdr:row>23</xdr:row>
      <xdr:rowOff>26670</xdr:rowOff>
    </xdr:to>
    <mc:AlternateContent xmlns:mc="http://schemas.openxmlformats.org/markup-compatibility/2006">
      <mc:Choice xmlns:cx4="http://schemas.microsoft.com/office/drawing/2016/5/10/chartex" Requires="cx4">
        <xdr:graphicFrame macro="">
          <xdr:nvGraphicFramePr>
            <xdr:cNvPr id="2" name="图表 1">
              <a:extLst>
                <a:ext uri="{FF2B5EF4-FFF2-40B4-BE49-F238E27FC236}">
                  <a16:creationId xmlns:a16="http://schemas.microsoft.com/office/drawing/2014/main" id="{4DE1622A-5E67-4ABB-9972-9613DEFF76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764685" y="1390810"/>
              <a:ext cx="4610260" cy="2862078"/>
            </a:xfrm>
            <a:prstGeom prst="rect">
              <a:avLst/>
            </a:prstGeom>
            <a:solidFill>
              <a:prstClr val="white"/>
            </a:solidFill>
            <a:ln w="1">
              <a:solidFill>
                <a:prstClr val="green"/>
              </a:solidFill>
            </a:ln>
          </xdr:spPr>
          <xdr:txBody>
            <a:bodyPr vertOverflow="clip" horzOverflow="clip"/>
            <a:lstStyle/>
            <a:p>
              <a:r>
                <a:rPr lang="zh-CN" altLang="en-US" sz="1100"/>
                <a:t>此图表在您的 Excel 版本中不可用。
编辑此形状或将此工作簿转换为其他文件格式将永久破坏图表。</a:t>
              </a:r>
            </a:p>
          </xdr:txBody>
        </xdr:sp>
      </mc:Fallback>
    </mc:AlternateContent>
    <xdr:clientData/>
  </xdr:twoCellAnchor>
  <xdr:twoCellAnchor>
    <xdr:from>
      <xdr:col>19</xdr:col>
      <xdr:colOff>421821</xdr:colOff>
      <xdr:row>24</xdr:row>
      <xdr:rowOff>22649</xdr:rowOff>
    </xdr:from>
    <xdr:to>
      <xdr:col>27</xdr:col>
      <xdr:colOff>114300</xdr:colOff>
      <xdr:row>40</xdr:row>
      <xdr:rowOff>46779</xdr:rowOff>
    </xdr:to>
    <mc:AlternateContent xmlns:mc="http://schemas.openxmlformats.org/markup-compatibility/2006">
      <mc:Choice xmlns:cx4="http://schemas.microsoft.com/office/drawing/2016/5/10/chartex" Requires="cx4">
        <xdr:graphicFrame macro="">
          <xdr:nvGraphicFramePr>
            <xdr:cNvPr id="3" name="图表 2">
              <a:extLst>
                <a:ext uri="{FF2B5EF4-FFF2-40B4-BE49-F238E27FC236}">
                  <a16:creationId xmlns:a16="http://schemas.microsoft.com/office/drawing/2014/main" id="{C8140672-0D77-4BD7-A556-9BAD621745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764685" y="4425600"/>
              <a:ext cx="4610260" cy="2859539"/>
            </a:xfrm>
            <a:prstGeom prst="rect">
              <a:avLst/>
            </a:prstGeom>
            <a:solidFill>
              <a:prstClr val="white"/>
            </a:solidFill>
            <a:ln w="1">
              <a:solidFill>
                <a:prstClr val="green"/>
              </a:solidFill>
            </a:ln>
          </xdr:spPr>
          <xdr:txBody>
            <a:bodyPr vertOverflow="clip" horzOverflow="clip"/>
            <a:lstStyle/>
            <a:p>
              <a:r>
                <a:rPr lang="zh-CN" altLang="en-US" sz="1100"/>
                <a:t>此图表在您的 Excel 版本中不可用。
编辑此形状或将此工作簿转换为其他文件格式将永久破坏图表。</a:t>
              </a:r>
            </a:p>
          </xdr:txBody>
        </xdr:sp>
      </mc:Fallback>
    </mc:AlternateContent>
    <xdr:clientData/>
  </xdr:twoCellAnchor>
  <xdr:twoCellAnchor>
    <xdr:from>
      <xdr:col>19</xdr:col>
      <xdr:colOff>431346</xdr:colOff>
      <xdr:row>40</xdr:row>
      <xdr:rowOff>143722</xdr:rowOff>
    </xdr:from>
    <xdr:to>
      <xdr:col>27</xdr:col>
      <xdr:colOff>123825</xdr:colOff>
      <xdr:row>57</xdr:row>
      <xdr:rowOff>2964</xdr:rowOff>
    </xdr:to>
    <mc:AlternateContent xmlns:mc="http://schemas.openxmlformats.org/markup-compatibility/2006">
      <mc:Choice xmlns:cx4="http://schemas.microsoft.com/office/drawing/2016/5/10/chartex" Requires="cx4">
        <xdr:graphicFrame macro="">
          <xdr:nvGraphicFramePr>
            <xdr:cNvPr id="4" name="图表 3">
              <a:extLst>
                <a:ext uri="{FF2B5EF4-FFF2-40B4-BE49-F238E27FC236}">
                  <a16:creationId xmlns:a16="http://schemas.microsoft.com/office/drawing/2014/main" id="{028F44E8-8D40-4DF7-8ADE-0B2C4E16D1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774210" y="7382082"/>
              <a:ext cx="4610260" cy="2863699"/>
            </a:xfrm>
            <a:prstGeom prst="rect">
              <a:avLst/>
            </a:prstGeom>
            <a:solidFill>
              <a:prstClr val="white"/>
            </a:solidFill>
            <a:ln w="1">
              <a:solidFill>
                <a:prstClr val="green"/>
              </a:solidFill>
            </a:ln>
          </xdr:spPr>
          <xdr:txBody>
            <a:bodyPr vertOverflow="clip" horzOverflow="clip"/>
            <a:lstStyle/>
            <a:p>
              <a:r>
                <a:rPr lang="zh-CN" altLang="en-US" sz="1100"/>
                <a:t>此图表在您的 Excel 版本中不可用。
编辑此形状或将此工作簿转换为其他文件格式将永久破坏图表。</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208597</xdr:colOff>
      <xdr:row>21</xdr:row>
      <xdr:rowOff>257175</xdr:rowOff>
    </xdr:from>
    <xdr:to>
      <xdr:col>17</xdr:col>
      <xdr:colOff>511492</xdr:colOff>
      <xdr:row>35</xdr:row>
      <xdr:rowOff>139065</xdr:rowOff>
    </xdr:to>
    <mc:AlternateContent xmlns:mc="http://schemas.openxmlformats.org/markup-compatibility/2006">
      <mc:Choice xmlns:cx4="http://schemas.microsoft.com/office/drawing/2016/5/10/chartex" Requires="cx4">
        <xdr:graphicFrame macro="">
          <xdr:nvGraphicFramePr>
            <xdr:cNvPr id="4" name="图表 3">
              <a:extLst>
                <a:ext uri="{FF2B5EF4-FFF2-40B4-BE49-F238E27FC236}">
                  <a16:creationId xmlns:a16="http://schemas.microsoft.com/office/drawing/2014/main" id="{CAB961C9-509F-423E-83FB-3A24CEC22F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81612" y="4006983"/>
              <a:ext cx="4605954" cy="2363833"/>
            </a:xfrm>
            <a:prstGeom prst="rect">
              <a:avLst/>
            </a:prstGeom>
            <a:solidFill>
              <a:prstClr val="white"/>
            </a:solidFill>
            <a:ln w="1">
              <a:solidFill>
                <a:prstClr val="green"/>
              </a:solidFill>
            </a:ln>
          </xdr:spPr>
          <xdr:txBody>
            <a:bodyPr vertOverflow="clip" horzOverflow="clip"/>
            <a:lstStyle/>
            <a:p>
              <a:r>
                <a:rPr lang="zh-CN" altLang="en-US" sz="1100"/>
                <a:t>此图表在您的 Excel 版本中不可用。
编辑此形状或将此工作簿转换为其他文件格式将永久破坏图表。</a:t>
              </a:r>
            </a:p>
          </xdr:txBody>
        </xdr:sp>
      </mc:Fallback>
    </mc:AlternateContent>
    <xdr:clientData/>
  </xdr:twoCellAnchor>
  <xdr:twoCellAnchor>
    <xdr:from>
      <xdr:col>10</xdr:col>
      <xdr:colOff>208597</xdr:colOff>
      <xdr:row>36</xdr:row>
      <xdr:rowOff>72390</xdr:rowOff>
    </xdr:from>
    <xdr:to>
      <xdr:col>17</xdr:col>
      <xdr:colOff>511492</xdr:colOff>
      <xdr:row>52</xdr:row>
      <xdr:rowOff>72390</xdr:rowOff>
    </xdr:to>
    <mc:AlternateContent xmlns:mc="http://schemas.openxmlformats.org/markup-compatibility/2006">
      <mc:Choice xmlns:cx4="http://schemas.microsoft.com/office/drawing/2016/5/10/chartex" Requires="cx4">
        <xdr:graphicFrame macro="">
          <xdr:nvGraphicFramePr>
            <xdr:cNvPr id="5" name="图表 4">
              <a:extLst>
                <a:ext uri="{FF2B5EF4-FFF2-40B4-BE49-F238E27FC236}">
                  <a16:creationId xmlns:a16="http://schemas.microsoft.com/office/drawing/2014/main" id="{0539209A-808E-477F-8778-EA09B33764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981612" y="6473190"/>
              <a:ext cx="4605954" cy="2712464"/>
            </a:xfrm>
            <a:prstGeom prst="rect">
              <a:avLst/>
            </a:prstGeom>
            <a:solidFill>
              <a:prstClr val="white"/>
            </a:solidFill>
            <a:ln w="1">
              <a:solidFill>
                <a:prstClr val="green"/>
              </a:solidFill>
            </a:ln>
          </xdr:spPr>
          <xdr:txBody>
            <a:bodyPr vertOverflow="clip" horzOverflow="clip"/>
            <a:lstStyle/>
            <a:p>
              <a:r>
                <a:rPr lang="zh-CN" altLang="en-US" sz="1100"/>
                <a:t>此图表在您的 Excel 版本中不可用。
编辑此形状或将此工作簿转换为其他文件格式将永久破坏图表。</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435616</xdr:colOff>
      <xdr:row>7</xdr:row>
      <xdr:rowOff>120748</xdr:rowOff>
    </xdr:from>
    <xdr:to>
      <xdr:col>15</xdr:col>
      <xdr:colOff>636676</xdr:colOff>
      <xdr:row>24</xdr:row>
      <xdr:rowOff>120749</xdr:rowOff>
    </xdr:to>
    <xdr:pic>
      <xdr:nvPicPr>
        <xdr:cNvPr id="3" name="图片 2">
          <a:extLst>
            <a:ext uri="{FF2B5EF4-FFF2-40B4-BE49-F238E27FC236}">
              <a16:creationId xmlns:a16="http://schemas.microsoft.com/office/drawing/2014/main" id="{48A01043-5B46-4831-BAC6-5D699260DFE1}"/>
            </a:ext>
          </a:extLst>
        </xdr:cNvPr>
        <xdr:cNvPicPr>
          <a:picLocks noChangeAspect="1"/>
        </xdr:cNvPicPr>
      </xdr:nvPicPr>
      <xdr:blipFill>
        <a:blip xmlns:r="http://schemas.openxmlformats.org/officeDocument/2006/relationships" r:embed="rId1"/>
        <a:stretch>
          <a:fillRect/>
        </a:stretch>
      </xdr:blipFill>
      <xdr:spPr>
        <a:xfrm>
          <a:off x="12488572" y="1273354"/>
          <a:ext cx="2835585" cy="28211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614724</xdr:colOff>
      <xdr:row>8</xdr:row>
      <xdr:rowOff>10978</xdr:rowOff>
    </xdr:from>
    <xdr:to>
      <xdr:col>15</xdr:col>
      <xdr:colOff>432995</xdr:colOff>
      <xdr:row>26</xdr:row>
      <xdr:rowOff>45764</xdr:rowOff>
    </xdr:to>
    <xdr:pic>
      <xdr:nvPicPr>
        <xdr:cNvPr id="3" name="图片 2">
          <a:extLst>
            <a:ext uri="{FF2B5EF4-FFF2-40B4-BE49-F238E27FC236}">
              <a16:creationId xmlns:a16="http://schemas.microsoft.com/office/drawing/2014/main" id="{60C55B3A-7BDD-43B6-A853-3284544B2CAC}"/>
            </a:ext>
          </a:extLst>
        </xdr:cNvPr>
        <xdr:cNvPicPr>
          <a:picLocks noChangeAspect="1"/>
        </xdr:cNvPicPr>
      </xdr:nvPicPr>
      <xdr:blipFill>
        <a:blip xmlns:r="http://schemas.openxmlformats.org/officeDocument/2006/relationships" r:embed="rId1"/>
        <a:stretch>
          <a:fillRect/>
        </a:stretch>
      </xdr:blipFill>
      <xdr:spPr>
        <a:xfrm>
          <a:off x="12009048" y="1328241"/>
          <a:ext cx="3111428" cy="30205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1545499</xdr:colOff>
      <xdr:row>21</xdr:row>
      <xdr:rowOff>94258</xdr:rowOff>
    </xdr:to>
    <xdr:pic>
      <xdr:nvPicPr>
        <xdr:cNvPr id="3" name="图片 2">
          <a:extLst>
            <a:ext uri="{FF2B5EF4-FFF2-40B4-BE49-F238E27FC236}">
              <a16:creationId xmlns:a16="http://schemas.microsoft.com/office/drawing/2014/main" id="{BEA9DE04-0B8A-490C-9345-8BCC5746BC9E}"/>
            </a:ext>
          </a:extLst>
        </xdr:cNvPr>
        <xdr:cNvPicPr>
          <a:picLocks noChangeAspect="1"/>
        </xdr:cNvPicPr>
      </xdr:nvPicPr>
      <xdr:blipFill>
        <a:blip xmlns:r="http://schemas.openxmlformats.org/officeDocument/2006/relationships" r:embed="rId1"/>
        <a:stretch>
          <a:fillRect/>
        </a:stretch>
      </xdr:blipFill>
      <xdr:spPr>
        <a:xfrm>
          <a:off x="13933714" y="530679"/>
          <a:ext cx="3116036" cy="32783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1428750</xdr:colOff>
      <xdr:row>21</xdr:row>
      <xdr:rowOff>94527</xdr:rowOff>
    </xdr:to>
    <xdr:pic>
      <xdr:nvPicPr>
        <xdr:cNvPr id="3" name="图片 2">
          <a:extLst>
            <a:ext uri="{FF2B5EF4-FFF2-40B4-BE49-F238E27FC236}">
              <a16:creationId xmlns:a16="http://schemas.microsoft.com/office/drawing/2014/main" id="{CC445954-1259-45B2-BF1D-72EC75E8412D}"/>
            </a:ext>
          </a:extLst>
        </xdr:cNvPr>
        <xdr:cNvPicPr>
          <a:picLocks noChangeAspect="1"/>
        </xdr:cNvPicPr>
      </xdr:nvPicPr>
      <xdr:blipFill>
        <a:blip xmlns:r="http://schemas.openxmlformats.org/officeDocument/2006/relationships" r:embed="rId1"/>
        <a:stretch>
          <a:fillRect/>
        </a:stretch>
      </xdr:blipFill>
      <xdr:spPr>
        <a:xfrm>
          <a:off x="13933714" y="530679"/>
          <a:ext cx="2993572" cy="32900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1467394</xdr:colOff>
      <xdr:row>22</xdr:row>
      <xdr:rowOff>16848</xdr:rowOff>
    </xdr:to>
    <xdr:pic>
      <xdr:nvPicPr>
        <xdr:cNvPr id="3" name="图片 2">
          <a:extLst>
            <a:ext uri="{FF2B5EF4-FFF2-40B4-BE49-F238E27FC236}">
              <a16:creationId xmlns:a16="http://schemas.microsoft.com/office/drawing/2014/main" id="{9E1BF319-925F-41A1-933B-A72F7369AD9D}"/>
            </a:ext>
          </a:extLst>
        </xdr:cNvPr>
        <xdr:cNvPicPr>
          <a:picLocks noChangeAspect="1"/>
        </xdr:cNvPicPr>
      </xdr:nvPicPr>
      <xdr:blipFill>
        <a:blip xmlns:r="http://schemas.openxmlformats.org/officeDocument/2006/relationships" r:embed="rId1"/>
        <a:stretch>
          <a:fillRect/>
        </a:stretch>
      </xdr:blipFill>
      <xdr:spPr>
        <a:xfrm>
          <a:off x="13933714" y="530679"/>
          <a:ext cx="3020786" cy="337781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1656261</xdr:colOff>
      <xdr:row>22</xdr:row>
      <xdr:rowOff>94739</xdr:rowOff>
    </xdr:to>
    <xdr:pic>
      <xdr:nvPicPr>
        <xdr:cNvPr id="3" name="图片 2">
          <a:extLst>
            <a:ext uri="{FF2B5EF4-FFF2-40B4-BE49-F238E27FC236}">
              <a16:creationId xmlns:a16="http://schemas.microsoft.com/office/drawing/2014/main" id="{86F459CA-A6BF-4408-9247-14BBC3DDE220}"/>
            </a:ext>
          </a:extLst>
        </xdr:cNvPr>
        <xdr:cNvPicPr>
          <a:picLocks noChangeAspect="1"/>
        </xdr:cNvPicPr>
      </xdr:nvPicPr>
      <xdr:blipFill>
        <a:blip xmlns:r="http://schemas.openxmlformats.org/officeDocument/2006/relationships" r:embed="rId1"/>
        <a:stretch>
          <a:fillRect/>
        </a:stretch>
      </xdr:blipFill>
      <xdr:spPr>
        <a:xfrm>
          <a:off x="13933714" y="530679"/>
          <a:ext cx="3211286" cy="345189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1617617</xdr:colOff>
      <xdr:row>22</xdr:row>
      <xdr:rowOff>59151</xdr:rowOff>
    </xdr:to>
    <xdr:pic>
      <xdr:nvPicPr>
        <xdr:cNvPr id="3" name="图片 2">
          <a:extLst>
            <a:ext uri="{FF2B5EF4-FFF2-40B4-BE49-F238E27FC236}">
              <a16:creationId xmlns:a16="http://schemas.microsoft.com/office/drawing/2014/main" id="{7A3D3E50-F119-4F15-9A97-262D9F053779}"/>
            </a:ext>
          </a:extLst>
        </xdr:cNvPr>
        <xdr:cNvPicPr>
          <a:picLocks noChangeAspect="1"/>
        </xdr:cNvPicPr>
      </xdr:nvPicPr>
      <xdr:blipFill>
        <a:blip xmlns:r="http://schemas.openxmlformats.org/officeDocument/2006/relationships" r:embed="rId1"/>
        <a:stretch>
          <a:fillRect/>
        </a:stretch>
      </xdr:blipFill>
      <xdr:spPr>
        <a:xfrm>
          <a:off x="13947321" y="530679"/>
          <a:ext cx="3197679" cy="34201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1</xdr:colOff>
      <xdr:row>3</xdr:row>
      <xdr:rowOff>0</xdr:rowOff>
    </xdr:from>
    <xdr:to>
      <xdr:col>18</xdr:col>
      <xdr:colOff>363311</xdr:colOff>
      <xdr:row>21</xdr:row>
      <xdr:rowOff>94283</xdr:rowOff>
    </xdr:to>
    <xdr:pic>
      <xdr:nvPicPr>
        <xdr:cNvPr id="3" name="图片 2">
          <a:extLst>
            <a:ext uri="{FF2B5EF4-FFF2-40B4-BE49-F238E27FC236}">
              <a16:creationId xmlns:a16="http://schemas.microsoft.com/office/drawing/2014/main" id="{8D13D7EE-4708-45DD-B4EF-0ADB7CAC1053}"/>
            </a:ext>
          </a:extLst>
        </xdr:cNvPr>
        <xdr:cNvPicPr>
          <a:picLocks noChangeAspect="1"/>
        </xdr:cNvPicPr>
      </xdr:nvPicPr>
      <xdr:blipFill>
        <a:blip xmlns:r="http://schemas.openxmlformats.org/officeDocument/2006/relationships" r:embed="rId1"/>
        <a:stretch>
          <a:fillRect/>
        </a:stretch>
      </xdr:blipFill>
      <xdr:spPr>
        <a:xfrm>
          <a:off x="14192251" y="530679"/>
          <a:ext cx="3075214" cy="329168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1693000</xdr:colOff>
      <xdr:row>22</xdr:row>
      <xdr:rowOff>20750</xdr:rowOff>
    </xdr:to>
    <xdr:pic>
      <xdr:nvPicPr>
        <xdr:cNvPr id="2" name="图片 1">
          <a:extLst>
            <a:ext uri="{FF2B5EF4-FFF2-40B4-BE49-F238E27FC236}">
              <a16:creationId xmlns:a16="http://schemas.microsoft.com/office/drawing/2014/main" id="{63F3E11A-3497-4010-AE32-F5D48122A867}"/>
            </a:ext>
          </a:extLst>
        </xdr:cNvPr>
        <xdr:cNvPicPr>
          <a:picLocks noChangeAspect="1"/>
        </xdr:cNvPicPr>
      </xdr:nvPicPr>
      <xdr:blipFill>
        <a:blip xmlns:r="http://schemas.openxmlformats.org/officeDocument/2006/relationships" r:embed="rId1"/>
        <a:stretch>
          <a:fillRect/>
        </a:stretch>
      </xdr:blipFill>
      <xdr:spPr>
        <a:xfrm>
          <a:off x="13933714" y="530679"/>
          <a:ext cx="3252107" cy="337409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1469571</xdr:colOff>
      <xdr:row>21</xdr:row>
      <xdr:rowOff>87449</xdr:rowOff>
    </xdr:to>
    <xdr:pic>
      <xdr:nvPicPr>
        <xdr:cNvPr id="2" name="图片 1">
          <a:extLst>
            <a:ext uri="{FF2B5EF4-FFF2-40B4-BE49-F238E27FC236}">
              <a16:creationId xmlns:a16="http://schemas.microsoft.com/office/drawing/2014/main" id="{1B73C09B-D851-4A55-8BE6-03B477575E99}"/>
            </a:ext>
          </a:extLst>
        </xdr:cNvPr>
        <xdr:cNvPicPr>
          <a:picLocks noChangeAspect="1"/>
        </xdr:cNvPicPr>
      </xdr:nvPicPr>
      <xdr:blipFill>
        <a:blip xmlns:r="http://schemas.openxmlformats.org/officeDocument/2006/relationships" r:embed="rId1"/>
        <a:stretch>
          <a:fillRect/>
        </a:stretch>
      </xdr:blipFill>
      <xdr:spPr>
        <a:xfrm>
          <a:off x="13933714" y="530679"/>
          <a:ext cx="3034393" cy="326771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17</xdr:col>
      <xdr:colOff>783227</xdr:colOff>
      <xdr:row>21</xdr:row>
      <xdr:rowOff>16748</xdr:rowOff>
    </xdr:to>
    <xdr:pic>
      <xdr:nvPicPr>
        <xdr:cNvPr id="2" name="图片 1">
          <a:extLst>
            <a:ext uri="{FF2B5EF4-FFF2-40B4-BE49-F238E27FC236}">
              <a16:creationId xmlns:a16="http://schemas.microsoft.com/office/drawing/2014/main" id="{9107104F-D5E4-493C-AA2B-0A53C40FD049}"/>
            </a:ext>
          </a:extLst>
        </xdr:cNvPr>
        <xdr:cNvPicPr>
          <a:picLocks noChangeAspect="1"/>
        </xdr:cNvPicPr>
      </xdr:nvPicPr>
      <xdr:blipFill>
        <a:blip xmlns:r="http://schemas.openxmlformats.org/officeDocument/2006/relationships" r:embed="rId1"/>
        <a:stretch>
          <a:fillRect/>
        </a:stretch>
      </xdr:blipFill>
      <xdr:spPr>
        <a:xfrm>
          <a:off x="13933714" y="530679"/>
          <a:ext cx="2993572" cy="320081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1308190</xdr:colOff>
      <xdr:row>20</xdr:row>
      <xdr:rowOff>116223</xdr:rowOff>
    </xdr:to>
    <xdr:pic>
      <xdr:nvPicPr>
        <xdr:cNvPr id="2" name="图片 1">
          <a:extLst>
            <a:ext uri="{FF2B5EF4-FFF2-40B4-BE49-F238E27FC236}">
              <a16:creationId xmlns:a16="http://schemas.microsoft.com/office/drawing/2014/main" id="{219ABEF3-37D6-4850-8307-58A53D2CFEF5}"/>
            </a:ext>
          </a:extLst>
        </xdr:cNvPr>
        <xdr:cNvPicPr>
          <a:picLocks noChangeAspect="1"/>
        </xdr:cNvPicPr>
      </xdr:nvPicPr>
      <xdr:blipFill>
        <a:blip xmlns:r="http://schemas.openxmlformats.org/officeDocument/2006/relationships" r:embed="rId1"/>
        <a:stretch>
          <a:fillRect/>
        </a:stretch>
      </xdr:blipFill>
      <xdr:spPr>
        <a:xfrm>
          <a:off x="13933714" y="530679"/>
          <a:ext cx="2857500" cy="31234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1465761</xdr:colOff>
      <xdr:row>21</xdr:row>
      <xdr:rowOff>12066</xdr:rowOff>
    </xdr:to>
    <xdr:pic>
      <xdr:nvPicPr>
        <xdr:cNvPr id="2" name="图片 1">
          <a:extLst>
            <a:ext uri="{FF2B5EF4-FFF2-40B4-BE49-F238E27FC236}">
              <a16:creationId xmlns:a16="http://schemas.microsoft.com/office/drawing/2014/main" id="{50C8FDFD-621D-49BC-BD39-C18A7B53E3FF}"/>
            </a:ext>
          </a:extLst>
        </xdr:cNvPr>
        <xdr:cNvPicPr>
          <a:picLocks noChangeAspect="1"/>
        </xdr:cNvPicPr>
      </xdr:nvPicPr>
      <xdr:blipFill>
        <a:blip xmlns:r="http://schemas.openxmlformats.org/officeDocument/2006/relationships" r:embed="rId1"/>
        <a:stretch>
          <a:fillRect/>
        </a:stretch>
      </xdr:blipFill>
      <xdr:spPr>
        <a:xfrm>
          <a:off x="13947321" y="530679"/>
          <a:ext cx="3034393" cy="319423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14</xdr:col>
      <xdr:colOff>1</xdr:colOff>
      <xdr:row>3</xdr:row>
      <xdr:rowOff>1</xdr:rowOff>
    </xdr:from>
    <xdr:to>
      <xdr:col>16</xdr:col>
      <xdr:colOff>1483179</xdr:colOff>
      <xdr:row>22</xdr:row>
      <xdr:rowOff>3351</xdr:rowOff>
    </xdr:to>
    <xdr:pic>
      <xdr:nvPicPr>
        <xdr:cNvPr id="3" name="图片 2">
          <a:extLst>
            <a:ext uri="{FF2B5EF4-FFF2-40B4-BE49-F238E27FC236}">
              <a16:creationId xmlns:a16="http://schemas.microsoft.com/office/drawing/2014/main" id="{C4D720D9-A63B-4330-B7F8-8890C2A4A165}"/>
            </a:ext>
          </a:extLst>
        </xdr:cNvPr>
        <xdr:cNvPicPr>
          <a:picLocks noChangeAspect="1"/>
        </xdr:cNvPicPr>
      </xdr:nvPicPr>
      <xdr:blipFill>
        <a:blip xmlns:r="http://schemas.openxmlformats.org/officeDocument/2006/relationships" r:embed="rId1"/>
        <a:stretch>
          <a:fillRect/>
        </a:stretch>
      </xdr:blipFill>
      <xdr:spPr>
        <a:xfrm>
          <a:off x="14192251" y="530680"/>
          <a:ext cx="3075214" cy="336431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1660071</xdr:colOff>
      <xdr:row>22</xdr:row>
      <xdr:rowOff>61067</xdr:rowOff>
    </xdr:to>
    <xdr:pic>
      <xdr:nvPicPr>
        <xdr:cNvPr id="2" name="图片 1">
          <a:extLst>
            <a:ext uri="{FF2B5EF4-FFF2-40B4-BE49-F238E27FC236}">
              <a16:creationId xmlns:a16="http://schemas.microsoft.com/office/drawing/2014/main" id="{41A69EF6-C49E-415B-A2CC-27D1D40A056A}"/>
            </a:ext>
          </a:extLst>
        </xdr:cNvPr>
        <xdr:cNvPicPr>
          <a:picLocks noChangeAspect="1"/>
        </xdr:cNvPicPr>
      </xdr:nvPicPr>
      <xdr:blipFill>
        <a:blip xmlns:r="http://schemas.openxmlformats.org/officeDocument/2006/relationships" r:embed="rId1"/>
        <a:stretch>
          <a:fillRect/>
        </a:stretch>
      </xdr:blipFill>
      <xdr:spPr>
        <a:xfrm>
          <a:off x="13933714" y="530679"/>
          <a:ext cx="3224893" cy="342203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1524000</xdr:colOff>
      <xdr:row>22</xdr:row>
      <xdr:rowOff>30025</xdr:rowOff>
    </xdr:to>
    <xdr:pic>
      <xdr:nvPicPr>
        <xdr:cNvPr id="2" name="图片 1">
          <a:extLst>
            <a:ext uri="{FF2B5EF4-FFF2-40B4-BE49-F238E27FC236}">
              <a16:creationId xmlns:a16="http://schemas.microsoft.com/office/drawing/2014/main" id="{C6AD0D03-1D82-4527-9D57-E80E837B8A72}"/>
            </a:ext>
          </a:extLst>
        </xdr:cNvPr>
        <xdr:cNvPicPr>
          <a:picLocks noChangeAspect="1"/>
        </xdr:cNvPicPr>
      </xdr:nvPicPr>
      <xdr:blipFill>
        <a:blip xmlns:r="http://schemas.openxmlformats.org/officeDocument/2006/relationships" r:embed="rId1"/>
        <a:stretch>
          <a:fillRect/>
        </a:stretch>
      </xdr:blipFill>
      <xdr:spPr>
        <a:xfrm>
          <a:off x="13933714" y="530679"/>
          <a:ext cx="3088822" cy="339098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14</xdr:col>
      <xdr:colOff>1</xdr:colOff>
      <xdr:row>3</xdr:row>
      <xdr:rowOff>0</xdr:rowOff>
    </xdr:from>
    <xdr:to>
      <xdr:col>16</xdr:col>
      <xdr:colOff>1401536</xdr:colOff>
      <xdr:row>20</xdr:row>
      <xdr:rowOff>53763</xdr:rowOff>
    </xdr:to>
    <xdr:pic>
      <xdr:nvPicPr>
        <xdr:cNvPr id="2" name="图片 1">
          <a:extLst>
            <a:ext uri="{FF2B5EF4-FFF2-40B4-BE49-F238E27FC236}">
              <a16:creationId xmlns:a16="http://schemas.microsoft.com/office/drawing/2014/main" id="{9E6CCF28-BECD-453C-93DD-6A4FB601C5EB}"/>
            </a:ext>
          </a:extLst>
        </xdr:cNvPr>
        <xdr:cNvPicPr>
          <a:picLocks noChangeAspect="1"/>
        </xdr:cNvPicPr>
      </xdr:nvPicPr>
      <xdr:blipFill>
        <a:blip xmlns:r="http://schemas.openxmlformats.org/officeDocument/2006/relationships" r:embed="rId1"/>
        <a:stretch>
          <a:fillRect/>
        </a:stretch>
      </xdr:blipFill>
      <xdr:spPr>
        <a:xfrm>
          <a:off x="13933715" y="530679"/>
          <a:ext cx="2952750" cy="30609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1333500</xdr:colOff>
      <xdr:row>21</xdr:row>
      <xdr:rowOff>103149</xdr:rowOff>
    </xdr:to>
    <xdr:pic>
      <xdr:nvPicPr>
        <xdr:cNvPr id="2" name="图片 1">
          <a:extLst>
            <a:ext uri="{FF2B5EF4-FFF2-40B4-BE49-F238E27FC236}">
              <a16:creationId xmlns:a16="http://schemas.microsoft.com/office/drawing/2014/main" id="{15108994-9869-437B-8FA5-04920F552A1D}"/>
            </a:ext>
          </a:extLst>
        </xdr:cNvPr>
        <xdr:cNvPicPr>
          <a:picLocks noChangeAspect="1"/>
        </xdr:cNvPicPr>
      </xdr:nvPicPr>
      <xdr:blipFill>
        <a:blip xmlns:r="http://schemas.openxmlformats.org/officeDocument/2006/relationships" r:embed="rId1"/>
        <a:stretch>
          <a:fillRect/>
        </a:stretch>
      </xdr:blipFill>
      <xdr:spPr>
        <a:xfrm>
          <a:off x="13933714" y="530679"/>
          <a:ext cx="2884715" cy="328722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1578428</xdr:colOff>
      <xdr:row>21</xdr:row>
      <xdr:rowOff>122256</xdr:rowOff>
    </xdr:to>
    <xdr:pic>
      <xdr:nvPicPr>
        <xdr:cNvPr id="2" name="图片 1">
          <a:extLst>
            <a:ext uri="{FF2B5EF4-FFF2-40B4-BE49-F238E27FC236}">
              <a16:creationId xmlns:a16="http://schemas.microsoft.com/office/drawing/2014/main" id="{A6E5014D-FDF3-4E14-8521-66ACA9354C43}"/>
            </a:ext>
          </a:extLst>
        </xdr:cNvPr>
        <xdr:cNvPicPr>
          <a:picLocks noChangeAspect="1"/>
        </xdr:cNvPicPr>
      </xdr:nvPicPr>
      <xdr:blipFill>
        <a:blip xmlns:r="http://schemas.openxmlformats.org/officeDocument/2006/relationships" r:embed="rId1"/>
        <a:stretch>
          <a:fillRect/>
        </a:stretch>
      </xdr:blipFill>
      <xdr:spPr>
        <a:xfrm>
          <a:off x="13933714" y="530679"/>
          <a:ext cx="3129643" cy="330632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1510392</xdr:colOff>
      <xdr:row>21</xdr:row>
      <xdr:rowOff>127420</xdr:rowOff>
    </xdr:to>
    <xdr:pic>
      <xdr:nvPicPr>
        <xdr:cNvPr id="2" name="图片 1">
          <a:extLst>
            <a:ext uri="{FF2B5EF4-FFF2-40B4-BE49-F238E27FC236}">
              <a16:creationId xmlns:a16="http://schemas.microsoft.com/office/drawing/2014/main" id="{32FD6887-5BB7-4814-B251-C3C454297AB1}"/>
            </a:ext>
          </a:extLst>
        </xdr:cNvPr>
        <xdr:cNvPicPr>
          <a:picLocks noChangeAspect="1"/>
        </xdr:cNvPicPr>
      </xdr:nvPicPr>
      <xdr:blipFill>
        <a:blip xmlns:r="http://schemas.openxmlformats.org/officeDocument/2006/relationships" r:embed="rId1"/>
        <a:stretch>
          <a:fillRect/>
        </a:stretch>
      </xdr:blipFill>
      <xdr:spPr>
        <a:xfrm>
          <a:off x="13933714" y="530679"/>
          <a:ext cx="3061607" cy="331149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14</xdr:col>
      <xdr:colOff>1</xdr:colOff>
      <xdr:row>3</xdr:row>
      <xdr:rowOff>0</xdr:rowOff>
    </xdr:from>
    <xdr:to>
      <xdr:col>16</xdr:col>
      <xdr:colOff>1537608</xdr:colOff>
      <xdr:row>21</xdr:row>
      <xdr:rowOff>135456</xdr:rowOff>
    </xdr:to>
    <xdr:pic>
      <xdr:nvPicPr>
        <xdr:cNvPr id="2" name="图片 1">
          <a:extLst>
            <a:ext uri="{FF2B5EF4-FFF2-40B4-BE49-F238E27FC236}">
              <a16:creationId xmlns:a16="http://schemas.microsoft.com/office/drawing/2014/main" id="{1E66F384-AA58-453C-A3EA-FAB203330EF3}"/>
            </a:ext>
          </a:extLst>
        </xdr:cNvPr>
        <xdr:cNvPicPr>
          <a:picLocks noChangeAspect="1"/>
        </xdr:cNvPicPr>
      </xdr:nvPicPr>
      <xdr:blipFill>
        <a:blip xmlns:r="http://schemas.openxmlformats.org/officeDocument/2006/relationships" r:embed="rId1"/>
        <a:stretch>
          <a:fillRect/>
        </a:stretch>
      </xdr:blipFill>
      <xdr:spPr>
        <a:xfrm>
          <a:off x="13933715" y="530679"/>
          <a:ext cx="3088822" cy="331952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14</xdr:col>
      <xdr:colOff>0</xdr:colOff>
      <xdr:row>3</xdr:row>
      <xdr:rowOff>1</xdr:rowOff>
    </xdr:from>
    <xdr:to>
      <xdr:col>16</xdr:col>
      <xdr:colOff>1415142</xdr:colOff>
      <xdr:row>21</xdr:row>
      <xdr:rowOff>27900</xdr:rowOff>
    </xdr:to>
    <xdr:pic>
      <xdr:nvPicPr>
        <xdr:cNvPr id="2" name="图片 1">
          <a:extLst>
            <a:ext uri="{FF2B5EF4-FFF2-40B4-BE49-F238E27FC236}">
              <a16:creationId xmlns:a16="http://schemas.microsoft.com/office/drawing/2014/main" id="{897D9E9B-6658-438F-89C6-D78CB78F07FB}"/>
            </a:ext>
          </a:extLst>
        </xdr:cNvPr>
        <xdr:cNvPicPr>
          <a:picLocks noChangeAspect="1"/>
        </xdr:cNvPicPr>
      </xdr:nvPicPr>
      <xdr:blipFill>
        <a:blip xmlns:r="http://schemas.openxmlformats.org/officeDocument/2006/relationships" r:embed="rId1"/>
        <a:stretch>
          <a:fillRect/>
        </a:stretch>
      </xdr:blipFill>
      <xdr:spPr>
        <a:xfrm>
          <a:off x="13933714" y="530680"/>
          <a:ext cx="2966357" cy="321197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14</xdr:col>
      <xdr:colOff>0</xdr:colOff>
      <xdr:row>3</xdr:row>
      <xdr:rowOff>1</xdr:rowOff>
    </xdr:from>
    <xdr:to>
      <xdr:col>16</xdr:col>
      <xdr:colOff>1632857</xdr:colOff>
      <xdr:row>22</xdr:row>
      <xdr:rowOff>88127</xdr:rowOff>
    </xdr:to>
    <xdr:pic>
      <xdr:nvPicPr>
        <xdr:cNvPr id="2" name="图片 1">
          <a:extLst>
            <a:ext uri="{FF2B5EF4-FFF2-40B4-BE49-F238E27FC236}">
              <a16:creationId xmlns:a16="http://schemas.microsoft.com/office/drawing/2014/main" id="{354B2544-4E9B-4DF3-AA1E-2AD416C5C95A}"/>
            </a:ext>
          </a:extLst>
        </xdr:cNvPr>
        <xdr:cNvPicPr>
          <a:picLocks noChangeAspect="1"/>
        </xdr:cNvPicPr>
      </xdr:nvPicPr>
      <xdr:blipFill>
        <a:blip xmlns:r="http://schemas.openxmlformats.org/officeDocument/2006/relationships" r:embed="rId1"/>
        <a:stretch>
          <a:fillRect/>
        </a:stretch>
      </xdr:blipFill>
      <xdr:spPr>
        <a:xfrm>
          <a:off x="13947321" y="530680"/>
          <a:ext cx="3197679" cy="344909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1521837</xdr:colOff>
      <xdr:row>21</xdr:row>
      <xdr:rowOff>136071</xdr:rowOff>
    </xdr:to>
    <xdr:pic>
      <xdr:nvPicPr>
        <xdr:cNvPr id="2" name="图片 1">
          <a:extLst>
            <a:ext uri="{FF2B5EF4-FFF2-40B4-BE49-F238E27FC236}">
              <a16:creationId xmlns:a16="http://schemas.microsoft.com/office/drawing/2014/main" id="{42A636D0-7DFD-4AB7-B9B5-10B68FC28AA8}"/>
            </a:ext>
          </a:extLst>
        </xdr:cNvPr>
        <xdr:cNvPicPr>
          <a:picLocks noChangeAspect="1"/>
        </xdr:cNvPicPr>
      </xdr:nvPicPr>
      <xdr:blipFill>
        <a:blip xmlns:r="http://schemas.openxmlformats.org/officeDocument/2006/relationships" r:embed="rId1"/>
        <a:stretch>
          <a:fillRect/>
        </a:stretch>
      </xdr:blipFill>
      <xdr:spPr>
        <a:xfrm>
          <a:off x="14192250" y="530679"/>
          <a:ext cx="3113873" cy="3320142"/>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1333500</xdr:colOff>
      <xdr:row>20</xdr:row>
      <xdr:rowOff>132873</xdr:rowOff>
    </xdr:to>
    <xdr:pic>
      <xdr:nvPicPr>
        <xdr:cNvPr id="2" name="图片 1">
          <a:extLst>
            <a:ext uri="{FF2B5EF4-FFF2-40B4-BE49-F238E27FC236}">
              <a16:creationId xmlns:a16="http://schemas.microsoft.com/office/drawing/2014/main" id="{F9257ECB-2F30-4FBD-96C4-3A51A84F8E30}"/>
            </a:ext>
          </a:extLst>
        </xdr:cNvPr>
        <xdr:cNvPicPr>
          <a:picLocks noChangeAspect="1"/>
        </xdr:cNvPicPr>
      </xdr:nvPicPr>
      <xdr:blipFill>
        <a:blip xmlns:r="http://schemas.openxmlformats.org/officeDocument/2006/relationships" r:embed="rId1"/>
        <a:stretch>
          <a:fillRect/>
        </a:stretch>
      </xdr:blipFill>
      <xdr:spPr>
        <a:xfrm>
          <a:off x="13933714" y="530679"/>
          <a:ext cx="2898322" cy="314005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14</xdr:col>
      <xdr:colOff>0</xdr:colOff>
      <xdr:row>3</xdr:row>
      <xdr:rowOff>1</xdr:rowOff>
    </xdr:from>
    <xdr:to>
      <xdr:col>16</xdr:col>
      <xdr:colOff>1524000</xdr:colOff>
      <xdr:row>22</xdr:row>
      <xdr:rowOff>21743</xdr:rowOff>
    </xdr:to>
    <xdr:pic>
      <xdr:nvPicPr>
        <xdr:cNvPr id="3" name="图片 2">
          <a:extLst>
            <a:ext uri="{FF2B5EF4-FFF2-40B4-BE49-F238E27FC236}">
              <a16:creationId xmlns:a16="http://schemas.microsoft.com/office/drawing/2014/main" id="{29074849-5E90-40CF-8B1D-B1751A5D9D06}"/>
            </a:ext>
          </a:extLst>
        </xdr:cNvPr>
        <xdr:cNvPicPr>
          <a:picLocks noChangeAspect="1"/>
        </xdr:cNvPicPr>
      </xdr:nvPicPr>
      <xdr:blipFill>
        <a:blip xmlns:r="http://schemas.openxmlformats.org/officeDocument/2006/relationships" r:embed="rId1"/>
        <a:stretch>
          <a:fillRect/>
        </a:stretch>
      </xdr:blipFill>
      <xdr:spPr>
        <a:xfrm>
          <a:off x="13933714" y="530680"/>
          <a:ext cx="3088822" cy="337889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16</xdr:col>
      <xdr:colOff>1465761</xdr:colOff>
      <xdr:row>21</xdr:row>
      <xdr:rowOff>96974</xdr:rowOff>
    </xdr:to>
    <xdr:pic>
      <xdr:nvPicPr>
        <xdr:cNvPr id="2" name="图片 1">
          <a:extLst>
            <a:ext uri="{FF2B5EF4-FFF2-40B4-BE49-F238E27FC236}">
              <a16:creationId xmlns:a16="http://schemas.microsoft.com/office/drawing/2014/main" id="{A8332B83-E9AC-40F5-9459-A0AFAF63316F}"/>
            </a:ext>
          </a:extLst>
        </xdr:cNvPr>
        <xdr:cNvPicPr>
          <a:picLocks noChangeAspect="1"/>
        </xdr:cNvPicPr>
      </xdr:nvPicPr>
      <xdr:blipFill>
        <a:blip xmlns:r="http://schemas.openxmlformats.org/officeDocument/2006/relationships" r:embed="rId1"/>
        <a:stretch>
          <a:fillRect/>
        </a:stretch>
      </xdr:blipFill>
      <xdr:spPr>
        <a:xfrm>
          <a:off x="13887450" y="514350"/>
          <a:ext cx="3022146" cy="317926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14</xdr:col>
      <xdr:colOff>1</xdr:colOff>
      <xdr:row>3</xdr:row>
      <xdr:rowOff>0</xdr:rowOff>
    </xdr:from>
    <xdr:to>
      <xdr:col>16</xdr:col>
      <xdr:colOff>1582239</xdr:colOff>
      <xdr:row>21</xdr:row>
      <xdr:rowOff>172095</xdr:rowOff>
    </xdr:to>
    <xdr:pic>
      <xdr:nvPicPr>
        <xdr:cNvPr id="3" name="图片 2">
          <a:extLst>
            <a:ext uri="{FF2B5EF4-FFF2-40B4-BE49-F238E27FC236}">
              <a16:creationId xmlns:a16="http://schemas.microsoft.com/office/drawing/2014/main" id="{8D52BAAA-401A-4F20-9A72-7BA2266AA602}"/>
            </a:ext>
          </a:extLst>
        </xdr:cNvPr>
        <xdr:cNvPicPr>
          <a:picLocks noChangeAspect="1"/>
        </xdr:cNvPicPr>
      </xdr:nvPicPr>
      <xdr:blipFill>
        <a:blip xmlns:r="http://schemas.openxmlformats.org/officeDocument/2006/relationships" r:embed="rId1"/>
        <a:stretch>
          <a:fillRect/>
        </a:stretch>
      </xdr:blipFill>
      <xdr:spPr>
        <a:xfrm>
          <a:off x="13933715" y="530679"/>
          <a:ext cx="3143250" cy="335235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14</xdr:col>
      <xdr:colOff>0</xdr:colOff>
      <xdr:row>3</xdr:row>
      <xdr:rowOff>1</xdr:rowOff>
    </xdr:from>
    <xdr:to>
      <xdr:col>16</xdr:col>
      <xdr:colOff>1502773</xdr:colOff>
      <xdr:row>21</xdr:row>
      <xdr:rowOff>116068</xdr:rowOff>
    </xdr:to>
    <xdr:pic>
      <xdr:nvPicPr>
        <xdr:cNvPr id="3" name="图片 2">
          <a:extLst>
            <a:ext uri="{FF2B5EF4-FFF2-40B4-BE49-F238E27FC236}">
              <a16:creationId xmlns:a16="http://schemas.microsoft.com/office/drawing/2014/main" id="{80C0D304-9AEC-45F4-B8D7-6EA1518B7FE0}"/>
            </a:ext>
          </a:extLst>
        </xdr:cNvPr>
        <xdr:cNvPicPr>
          <a:picLocks noChangeAspect="1"/>
        </xdr:cNvPicPr>
      </xdr:nvPicPr>
      <xdr:blipFill>
        <a:blip xmlns:r="http://schemas.openxmlformats.org/officeDocument/2006/relationships" r:embed="rId1"/>
        <a:stretch>
          <a:fillRect/>
        </a:stretch>
      </xdr:blipFill>
      <xdr:spPr>
        <a:xfrm>
          <a:off x="13933714" y="530680"/>
          <a:ext cx="3075215" cy="33001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oyan\Desktop\Projects\Shell%20China\P02_Project%20Waltz_2202\DRB2\M2_yb_220323\M2_waltz_&#21508;&#30465;&#39118;&#20809;&#35013;&#26426;&#37327;_data_v2203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新能源发电大省"/>
      <sheetName val="X风光装机量占比"/>
      <sheetName val="Sheet1"/>
      <sheetName val="Benchmarks"/>
    </sheetNames>
    <sheetDataSet>
      <sheetData sheetId="0"/>
      <sheetData sheetId="1"/>
      <sheetData sheetId="2"/>
      <sheetData sheetId="3">
        <row r="4">
          <cell r="E4" t="str">
            <v>省份</v>
          </cell>
          <cell r="J4" t="str">
            <v>2021年各省用电量（亿千瓦时）</v>
          </cell>
          <cell r="Q4" t="str">
            <v>省份</v>
          </cell>
          <cell r="S4" t="str">
            <v>2021年各区域风光占电源总装机比重</v>
          </cell>
          <cell r="T4" t="str">
            <v>2021光伏发电量占本地区电力供应比重%</v>
          </cell>
        </row>
        <row r="5">
          <cell r="E5" t="str">
            <v>广东省</v>
          </cell>
          <cell r="J5">
            <v>7866.63</v>
          </cell>
          <cell r="Q5" t="str">
            <v>广东省</v>
          </cell>
          <cell r="S5">
            <v>0.14099999999999999</v>
          </cell>
          <cell r="T5">
            <v>1.7000000000000001E-2</v>
          </cell>
        </row>
        <row r="6">
          <cell r="E6" t="str">
            <v>山东省</v>
          </cell>
          <cell r="J6">
            <v>7382.93</v>
          </cell>
          <cell r="Q6" t="str">
            <v>山东省</v>
          </cell>
          <cell r="S6">
            <v>0.30499999999999999</v>
          </cell>
          <cell r="T6">
            <v>0.05</v>
          </cell>
        </row>
        <row r="7">
          <cell r="E7" t="str">
            <v>江苏省</v>
          </cell>
          <cell r="J7">
            <v>7001.16</v>
          </cell>
          <cell r="Q7" t="str">
            <v>江苏省</v>
          </cell>
          <cell r="S7">
            <v>0.26900000000000002</v>
          </cell>
          <cell r="T7">
            <v>3.3000000000000002E-2</v>
          </cell>
        </row>
        <row r="8">
          <cell r="E8" t="str">
            <v>浙江省</v>
          </cell>
          <cell r="J8">
            <v>5514.11</v>
          </cell>
          <cell r="Q8" t="str">
            <v>浙江省</v>
          </cell>
          <cell r="S8">
            <v>0.20399999999999999</v>
          </cell>
          <cell r="T8">
            <v>3.6999999999999998E-2</v>
          </cell>
        </row>
        <row r="9">
          <cell r="E9" t="str">
            <v>内蒙古自治区</v>
          </cell>
          <cell r="J9">
            <v>4154.9799999999996</v>
          </cell>
          <cell r="Q9" t="str">
            <v>内蒙古自治区</v>
          </cell>
          <cell r="S9">
            <v>0.34899999999999998</v>
          </cell>
          <cell r="T9">
            <v>3.5000000000000003E-2</v>
          </cell>
        </row>
        <row r="10">
          <cell r="E10" t="str">
            <v>河南省</v>
          </cell>
          <cell r="J10">
            <v>3646.91</v>
          </cell>
          <cell r="Q10" t="str">
            <v>河南省</v>
          </cell>
          <cell r="S10">
            <v>0.30599999999999999</v>
          </cell>
          <cell r="T10">
            <v>4.5999999999999999E-2</v>
          </cell>
        </row>
        <row r="11">
          <cell r="E11" t="str">
            <v>四川省</v>
          </cell>
          <cell r="J11">
            <v>3274.81</v>
          </cell>
          <cell r="Q11" t="str">
            <v>四川省</v>
          </cell>
          <cell r="S11">
            <v>6.3E-2</v>
          </cell>
          <cell r="T11">
            <v>7.0000000000000001E-3</v>
          </cell>
        </row>
        <row r="12">
          <cell r="E12" t="str">
            <v>福建省</v>
          </cell>
          <cell r="J12">
            <v>2836.66</v>
          </cell>
          <cell r="Q12" t="str">
            <v>福建省</v>
          </cell>
          <cell r="S12">
            <v>0.14499999999999999</v>
          </cell>
          <cell r="T12">
            <v>8.9999999999999993E-3</v>
          </cell>
        </row>
        <row r="13">
          <cell r="E13" t="str">
            <v>新疆省</v>
          </cell>
          <cell r="J13">
            <v>2734.18</v>
          </cell>
          <cell r="Q13" t="str">
            <v>新疆省</v>
          </cell>
          <cell r="S13">
            <v>0.32600000000000001</v>
          </cell>
          <cell r="T13">
            <v>4.3999999999999997E-2</v>
          </cell>
        </row>
        <row r="14">
          <cell r="E14" t="str">
            <v>安徽省</v>
          </cell>
          <cell r="J14">
            <v>2715.47</v>
          </cell>
          <cell r="Q14" t="str">
            <v>安徽省</v>
          </cell>
          <cell r="S14">
            <v>0.26200000000000001</v>
          </cell>
          <cell r="T14">
            <v>5.0999999999999997E-2</v>
          </cell>
        </row>
        <row r="15">
          <cell r="E15" t="str">
            <v>山西省</v>
          </cell>
          <cell r="J15">
            <v>2607.91</v>
          </cell>
          <cell r="Q15" t="str">
            <v>山西省</v>
          </cell>
          <cell r="S15">
            <v>0.253</v>
          </cell>
          <cell r="T15">
            <v>2.5999999999999999E-2</v>
          </cell>
        </row>
        <row r="16">
          <cell r="E16" t="str">
            <v>辽宁省</v>
          </cell>
          <cell r="J16">
            <v>2575.61</v>
          </cell>
          <cell r="Q16" t="str">
            <v>辽宁省</v>
          </cell>
          <cell r="S16">
            <v>0.316</v>
          </cell>
          <cell r="T16">
            <v>4.9000000000000002E-2</v>
          </cell>
        </row>
        <row r="17">
          <cell r="E17" t="str">
            <v>湖北省</v>
          </cell>
          <cell r="J17">
            <v>2470.7600000000002</v>
          </cell>
          <cell r="Q17" t="str">
            <v>湖北省</v>
          </cell>
          <cell r="S17">
            <v>0.19</v>
          </cell>
          <cell r="T17">
            <v>2.5000000000000001E-2</v>
          </cell>
        </row>
        <row r="18">
          <cell r="E18" t="str">
            <v>河北省</v>
          </cell>
          <cell r="J18">
            <v>2431.4299999999998</v>
          </cell>
          <cell r="Q18" t="str">
            <v>河北省</v>
          </cell>
          <cell r="S18">
            <v>0.49399999999999999</v>
          </cell>
          <cell r="T18">
            <v>9.0999999999999998E-2</v>
          </cell>
        </row>
        <row r="19">
          <cell r="E19" t="str">
            <v>广西壮族自治区</v>
          </cell>
          <cell r="J19">
            <v>2236.23</v>
          </cell>
          <cell r="Q19" t="str">
            <v>广西壮族自治区</v>
          </cell>
          <cell r="S19">
            <v>0.192</v>
          </cell>
          <cell r="T19">
            <v>1.4E-2</v>
          </cell>
        </row>
        <row r="20">
          <cell r="E20" t="str">
            <v>湖南省</v>
          </cell>
          <cell r="J20">
            <v>2154.54</v>
          </cell>
          <cell r="Q20" t="str">
            <v>湖南省</v>
          </cell>
          <cell r="S20">
            <v>0.23400000000000001</v>
          </cell>
          <cell r="T20">
            <v>2.1999999999999999E-2</v>
          </cell>
        </row>
        <row r="21">
          <cell r="E21" t="str">
            <v>云南省</v>
          </cell>
          <cell r="J21">
            <v>2138.25</v>
          </cell>
          <cell r="Q21" t="str">
            <v>云南省</v>
          </cell>
          <cell r="S21">
            <v>0.12</v>
          </cell>
          <cell r="T21">
            <v>1.4E-2</v>
          </cell>
        </row>
        <row r="22">
          <cell r="E22" t="str">
            <v>江西省</v>
          </cell>
          <cell r="J22">
            <v>1862.52</v>
          </cell>
          <cell r="Q22" t="str">
            <v>江西省</v>
          </cell>
          <cell r="S22">
            <v>0.30099999999999999</v>
          </cell>
          <cell r="T22">
            <v>4.9000000000000002E-2</v>
          </cell>
        </row>
        <row r="23">
          <cell r="E23" t="str">
            <v>上海市</v>
          </cell>
          <cell r="J23">
            <v>1749.62</v>
          </cell>
          <cell r="Q23" t="str">
            <v>上海市</v>
          </cell>
          <cell r="S23">
            <v>9.8000000000000004E-2</v>
          </cell>
          <cell r="T23">
            <v>1.4999999999999999E-2</v>
          </cell>
        </row>
        <row r="24">
          <cell r="E24" t="str">
            <v>贵州省</v>
          </cell>
          <cell r="J24">
            <v>1742.75</v>
          </cell>
          <cell r="Q24" t="str">
            <v>贵州省</v>
          </cell>
          <cell r="S24">
            <v>0.22700000000000001</v>
          </cell>
          <cell r="T24">
            <v>3.4000000000000002E-2</v>
          </cell>
        </row>
        <row r="25">
          <cell r="E25" t="str">
            <v>陕西省</v>
          </cell>
          <cell r="J25">
            <v>1736.73</v>
          </cell>
          <cell r="Q25" t="str">
            <v>陕西省</v>
          </cell>
          <cell r="S25">
            <v>0.30599999999999999</v>
          </cell>
          <cell r="T25">
            <v>5.0999999999999997E-2</v>
          </cell>
        </row>
        <row r="26">
          <cell r="E26" t="str">
            <v>甘肃省</v>
          </cell>
          <cell r="J26">
            <v>1494.7</v>
          </cell>
          <cell r="Q26" t="str">
            <v>甘肃省</v>
          </cell>
          <cell r="S26">
            <v>0.46600000000000003</v>
          </cell>
          <cell r="T26">
            <v>7.8E-2</v>
          </cell>
        </row>
        <row r="27">
          <cell r="E27" t="str">
            <v>北京市</v>
          </cell>
          <cell r="J27">
            <v>1232.92</v>
          </cell>
          <cell r="Q27" t="str">
            <v>北京市</v>
          </cell>
          <cell r="S27">
            <v>7.8E-2</v>
          </cell>
          <cell r="T27">
            <v>1.2999999999999999E-2</v>
          </cell>
        </row>
        <row r="28">
          <cell r="E28" t="str">
            <v>重庆市</v>
          </cell>
          <cell r="J28">
            <v>1167.55</v>
          </cell>
          <cell r="Q28" t="str">
            <v>重庆市</v>
          </cell>
          <cell r="S28">
            <v>0.09</v>
          </cell>
          <cell r="T28">
            <v>5.0000000000000001E-3</v>
          </cell>
        </row>
        <row r="29">
          <cell r="E29" t="str">
            <v>宁夏回族自治区</v>
          </cell>
          <cell r="J29">
            <v>1158.49</v>
          </cell>
          <cell r="Q29" t="str">
            <v>宁夏回族自治区</v>
          </cell>
          <cell r="S29">
            <v>0.45700000000000002</v>
          </cell>
          <cell r="T29">
            <v>9.1999999999999998E-2</v>
          </cell>
        </row>
        <row r="30">
          <cell r="E30" t="str">
            <v>黑龙江省</v>
          </cell>
          <cell r="J30">
            <v>1088.75</v>
          </cell>
          <cell r="Q30" t="str">
            <v>黑龙江省</v>
          </cell>
          <cell r="S30">
            <v>0.317</v>
          </cell>
          <cell r="T30">
            <v>4.4999999999999998E-2</v>
          </cell>
        </row>
        <row r="31">
          <cell r="E31" t="str">
            <v>天津市</v>
          </cell>
          <cell r="J31">
            <v>982.29</v>
          </cell>
          <cell r="Q31" t="str">
            <v>天津市</v>
          </cell>
          <cell r="S31">
            <v>0.14099999999999999</v>
          </cell>
          <cell r="T31">
            <v>2.5999999999999999E-2</v>
          </cell>
        </row>
        <row r="32">
          <cell r="E32" t="str">
            <v>青海省</v>
          </cell>
          <cell r="J32">
            <v>857.64</v>
          </cell>
          <cell r="Q32" t="str">
            <v>青海省</v>
          </cell>
          <cell r="S32">
            <v>0.61499999999999999</v>
          </cell>
          <cell r="T32">
            <v>0.21299999999999999</v>
          </cell>
        </row>
        <row r="33">
          <cell r="E33" t="str">
            <v>吉林省</v>
          </cell>
          <cell r="J33">
            <v>843.18</v>
          </cell>
          <cell r="Q33" t="str">
            <v>吉林省</v>
          </cell>
          <cell r="S33">
            <v>0.28999999999999998</v>
          </cell>
          <cell r="T33">
            <v>5.2999999999999999E-2</v>
          </cell>
        </row>
        <row r="34">
          <cell r="E34" t="str">
            <v>海南省</v>
          </cell>
          <cell r="J34">
            <v>405.47</v>
          </cell>
          <cell r="Q34" t="str">
            <v>海南省</v>
          </cell>
          <cell r="S34">
            <v>0.16600000000000001</v>
          </cell>
          <cell r="T34">
            <v>4.1000000000000002E-2</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6294-764D-4DBD-98F0-BA347EACC5F8}">
  <dimension ref="B1:S3"/>
  <sheetViews>
    <sheetView topLeftCell="E1" zoomScaleNormal="100" workbookViewId="0">
      <selection activeCell="E15" sqref="E15"/>
    </sheetView>
  </sheetViews>
  <sheetFormatPr defaultColWidth="8.88671875" defaultRowHeight="13.95" x14ac:dyDescent="0.25"/>
  <cols>
    <col min="1" max="5" width="8.88671875" style="153"/>
    <col min="6" max="6" width="12.77734375" style="153" hidden="1" customWidth="1"/>
    <col min="7" max="7" width="0" style="153" hidden="1" customWidth="1"/>
    <col min="8" max="8" width="25.33203125" style="153" customWidth="1"/>
    <col min="9" max="9" width="14.5546875" style="153" customWidth="1"/>
    <col min="10" max="10" width="25.88671875" style="153" customWidth="1"/>
    <col min="11" max="11" width="15.33203125" style="153" customWidth="1"/>
    <col min="12" max="12" width="15.44140625" style="153" customWidth="1"/>
    <col min="13" max="15" width="8.88671875" style="153"/>
    <col min="16" max="16" width="22.88671875" style="153" customWidth="1"/>
    <col min="17" max="17" width="23.77734375" style="153" customWidth="1"/>
    <col min="18" max="18" width="17.77734375" style="153" customWidth="1"/>
    <col min="19" max="19" width="18.6640625" style="153" customWidth="1"/>
    <col min="20" max="16384" width="8.88671875" style="153"/>
  </cols>
  <sheetData>
    <row r="1" spans="2:19" x14ac:dyDescent="0.25">
      <c r="B1" s="152" t="s">
        <v>0</v>
      </c>
      <c r="C1" s="259" t="s">
        <v>1</v>
      </c>
      <c r="D1" s="259"/>
      <c r="E1" s="259"/>
      <c r="F1" s="259"/>
      <c r="G1" s="259"/>
      <c r="H1" s="259"/>
      <c r="I1" s="259"/>
      <c r="J1" s="259"/>
      <c r="K1" s="259"/>
      <c r="L1" s="259"/>
      <c r="M1" s="259"/>
      <c r="N1" s="259"/>
      <c r="O1" s="259"/>
      <c r="P1" s="259"/>
      <c r="Q1" s="259"/>
    </row>
    <row r="2" spans="2:19" x14ac:dyDescent="0.25">
      <c r="B2" s="154" t="s">
        <v>0</v>
      </c>
      <c r="C2" s="259" t="s">
        <v>2</v>
      </c>
      <c r="D2" s="259"/>
      <c r="E2" s="259"/>
      <c r="F2" s="259"/>
      <c r="G2" s="259"/>
      <c r="H2" s="259"/>
      <c r="I2" s="259"/>
      <c r="J2" s="259"/>
      <c r="K2" s="259"/>
      <c r="L2" s="259"/>
      <c r="M2" s="259"/>
      <c r="N2" s="259"/>
      <c r="O2" s="259"/>
      <c r="P2" s="259"/>
      <c r="Q2" s="259"/>
    </row>
    <row r="3" spans="2:19" ht="13.8" customHeight="1" x14ac:dyDescent="0.25">
      <c r="B3" s="155" t="s">
        <v>0</v>
      </c>
      <c r="C3" s="156" t="s">
        <v>3</v>
      </c>
      <c r="D3" s="156"/>
      <c r="E3" s="156"/>
      <c r="F3" s="156"/>
      <c r="G3" s="156"/>
      <c r="H3" s="156"/>
      <c r="I3" s="156"/>
      <c r="J3" s="156"/>
      <c r="K3" s="156"/>
      <c r="L3" s="156"/>
      <c r="M3" s="156"/>
      <c r="N3" s="156"/>
      <c r="O3" s="156"/>
      <c r="P3" s="156"/>
      <c r="Q3" s="156"/>
      <c r="R3" s="156"/>
      <c r="S3" s="156"/>
    </row>
  </sheetData>
  <mergeCells count="2">
    <mergeCell ref="C1:Q1"/>
    <mergeCell ref="C2:Q2"/>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0922-FD68-4DE7-AD7E-D5A50437E894}">
  <sheetPr>
    <tabColor theme="7" tint="0.39997558519241921"/>
  </sheetPr>
  <dimension ref="B1:S43"/>
  <sheetViews>
    <sheetView topLeftCell="E8" zoomScaleNormal="100" workbookViewId="0">
      <selection activeCell="E15" sqref="E15"/>
    </sheetView>
  </sheetViews>
  <sheetFormatPr defaultColWidth="8.88671875" defaultRowHeight="13.95" x14ac:dyDescent="0.25"/>
  <cols>
    <col min="1" max="5" width="8.88671875" style="153"/>
    <col min="6" max="6" width="12.77734375" style="153" hidden="1" customWidth="1"/>
    <col min="7" max="7" width="0" style="153" hidden="1" customWidth="1"/>
    <col min="8" max="8" width="25.33203125" style="153" customWidth="1"/>
    <col min="9" max="9" width="14.5546875" style="153" customWidth="1"/>
    <col min="10" max="10" width="25.88671875" style="153" customWidth="1"/>
    <col min="11" max="11" width="15.33203125" style="153" customWidth="1"/>
    <col min="12" max="12" width="15.44140625" style="153" customWidth="1"/>
    <col min="13" max="15" width="8.88671875" style="153"/>
    <col min="16" max="16" width="22.88671875" style="153" customWidth="1"/>
    <col min="17" max="17" width="23.77734375" style="153" customWidth="1"/>
    <col min="18" max="18" width="17.77734375" style="153" customWidth="1"/>
    <col min="19" max="19" width="18.6640625" style="153" customWidth="1"/>
    <col min="20" max="16384" width="8.88671875" style="153"/>
  </cols>
  <sheetData>
    <row r="1" spans="2:19" x14ac:dyDescent="0.25">
      <c r="B1" s="152" t="s">
        <v>0</v>
      </c>
      <c r="C1" s="259" t="s">
        <v>1</v>
      </c>
      <c r="D1" s="259"/>
      <c r="E1" s="259"/>
      <c r="F1" s="259"/>
      <c r="G1" s="259"/>
      <c r="H1" s="259"/>
      <c r="I1" s="259"/>
      <c r="J1" s="259"/>
      <c r="K1" s="259"/>
      <c r="L1" s="259"/>
      <c r="M1" s="259"/>
      <c r="N1" s="259"/>
      <c r="O1" s="259"/>
      <c r="P1" s="259"/>
      <c r="Q1" s="259"/>
    </row>
    <row r="2" spans="2:19" x14ac:dyDescent="0.25">
      <c r="B2" s="154" t="s">
        <v>0</v>
      </c>
      <c r="C2" s="259" t="s">
        <v>2</v>
      </c>
      <c r="D2" s="259"/>
      <c r="E2" s="259"/>
      <c r="F2" s="259"/>
      <c r="G2" s="259"/>
      <c r="H2" s="259"/>
      <c r="I2" s="259"/>
      <c r="J2" s="259"/>
      <c r="K2" s="259"/>
      <c r="L2" s="259"/>
      <c r="M2" s="259"/>
      <c r="N2" s="259"/>
      <c r="O2" s="259"/>
      <c r="P2" s="259"/>
      <c r="Q2" s="259"/>
    </row>
    <row r="3" spans="2:19" ht="13.8" customHeight="1" x14ac:dyDescent="0.25">
      <c r="B3" s="155" t="s">
        <v>0</v>
      </c>
      <c r="C3" s="156" t="s">
        <v>3</v>
      </c>
      <c r="D3" s="156"/>
      <c r="E3" s="156"/>
      <c r="F3" s="156"/>
      <c r="G3" s="156"/>
      <c r="H3" s="156"/>
      <c r="I3" s="156"/>
      <c r="J3" s="156"/>
      <c r="K3" s="156"/>
      <c r="L3" s="156"/>
      <c r="M3" s="156"/>
      <c r="N3" s="156"/>
      <c r="O3" s="156"/>
      <c r="P3" s="156"/>
      <c r="Q3" s="156"/>
      <c r="R3" s="156"/>
      <c r="S3" s="156"/>
    </row>
    <row r="5" spans="2:19" x14ac:dyDescent="0.25">
      <c r="B5" s="40"/>
      <c r="C5" s="40"/>
      <c r="D5" s="40"/>
      <c r="E5" s="40"/>
      <c r="F5" s="40"/>
      <c r="G5" s="40"/>
      <c r="H5" s="40"/>
      <c r="I5" s="40"/>
      <c r="J5" s="40"/>
      <c r="K5" s="40"/>
      <c r="L5" s="40"/>
      <c r="M5" s="40"/>
      <c r="N5" s="40"/>
      <c r="O5" s="40"/>
      <c r="P5" s="40"/>
      <c r="Q5" s="40"/>
      <c r="R5" s="40"/>
      <c r="S5" s="40"/>
    </row>
    <row r="6" spans="2:19" ht="14.55" thickBot="1" x14ac:dyDescent="0.3">
      <c r="B6" s="40"/>
      <c r="C6" s="40"/>
      <c r="D6" s="40" t="s">
        <v>272</v>
      </c>
      <c r="E6" s="40"/>
      <c r="F6" s="40"/>
      <c r="G6" s="40"/>
      <c r="H6" s="40"/>
      <c r="I6" s="40"/>
      <c r="J6" s="40"/>
      <c r="K6" s="40"/>
      <c r="L6" s="40"/>
      <c r="M6" s="40"/>
      <c r="N6" s="40" t="s">
        <v>273</v>
      </c>
      <c r="O6" s="40"/>
      <c r="P6" s="40"/>
      <c r="Q6" s="40"/>
      <c r="R6" s="40"/>
      <c r="S6" s="40"/>
    </row>
    <row r="7" spans="2:19" ht="26.05" x14ac:dyDescent="0.25">
      <c r="B7" s="157"/>
      <c r="C7" s="157"/>
      <c r="D7" s="258" t="s">
        <v>274</v>
      </c>
      <c r="E7" s="159"/>
      <c r="F7" s="159"/>
      <c r="G7" s="159"/>
      <c r="H7" s="159"/>
      <c r="I7" s="159"/>
      <c r="J7" s="159"/>
      <c r="K7" s="159"/>
      <c r="L7" s="159"/>
      <c r="M7" s="160"/>
      <c r="N7" s="258" t="s">
        <v>275</v>
      </c>
      <c r="O7" s="159"/>
      <c r="P7" s="159"/>
      <c r="Q7" s="159"/>
      <c r="R7" s="159"/>
      <c r="S7" s="160"/>
    </row>
    <row r="8" spans="2:19" ht="14.55" thickBot="1" x14ac:dyDescent="0.3">
      <c r="B8" s="161" t="s">
        <v>276</v>
      </c>
      <c r="C8" s="162" t="s">
        <v>277</v>
      </c>
      <c r="D8" s="163" t="s">
        <v>278</v>
      </c>
      <c r="E8" s="164" t="s">
        <v>279</v>
      </c>
      <c r="F8" s="164" t="s">
        <v>280</v>
      </c>
      <c r="G8" s="164" t="s">
        <v>281</v>
      </c>
      <c r="H8" s="164" t="s">
        <v>282</v>
      </c>
      <c r="I8" s="164" t="s">
        <v>283</v>
      </c>
      <c r="J8" s="164" t="s">
        <v>284</v>
      </c>
      <c r="K8" s="164" t="s">
        <v>353</v>
      </c>
      <c r="L8" s="164" t="s">
        <v>285</v>
      </c>
      <c r="M8" s="165" t="s">
        <v>286</v>
      </c>
      <c r="N8" s="166" t="s">
        <v>287</v>
      </c>
      <c r="O8" s="40" t="s">
        <v>279</v>
      </c>
      <c r="P8" s="40" t="s">
        <v>288</v>
      </c>
      <c r="Q8" s="40" t="s">
        <v>289</v>
      </c>
      <c r="R8" s="40" t="s">
        <v>290</v>
      </c>
      <c r="S8" s="167" t="s">
        <v>285</v>
      </c>
    </row>
    <row r="9" spans="2:19" x14ac:dyDescent="0.25">
      <c r="B9" s="168" t="s">
        <v>291</v>
      </c>
      <c r="C9" s="169">
        <f t="shared" ref="C9:C38" si="0">(D9+N9)^(1/2)</f>
        <v>7.416198487095663</v>
      </c>
      <c r="D9" s="170">
        <v>30</v>
      </c>
      <c r="E9" s="40" t="s">
        <v>95</v>
      </c>
      <c r="F9" s="40">
        <v>0.95459990000000006</v>
      </c>
      <c r="G9" s="40">
        <v>0.99519999999999997</v>
      </c>
      <c r="H9" s="40">
        <v>7866.63</v>
      </c>
      <c r="I9" s="40">
        <v>124369.67</v>
      </c>
      <c r="J9" s="40">
        <f t="shared" ref="J9:J38" si="1">H9/I9</f>
        <v>6.3251997050406267E-2</v>
      </c>
      <c r="K9" s="171">
        <v>9.8128963014855144E-2</v>
      </c>
      <c r="L9" s="40">
        <v>9027.8645973666735</v>
      </c>
      <c r="M9" s="167">
        <v>10499.7990425895</v>
      </c>
      <c r="N9" s="158">
        <v>25</v>
      </c>
      <c r="O9" s="159" t="s">
        <v>292</v>
      </c>
      <c r="P9" s="159">
        <v>2215</v>
      </c>
      <c r="Q9" s="172">
        <v>0.14099999999999999</v>
      </c>
      <c r="R9" s="172">
        <v>1.7000000000000001E-2</v>
      </c>
      <c r="S9" s="173">
        <v>0.23330000000000001</v>
      </c>
    </row>
    <row r="10" spans="2:19" x14ac:dyDescent="0.25">
      <c r="B10" s="168"/>
      <c r="C10" s="169">
        <f t="shared" si="0"/>
        <v>6.324555320336759</v>
      </c>
      <c r="D10" s="170">
        <v>29</v>
      </c>
      <c r="E10" s="40" t="s">
        <v>49</v>
      </c>
      <c r="F10" s="40">
        <v>0.55469999999999997</v>
      </c>
      <c r="G10" s="40">
        <v>0.55020000000000002</v>
      </c>
      <c r="H10" s="40">
        <v>7382.93</v>
      </c>
      <c r="I10" s="40">
        <v>83095.899999999994</v>
      </c>
      <c r="J10" s="40">
        <f t="shared" si="1"/>
        <v>8.8848306595150917E-2</v>
      </c>
      <c r="K10" s="171">
        <v>9.2095251068280135E-2</v>
      </c>
      <c r="L10" s="40">
        <v>8472.7630982817718</v>
      </c>
      <c r="M10" s="167">
        <v>9854.1918643059744</v>
      </c>
      <c r="N10" s="166">
        <v>11</v>
      </c>
      <c r="O10" s="40" t="s">
        <v>293</v>
      </c>
      <c r="P10" s="40">
        <v>5285</v>
      </c>
      <c r="Q10" s="174">
        <v>0.30499999999999999</v>
      </c>
      <c r="R10" s="174">
        <v>0.05</v>
      </c>
      <c r="S10" s="175">
        <v>0.42</v>
      </c>
    </row>
    <row r="11" spans="2:19" x14ac:dyDescent="0.25">
      <c r="B11" s="168" t="s">
        <v>291</v>
      </c>
      <c r="C11" s="169">
        <f t="shared" si="0"/>
        <v>6.4807406984078604</v>
      </c>
      <c r="D11" s="170">
        <v>28</v>
      </c>
      <c r="E11" s="40" t="s">
        <v>60</v>
      </c>
      <c r="F11" s="40">
        <v>0.83679999999999999</v>
      </c>
      <c r="G11" s="40">
        <v>0.83889999999999998</v>
      </c>
      <c r="H11" s="40">
        <v>7001.16</v>
      </c>
      <c r="I11" s="40">
        <v>116364.2</v>
      </c>
      <c r="J11" s="40">
        <f t="shared" si="1"/>
        <v>6.0165927321289538E-2</v>
      </c>
      <c r="K11" s="171">
        <v>8.7333021980324888E-2</v>
      </c>
      <c r="L11" s="40">
        <v>8034.6380221898899</v>
      </c>
      <c r="M11" s="167">
        <v>9344.6333518947631</v>
      </c>
      <c r="N11" s="166">
        <v>14</v>
      </c>
      <c r="O11" s="40" t="s">
        <v>294</v>
      </c>
      <c r="P11" s="40">
        <v>4150</v>
      </c>
      <c r="Q11" s="174">
        <v>0.26900000000000002</v>
      </c>
      <c r="R11" s="174">
        <v>3.3000000000000002E-2</v>
      </c>
      <c r="S11" s="175">
        <v>0.34363636363636357</v>
      </c>
    </row>
    <row r="12" spans="2:19" x14ac:dyDescent="0.25">
      <c r="B12" s="168"/>
      <c r="C12" s="169">
        <f t="shared" si="0"/>
        <v>6.7823299831252681</v>
      </c>
      <c r="D12" s="170">
        <v>27</v>
      </c>
      <c r="E12" s="40" t="s">
        <v>66</v>
      </c>
      <c r="F12" s="40">
        <v>0.59150000000000003</v>
      </c>
      <c r="G12" s="40">
        <v>0.622</v>
      </c>
      <c r="H12" s="40">
        <v>5514.11</v>
      </c>
      <c r="I12" s="40">
        <v>73516</v>
      </c>
      <c r="J12" s="40">
        <f t="shared" si="1"/>
        <v>7.5005577017247943E-2</v>
      </c>
      <c r="K12" s="171">
        <v>6.8783443005434708E-2</v>
      </c>
      <c r="L12" s="40">
        <v>6328.0767564999933</v>
      </c>
      <c r="M12" s="167">
        <v>7359.8284015815134</v>
      </c>
      <c r="N12" s="166">
        <v>19</v>
      </c>
      <c r="O12" s="40" t="s">
        <v>295</v>
      </c>
      <c r="P12" s="40">
        <v>2206</v>
      </c>
      <c r="Q12" s="174">
        <v>0.20399999999999999</v>
      </c>
      <c r="R12" s="174">
        <v>3.6999999999999998E-2</v>
      </c>
      <c r="S12" s="175">
        <v>0.36</v>
      </c>
    </row>
    <row r="13" spans="2:19" x14ac:dyDescent="0.25">
      <c r="B13" s="168"/>
      <c r="C13" s="169">
        <f t="shared" si="0"/>
        <v>5.5677643628300215</v>
      </c>
      <c r="D13" s="170">
        <v>26</v>
      </c>
      <c r="E13" s="40" t="s">
        <v>96</v>
      </c>
      <c r="F13" s="40">
        <v>0.59858800000000001</v>
      </c>
      <c r="G13" s="40">
        <v>0.59009500000000004</v>
      </c>
      <c r="H13" s="40">
        <v>4154.9799999999996</v>
      </c>
      <c r="I13" s="40">
        <v>20514.2</v>
      </c>
      <c r="J13" s="40">
        <f t="shared" si="1"/>
        <v>0.20254165407376351</v>
      </c>
      <c r="K13" s="171">
        <v>5.1829548198842806E-2</v>
      </c>
      <c r="L13" s="40">
        <v>4768.3184342935383</v>
      </c>
      <c r="M13" s="167">
        <v>5545.7616572761799</v>
      </c>
      <c r="N13" s="166">
        <v>5</v>
      </c>
      <c r="O13" s="40" t="s">
        <v>296</v>
      </c>
      <c r="P13" s="40">
        <v>5408</v>
      </c>
      <c r="Q13" s="174">
        <v>0.34899999999999998</v>
      </c>
      <c r="R13" s="174">
        <v>3.5000000000000003E-2</v>
      </c>
      <c r="S13" s="175">
        <v>0.622</v>
      </c>
    </row>
    <row r="14" spans="2:19" x14ac:dyDescent="0.25">
      <c r="B14" s="168" t="s">
        <v>297</v>
      </c>
      <c r="C14" s="169">
        <f t="shared" si="0"/>
        <v>5.9160797830996161</v>
      </c>
      <c r="D14" s="170">
        <v>25</v>
      </c>
      <c r="E14" s="40" t="s">
        <v>78</v>
      </c>
      <c r="F14" s="40">
        <v>0.66143099999999988</v>
      </c>
      <c r="G14" s="40">
        <v>0.66581800000000002</v>
      </c>
      <c r="H14" s="40">
        <v>3646.91</v>
      </c>
      <c r="I14" s="40">
        <v>58887.41</v>
      </c>
      <c r="J14" s="40">
        <f t="shared" si="1"/>
        <v>6.1930215643717389E-2</v>
      </c>
      <c r="K14" s="171">
        <v>4.5491842950349179E-2</v>
      </c>
      <c r="L14" s="40">
        <v>4185.2495514321245</v>
      </c>
      <c r="M14" s="167">
        <v>4867.6271956873625</v>
      </c>
      <c r="N14" s="166">
        <v>10</v>
      </c>
      <c r="O14" s="40" t="s">
        <v>298</v>
      </c>
      <c r="P14" s="40">
        <v>3406</v>
      </c>
      <c r="Q14" s="174">
        <v>0.30599999999999999</v>
      </c>
      <c r="R14" s="174">
        <v>4.5999999999999999E-2</v>
      </c>
      <c r="S14" s="175">
        <v>0.3846</v>
      </c>
    </row>
    <row r="15" spans="2:19" x14ac:dyDescent="0.25">
      <c r="B15" s="168" t="s">
        <v>291</v>
      </c>
      <c r="C15" s="169">
        <f t="shared" si="0"/>
        <v>7.3484692283495345</v>
      </c>
      <c r="D15" s="170">
        <v>24</v>
      </c>
      <c r="E15" s="40" t="s">
        <v>81</v>
      </c>
      <c r="F15" s="40">
        <v>0.78947999999999996</v>
      </c>
      <c r="G15" s="40">
        <v>0.79200000000000004</v>
      </c>
      <c r="H15" s="40">
        <v>3274.81</v>
      </c>
      <c r="I15" s="40">
        <v>53850.79</v>
      </c>
      <c r="J15" s="40">
        <f t="shared" si="1"/>
        <v>6.0812664029627046E-2</v>
      </c>
      <c r="K15" s="171">
        <v>4.0850238205009992E-2</v>
      </c>
      <c r="L15" s="40">
        <v>3758.2219148609192</v>
      </c>
      <c r="M15" s="167">
        <v>4370.9754879360689</v>
      </c>
      <c r="N15" s="166">
        <v>30</v>
      </c>
      <c r="O15" s="40" t="s">
        <v>299</v>
      </c>
      <c r="P15" s="40">
        <v>723</v>
      </c>
      <c r="Q15" s="174">
        <v>6.3E-2</v>
      </c>
      <c r="R15" s="174">
        <v>7.0000000000000001E-3</v>
      </c>
      <c r="S15" s="175">
        <v>0.1467</v>
      </c>
    </row>
    <row r="16" spans="2:19" x14ac:dyDescent="0.25">
      <c r="B16" s="168" t="s">
        <v>300</v>
      </c>
      <c r="C16" s="169">
        <f t="shared" si="0"/>
        <v>6.7823299831252681</v>
      </c>
      <c r="D16" s="170">
        <v>23</v>
      </c>
      <c r="E16" s="40" t="s">
        <v>97</v>
      </c>
      <c r="F16" s="40">
        <v>0.56810000000000005</v>
      </c>
      <c r="G16" s="40">
        <v>0.56530000000000002</v>
      </c>
      <c r="H16" s="40">
        <v>2836.66</v>
      </c>
      <c r="I16" s="40">
        <v>48810</v>
      </c>
      <c r="J16" s="40">
        <f t="shared" si="1"/>
        <v>5.8116369596394178E-2</v>
      </c>
      <c r="K16" s="171">
        <v>3.5384720550695657E-2</v>
      </c>
      <c r="L16" s="40">
        <v>3255.3942906640004</v>
      </c>
      <c r="M16" s="167">
        <v>3786.1650989244354</v>
      </c>
      <c r="N16" s="166">
        <v>23</v>
      </c>
      <c r="O16" s="40" t="s">
        <v>301</v>
      </c>
      <c r="P16" s="40">
        <v>1012</v>
      </c>
      <c r="Q16" s="174">
        <v>0.14499999999999999</v>
      </c>
      <c r="R16" s="174">
        <v>8.9999999999999993E-3</v>
      </c>
      <c r="S16" s="175">
        <v>0.23</v>
      </c>
    </row>
    <row r="17" spans="2:19" x14ac:dyDescent="0.25">
      <c r="B17" s="168"/>
      <c r="C17" s="169">
        <f t="shared" si="0"/>
        <v>5.2915026221291814</v>
      </c>
      <c r="D17" s="170">
        <v>22</v>
      </c>
      <c r="E17" s="40" t="s">
        <v>302</v>
      </c>
      <c r="F17" s="40">
        <v>0</v>
      </c>
      <c r="G17" s="40">
        <v>0</v>
      </c>
      <c r="H17" s="40">
        <v>2734.18</v>
      </c>
      <c r="I17" s="40">
        <v>16000</v>
      </c>
      <c r="J17" s="40">
        <f t="shared" si="1"/>
        <v>0.17088624999999999</v>
      </c>
      <c r="K17" s="171">
        <v>3.4106376948700605E-2</v>
      </c>
      <c r="L17" s="40">
        <v>3137.7866792804557</v>
      </c>
      <c r="M17" s="167">
        <v>3649.3823335109646</v>
      </c>
      <c r="N17" s="166">
        <v>6</v>
      </c>
      <c r="O17" s="40" t="s">
        <v>303</v>
      </c>
      <c r="P17" s="40">
        <v>3762</v>
      </c>
      <c r="Q17" s="174">
        <v>0.32600000000000001</v>
      </c>
      <c r="R17" s="174">
        <v>4.3999999999999997E-2</v>
      </c>
      <c r="S17" s="175">
        <v>0.38</v>
      </c>
    </row>
    <row r="18" spans="2:19" x14ac:dyDescent="0.25">
      <c r="B18" s="168" t="s">
        <v>297</v>
      </c>
      <c r="C18" s="169">
        <f t="shared" si="0"/>
        <v>6</v>
      </c>
      <c r="D18" s="170">
        <v>21</v>
      </c>
      <c r="E18" s="40" t="s">
        <v>72</v>
      </c>
      <c r="F18" s="40">
        <v>0.82789999999999997</v>
      </c>
      <c r="G18" s="40">
        <v>0.82789999999999997</v>
      </c>
      <c r="H18" s="40">
        <v>2715.47</v>
      </c>
      <c r="I18" s="40">
        <v>42959.199999999997</v>
      </c>
      <c r="J18" s="40">
        <f t="shared" si="1"/>
        <v>6.3210441535224121E-2</v>
      </c>
      <c r="K18" s="171">
        <v>3.387298693315291E-2</v>
      </c>
      <c r="L18" s="40">
        <v>3116.3147978500679</v>
      </c>
      <c r="M18" s="167">
        <v>3624.4096018473615</v>
      </c>
      <c r="N18" s="166">
        <v>15</v>
      </c>
      <c r="O18" s="40" t="s">
        <v>304</v>
      </c>
      <c r="P18" s="40">
        <v>2218</v>
      </c>
      <c r="Q18" s="174">
        <v>0.26200000000000001</v>
      </c>
      <c r="R18" s="174">
        <v>5.0999999999999997E-2</v>
      </c>
      <c r="S18" s="175">
        <v>0.4</v>
      </c>
    </row>
    <row r="19" spans="2:19" x14ac:dyDescent="0.25">
      <c r="B19" s="168" t="s">
        <v>291</v>
      </c>
      <c r="C19" s="169">
        <f t="shared" si="0"/>
        <v>6</v>
      </c>
      <c r="D19" s="170">
        <v>20</v>
      </c>
      <c r="E19" s="176" t="s">
        <v>55</v>
      </c>
      <c r="F19" s="176">
        <v>0.64982999999999991</v>
      </c>
      <c r="G19" s="176">
        <v>0.51117900000000005</v>
      </c>
      <c r="H19" s="176">
        <v>2607.91</v>
      </c>
      <c r="I19" s="176">
        <v>22590.16</v>
      </c>
      <c r="J19" s="176">
        <f t="shared" si="1"/>
        <v>0.11544451212386278</v>
      </c>
      <c r="K19" s="177">
        <v>3.2531275010528125E-2</v>
      </c>
      <c r="L19" s="176">
        <v>2992.8773009685874</v>
      </c>
      <c r="M19" s="178">
        <v>3480.8464261265094</v>
      </c>
      <c r="N19" s="166">
        <v>16</v>
      </c>
      <c r="O19" s="176" t="s">
        <v>305</v>
      </c>
      <c r="P19" s="176">
        <v>1565</v>
      </c>
      <c r="Q19" s="179">
        <v>0.253</v>
      </c>
      <c r="R19" s="179">
        <v>2.5999999999999999E-2</v>
      </c>
      <c r="S19" s="180">
        <v>0.4</v>
      </c>
    </row>
    <row r="20" spans="2:19" x14ac:dyDescent="0.25">
      <c r="B20" s="168"/>
      <c r="C20" s="169">
        <f t="shared" si="0"/>
        <v>5.196152422706632</v>
      </c>
      <c r="D20" s="170">
        <v>19</v>
      </c>
      <c r="E20" s="40" t="s">
        <v>43</v>
      </c>
      <c r="F20" s="40">
        <v>0.55350600000000005</v>
      </c>
      <c r="G20" s="40">
        <v>0.64485000000000003</v>
      </c>
      <c r="H20" s="40">
        <v>2575.61</v>
      </c>
      <c r="I20" s="40">
        <v>27584.1</v>
      </c>
      <c r="J20" s="40">
        <f t="shared" si="1"/>
        <v>9.3372993862406245E-2</v>
      </c>
      <c r="K20" s="171">
        <v>3.2128362263217039E-2</v>
      </c>
      <c r="L20" s="40">
        <v>2955.8093282159675</v>
      </c>
      <c r="M20" s="167">
        <v>3437.734762164223</v>
      </c>
      <c r="N20" s="166">
        <v>8</v>
      </c>
      <c r="O20" s="40" t="s">
        <v>306</v>
      </c>
      <c r="P20" s="40">
        <v>3581</v>
      </c>
      <c r="Q20" s="174">
        <v>0.316</v>
      </c>
      <c r="R20" s="174">
        <v>4.9000000000000002E-2</v>
      </c>
      <c r="S20" s="175">
        <v>0.5</v>
      </c>
    </row>
    <row r="21" spans="2:19" x14ac:dyDescent="0.25">
      <c r="B21" s="168" t="s">
        <v>297</v>
      </c>
      <c r="C21" s="169">
        <f t="shared" si="0"/>
        <v>6.2449979983983983</v>
      </c>
      <c r="D21" s="170">
        <v>18</v>
      </c>
      <c r="E21" s="40" t="s">
        <v>57</v>
      </c>
      <c r="F21" s="40">
        <v>0.71215099999999998</v>
      </c>
      <c r="G21" s="40">
        <v>0.67185200000000012</v>
      </c>
      <c r="H21" s="40">
        <v>2470.7600000000002</v>
      </c>
      <c r="I21" s="40">
        <v>50012.94</v>
      </c>
      <c r="J21" s="40">
        <f t="shared" si="1"/>
        <v>4.9402414655087268E-2</v>
      </c>
      <c r="K21" s="171">
        <v>3.0820455094314022E-2</v>
      </c>
      <c r="L21" s="40">
        <v>2835.4818686768899</v>
      </c>
      <c r="M21" s="167">
        <v>3297.7886950916004</v>
      </c>
      <c r="N21" s="166">
        <v>21</v>
      </c>
      <c r="O21" s="40" t="s">
        <v>307</v>
      </c>
      <c r="P21" s="40">
        <v>1673</v>
      </c>
      <c r="Q21" s="174">
        <v>0.19</v>
      </c>
      <c r="R21" s="174">
        <v>2.5000000000000001E-2</v>
      </c>
      <c r="S21" s="175">
        <v>0.25</v>
      </c>
    </row>
    <row r="22" spans="2:19" x14ac:dyDescent="0.25">
      <c r="B22" s="168"/>
      <c r="C22" s="169">
        <f t="shared" si="0"/>
        <v>4.358898943540674</v>
      </c>
      <c r="D22" s="170">
        <v>17</v>
      </c>
      <c r="E22" s="40" t="s">
        <v>101</v>
      </c>
      <c r="F22" s="40">
        <v>0.40519999999999995</v>
      </c>
      <c r="G22" s="40">
        <v>0.40239999999999992</v>
      </c>
      <c r="H22" s="40">
        <v>2431.4299999999998</v>
      </c>
      <c r="I22" s="40">
        <v>40391.300000000003</v>
      </c>
      <c r="J22" s="40">
        <f t="shared" si="1"/>
        <v>6.0196874079319056E-2</v>
      </c>
      <c r="K22" s="171">
        <v>3.0329849572588163E-2</v>
      </c>
      <c r="L22" s="40">
        <v>2790.3461606781111</v>
      </c>
      <c r="M22" s="167">
        <v>3245.2939042669336</v>
      </c>
      <c r="N22" s="166">
        <v>2</v>
      </c>
      <c r="O22" s="40" t="s">
        <v>308</v>
      </c>
      <c r="P22" s="40">
        <v>5467</v>
      </c>
      <c r="Q22" s="174">
        <v>0.49399999999999999</v>
      </c>
      <c r="R22" s="174">
        <v>9.0999999999999998E-2</v>
      </c>
      <c r="S22" s="175">
        <v>0.55000000000000004</v>
      </c>
    </row>
    <row r="23" spans="2:19" x14ac:dyDescent="0.25">
      <c r="B23" s="168"/>
      <c r="C23" s="169">
        <f t="shared" si="0"/>
        <v>6</v>
      </c>
      <c r="D23" s="170">
        <v>16</v>
      </c>
      <c r="E23" s="40" t="s">
        <v>84</v>
      </c>
      <c r="F23" s="40">
        <v>0.55837499999999995</v>
      </c>
      <c r="G23" s="40">
        <v>0.57657499999999995</v>
      </c>
      <c r="H23" s="40">
        <v>2236.23</v>
      </c>
      <c r="I23" s="40">
        <v>24740.86</v>
      </c>
      <c r="J23" s="40">
        <f t="shared" si="1"/>
        <v>9.0386106222661619E-2</v>
      </c>
      <c r="K23" s="171">
        <v>2.789490937831187E-2</v>
      </c>
      <c r="L23" s="40">
        <v>2566.3316628046919</v>
      </c>
      <c r="M23" s="167">
        <v>2984.75530347937</v>
      </c>
      <c r="N23" s="166">
        <v>20</v>
      </c>
      <c r="O23" s="40" t="s">
        <v>309</v>
      </c>
      <c r="P23" s="40">
        <v>1053</v>
      </c>
      <c r="Q23" s="174">
        <v>0.192</v>
      </c>
      <c r="R23" s="174">
        <v>1.4E-2</v>
      </c>
      <c r="S23" s="175">
        <v>0.51</v>
      </c>
    </row>
    <row r="24" spans="2:19" x14ac:dyDescent="0.25">
      <c r="B24" s="168" t="s">
        <v>291</v>
      </c>
      <c r="C24" s="169">
        <f t="shared" si="0"/>
        <v>5.6568542494923806</v>
      </c>
      <c r="D24" s="170">
        <v>15</v>
      </c>
      <c r="E24" s="40" t="s">
        <v>58</v>
      </c>
      <c r="F24" s="40">
        <v>0.83304999999999985</v>
      </c>
      <c r="G24" s="40">
        <v>0.57657499999999995</v>
      </c>
      <c r="H24" s="40">
        <v>2154.54</v>
      </c>
      <c r="I24" s="40">
        <v>46063.09</v>
      </c>
      <c r="J24" s="40">
        <f t="shared" si="1"/>
        <v>4.6773674974909418E-2</v>
      </c>
      <c r="K24" s="171">
        <v>2.6875901875901879E-2</v>
      </c>
      <c r="L24" s="40">
        <v>2472.5829725829731</v>
      </c>
      <c r="M24" s="167">
        <v>2875.7215007215009</v>
      </c>
      <c r="N24" s="166">
        <v>17</v>
      </c>
      <c r="O24" s="40" t="s">
        <v>310</v>
      </c>
      <c r="P24" s="40">
        <v>1254</v>
      </c>
      <c r="Q24" s="174">
        <v>0.23400000000000001</v>
      </c>
      <c r="R24" s="174">
        <v>2.1999999999999999E-2</v>
      </c>
      <c r="S24" s="175">
        <v>0.56999999999999995</v>
      </c>
    </row>
    <row r="25" spans="2:19" x14ac:dyDescent="0.25">
      <c r="B25" s="168"/>
      <c r="C25" s="169">
        <f t="shared" si="0"/>
        <v>6.324555320336759</v>
      </c>
      <c r="D25" s="170">
        <v>14</v>
      </c>
      <c r="E25" s="40" t="s">
        <v>311</v>
      </c>
      <c r="F25" s="40">
        <v>0.46814999999999996</v>
      </c>
      <c r="G25" s="40">
        <v>0.46814999999999996</v>
      </c>
      <c r="H25" s="40">
        <v>2138.25</v>
      </c>
      <c r="I25" s="40">
        <v>27100</v>
      </c>
      <c r="J25" s="40">
        <f t="shared" si="1"/>
        <v>7.8902214022140219E-2</v>
      </c>
      <c r="K25" s="171">
        <v>2.6672699131205357E-2</v>
      </c>
      <c r="L25" s="40">
        <v>2453.8883200708929</v>
      </c>
      <c r="M25" s="167">
        <v>2853.9788070389732</v>
      </c>
      <c r="N25" s="166">
        <v>26</v>
      </c>
      <c r="O25" s="40" t="s">
        <v>312</v>
      </c>
      <c r="P25" s="40">
        <v>1278</v>
      </c>
      <c r="Q25" s="174">
        <v>0.12</v>
      </c>
      <c r="R25" s="174">
        <v>1.4E-2</v>
      </c>
      <c r="S25" s="175">
        <v>0.26</v>
      </c>
    </row>
    <row r="26" spans="2:19" x14ac:dyDescent="0.25">
      <c r="B26" s="168"/>
      <c r="C26" s="169">
        <f t="shared" si="0"/>
        <v>5</v>
      </c>
      <c r="D26" s="170">
        <v>13</v>
      </c>
      <c r="E26" s="40" t="s">
        <v>77</v>
      </c>
      <c r="F26" s="40">
        <v>0.388656</v>
      </c>
      <c r="G26" s="40">
        <v>0.388656</v>
      </c>
      <c r="H26" s="40">
        <v>1862.52</v>
      </c>
      <c r="I26" s="40">
        <v>29619.7</v>
      </c>
      <c r="J26" s="40">
        <f t="shared" si="1"/>
        <v>6.2881123036357553E-2</v>
      </c>
      <c r="K26" s="171">
        <v>2.3233221366001453E-2</v>
      </c>
      <c r="L26" s="40">
        <v>2137.4563656721339</v>
      </c>
      <c r="M26" s="167">
        <v>2485.9546861621557</v>
      </c>
      <c r="N26" s="166">
        <v>12</v>
      </c>
      <c r="O26" s="40" t="s">
        <v>313</v>
      </c>
      <c r="P26" s="40">
        <v>1458</v>
      </c>
      <c r="Q26" s="174">
        <v>0.30099999999999999</v>
      </c>
      <c r="R26" s="174">
        <v>4.9000000000000002E-2</v>
      </c>
      <c r="S26" s="175">
        <v>0.47499999999999998</v>
      </c>
    </row>
    <row r="27" spans="2:19" x14ac:dyDescent="0.25">
      <c r="B27" s="168"/>
      <c r="C27" s="169">
        <f t="shared" si="0"/>
        <v>6.2449979983983983</v>
      </c>
      <c r="D27" s="170">
        <v>12</v>
      </c>
      <c r="E27" s="40" t="s">
        <v>76</v>
      </c>
      <c r="F27" s="40">
        <v>0.50390000000000001</v>
      </c>
      <c r="G27" s="40">
        <v>0.49309999999999998</v>
      </c>
      <c r="H27" s="40">
        <v>1749.62</v>
      </c>
      <c r="I27" s="40">
        <v>43214.85</v>
      </c>
      <c r="J27" s="40">
        <f t="shared" si="1"/>
        <v>4.0486545712874161E-2</v>
      </c>
      <c r="K27" s="171">
        <v>2.1824897862242263E-2</v>
      </c>
      <c r="L27" s="40">
        <v>2007.8906033262881</v>
      </c>
      <c r="M27" s="167">
        <v>2335.2640712599223</v>
      </c>
      <c r="N27" s="166">
        <v>27</v>
      </c>
      <c r="O27" s="40" t="s">
        <v>314</v>
      </c>
      <c r="P27" s="40">
        <v>275</v>
      </c>
      <c r="Q27" s="174">
        <v>9.8000000000000004E-2</v>
      </c>
      <c r="R27" s="174">
        <v>1.4999999999999999E-2</v>
      </c>
      <c r="S27" s="175">
        <v>0.17</v>
      </c>
    </row>
    <row r="28" spans="2:19" x14ac:dyDescent="0.25">
      <c r="B28" s="168"/>
      <c r="C28" s="169">
        <f t="shared" si="0"/>
        <v>5.3851648071345037</v>
      </c>
      <c r="D28" s="170">
        <v>11</v>
      </c>
      <c r="E28" s="40" t="s">
        <v>88</v>
      </c>
      <c r="F28" s="40">
        <v>0</v>
      </c>
      <c r="G28" s="40">
        <v>0</v>
      </c>
      <c r="H28" s="40">
        <v>1742.75</v>
      </c>
      <c r="I28" s="40">
        <v>19586.419999999998</v>
      </c>
      <c r="J28" s="40">
        <f t="shared" si="1"/>
        <v>8.8977464998708303E-2</v>
      </c>
      <c r="K28" s="171">
        <v>2.1739200940445756E-2</v>
      </c>
      <c r="L28" s="40">
        <v>2000.0064865210095</v>
      </c>
      <c r="M28" s="167">
        <v>2326.0945006276961</v>
      </c>
      <c r="N28" s="166">
        <v>18</v>
      </c>
      <c r="O28" s="40" t="s">
        <v>315</v>
      </c>
      <c r="P28" s="40">
        <v>1717</v>
      </c>
      <c r="Q28" s="174">
        <v>0.22700000000000001</v>
      </c>
      <c r="R28" s="174">
        <v>3.4000000000000002E-2</v>
      </c>
      <c r="S28" s="175">
        <v>0.4</v>
      </c>
    </row>
    <row r="29" spans="2:19" x14ac:dyDescent="0.25">
      <c r="B29" s="168" t="s">
        <v>297</v>
      </c>
      <c r="C29" s="169">
        <f t="shared" si="0"/>
        <v>4.358898943540674</v>
      </c>
      <c r="D29" s="170">
        <v>10</v>
      </c>
      <c r="E29" s="40" t="s">
        <v>21</v>
      </c>
      <c r="F29" s="40">
        <v>0.54139999999999999</v>
      </c>
      <c r="G29" s="40">
        <v>0.52610000000000001</v>
      </c>
      <c r="H29" s="40">
        <v>1736.73</v>
      </c>
      <c r="I29" s="40">
        <v>29800.98</v>
      </c>
      <c r="J29" s="40">
        <f t="shared" si="1"/>
        <v>5.8277613689214247E-2</v>
      </c>
      <c r="K29" s="171">
        <v>2.1664106985683752E-2</v>
      </c>
      <c r="L29" s="40">
        <v>1993.0978426829051</v>
      </c>
      <c r="M29" s="167">
        <v>2318.0594474681616</v>
      </c>
      <c r="N29" s="166">
        <v>9</v>
      </c>
      <c r="O29" s="40" t="s">
        <v>316</v>
      </c>
      <c r="P29" s="40">
        <v>2335</v>
      </c>
      <c r="Q29" s="174">
        <v>0.30599999999999999</v>
      </c>
      <c r="R29" s="174">
        <v>5.0999999999999997E-2</v>
      </c>
      <c r="S29" s="175">
        <v>0.5</v>
      </c>
    </row>
    <row r="30" spans="2:19" x14ac:dyDescent="0.25">
      <c r="B30" s="168" t="s">
        <v>291</v>
      </c>
      <c r="C30" s="169">
        <f t="shared" si="0"/>
        <v>3.4641016151377544</v>
      </c>
      <c r="D30" s="170">
        <v>9</v>
      </c>
      <c r="E30" s="40" t="s">
        <v>39</v>
      </c>
      <c r="F30" s="40">
        <v>0.25629999999999997</v>
      </c>
      <c r="G30" s="40">
        <v>0.35599999999999998</v>
      </c>
      <c r="H30" s="40">
        <v>1494.7</v>
      </c>
      <c r="I30" s="40">
        <v>10243.299999999999</v>
      </c>
      <c r="J30" s="40">
        <f t="shared" si="1"/>
        <v>0.14591977194849318</v>
      </c>
      <c r="K30" s="171">
        <v>1.8645005678200703E-2</v>
      </c>
      <c r="L30" s="40">
        <v>1715.3405223944646</v>
      </c>
      <c r="M30" s="167">
        <v>1995.0156075674752</v>
      </c>
      <c r="N30" s="166">
        <v>3</v>
      </c>
      <c r="O30" s="40" t="s">
        <v>317</v>
      </c>
      <c r="P30" s="40">
        <v>2871</v>
      </c>
      <c r="Q30" s="174">
        <v>0.46600000000000003</v>
      </c>
      <c r="R30" s="174">
        <v>7.8E-2</v>
      </c>
      <c r="S30" s="175">
        <v>0.65</v>
      </c>
    </row>
    <row r="31" spans="2:19" x14ac:dyDescent="0.25">
      <c r="B31" s="168" t="s">
        <v>297</v>
      </c>
      <c r="C31" s="169">
        <f t="shared" si="0"/>
        <v>6.0827625302982193</v>
      </c>
      <c r="D31" s="170">
        <v>8</v>
      </c>
      <c r="E31" s="40" t="s">
        <v>98</v>
      </c>
      <c r="F31" s="40">
        <v>0.63290100000000005</v>
      </c>
      <c r="G31" s="40">
        <v>0.57259000000000004</v>
      </c>
      <c r="H31" s="40">
        <v>1232.92</v>
      </c>
      <c r="I31" s="40">
        <v>40269.599999999999</v>
      </c>
      <c r="J31" s="40">
        <f t="shared" si="1"/>
        <v>3.0616643820648829E-2</v>
      </c>
      <c r="K31" s="171">
        <v>1.5379541313151274E-2</v>
      </c>
      <c r="L31" s="40">
        <v>1414.9178008099173</v>
      </c>
      <c r="M31" s="167">
        <v>1645.6109205071864</v>
      </c>
      <c r="N31" s="166">
        <v>29</v>
      </c>
      <c r="O31" s="40" t="s">
        <v>318</v>
      </c>
      <c r="P31" s="40">
        <v>104</v>
      </c>
      <c r="Q31" s="174">
        <v>7.8E-2</v>
      </c>
      <c r="R31" s="174">
        <v>1.2999999999999999E-2</v>
      </c>
      <c r="S31" s="175">
        <v>0.14000000000000001</v>
      </c>
    </row>
    <row r="32" spans="2:19" x14ac:dyDescent="0.25">
      <c r="B32" s="168"/>
      <c r="C32" s="169">
        <f t="shared" si="0"/>
        <v>5.9160797830996161</v>
      </c>
      <c r="D32" s="170">
        <v>7</v>
      </c>
      <c r="E32" s="40" t="s">
        <v>80</v>
      </c>
      <c r="F32" s="40">
        <v>0.7842690000000001</v>
      </c>
      <c r="G32" s="40">
        <v>0.75873999999999997</v>
      </c>
      <c r="H32" s="40">
        <v>1167.55</v>
      </c>
      <c r="I32" s="40">
        <v>27894.02</v>
      </c>
      <c r="J32" s="40">
        <f t="shared" si="1"/>
        <v>4.1856641674452084E-2</v>
      </c>
      <c r="K32" s="171">
        <v>1.4564110777803726E-2</v>
      </c>
      <c r="L32" s="40">
        <v>1339.8981915579427</v>
      </c>
      <c r="M32" s="167">
        <v>1558.3598532249987</v>
      </c>
      <c r="N32" s="166">
        <v>28</v>
      </c>
      <c r="O32" s="40" t="s">
        <v>319</v>
      </c>
      <c r="P32" s="40">
        <v>228</v>
      </c>
      <c r="Q32" s="174">
        <v>0.09</v>
      </c>
      <c r="R32" s="174">
        <v>5.0000000000000001E-3</v>
      </c>
      <c r="S32" s="175">
        <v>0.193</v>
      </c>
    </row>
    <row r="33" spans="2:19" x14ac:dyDescent="0.25">
      <c r="B33" s="168"/>
      <c r="C33" s="169">
        <f t="shared" si="0"/>
        <v>3.1622776601683795</v>
      </c>
      <c r="D33" s="170">
        <v>6</v>
      </c>
      <c r="E33" s="40" t="s">
        <v>99</v>
      </c>
      <c r="F33" s="40">
        <v>0.39419999999999999</v>
      </c>
      <c r="G33" s="40">
        <v>0.46820000000000001</v>
      </c>
      <c r="H33" s="40">
        <v>1158.49</v>
      </c>
      <c r="I33" s="40">
        <v>4522.3</v>
      </c>
      <c r="J33" s="40">
        <f t="shared" si="1"/>
        <v>0.25617274395772061</v>
      </c>
      <c r="K33" s="171">
        <v>1.4451095623294795E-2</v>
      </c>
      <c r="L33" s="40">
        <v>1329.5007973431211</v>
      </c>
      <c r="M33" s="167">
        <v>1546.267231692543</v>
      </c>
      <c r="N33" s="166">
        <v>4</v>
      </c>
      <c r="O33" s="40" t="s">
        <v>320</v>
      </c>
      <c r="P33" s="40">
        <v>2839</v>
      </c>
      <c r="Q33" s="174">
        <v>0.45700000000000002</v>
      </c>
      <c r="R33" s="174">
        <v>9.1999999999999998E-2</v>
      </c>
      <c r="S33" s="175">
        <v>0.5</v>
      </c>
    </row>
    <row r="34" spans="2:19" x14ac:dyDescent="0.25">
      <c r="B34" s="168"/>
      <c r="C34" s="169">
        <f t="shared" si="0"/>
        <v>3.4641016151377544</v>
      </c>
      <c r="D34" s="170">
        <v>5</v>
      </c>
      <c r="E34" s="40" t="s">
        <v>45</v>
      </c>
      <c r="F34" s="40">
        <v>0.72133099999999994</v>
      </c>
      <c r="G34" s="40">
        <v>0.72106499999999996</v>
      </c>
      <c r="H34" s="40">
        <v>1088.75</v>
      </c>
      <c r="I34" s="40">
        <v>14879.2</v>
      </c>
      <c r="J34" s="40">
        <f t="shared" si="1"/>
        <v>7.3172616807355234E-2</v>
      </c>
      <c r="K34" s="171">
        <v>1.3581153363311041E-2</v>
      </c>
      <c r="L34" s="40">
        <v>1249.4661094246158</v>
      </c>
      <c r="M34" s="167">
        <v>1453.1834098742813</v>
      </c>
      <c r="N34" s="166">
        <v>7</v>
      </c>
      <c r="O34" s="40" t="s">
        <v>321</v>
      </c>
      <c r="P34" s="40">
        <v>1255</v>
      </c>
      <c r="Q34" s="174">
        <v>0.317</v>
      </c>
      <c r="R34" s="174">
        <v>4.4999999999999998E-2</v>
      </c>
      <c r="S34" s="175">
        <v>0.5</v>
      </c>
    </row>
    <row r="35" spans="2:19" x14ac:dyDescent="0.25">
      <c r="B35" s="168"/>
      <c r="C35" s="169">
        <f t="shared" si="0"/>
        <v>5.2915026221291814</v>
      </c>
      <c r="D35" s="170">
        <v>4</v>
      </c>
      <c r="E35" s="40" t="s">
        <v>51</v>
      </c>
      <c r="F35" s="40">
        <v>0.64850000000000008</v>
      </c>
      <c r="G35" s="40">
        <v>0.64749999999999996</v>
      </c>
      <c r="H35" s="40">
        <v>982.29</v>
      </c>
      <c r="I35" s="40">
        <v>15695.05</v>
      </c>
      <c r="J35" s="40">
        <f t="shared" si="1"/>
        <v>6.2585974558857727E-2</v>
      </c>
      <c r="K35" s="171">
        <v>1.2253162927436787E-2</v>
      </c>
      <c r="L35" s="40">
        <v>1127.2909893241845</v>
      </c>
      <c r="M35" s="167">
        <v>1311.0884332357361</v>
      </c>
      <c r="N35" s="166">
        <v>24</v>
      </c>
      <c r="O35" s="40" t="s">
        <v>322</v>
      </c>
      <c r="P35" s="40">
        <v>308</v>
      </c>
      <c r="Q35" s="174">
        <v>0.14099999999999999</v>
      </c>
      <c r="R35" s="174">
        <v>2.5999999999999999E-2</v>
      </c>
      <c r="S35" s="175">
        <v>0.3</v>
      </c>
    </row>
    <row r="36" spans="2:19" x14ac:dyDescent="0.25">
      <c r="B36" s="168"/>
      <c r="C36" s="169">
        <f t="shared" si="0"/>
        <v>2</v>
      </c>
      <c r="D36" s="170">
        <v>3</v>
      </c>
      <c r="E36" s="40" t="s">
        <v>32</v>
      </c>
      <c r="F36" s="40">
        <v>0.14899500000000004</v>
      </c>
      <c r="G36" s="40">
        <v>0.29836800000000002</v>
      </c>
      <c r="H36" s="40">
        <v>857.64</v>
      </c>
      <c r="I36" s="40">
        <v>3346.63</v>
      </c>
      <c r="J36" s="40">
        <f t="shared" si="1"/>
        <v>0.25626974000711161</v>
      </c>
      <c r="K36" s="171">
        <v>1.0698268997024184E-2</v>
      </c>
      <c r="L36" s="40">
        <v>984.24074772622498</v>
      </c>
      <c r="M36" s="167">
        <v>1144.7147826815876</v>
      </c>
      <c r="N36" s="166">
        <v>1</v>
      </c>
      <c r="O36" s="40" t="s">
        <v>323</v>
      </c>
      <c r="P36" s="40">
        <v>2528</v>
      </c>
      <c r="Q36" s="174">
        <v>0.61499999999999999</v>
      </c>
      <c r="R36" s="174">
        <v>0.21299999999999999</v>
      </c>
      <c r="S36" s="175">
        <v>0.67</v>
      </c>
    </row>
    <row r="37" spans="2:19" x14ac:dyDescent="0.25">
      <c r="B37" s="168"/>
      <c r="C37" s="169">
        <f t="shared" si="0"/>
        <v>3.872983346207417</v>
      </c>
      <c r="D37" s="170">
        <v>2</v>
      </c>
      <c r="E37" s="40" t="s">
        <v>46</v>
      </c>
      <c r="F37" s="40">
        <v>0.71113999999999988</v>
      </c>
      <c r="G37" s="40">
        <v>0.71106000000000003</v>
      </c>
      <c r="H37" s="40">
        <v>843.18</v>
      </c>
      <c r="I37" s="40">
        <v>13235.52</v>
      </c>
      <c r="J37" s="40">
        <f t="shared" si="1"/>
        <v>6.3705846086893447E-2</v>
      </c>
      <c r="K37" s="171">
        <v>1.0517893816649004E-2</v>
      </c>
      <c r="L37" s="40">
        <v>967.64623113170842</v>
      </c>
      <c r="M37" s="167">
        <v>1125.4146383814434</v>
      </c>
      <c r="N37" s="166">
        <v>13</v>
      </c>
      <c r="O37" s="40" t="s">
        <v>324</v>
      </c>
      <c r="P37" s="40">
        <v>1011</v>
      </c>
      <c r="Q37" s="174">
        <v>0.28999999999999998</v>
      </c>
      <c r="R37" s="174">
        <v>5.2999999999999999E-2</v>
      </c>
      <c r="S37" s="175">
        <v>0.224</v>
      </c>
    </row>
    <row r="38" spans="2:19" ht="14.55" thickBot="1" x14ac:dyDescent="0.3">
      <c r="B38" s="161" t="s">
        <v>291</v>
      </c>
      <c r="C38" s="181">
        <f t="shared" si="0"/>
        <v>4.7958315233127191</v>
      </c>
      <c r="D38" s="163">
        <v>1</v>
      </c>
      <c r="E38" s="164" t="s">
        <v>89</v>
      </c>
      <c r="F38" s="164">
        <v>0.84169999999999989</v>
      </c>
      <c r="G38" s="164">
        <v>0.84889999999999999</v>
      </c>
      <c r="H38" s="164">
        <v>405.47</v>
      </c>
      <c r="I38" s="164">
        <v>6475.2</v>
      </c>
      <c r="J38" s="164">
        <f t="shared" si="1"/>
        <v>6.2618915245861134E-2</v>
      </c>
      <c r="K38" s="182">
        <v>5.0578647570348823E-3</v>
      </c>
      <c r="L38" s="164">
        <v>465.32355764720916</v>
      </c>
      <c r="M38" s="165">
        <v>541.19152900273241</v>
      </c>
      <c r="N38" s="183">
        <v>22</v>
      </c>
      <c r="O38" s="164" t="s">
        <v>325</v>
      </c>
      <c r="P38" s="164">
        <v>176</v>
      </c>
      <c r="Q38" s="184">
        <v>0.16600000000000001</v>
      </c>
      <c r="R38" s="184">
        <v>4.1000000000000002E-2</v>
      </c>
      <c r="S38" s="185">
        <v>0.3</v>
      </c>
    </row>
    <row r="39" spans="2:19" x14ac:dyDescent="0.25">
      <c r="B39" s="40"/>
      <c r="C39" s="40"/>
      <c r="D39" s="40"/>
      <c r="E39" s="40"/>
      <c r="F39" s="40"/>
      <c r="G39" s="40"/>
      <c r="H39" s="40"/>
      <c r="I39" s="40"/>
      <c r="J39" s="40"/>
      <c r="K39" s="40"/>
      <c r="L39" s="40"/>
      <c r="M39" s="40"/>
      <c r="N39" s="40"/>
      <c r="O39" s="40"/>
      <c r="P39" s="40"/>
      <c r="Q39" s="40"/>
      <c r="R39" s="40"/>
      <c r="S39" s="40"/>
    </row>
    <row r="40" spans="2:19" x14ac:dyDescent="0.25">
      <c r="B40" s="40"/>
      <c r="C40" s="40"/>
      <c r="D40" s="40"/>
      <c r="E40" s="40"/>
      <c r="F40" s="40"/>
      <c r="G40" s="40"/>
      <c r="H40" s="40"/>
      <c r="I40" s="40"/>
      <c r="J40" s="40"/>
      <c r="K40" s="40" t="s">
        <v>326</v>
      </c>
      <c r="L40" s="40"/>
      <c r="M40" s="40"/>
      <c r="N40" s="40"/>
      <c r="O40" s="40" t="s">
        <v>327</v>
      </c>
      <c r="P40" s="40"/>
      <c r="Q40" s="40"/>
      <c r="R40" s="40"/>
      <c r="S40" s="40"/>
    </row>
    <row r="41" spans="2:19" x14ac:dyDescent="0.25">
      <c r="B41" s="40"/>
      <c r="C41" s="40"/>
      <c r="D41" s="40"/>
      <c r="E41" s="40"/>
      <c r="F41" s="40"/>
      <c r="G41" s="40"/>
      <c r="H41" s="40"/>
      <c r="I41" s="40"/>
      <c r="J41" s="40"/>
      <c r="K41" s="40" t="s">
        <v>328</v>
      </c>
      <c r="L41" s="40"/>
      <c r="M41" s="40"/>
      <c r="N41" s="40"/>
      <c r="O41" s="40" t="s">
        <v>329</v>
      </c>
      <c r="P41" s="40"/>
      <c r="Q41" s="40"/>
      <c r="R41" s="40"/>
      <c r="S41" s="40"/>
    </row>
    <row r="42" spans="2:19" x14ac:dyDescent="0.25">
      <c r="B42" s="40"/>
      <c r="C42" s="40"/>
      <c r="D42" s="40"/>
      <c r="E42" s="40"/>
      <c r="F42" s="40"/>
      <c r="G42" s="40"/>
      <c r="H42" s="40"/>
      <c r="I42" s="40"/>
      <c r="J42" s="40"/>
      <c r="K42" s="40" t="s">
        <v>330</v>
      </c>
      <c r="L42" s="40"/>
      <c r="M42" s="40"/>
      <c r="N42" s="40"/>
      <c r="O42" s="40" t="s">
        <v>331</v>
      </c>
      <c r="P42" s="40"/>
      <c r="Q42" s="40"/>
      <c r="R42" s="40"/>
      <c r="S42" s="40"/>
    </row>
    <row r="43" spans="2:19" x14ac:dyDescent="0.25">
      <c r="B43" s="40"/>
      <c r="C43" s="40"/>
      <c r="D43" s="40"/>
      <c r="E43" s="40"/>
      <c r="F43" s="40"/>
      <c r="G43" s="40"/>
      <c r="H43" s="40"/>
      <c r="I43" s="40"/>
      <c r="J43" s="40"/>
      <c r="K43" s="40"/>
      <c r="L43" s="40"/>
      <c r="M43" s="40"/>
      <c r="N43" s="40"/>
      <c r="O43" s="40"/>
      <c r="P43" s="40"/>
      <c r="Q43" s="40"/>
      <c r="R43" s="40"/>
      <c r="S43" s="40"/>
    </row>
  </sheetData>
  <mergeCells count="2">
    <mergeCell ref="C1:Q1"/>
    <mergeCell ref="C2:Q2"/>
  </mergeCells>
  <phoneticPr fontId="4" type="noConversion"/>
  <pageMargins left="0.7" right="0.7" top="0.75" bottom="0.75" header="0.3" footer="0.3"/>
  <pageSetup paperSize="9"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2B2C-D696-44FF-8A55-2419BB767526}">
  <sheetPr>
    <tabColor theme="7" tint="0.59999389629810485"/>
  </sheetPr>
  <dimension ref="A1:AI49"/>
  <sheetViews>
    <sheetView topLeftCell="A4" zoomScaleNormal="100" workbookViewId="0">
      <selection activeCell="E15" sqref="E15"/>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1.109375" style="66" bestFit="1" customWidth="1"/>
    <col min="7" max="15" width="10" style="66" bestFit="1" customWidth="1"/>
    <col min="16" max="19" width="10" style="66" customWidth="1"/>
    <col min="20" max="20" width="13.21875" style="66" bestFit="1" customWidth="1"/>
    <col min="21" max="21" width="45.44140625" style="66" bestFit="1" customWidth="1"/>
    <col min="22" max="22" width="11.109375" style="66" bestFit="1" customWidth="1"/>
    <col min="23" max="31" width="10" style="66" bestFit="1" customWidth="1"/>
    <col min="32" max="16384" width="9" style="66"/>
  </cols>
  <sheetData>
    <row r="1" spans="1:28" s="40" customFormat="1" x14ac:dyDescent="0.3">
      <c r="B1" s="1" t="s">
        <v>0</v>
      </c>
      <c r="C1" s="2" t="s">
        <v>1</v>
      </c>
      <c r="D1" s="2"/>
      <c r="E1" s="3"/>
      <c r="F1" s="3"/>
      <c r="G1" s="3"/>
      <c r="H1" s="3"/>
      <c r="I1" s="3"/>
      <c r="J1" s="3"/>
      <c r="K1" s="3"/>
      <c r="L1" s="3"/>
      <c r="M1" s="3"/>
      <c r="N1" s="3"/>
      <c r="O1" s="3"/>
      <c r="P1" s="3"/>
      <c r="Q1" s="3"/>
      <c r="R1" s="3"/>
      <c r="S1" s="3"/>
      <c r="T1" s="3"/>
      <c r="U1" s="3"/>
      <c r="V1" s="3"/>
      <c r="W1" s="3"/>
      <c r="X1" s="3"/>
      <c r="Y1" s="3"/>
      <c r="Z1" s="3"/>
      <c r="AA1" s="3"/>
      <c r="AB1" s="3"/>
    </row>
    <row r="2" spans="1:28"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c r="Y2" s="3"/>
      <c r="Z2" s="3"/>
      <c r="AA2" s="3"/>
      <c r="AB2" s="3"/>
    </row>
    <row r="3" spans="1:28" s="53" customFormat="1" x14ac:dyDescent="0.25">
      <c r="A3" s="55"/>
      <c r="B3" s="54" t="s">
        <v>0</v>
      </c>
      <c r="C3" s="6" t="s">
        <v>3</v>
      </c>
      <c r="D3" s="6"/>
      <c r="E3" s="7"/>
      <c r="F3" s="7"/>
      <c r="G3" s="7"/>
      <c r="H3" s="7"/>
      <c r="I3" s="7"/>
      <c r="J3" s="7"/>
      <c r="K3" s="7"/>
      <c r="L3" s="7"/>
      <c r="M3" s="6"/>
      <c r="N3" s="6"/>
      <c r="O3" s="6"/>
      <c r="P3" s="6"/>
      <c r="Q3" s="6"/>
      <c r="R3" s="6"/>
      <c r="S3" s="6"/>
      <c r="T3" s="6"/>
      <c r="U3" s="6"/>
      <c r="V3" s="6"/>
      <c r="W3" s="6"/>
      <c r="X3" s="6"/>
      <c r="Y3" s="6"/>
      <c r="Z3" s="6"/>
      <c r="AA3" s="6"/>
      <c r="AB3" s="6"/>
    </row>
    <row r="4" spans="1:28" x14ac:dyDescent="0.3">
      <c r="B4" s="67"/>
      <c r="C4" s="66" t="s">
        <v>117</v>
      </c>
      <c r="D4" s="68" t="s">
        <v>118</v>
      </c>
      <c r="E4" s="69"/>
      <c r="F4" s="69"/>
      <c r="G4" s="69"/>
      <c r="H4" s="69"/>
    </row>
    <row r="5" spans="1:28" x14ac:dyDescent="0.3">
      <c r="B5" s="70"/>
      <c r="C5" s="66" t="s">
        <v>119</v>
      </c>
      <c r="D5" s="71" t="s">
        <v>204</v>
      </c>
      <c r="E5" s="69"/>
      <c r="F5" s="69"/>
      <c r="G5" s="69"/>
      <c r="H5" s="69"/>
    </row>
    <row r="6" spans="1:28" x14ac:dyDescent="0.3">
      <c r="B6" s="72"/>
      <c r="C6" s="66" t="s">
        <v>120</v>
      </c>
      <c r="D6" s="73" t="s">
        <v>121</v>
      </c>
      <c r="E6" s="69"/>
      <c r="F6" s="69"/>
      <c r="G6" s="69"/>
      <c r="H6" s="69"/>
    </row>
    <row r="7" spans="1:28" x14ac:dyDescent="0.3">
      <c r="B7" s="74"/>
      <c r="D7" s="73" t="s">
        <v>332</v>
      </c>
      <c r="E7" s="69"/>
      <c r="F7" s="69"/>
      <c r="G7" s="69"/>
      <c r="H7" s="69"/>
    </row>
    <row r="8" spans="1:28" s="77" customFormat="1" x14ac:dyDescent="0.3">
      <c r="A8" s="66"/>
      <c r="B8" s="76" t="s">
        <v>123</v>
      </c>
      <c r="D8" s="78" t="s">
        <v>250</v>
      </c>
      <c r="E8" s="79"/>
      <c r="F8" s="79"/>
      <c r="G8" s="79"/>
      <c r="H8" s="79"/>
    </row>
    <row r="9" spans="1:28" x14ac:dyDescent="0.3">
      <c r="B9" s="80"/>
      <c r="D9" s="186"/>
      <c r="E9" s="69"/>
      <c r="F9" s="69"/>
      <c r="G9" s="69"/>
      <c r="H9" s="69"/>
    </row>
    <row r="10" spans="1:28" x14ac:dyDescent="0.3">
      <c r="B10" s="80"/>
      <c r="D10" s="186"/>
      <c r="E10" s="69"/>
      <c r="F10" s="69"/>
      <c r="G10" s="69"/>
      <c r="H10" s="69"/>
    </row>
    <row r="11" spans="1:28" x14ac:dyDescent="0.25">
      <c r="B11" s="80" t="s">
        <v>126</v>
      </c>
      <c r="E11" s="80" t="s">
        <v>124</v>
      </c>
    </row>
    <row r="12" spans="1:28" x14ac:dyDescent="0.25">
      <c r="B12" s="85" t="s">
        <v>245</v>
      </c>
      <c r="E12" s="86" t="s">
        <v>125</v>
      </c>
      <c r="F12" s="87">
        <f>F43</f>
        <v>0.65629662737481553</v>
      </c>
    </row>
    <row r="13" spans="1:28" x14ac:dyDescent="0.25">
      <c r="B13" s="88" t="s">
        <v>28</v>
      </c>
      <c r="C13" s="89">
        <v>1</v>
      </c>
      <c r="E13" s="66" t="s">
        <v>127</v>
      </c>
      <c r="F13" s="90">
        <f>F48</f>
        <v>-0.25538841611659102</v>
      </c>
    </row>
    <row r="14" spans="1:28" x14ac:dyDescent="0.25">
      <c r="B14" s="88" t="s">
        <v>27</v>
      </c>
      <c r="C14" s="89">
        <v>0</v>
      </c>
      <c r="E14" s="66" t="s">
        <v>129</v>
      </c>
      <c r="F14" s="91">
        <f>SUM(F47:O47)</f>
        <v>-3.116599095493862</v>
      </c>
      <c r="H14" s="66" t="s">
        <v>333</v>
      </c>
      <c r="I14" s="187">
        <v>9.6140340879567354E-2</v>
      </c>
    </row>
    <row r="15" spans="1:28" ht="13.95" thickBot="1" x14ac:dyDescent="0.3">
      <c r="B15" s="88" t="s">
        <v>69</v>
      </c>
      <c r="C15" s="89">
        <f>C13+C14</f>
        <v>1</v>
      </c>
      <c r="E15" s="92" t="s">
        <v>131</v>
      </c>
      <c r="F15" s="93">
        <f>V48</f>
        <v>2.3663327649400268E-2</v>
      </c>
      <c r="H15" s="66" t="s">
        <v>334</v>
      </c>
      <c r="I15" s="187">
        <v>7.440140549565788E-2</v>
      </c>
    </row>
    <row r="16" spans="1:28" ht="13.95" thickTop="1" x14ac:dyDescent="0.25">
      <c r="B16" s="260" t="s">
        <v>126</v>
      </c>
      <c r="C16" s="261"/>
      <c r="E16" s="66" t="s">
        <v>133</v>
      </c>
      <c r="F16" s="94">
        <v>7.0000000000000007E-2</v>
      </c>
      <c r="U16" s="66" t="s">
        <v>133</v>
      </c>
      <c r="V16" s="94">
        <v>0</v>
      </c>
    </row>
    <row r="17" spans="2:35" x14ac:dyDescent="0.25">
      <c r="B17" s="95" t="s">
        <v>128</v>
      </c>
      <c r="C17" s="96">
        <v>1200</v>
      </c>
      <c r="E17" s="66" t="s">
        <v>135</v>
      </c>
      <c r="F17" s="94">
        <v>0.25</v>
      </c>
      <c r="U17" s="66" t="s">
        <v>135</v>
      </c>
      <c r="V17" s="94">
        <v>0.25</v>
      </c>
    </row>
    <row r="18" spans="2:35" x14ac:dyDescent="0.25">
      <c r="B18" s="95" t="s">
        <v>130</v>
      </c>
      <c r="C18" s="96">
        <v>210</v>
      </c>
      <c r="E18" s="98" t="s">
        <v>137</v>
      </c>
      <c r="F18" s="99">
        <v>0</v>
      </c>
      <c r="G18" s="66" t="s">
        <v>138</v>
      </c>
      <c r="U18" s="98" t="s">
        <v>137</v>
      </c>
      <c r="V18" s="99">
        <v>0</v>
      </c>
      <c r="W18" s="66" t="s">
        <v>138</v>
      </c>
    </row>
    <row r="19" spans="2:35" ht="39.65" customHeight="1" x14ac:dyDescent="0.25">
      <c r="B19" s="95" t="s">
        <v>132</v>
      </c>
      <c r="C19" s="96">
        <v>4800</v>
      </c>
      <c r="E19" s="100" t="s">
        <v>140</v>
      </c>
      <c r="M19" s="101"/>
      <c r="U19" s="100" t="s">
        <v>140</v>
      </c>
      <c r="AC19" s="101"/>
    </row>
    <row r="20" spans="2:35" ht="15" customHeight="1" x14ac:dyDescent="0.25">
      <c r="B20" s="95" t="s">
        <v>134</v>
      </c>
      <c r="C20" s="188">
        <v>1400</v>
      </c>
      <c r="E20" s="100" t="s">
        <v>142</v>
      </c>
      <c r="G20" s="103">
        <v>1</v>
      </c>
      <c r="H20" s="103">
        <v>2</v>
      </c>
      <c r="I20" s="103">
        <v>3</v>
      </c>
      <c r="J20" s="103">
        <v>4</v>
      </c>
      <c r="K20" s="103">
        <v>5</v>
      </c>
      <c r="L20" s="103">
        <v>6</v>
      </c>
      <c r="M20" s="103">
        <v>7</v>
      </c>
      <c r="N20" s="103">
        <v>8</v>
      </c>
      <c r="O20" s="103">
        <v>9</v>
      </c>
      <c r="P20" s="103">
        <v>10</v>
      </c>
      <c r="Q20" s="103">
        <v>11</v>
      </c>
      <c r="R20" s="103">
        <v>12</v>
      </c>
      <c r="S20" s="103">
        <v>13</v>
      </c>
      <c r="U20" s="100" t="s">
        <v>142</v>
      </c>
      <c r="W20" s="103">
        <v>1</v>
      </c>
      <c r="X20" s="103">
        <v>2</v>
      </c>
      <c r="Y20" s="103">
        <v>3</v>
      </c>
      <c r="Z20" s="103">
        <v>4</v>
      </c>
      <c r="AA20" s="103">
        <v>5</v>
      </c>
      <c r="AB20" s="103">
        <v>6</v>
      </c>
      <c r="AC20" s="103">
        <v>7</v>
      </c>
      <c r="AD20" s="103">
        <v>8</v>
      </c>
      <c r="AE20" s="103">
        <v>9</v>
      </c>
      <c r="AF20" s="103">
        <v>10</v>
      </c>
      <c r="AG20" s="103">
        <v>11</v>
      </c>
      <c r="AH20" s="103">
        <v>12</v>
      </c>
      <c r="AI20" s="103">
        <v>13</v>
      </c>
    </row>
    <row r="21" spans="2:35" ht="39.65" customHeight="1" x14ac:dyDescent="0.25">
      <c r="B21" s="95" t="s">
        <v>136</v>
      </c>
      <c r="C21" s="104">
        <v>0.98</v>
      </c>
      <c r="E21" s="86"/>
      <c r="F21" s="105" t="s">
        <v>144</v>
      </c>
      <c r="G21" s="105" t="s">
        <v>145</v>
      </c>
      <c r="H21" s="105" t="s">
        <v>146</v>
      </c>
      <c r="I21" s="105" t="s">
        <v>147</v>
      </c>
      <c r="J21" s="105" t="s">
        <v>148</v>
      </c>
      <c r="K21" s="105" t="s">
        <v>149</v>
      </c>
      <c r="L21" s="105" t="s">
        <v>150</v>
      </c>
      <c r="M21" s="105" t="s">
        <v>151</v>
      </c>
      <c r="N21" s="105" t="s">
        <v>152</v>
      </c>
      <c r="O21" s="105" t="s">
        <v>153</v>
      </c>
      <c r="P21" s="105" t="s">
        <v>246</v>
      </c>
      <c r="Q21" s="105" t="s">
        <v>247</v>
      </c>
      <c r="R21" s="105" t="s">
        <v>248</v>
      </c>
      <c r="S21" s="105" t="s">
        <v>249</v>
      </c>
      <c r="U21" s="86"/>
      <c r="V21" s="105" t="s">
        <v>144</v>
      </c>
      <c r="W21" s="105" t="s">
        <v>145</v>
      </c>
      <c r="X21" s="105" t="s">
        <v>146</v>
      </c>
      <c r="Y21" s="105" t="s">
        <v>147</v>
      </c>
      <c r="Z21" s="105" t="s">
        <v>148</v>
      </c>
      <c r="AA21" s="105" t="s">
        <v>149</v>
      </c>
      <c r="AB21" s="105" t="s">
        <v>150</v>
      </c>
      <c r="AC21" s="105" t="s">
        <v>151</v>
      </c>
      <c r="AD21" s="105" t="s">
        <v>152</v>
      </c>
      <c r="AE21" s="105" t="s">
        <v>153</v>
      </c>
      <c r="AF21" s="105" t="s">
        <v>246</v>
      </c>
      <c r="AG21" s="105" t="s">
        <v>247</v>
      </c>
      <c r="AH21" s="105" t="s">
        <v>248</v>
      </c>
      <c r="AI21" s="105" t="s">
        <v>249</v>
      </c>
    </row>
    <row r="22" spans="2:35" ht="27.1" customHeight="1" x14ac:dyDescent="0.25">
      <c r="B22" s="95" t="s">
        <v>139</v>
      </c>
      <c r="C22" s="104">
        <v>0.98</v>
      </c>
      <c r="E22" s="106" t="s">
        <v>155</v>
      </c>
      <c r="F22" s="107">
        <f>C46/1000000</f>
        <v>7.4420000000000002</v>
      </c>
      <c r="G22" s="91"/>
      <c r="H22" s="91"/>
      <c r="I22" s="91"/>
      <c r="J22" s="91"/>
      <c r="K22" s="91"/>
      <c r="L22" s="91"/>
      <c r="M22" s="91"/>
      <c r="N22" s="91"/>
      <c r="O22" s="91"/>
      <c r="P22" s="91"/>
      <c r="Q22" s="91"/>
      <c r="R22" s="91"/>
      <c r="S22" s="91"/>
      <c r="U22" s="106" t="s">
        <v>155</v>
      </c>
      <c r="V22" s="107">
        <f>C46/1000000</f>
        <v>7.4420000000000002</v>
      </c>
      <c r="W22" s="91"/>
      <c r="X22" s="91"/>
      <c r="Y22" s="91"/>
      <c r="Z22" s="91"/>
      <c r="AA22" s="91"/>
      <c r="AB22" s="91"/>
      <c r="AC22" s="91"/>
      <c r="AD22" s="91"/>
      <c r="AE22" s="91"/>
      <c r="AF22" s="91"/>
      <c r="AG22" s="91"/>
      <c r="AH22" s="91"/>
      <c r="AI22" s="91"/>
    </row>
    <row r="23" spans="2:35" x14ac:dyDescent="0.25">
      <c r="B23" s="95" t="s">
        <v>141</v>
      </c>
      <c r="C23" s="189">
        <v>0.6</v>
      </c>
      <c r="E23" s="109" t="s">
        <v>157</v>
      </c>
      <c r="F23" s="110">
        <f>SUM(G24:S24)</f>
        <v>3.1183055800864885</v>
      </c>
      <c r="G23" s="91"/>
      <c r="H23" s="91"/>
      <c r="I23" s="91"/>
      <c r="J23" s="91"/>
      <c r="K23" s="91"/>
      <c r="L23" s="91"/>
      <c r="M23" s="91"/>
      <c r="N23" s="91"/>
      <c r="O23" s="91"/>
      <c r="P23" s="91"/>
      <c r="Q23" s="91"/>
      <c r="R23" s="91"/>
      <c r="S23" s="91"/>
      <c r="U23" s="109" t="s">
        <v>157</v>
      </c>
      <c r="V23" s="110">
        <f>SUM(W24:AI24)</f>
        <v>4.8504027962698384</v>
      </c>
      <c r="W23" s="91"/>
      <c r="X23" s="91"/>
      <c r="Y23" s="91"/>
      <c r="Z23" s="91"/>
      <c r="AA23" s="91"/>
      <c r="AB23" s="91"/>
      <c r="AC23" s="91"/>
      <c r="AD23" s="91"/>
      <c r="AE23" s="91"/>
      <c r="AF23" s="91"/>
      <c r="AG23" s="91"/>
      <c r="AH23" s="91"/>
      <c r="AI23" s="91"/>
    </row>
    <row r="24" spans="2:35" x14ac:dyDescent="0.25">
      <c r="B24" s="95" t="s">
        <v>143</v>
      </c>
      <c r="C24" s="108">
        <v>0</v>
      </c>
      <c r="E24" s="111" t="s">
        <v>159</v>
      </c>
      <c r="F24" s="91"/>
      <c r="G24" s="110">
        <f t="shared" ref="G24:S24" si="0">($C$41+$C$42+$C$32)*(1-$C$35)/$C$40/1000000/(1+$F$16)^G20</f>
        <v>0.3486989788835253</v>
      </c>
      <c r="H24" s="110">
        <f t="shared" si="0"/>
        <v>0.3258868961528274</v>
      </c>
      <c r="I24" s="110">
        <f t="shared" si="0"/>
        <v>0.30456719266619381</v>
      </c>
      <c r="J24" s="110">
        <f t="shared" si="0"/>
        <v>0.28464223613662976</v>
      </c>
      <c r="K24" s="110">
        <f t="shared" si="0"/>
        <v>0.26602078143610253</v>
      </c>
      <c r="L24" s="110">
        <f t="shared" si="0"/>
        <v>0.24861755274402109</v>
      </c>
      <c r="M24" s="110">
        <f t="shared" si="0"/>
        <v>0.2323528530317954</v>
      </c>
      <c r="N24" s="110">
        <f t="shared" si="0"/>
        <v>0.21715219909513589</v>
      </c>
      <c r="O24" s="110">
        <f t="shared" si="0"/>
        <v>0.20294598046274379</v>
      </c>
      <c r="P24" s="110">
        <f t="shared" si="0"/>
        <v>0.18966914061938672</v>
      </c>
      <c r="Q24" s="110">
        <f t="shared" si="0"/>
        <v>0.17726087908353899</v>
      </c>
      <c r="R24" s="110">
        <f t="shared" si="0"/>
        <v>0.16566437297527012</v>
      </c>
      <c r="S24" s="110">
        <f t="shared" si="0"/>
        <v>0.15482651679931783</v>
      </c>
      <c r="U24" s="111" t="s">
        <v>159</v>
      </c>
      <c r="V24" s="91"/>
      <c r="W24" s="110">
        <f t="shared" ref="W24:AI24" si="1">($C$41+$C$42+$C$32)*(1-$C$35)/$C$40/1000000/(1+$V$16)^W20</f>
        <v>0.37310790740537209</v>
      </c>
      <c r="X24" s="110">
        <f t="shared" si="1"/>
        <v>0.37310790740537209</v>
      </c>
      <c r="Y24" s="110">
        <f t="shared" si="1"/>
        <v>0.37310790740537209</v>
      </c>
      <c r="Z24" s="110">
        <f t="shared" si="1"/>
        <v>0.37310790740537209</v>
      </c>
      <c r="AA24" s="110">
        <f t="shared" si="1"/>
        <v>0.37310790740537209</v>
      </c>
      <c r="AB24" s="110">
        <f t="shared" si="1"/>
        <v>0.37310790740537209</v>
      </c>
      <c r="AC24" s="110">
        <f t="shared" si="1"/>
        <v>0.37310790740537209</v>
      </c>
      <c r="AD24" s="110">
        <f t="shared" si="1"/>
        <v>0.37310790740537209</v>
      </c>
      <c r="AE24" s="110">
        <f t="shared" si="1"/>
        <v>0.37310790740537209</v>
      </c>
      <c r="AF24" s="110">
        <f t="shared" si="1"/>
        <v>0.37310790740537209</v>
      </c>
      <c r="AG24" s="110">
        <f t="shared" si="1"/>
        <v>0.37310790740537209</v>
      </c>
      <c r="AH24" s="110">
        <f t="shared" si="1"/>
        <v>0.37310790740537209</v>
      </c>
      <c r="AI24" s="110">
        <f t="shared" si="1"/>
        <v>0.37310790740537209</v>
      </c>
    </row>
    <row r="25" spans="2:35" x14ac:dyDescent="0.25">
      <c r="B25" s="95" t="s">
        <v>154</v>
      </c>
      <c r="C25" s="108">
        <v>0</v>
      </c>
      <c r="E25" s="106" t="s">
        <v>161</v>
      </c>
      <c r="F25" s="107">
        <f>SUM(G26:S26)</f>
        <v>6.2197636840192902E-2</v>
      </c>
      <c r="U25" s="106" t="s">
        <v>161</v>
      </c>
      <c r="V25" s="107">
        <f>SUM(W26:AI26)</f>
        <v>9.674600000000004E-2</v>
      </c>
    </row>
    <row r="26" spans="2:35" x14ac:dyDescent="0.25">
      <c r="B26" s="95" t="s">
        <v>156</v>
      </c>
      <c r="C26" s="112">
        <v>350</v>
      </c>
      <c r="D26" s="113"/>
      <c r="E26" s="111" t="s">
        <v>163</v>
      </c>
      <c r="G26" s="91">
        <f t="shared" ref="G26:S26" si="2">($C$34*$F$22)/((1+$F$16)^G20)</f>
        <v>6.9551401869158884E-3</v>
      </c>
      <c r="H26" s="91">
        <f t="shared" si="2"/>
        <v>6.5001310158092412E-3</v>
      </c>
      <c r="I26" s="91">
        <f t="shared" si="2"/>
        <v>6.0748887998217206E-3</v>
      </c>
      <c r="J26" s="91">
        <f t="shared" si="2"/>
        <v>5.6774661680576832E-3</v>
      </c>
      <c r="K26" s="91">
        <f t="shared" si="2"/>
        <v>5.3060431477174605E-3</v>
      </c>
      <c r="L26" s="91">
        <f t="shared" si="2"/>
        <v>4.9589188296424863E-3</v>
      </c>
      <c r="M26" s="91">
        <f t="shared" si="2"/>
        <v>4.6345035791051275E-3</v>
      </c>
      <c r="N26" s="91">
        <f t="shared" si="2"/>
        <v>4.3313117561730166E-3</v>
      </c>
      <c r="O26" s="91">
        <f t="shared" si="2"/>
        <v>4.0479549123112295E-3</v>
      </c>
      <c r="P26" s="91">
        <f t="shared" si="2"/>
        <v>3.78313543206657E-3</v>
      </c>
      <c r="Q26" s="91">
        <f t="shared" si="2"/>
        <v>3.5356405907164203E-3</v>
      </c>
      <c r="R26" s="91">
        <f t="shared" si="2"/>
        <v>3.3043370006695522E-3</v>
      </c>
      <c r="S26" s="91">
        <f t="shared" si="2"/>
        <v>3.0881654211864971E-3</v>
      </c>
      <c r="U26" s="111" t="s">
        <v>163</v>
      </c>
      <c r="W26" s="91">
        <f t="shared" ref="W26:AI26" si="3">($C$34*$V$22)/((1+$V$16)^W20)</f>
        <v>7.4420000000000007E-3</v>
      </c>
      <c r="X26" s="91">
        <f t="shared" si="3"/>
        <v>7.4420000000000007E-3</v>
      </c>
      <c r="Y26" s="91">
        <f t="shared" si="3"/>
        <v>7.4420000000000007E-3</v>
      </c>
      <c r="Z26" s="91">
        <f t="shared" si="3"/>
        <v>7.4420000000000007E-3</v>
      </c>
      <c r="AA26" s="91">
        <f t="shared" si="3"/>
        <v>7.4420000000000007E-3</v>
      </c>
      <c r="AB26" s="91">
        <f t="shared" si="3"/>
        <v>7.4420000000000007E-3</v>
      </c>
      <c r="AC26" s="91">
        <f t="shared" si="3"/>
        <v>7.4420000000000007E-3</v>
      </c>
      <c r="AD26" s="91">
        <f t="shared" si="3"/>
        <v>7.4420000000000007E-3</v>
      </c>
      <c r="AE26" s="91">
        <f t="shared" si="3"/>
        <v>7.4420000000000007E-3</v>
      </c>
      <c r="AF26" s="91">
        <f t="shared" si="3"/>
        <v>7.4420000000000007E-3</v>
      </c>
      <c r="AG26" s="91">
        <f t="shared" si="3"/>
        <v>7.4420000000000007E-3</v>
      </c>
      <c r="AH26" s="91">
        <f t="shared" si="3"/>
        <v>7.4420000000000007E-3</v>
      </c>
      <c r="AI26" s="91">
        <f t="shared" si="3"/>
        <v>7.4420000000000007E-3</v>
      </c>
    </row>
    <row r="27" spans="2:35" x14ac:dyDescent="0.25">
      <c r="B27" s="95" t="s">
        <v>158</v>
      </c>
      <c r="C27" s="114">
        <v>0.95</v>
      </c>
      <c r="E27" s="109" t="s">
        <v>165</v>
      </c>
      <c r="F27" s="115"/>
      <c r="G27" s="116"/>
      <c r="H27" s="116"/>
      <c r="I27" s="116"/>
      <c r="J27" s="116"/>
      <c r="K27" s="116"/>
      <c r="L27" s="116"/>
      <c r="M27" s="116"/>
      <c r="N27" s="116"/>
      <c r="O27" s="116"/>
      <c r="P27" s="116"/>
      <c r="Q27" s="116"/>
      <c r="R27" s="116"/>
      <c r="S27" s="116">
        <f>(C41+C42)*C35/((1+F16)^S20)/1000000</f>
        <v>0.14465660653394419</v>
      </c>
      <c r="U27" s="109" t="s">
        <v>165</v>
      </c>
      <c r="V27" s="115"/>
      <c r="W27" s="116"/>
      <c r="X27" s="116"/>
      <c r="Y27" s="116"/>
      <c r="Z27" s="116"/>
      <c r="AA27" s="116"/>
      <c r="AB27" s="116"/>
      <c r="AC27" s="116"/>
      <c r="AD27" s="116"/>
      <c r="AE27" s="116"/>
      <c r="AF27" s="116"/>
      <c r="AG27" s="116"/>
      <c r="AH27" s="116"/>
      <c r="AI27" s="116">
        <f>(C41+C42)*C35/((1+V16)^AI20)/1000000</f>
        <v>0.34860000000000002</v>
      </c>
    </row>
    <row r="28" spans="2:35" x14ac:dyDescent="0.25">
      <c r="B28" s="95" t="s">
        <v>160</v>
      </c>
      <c r="C28" s="117">
        <v>4.6799999999999999E-5</v>
      </c>
      <c r="E28" s="118" t="s">
        <v>167</v>
      </c>
      <c r="F28" s="119">
        <f>SUM(G29:S29)</f>
        <v>13339597.459701613</v>
      </c>
      <c r="G28" s="120"/>
      <c r="H28" s="120"/>
      <c r="I28" s="120"/>
      <c r="J28" s="120"/>
      <c r="K28" s="120"/>
      <c r="L28" s="120"/>
      <c r="M28" s="120"/>
      <c r="N28" s="120"/>
      <c r="O28" s="120"/>
      <c r="P28" s="120"/>
      <c r="Q28" s="120"/>
      <c r="R28" s="120"/>
      <c r="S28" s="120"/>
      <c r="U28" s="118" t="s">
        <v>167</v>
      </c>
      <c r="V28" s="119">
        <f>SUM(W29:AI29)</f>
        <v>20435477.24615166</v>
      </c>
      <c r="W28" s="120"/>
      <c r="X28" s="120"/>
      <c r="Y28" s="120"/>
      <c r="Z28" s="120"/>
      <c r="AA28" s="120"/>
      <c r="AB28" s="120"/>
      <c r="AC28" s="120"/>
      <c r="AD28" s="120"/>
      <c r="AE28" s="120"/>
      <c r="AF28" s="120"/>
      <c r="AG28" s="120"/>
      <c r="AH28" s="120"/>
      <c r="AI28" s="120"/>
    </row>
    <row r="29" spans="2:35" x14ac:dyDescent="0.25">
      <c r="B29" s="95" t="s">
        <v>162</v>
      </c>
      <c r="C29" s="104">
        <v>0.7</v>
      </c>
      <c r="E29" s="121" t="s">
        <v>169</v>
      </c>
      <c r="F29" s="119"/>
      <c r="G29" s="119">
        <f t="shared" ref="G29:S29" si="4">$C$19*$C$36*$C$26/$C$37*($C$27*(1-$C$28)^((G20-1)*$C$26*$C$36))/$C$21/$C$22/((1+$F$16)^G20)</f>
        <v>1617803.3296095475</v>
      </c>
      <c r="H29" s="119">
        <f t="shared" si="4"/>
        <v>1487400.8904237247</v>
      </c>
      <c r="I29" s="119">
        <f t="shared" si="4"/>
        <v>1367509.4916309987</v>
      </c>
      <c r="J29" s="119">
        <f t="shared" si="4"/>
        <v>1257281.894707036</v>
      </c>
      <c r="K29" s="119">
        <f t="shared" si="4"/>
        <v>1155939.1524754819</v>
      </c>
      <c r="L29" s="119">
        <f t="shared" si="4"/>
        <v>1062765.1045091106</v>
      </c>
      <c r="M29" s="119">
        <f t="shared" si="4"/>
        <v>977101.31622712489</v>
      </c>
      <c r="N29" s="119">
        <f t="shared" si="4"/>
        <v>898342.42592465132</v>
      </c>
      <c r="O29" s="119">
        <f t="shared" si="4"/>
        <v>825931.86685319943</v>
      </c>
      <c r="P29" s="119">
        <f t="shared" si="4"/>
        <v>759357.93412124563</v>
      </c>
      <c r="Q29" s="119">
        <f t="shared" si="4"/>
        <v>698150.16862083913</v>
      </c>
      <c r="R29" s="119">
        <f t="shared" si="4"/>
        <v>641876.03242647066</v>
      </c>
      <c r="S29" s="119">
        <f t="shared" si="4"/>
        <v>590137.85217218031</v>
      </c>
      <c r="U29" s="121" t="s">
        <v>169</v>
      </c>
      <c r="V29" s="119"/>
      <c r="W29" s="119">
        <f t="shared" ref="W29:AI29" si="5">$C$19*$C$36*$C$26/$C$37*($C$27*(1-$C$28)^((W20-1)*$C$26*$C$36))/$C$21/$C$22/((1+$V$16)^W20)</f>
        <v>1731049.5626822158</v>
      </c>
      <c r="X29" s="119">
        <f t="shared" si="5"/>
        <v>1702925.2794461225</v>
      </c>
      <c r="Y29" s="119">
        <f t="shared" si="5"/>
        <v>1675257.9301561136</v>
      </c>
      <c r="Z29" s="119">
        <f t="shared" si="5"/>
        <v>1648040.0910272228</v>
      </c>
      <c r="AA29" s="119">
        <f t="shared" si="5"/>
        <v>1621264.4588883785</v>
      </c>
      <c r="AB29" s="119">
        <f t="shared" si="5"/>
        <v>1594923.849222797</v>
      </c>
      <c r="AC29" s="119">
        <f t="shared" si="5"/>
        <v>1569011.1942402101</v>
      </c>
      <c r="AD29" s="119">
        <f t="shared" si="5"/>
        <v>1543519.5409804164</v>
      </c>
      <c r="AE29" s="119">
        <f t="shared" si="5"/>
        <v>1518442.0494476412</v>
      </c>
      <c r="AF29" s="119">
        <f t="shared" si="5"/>
        <v>1493771.9907752089</v>
      </c>
      <c r="AG29" s="119">
        <f t="shared" si="5"/>
        <v>1469502.7454200326</v>
      </c>
      <c r="AH29" s="119">
        <f t="shared" si="5"/>
        <v>1445627.801386442</v>
      </c>
      <c r="AI29" s="119">
        <f t="shared" si="5"/>
        <v>1422140.7524788617</v>
      </c>
    </row>
    <row r="30" spans="2:35" x14ac:dyDescent="0.25">
      <c r="B30" s="95" t="s">
        <v>164</v>
      </c>
      <c r="C30" s="122">
        <v>1.4999999999999999E-2</v>
      </c>
      <c r="E30" s="118" t="s">
        <v>171</v>
      </c>
      <c r="F30" s="119">
        <f>SUM(G31:S31)</f>
        <v>11339384.798864467</v>
      </c>
      <c r="G30" s="120"/>
      <c r="H30" s="120"/>
      <c r="I30" s="120"/>
      <c r="J30" s="120"/>
      <c r="K30" s="120"/>
      <c r="L30" s="120"/>
      <c r="M30" s="120"/>
      <c r="N30" s="120"/>
      <c r="O30" s="120"/>
      <c r="P30" s="120"/>
      <c r="Q30" s="120"/>
      <c r="R30" s="120"/>
      <c r="S30" s="120"/>
      <c r="U30" s="118" t="s">
        <v>171</v>
      </c>
      <c r="V30" s="119">
        <f>SUM(W31:AI31)</f>
        <v>17371269.316228401</v>
      </c>
      <c r="W30" s="120"/>
      <c r="X30" s="120"/>
      <c r="Y30" s="120"/>
      <c r="Z30" s="120"/>
      <c r="AA30" s="120"/>
      <c r="AB30" s="120"/>
      <c r="AC30" s="120"/>
      <c r="AD30" s="120"/>
      <c r="AE30" s="120"/>
      <c r="AF30" s="120"/>
      <c r="AG30" s="120"/>
      <c r="AH30" s="120"/>
      <c r="AI30" s="120"/>
    </row>
    <row r="31" spans="2:35" x14ac:dyDescent="0.25">
      <c r="B31" s="95" t="s">
        <v>166</v>
      </c>
      <c r="C31" s="104">
        <v>0</v>
      </c>
      <c r="E31" s="121" t="s">
        <v>173</v>
      </c>
      <c r="F31" s="120"/>
      <c r="G31" s="119">
        <f t="shared" ref="G31:S31" si="6">$C$19*$C$36*$C$26*$C$37*($C$27*(1-$C$28)^((G20-1)*$C$26*$C$36))*$C$21*$C$22/((1+$F$16)^G20)</f>
        <v>1375220.9943925233</v>
      </c>
      <c r="H31" s="119">
        <f t="shared" si="6"/>
        <v>1264371.8146398654</v>
      </c>
      <c r="I31" s="119">
        <f t="shared" si="6"/>
        <v>1162457.592033687</v>
      </c>
      <c r="J31" s="119">
        <f t="shared" si="6"/>
        <v>1068758.1276569788</v>
      </c>
      <c r="K31" s="119">
        <f t="shared" si="6"/>
        <v>982611.27396013332</v>
      </c>
      <c r="L31" s="119">
        <f t="shared" si="6"/>
        <v>903408.25555194728</v>
      </c>
      <c r="M31" s="119">
        <f t="shared" si="6"/>
        <v>830589.36715652316</v>
      </c>
      <c r="N31" s="119">
        <f t="shared" si="6"/>
        <v>763640.01833477244</v>
      </c>
      <c r="O31" s="119">
        <f t="shared" si="6"/>
        <v>702087.09701967414</v>
      </c>
      <c r="P31" s="119">
        <f t="shared" si="6"/>
        <v>645495.62616743206</v>
      </c>
      <c r="Q31" s="119">
        <f t="shared" si="6"/>
        <v>593465.68989802885</v>
      </c>
      <c r="R31" s="119">
        <f t="shared" si="6"/>
        <v>545629.60740308336</v>
      </c>
      <c r="S31" s="119">
        <f t="shared" si="6"/>
        <v>501649.33464982052</v>
      </c>
      <c r="U31" s="121" t="s">
        <v>173</v>
      </c>
      <c r="V31" s="120"/>
      <c r="W31" s="119">
        <f t="shared" ref="W31:AI31" si="7">$C$19*$C$36*$C$26*$C$37*($C$27*(1-$C$28)^((W20-1)*$C$26*$C$36))*$C$21*$C$22/((1+$V$16)^W20)</f>
        <v>1471486.4639999999</v>
      </c>
      <c r="X31" s="119">
        <f t="shared" si="7"/>
        <v>1447579.2905811819</v>
      </c>
      <c r="Y31" s="119">
        <f t="shared" si="7"/>
        <v>1424060.5359177242</v>
      </c>
      <c r="Z31" s="119">
        <f t="shared" si="7"/>
        <v>1400923.8893878383</v>
      </c>
      <c r="AA31" s="119">
        <f t="shared" si="7"/>
        <v>1378163.142898117</v>
      </c>
      <c r="AB31" s="119">
        <f t="shared" si="7"/>
        <v>1355772.1892177651</v>
      </c>
      <c r="AC31" s="119">
        <f t="shared" si="7"/>
        <v>1333745.0203398867</v>
      </c>
      <c r="AD31" s="119">
        <f t="shared" si="7"/>
        <v>1312075.7258694002</v>
      </c>
      <c r="AE31" s="119">
        <f t="shared" si="7"/>
        <v>1290758.4914371429</v>
      </c>
      <c r="AF31" s="119">
        <f t="shared" si="7"/>
        <v>1269787.597139742</v>
      </c>
      <c r="AG31" s="119">
        <f t="shared" si="7"/>
        <v>1249157.4160048347</v>
      </c>
      <c r="AH31" s="119">
        <f t="shared" si="7"/>
        <v>1228862.4124812207</v>
      </c>
      <c r="AI31" s="119">
        <f t="shared" si="7"/>
        <v>1208897.1409535476</v>
      </c>
    </row>
    <row r="32" spans="2:35" x14ac:dyDescent="0.25">
      <c r="B32" s="95" t="s">
        <v>168</v>
      </c>
      <c r="C32" s="97">
        <v>350000</v>
      </c>
      <c r="E32" s="123" t="s">
        <v>175</v>
      </c>
      <c r="F32" s="124">
        <f>SUM(G33:S33)</f>
        <v>0</v>
      </c>
      <c r="U32" s="123" t="s">
        <v>175</v>
      </c>
      <c r="V32" s="124">
        <f>SUM(W33:AI33)</f>
        <v>0</v>
      </c>
    </row>
    <row r="33" spans="2:35" x14ac:dyDescent="0.25">
      <c r="B33" s="95" t="s">
        <v>170</v>
      </c>
      <c r="C33" s="122">
        <v>0.01</v>
      </c>
      <c r="E33" s="111" t="s">
        <v>177</v>
      </c>
      <c r="G33" s="91">
        <f>($C$13*$C$25*G29/($C$13+$C$14)+$C$14*$C$24*G29/($C$13+$C$14))/1000000</f>
        <v>0</v>
      </c>
      <c r="H33" s="91">
        <f t="shared" ref="H33:S33" si="8">($C$13*$C$25*H29/($C$13+$C$14)+$C$14*$C$24*H29/($C$13+$C$14))/1000000</f>
        <v>0</v>
      </c>
      <c r="I33" s="91">
        <f t="shared" si="8"/>
        <v>0</v>
      </c>
      <c r="J33" s="91">
        <f t="shared" si="8"/>
        <v>0</v>
      </c>
      <c r="K33" s="91">
        <f t="shared" si="8"/>
        <v>0</v>
      </c>
      <c r="L33" s="91">
        <f t="shared" si="8"/>
        <v>0</v>
      </c>
      <c r="M33" s="91">
        <f t="shared" si="8"/>
        <v>0</v>
      </c>
      <c r="N33" s="91">
        <f t="shared" si="8"/>
        <v>0</v>
      </c>
      <c r="O33" s="91">
        <f t="shared" si="8"/>
        <v>0</v>
      </c>
      <c r="P33" s="91">
        <f t="shared" si="8"/>
        <v>0</v>
      </c>
      <c r="Q33" s="91">
        <f t="shared" si="8"/>
        <v>0</v>
      </c>
      <c r="R33" s="91">
        <f t="shared" si="8"/>
        <v>0</v>
      </c>
      <c r="S33" s="91">
        <f t="shared" si="8"/>
        <v>0</v>
      </c>
      <c r="U33" s="111" t="s">
        <v>177</v>
      </c>
      <c r="W33" s="91">
        <f>($C$13*$C$25*W29/($C$13+$C$14)+$C$14*$C$24*W29/($C$13+$C$14))/1000000</f>
        <v>0</v>
      </c>
      <c r="X33" s="91">
        <f t="shared" ref="X33:AI33" si="9">($C$13*$C$25*X29/($C$13+$C$14)+$C$14*$C$24*X29/($C$13+$C$14))/1000000</f>
        <v>0</v>
      </c>
      <c r="Y33" s="91">
        <f t="shared" si="9"/>
        <v>0</v>
      </c>
      <c r="Z33" s="91">
        <f t="shared" si="9"/>
        <v>0</v>
      </c>
      <c r="AA33" s="91">
        <f t="shared" si="9"/>
        <v>0</v>
      </c>
      <c r="AB33" s="91">
        <f t="shared" si="9"/>
        <v>0</v>
      </c>
      <c r="AC33" s="91">
        <f t="shared" si="9"/>
        <v>0</v>
      </c>
      <c r="AD33" s="91">
        <f t="shared" si="9"/>
        <v>0</v>
      </c>
      <c r="AE33" s="91">
        <f t="shared" si="9"/>
        <v>0</v>
      </c>
      <c r="AF33" s="91">
        <f t="shared" si="9"/>
        <v>0</v>
      </c>
      <c r="AG33" s="91">
        <f t="shared" si="9"/>
        <v>0</v>
      </c>
      <c r="AH33" s="91">
        <f t="shared" si="9"/>
        <v>0</v>
      </c>
      <c r="AI33" s="91">
        <f t="shared" si="9"/>
        <v>0</v>
      </c>
    </row>
    <row r="34" spans="2:35" x14ac:dyDescent="0.25">
      <c r="B34" s="95" t="s">
        <v>172</v>
      </c>
      <c r="C34" s="114">
        <v>1E-3</v>
      </c>
      <c r="E34" s="115" t="s">
        <v>179</v>
      </c>
      <c r="F34" s="125">
        <f>SUM(G35:S35)</f>
        <v>6.803630879318681</v>
      </c>
      <c r="U34" s="115" t="s">
        <v>179</v>
      </c>
      <c r="V34" s="125">
        <f>SUM(W35:AI35)</f>
        <v>10.422761589737041</v>
      </c>
    </row>
    <row r="35" spans="2:35" x14ac:dyDescent="0.25">
      <c r="B35" s="95" t="s">
        <v>174</v>
      </c>
      <c r="C35" s="104">
        <v>0.05</v>
      </c>
      <c r="E35" s="111" t="s">
        <v>181</v>
      </c>
      <c r="G35" s="91">
        <f>G31*$C$23/1000000</f>
        <v>0.82513259663551397</v>
      </c>
      <c r="H35" s="91">
        <f t="shared" ref="H35:K35" si="10">H31*$C$23/1000000</f>
        <v>0.75862308878391926</v>
      </c>
      <c r="I35" s="91">
        <f t="shared" si="10"/>
        <v>0.69747455522021218</v>
      </c>
      <c r="J35" s="91">
        <f t="shared" si="10"/>
        <v>0.64125487659418723</v>
      </c>
      <c r="K35" s="91">
        <f t="shared" si="10"/>
        <v>0.58956676437608002</v>
      </c>
      <c r="L35" s="91">
        <f>L31*$C$23/1000000</f>
        <v>0.54204495333116842</v>
      </c>
      <c r="M35" s="91">
        <f>M31*$C$23/1000000</f>
        <v>0.49835362029391389</v>
      </c>
      <c r="N35" s="91">
        <f>N31*$C$23/1000000</f>
        <v>0.45818401100086348</v>
      </c>
      <c r="O35" s="91">
        <f>O31*$C$23/1000000</f>
        <v>0.42125225821180451</v>
      </c>
      <c r="P35" s="91">
        <f t="shared" ref="P35:S35" si="11">P31*$C$23/1000000</f>
        <v>0.38729737570045925</v>
      </c>
      <c r="Q35" s="91">
        <f t="shared" si="11"/>
        <v>0.35607941393881726</v>
      </c>
      <c r="R35" s="91">
        <f t="shared" si="11"/>
        <v>0.32737776444185002</v>
      </c>
      <c r="S35" s="91">
        <f t="shared" si="11"/>
        <v>0.30098960078989229</v>
      </c>
      <c r="U35" s="111" t="s">
        <v>181</v>
      </c>
      <c r="W35" s="91">
        <f>W31*$C$23/1000000</f>
        <v>0.88289187839999994</v>
      </c>
      <c r="X35" s="91">
        <f t="shared" ref="X35:AI35" si="12">X31*$C$23/1000000</f>
        <v>0.86854757434870911</v>
      </c>
      <c r="Y35" s="91">
        <f t="shared" si="12"/>
        <v>0.85443632155063454</v>
      </c>
      <c r="Z35" s="91">
        <f t="shared" si="12"/>
        <v>0.84055433363270293</v>
      </c>
      <c r="AA35" s="91">
        <f t="shared" si="12"/>
        <v>0.82689788573887013</v>
      </c>
      <c r="AB35" s="91">
        <f t="shared" si="12"/>
        <v>0.81346331353065904</v>
      </c>
      <c r="AC35" s="91">
        <f t="shared" si="12"/>
        <v>0.80024701220393191</v>
      </c>
      <c r="AD35" s="91">
        <f t="shared" si="12"/>
        <v>0.78724543552164017</v>
      </c>
      <c r="AE35" s="91">
        <f t="shared" si="12"/>
        <v>0.77445509486228581</v>
      </c>
      <c r="AF35" s="91">
        <f t="shared" si="12"/>
        <v>0.76187255828384515</v>
      </c>
      <c r="AG35" s="91">
        <f t="shared" si="12"/>
        <v>0.74949444960290079</v>
      </c>
      <c r="AH35" s="91">
        <f t="shared" si="12"/>
        <v>0.7373174474887324</v>
      </c>
      <c r="AI35" s="91">
        <f t="shared" si="12"/>
        <v>0.72533828457212857</v>
      </c>
    </row>
    <row r="36" spans="2:35" x14ac:dyDescent="0.25">
      <c r="B36" s="95" t="s">
        <v>176</v>
      </c>
      <c r="C36" s="126">
        <f>C13+C14</f>
        <v>1</v>
      </c>
      <c r="E36" s="123" t="s">
        <v>183</v>
      </c>
      <c r="F36" s="107">
        <f>SUM(G37:S37)</f>
        <v>0.90578191559800003</v>
      </c>
      <c r="U36" s="123" t="s">
        <v>183</v>
      </c>
      <c r="V36" s="107">
        <f>SUM(W37:AI37)</f>
        <v>1.368903198366801</v>
      </c>
    </row>
    <row r="37" spans="2:35" x14ac:dyDescent="0.25">
      <c r="B37" s="95" t="s">
        <v>178</v>
      </c>
      <c r="C37" s="104">
        <v>0.96</v>
      </c>
      <c r="E37" s="111" t="s">
        <v>185</v>
      </c>
      <c r="G37" s="110">
        <f t="shared" ref="G37:S37" si="13">(G35-G33-G26-G24)*$F$17</f>
        <v>0.11736961939126819</v>
      </c>
      <c r="H37" s="110">
        <f t="shared" si="13"/>
        <v>0.10655901540382065</v>
      </c>
      <c r="I37" s="110">
        <f t="shared" si="13"/>
        <v>9.6708118438549151E-2</v>
      </c>
      <c r="J37" s="110">
        <f t="shared" si="13"/>
        <v>8.7733793572374957E-2</v>
      </c>
      <c r="K37" s="110">
        <f t="shared" si="13"/>
        <v>7.9559984948065016E-2</v>
      </c>
      <c r="L37" s="110">
        <f t="shared" si="13"/>
        <v>7.2117120439376209E-2</v>
      </c>
      <c r="M37" s="110">
        <f t="shared" si="13"/>
        <v>6.5341565920753353E-2</v>
      </c>
      <c r="N37" s="110">
        <f t="shared" si="13"/>
        <v>5.9175125037388643E-2</v>
      </c>
      <c r="O37" s="110">
        <f t="shared" si="13"/>
        <v>5.3564580709187369E-2</v>
      </c>
      <c r="P37" s="110">
        <f t="shared" si="13"/>
        <v>4.8461274912251481E-2</v>
      </c>
      <c r="Q37" s="110">
        <f t="shared" si="13"/>
        <v>4.382072356614046E-2</v>
      </c>
      <c r="R37" s="110">
        <f t="shared" si="13"/>
        <v>3.9602263616477583E-2</v>
      </c>
      <c r="S37" s="110">
        <f t="shared" si="13"/>
        <v>3.5768729642346987E-2</v>
      </c>
      <c r="U37" s="111" t="s">
        <v>185</v>
      </c>
      <c r="W37" s="110">
        <f t="shared" ref="W37:AI37" si="14">(W35-W33-W26-W24)*$V$17</f>
        <v>0.12558549274865699</v>
      </c>
      <c r="X37" s="110">
        <f t="shared" si="14"/>
        <v>0.12199941673583427</v>
      </c>
      <c r="Y37" s="110">
        <f t="shared" si="14"/>
        <v>0.11847160353631563</v>
      </c>
      <c r="Z37" s="110">
        <f t="shared" si="14"/>
        <v>0.11500110655683272</v>
      </c>
      <c r="AA37" s="110">
        <f t="shared" si="14"/>
        <v>0.11158699458337452</v>
      </c>
      <c r="AB37" s="110">
        <f t="shared" si="14"/>
        <v>0.10822835153132175</v>
      </c>
      <c r="AC37" s="110">
        <f t="shared" si="14"/>
        <v>0.10492427619963997</v>
      </c>
      <c r="AD37" s="110">
        <f t="shared" si="14"/>
        <v>0.10167388202906703</v>
      </c>
      <c r="AE37" s="110">
        <f t="shared" si="14"/>
        <v>9.8476296864228444E-2</v>
      </c>
      <c r="AF37" s="110">
        <f t="shared" si="14"/>
        <v>9.5330662719618278E-2</v>
      </c>
      <c r="AG37" s="110">
        <f t="shared" si="14"/>
        <v>9.2236135549382189E-2</v>
      </c>
      <c r="AH37" s="110">
        <f t="shared" si="14"/>
        <v>8.9191885020840092E-2</v>
      </c>
      <c r="AI37" s="110">
        <f t="shared" si="14"/>
        <v>8.6197094291689133E-2</v>
      </c>
    </row>
    <row r="38" spans="2:35" x14ac:dyDescent="0.25">
      <c r="B38" s="95" t="s">
        <v>180</v>
      </c>
      <c r="C38" s="104">
        <v>0.1</v>
      </c>
      <c r="E38" s="127" t="s">
        <v>187</v>
      </c>
      <c r="F38" s="107">
        <f>SUM(G39:S39)</f>
        <v>0</v>
      </c>
      <c r="U38" s="127" t="s">
        <v>187</v>
      </c>
      <c r="V38" s="107">
        <f>SUM(W39:AI39)</f>
        <v>0</v>
      </c>
    </row>
    <row r="39" spans="2:35" x14ac:dyDescent="0.25">
      <c r="B39" s="95" t="s">
        <v>182</v>
      </c>
      <c r="C39" s="112">
        <f>LOG(C29/C27,(1-C28))</f>
        <v>6525.0962300161282</v>
      </c>
      <c r="E39" s="111" t="s">
        <v>189</v>
      </c>
      <c r="G39" s="128">
        <f t="shared" ref="G39:S39" si="15">(G35-G33)*$F$18</f>
        <v>0</v>
      </c>
      <c r="H39" s="128">
        <f t="shared" si="15"/>
        <v>0</v>
      </c>
      <c r="I39" s="128">
        <f t="shared" si="15"/>
        <v>0</v>
      </c>
      <c r="J39" s="128">
        <f t="shared" si="15"/>
        <v>0</v>
      </c>
      <c r="K39" s="128">
        <f t="shared" si="15"/>
        <v>0</v>
      </c>
      <c r="L39" s="128">
        <f t="shared" si="15"/>
        <v>0</v>
      </c>
      <c r="M39" s="128">
        <f t="shared" si="15"/>
        <v>0</v>
      </c>
      <c r="N39" s="128">
        <f t="shared" si="15"/>
        <v>0</v>
      </c>
      <c r="O39" s="128">
        <f t="shared" si="15"/>
        <v>0</v>
      </c>
      <c r="P39" s="128">
        <f t="shared" si="15"/>
        <v>0</v>
      </c>
      <c r="Q39" s="128">
        <f t="shared" si="15"/>
        <v>0</v>
      </c>
      <c r="R39" s="128">
        <f t="shared" si="15"/>
        <v>0</v>
      </c>
      <c r="S39" s="128">
        <f t="shared" si="15"/>
        <v>0</v>
      </c>
      <c r="U39" s="111" t="s">
        <v>189</v>
      </c>
      <c r="W39" s="128">
        <f t="shared" ref="W39:AI39" si="16">(W35-W33)*$V$18</f>
        <v>0</v>
      </c>
      <c r="X39" s="128">
        <f t="shared" si="16"/>
        <v>0</v>
      </c>
      <c r="Y39" s="128">
        <f t="shared" si="16"/>
        <v>0</v>
      </c>
      <c r="Z39" s="128">
        <f t="shared" si="16"/>
        <v>0</v>
      </c>
      <c r="AA39" s="128">
        <f t="shared" si="16"/>
        <v>0</v>
      </c>
      <c r="AB39" s="128">
        <f t="shared" si="16"/>
        <v>0</v>
      </c>
      <c r="AC39" s="128">
        <f t="shared" si="16"/>
        <v>0</v>
      </c>
      <c r="AD39" s="128">
        <f t="shared" si="16"/>
        <v>0</v>
      </c>
      <c r="AE39" s="128">
        <f t="shared" si="16"/>
        <v>0</v>
      </c>
      <c r="AF39" s="128">
        <f t="shared" si="16"/>
        <v>0</v>
      </c>
      <c r="AG39" s="128">
        <f t="shared" si="16"/>
        <v>0</v>
      </c>
      <c r="AH39" s="128">
        <f t="shared" si="16"/>
        <v>0</v>
      </c>
      <c r="AI39" s="128">
        <f t="shared" si="16"/>
        <v>0</v>
      </c>
    </row>
    <row r="40" spans="2:35" x14ac:dyDescent="0.25">
      <c r="B40" s="95" t="s">
        <v>184</v>
      </c>
      <c r="C40" s="122">
        <f>C39/C36/C26</f>
        <v>18.643132085760367</v>
      </c>
      <c r="E40" s="66" t="s">
        <v>191</v>
      </c>
      <c r="F40" s="91">
        <f>SUM(G41:S41)</f>
        <v>5.8356513268804884</v>
      </c>
      <c r="U40" s="66" t="s">
        <v>191</v>
      </c>
      <c r="V40" s="91">
        <f>SUM(W41:AI41)</f>
        <v>8.9571123913702397</v>
      </c>
    </row>
    <row r="41" spans="2:35" x14ac:dyDescent="0.25">
      <c r="B41" s="129" t="s">
        <v>186</v>
      </c>
      <c r="C41" s="130">
        <f>C18*C17</f>
        <v>252000</v>
      </c>
      <c r="E41" s="111" t="s">
        <v>191</v>
      </c>
      <c r="G41" s="131">
        <f>G35-G33-G37-G39-G26</f>
        <v>0.70080783705732985</v>
      </c>
      <c r="H41" s="128">
        <f t="shared" ref="H41:S41" si="17">H35-H33-H37-H39-H26</f>
        <v>0.64556394236428938</v>
      </c>
      <c r="I41" s="128">
        <f t="shared" si="17"/>
        <v>0.59469154798184121</v>
      </c>
      <c r="J41" s="128">
        <f t="shared" si="17"/>
        <v>0.5478436168537546</v>
      </c>
      <c r="K41" s="128">
        <f t="shared" si="17"/>
        <v>0.50470073628029755</v>
      </c>
      <c r="L41" s="128">
        <f t="shared" si="17"/>
        <v>0.46496891406214969</v>
      </c>
      <c r="M41" s="128">
        <f t="shared" si="17"/>
        <v>0.42837755079405543</v>
      </c>
      <c r="N41" s="128">
        <f t="shared" si="17"/>
        <v>0.39467757420730182</v>
      </c>
      <c r="O41" s="128">
        <f t="shared" si="17"/>
        <v>0.36363972259030591</v>
      </c>
      <c r="P41" s="128">
        <f t="shared" si="17"/>
        <v>0.33505296535614115</v>
      </c>
      <c r="Q41" s="128">
        <f t="shared" si="17"/>
        <v>0.30872304978196036</v>
      </c>
      <c r="R41" s="128">
        <f t="shared" si="17"/>
        <v>0.28447116382470289</v>
      </c>
      <c r="S41" s="128">
        <f t="shared" si="17"/>
        <v>0.26213270572635877</v>
      </c>
      <c r="U41" s="111" t="s">
        <v>191</v>
      </c>
      <c r="W41" s="128">
        <f t="shared" ref="W41:AD41" si="18">W35-W33-W37-W39-W26</f>
        <v>0.74986438565134295</v>
      </c>
      <c r="X41" s="128">
        <f t="shared" si="18"/>
        <v>0.7391061576128749</v>
      </c>
      <c r="Y41" s="128">
        <f t="shared" si="18"/>
        <v>0.728522718014319</v>
      </c>
      <c r="Z41" s="128">
        <f t="shared" si="18"/>
        <v>0.71811122707587027</v>
      </c>
      <c r="AA41" s="128">
        <f t="shared" si="18"/>
        <v>0.70786889115549567</v>
      </c>
      <c r="AB41" s="128">
        <f t="shared" si="18"/>
        <v>0.69779296199933738</v>
      </c>
      <c r="AC41" s="128">
        <f t="shared" si="18"/>
        <v>0.687880736004292</v>
      </c>
      <c r="AD41" s="128">
        <f t="shared" si="18"/>
        <v>0.6781295534925732</v>
      </c>
      <c r="AE41" s="128">
        <f>AE35-AE33-AE37-AE39-AE26</f>
        <v>0.66853679799805743</v>
      </c>
      <c r="AF41" s="128">
        <f t="shared" ref="AF41:AI41" si="19">AF35-AF33-AF37-AF39-AF26</f>
        <v>0.65909989556422688</v>
      </c>
      <c r="AG41" s="128">
        <f t="shared" si="19"/>
        <v>0.6498163140535187</v>
      </c>
      <c r="AH41" s="128">
        <f t="shared" si="19"/>
        <v>0.64068356246789238</v>
      </c>
      <c r="AI41" s="128">
        <f t="shared" si="19"/>
        <v>0.63169919028043953</v>
      </c>
    </row>
    <row r="42" spans="2:35" x14ac:dyDescent="0.25">
      <c r="B42" s="129" t="s">
        <v>188</v>
      </c>
      <c r="C42" s="130">
        <f>C19*C20</f>
        <v>6720000</v>
      </c>
      <c r="E42" s="66" t="s">
        <v>194</v>
      </c>
      <c r="F42" s="91">
        <f>C23</f>
        <v>0.6</v>
      </c>
      <c r="U42" s="66" t="s">
        <v>194</v>
      </c>
      <c r="V42" s="91">
        <f>C23</f>
        <v>0.6</v>
      </c>
    </row>
    <row r="43" spans="2:35" x14ac:dyDescent="0.25">
      <c r="B43" s="129" t="s">
        <v>190</v>
      </c>
      <c r="C43" s="130">
        <f>C30*C19*1000</f>
        <v>72000</v>
      </c>
      <c r="E43" s="66" t="s">
        <v>125</v>
      </c>
      <c r="F43" s="91">
        <f>F22/F30*1000000</f>
        <v>0.65629662737481553</v>
      </c>
      <c r="U43" s="66" t="s">
        <v>125</v>
      </c>
      <c r="V43" s="91">
        <f>V22/V30*1000000</f>
        <v>0.42840853276321117</v>
      </c>
    </row>
    <row r="44" spans="2:35" x14ac:dyDescent="0.25">
      <c r="B44" s="129" t="s">
        <v>192</v>
      </c>
      <c r="C44" s="132">
        <f>C33*C19*1000</f>
        <v>48000</v>
      </c>
      <c r="E44" s="66" t="s">
        <v>198</v>
      </c>
      <c r="F44" s="91">
        <f>F32*1000000/F30</f>
        <v>0</v>
      </c>
      <c r="U44" s="66" t="s">
        <v>198</v>
      </c>
      <c r="V44" s="91">
        <f>V32*1000000/V30</f>
        <v>0</v>
      </c>
    </row>
    <row r="45" spans="2:35" x14ac:dyDescent="0.25">
      <c r="B45" s="129" t="s">
        <v>193</v>
      </c>
      <c r="C45" s="133">
        <v>0</v>
      </c>
      <c r="E45" s="66" t="s">
        <v>200</v>
      </c>
      <c r="F45" s="91">
        <f>SUM(G46:O46)</f>
        <v>0.4645271442191326</v>
      </c>
      <c r="U45" s="66" t="s">
        <v>200</v>
      </c>
      <c r="V45" s="91">
        <f>SUM(W46:AI46)</f>
        <v>0.895711239137024</v>
      </c>
    </row>
    <row r="46" spans="2:35" x14ac:dyDescent="0.25">
      <c r="B46" s="129" t="s">
        <v>195</v>
      </c>
      <c r="C46" s="134">
        <f>(C44+C43+C42+C41+C32-C45)</f>
        <v>7442000</v>
      </c>
      <c r="E46" s="66" t="s">
        <v>201</v>
      </c>
      <c r="G46" s="91">
        <f t="shared" ref="G46:S46" si="20">G41*$C$38</f>
        <v>7.0080783705732994E-2</v>
      </c>
      <c r="H46" s="91">
        <f t="shared" si="20"/>
        <v>6.4556394236428935E-2</v>
      </c>
      <c r="I46" s="91">
        <f t="shared" si="20"/>
        <v>5.9469154798184126E-2</v>
      </c>
      <c r="J46" s="91">
        <f t="shared" si="20"/>
        <v>5.4784361685375461E-2</v>
      </c>
      <c r="K46" s="91">
        <f t="shared" si="20"/>
        <v>5.0470073628029757E-2</v>
      </c>
      <c r="L46" s="91">
        <f t="shared" si="20"/>
        <v>4.649689140621497E-2</v>
      </c>
      <c r="M46" s="91">
        <f t="shared" si="20"/>
        <v>4.2837755079405543E-2</v>
      </c>
      <c r="N46" s="91">
        <f t="shared" si="20"/>
        <v>3.9467757420730186E-2</v>
      </c>
      <c r="O46" s="91">
        <f t="shared" si="20"/>
        <v>3.636397225903059E-2</v>
      </c>
      <c r="P46" s="91">
        <f t="shared" si="20"/>
        <v>3.3505296535614119E-2</v>
      </c>
      <c r="Q46" s="91">
        <f t="shared" si="20"/>
        <v>3.0872304978196038E-2</v>
      </c>
      <c r="R46" s="91">
        <f t="shared" si="20"/>
        <v>2.844711638247029E-2</v>
      </c>
      <c r="S46" s="91">
        <f t="shared" si="20"/>
        <v>2.621327057263588E-2</v>
      </c>
      <c r="U46" s="66" t="s">
        <v>201</v>
      </c>
      <c r="W46" s="91">
        <f>W41*$C$38</f>
        <v>7.4986438565134303E-2</v>
      </c>
      <c r="X46" s="91">
        <f t="shared" ref="X46:AI46" si="21">X41*$C$38</f>
        <v>7.391061576128749E-2</v>
      </c>
      <c r="Y46" s="91">
        <f t="shared" si="21"/>
        <v>7.2852271801431903E-2</v>
      </c>
      <c r="Z46" s="91">
        <f t="shared" si="21"/>
        <v>7.1811122707587036E-2</v>
      </c>
      <c r="AA46" s="91">
        <f t="shared" si="21"/>
        <v>7.0786889115549576E-2</v>
      </c>
      <c r="AB46" s="91">
        <f t="shared" si="21"/>
        <v>6.9779296199933741E-2</v>
      </c>
      <c r="AC46" s="91">
        <f t="shared" si="21"/>
        <v>6.8788073600429198E-2</v>
      </c>
      <c r="AD46" s="91">
        <f t="shared" si="21"/>
        <v>6.7812955349257326E-2</v>
      </c>
      <c r="AE46" s="91">
        <f t="shared" si="21"/>
        <v>6.6853679799805749E-2</v>
      </c>
      <c r="AF46" s="91">
        <f t="shared" si="21"/>
        <v>6.5909989556422688E-2</v>
      </c>
      <c r="AG46" s="91">
        <f t="shared" si="21"/>
        <v>6.4981631405351875E-2</v>
      </c>
      <c r="AH46" s="91">
        <f t="shared" si="21"/>
        <v>6.4068356246789235E-2</v>
      </c>
      <c r="AI46" s="91">
        <f t="shared" si="21"/>
        <v>6.3169919028043961E-2</v>
      </c>
    </row>
    <row r="47" spans="2:35" x14ac:dyDescent="0.25">
      <c r="B47" s="129" t="s">
        <v>196</v>
      </c>
      <c r="C47" s="135" t="s">
        <v>197</v>
      </c>
      <c r="E47" s="80" t="s">
        <v>202</v>
      </c>
      <c r="F47" s="91">
        <f>-(F22)</f>
        <v>-7.4420000000000002</v>
      </c>
      <c r="G47" s="128">
        <f t="shared" ref="G47:N47" si="22">G35-G33-G46-G37-G39-G26</f>
        <v>0.63072705335159684</v>
      </c>
      <c r="H47" s="128">
        <f t="shared" si="22"/>
        <v>0.58100754812786048</v>
      </c>
      <c r="I47" s="128">
        <f t="shared" si="22"/>
        <v>0.53522239318365716</v>
      </c>
      <c r="J47" s="128">
        <f t="shared" si="22"/>
        <v>0.49305925516837906</v>
      </c>
      <c r="K47" s="128">
        <f t="shared" si="22"/>
        <v>0.45423066265226769</v>
      </c>
      <c r="L47" s="128">
        <f t="shared" si="22"/>
        <v>0.41847202265593475</v>
      </c>
      <c r="M47" s="128">
        <f t="shared" si="22"/>
        <v>0.38553979571464991</v>
      </c>
      <c r="N47" s="128">
        <f t="shared" si="22"/>
        <v>0.35520981678657165</v>
      </c>
      <c r="O47" s="128">
        <f>O35-O33-O46-O37-O39-O26+S27</f>
        <v>0.4719323568652195</v>
      </c>
      <c r="P47" s="128">
        <f t="shared" ref="P47:S47" si="23">P35-P33-P46-P37-P39-P26+P27</f>
        <v>0.30154766882052708</v>
      </c>
      <c r="Q47" s="128">
        <f t="shared" si="23"/>
        <v>0.27785074480376432</v>
      </c>
      <c r="R47" s="128">
        <f t="shared" si="23"/>
        <v>0.25602404744223262</v>
      </c>
      <c r="S47" s="128">
        <f t="shared" si="23"/>
        <v>0.38057604168766712</v>
      </c>
      <c r="U47" s="80" t="s">
        <v>202</v>
      </c>
      <c r="V47" s="91">
        <f>-(V22)</f>
        <v>-7.4420000000000002</v>
      </c>
      <c r="W47" s="128">
        <f>W35-W33-W46-W37-W39-W26</f>
        <v>0.67487794708620874</v>
      </c>
      <c r="X47" s="128">
        <f t="shared" ref="X47:AD47" si="24">X35-X33-X46-X37-X39-X26</f>
        <v>0.66519554185158736</v>
      </c>
      <c r="Y47" s="128">
        <f t="shared" si="24"/>
        <v>0.65567044621288706</v>
      </c>
      <c r="Z47" s="128">
        <f t="shared" si="24"/>
        <v>0.64630010436828322</v>
      </c>
      <c r="AA47" s="128">
        <f t="shared" si="24"/>
        <v>0.63708200203994614</v>
      </c>
      <c r="AB47" s="128">
        <f t="shared" si="24"/>
        <v>0.62801366579940365</v>
      </c>
      <c r="AC47" s="128">
        <f t="shared" si="24"/>
        <v>0.61909266240386285</v>
      </c>
      <c r="AD47" s="128">
        <f t="shared" si="24"/>
        <v>0.61031659814331585</v>
      </c>
      <c r="AE47" s="128">
        <f>AE35-AE33-AE46-AE37-AE39-AE26+AI27</f>
        <v>0.95028311819825173</v>
      </c>
      <c r="AF47" s="128">
        <f t="shared" ref="AF47:AI47" si="25">AF35-AF33-AF46-AF37-AF39-AF26+AF27</f>
        <v>0.59318990600780419</v>
      </c>
      <c r="AG47" s="128">
        <f t="shared" si="25"/>
        <v>0.58483468264816685</v>
      </c>
      <c r="AH47" s="128">
        <f t="shared" si="25"/>
        <v>0.57661520622110318</v>
      </c>
      <c r="AI47" s="128">
        <f t="shared" si="25"/>
        <v>0.91712927125239563</v>
      </c>
    </row>
    <row r="48" spans="2:35" ht="13.95" thickBot="1" x14ac:dyDescent="0.3">
      <c r="B48" s="129" t="s">
        <v>199</v>
      </c>
      <c r="C48" s="136">
        <f>F48</f>
        <v>-0.25538841611659102</v>
      </c>
      <c r="E48" s="137" t="s">
        <v>203</v>
      </c>
      <c r="F48" s="93">
        <f>SUM(F47:S47)/F22</f>
        <v>-0.25538841611659102</v>
      </c>
      <c r="G48" s="137"/>
      <c r="H48" s="137"/>
      <c r="I48" s="137"/>
      <c r="J48" s="137"/>
      <c r="K48" s="137"/>
      <c r="L48" s="137"/>
      <c r="M48" s="137"/>
      <c r="N48" s="137"/>
      <c r="O48" s="137"/>
      <c r="P48" s="137"/>
      <c r="Q48" s="137"/>
      <c r="R48" s="137"/>
      <c r="S48" s="137"/>
      <c r="U48" s="137" t="s">
        <v>131</v>
      </c>
      <c r="V48" s="93">
        <f>IRR(V47:AI47)</f>
        <v>2.3663327649400268E-2</v>
      </c>
      <c r="W48" s="137"/>
      <c r="X48" s="137"/>
      <c r="Y48" s="137"/>
      <c r="Z48" s="137"/>
      <c r="AA48" s="137"/>
      <c r="AB48" s="137"/>
      <c r="AC48" s="137"/>
      <c r="AD48" s="137"/>
      <c r="AE48" s="137"/>
      <c r="AF48" s="137"/>
      <c r="AG48" s="137"/>
      <c r="AH48" s="137"/>
      <c r="AI48" s="137"/>
    </row>
    <row r="49" spans="2:3" ht="13.95" thickTop="1" x14ac:dyDescent="0.25">
      <c r="B49" s="129" t="s">
        <v>226</v>
      </c>
      <c r="C49" s="141">
        <v>0</v>
      </c>
    </row>
  </sheetData>
  <mergeCells count="1">
    <mergeCell ref="B16:C16"/>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8969-C66B-4E4D-9911-9F11EFCE5304}">
  <sheetPr>
    <tabColor theme="7" tint="0.59999389629810485"/>
  </sheetPr>
  <dimension ref="A1:AI53"/>
  <sheetViews>
    <sheetView zoomScaleNormal="100" workbookViewId="0">
      <selection activeCell="E15" sqref="E15"/>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1.109375" style="66" bestFit="1" customWidth="1"/>
    <col min="7" max="15" width="10" style="66" bestFit="1" customWidth="1"/>
    <col min="16" max="19" width="10" style="66" customWidth="1"/>
    <col min="20" max="20" width="13.21875" style="66" bestFit="1" customWidth="1"/>
    <col min="21" max="21" width="45.44140625" style="66" bestFit="1" customWidth="1"/>
    <col min="22" max="22" width="11.109375" style="66" bestFit="1" customWidth="1"/>
    <col min="23" max="31" width="10" style="66" bestFit="1" customWidth="1"/>
    <col min="32" max="16384" width="9" style="66"/>
  </cols>
  <sheetData>
    <row r="1" spans="1:28" s="40" customFormat="1" x14ac:dyDescent="0.3">
      <c r="B1" s="1" t="s">
        <v>0</v>
      </c>
      <c r="C1" s="2" t="s">
        <v>1</v>
      </c>
      <c r="D1" s="2"/>
      <c r="E1" s="3"/>
      <c r="F1" s="3"/>
      <c r="G1" s="3"/>
      <c r="H1" s="3"/>
      <c r="I1" s="3"/>
      <c r="J1" s="3"/>
      <c r="K1" s="3"/>
      <c r="L1" s="3"/>
      <c r="M1" s="3"/>
      <c r="N1" s="3"/>
      <c r="O1" s="3"/>
      <c r="P1" s="3"/>
      <c r="Q1" s="3"/>
      <c r="R1" s="3"/>
      <c r="S1" s="3"/>
      <c r="T1" s="3"/>
      <c r="U1" s="3"/>
      <c r="V1" s="3"/>
      <c r="W1" s="3"/>
      <c r="X1" s="3"/>
      <c r="Y1" s="3"/>
      <c r="Z1" s="3"/>
      <c r="AA1" s="3"/>
      <c r="AB1" s="3"/>
    </row>
    <row r="2" spans="1:28"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c r="Y2" s="3"/>
      <c r="Z2" s="3"/>
      <c r="AA2" s="3"/>
      <c r="AB2" s="3"/>
    </row>
    <row r="3" spans="1:28" s="53" customFormat="1" x14ac:dyDescent="0.25">
      <c r="A3" s="55"/>
      <c r="B3" s="54" t="s">
        <v>0</v>
      </c>
      <c r="C3" s="6" t="s">
        <v>3</v>
      </c>
      <c r="D3" s="6"/>
      <c r="E3" s="7"/>
      <c r="F3" s="7"/>
      <c r="G3" s="7"/>
      <c r="H3" s="7"/>
      <c r="I3" s="7"/>
      <c r="J3" s="7"/>
      <c r="K3" s="7"/>
      <c r="L3" s="7"/>
      <c r="M3" s="6"/>
      <c r="N3" s="6"/>
      <c r="O3" s="6"/>
      <c r="P3" s="6"/>
      <c r="Q3" s="6"/>
      <c r="R3" s="6"/>
      <c r="S3" s="6"/>
      <c r="T3" s="6"/>
      <c r="U3" s="6"/>
      <c r="V3" s="6"/>
      <c r="W3" s="6"/>
      <c r="X3" s="6"/>
      <c r="Y3" s="6"/>
      <c r="Z3" s="6"/>
      <c r="AA3" s="6"/>
      <c r="AB3" s="6"/>
    </row>
    <row r="4" spans="1:28" x14ac:dyDescent="0.3">
      <c r="B4" s="67"/>
      <c r="C4" s="66" t="s">
        <v>117</v>
      </c>
      <c r="D4" s="68" t="s">
        <v>118</v>
      </c>
      <c r="E4" s="69"/>
      <c r="F4" s="69"/>
      <c r="G4" s="69"/>
      <c r="H4" s="69"/>
    </row>
    <row r="5" spans="1:28" x14ac:dyDescent="0.3">
      <c r="B5" s="70"/>
      <c r="C5" s="66" t="s">
        <v>119</v>
      </c>
      <c r="D5" s="71" t="s">
        <v>204</v>
      </c>
      <c r="E5" s="69"/>
      <c r="F5" s="69"/>
      <c r="G5" s="69"/>
      <c r="H5" s="69"/>
    </row>
    <row r="6" spans="1:28" x14ac:dyDescent="0.3">
      <c r="B6" s="72"/>
      <c r="C6" s="66" t="s">
        <v>120</v>
      </c>
      <c r="D6" s="73" t="s">
        <v>121</v>
      </c>
      <c r="E6" s="69"/>
      <c r="F6" s="69"/>
      <c r="G6" s="69"/>
      <c r="H6" s="69"/>
    </row>
    <row r="7" spans="1:28" x14ac:dyDescent="0.3">
      <c r="B7" s="74"/>
      <c r="D7" s="73" t="s">
        <v>332</v>
      </c>
      <c r="E7" s="69"/>
      <c r="F7" s="69"/>
      <c r="G7" s="69"/>
      <c r="H7" s="69"/>
    </row>
    <row r="8" spans="1:28" s="77" customFormat="1" x14ac:dyDescent="0.3">
      <c r="A8" s="66"/>
      <c r="B8" s="76" t="s">
        <v>123</v>
      </c>
      <c r="D8" s="78" t="s">
        <v>250</v>
      </c>
      <c r="E8" s="79"/>
      <c r="F8" s="79"/>
      <c r="G8" s="79"/>
      <c r="H8" s="79"/>
    </row>
    <row r="9" spans="1:28" x14ac:dyDescent="0.3">
      <c r="B9" s="80"/>
      <c r="D9" s="186"/>
      <c r="E9" s="69"/>
      <c r="F9" s="69"/>
      <c r="G9" s="69"/>
      <c r="H9" s="69"/>
    </row>
    <row r="10" spans="1:28" x14ac:dyDescent="0.3">
      <c r="B10" s="80"/>
      <c r="D10" s="186"/>
      <c r="E10" s="69"/>
      <c r="F10" s="69"/>
      <c r="G10" s="69"/>
      <c r="H10" s="69"/>
    </row>
    <row r="11" spans="1:28" x14ac:dyDescent="0.25">
      <c r="B11" s="80" t="s">
        <v>126</v>
      </c>
      <c r="E11" s="80" t="s">
        <v>124</v>
      </c>
    </row>
    <row r="12" spans="1:28" x14ac:dyDescent="0.25">
      <c r="B12" s="85" t="s">
        <v>245</v>
      </c>
      <c r="E12" s="86" t="s">
        <v>125</v>
      </c>
      <c r="F12" s="87">
        <f>F43</f>
        <v>0.65629662737481553</v>
      </c>
    </row>
    <row r="13" spans="1:28" x14ac:dyDescent="0.25">
      <c r="B13" s="88" t="s">
        <v>28</v>
      </c>
      <c r="C13" s="89">
        <v>1</v>
      </c>
      <c r="E13" s="66" t="s">
        <v>127</v>
      </c>
      <c r="F13" s="90">
        <f>F48</f>
        <v>-0.25538841611659102</v>
      </c>
    </row>
    <row r="14" spans="1:28" x14ac:dyDescent="0.25">
      <c r="B14" s="88" t="s">
        <v>27</v>
      </c>
      <c r="C14" s="89">
        <v>0</v>
      </c>
      <c r="E14" s="66" t="s">
        <v>129</v>
      </c>
      <c r="F14" s="91">
        <f>SUM(F47:O47)</f>
        <v>-3.116599095493862</v>
      </c>
      <c r="H14" s="66" t="s">
        <v>335</v>
      </c>
      <c r="I14" s="187">
        <v>6.3152031367006423E-2</v>
      </c>
    </row>
    <row r="15" spans="1:28" ht="13.95" thickBot="1" x14ac:dyDescent="0.3">
      <c r="B15" s="88" t="s">
        <v>69</v>
      </c>
      <c r="C15" s="89">
        <f>C13+C14</f>
        <v>1</v>
      </c>
      <c r="E15" s="92" t="s">
        <v>131</v>
      </c>
      <c r="F15" s="93">
        <f>V48</f>
        <v>2.3663327649400268E-2</v>
      </c>
      <c r="H15" s="66" t="s">
        <v>351</v>
      </c>
      <c r="I15" s="187">
        <v>5.1605781914374704E-2</v>
      </c>
    </row>
    <row r="16" spans="1:28" ht="13.95" thickTop="1" x14ac:dyDescent="0.25">
      <c r="B16" s="260" t="s">
        <v>126</v>
      </c>
      <c r="C16" s="261"/>
      <c r="E16" s="66" t="s">
        <v>133</v>
      </c>
      <c r="F16" s="94">
        <v>7.0000000000000007E-2</v>
      </c>
      <c r="H16" s="66" t="s">
        <v>336</v>
      </c>
      <c r="I16" s="187">
        <v>3.9722393307887849E-2</v>
      </c>
      <c r="U16" s="66" t="s">
        <v>133</v>
      </c>
      <c r="V16" s="94">
        <v>0</v>
      </c>
    </row>
    <row r="17" spans="2:35" x14ac:dyDescent="0.25">
      <c r="B17" s="95" t="s">
        <v>128</v>
      </c>
      <c r="C17" s="96">
        <v>1200</v>
      </c>
      <c r="E17" s="66" t="s">
        <v>135</v>
      </c>
      <c r="F17" s="94">
        <v>0.25</v>
      </c>
      <c r="U17" s="66" t="s">
        <v>135</v>
      </c>
      <c r="V17" s="94">
        <v>0.25</v>
      </c>
    </row>
    <row r="18" spans="2:35" x14ac:dyDescent="0.25">
      <c r="B18" s="95" t="s">
        <v>130</v>
      </c>
      <c r="C18" s="96">
        <v>210</v>
      </c>
      <c r="E18" s="98" t="s">
        <v>137</v>
      </c>
      <c r="F18" s="99">
        <v>0</v>
      </c>
      <c r="G18" s="66" t="s">
        <v>138</v>
      </c>
      <c r="U18" s="98" t="s">
        <v>137</v>
      </c>
      <c r="V18" s="99">
        <v>0</v>
      </c>
      <c r="W18" s="66" t="s">
        <v>138</v>
      </c>
    </row>
    <row r="19" spans="2:35" ht="39.65" customHeight="1" x14ac:dyDescent="0.25">
      <c r="B19" s="95" t="s">
        <v>132</v>
      </c>
      <c r="C19" s="96">
        <v>4800</v>
      </c>
      <c r="E19" s="100" t="s">
        <v>140</v>
      </c>
      <c r="M19" s="101"/>
      <c r="U19" s="100" t="s">
        <v>140</v>
      </c>
      <c r="AC19" s="101"/>
    </row>
    <row r="20" spans="2:35" ht="15" customHeight="1" x14ac:dyDescent="0.25">
      <c r="B20" s="95" t="s">
        <v>134</v>
      </c>
      <c r="C20" s="188">
        <v>1400</v>
      </c>
      <c r="E20" s="100" t="s">
        <v>142</v>
      </c>
      <c r="G20" s="103">
        <v>1</v>
      </c>
      <c r="H20" s="103">
        <v>2</v>
      </c>
      <c r="I20" s="103">
        <v>3</v>
      </c>
      <c r="J20" s="103">
        <v>4</v>
      </c>
      <c r="K20" s="103">
        <v>5</v>
      </c>
      <c r="L20" s="103">
        <v>6</v>
      </c>
      <c r="M20" s="103">
        <v>7</v>
      </c>
      <c r="N20" s="103">
        <v>8</v>
      </c>
      <c r="O20" s="103">
        <v>9</v>
      </c>
      <c r="P20" s="103">
        <v>10</v>
      </c>
      <c r="Q20" s="103">
        <v>11</v>
      </c>
      <c r="R20" s="103">
        <v>12</v>
      </c>
      <c r="S20" s="103">
        <v>13</v>
      </c>
      <c r="U20" s="100" t="s">
        <v>142</v>
      </c>
      <c r="W20" s="103">
        <v>1</v>
      </c>
      <c r="X20" s="103">
        <v>2</v>
      </c>
      <c r="Y20" s="103">
        <v>3</v>
      </c>
      <c r="Z20" s="103">
        <v>4</v>
      </c>
      <c r="AA20" s="103">
        <v>5</v>
      </c>
      <c r="AB20" s="103">
        <v>6</v>
      </c>
      <c r="AC20" s="103">
        <v>7</v>
      </c>
      <c r="AD20" s="103">
        <v>8</v>
      </c>
      <c r="AE20" s="103">
        <v>9</v>
      </c>
      <c r="AF20" s="103">
        <v>10</v>
      </c>
      <c r="AG20" s="103">
        <v>11</v>
      </c>
      <c r="AH20" s="103">
        <v>12</v>
      </c>
      <c r="AI20" s="103">
        <v>13</v>
      </c>
    </row>
    <row r="21" spans="2:35" ht="39.65" customHeight="1" x14ac:dyDescent="0.25">
      <c r="B21" s="95" t="s">
        <v>136</v>
      </c>
      <c r="C21" s="104">
        <v>0.98</v>
      </c>
      <c r="E21" s="86"/>
      <c r="F21" s="105" t="s">
        <v>144</v>
      </c>
      <c r="G21" s="105" t="s">
        <v>145</v>
      </c>
      <c r="H21" s="105" t="s">
        <v>146</v>
      </c>
      <c r="I21" s="105" t="s">
        <v>147</v>
      </c>
      <c r="J21" s="105" t="s">
        <v>148</v>
      </c>
      <c r="K21" s="105" t="s">
        <v>149</v>
      </c>
      <c r="L21" s="105" t="s">
        <v>150</v>
      </c>
      <c r="M21" s="105" t="s">
        <v>151</v>
      </c>
      <c r="N21" s="105" t="s">
        <v>152</v>
      </c>
      <c r="O21" s="105" t="s">
        <v>153</v>
      </c>
      <c r="P21" s="105" t="s">
        <v>246</v>
      </c>
      <c r="Q21" s="105" t="s">
        <v>247</v>
      </c>
      <c r="R21" s="105" t="s">
        <v>248</v>
      </c>
      <c r="S21" s="105" t="s">
        <v>249</v>
      </c>
      <c r="U21" s="86"/>
      <c r="V21" s="105" t="s">
        <v>144</v>
      </c>
      <c r="W21" s="105" t="s">
        <v>145</v>
      </c>
      <c r="X21" s="105" t="s">
        <v>146</v>
      </c>
      <c r="Y21" s="105" t="s">
        <v>147</v>
      </c>
      <c r="Z21" s="105" t="s">
        <v>148</v>
      </c>
      <c r="AA21" s="105" t="s">
        <v>149</v>
      </c>
      <c r="AB21" s="105" t="s">
        <v>150</v>
      </c>
      <c r="AC21" s="105" t="s">
        <v>151</v>
      </c>
      <c r="AD21" s="105" t="s">
        <v>152</v>
      </c>
      <c r="AE21" s="105" t="s">
        <v>153</v>
      </c>
      <c r="AF21" s="105" t="s">
        <v>246</v>
      </c>
      <c r="AG21" s="105" t="s">
        <v>247</v>
      </c>
      <c r="AH21" s="105" t="s">
        <v>248</v>
      </c>
      <c r="AI21" s="105" t="s">
        <v>249</v>
      </c>
    </row>
    <row r="22" spans="2:35" ht="27.1" customHeight="1" x14ac:dyDescent="0.25">
      <c r="B22" s="95" t="s">
        <v>139</v>
      </c>
      <c r="C22" s="104">
        <v>0.98</v>
      </c>
      <c r="E22" s="106" t="s">
        <v>155</v>
      </c>
      <c r="F22" s="107">
        <f>C46/1000000</f>
        <v>7.4420000000000002</v>
      </c>
      <c r="G22" s="91"/>
      <c r="H22" s="91"/>
      <c r="I22" s="91"/>
      <c r="J22" s="91"/>
      <c r="K22" s="91"/>
      <c r="L22" s="91"/>
      <c r="M22" s="91"/>
      <c r="N22" s="91"/>
      <c r="O22" s="91"/>
      <c r="P22" s="91"/>
      <c r="Q22" s="91"/>
      <c r="R22" s="91"/>
      <c r="S22" s="91"/>
      <c r="U22" s="106" t="s">
        <v>155</v>
      </c>
      <c r="V22" s="107">
        <f>C46/1000000</f>
        <v>7.4420000000000002</v>
      </c>
      <c r="W22" s="91"/>
      <c r="X22" s="91"/>
      <c r="Y22" s="91"/>
      <c r="Z22" s="91"/>
      <c r="AA22" s="91"/>
      <c r="AB22" s="91"/>
      <c r="AC22" s="91"/>
      <c r="AD22" s="91"/>
      <c r="AE22" s="91"/>
      <c r="AF22" s="91"/>
      <c r="AG22" s="91"/>
      <c r="AH22" s="91"/>
      <c r="AI22" s="91"/>
    </row>
    <row r="23" spans="2:35" x14ac:dyDescent="0.25">
      <c r="B23" s="95" t="s">
        <v>141</v>
      </c>
      <c r="C23" s="189">
        <v>0.6</v>
      </c>
      <c r="E23" s="109" t="s">
        <v>157</v>
      </c>
      <c r="F23" s="110">
        <f>SUM(G24:S24)</f>
        <v>3.1183055800864885</v>
      </c>
      <c r="G23" s="91"/>
      <c r="H23" s="91"/>
      <c r="I23" s="91"/>
      <c r="J23" s="91"/>
      <c r="K23" s="91"/>
      <c r="L23" s="91"/>
      <c r="M23" s="91"/>
      <c r="N23" s="91"/>
      <c r="O23" s="91"/>
      <c r="P23" s="91"/>
      <c r="Q23" s="91"/>
      <c r="R23" s="91"/>
      <c r="S23" s="91"/>
      <c r="U23" s="109" t="s">
        <v>157</v>
      </c>
      <c r="V23" s="110">
        <f>SUM(W24:AI24)</f>
        <v>4.8504027962698384</v>
      </c>
      <c r="W23" s="91"/>
      <c r="X23" s="91"/>
      <c r="Y23" s="91"/>
      <c r="Z23" s="91"/>
      <c r="AA23" s="91"/>
      <c r="AB23" s="91"/>
      <c r="AC23" s="91"/>
      <c r="AD23" s="91"/>
      <c r="AE23" s="91"/>
      <c r="AF23" s="91"/>
      <c r="AG23" s="91"/>
      <c r="AH23" s="91"/>
      <c r="AI23" s="91"/>
    </row>
    <row r="24" spans="2:35" x14ac:dyDescent="0.25">
      <c r="B24" s="95" t="s">
        <v>143</v>
      </c>
      <c r="C24" s="108">
        <v>0</v>
      </c>
      <c r="E24" s="111" t="s">
        <v>159</v>
      </c>
      <c r="F24" s="91"/>
      <c r="G24" s="110">
        <f t="shared" ref="G24:S24" si="0">($C$41+$C$42+$C$32)*(1-$C$35)/$C$40/1000000/(1+$F$16)^G20</f>
        <v>0.3486989788835253</v>
      </c>
      <c r="H24" s="110">
        <f t="shared" si="0"/>
        <v>0.3258868961528274</v>
      </c>
      <c r="I24" s="110">
        <f t="shared" si="0"/>
        <v>0.30456719266619381</v>
      </c>
      <c r="J24" s="110">
        <f t="shared" si="0"/>
        <v>0.28464223613662976</v>
      </c>
      <c r="K24" s="110">
        <f t="shared" si="0"/>
        <v>0.26602078143610253</v>
      </c>
      <c r="L24" s="110">
        <f t="shared" si="0"/>
        <v>0.24861755274402109</v>
      </c>
      <c r="M24" s="110">
        <f t="shared" si="0"/>
        <v>0.2323528530317954</v>
      </c>
      <c r="N24" s="110">
        <f t="shared" si="0"/>
        <v>0.21715219909513589</v>
      </c>
      <c r="O24" s="110">
        <f t="shared" si="0"/>
        <v>0.20294598046274379</v>
      </c>
      <c r="P24" s="110">
        <f t="shared" si="0"/>
        <v>0.18966914061938672</v>
      </c>
      <c r="Q24" s="110">
        <f t="shared" si="0"/>
        <v>0.17726087908353899</v>
      </c>
      <c r="R24" s="110">
        <f t="shared" si="0"/>
        <v>0.16566437297527012</v>
      </c>
      <c r="S24" s="110">
        <f t="shared" si="0"/>
        <v>0.15482651679931783</v>
      </c>
      <c r="U24" s="111" t="s">
        <v>159</v>
      </c>
      <c r="V24" s="91"/>
      <c r="W24" s="110">
        <f t="shared" ref="W24:AI24" si="1">($C$41+$C$42+$C$32)*(1-$C$35)/$C$40/1000000/(1+$V$16)^W20</f>
        <v>0.37310790740537209</v>
      </c>
      <c r="X24" s="110">
        <f t="shared" si="1"/>
        <v>0.37310790740537209</v>
      </c>
      <c r="Y24" s="110">
        <f t="shared" si="1"/>
        <v>0.37310790740537209</v>
      </c>
      <c r="Z24" s="110">
        <f t="shared" si="1"/>
        <v>0.37310790740537209</v>
      </c>
      <c r="AA24" s="110">
        <f t="shared" si="1"/>
        <v>0.37310790740537209</v>
      </c>
      <c r="AB24" s="110">
        <f t="shared" si="1"/>
        <v>0.37310790740537209</v>
      </c>
      <c r="AC24" s="110">
        <f t="shared" si="1"/>
        <v>0.37310790740537209</v>
      </c>
      <c r="AD24" s="110">
        <f t="shared" si="1"/>
        <v>0.37310790740537209</v>
      </c>
      <c r="AE24" s="110">
        <f t="shared" si="1"/>
        <v>0.37310790740537209</v>
      </c>
      <c r="AF24" s="110">
        <f t="shared" si="1"/>
        <v>0.37310790740537209</v>
      </c>
      <c r="AG24" s="110">
        <f t="shared" si="1"/>
        <v>0.37310790740537209</v>
      </c>
      <c r="AH24" s="110">
        <f t="shared" si="1"/>
        <v>0.37310790740537209</v>
      </c>
      <c r="AI24" s="110">
        <f t="shared" si="1"/>
        <v>0.37310790740537209</v>
      </c>
    </row>
    <row r="25" spans="2:35" x14ac:dyDescent="0.25">
      <c r="B25" s="95" t="s">
        <v>154</v>
      </c>
      <c r="C25" s="108">
        <v>0</v>
      </c>
      <c r="E25" s="106" t="s">
        <v>161</v>
      </c>
      <c r="F25" s="107">
        <f>SUM(G26:S26)</f>
        <v>6.2197636840192902E-2</v>
      </c>
      <c r="U25" s="106" t="s">
        <v>161</v>
      </c>
      <c r="V25" s="107">
        <f>SUM(W26:AI26)</f>
        <v>9.674600000000004E-2</v>
      </c>
    </row>
    <row r="26" spans="2:35" x14ac:dyDescent="0.25">
      <c r="B26" s="95" t="s">
        <v>156</v>
      </c>
      <c r="C26" s="112">
        <v>350</v>
      </c>
      <c r="D26" s="113"/>
      <c r="E26" s="111" t="s">
        <v>163</v>
      </c>
      <c r="G26" s="91">
        <f t="shared" ref="G26:S26" si="2">($C$34*$F$22)/((1+$F$16)^G20)</f>
        <v>6.9551401869158884E-3</v>
      </c>
      <c r="H26" s="91">
        <f t="shared" si="2"/>
        <v>6.5001310158092412E-3</v>
      </c>
      <c r="I26" s="91">
        <f t="shared" si="2"/>
        <v>6.0748887998217206E-3</v>
      </c>
      <c r="J26" s="91">
        <f t="shared" si="2"/>
        <v>5.6774661680576832E-3</v>
      </c>
      <c r="K26" s="91">
        <f t="shared" si="2"/>
        <v>5.3060431477174605E-3</v>
      </c>
      <c r="L26" s="91">
        <f t="shared" si="2"/>
        <v>4.9589188296424863E-3</v>
      </c>
      <c r="M26" s="91">
        <f t="shared" si="2"/>
        <v>4.6345035791051275E-3</v>
      </c>
      <c r="N26" s="91">
        <f t="shared" si="2"/>
        <v>4.3313117561730166E-3</v>
      </c>
      <c r="O26" s="91">
        <f t="shared" si="2"/>
        <v>4.0479549123112295E-3</v>
      </c>
      <c r="P26" s="91">
        <f t="shared" si="2"/>
        <v>3.78313543206657E-3</v>
      </c>
      <c r="Q26" s="91">
        <f t="shared" si="2"/>
        <v>3.5356405907164203E-3</v>
      </c>
      <c r="R26" s="91">
        <f t="shared" si="2"/>
        <v>3.3043370006695522E-3</v>
      </c>
      <c r="S26" s="91">
        <f t="shared" si="2"/>
        <v>3.0881654211864971E-3</v>
      </c>
      <c r="U26" s="111" t="s">
        <v>163</v>
      </c>
      <c r="W26" s="91">
        <f t="shared" ref="W26:AI26" si="3">($C$34*$V$22)/((1+$V$16)^W20)</f>
        <v>7.4420000000000007E-3</v>
      </c>
      <c r="X26" s="91">
        <f t="shared" si="3"/>
        <v>7.4420000000000007E-3</v>
      </c>
      <c r="Y26" s="91">
        <f t="shared" si="3"/>
        <v>7.4420000000000007E-3</v>
      </c>
      <c r="Z26" s="91">
        <f t="shared" si="3"/>
        <v>7.4420000000000007E-3</v>
      </c>
      <c r="AA26" s="91">
        <f t="shared" si="3"/>
        <v>7.4420000000000007E-3</v>
      </c>
      <c r="AB26" s="91">
        <f t="shared" si="3"/>
        <v>7.4420000000000007E-3</v>
      </c>
      <c r="AC26" s="91">
        <f t="shared" si="3"/>
        <v>7.4420000000000007E-3</v>
      </c>
      <c r="AD26" s="91">
        <f t="shared" si="3"/>
        <v>7.4420000000000007E-3</v>
      </c>
      <c r="AE26" s="91">
        <f t="shared" si="3"/>
        <v>7.4420000000000007E-3</v>
      </c>
      <c r="AF26" s="91">
        <f t="shared" si="3"/>
        <v>7.4420000000000007E-3</v>
      </c>
      <c r="AG26" s="91">
        <f t="shared" si="3"/>
        <v>7.4420000000000007E-3</v>
      </c>
      <c r="AH26" s="91">
        <f t="shared" si="3"/>
        <v>7.4420000000000007E-3</v>
      </c>
      <c r="AI26" s="91">
        <f t="shared" si="3"/>
        <v>7.4420000000000007E-3</v>
      </c>
    </row>
    <row r="27" spans="2:35" x14ac:dyDescent="0.25">
      <c r="B27" s="95" t="s">
        <v>158</v>
      </c>
      <c r="C27" s="114">
        <v>0.95</v>
      </c>
      <c r="E27" s="109" t="s">
        <v>165</v>
      </c>
      <c r="F27" s="115"/>
      <c r="G27" s="116"/>
      <c r="H27" s="116"/>
      <c r="I27" s="116"/>
      <c r="J27" s="116"/>
      <c r="K27" s="116"/>
      <c r="L27" s="116"/>
      <c r="M27" s="116"/>
      <c r="N27" s="116"/>
      <c r="O27" s="116"/>
      <c r="P27" s="116"/>
      <c r="Q27" s="116"/>
      <c r="R27" s="116"/>
      <c r="S27" s="116">
        <f>(C41+C42)*C35/((1+F16)^S20)/1000000</f>
        <v>0.14465660653394419</v>
      </c>
      <c r="U27" s="109" t="s">
        <v>165</v>
      </c>
      <c r="V27" s="115"/>
      <c r="W27" s="116"/>
      <c r="X27" s="116"/>
      <c r="Y27" s="116"/>
      <c r="Z27" s="116"/>
      <c r="AA27" s="116"/>
      <c r="AB27" s="116"/>
      <c r="AC27" s="116"/>
      <c r="AD27" s="116"/>
      <c r="AE27" s="116"/>
      <c r="AF27" s="116"/>
      <c r="AG27" s="116"/>
      <c r="AH27" s="116"/>
      <c r="AI27" s="116">
        <f>(C41+C42)*C35/((1+V16)^AI20)/1000000</f>
        <v>0.34860000000000002</v>
      </c>
    </row>
    <row r="28" spans="2:35" x14ac:dyDescent="0.25">
      <c r="B28" s="95" t="s">
        <v>160</v>
      </c>
      <c r="C28" s="117">
        <v>4.6799999999999999E-5</v>
      </c>
      <c r="E28" s="118" t="s">
        <v>167</v>
      </c>
      <c r="F28" s="119">
        <f>SUM(G29:S29)</f>
        <v>13339597.459701613</v>
      </c>
      <c r="G28" s="120"/>
      <c r="H28" s="120"/>
      <c r="I28" s="120"/>
      <c r="J28" s="120"/>
      <c r="K28" s="120"/>
      <c r="L28" s="120"/>
      <c r="M28" s="120"/>
      <c r="N28" s="120"/>
      <c r="O28" s="120"/>
      <c r="P28" s="120"/>
      <c r="Q28" s="120"/>
      <c r="R28" s="120"/>
      <c r="S28" s="120"/>
      <c r="U28" s="118" t="s">
        <v>167</v>
      </c>
      <c r="V28" s="119">
        <f>SUM(W29:AI29)</f>
        <v>20435477.24615166</v>
      </c>
      <c r="W28" s="120"/>
      <c r="X28" s="120"/>
      <c r="Y28" s="120"/>
      <c r="Z28" s="120"/>
      <c r="AA28" s="120"/>
      <c r="AB28" s="120"/>
      <c r="AC28" s="120"/>
      <c r="AD28" s="120"/>
      <c r="AE28" s="120"/>
      <c r="AF28" s="120"/>
      <c r="AG28" s="120"/>
      <c r="AH28" s="120"/>
      <c r="AI28" s="120"/>
    </row>
    <row r="29" spans="2:35" x14ac:dyDescent="0.25">
      <c r="B29" s="95" t="s">
        <v>162</v>
      </c>
      <c r="C29" s="104">
        <v>0.7</v>
      </c>
      <c r="E29" s="121" t="s">
        <v>169</v>
      </c>
      <c r="F29" s="119"/>
      <c r="G29" s="119">
        <f t="shared" ref="G29:S29" si="4">$C$19*$C$36*$C$26/$C$37*($C$27*(1-$C$28)^((G20-1)*$C$26*$C$36))/$C$21/$C$22/((1+$F$16)^G20)</f>
        <v>1617803.3296095475</v>
      </c>
      <c r="H29" s="119">
        <f t="shared" si="4"/>
        <v>1487400.8904237247</v>
      </c>
      <c r="I29" s="119">
        <f t="shared" si="4"/>
        <v>1367509.4916309987</v>
      </c>
      <c r="J29" s="119">
        <f t="shared" si="4"/>
        <v>1257281.894707036</v>
      </c>
      <c r="K29" s="119">
        <f t="shared" si="4"/>
        <v>1155939.1524754819</v>
      </c>
      <c r="L29" s="119">
        <f t="shared" si="4"/>
        <v>1062765.1045091106</v>
      </c>
      <c r="M29" s="119">
        <f t="shared" si="4"/>
        <v>977101.31622712489</v>
      </c>
      <c r="N29" s="119">
        <f t="shared" si="4"/>
        <v>898342.42592465132</v>
      </c>
      <c r="O29" s="119">
        <f t="shared" si="4"/>
        <v>825931.86685319943</v>
      </c>
      <c r="P29" s="119">
        <f t="shared" si="4"/>
        <v>759357.93412124563</v>
      </c>
      <c r="Q29" s="119">
        <f t="shared" si="4"/>
        <v>698150.16862083913</v>
      </c>
      <c r="R29" s="119">
        <f t="shared" si="4"/>
        <v>641876.03242647066</v>
      </c>
      <c r="S29" s="119">
        <f t="shared" si="4"/>
        <v>590137.85217218031</v>
      </c>
      <c r="U29" s="121" t="s">
        <v>169</v>
      </c>
      <c r="V29" s="119"/>
      <c r="W29" s="119">
        <f t="shared" ref="W29:AI29" si="5">$C$19*$C$36*$C$26/$C$37*($C$27*(1-$C$28)^((W20-1)*$C$26*$C$36))/$C$21/$C$22/((1+$V$16)^W20)</f>
        <v>1731049.5626822158</v>
      </c>
      <c r="X29" s="119">
        <f t="shared" si="5"/>
        <v>1702925.2794461225</v>
      </c>
      <c r="Y29" s="119">
        <f t="shared" si="5"/>
        <v>1675257.9301561136</v>
      </c>
      <c r="Z29" s="119">
        <f t="shared" si="5"/>
        <v>1648040.0910272228</v>
      </c>
      <c r="AA29" s="119">
        <f t="shared" si="5"/>
        <v>1621264.4588883785</v>
      </c>
      <c r="AB29" s="119">
        <f t="shared" si="5"/>
        <v>1594923.849222797</v>
      </c>
      <c r="AC29" s="119">
        <f t="shared" si="5"/>
        <v>1569011.1942402101</v>
      </c>
      <c r="AD29" s="119">
        <f t="shared" si="5"/>
        <v>1543519.5409804164</v>
      </c>
      <c r="AE29" s="119">
        <f t="shared" si="5"/>
        <v>1518442.0494476412</v>
      </c>
      <c r="AF29" s="119">
        <f t="shared" si="5"/>
        <v>1493771.9907752089</v>
      </c>
      <c r="AG29" s="119">
        <f t="shared" si="5"/>
        <v>1469502.7454200326</v>
      </c>
      <c r="AH29" s="119">
        <f t="shared" si="5"/>
        <v>1445627.801386442</v>
      </c>
      <c r="AI29" s="119">
        <f t="shared" si="5"/>
        <v>1422140.7524788617</v>
      </c>
    </row>
    <row r="30" spans="2:35" x14ac:dyDescent="0.25">
      <c r="B30" s="95" t="s">
        <v>164</v>
      </c>
      <c r="C30" s="122">
        <v>1.4999999999999999E-2</v>
      </c>
      <c r="E30" s="118" t="s">
        <v>171</v>
      </c>
      <c r="F30" s="119">
        <f>SUM(G31:S31)</f>
        <v>11339384.798864467</v>
      </c>
      <c r="G30" s="120"/>
      <c r="H30" s="120"/>
      <c r="I30" s="120"/>
      <c r="J30" s="120"/>
      <c r="K30" s="120"/>
      <c r="L30" s="120"/>
      <c r="M30" s="120"/>
      <c r="N30" s="120"/>
      <c r="O30" s="120"/>
      <c r="P30" s="120"/>
      <c r="Q30" s="120"/>
      <c r="R30" s="120"/>
      <c r="S30" s="120"/>
      <c r="U30" s="118" t="s">
        <v>171</v>
      </c>
      <c r="V30" s="119">
        <f>SUM(W31:AI31)</f>
        <v>17371269.316228401</v>
      </c>
      <c r="W30" s="120"/>
      <c r="X30" s="120"/>
      <c r="Y30" s="120"/>
      <c r="Z30" s="120"/>
      <c r="AA30" s="120"/>
      <c r="AB30" s="120"/>
      <c r="AC30" s="120"/>
      <c r="AD30" s="120"/>
      <c r="AE30" s="120"/>
      <c r="AF30" s="120"/>
      <c r="AG30" s="120"/>
      <c r="AH30" s="120"/>
      <c r="AI30" s="120"/>
    </row>
    <row r="31" spans="2:35" x14ac:dyDescent="0.25">
      <c r="B31" s="95" t="s">
        <v>166</v>
      </c>
      <c r="C31" s="104">
        <v>0</v>
      </c>
      <c r="E31" s="121" t="s">
        <v>173</v>
      </c>
      <c r="F31" s="120"/>
      <c r="G31" s="119">
        <f t="shared" ref="G31:S31" si="6">$C$19*$C$36*$C$26*$C$37*($C$27*(1-$C$28)^((G20-1)*$C$26*$C$36))*$C$21*$C$22/((1+$F$16)^G20)</f>
        <v>1375220.9943925233</v>
      </c>
      <c r="H31" s="119">
        <f t="shared" si="6"/>
        <v>1264371.8146398654</v>
      </c>
      <c r="I31" s="119">
        <f t="shared" si="6"/>
        <v>1162457.592033687</v>
      </c>
      <c r="J31" s="119">
        <f t="shared" si="6"/>
        <v>1068758.1276569788</v>
      </c>
      <c r="K31" s="119">
        <f t="shared" si="6"/>
        <v>982611.27396013332</v>
      </c>
      <c r="L31" s="119">
        <f t="shared" si="6"/>
        <v>903408.25555194728</v>
      </c>
      <c r="M31" s="119">
        <f t="shared" si="6"/>
        <v>830589.36715652316</v>
      </c>
      <c r="N31" s="119">
        <f t="shared" si="6"/>
        <v>763640.01833477244</v>
      </c>
      <c r="O31" s="119">
        <f t="shared" si="6"/>
        <v>702087.09701967414</v>
      </c>
      <c r="P31" s="119">
        <f t="shared" si="6"/>
        <v>645495.62616743206</v>
      </c>
      <c r="Q31" s="119">
        <f t="shared" si="6"/>
        <v>593465.68989802885</v>
      </c>
      <c r="R31" s="119">
        <f t="shared" si="6"/>
        <v>545629.60740308336</v>
      </c>
      <c r="S31" s="119">
        <f t="shared" si="6"/>
        <v>501649.33464982052</v>
      </c>
      <c r="U31" s="121" t="s">
        <v>173</v>
      </c>
      <c r="V31" s="120"/>
      <c r="W31" s="119">
        <f t="shared" ref="W31:AI31" si="7">$C$19*$C$36*$C$26*$C$37*($C$27*(1-$C$28)^((W20-1)*$C$26*$C$36))*$C$21*$C$22/((1+$V$16)^W20)</f>
        <v>1471486.4639999999</v>
      </c>
      <c r="X31" s="119">
        <f t="shared" si="7"/>
        <v>1447579.2905811819</v>
      </c>
      <c r="Y31" s="119">
        <f t="shared" si="7"/>
        <v>1424060.5359177242</v>
      </c>
      <c r="Z31" s="119">
        <f t="shared" si="7"/>
        <v>1400923.8893878383</v>
      </c>
      <c r="AA31" s="119">
        <f t="shared" si="7"/>
        <v>1378163.142898117</v>
      </c>
      <c r="AB31" s="119">
        <f t="shared" si="7"/>
        <v>1355772.1892177651</v>
      </c>
      <c r="AC31" s="119">
        <f t="shared" si="7"/>
        <v>1333745.0203398867</v>
      </c>
      <c r="AD31" s="119">
        <f t="shared" si="7"/>
        <v>1312075.7258694002</v>
      </c>
      <c r="AE31" s="119">
        <f t="shared" si="7"/>
        <v>1290758.4914371429</v>
      </c>
      <c r="AF31" s="119">
        <f t="shared" si="7"/>
        <v>1269787.597139742</v>
      </c>
      <c r="AG31" s="119">
        <f t="shared" si="7"/>
        <v>1249157.4160048347</v>
      </c>
      <c r="AH31" s="119">
        <f t="shared" si="7"/>
        <v>1228862.4124812207</v>
      </c>
      <c r="AI31" s="119">
        <f t="shared" si="7"/>
        <v>1208897.1409535476</v>
      </c>
    </row>
    <row r="32" spans="2:35" x14ac:dyDescent="0.25">
      <c r="B32" s="95" t="s">
        <v>168</v>
      </c>
      <c r="C32" s="97">
        <v>350000</v>
      </c>
      <c r="E32" s="123" t="s">
        <v>175</v>
      </c>
      <c r="F32" s="124">
        <f>SUM(G33:S33)</f>
        <v>0</v>
      </c>
      <c r="U32" s="123" t="s">
        <v>175</v>
      </c>
      <c r="V32" s="124">
        <f>SUM(W33:AI33)</f>
        <v>0</v>
      </c>
    </row>
    <row r="33" spans="2:35" x14ac:dyDescent="0.25">
      <c r="B33" s="95" t="s">
        <v>170</v>
      </c>
      <c r="C33" s="122">
        <v>0.01</v>
      </c>
      <c r="E33" s="111" t="s">
        <v>177</v>
      </c>
      <c r="G33" s="91">
        <f>($C$13*$C$25*G29/($C$13+$C$14)+$C$14*$C$24*G29/($C$13+$C$14))/1000000</f>
        <v>0</v>
      </c>
      <c r="H33" s="91">
        <f t="shared" ref="H33:S33" si="8">($C$13*$C$25*H29/($C$13+$C$14)+$C$14*$C$24*H29/($C$13+$C$14))/1000000</f>
        <v>0</v>
      </c>
      <c r="I33" s="91">
        <f t="shared" si="8"/>
        <v>0</v>
      </c>
      <c r="J33" s="91">
        <f t="shared" si="8"/>
        <v>0</v>
      </c>
      <c r="K33" s="91">
        <f t="shared" si="8"/>
        <v>0</v>
      </c>
      <c r="L33" s="91">
        <f t="shared" si="8"/>
        <v>0</v>
      </c>
      <c r="M33" s="91">
        <f t="shared" si="8"/>
        <v>0</v>
      </c>
      <c r="N33" s="91">
        <f t="shared" si="8"/>
        <v>0</v>
      </c>
      <c r="O33" s="91">
        <f t="shared" si="8"/>
        <v>0</v>
      </c>
      <c r="P33" s="91">
        <f t="shared" si="8"/>
        <v>0</v>
      </c>
      <c r="Q33" s="91">
        <f t="shared" si="8"/>
        <v>0</v>
      </c>
      <c r="R33" s="91">
        <f t="shared" si="8"/>
        <v>0</v>
      </c>
      <c r="S33" s="91">
        <f t="shared" si="8"/>
        <v>0</v>
      </c>
      <c r="U33" s="111" t="s">
        <v>177</v>
      </c>
      <c r="W33" s="91">
        <f>($C$13*$C$25*W29/($C$13+$C$14)+$C$14*$C$24*W29/($C$13+$C$14))/1000000</f>
        <v>0</v>
      </c>
      <c r="X33" s="91">
        <f t="shared" ref="X33:AI33" si="9">($C$13*$C$25*X29/($C$13+$C$14)+$C$14*$C$24*X29/($C$13+$C$14))/1000000</f>
        <v>0</v>
      </c>
      <c r="Y33" s="91">
        <f t="shared" si="9"/>
        <v>0</v>
      </c>
      <c r="Z33" s="91">
        <f t="shared" si="9"/>
        <v>0</v>
      </c>
      <c r="AA33" s="91">
        <f t="shared" si="9"/>
        <v>0</v>
      </c>
      <c r="AB33" s="91">
        <f t="shared" si="9"/>
        <v>0</v>
      </c>
      <c r="AC33" s="91">
        <f t="shared" si="9"/>
        <v>0</v>
      </c>
      <c r="AD33" s="91">
        <f t="shared" si="9"/>
        <v>0</v>
      </c>
      <c r="AE33" s="91">
        <f t="shared" si="9"/>
        <v>0</v>
      </c>
      <c r="AF33" s="91">
        <f t="shared" si="9"/>
        <v>0</v>
      </c>
      <c r="AG33" s="91">
        <f t="shared" si="9"/>
        <v>0</v>
      </c>
      <c r="AH33" s="91">
        <f t="shared" si="9"/>
        <v>0</v>
      </c>
      <c r="AI33" s="91">
        <f t="shared" si="9"/>
        <v>0</v>
      </c>
    </row>
    <row r="34" spans="2:35" x14ac:dyDescent="0.25">
      <c r="B34" s="95" t="s">
        <v>172</v>
      </c>
      <c r="C34" s="114">
        <v>1E-3</v>
      </c>
      <c r="E34" s="115" t="s">
        <v>179</v>
      </c>
      <c r="F34" s="125">
        <f>SUM(G35:S35)</f>
        <v>6.803630879318681</v>
      </c>
      <c r="U34" s="115" t="s">
        <v>179</v>
      </c>
      <c r="V34" s="125">
        <f>SUM(W35:AI35)</f>
        <v>10.422761589737041</v>
      </c>
    </row>
    <row r="35" spans="2:35" x14ac:dyDescent="0.25">
      <c r="B35" s="95" t="s">
        <v>174</v>
      </c>
      <c r="C35" s="104">
        <v>0.05</v>
      </c>
      <c r="E35" s="111" t="s">
        <v>181</v>
      </c>
      <c r="G35" s="91">
        <f>G31*$C$23/1000000</f>
        <v>0.82513259663551397</v>
      </c>
      <c r="H35" s="91">
        <f t="shared" ref="H35:K35" si="10">H31*$C$23/1000000</f>
        <v>0.75862308878391926</v>
      </c>
      <c r="I35" s="91">
        <f t="shared" si="10"/>
        <v>0.69747455522021218</v>
      </c>
      <c r="J35" s="91">
        <f t="shared" si="10"/>
        <v>0.64125487659418723</v>
      </c>
      <c r="K35" s="91">
        <f t="shared" si="10"/>
        <v>0.58956676437608002</v>
      </c>
      <c r="L35" s="91">
        <f>L31*$C$23/1000000</f>
        <v>0.54204495333116842</v>
      </c>
      <c r="M35" s="91">
        <f>M31*$C$23/1000000</f>
        <v>0.49835362029391389</v>
      </c>
      <c r="N35" s="91">
        <f>N31*$C$23/1000000</f>
        <v>0.45818401100086348</v>
      </c>
      <c r="O35" s="91">
        <f>O31*$C$23/1000000</f>
        <v>0.42125225821180451</v>
      </c>
      <c r="P35" s="91">
        <f t="shared" ref="P35:S35" si="11">P31*$C$23/1000000</f>
        <v>0.38729737570045925</v>
      </c>
      <c r="Q35" s="91">
        <f t="shared" si="11"/>
        <v>0.35607941393881726</v>
      </c>
      <c r="R35" s="91">
        <f t="shared" si="11"/>
        <v>0.32737776444185002</v>
      </c>
      <c r="S35" s="91">
        <f t="shared" si="11"/>
        <v>0.30098960078989229</v>
      </c>
      <c r="U35" s="111" t="s">
        <v>181</v>
      </c>
      <c r="W35" s="91">
        <f>W31*$C$23/1000000</f>
        <v>0.88289187839999994</v>
      </c>
      <c r="X35" s="91">
        <f t="shared" ref="X35:AI35" si="12">X31*$C$23/1000000</f>
        <v>0.86854757434870911</v>
      </c>
      <c r="Y35" s="91">
        <f t="shared" si="12"/>
        <v>0.85443632155063454</v>
      </c>
      <c r="Z35" s="91">
        <f t="shared" si="12"/>
        <v>0.84055433363270293</v>
      </c>
      <c r="AA35" s="91">
        <f t="shared" si="12"/>
        <v>0.82689788573887013</v>
      </c>
      <c r="AB35" s="91">
        <f t="shared" si="12"/>
        <v>0.81346331353065904</v>
      </c>
      <c r="AC35" s="91">
        <f t="shared" si="12"/>
        <v>0.80024701220393191</v>
      </c>
      <c r="AD35" s="91">
        <f t="shared" si="12"/>
        <v>0.78724543552164017</v>
      </c>
      <c r="AE35" s="91">
        <f t="shared" si="12"/>
        <v>0.77445509486228581</v>
      </c>
      <c r="AF35" s="91">
        <f t="shared" si="12"/>
        <v>0.76187255828384515</v>
      </c>
      <c r="AG35" s="91">
        <f t="shared" si="12"/>
        <v>0.74949444960290079</v>
      </c>
      <c r="AH35" s="91">
        <f t="shared" si="12"/>
        <v>0.7373174474887324</v>
      </c>
      <c r="AI35" s="91">
        <f t="shared" si="12"/>
        <v>0.72533828457212857</v>
      </c>
    </row>
    <row r="36" spans="2:35" x14ac:dyDescent="0.25">
      <c r="B36" s="95" t="s">
        <v>176</v>
      </c>
      <c r="C36" s="126">
        <f>C13+C14</f>
        <v>1</v>
      </c>
      <c r="E36" s="123" t="s">
        <v>183</v>
      </c>
      <c r="F36" s="107">
        <f>SUM(G37:S37)</f>
        <v>0.90578191559800003</v>
      </c>
      <c r="U36" s="123" t="s">
        <v>183</v>
      </c>
      <c r="V36" s="107">
        <f>SUM(W37:AI37)</f>
        <v>1.368903198366801</v>
      </c>
    </row>
    <row r="37" spans="2:35" x14ac:dyDescent="0.25">
      <c r="B37" s="95" t="s">
        <v>178</v>
      </c>
      <c r="C37" s="104">
        <v>0.96</v>
      </c>
      <c r="E37" s="111" t="s">
        <v>185</v>
      </c>
      <c r="G37" s="110">
        <f t="shared" ref="G37:S37" si="13">(G35-G33-G26-G24)*$F$17</f>
        <v>0.11736961939126819</v>
      </c>
      <c r="H37" s="110">
        <f t="shared" si="13"/>
        <v>0.10655901540382065</v>
      </c>
      <c r="I37" s="110">
        <f t="shared" si="13"/>
        <v>9.6708118438549151E-2</v>
      </c>
      <c r="J37" s="110">
        <f t="shared" si="13"/>
        <v>8.7733793572374957E-2</v>
      </c>
      <c r="K37" s="110">
        <f t="shared" si="13"/>
        <v>7.9559984948065016E-2</v>
      </c>
      <c r="L37" s="110">
        <f t="shared" si="13"/>
        <v>7.2117120439376209E-2</v>
      </c>
      <c r="M37" s="110">
        <f t="shared" si="13"/>
        <v>6.5341565920753353E-2</v>
      </c>
      <c r="N37" s="110">
        <f t="shared" si="13"/>
        <v>5.9175125037388643E-2</v>
      </c>
      <c r="O37" s="110">
        <f t="shared" si="13"/>
        <v>5.3564580709187369E-2</v>
      </c>
      <c r="P37" s="110">
        <f t="shared" si="13"/>
        <v>4.8461274912251481E-2</v>
      </c>
      <c r="Q37" s="110">
        <f t="shared" si="13"/>
        <v>4.382072356614046E-2</v>
      </c>
      <c r="R37" s="110">
        <f t="shared" si="13"/>
        <v>3.9602263616477583E-2</v>
      </c>
      <c r="S37" s="110">
        <f t="shared" si="13"/>
        <v>3.5768729642346987E-2</v>
      </c>
      <c r="U37" s="111" t="s">
        <v>185</v>
      </c>
      <c r="W37" s="110">
        <f t="shared" ref="W37:AI37" si="14">(W35-W33-W26-W24)*$V$17</f>
        <v>0.12558549274865699</v>
      </c>
      <c r="X37" s="110">
        <f t="shared" si="14"/>
        <v>0.12199941673583427</v>
      </c>
      <c r="Y37" s="110">
        <f t="shared" si="14"/>
        <v>0.11847160353631563</v>
      </c>
      <c r="Z37" s="110">
        <f t="shared" si="14"/>
        <v>0.11500110655683272</v>
      </c>
      <c r="AA37" s="110">
        <f t="shared" si="14"/>
        <v>0.11158699458337452</v>
      </c>
      <c r="AB37" s="110">
        <f t="shared" si="14"/>
        <v>0.10822835153132175</v>
      </c>
      <c r="AC37" s="110">
        <f t="shared" si="14"/>
        <v>0.10492427619963997</v>
      </c>
      <c r="AD37" s="110">
        <f t="shared" si="14"/>
        <v>0.10167388202906703</v>
      </c>
      <c r="AE37" s="110">
        <f t="shared" si="14"/>
        <v>9.8476296864228444E-2</v>
      </c>
      <c r="AF37" s="110">
        <f t="shared" si="14"/>
        <v>9.5330662719618278E-2</v>
      </c>
      <c r="AG37" s="110">
        <f t="shared" si="14"/>
        <v>9.2236135549382189E-2</v>
      </c>
      <c r="AH37" s="110">
        <f t="shared" si="14"/>
        <v>8.9191885020840092E-2</v>
      </c>
      <c r="AI37" s="110">
        <f t="shared" si="14"/>
        <v>8.6197094291689133E-2</v>
      </c>
    </row>
    <row r="38" spans="2:35" x14ac:dyDescent="0.25">
      <c r="B38" s="95" t="s">
        <v>180</v>
      </c>
      <c r="C38" s="104">
        <v>0.1</v>
      </c>
      <c r="E38" s="127" t="s">
        <v>187</v>
      </c>
      <c r="F38" s="107">
        <f>SUM(G39:S39)</f>
        <v>0</v>
      </c>
      <c r="U38" s="127" t="s">
        <v>187</v>
      </c>
      <c r="V38" s="107">
        <f>SUM(W39:AI39)</f>
        <v>0</v>
      </c>
    </row>
    <row r="39" spans="2:35" x14ac:dyDescent="0.25">
      <c r="B39" s="95" t="s">
        <v>182</v>
      </c>
      <c r="C39" s="112">
        <f>LOG(C29/C27,(1-C28))</f>
        <v>6525.0962300161282</v>
      </c>
      <c r="E39" s="111" t="s">
        <v>189</v>
      </c>
      <c r="G39" s="128">
        <f t="shared" ref="G39:S39" si="15">(G35-G33)*$F$18</f>
        <v>0</v>
      </c>
      <c r="H39" s="128">
        <f t="shared" si="15"/>
        <v>0</v>
      </c>
      <c r="I39" s="128">
        <f t="shared" si="15"/>
        <v>0</v>
      </c>
      <c r="J39" s="128">
        <f t="shared" si="15"/>
        <v>0</v>
      </c>
      <c r="K39" s="128">
        <f t="shared" si="15"/>
        <v>0</v>
      </c>
      <c r="L39" s="128">
        <f t="shared" si="15"/>
        <v>0</v>
      </c>
      <c r="M39" s="128">
        <f t="shared" si="15"/>
        <v>0</v>
      </c>
      <c r="N39" s="128">
        <f t="shared" si="15"/>
        <v>0</v>
      </c>
      <c r="O39" s="128">
        <f t="shared" si="15"/>
        <v>0</v>
      </c>
      <c r="P39" s="128">
        <f t="shared" si="15"/>
        <v>0</v>
      </c>
      <c r="Q39" s="128">
        <f t="shared" si="15"/>
        <v>0</v>
      </c>
      <c r="R39" s="128">
        <f t="shared" si="15"/>
        <v>0</v>
      </c>
      <c r="S39" s="128">
        <f t="shared" si="15"/>
        <v>0</v>
      </c>
      <c r="U39" s="111" t="s">
        <v>189</v>
      </c>
      <c r="W39" s="128">
        <f t="shared" ref="W39:AI39" si="16">(W35-W33)*$V$18</f>
        <v>0</v>
      </c>
      <c r="X39" s="128">
        <f t="shared" si="16"/>
        <v>0</v>
      </c>
      <c r="Y39" s="128">
        <f t="shared" si="16"/>
        <v>0</v>
      </c>
      <c r="Z39" s="128">
        <f t="shared" si="16"/>
        <v>0</v>
      </c>
      <c r="AA39" s="128">
        <f t="shared" si="16"/>
        <v>0</v>
      </c>
      <c r="AB39" s="128">
        <f t="shared" si="16"/>
        <v>0</v>
      </c>
      <c r="AC39" s="128">
        <f t="shared" si="16"/>
        <v>0</v>
      </c>
      <c r="AD39" s="128">
        <f t="shared" si="16"/>
        <v>0</v>
      </c>
      <c r="AE39" s="128">
        <f t="shared" si="16"/>
        <v>0</v>
      </c>
      <c r="AF39" s="128">
        <f t="shared" si="16"/>
        <v>0</v>
      </c>
      <c r="AG39" s="128">
        <f t="shared" si="16"/>
        <v>0</v>
      </c>
      <c r="AH39" s="128">
        <f t="shared" si="16"/>
        <v>0</v>
      </c>
      <c r="AI39" s="128">
        <f t="shared" si="16"/>
        <v>0</v>
      </c>
    </row>
    <row r="40" spans="2:35" x14ac:dyDescent="0.25">
      <c r="B40" s="95" t="s">
        <v>184</v>
      </c>
      <c r="C40" s="122">
        <f>C39/C36/C26</f>
        <v>18.643132085760367</v>
      </c>
      <c r="E40" s="66" t="s">
        <v>191</v>
      </c>
      <c r="F40" s="91">
        <f>SUM(G41:S41)</f>
        <v>5.8356513268804884</v>
      </c>
      <c r="U40" s="66" t="s">
        <v>191</v>
      </c>
      <c r="V40" s="91">
        <f>SUM(W41:AI41)</f>
        <v>8.9571123913702397</v>
      </c>
    </row>
    <row r="41" spans="2:35" x14ac:dyDescent="0.25">
      <c r="B41" s="129" t="s">
        <v>186</v>
      </c>
      <c r="C41" s="130">
        <f>C18*C17</f>
        <v>252000</v>
      </c>
      <c r="E41" s="111" t="s">
        <v>191</v>
      </c>
      <c r="G41" s="131">
        <f>G35-G33-G37-G39-G26</f>
        <v>0.70080783705732985</v>
      </c>
      <c r="H41" s="128">
        <f t="shared" ref="H41:S41" si="17">H35-H33-H37-H39-H26</f>
        <v>0.64556394236428938</v>
      </c>
      <c r="I41" s="128">
        <f t="shared" si="17"/>
        <v>0.59469154798184121</v>
      </c>
      <c r="J41" s="128">
        <f t="shared" si="17"/>
        <v>0.5478436168537546</v>
      </c>
      <c r="K41" s="128">
        <f t="shared" si="17"/>
        <v>0.50470073628029755</v>
      </c>
      <c r="L41" s="128">
        <f t="shared" si="17"/>
        <v>0.46496891406214969</v>
      </c>
      <c r="M41" s="128">
        <f t="shared" si="17"/>
        <v>0.42837755079405543</v>
      </c>
      <c r="N41" s="128">
        <f t="shared" si="17"/>
        <v>0.39467757420730182</v>
      </c>
      <c r="O41" s="128">
        <f t="shared" si="17"/>
        <v>0.36363972259030591</v>
      </c>
      <c r="P41" s="128">
        <f t="shared" si="17"/>
        <v>0.33505296535614115</v>
      </c>
      <c r="Q41" s="128">
        <f t="shared" si="17"/>
        <v>0.30872304978196036</v>
      </c>
      <c r="R41" s="128">
        <f t="shared" si="17"/>
        <v>0.28447116382470289</v>
      </c>
      <c r="S41" s="128">
        <f t="shared" si="17"/>
        <v>0.26213270572635877</v>
      </c>
      <c r="U41" s="111" t="s">
        <v>191</v>
      </c>
      <c r="W41" s="128">
        <f t="shared" ref="W41:AD41" si="18">W35-W33-W37-W39-W26</f>
        <v>0.74986438565134295</v>
      </c>
      <c r="X41" s="128">
        <f t="shared" si="18"/>
        <v>0.7391061576128749</v>
      </c>
      <c r="Y41" s="128">
        <f t="shared" si="18"/>
        <v>0.728522718014319</v>
      </c>
      <c r="Z41" s="128">
        <f t="shared" si="18"/>
        <v>0.71811122707587027</v>
      </c>
      <c r="AA41" s="128">
        <f t="shared" si="18"/>
        <v>0.70786889115549567</v>
      </c>
      <c r="AB41" s="128">
        <f t="shared" si="18"/>
        <v>0.69779296199933738</v>
      </c>
      <c r="AC41" s="128">
        <f t="shared" si="18"/>
        <v>0.687880736004292</v>
      </c>
      <c r="AD41" s="128">
        <f t="shared" si="18"/>
        <v>0.6781295534925732</v>
      </c>
      <c r="AE41" s="128">
        <f>AE35-AE33-AE37-AE39-AE26</f>
        <v>0.66853679799805743</v>
      </c>
      <c r="AF41" s="128">
        <f t="shared" ref="AF41:AI41" si="19">AF35-AF33-AF37-AF39-AF26</f>
        <v>0.65909989556422688</v>
      </c>
      <c r="AG41" s="128">
        <f t="shared" si="19"/>
        <v>0.6498163140535187</v>
      </c>
      <c r="AH41" s="128">
        <f t="shared" si="19"/>
        <v>0.64068356246789238</v>
      </c>
      <c r="AI41" s="128">
        <f t="shared" si="19"/>
        <v>0.63169919028043953</v>
      </c>
    </row>
    <row r="42" spans="2:35" x14ac:dyDescent="0.25">
      <c r="B42" s="129" t="s">
        <v>188</v>
      </c>
      <c r="C42" s="130">
        <f>C19*C20</f>
        <v>6720000</v>
      </c>
      <c r="E42" s="66" t="s">
        <v>194</v>
      </c>
      <c r="F42" s="91">
        <f>C23</f>
        <v>0.6</v>
      </c>
      <c r="U42" s="66" t="s">
        <v>194</v>
      </c>
      <c r="V42" s="91">
        <f>C23</f>
        <v>0.6</v>
      </c>
    </row>
    <row r="43" spans="2:35" x14ac:dyDescent="0.25">
      <c r="B43" s="129" t="s">
        <v>190</v>
      </c>
      <c r="C43" s="130">
        <f>C30*C19*1000</f>
        <v>72000</v>
      </c>
      <c r="E43" s="66" t="s">
        <v>125</v>
      </c>
      <c r="F43" s="91">
        <f>F22/F30*1000000</f>
        <v>0.65629662737481553</v>
      </c>
      <c r="U43" s="66" t="s">
        <v>125</v>
      </c>
      <c r="V43" s="91">
        <f>V22/V30*1000000</f>
        <v>0.42840853276321117</v>
      </c>
    </row>
    <row r="44" spans="2:35" x14ac:dyDescent="0.25">
      <c r="B44" s="129" t="s">
        <v>192</v>
      </c>
      <c r="C44" s="132">
        <f>C33*C19*1000</f>
        <v>48000</v>
      </c>
      <c r="E44" s="66" t="s">
        <v>198</v>
      </c>
      <c r="F44" s="91">
        <f>F32*1000000/F30</f>
        <v>0</v>
      </c>
      <c r="U44" s="66" t="s">
        <v>198</v>
      </c>
      <c r="V44" s="91">
        <f>V32*1000000/V30</f>
        <v>0</v>
      </c>
    </row>
    <row r="45" spans="2:35" x14ac:dyDescent="0.25">
      <c r="B45" s="129" t="s">
        <v>193</v>
      </c>
      <c r="C45" s="133">
        <v>0</v>
      </c>
      <c r="E45" s="66" t="s">
        <v>200</v>
      </c>
      <c r="F45" s="91">
        <f>SUM(G46:O46)</f>
        <v>0.4645271442191326</v>
      </c>
      <c r="U45" s="66" t="s">
        <v>200</v>
      </c>
      <c r="V45" s="91">
        <f>SUM(W46:AI46)</f>
        <v>0.895711239137024</v>
      </c>
    </row>
    <row r="46" spans="2:35" x14ac:dyDescent="0.25">
      <c r="B46" s="129" t="s">
        <v>195</v>
      </c>
      <c r="C46" s="134">
        <f>(C44+C43+C42+C41+C32-C45)</f>
        <v>7442000</v>
      </c>
      <c r="E46" s="66" t="s">
        <v>201</v>
      </c>
      <c r="G46" s="91">
        <f t="shared" ref="G46:S46" si="20">G41*$C$38</f>
        <v>7.0080783705732994E-2</v>
      </c>
      <c r="H46" s="91">
        <f t="shared" si="20"/>
        <v>6.4556394236428935E-2</v>
      </c>
      <c r="I46" s="91">
        <f t="shared" si="20"/>
        <v>5.9469154798184126E-2</v>
      </c>
      <c r="J46" s="91">
        <f t="shared" si="20"/>
        <v>5.4784361685375461E-2</v>
      </c>
      <c r="K46" s="91">
        <f t="shared" si="20"/>
        <v>5.0470073628029757E-2</v>
      </c>
      <c r="L46" s="91">
        <f t="shared" si="20"/>
        <v>4.649689140621497E-2</v>
      </c>
      <c r="M46" s="91">
        <f t="shared" si="20"/>
        <v>4.2837755079405543E-2</v>
      </c>
      <c r="N46" s="91">
        <f t="shared" si="20"/>
        <v>3.9467757420730186E-2</v>
      </c>
      <c r="O46" s="91">
        <f t="shared" si="20"/>
        <v>3.636397225903059E-2</v>
      </c>
      <c r="P46" s="91">
        <f t="shared" si="20"/>
        <v>3.3505296535614119E-2</v>
      </c>
      <c r="Q46" s="91">
        <f t="shared" si="20"/>
        <v>3.0872304978196038E-2</v>
      </c>
      <c r="R46" s="91">
        <f t="shared" si="20"/>
        <v>2.844711638247029E-2</v>
      </c>
      <c r="S46" s="91">
        <f t="shared" si="20"/>
        <v>2.621327057263588E-2</v>
      </c>
      <c r="U46" s="66" t="s">
        <v>201</v>
      </c>
      <c r="W46" s="91">
        <f>W41*$C$38</f>
        <v>7.4986438565134303E-2</v>
      </c>
      <c r="X46" s="91">
        <f t="shared" ref="X46:AI46" si="21">X41*$C$38</f>
        <v>7.391061576128749E-2</v>
      </c>
      <c r="Y46" s="91">
        <f t="shared" si="21"/>
        <v>7.2852271801431903E-2</v>
      </c>
      <c r="Z46" s="91">
        <f t="shared" si="21"/>
        <v>7.1811122707587036E-2</v>
      </c>
      <c r="AA46" s="91">
        <f t="shared" si="21"/>
        <v>7.0786889115549576E-2</v>
      </c>
      <c r="AB46" s="91">
        <f t="shared" si="21"/>
        <v>6.9779296199933741E-2</v>
      </c>
      <c r="AC46" s="91">
        <f t="shared" si="21"/>
        <v>6.8788073600429198E-2</v>
      </c>
      <c r="AD46" s="91">
        <f t="shared" si="21"/>
        <v>6.7812955349257326E-2</v>
      </c>
      <c r="AE46" s="91">
        <f t="shared" si="21"/>
        <v>6.6853679799805749E-2</v>
      </c>
      <c r="AF46" s="91">
        <f t="shared" si="21"/>
        <v>6.5909989556422688E-2</v>
      </c>
      <c r="AG46" s="91">
        <f t="shared" si="21"/>
        <v>6.4981631405351875E-2</v>
      </c>
      <c r="AH46" s="91">
        <f t="shared" si="21"/>
        <v>6.4068356246789235E-2</v>
      </c>
      <c r="AI46" s="91">
        <f t="shared" si="21"/>
        <v>6.3169919028043961E-2</v>
      </c>
    </row>
    <row r="47" spans="2:35" x14ac:dyDescent="0.25">
      <c r="B47" s="129" t="s">
        <v>196</v>
      </c>
      <c r="C47" s="135" t="s">
        <v>197</v>
      </c>
      <c r="E47" s="80" t="s">
        <v>202</v>
      </c>
      <c r="F47" s="91">
        <f>-(F22)</f>
        <v>-7.4420000000000002</v>
      </c>
      <c r="G47" s="128">
        <f t="shared" ref="G47:N47" si="22">G35-G33-G46-G37-G39-G26</f>
        <v>0.63072705335159684</v>
      </c>
      <c r="H47" s="128">
        <f t="shared" si="22"/>
        <v>0.58100754812786048</v>
      </c>
      <c r="I47" s="128">
        <f t="shared" si="22"/>
        <v>0.53522239318365716</v>
      </c>
      <c r="J47" s="128">
        <f t="shared" si="22"/>
        <v>0.49305925516837906</v>
      </c>
      <c r="K47" s="128">
        <f t="shared" si="22"/>
        <v>0.45423066265226769</v>
      </c>
      <c r="L47" s="128">
        <f t="shared" si="22"/>
        <v>0.41847202265593475</v>
      </c>
      <c r="M47" s="128">
        <f t="shared" si="22"/>
        <v>0.38553979571464991</v>
      </c>
      <c r="N47" s="128">
        <f t="shared" si="22"/>
        <v>0.35520981678657165</v>
      </c>
      <c r="O47" s="128">
        <f>O35-O33-O46-O37-O39-O26+S27</f>
        <v>0.4719323568652195</v>
      </c>
      <c r="P47" s="128">
        <f t="shared" ref="P47:S47" si="23">P35-P33-P46-P37-P39-P26+P27</f>
        <v>0.30154766882052708</v>
      </c>
      <c r="Q47" s="128">
        <f t="shared" si="23"/>
        <v>0.27785074480376432</v>
      </c>
      <c r="R47" s="128">
        <f t="shared" si="23"/>
        <v>0.25602404744223262</v>
      </c>
      <c r="S47" s="128">
        <f t="shared" si="23"/>
        <v>0.38057604168766712</v>
      </c>
      <c r="U47" s="80" t="s">
        <v>202</v>
      </c>
      <c r="V47" s="91">
        <f>-(V22)</f>
        <v>-7.4420000000000002</v>
      </c>
      <c r="W47" s="128">
        <f>W35-W33-W46-W37-W39-W26</f>
        <v>0.67487794708620874</v>
      </c>
      <c r="X47" s="128">
        <f t="shared" ref="X47:AD47" si="24">X35-X33-X46-X37-X39-X26</f>
        <v>0.66519554185158736</v>
      </c>
      <c r="Y47" s="128">
        <f t="shared" si="24"/>
        <v>0.65567044621288706</v>
      </c>
      <c r="Z47" s="128">
        <f t="shared" si="24"/>
        <v>0.64630010436828322</v>
      </c>
      <c r="AA47" s="128">
        <f t="shared" si="24"/>
        <v>0.63708200203994614</v>
      </c>
      <c r="AB47" s="128">
        <f t="shared" si="24"/>
        <v>0.62801366579940365</v>
      </c>
      <c r="AC47" s="128">
        <f t="shared" si="24"/>
        <v>0.61909266240386285</v>
      </c>
      <c r="AD47" s="128">
        <f t="shared" si="24"/>
        <v>0.61031659814331585</v>
      </c>
      <c r="AE47" s="128">
        <f>AE35-AE33-AE46-AE37-AE39-AE26+AI27</f>
        <v>0.95028311819825173</v>
      </c>
      <c r="AF47" s="128">
        <f t="shared" ref="AF47:AI47" si="25">AF35-AF33-AF46-AF37-AF39-AF26+AF27</f>
        <v>0.59318990600780419</v>
      </c>
      <c r="AG47" s="128">
        <f t="shared" si="25"/>
        <v>0.58483468264816685</v>
      </c>
      <c r="AH47" s="128">
        <f t="shared" si="25"/>
        <v>0.57661520622110318</v>
      </c>
      <c r="AI47" s="128">
        <f t="shared" si="25"/>
        <v>0.91712927125239563</v>
      </c>
    </row>
    <row r="48" spans="2:35" ht="13.95" thickBot="1" x14ac:dyDescent="0.3">
      <c r="B48" s="129" t="s">
        <v>199</v>
      </c>
      <c r="C48" s="136">
        <f>F48</f>
        <v>-0.25538841611659102</v>
      </c>
      <c r="E48" s="137" t="s">
        <v>203</v>
      </c>
      <c r="F48" s="93">
        <f>SUM(F47:S47)/F22</f>
        <v>-0.25538841611659102</v>
      </c>
      <c r="G48" s="137"/>
      <c r="H48" s="137"/>
      <c r="I48" s="137"/>
      <c r="J48" s="137"/>
      <c r="K48" s="137"/>
      <c r="L48" s="137"/>
      <c r="M48" s="137"/>
      <c r="N48" s="137"/>
      <c r="O48" s="137"/>
      <c r="P48" s="137"/>
      <c r="Q48" s="137"/>
      <c r="R48" s="137"/>
      <c r="S48" s="137"/>
      <c r="U48" s="137" t="s">
        <v>131</v>
      </c>
      <c r="V48" s="93">
        <f>IRR(V47:AI47)</f>
        <v>2.3663327649400268E-2</v>
      </c>
      <c r="W48" s="137"/>
      <c r="X48" s="137"/>
      <c r="Y48" s="137"/>
      <c r="Z48" s="137"/>
      <c r="AA48" s="137"/>
      <c r="AB48" s="137"/>
      <c r="AC48" s="137"/>
      <c r="AD48" s="137"/>
      <c r="AE48" s="137"/>
      <c r="AF48" s="137"/>
      <c r="AG48" s="137"/>
      <c r="AH48" s="137"/>
      <c r="AI48" s="137"/>
    </row>
    <row r="49" spans="2:4" ht="13.95" thickTop="1" x14ac:dyDescent="0.25">
      <c r="B49" s="129" t="s">
        <v>226</v>
      </c>
      <c r="C49" s="141">
        <v>0</v>
      </c>
    </row>
    <row r="53" spans="2:4" x14ac:dyDescent="0.25">
      <c r="D53" s="66">
        <f>5280/6002</f>
        <v>0.87970676441186269</v>
      </c>
    </row>
  </sheetData>
  <mergeCells count="1">
    <mergeCell ref="B16:C16"/>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B045-9CF2-42DC-8CB2-7F82EBE7BF97}">
  <sheetPr>
    <tabColor theme="7" tint="0.59999389629810485"/>
  </sheetPr>
  <dimension ref="A1:AI49"/>
  <sheetViews>
    <sheetView topLeftCell="A19" zoomScaleNormal="100" workbookViewId="0">
      <selection activeCell="E36" sqref="E36"/>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1.109375" style="66" bestFit="1" customWidth="1"/>
    <col min="7" max="15" width="10" style="66" bestFit="1" customWidth="1"/>
    <col min="16" max="19" width="10" style="66" customWidth="1"/>
    <col min="20" max="20" width="13.21875" style="66" bestFit="1" customWidth="1"/>
    <col min="21" max="21" width="45.44140625" style="66" bestFit="1" customWidth="1"/>
    <col min="22" max="22" width="11.109375" style="66" bestFit="1" customWidth="1"/>
    <col min="23" max="31" width="10" style="66" bestFit="1" customWidth="1"/>
    <col min="32" max="16384" width="9" style="66"/>
  </cols>
  <sheetData>
    <row r="1" spans="1:28" s="40" customFormat="1" x14ac:dyDescent="0.3">
      <c r="B1" s="1" t="s">
        <v>0</v>
      </c>
      <c r="C1" s="2" t="s">
        <v>1</v>
      </c>
      <c r="D1" s="2"/>
      <c r="E1" s="3"/>
      <c r="F1" s="3"/>
      <c r="G1" s="3"/>
      <c r="H1" s="3"/>
      <c r="I1" s="3"/>
      <c r="J1" s="3"/>
      <c r="K1" s="3"/>
      <c r="L1" s="3"/>
      <c r="M1" s="3"/>
      <c r="N1" s="3"/>
      <c r="O1" s="3"/>
      <c r="P1" s="3"/>
      <c r="Q1" s="3"/>
      <c r="R1" s="3"/>
      <c r="S1" s="3"/>
      <c r="T1" s="3"/>
      <c r="U1" s="3"/>
      <c r="V1" s="3"/>
      <c r="W1" s="3"/>
      <c r="X1" s="3"/>
      <c r="Y1" s="3"/>
      <c r="Z1" s="3"/>
      <c r="AA1" s="3"/>
      <c r="AB1" s="3"/>
    </row>
    <row r="2" spans="1:28"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c r="Y2" s="3"/>
      <c r="Z2" s="3"/>
      <c r="AA2" s="3"/>
      <c r="AB2" s="3"/>
    </row>
    <row r="3" spans="1:28" s="53" customFormat="1" x14ac:dyDescent="0.25">
      <c r="A3" s="55"/>
      <c r="B3" s="54" t="s">
        <v>0</v>
      </c>
      <c r="C3" s="6" t="s">
        <v>3</v>
      </c>
      <c r="D3" s="6"/>
      <c r="E3" s="7"/>
      <c r="F3" s="7"/>
      <c r="G3" s="7"/>
      <c r="H3" s="7"/>
      <c r="I3" s="7"/>
      <c r="J3" s="7"/>
      <c r="K3" s="7"/>
      <c r="L3" s="7"/>
      <c r="M3" s="6"/>
      <c r="N3" s="6"/>
      <c r="O3" s="6"/>
      <c r="P3" s="6"/>
      <c r="Q3" s="6"/>
      <c r="R3" s="6"/>
      <c r="S3" s="6"/>
      <c r="T3" s="6"/>
      <c r="U3" s="6"/>
      <c r="V3" s="6"/>
      <c r="W3" s="6"/>
      <c r="X3" s="6"/>
      <c r="Y3" s="6"/>
      <c r="Z3" s="6"/>
      <c r="AA3" s="6"/>
      <c r="AB3" s="6"/>
    </row>
    <row r="4" spans="1:28" x14ac:dyDescent="0.3">
      <c r="B4" s="67"/>
      <c r="C4" s="66" t="s">
        <v>117</v>
      </c>
      <c r="D4" s="68" t="s">
        <v>118</v>
      </c>
      <c r="E4" s="69"/>
      <c r="F4" s="69"/>
      <c r="G4" s="69"/>
      <c r="H4" s="69"/>
    </row>
    <row r="5" spans="1:28" x14ac:dyDescent="0.3">
      <c r="B5" s="70"/>
      <c r="C5" s="66" t="s">
        <v>119</v>
      </c>
      <c r="D5" s="71" t="s">
        <v>204</v>
      </c>
      <c r="E5" s="69"/>
      <c r="F5" s="69"/>
      <c r="G5" s="69"/>
      <c r="H5" s="69"/>
    </row>
    <row r="6" spans="1:28" x14ac:dyDescent="0.3">
      <c r="B6" s="72"/>
      <c r="C6" s="66" t="s">
        <v>120</v>
      </c>
      <c r="D6" s="73" t="s">
        <v>121</v>
      </c>
      <c r="E6" s="69"/>
      <c r="F6" s="69"/>
      <c r="G6" s="69"/>
      <c r="H6" s="69"/>
    </row>
    <row r="7" spans="1:28" x14ac:dyDescent="0.3">
      <c r="B7" s="74"/>
      <c r="D7" s="73" t="s">
        <v>332</v>
      </c>
      <c r="E7" s="69"/>
      <c r="F7" s="69"/>
      <c r="G7" s="69"/>
      <c r="H7" s="69"/>
    </row>
    <row r="8" spans="1:28" s="77" customFormat="1" x14ac:dyDescent="0.3">
      <c r="A8" s="66"/>
      <c r="B8" s="76" t="s">
        <v>123</v>
      </c>
      <c r="D8" s="78" t="s">
        <v>250</v>
      </c>
      <c r="E8" s="79"/>
      <c r="F8" s="79"/>
      <c r="G8" s="79"/>
      <c r="H8" s="79"/>
    </row>
    <row r="9" spans="1:28" x14ac:dyDescent="0.3">
      <c r="B9" s="80"/>
      <c r="D9" s="186"/>
      <c r="E9" s="69"/>
      <c r="F9" s="69"/>
      <c r="G9" s="69"/>
      <c r="H9" s="69"/>
    </row>
    <row r="10" spans="1:28" x14ac:dyDescent="0.3">
      <c r="B10" s="80"/>
      <c r="D10" s="186"/>
      <c r="E10" s="69"/>
      <c r="F10" s="69"/>
      <c r="G10" s="69"/>
      <c r="H10" s="69"/>
    </row>
    <row r="11" spans="1:28" x14ac:dyDescent="0.25">
      <c r="B11" s="80" t="s">
        <v>126</v>
      </c>
      <c r="E11" s="80" t="s">
        <v>124</v>
      </c>
    </row>
    <row r="12" spans="1:28" x14ac:dyDescent="0.25">
      <c r="B12" s="85" t="s">
        <v>245</v>
      </c>
      <c r="E12" s="86" t="s">
        <v>125</v>
      </c>
      <c r="F12" s="87">
        <f>F43</f>
        <v>0.52930561105934459</v>
      </c>
    </row>
    <row r="13" spans="1:28" x14ac:dyDescent="0.25">
      <c r="B13" s="88" t="s">
        <v>28</v>
      </c>
      <c r="C13" s="89">
        <v>1</v>
      </c>
      <c r="E13" s="66" t="s">
        <v>127</v>
      </c>
      <c r="F13" s="90">
        <f>F48</f>
        <v>-0.49091018314285262</v>
      </c>
    </row>
    <row r="14" spans="1:28" x14ac:dyDescent="0.25">
      <c r="B14" s="88" t="s">
        <v>27</v>
      </c>
      <c r="C14" s="89">
        <v>0</v>
      </c>
      <c r="E14" s="66" t="s">
        <v>129</v>
      </c>
      <c r="F14" s="91">
        <f>SUM(F47:O47)</f>
        <v>-3.6409726441675785</v>
      </c>
      <c r="H14" s="66" t="s">
        <v>337</v>
      </c>
      <c r="I14" s="187">
        <v>1.4741147366015728E-2</v>
      </c>
    </row>
    <row r="15" spans="1:28" ht="13.95" thickBot="1" x14ac:dyDescent="0.3">
      <c r="B15" s="88" t="s">
        <v>69</v>
      </c>
      <c r="C15" s="89">
        <f>C13+C14</f>
        <v>1</v>
      </c>
      <c r="E15" s="92" t="s">
        <v>131</v>
      </c>
      <c r="F15" s="93">
        <f>V48</f>
        <v>-2.6870406883699238E-2</v>
      </c>
      <c r="H15" s="66" t="s">
        <v>338</v>
      </c>
      <c r="I15" s="187">
        <v>-2.6870406883699238E-2</v>
      </c>
    </row>
    <row r="16" spans="1:28" ht="13.95" thickTop="1" x14ac:dyDescent="0.25">
      <c r="B16" s="260" t="s">
        <v>126</v>
      </c>
      <c r="C16" s="261"/>
      <c r="E16" s="66" t="s">
        <v>133</v>
      </c>
      <c r="F16" s="94">
        <v>7.0000000000000007E-2</v>
      </c>
      <c r="U16" s="66" t="s">
        <v>133</v>
      </c>
      <c r="V16" s="94">
        <v>0</v>
      </c>
    </row>
    <row r="17" spans="2:35" x14ac:dyDescent="0.25">
      <c r="B17" s="95" t="s">
        <v>128</v>
      </c>
      <c r="C17" s="96">
        <v>1200</v>
      </c>
      <c r="E17" s="66" t="s">
        <v>135</v>
      </c>
      <c r="F17" s="94">
        <v>0.25</v>
      </c>
      <c r="U17" s="66" t="s">
        <v>135</v>
      </c>
      <c r="V17" s="94">
        <v>0.25</v>
      </c>
    </row>
    <row r="18" spans="2:35" x14ac:dyDescent="0.25">
      <c r="B18" s="95" t="s">
        <v>130</v>
      </c>
      <c r="C18" s="96">
        <v>210</v>
      </c>
      <c r="E18" s="98" t="s">
        <v>137</v>
      </c>
      <c r="F18" s="99">
        <v>0</v>
      </c>
      <c r="G18" s="66" t="s">
        <v>138</v>
      </c>
      <c r="U18" s="98" t="s">
        <v>137</v>
      </c>
      <c r="V18" s="99">
        <v>0</v>
      </c>
      <c r="W18" s="66" t="s">
        <v>138</v>
      </c>
    </row>
    <row r="19" spans="2:35" ht="39.65" customHeight="1" x14ac:dyDescent="0.25">
      <c r="B19" s="95" t="s">
        <v>132</v>
      </c>
      <c r="C19" s="96">
        <v>4800</v>
      </c>
      <c r="E19" s="100" t="s">
        <v>140</v>
      </c>
      <c r="M19" s="101"/>
      <c r="U19" s="100" t="s">
        <v>140</v>
      </c>
      <c r="AC19" s="101"/>
    </row>
    <row r="20" spans="2:35" ht="15" customHeight="1" x14ac:dyDescent="0.25">
      <c r="B20" s="95" t="s">
        <v>134</v>
      </c>
      <c r="C20" s="188">
        <v>1100</v>
      </c>
      <c r="E20" s="100" t="s">
        <v>142</v>
      </c>
      <c r="G20" s="103">
        <v>1</v>
      </c>
      <c r="H20" s="103">
        <v>2</v>
      </c>
      <c r="I20" s="103">
        <v>3</v>
      </c>
      <c r="J20" s="103">
        <v>4</v>
      </c>
      <c r="K20" s="103">
        <v>5</v>
      </c>
      <c r="L20" s="103">
        <v>6</v>
      </c>
      <c r="M20" s="103">
        <v>7</v>
      </c>
      <c r="N20" s="103">
        <v>8</v>
      </c>
      <c r="O20" s="103">
        <v>9</v>
      </c>
      <c r="P20" s="103">
        <v>10</v>
      </c>
      <c r="Q20" s="103">
        <v>11</v>
      </c>
      <c r="R20" s="103">
        <v>12</v>
      </c>
      <c r="S20" s="103">
        <v>13</v>
      </c>
      <c r="U20" s="100" t="s">
        <v>142</v>
      </c>
      <c r="W20" s="103">
        <v>1</v>
      </c>
      <c r="X20" s="103">
        <v>2</v>
      </c>
      <c r="Y20" s="103">
        <v>3</v>
      </c>
      <c r="Z20" s="103">
        <v>4</v>
      </c>
      <c r="AA20" s="103">
        <v>5</v>
      </c>
      <c r="AB20" s="103">
        <v>6</v>
      </c>
      <c r="AC20" s="103">
        <v>7</v>
      </c>
      <c r="AD20" s="103">
        <v>8</v>
      </c>
      <c r="AE20" s="103">
        <v>9</v>
      </c>
      <c r="AF20" s="103">
        <v>10</v>
      </c>
      <c r="AG20" s="103">
        <v>11</v>
      </c>
      <c r="AH20" s="103">
        <v>12</v>
      </c>
      <c r="AI20" s="103">
        <v>13</v>
      </c>
    </row>
    <row r="21" spans="2:35" ht="39.65" customHeight="1" x14ac:dyDescent="0.25">
      <c r="B21" s="95" t="s">
        <v>136</v>
      </c>
      <c r="C21" s="104">
        <v>0.98</v>
      </c>
      <c r="E21" s="86"/>
      <c r="F21" s="105" t="s">
        <v>144</v>
      </c>
      <c r="G21" s="105" t="s">
        <v>145</v>
      </c>
      <c r="H21" s="105" t="s">
        <v>146</v>
      </c>
      <c r="I21" s="105" t="s">
        <v>147</v>
      </c>
      <c r="J21" s="105" t="s">
        <v>148</v>
      </c>
      <c r="K21" s="105" t="s">
        <v>149</v>
      </c>
      <c r="L21" s="105" t="s">
        <v>150</v>
      </c>
      <c r="M21" s="105" t="s">
        <v>151</v>
      </c>
      <c r="N21" s="105" t="s">
        <v>152</v>
      </c>
      <c r="O21" s="105" t="s">
        <v>153</v>
      </c>
      <c r="P21" s="105" t="s">
        <v>246</v>
      </c>
      <c r="Q21" s="105" t="s">
        <v>247</v>
      </c>
      <c r="R21" s="105" t="s">
        <v>248</v>
      </c>
      <c r="S21" s="105" t="s">
        <v>249</v>
      </c>
      <c r="U21" s="86"/>
      <c r="V21" s="105" t="s">
        <v>144</v>
      </c>
      <c r="W21" s="105" t="s">
        <v>145</v>
      </c>
      <c r="X21" s="105" t="s">
        <v>146</v>
      </c>
      <c r="Y21" s="105" t="s">
        <v>147</v>
      </c>
      <c r="Z21" s="105" t="s">
        <v>148</v>
      </c>
      <c r="AA21" s="105" t="s">
        <v>149</v>
      </c>
      <c r="AB21" s="105" t="s">
        <v>150</v>
      </c>
      <c r="AC21" s="105" t="s">
        <v>151</v>
      </c>
      <c r="AD21" s="105" t="s">
        <v>152</v>
      </c>
      <c r="AE21" s="105" t="s">
        <v>153</v>
      </c>
      <c r="AF21" s="105" t="s">
        <v>246</v>
      </c>
      <c r="AG21" s="105" t="s">
        <v>247</v>
      </c>
      <c r="AH21" s="105" t="s">
        <v>248</v>
      </c>
      <c r="AI21" s="105" t="s">
        <v>249</v>
      </c>
    </row>
    <row r="22" spans="2:35" ht="27.1" customHeight="1" x14ac:dyDescent="0.25">
      <c r="B22" s="95" t="s">
        <v>139</v>
      </c>
      <c r="C22" s="104">
        <v>0.98</v>
      </c>
      <c r="E22" s="106" t="s">
        <v>155</v>
      </c>
      <c r="F22" s="107">
        <f>C46/1000000</f>
        <v>6.0019999999999998</v>
      </c>
      <c r="G22" s="91"/>
      <c r="H22" s="91"/>
      <c r="I22" s="91"/>
      <c r="J22" s="91"/>
      <c r="K22" s="91"/>
      <c r="L22" s="91"/>
      <c r="M22" s="91"/>
      <c r="N22" s="91"/>
      <c r="O22" s="91"/>
      <c r="P22" s="91"/>
      <c r="Q22" s="91"/>
      <c r="R22" s="91"/>
      <c r="S22" s="91"/>
      <c r="U22" s="106" t="s">
        <v>155</v>
      </c>
      <c r="V22" s="107">
        <f>C46/1000000</f>
        <v>6.0019999999999998</v>
      </c>
      <c r="W22" s="91"/>
      <c r="X22" s="91"/>
      <c r="Y22" s="91"/>
      <c r="Z22" s="91"/>
      <c r="AA22" s="91"/>
      <c r="AB22" s="91"/>
      <c r="AC22" s="91"/>
      <c r="AD22" s="91"/>
      <c r="AE22" s="91"/>
      <c r="AF22" s="91"/>
      <c r="AG22" s="91"/>
      <c r="AH22" s="91"/>
      <c r="AI22" s="91"/>
    </row>
    <row r="23" spans="2:35" x14ac:dyDescent="0.25">
      <c r="B23" s="95" t="s">
        <v>141</v>
      </c>
      <c r="C23" s="189">
        <v>0.3</v>
      </c>
      <c r="E23" s="109" t="s">
        <v>157</v>
      </c>
      <c r="F23" s="110">
        <f>SUM(G24:S24)</f>
        <v>2.5050359767916857</v>
      </c>
      <c r="G23" s="91"/>
      <c r="H23" s="91"/>
      <c r="I23" s="91"/>
      <c r="J23" s="91"/>
      <c r="K23" s="91"/>
      <c r="L23" s="91"/>
      <c r="M23" s="91"/>
      <c r="N23" s="91"/>
      <c r="O23" s="91"/>
      <c r="P23" s="91"/>
      <c r="Q23" s="91"/>
      <c r="R23" s="91"/>
      <c r="S23" s="91"/>
      <c r="U23" s="109" t="s">
        <v>157</v>
      </c>
      <c r="V23" s="110">
        <f>SUM(W24:AI24)</f>
        <v>3.8964858300545187</v>
      </c>
      <c r="W23" s="91"/>
      <c r="X23" s="91"/>
      <c r="Y23" s="91"/>
      <c r="Z23" s="91"/>
      <c r="AA23" s="91"/>
      <c r="AB23" s="91"/>
      <c r="AC23" s="91"/>
      <c r="AD23" s="91"/>
      <c r="AE23" s="91"/>
      <c r="AF23" s="91"/>
      <c r="AG23" s="91"/>
      <c r="AH23" s="91"/>
      <c r="AI23" s="91"/>
    </row>
    <row r="24" spans="2:35" x14ac:dyDescent="0.25">
      <c r="B24" s="95" t="s">
        <v>143</v>
      </c>
      <c r="C24" s="108">
        <v>0</v>
      </c>
      <c r="E24" s="111" t="s">
        <v>159</v>
      </c>
      <c r="F24" s="91"/>
      <c r="G24" s="110">
        <f>($C$41+$C$42+$C$32)*(1-$C$35)/$C$40/1000000/(1+$F$16)^G20</f>
        <v>0.28012119554669429</v>
      </c>
      <c r="H24" s="110">
        <f t="shared" ref="G24:S24" si="0">($C$41+$C$42+$C$32)*(1-$C$35)/$C$40/1000000/(1+$F$16)^H20</f>
        <v>0.26179550985672362</v>
      </c>
      <c r="I24" s="110">
        <f t="shared" si="0"/>
        <v>0.24466870080067629</v>
      </c>
      <c r="J24" s="110">
        <f t="shared" si="0"/>
        <v>0.22866233719689374</v>
      </c>
      <c r="K24" s="110">
        <f t="shared" si="0"/>
        <v>0.21370311887560162</v>
      </c>
      <c r="L24" s="110">
        <f t="shared" si="0"/>
        <v>0.19972254100523518</v>
      </c>
      <c r="M24" s="110">
        <f t="shared" si="0"/>
        <v>0.18665658037872443</v>
      </c>
      <c r="N24" s="110">
        <f t="shared" si="0"/>
        <v>0.17444540222310695</v>
      </c>
      <c r="O24" s="110">
        <f t="shared" si="0"/>
        <v>0.16303308618981957</v>
      </c>
      <c r="P24" s="110">
        <f t="shared" si="0"/>
        <v>0.15236737027085942</v>
      </c>
      <c r="Q24" s="110">
        <f t="shared" si="0"/>
        <v>0.1423994114680929</v>
      </c>
      <c r="R24" s="110">
        <f t="shared" si="0"/>
        <v>0.13308356211971301</v>
      </c>
      <c r="S24" s="110">
        <f t="shared" si="0"/>
        <v>0.12437716085954487</v>
      </c>
      <c r="U24" s="111" t="s">
        <v>159</v>
      </c>
      <c r="V24" s="91"/>
      <c r="W24" s="110">
        <f t="shared" ref="W24:AI24" si="1">($C$41+$C$42+$C$32)*(1-$C$35)/$C$40/1000000/(1+$V$16)^W20</f>
        <v>0.29972967923496291</v>
      </c>
      <c r="X24" s="110">
        <f t="shared" si="1"/>
        <v>0.29972967923496291</v>
      </c>
      <c r="Y24" s="110">
        <f t="shared" si="1"/>
        <v>0.29972967923496291</v>
      </c>
      <c r="Z24" s="110">
        <f t="shared" si="1"/>
        <v>0.29972967923496291</v>
      </c>
      <c r="AA24" s="110">
        <f t="shared" si="1"/>
        <v>0.29972967923496291</v>
      </c>
      <c r="AB24" s="110">
        <f t="shared" si="1"/>
        <v>0.29972967923496291</v>
      </c>
      <c r="AC24" s="110">
        <f t="shared" si="1"/>
        <v>0.29972967923496291</v>
      </c>
      <c r="AD24" s="110">
        <f t="shared" si="1"/>
        <v>0.29972967923496291</v>
      </c>
      <c r="AE24" s="110">
        <f t="shared" si="1"/>
        <v>0.29972967923496291</v>
      </c>
      <c r="AF24" s="110">
        <f t="shared" si="1"/>
        <v>0.29972967923496291</v>
      </c>
      <c r="AG24" s="110">
        <f t="shared" si="1"/>
        <v>0.29972967923496291</v>
      </c>
      <c r="AH24" s="110">
        <f t="shared" si="1"/>
        <v>0.29972967923496291</v>
      </c>
      <c r="AI24" s="110">
        <f t="shared" si="1"/>
        <v>0.29972967923496291</v>
      </c>
    </row>
    <row r="25" spans="2:35" x14ac:dyDescent="0.25">
      <c r="B25" s="95" t="s">
        <v>154</v>
      </c>
      <c r="C25" s="108">
        <v>0</v>
      </c>
      <c r="E25" s="106" t="s">
        <v>161</v>
      </c>
      <c r="F25" s="107">
        <f>SUM(G26:S26)</f>
        <v>5.0162619768185666E-2</v>
      </c>
      <c r="U25" s="106" t="s">
        <v>161</v>
      </c>
      <c r="V25" s="107">
        <f>SUM(W26:AI26)</f>
        <v>7.8025999999999984E-2</v>
      </c>
    </row>
    <row r="26" spans="2:35" x14ac:dyDescent="0.25">
      <c r="B26" s="95" t="s">
        <v>156</v>
      </c>
      <c r="C26" s="112">
        <v>350</v>
      </c>
      <c r="D26" s="113"/>
      <c r="E26" s="111" t="s">
        <v>163</v>
      </c>
      <c r="G26" s="91">
        <f t="shared" ref="G26:S26" si="2">($C$34*$F$22)/((1+$F$16)^G20)</f>
        <v>5.6093457943925222E-3</v>
      </c>
      <c r="H26" s="91">
        <f t="shared" si="2"/>
        <v>5.2423792470958153E-3</v>
      </c>
      <c r="I26" s="91">
        <f t="shared" si="2"/>
        <v>4.8994198570988931E-3</v>
      </c>
      <c r="J26" s="91">
        <f t="shared" si="2"/>
        <v>4.578897062709246E-3</v>
      </c>
      <c r="K26" s="91">
        <f t="shared" si="2"/>
        <v>4.2793430492609769E-3</v>
      </c>
      <c r="L26" s="91">
        <f t="shared" si="2"/>
        <v>3.999386027346708E-3</v>
      </c>
      <c r="M26" s="91">
        <f t="shared" si="2"/>
        <v>3.7377439507913154E-3</v>
      </c>
      <c r="N26" s="91">
        <f t="shared" si="2"/>
        <v>3.4932186455993606E-3</v>
      </c>
      <c r="O26" s="91">
        <f t="shared" si="2"/>
        <v>3.2646903229900559E-3</v>
      </c>
      <c r="P26" s="91">
        <f t="shared" si="2"/>
        <v>3.051112451392576E-3</v>
      </c>
      <c r="Q26" s="91">
        <f t="shared" si="2"/>
        <v>2.8515069639182948E-3</v>
      </c>
      <c r="R26" s="91">
        <f t="shared" si="2"/>
        <v>2.664959779362893E-3</v>
      </c>
      <c r="S26" s="91">
        <f t="shared" si="2"/>
        <v>2.4906166162270028E-3</v>
      </c>
      <c r="U26" s="111" t="s">
        <v>163</v>
      </c>
      <c r="W26" s="91">
        <f t="shared" ref="W26:AI26" si="3">($C$34*$V$22)/((1+$V$16)^W20)</f>
        <v>6.0019999999999995E-3</v>
      </c>
      <c r="X26" s="91">
        <f t="shared" si="3"/>
        <v>6.0019999999999995E-3</v>
      </c>
      <c r="Y26" s="91">
        <f t="shared" si="3"/>
        <v>6.0019999999999995E-3</v>
      </c>
      <c r="Z26" s="91">
        <f t="shared" si="3"/>
        <v>6.0019999999999995E-3</v>
      </c>
      <c r="AA26" s="91">
        <f t="shared" si="3"/>
        <v>6.0019999999999995E-3</v>
      </c>
      <c r="AB26" s="91">
        <f t="shared" si="3"/>
        <v>6.0019999999999995E-3</v>
      </c>
      <c r="AC26" s="91">
        <f t="shared" si="3"/>
        <v>6.0019999999999995E-3</v>
      </c>
      <c r="AD26" s="91">
        <f t="shared" si="3"/>
        <v>6.0019999999999995E-3</v>
      </c>
      <c r="AE26" s="91">
        <f t="shared" si="3"/>
        <v>6.0019999999999995E-3</v>
      </c>
      <c r="AF26" s="91">
        <f t="shared" si="3"/>
        <v>6.0019999999999995E-3</v>
      </c>
      <c r="AG26" s="91">
        <f t="shared" si="3"/>
        <v>6.0019999999999995E-3</v>
      </c>
      <c r="AH26" s="91">
        <f t="shared" si="3"/>
        <v>6.0019999999999995E-3</v>
      </c>
      <c r="AI26" s="91">
        <f t="shared" si="3"/>
        <v>6.0019999999999995E-3</v>
      </c>
    </row>
    <row r="27" spans="2:35" x14ac:dyDescent="0.25">
      <c r="B27" s="95" t="s">
        <v>158</v>
      </c>
      <c r="C27" s="114">
        <v>0.95</v>
      </c>
      <c r="E27" s="109" t="s">
        <v>165</v>
      </c>
      <c r="F27" s="115"/>
      <c r="G27" s="116"/>
      <c r="H27" s="116"/>
      <c r="I27" s="116"/>
      <c r="J27" s="116"/>
      <c r="K27" s="116"/>
      <c r="L27" s="116"/>
      <c r="M27" s="116"/>
      <c r="N27" s="116"/>
      <c r="O27" s="116"/>
      <c r="P27" s="116"/>
      <c r="Q27" s="116"/>
      <c r="R27" s="116"/>
      <c r="S27" s="116">
        <f>(C41+C42)*C35/((1+F16)^S20)/1000000</f>
        <v>0.1147791662859695</v>
      </c>
      <c r="U27" s="109" t="s">
        <v>165</v>
      </c>
      <c r="V27" s="115"/>
      <c r="W27" s="116"/>
      <c r="X27" s="116"/>
      <c r="Y27" s="116"/>
      <c r="Z27" s="116"/>
      <c r="AA27" s="116"/>
      <c r="AB27" s="116"/>
      <c r="AC27" s="116"/>
      <c r="AD27" s="116"/>
      <c r="AE27" s="116"/>
      <c r="AF27" s="116"/>
      <c r="AG27" s="116"/>
      <c r="AH27" s="116"/>
      <c r="AI27" s="116">
        <f>(C41+C42)*C35/((1+V16)^AI20)/1000000</f>
        <v>0.27660000000000001</v>
      </c>
    </row>
    <row r="28" spans="2:35" x14ac:dyDescent="0.25">
      <c r="B28" s="95" t="s">
        <v>160</v>
      </c>
      <c r="C28" s="117">
        <v>4.6799999999999999E-5</v>
      </c>
      <c r="E28" s="118" t="s">
        <v>167</v>
      </c>
      <c r="F28" s="119">
        <f>SUM(G29:S29)</f>
        <v>13339597.459701613</v>
      </c>
      <c r="G28" s="120"/>
      <c r="H28" s="120"/>
      <c r="I28" s="120"/>
      <c r="J28" s="120"/>
      <c r="K28" s="120"/>
      <c r="L28" s="120"/>
      <c r="M28" s="120"/>
      <c r="N28" s="120"/>
      <c r="O28" s="120"/>
      <c r="P28" s="120"/>
      <c r="Q28" s="120"/>
      <c r="R28" s="120"/>
      <c r="S28" s="120"/>
      <c r="U28" s="118" t="s">
        <v>167</v>
      </c>
      <c r="V28" s="119">
        <f>SUM(W29:AI29)</f>
        <v>20435477.24615166</v>
      </c>
      <c r="W28" s="120"/>
      <c r="X28" s="120"/>
      <c r="Y28" s="120"/>
      <c r="Z28" s="120"/>
      <c r="AA28" s="120"/>
      <c r="AB28" s="120"/>
      <c r="AC28" s="120"/>
      <c r="AD28" s="120"/>
      <c r="AE28" s="120"/>
      <c r="AF28" s="120"/>
      <c r="AG28" s="120"/>
      <c r="AH28" s="120"/>
      <c r="AI28" s="120"/>
    </row>
    <row r="29" spans="2:35" x14ac:dyDescent="0.25">
      <c r="B29" s="95" t="s">
        <v>162</v>
      </c>
      <c r="C29" s="104">
        <v>0.7</v>
      </c>
      <c r="E29" s="121" t="s">
        <v>169</v>
      </c>
      <c r="F29" s="119"/>
      <c r="G29" s="119">
        <f t="shared" ref="G29:S29" si="4">$C$19*$C$36*$C$26/$C$37*($C$27*(1-$C$28)^((G20-1)*$C$26*$C$36))/$C$21/$C$22/((1+$F$16)^G20)</f>
        <v>1617803.3296095475</v>
      </c>
      <c r="H29" s="119">
        <f t="shared" si="4"/>
        <v>1487400.8904237247</v>
      </c>
      <c r="I29" s="119">
        <f t="shared" si="4"/>
        <v>1367509.4916309987</v>
      </c>
      <c r="J29" s="119">
        <f t="shared" si="4"/>
        <v>1257281.894707036</v>
      </c>
      <c r="K29" s="119">
        <f t="shared" si="4"/>
        <v>1155939.1524754819</v>
      </c>
      <c r="L29" s="119">
        <f t="shared" si="4"/>
        <v>1062765.1045091106</v>
      </c>
      <c r="M29" s="119">
        <f t="shared" si="4"/>
        <v>977101.31622712489</v>
      </c>
      <c r="N29" s="119">
        <f t="shared" si="4"/>
        <v>898342.42592465132</v>
      </c>
      <c r="O29" s="119">
        <f t="shared" si="4"/>
        <v>825931.86685319943</v>
      </c>
      <c r="P29" s="119">
        <f t="shared" si="4"/>
        <v>759357.93412124563</v>
      </c>
      <c r="Q29" s="119">
        <f t="shared" si="4"/>
        <v>698150.16862083913</v>
      </c>
      <c r="R29" s="119">
        <f t="shared" si="4"/>
        <v>641876.03242647066</v>
      </c>
      <c r="S29" s="119">
        <f t="shared" si="4"/>
        <v>590137.85217218031</v>
      </c>
      <c r="U29" s="121" t="s">
        <v>169</v>
      </c>
      <c r="V29" s="119"/>
      <c r="W29" s="119">
        <f t="shared" ref="W29:AI29" si="5">$C$19*$C$36*$C$26/$C$37*($C$27*(1-$C$28)^((W20-1)*$C$26*$C$36))/$C$21/$C$22/((1+$V$16)^W20)</f>
        <v>1731049.5626822158</v>
      </c>
      <c r="X29" s="119">
        <f t="shared" si="5"/>
        <v>1702925.2794461225</v>
      </c>
      <c r="Y29" s="119">
        <f t="shared" si="5"/>
        <v>1675257.9301561136</v>
      </c>
      <c r="Z29" s="119">
        <f t="shared" si="5"/>
        <v>1648040.0910272228</v>
      </c>
      <c r="AA29" s="119">
        <f t="shared" si="5"/>
        <v>1621264.4588883785</v>
      </c>
      <c r="AB29" s="119">
        <f t="shared" si="5"/>
        <v>1594923.849222797</v>
      </c>
      <c r="AC29" s="119">
        <f t="shared" si="5"/>
        <v>1569011.1942402101</v>
      </c>
      <c r="AD29" s="119">
        <f t="shared" si="5"/>
        <v>1543519.5409804164</v>
      </c>
      <c r="AE29" s="119">
        <f t="shared" si="5"/>
        <v>1518442.0494476412</v>
      </c>
      <c r="AF29" s="119">
        <f t="shared" si="5"/>
        <v>1493771.9907752089</v>
      </c>
      <c r="AG29" s="119">
        <f t="shared" si="5"/>
        <v>1469502.7454200326</v>
      </c>
      <c r="AH29" s="119">
        <f t="shared" si="5"/>
        <v>1445627.801386442</v>
      </c>
      <c r="AI29" s="119">
        <f t="shared" si="5"/>
        <v>1422140.7524788617</v>
      </c>
    </row>
    <row r="30" spans="2:35" x14ac:dyDescent="0.25">
      <c r="B30" s="95" t="s">
        <v>164</v>
      </c>
      <c r="C30" s="122">
        <v>1.4999999999999999E-2</v>
      </c>
      <c r="E30" s="118" t="s">
        <v>171</v>
      </c>
      <c r="F30" s="119">
        <f>SUM(G31:S31)</f>
        <v>11339384.798864467</v>
      </c>
      <c r="G30" s="120"/>
      <c r="H30" s="120"/>
      <c r="I30" s="120"/>
      <c r="J30" s="120"/>
      <c r="K30" s="120"/>
      <c r="L30" s="120"/>
      <c r="M30" s="120"/>
      <c r="N30" s="120"/>
      <c r="O30" s="120"/>
      <c r="P30" s="120"/>
      <c r="Q30" s="120"/>
      <c r="R30" s="120"/>
      <c r="S30" s="120"/>
      <c r="U30" s="118" t="s">
        <v>171</v>
      </c>
      <c r="V30" s="119">
        <f>SUM(W31:AI31)</f>
        <v>17371269.316228401</v>
      </c>
      <c r="W30" s="120"/>
      <c r="X30" s="120"/>
      <c r="Y30" s="120"/>
      <c r="Z30" s="120"/>
      <c r="AA30" s="120"/>
      <c r="AB30" s="120"/>
      <c r="AC30" s="120"/>
      <c r="AD30" s="120"/>
      <c r="AE30" s="120"/>
      <c r="AF30" s="120"/>
      <c r="AG30" s="120"/>
      <c r="AH30" s="120"/>
      <c r="AI30" s="120"/>
    </row>
    <row r="31" spans="2:35" x14ac:dyDescent="0.25">
      <c r="B31" s="95" t="s">
        <v>166</v>
      </c>
      <c r="C31" s="104">
        <v>0</v>
      </c>
      <c r="E31" s="121" t="s">
        <v>173</v>
      </c>
      <c r="F31" s="120"/>
      <c r="G31" s="119">
        <f t="shared" ref="G31:S31" si="6">$C$19*$C$36*$C$26*$C$37*($C$27*(1-$C$28)^((G20-1)*$C$26*$C$36))*$C$21*$C$22/((1+$F$16)^G20)</f>
        <v>1375220.9943925233</v>
      </c>
      <c r="H31" s="119">
        <f t="shared" si="6"/>
        <v>1264371.8146398654</v>
      </c>
      <c r="I31" s="119">
        <f t="shared" si="6"/>
        <v>1162457.592033687</v>
      </c>
      <c r="J31" s="119">
        <f t="shared" si="6"/>
        <v>1068758.1276569788</v>
      </c>
      <c r="K31" s="119">
        <f t="shared" si="6"/>
        <v>982611.27396013332</v>
      </c>
      <c r="L31" s="119">
        <f t="shared" si="6"/>
        <v>903408.25555194728</v>
      </c>
      <c r="M31" s="119">
        <f t="shared" si="6"/>
        <v>830589.36715652316</v>
      </c>
      <c r="N31" s="119">
        <f t="shared" si="6"/>
        <v>763640.01833477244</v>
      </c>
      <c r="O31" s="119">
        <f t="shared" si="6"/>
        <v>702087.09701967414</v>
      </c>
      <c r="P31" s="119">
        <f t="shared" si="6"/>
        <v>645495.62616743206</v>
      </c>
      <c r="Q31" s="119">
        <f t="shared" si="6"/>
        <v>593465.68989802885</v>
      </c>
      <c r="R31" s="119">
        <f t="shared" si="6"/>
        <v>545629.60740308336</v>
      </c>
      <c r="S31" s="119">
        <f t="shared" si="6"/>
        <v>501649.33464982052</v>
      </c>
      <c r="U31" s="121" t="s">
        <v>173</v>
      </c>
      <c r="V31" s="120"/>
      <c r="W31" s="119">
        <f t="shared" ref="W31:AI31" si="7">$C$19*$C$36*$C$26*$C$37*($C$27*(1-$C$28)^((W20-1)*$C$26*$C$36))*$C$21*$C$22/((1+$V$16)^W20)</f>
        <v>1471486.4639999999</v>
      </c>
      <c r="X31" s="119">
        <f t="shared" si="7"/>
        <v>1447579.2905811819</v>
      </c>
      <c r="Y31" s="119">
        <f t="shared" si="7"/>
        <v>1424060.5359177242</v>
      </c>
      <c r="Z31" s="119">
        <f t="shared" si="7"/>
        <v>1400923.8893878383</v>
      </c>
      <c r="AA31" s="119">
        <f t="shared" si="7"/>
        <v>1378163.142898117</v>
      </c>
      <c r="AB31" s="119">
        <f t="shared" si="7"/>
        <v>1355772.1892177651</v>
      </c>
      <c r="AC31" s="119">
        <f t="shared" si="7"/>
        <v>1333745.0203398867</v>
      </c>
      <c r="AD31" s="119">
        <f t="shared" si="7"/>
        <v>1312075.7258694002</v>
      </c>
      <c r="AE31" s="119">
        <f t="shared" si="7"/>
        <v>1290758.4914371429</v>
      </c>
      <c r="AF31" s="119">
        <f t="shared" si="7"/>
        <v>1269787.597139742</v>
      </c>
      <c r="AG31" s="119">
        <f t="shared" si="7"/>
        <v>1249157.4160048347</v>
      </c>
      <c r="AH31" s="119">
        <f t="shared" si="7"/>
        <v>1228862.4124812207</v>
      </c>
      <c r="AI31" s="119">
        <f t="shared" si="7"/>
        <v>1208897.1409535476</v>
      </c>
    </row>
    <row r="32" spans="2:35" x14ac:dyDescent="0.25">
      <c r="B32" s="95" t="s">
        <v>168</v>
      </c>
      <c r="C32" s="97">
        <v>350000</v>
      </c>
      <c r="E32" s="123" t="s">
        <v>175</v>
      </c>
      <c r="F32" s="124">
        <f>SUM(G33:S33)</f>
        <v>0</v>
      </c>
      <c r="U32" s="123" t="s">
        <v>175</v>
      </c>
      <c r="V32" s="124">
        <f>SUM(W33:AI33)</f>
        <v>0</v>
      </c>
    </row>
    <row r="33" spans="2:35" x14ac:dyDescent="0.25">
      <c r="B33" s="95" t="s">
        <v>170</v>
      </c>
      <c r="C33" s="122">
        <v>0.01</v>
      </c>
      <c r="E33" s="111" t="s">
        <v>177</v>
      </c>
      <c r="G33" s="91">
        <f>($C$13*$C$25*G29/($C$13+$C$14)+$C$14*$C$24*G29/($C$13+$C$14))/1000000</f>
        <v>0</v>
      </c>
      <c r="H33" s="91">
        <f t="shared" ref="H33:S33" si="8">($C$13*$C$25*H29/($C$13+$C$14)+$C$14*$C$24*H29/($C$13+$C$14))/1000000</f>
        <v>0</v>
      </c>
      <c r="I33" s="91">
        <f t="shared" si="8"/>
        <v>0</v>
      </c>
      <c r="J33" s="91">
        <f t="shared" si="8"/>
        <v>0</v>
      </c>
      <c r="K33" s="91">
        <f t="shared" si="8"/>
        <v>0</v>
      </c>
      <c r="L33" s="91">
        <f t="shared" si="8"/>
        <v>0</v>
      </c>
      <c r="M33" s="91">
        <f t="shared" si="8"/>
        <v>0</v>
      </c>
      <c r="N33" s="91">
        <f t="shared" si="8"/>
        <v>0</v>
      </c>
      <c r="O33" s="91">
        <f t="shared" si="8"/>
        <v>0</v>
      </c>
      <c r="P33" s="91">
        <f t="shared" si="8"/>
        <v>0</v>
      </c>
      <c r="Q33" s="91">
        <f t="shared" si="8"/>
        <v>0</v>
      </c>
      <c r="R33" s="91">
        <f t="shared" si="8"/>
        <v>0</v>
      </c>
      <c r="S33" s="91">
        <f t="shared" si="8"/>
        <v>0</v>
      </c>
      <c r="U33" s="111" t="s">
        <v>177</v>
      </c>
      <c r="W33" s="91">
        <f>($C$13*$C$25*W29/($C$13+$C$14)+$C$14*$C$24*W29/($C$13+$C$14))/1000000</f>
        <v>0</v>
      </c>
      <c r="X33" s="91">
        <f t="shared" ref="X33:AI33" si="9">($C$13*$C$25*X29/($C$13+$C$14)+$C$14*$C$24*X29/($C$13+$C$14))/1000000</f>
        <v>0</v>
      </c>
      <c r="Y33" s="91">
        <f t="shared" si="9"/>
        <v>0</v>
      </c>
      <c r="Z33" s="91">
        <f t="shared" si="9"/>
        <v>0</v>
      </c>
      <c r="AA33" s="91">
        <f t="shared" si="9"/>
        <v>0</v>
      </c>
      <c r="AB33" s="91">
        <f t="shared" si="9"/>
        <v>0</v>
      </c>
      <c r="AC33" s="91">
        <f t="shared" si="9"/>
        <v>0</v>
      </c>
      <c r="AD33" s="91">
        <f t="shared" si="9"/>
        <v>0</v>
      </c>
      <c r="AE33" s="91">
        <f t="shared" si="9"/>
        <v>0</v>
      </c>
      <c r="AF33" s="91">
        <f t="shared" si="9"/>
        <v>0</v>
      </c>
      <c r="AG33" s="91">
        <f t="shared" si="9"/>
        <v>0</v>
      </c>
      <c r="AH33" s="91">
        <f t="shared" si="9"/>
        <v>0</v>
      </c>
      <c r="AI33" s="91">
        <f t="shared" si="9"/>
        <v>0</v>
      </c>
    </row>
    <row r="34" spans="2:35" x14ac:dyDescent="0.25">
      <c r="B34" s="95" t="s">
        <v>172</v>
      </c>
      <c r="C34" s="114">
        <v>1E-3</v>
      </c>
      <c r="E34" s="115" t="s">
        <v>179</v>
      </c>
      <c r="F34" s="125">
        <f>SUM(G35:S35)</f>
        <v>3.4018154396593405</v>
      </c>
      <c r="U34" s="115" t="s">
        <v>179</v>
      </c>
      <c r="V34" s="125">
        <f>SUM(W35:AI35)</f>
        <v>5.2113807948685205</v>
      </c>
    </row>
    <row r="35" spans="2:35" x14ac:dyDescent="0.25">
      <c r="B35" s="95" t="s">
        <v>174</v>
      </c>
      <c r="C35" s="104">
        <v>0.05</v>
      </c>
      <c r="E35" s="111" t="s">
        <v>181</v>
      </c>
      <c r="G35" s="91">
        <f>G31*$C$23/1000000</f>
        <v>0.41256629831775699</v>
      </c>
      <c r="H35" s="91">
        <f t="shared" ref="H35:K35" si="10">H31*$C$23/1000000</f>
        <v>0.37931154439195963</v>
      </c>
      <c r="I35" s="91">
        <f t="shared" si="10"/>
        <v>0.34873727761010609</v>
      </c>
      <c r="J35" s="91">
        <f t="shared" si="10"/>
        <v>0.32062743829709361</v>
      </c>
      <c r="K35" s="91">
        <f t="shared" si="10"/>
        <v>0.29478338218804001</v>
      </c>
      <c r="L35" s="91">
        <f>L31*$C$23/1000000</f>
        <v>0.27102247666558421</v>
      </c>
      <c r="M35" s="91">
        <f>M31*$C$23/1000000</f>
        <v>0.24917681014695695</v>
      </c>
      <c r="N35" s="91">
        <f>N31*$C$23/1000000</f>
        <v>0.22909200550043174</v>
      </c>
      <c r="O35" s="91">
        <f>O31*$C$23/1000000</f>
        <v>0.21062612910590225</v>
      </c>
      <c r="P35" s="91">
        <f t="shared" ref="P35:S35" si="11">P31*$C$23/1000000</f>
        <v>0.19364868785022962</v>
      </c>
      <c r="Q35" s="91">
        <f t="shared" si="11"/>
        <v>0.17803970696940863</v>
      </c>
      <c r="R35" s="91">
        <f t="shared" si="11"/>
        <v>0.16368888222092501</v>
      </c>
      <c r="S35" s="91">
        <f t="shared" si="11"/>
        <v>0.15049480039494614</v>
      </c>
      <c r="U35" s="111" t="s">
        <v>181</v>
      </c>
      <c r="W35" s="91">
        <f>W31*$C$23/1000000</f>
        <v>0.44144593919999997</v>
      </c>
      <c r="X35" s="91">
        <f t="shared" ref="X35:AI35" si="12">X31*$C$23/1000000</f>
        <v>0.43427378717435455</v>
      </c>
      <c r="Y35" s="91">
        <f t="shared" si="12"/>
        <v>0.42721816077531727</v>
      </c>
      <c r="Z35" s="91">
        <f t="shared" si="12"/>
        <v>0.42027716681635147</v>
      </c>
      <c r="AA35" s="91">
        <f t="shared" si="12"/>
        <v>0.41344894286943507</v>
      </c>
      <c r="AB35" s="91">
        <f t="shared" si="12"/>
        <v>0.40673165676532952</v>
      </c>
      <c r="AC35" s="91">
        <f t="shared" si="12"/>
        <v>0.40012350610196595</v>
      </c>
      <c r="AD35" s="91">
        <f t="shared" si="12"/>
        <v>0.39362271776082008</v>
      </c>
      <c r="AE35" s="91">
        <f t="shared" si="12"/>
        <v>0.3872275474311429</v>
      </c>
      <c r="AF35" s="91">
        <f t="shared" si="12"/>
        <v>0.38093627914192257</v>
      </c>
      <c r="AG35" s="91">
        <f t="shared" si="12"/>
        <v>0.3747472248014504</v>
      </c>
      <c r="AH35" s="91">
        <f t="shared" si="12"/>
        <v>0.3686587237443662</v>
      </c>
      <c r="AI35" s="91">
        <f t="shared" si="12"/>
        <v>0.36266914228606428</v>
      </c>
    </row>
    <row r="36" spans="2:35" x14ac:dyDescent="0.25">
      <c r="B36" s="95" t="s">
        <v>176</v>
      </c>
      <c r="C36" s="126">
        <f>C13+C14</f>
        <v>1</v>
      </c>
      <c r="E36" s="123" t="s">
        <v>183</v>
      </c>
      <c r="F36" s="107">
        <f>SUM(G37:S37)</f>
        <v>0.21165421077486735</v>
      </c>
      <c r="U36" s="123" t="s">
        <v>183</v>
      </c>
      <c r="V36" s="107">
        <f>SUM(W37:AI37)</f>
        <v>0.30921724120350058</v>
      </c>
    </row>
    <row r="37" spans="2:35" x14ac:dyDescent="0.25">
      <c r="B37" s="95" t="s">
        <v>178</v>
      </c>
      <c r="C37" s="104">
        <v>0.96</v>
      </c>
      <c r="E37" s="111" t="s">
        <v>185</v>
      </c>
      <c r="G37" s="110">
        <f t="shared" ref="G37:S37" si="13">(G35-G33-G26-G24)*$F$17</f>
        <v>3.1708939244167539E-2</v>
      </c>
      <c r="H37" s="110">
        <f t="shared" si="13"/>
        <v>2.8068413822035052E-2</v>
      </c>
      <c r="I37" s="110">
        <f t="shared" si="13"/>
        <v>2.4792289238082722E-2</v>
      </c>
      <c r="J37" s="110">
        <f t="shared" si="13"/>
        <v>2.1846551009372654E-2</v>
      </c>
      <c r="K37" s="110">
        <f t="shared" si="13"/>
        <v>1.9200230065794355E-2</v>
      </c>
      <c r="L37" s="110">
        <f t="shared" si="13"/>
        <v>1.6825137408250576E-2</v>
      </c>
      <c r="M37" s="110">
        <f t="shared" si="13"/>
        <v>1.4695621454360298E-2</v>
      </c>
      <c r="N37" s="110">
        <f t="shared" si="13"/>
        <v>1.2788346157931355E-2</v>
      </c>
      <c r="O37" s="110">
        <f t="shared" si="13"/>
        <v>1.1082088148273155E-2</v>
      </c>
      <c r="P37" s="110">
        <f t="shared" si="13"/>
        <v>9.5575512819944045E-3</v>
      </c>
      <c r="Q37" s="110">
        <f t="shared" si="13"/>
        <v>8.1971971343493613E-3</v>
      </c>
      <c r="R37" s="110">
        <f t="shared" si="13"/>
        <v>6.9850900804622751E-3</v>
      </c>
      <c r="S37" s="110">
        <f t="shared" si="13"/>
        <v>5.9067557297935655E-3</v>
      </c>
      <c r="U37" s="111" t="s">
        <v>185</v>
      </c>
      <c r="W37" s="110">
        <f t="shared" ref="W37:AI37" si="14">(W35-W33-W26-W24)*$V$17</f>
        <v>3.3928564991259264E-2</v>
      </c>
      <c r="X37" s="110">
        <f t="shared" si="14"/>
        <v>3.2135526984847909E-2</v>
      </c>
      <c r="Y37" s="110">
        <f t="shared" si="14"/>
        <v>3.0371620385088588E-2</v>
      </c>
      <c r="Z37" s="110">
        <f t="shared" si="14"/>
        <v>2.8636371895347137E-2</v>
      </c>
      <c r="AA37" s="110">
        <f t="shared" si="14"/>
        <v>2.6929315908618037E-2</v>
      </c>
      <c r="AB37" s="110">
        <f t="shared" si="14"/>
        <v>2.5249994382591651E-2</v>
      </c>
      <c r="AC37" s="110">
        <f t="shared" si="14"/>
        <v>2.3597956716750759E-2</v>
      </c>
      <c r="AD37" s="110">
        <f t="shared" si="14"/>
        <v>2.1972759631464292E-2</v>
      </c>
      <c r="AE37" s="110">
        <f t="shared" si="14"/>
        <v>2.0373967049044997E-2</v>
      </c>
      <c r="AF37" s="110">
        <f t="shared" si="14"/>
        <v>1.8801149976739914E-2</v>
      </c>
      <c r="AG37" s="110">
        <f t="shared" si="14"/>
        <v>1.725388639162187E-2</v>
      </c>
      <c r="AH37" s="110">
        <f t="shared" si="14"/>
        <v>1.5731761127350821E-2</v>
      </c>
      <c r="AI37" s="110">
        <f t="shared" si="14"/>
        <v>1.4234365762775342E-2</v>
      </c>
    </row>
    <row r="38" spans="2:35" x14ac:dyDescent="0.25">
      <c r="B38" s="95" t="s">
        <v>180</v>
      </c>
      <c r="C38" s="104">
        <v>0.1</v>
      </c>
      <c r="E38" s="127" t="s">
        <v>187</v>
      </c>
      <c r="F38" s="107">
        <f>SUM(G39:S39)</f>
        <v>0</v>
      </c>
      <c r="U38" s="127" t="s">
        <v>187</v>
      </c>
      <c r="V38" s="107">
        <f>SUM(W39:AI39)</f>
        <v>0</v>
      </c>
    </row>
    <row r="39" spans="2:35" x14ac:dyDescent="0.25">
      <c r="B39" s="95" t="s">
        <v>182</v>
      </c>
      <c r="C39" s="112">
        <f>LOG(C29/C27,(1-C28))</f>
        <v>6525.0962300161282</v>
      </c>
      <c r="E39" s="111" t="s">
        <v>189</v>
      </c>
      <c r="G39" s="128">
        <f t="shared" ref="G39:S39" si="15">(G35-G33)*$F$18</f>
        <v>0</v>
      </c>
      <c r="H39" s="128">
        <f t="shared" si="15"/>
        <v>0</v>
      </c>
      <c r="I39" s="128">
        <f t="shared" si="15"/>
        <v>0</v>
      </c>
      <c r="J39" s="128">
        <f t="shared" si="15"/>
        <v>0</v>
      </c>
      <c r="K39" s="128">
        <f t="shared" si="15"/>
        <v>0</v>
      </c>
      <c r="L39" s="128">
        <f t="shared" si="15"/>
        <v>0</v>
      </c>
      <c r="M39" s="128">
        <f t="shared" si="15"/>
        <v>0</v>
      </c>
      <c r="N39" s="128">
        <f t="shared" si="15"/>
        <v>0</v>
      </c>
      <c r="O39" s="128">
        <f t="shared" si="15"/>
        <v>0</v>
      </c>
      <c r="P39" s="128">
        <f t="shared" si="15"/>
        <v>0</v>
      </c>
      <c r="Q39" s="128">
        <f t="shared" si="15"/>
        <v>0</v>
      </c>
      <c r="R39" s="128">
        <f t="shared" si="15"/>
        <v>0</v>
      </c>
      <c r="S39" s="128">
        <f t="shared" si="15"/>
        <v>0</v>
      </c>
      <c r="U39" s="111" t="s">
        <v>189</v>
      </c>
      <c r="W39" s="128">
        <f t="shared" ref="W39:AI39" si="16">(W35-W33)*$V$18</f>
        <v>0</v>
      </c>
      <c r="X39" s="128">
        <f t="shared" si="16"/>
        <v>0</v>
      </c>
      <c r="Y39" s="128">
        <f t="shared" si="16"/>
        <v>0</v>
      </c>
      <c r="Z39" s="128">
        <f t="shared" si="16"/>
        <v>0</v>
      </c>
      <c r="AA39" s="128">
        <f t="shared" si="16"/>
        <v>0</v>
      </c>
      <c r="AB39" s="128">
        <f t="shared" si="16"/>
        <v>0</v>
      </c>
      <c r="AC39" s="128">
        <f t="shared" si="16"/>
        <v>0</v>
      </c>
      <c r="AD39" s="128">
        <f t="shared" si="16"/>
        <v>0</v>
      </c>
      <c r="AE39" s="128">
        <f t="shared" si="16"/>
        <v>0</v>
      </c>
      <c r="AF39" s="128">
        <f t="shared" si="16"/>
        <v>0</v>
      </c>
      <c r="AG39" s="128">
        <f t="shared" si="16"/>
        <v>0</v>
      </c>
      <c r="AH39" s="128">
        <f t="shared" si="16"/>
        <v>0</v>
      </c>
      <c r="AI39" s="128">
        <f t="shared" si="16"/>
        <v>0</v>
      </c>
    </row>
    <row r="40" spans="2:35" x14ac:dyDescent="0.25">
      <c r="B40" s="95" t="s">
        <v>184</v>
      </c>
      <c r="C40" s="122">
        <f>C39/C36/C26</f>
        <v>18.643132085760367</v>
      </c>
      <c r="E40" s="66" t="s">
        <v>191</v>
      </c>
      <c r="F40" s="91">
        <f>SUM(G41:S41)</f>
        <v>3.1399986091162884</v>
      </c>
      <c r="U40" s="66" t="s">
        <v>191</v>
      </c>
      <c r="V40" s="91">
        <f>SUM(W41:AI41)</f>
        <v>4.8241375536650191</v>
      </c>
    </row>
    <row r="41" spans="2:35" x14ac:dyDescent="0.25">
      <c r="B41" s="129" t="s">
        <v>186</v>
      </c>
      <c r="C41" s="130">
        <f>C18*C17</f>
        <v>252000</v>
      </c>
      <c r="E41" s="111" t="s">
        <v>191</v>
      </c>
      <c r="G41" s="131">
        <f>G35-G33-G37-G39-G26</f>
        <v>0.37524801327919688</v>
      </c>
      <c r="H41" s="128">
        <f t="shared" ref="H41:S41" si="17">H35-H33-H37-H39-H26</f>
        <v>0.34600075132282876</v>
      </c>
      <c r="I41" s="128">
        <f t="shared" si="17"/>
        <v>0.31904556851492444</v>
      </c>
      <c r="J41" s="128">
        <f t="shared" si="17"/>
        <v>0.2942019902250117</v>
      </c>
      <c r="K41" s="128">
        <f t="shared" si="17"/>
        <v>0.27130380907298468</v>
      </c>
      <c r="L41" s="128">
        <f t="shared" si="17"/>
        <v>0.25019795322998689</v>
      </c>
      <c r="M41" s="128">
        <f t="shared" si="17"/>
        <v>0.23074344474180533</v>
      </c>
      <c r="N41" s="128">
        <f t="shared" si="17"/>
        <v>0.21281044069690103</v>
      </c>
      <c r="O41" s="128">
        <f t="shared" si="17"/>
        <v>0.19627935063463903</v>
      </c>
      <c r="P41" s="128">
        <f t="shared" si="17"/>
        <v>0.18104002411684264</v>
      </c>
      <c r="Q41" s="128">
        <f t="shared" si="17"/>
        <v>0.16699100287114099</v>
      </c>
      <c r="R41" s="128">
        <f t="shared" si="17"/>
        <v>0.15403883236109983</v>
      </c>
      <c r="S41" s="128">
        <f t="shared" si="17"/>
        <v>0.14209742804892556</v>
      </c>
      <c r="U41" s="111" t="s">
        <v>191</v>
      </c>
      <c r="W41" s="128">
        <f t="shared" ref="W41:AD41" si="18">W35-W33-W37-W39-W26</f>
        <v>0.40151537420874067</v>
      </c>
      <c r="X41" s="128">
        <f t="shared" si="18"/>
        <v>0.39613626018950665</v>
      </c>
      <c r="Y41" s="128">
        <f t="shared" si="18"/>
        <v>0.3908445403902287</v>
      </c>
      <c r="Z41" s="128">
        <f t="shared" si="18"/>
        <v>0.38563879492100434</v>
      </c>
      <c r="AA41" s="128">
        <f t="shared" si="18"/>
        <v>0.38051762696081703</v>
      </c>
      <c r="AB41" s="128">
        <f t="shared" si="18"/>
        <v>0.37547966238273783</v>
      </c>
      <c r="AC41" s="128">
        <f t="shared" si="18"/>
        <v>0.3705235493852152</v>
      </c>
      <c r="AD41" s="128">
        <f t="shared" si="18"/>
        <v>0.3656479581293558</v>
      </c>
      <c r="AE41" s="128">
        <f>AE35-AE33-AE37-AE39-AE26</f>
        <v>0.36085158038209791</v>
      </c>
      <c r="AF41" s="128">
        <f t="shared" ref="AF41:AI41" si="19">AF35-AF33-AF37-AF39-AF26</f>
        <v>0.35613312916518264</v>
      </c>
      <c r="AG41" s="128">
        <f t="shared" si="19"/>
        <v>0.35149133840982855</v>
      </c>
      <c r="AH41" s="128">
        <f t="shared" si="19"/>
        <v>0.34692496261701539</v>
      </c>
      <c r="AI41" s="128">
        <f t="shared" si="19"/>
        <v>0.34243277652328891</v>
      </c>
    </row>
    <row r="42" spans="2:35" x14ac:dyDescent="0.25">
      <c r="B42" s="129" t="s">
        <v>188</v>
      </c>
      <c r="C42" s="130">
        <f>C19*C20</f>
        <v>5280000</v>
      </c>
      <c r="E42" s="66" t="s">
        <v>194</v>
      </c>
      <c r="F42" s="91">
        <f>C23</f>
        <v>0.3</v>
      </c>
      <c r="U42" s="66" t="s">
        <v>194</v>
      </c>
      <c r="V42" s="91">
        <f>C23</f>
        <v>0.3</v>
      </c>
    </row>
    <row r="43" spans="2:35" x14ac:dyDescent="0.25">
      <c r="B43" s="129" t="s">
        <v>190</v>
      </c>
      <c r="C43" s="130">
        <f>C30*C19*1000</f>
        <v>72000</v>
      </c>
      <c r="E43" s="66" t="s">
        <v>125</v>
      </c>
      <c r="F43" s="91">
        <f>F22/F30*1000000</f>
        <v>0.52930561105934459</v>
      </c>
      <c r="U43" s="66" t="s">
        <v>125</v>
      </c>
      <c r="V43" s="91">
        <f>V22/V30*1000000</f>
        <v>0.34551303596409477</v>
      </c>
    </row>
    <row r="44" spans="2:35" x14ac:dyDescent="0.25">
      <c r="B44" s="129" t="s">
        <v>192</v>
      </c>
      <c r="C44" s="132">
        <f>C33*C19*1000</f>
        <v>48000</v>
      </c>
      <c r="E44" s="66" t="s">
        <v>198</v>
      </c>
      <c r="F44" s="91">
        <f>F32*1000000/F30</f>
        <v>0</v>
      </c>
      <c r="U44" s="66" t="s">
        <v>198</v>
      </c>
      <c r="V44" s="91">
        <f>V32*1000000/V30</f>
        <v>0</v>
      </c>
    </row>
    <row r="45" spans="2:35" x14ac:dyDescent="0.25">
      <c r="B45" s="129" t="s">
        <v>193</v>
      </c>
      <c r="C45" s="133">
        <v>0</v>
      </c>
      <c r="E45" s="66" t="s">
        <v>200</v>
      </c>
      <c r="F45" s="91">
        <f>SUM(G46:O46)</f>
        <v>0.2495831321718279</v>
      </c>
      <c r="U45" s="66" t="s">
        <v>200</v>
      </c>
      <c r="V45" s="91">
        <f>SUM(W46:AI46)</f>
        <v>0.48241375536650194</v>
      </c>
    </row>
    <row r="46" spans="2:35" x14ac:dyDescent="0.25">
      <c r="B46" s="129" t="s">
        <v>195</v>
      </c>
      <c r="C46" s="134">
        <f>(C44+C43+C42+C41+C32-C45)</f>
        <v>6002000</v>
      </c>
      <c r="E46" s="66" t="s">
        <v>201</v>
      </c>
      <c r="G46" s="91">
        <f t="shared" ref="G46:S46" si="20">G41*$C$38</f>
        <v>3.7524801327919688E-2</v>
      </c>
      <c r="H46" s="91">
        <f t="shared" si="20"/>
        <v>3.460007513228288E-2</v>
      </c>
      <c r="I46" s="91">
        <f t="shared" si="20"/>
        <v>3.1904556851492447E-2</v>
      </c>
      <c r="J46" s="91">
        <f t="shared" si="20"/>
        <v>2.9420199022501172E-2</v>
      </c>
      <c r="K46" s="91">
        <f t="shared" si="20"/>
        <v>2.7130380907298468E-2</v>
      </c>
      <c r="L46" s="91">
        <f t="shared" si="20"/>
        <v>2.5019795322998691E-2</v>
      </c>
      <c r="M46" s="91">
        <f t="shared" si="20"/>
        <v>2.3074344474180535E-2</v>
      </c>
      <c r="N46" s="91">
        <f t="shared" si="20"/>
        <v>2.1281044069690103E-2</v>
      </c>
      <c r="O46" s="91">
        <f t="shared" si="20"/>
        <v>1.9627935063463903E-2</v>
      </c>
      <c r="P46" s="91">
        <f t="shared" si="20"/>
        <v>1.8104002411684264E-2</v>
      </c>
      <c r="Q46" s="91">
        <f t="shared" si="20"/>
        <v>1.6699100287114101E-2</v>
      </c>
      <c r="R46" s="91">
        <f t="shared" si="20"/>
        <v>1.5403883236109984E-2</v>
      </c>
      <c r="S46" s="91">
        <f t="shared" si="20"/>
        <v>1.4209742804892556E-2</v>
      </c>
      <c r="U46" s="66" t="s">
        <v>201</v>
      </c>
      <c r="W46" s="91">
        <f>W41*$C$38</f>
        <v>4.0151537420874073E-2</v>
      </c>
      <c r="X46" s="91">
        <f t="shared" ref="X46:AI46" si="21">X41*$C$38</f>
        <v>3.9613626018950666E-2</v>
      </c>
      <c r="Y46" s="91">
        <f t="shared" si="21"/>
        <v>3.9084454039022873E-2</v>
      </c>
      <c r="Z46" s="91">
        <f t="shared" si="21"/>
        <v>3.8563879492100439E-2</v>
      </c>
      <c r="AA46" s="91">
        <f t="shared" si="21"/>
        <v>3.8051762696081709E-2</v>
      </c>
      <c r="AB46" s="91">
        <f t="shared" si="21"/>
        <v>3.7547966238273785E-2</v>
      </c>
      <c r="AC46" s="91">
        <f t="shared" si="21"/>
        <v>3.705235493852152E-2</v>
      </c>
      <c r="AD46" s="91">
        <f t="shared" si="21"/>
        <v>3.6564795812935584E-2</v>
      </c>
      <c r="AE46" s="91">
        <f t="shared" si="21"/>
        <v>3.6085158038209796E-2</v>
      </c>
      <c r="AF46" s="91">
        <f t="shared" si="21"/>
        <v>3.5613312916518265E-2</v>
      </c>
      <c r="AG46" s="91">
        <f t="shared" si="21"/>
        <v>3.5149133840982859E-2</v>
      </c>
      <c r="AH46" s="91">
        <f t="shared" si="21"/>
        <v>3.4692496261701539E-2</v>
      </c>
      <c r="AI46" s="91">
        <f t="shared" si="21"/>
        <v>3.4243277652328895E-2</v>
      </c>
    </row>
    <row r="47" spans="2:35" x14ac:dyDescent="0.25">
      <c r="B47" s="129" t="s">
        <v>196</v>
      </c>
      <c r="C47" s="135" t="s">
        <v>197</v>
      </c>
      <c r="E47" s="80" t="s">
        <v>202</v>
      </c>
      <c r="F47" s="91">
        <f>-(F22)</f>
        <v>-6.0019999999999998</v>
      </c>
      <c r="G47" s="128">
        <f t="shared" ref="G47:N47" si="22">G35-G33-G46-G37-G39-G26</f>
        <v>0.33772321195127719</v>
      </c>
      <c r="H47" s="128">
        <f t="shared" si="22"/>
        <v>0.3114006761905459</v>
      </c>
      <c r="I47" s="128">
        <f t="shared" si="22"/>
        <v>0.28714101166343198</v>
      </c>
      <c r="J47" s="128">
        <f t="shared" si="22"/>
        <v>0.26478179120251055</v>
      </c>
      <c r="K47" s="128">
        <f t="shared" si="22"/>
        <v>0.24417342816568621</v>
      </c>
      <c r="L47" s="128">
        <f t="shared" si="22"/>
        <v>0.22517815790698822</v>
      </c>
      <c r="M47" s="128">
        <f t="shared" si="22"/>
        <v>0.20766910026762481</v>
      </c>
      <c r="N47" s="128">
        <f t="shared" si="22"/>
        <v>0.19152939662721091</v>
      </c>
      <c r="O47" s="128">
        <f>O35-O33-O46-O37-O39-O26+S27</f>
        <v>0.2914305818571446</v>
      </c>
      <c r="P47" s="128">
        <f t="shared" ref="P47:S47" si="23">P35-P33-P46-P37-P39-P26+P27</f>
        <v>0.16293602170515836</v>
      </c>
      <c r="Q47" s="128">
        <f t="shared" si="23"/>
        <v>0.15029190258402689</v>
      </c>
      <c r="R47" s="128">
        <f t="shared" si="23"/>
        <v>0.13863494912498986</v>
      </c>
      <c r="S47" s="128">
        <f t="shared" si="23"/>
        <v>0.2426668515300025</v>
      </c>
      <c r="U47" s="80" t="s">
        <v>202</v>
      </c>
      <c r="V47" s="91">
        <f>-(V22)</f>
        <v>-6.0019999999999998</v>
      </c>
      <c r="W47" s="128">
        <f>W35-W33-W46-W37-W39-W26</f>
        <v>0.3613638367878666</v>
      </c>
      <c r="X47" s="128">
        <f t="shared" ref="X47:AD47" si="24">X35-X33-X46-X37-X39-X26</f>
        <v>0.35652263417055596</v>
      </c>
      <c r="Y47" s="128">
        <f t="shared" si="24"/>
        <v>0.35176008635120576</v>
      </c>
      <c r="Z47" s="128">
        <f t="shared" si="24"/>
        <v>0.3470749154289039</v>
      </c>
      <c r="AA47" s="128">
        <f t="shared" si="24"/>
        <v>0.3424658642647353</v>
      </c>
      <c r="AB47" s="128">
        <f t="shared" si="24"/>
        <v>0.33793169614446411</v>
      </c>
      <c r="AC47" s="128">
        <f t="shared" si="24"/>
        <v>0.33347119444669371</v>
      </c>
      <c r="AD47" s="128">
        <f t="shared" si="24"/>
        <v>0.32908316231642021</v>
      </c>
      <c r="AE47" s="128">
        <f>AE35-AE33-AE46-AE37-AE39-AE26+AI27</f>
        <v>0.60136642234388815</v>
      </c>
      <c r="AF47" s="128">
        <f t="shared" ref="AF47:AI47" si="25">AF35-AF33-AF46-AF37-AF39-AF26+AF27</f>
        <v>0.32051981624866438</v>
      </c>
      <c r="AG47" s="128">
        <f t="shared" si="25"/>
        <v>0.31634220456884571</v>
      </c>
      <c r="AH47" s="128">
        <f t="shared" si="25"/>
        <v>0.31223246635531388</v>
      </c>
      <c r="AI47" s="128">
        <f t="shared" si="25"/>
        <v>0.5847894988709601</v>
      </c>
    </row>
    <row r="48" spans="2:35" ht="13.95" thickBot="1" x14ac:dyDescent="0.3">
      <c r="B48" s="129" t="s">
        <v>199</v>
      </c>
      <c r="C48" s="136">
        <f>F48</f>
        <v>-0.49091018314285262</v>
      </c>
      <c r="E48" s="137" t="s">
        <v>203</v>
      </c>
      <c r="F48" s="93">
        <f>SUM(F47:S47)/F22</f>
        <v>-0.49091018314285262</v>
      </c>
      <c r="G48" s="137"/>
      <c r="H48" s="137"/>
      <c r="I48" s="137"/>
      <c r="J48" s="137"/>
      <c r="K48" s="137"/>
      <c r="L48" s="137"/>
      <c r="M48" s="137"/>
      <c r="N48" s="137"/>
      <c r="O48" s="137"/>
      <c r="P48" s="137"/>
      <c r="Q48" s="137"/>
      <c r="R48" s="137"/>
      <c r="S48" s="137"/>
      <c r="U48" s="137" t="s">
        <v>131</v>
      </c>
      <c r="V48" s="93">
        <f>IRR(V47:AI47)</f>
        <v>-2.6870406883699238E-2</v>
      </c>
      <c r="W48" s="137"/>
      <c r="X48" s="137"/>
      <c r="Y48" s="137"/>
      <c r="Z48" s="137"/>
      <c r="AA48" s="137"/>
      <c r="AB48" s="137"/>
      <c r="AC48" s="137"/>
      <c r="AD48" s="137"/>
      <c r="AE48" s="137"/>
      <c r="AF48" s="137"/>
      <c r="AG48" s="137"/>
      <c r="AH48" s="137"/>
      <c r="AI48" s="137"/>
    </row>
    <row r="49" spans="2:3" ht="13.95" thickTop="1" x14ac:dyDescent="0.25">
      <c r="B49" s="129" t="s">
        <v>226</v>
      </c>
      <c r="C49" s="141">
        <v>0</v>
      </c>
    </row>
  </sheetData>
  <mergeCells count="1">
    <mergeCell ref="B16:C16"/>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10C52-64A0-4DE2-98AE-89159849FD9C}">
  <sheetPr>
    <tabColor theme="7" tint="0.59999389629810485"/>
  </sheetPr>
  <dimension ref="A1:AI47"/>
  <sheetViews>
    <sheetView zoomScaleNormal="100" workbookViewId="0">
      <pane xSplit="3" ySplit="5" topLeftCell="D18" activePane="bottomRight" state="frozen"/>
      <selection activeCell="E15" sqref="E15"/>
      <selection pane="topRight" activeCell="E15" sqref="E15"/>
      <selection pane="bottomLeft" activeCell="E15" sqref="E15"/>
      <selection pane="bottomRight" activeCell="E15" sqref="E15"/>
    </sheetView>
  </sheetViews>
  <sheetFormatPr defaultColWidth="9" defaultRowHeight="13.35" x14ac:dyDescent="0.25"/>
  <cols>
    <col min="1" max="1" width="9" style="190"/>
    <col min="2" max="2" width="43.77734375" style="190" bestFit="1" customWidth="1"/>
    <col min="3" max="3" width="13.5546875" style="190" bestFit="1" customWidth="1"/>
    <col min="4" max="4" width="9" style="190"/>
    <col min="5" max="5" width="45.44140625" style="190" bestFit="1" customWidth="1"/>
    <col min="6" max="6" width="9.88671875" style="190" bestFit="1" customWidth="1"/>
    <col min="7" max="7" width="10.44140625" style="190" bestFit="1" customWidth="1"/>
    <col min="8" max="8" width="9.44140625" style="190" bestFit="1" customWidth="1"/>
    <col min="9" max="15" width="7.77734375" style="190" bestFit="1" customWidth="1"/>
    <col min="16" max="19" width="7.77734375" style="190" customWidth="1"/>
    <col min="20" max="20" width="13.21875" style="190" bestFit="1" customWidth="1"/>
    <col min="21" max="21" width="45.44140625" style="190" bestFit="1" customWidth="1"/>
    <col min="22" max="23" width="9.44140625" style="190" bestFit="1" customWidth="1"/>
    <col min="24" max="24" width="8.6640625" style="190" bestFit="1" customWidth="1"/>
    <col min="25" max="26" width="9.88671875" style="190" bestFit="1" customWidth="1"/>
    <col min="27" max="31" width="7.77734375" style="190" bestFit="1" customWidth="1"/>
    <col min="32" max="16384" width="9" style="190"/>
  </cols>
  <sheetData>
    <row r="1" spans="1:35" ht="13.95" x14ac:dyDescent="0.25">
      <c r="B1" s="191"/>
      <c r="C1" s="190" t="s">
        <v>117</v>
      </c>
      <c r="D1" s="192" t="s">
        <v>339</v>
      </c>
      <c r="E1" s="193"/>
      <c r="F1" s="193"/>
      <c r="G1" s="193"/>
      <c r="H1" s="193"/>
    </row>
    <row r="2" spans="1:35" ht="13.95" x14ac:dyDescent="0.25">
      <c r="B2" s="194"/>
      <c r="C2" s="190" t="s">
        <v>119</v>
      </c>
      <c r="D2" s="195" t="s">
        <v>340</v>
      </c>
      <c r="E2" s="193"/>
      <c r="F2" s="193"/>
      <c r="G2" s="193"/>
      <c r="H2" s="193"/>
    </row>
    <row r="3" spans="1:35" ht="13.95" x14ac:dyDescent="0.25">
      <c r="B3" s="196"/>
      <c r="C3" s="190" t="s">
        <v>120</v>
      </c>
      <c r="D3" s="197" t="s">
        <v>121</v>
      </c>
      <c r="E3" s="193"/>
      <c r="F3" s="193"/>
      <c r="G3" s="193"/>
      <c r="H3" s="193"/>
    </row>
    <row r="4" spans="1:35" ht="13.95" x14ac:dyDescent="0.25">
      <c r="D4" s="197" t="s">
        <v>332</v>
      </c>
      <c r="E4" s="193"/>
      <c r="F4" s="193"/>
      <c r="G4" s="193"/>
      <c r="H4" s="193"/>
    </row>
    <row r="5" spans="1:35" s="199" customFormat="1" ht="20" x14ac:dyDescent="0.25">
      <c r="A5" s="190"/>
      <c r="B5" s="198" t="s">
        <v>341</v>
      </c>
      <c r="D5" s="200" t="s">
        <v>342</v>
      </c>
      <c r="E5" s="201"/>
      <c r="F5" s="201"/>
      <c r="G5" s="201"/>
      <c r="H5" s="201"/>
    </row>
    <row r="6" spans="1:35" x14ac:dyDescent="0.25">
      <c r="B6" s="202" t="s">
        <v>343</v>
      </c>
      <c r="E6" s="202" t="s">
        <v>124</v>
      </c>
    </row>
    <row r="7" spans="1:35" x14ac:dyDescent="0.25">
      <c r="B7" s="190" t="s">
        <v>350</v>
      </c>
      <c r="E7" s="203" t="s">
        <v>125</v>
      </c>
      <c r="F7" s="204">
        <f>F42</f>
        <v>0.65232480625507794</v>
      </c>
      <c r="I7" s="66" t="s">
        <v>333</v>
      </c>
      <c r="K7" s="205">
        <v>0.17612056265740961</v>
      </c>
    </row>
    <row r="8" spans="1:35" ht="15.15" x14ac:dyDescent="0.25">
      <c r="B8" s="262" t="s">
        <v>126</v>
      </c>
      <c r="C8" s="263"/>
      <c r="E8" s="190" t="s">
        <v>127</v>
      </c>
      <c r="F8" s="206">
        <f>F46</f>
        <v>4.4444707775342505E-2</v>
      </c>
      <c r="I8" s="66" t="s">
        <v>334</v>
      </c>
      <c r="K8" s="205">
        <v>0.15935510669901953</v>
      </c>
    </row>
    <row r="9" spans="1:35" ht="15.15" x14ac:dyDescent="0.25">
      <c r="B9" s="207" t="s">
        <v>128</v>
      </c>
      <c r="C9" s="208">
        <v>100000</v>
      </c>
      <c r="E9" s="190" t="s">
        <v>129</v>
      </c>
      <c r="F9" s="209">
        <f>SUM(F45:S45)</f>
        <v>116.93111200001168</v>
      </c>
      <c r="I9" s="66" t="s">
        <v>335</v>
      </c>
      <c r="K9" s="205">
        <v>0.15086563994872892</v>
      </c>
    </row>
    <row r="10" spans="1:35" ht="15.75" thickBot="1" x14ac:dyDescent="0.3">
      <c r="B10" s="207" t="s">
        <v>130</v>
      </c>
      <c r="C10" s="208">
        <v>210</v>
      </c>
      <c r="E10" s="210" t="s">
        <v>131</v>
      </c>
      <c r="F10" s="211">
        <f>V46</f>
        <v>0.13015743911609712</v>
      </c>
      <c r="I10" s="66" t="s">
        <v>336</v>
      </c>
      <c r="K10" s="205">
        <v>0.13364413518591789</v>
      </c>
    </row>
    <row r="11" spans="1:35" ht="15.75" thickTop="1" x14ac:dyDescent="0.25">
      <c r="B11" s="207" t="s">
        <v>132</v>
      </c>
      <c r="C11" s="208">
        <v>200000</v>
      </c>
      <c r="E11" s="190" t="s">
        <v>133</v>
      </c>
      <c r="F11" s="212">
        <v>7.0000000000000007E-2</v>
      </c>
      <c r="I11" s="66" t="s">
        <v>352</v>
      </c>
      <c r="K11" s="205">
        <v>0.12489872536697266</v>
      </c>
      <c r="U11" s="190" t="s">
        <v>133</v>
      </c>
      <c r="V11" s="212">
        <v>0</v>
      </c>
    </row>
    <row r="12" spans="1:35" ht="15.15" x14ac:dyDescent="0.25">
      <c r="B12" s="207" t="s">
        <v>134</v>
      </c>
      <c r="C12" s="213">
        <v>1100</v>
      </c>
      <c r="E12" s="190" t="s">
        <v>135</v>
      </c>
      <c r="F12" s="212">
        <v>0.25</v>
      </c>
      <c r="I12" s="66" t="s">
        <v>337</v>
      </c>
      <c r="K12" s="205">
        <v>0.11605349357019801</v>
      </c>
      <c r="U12" s="190" t="s">
        <v>135</v>
      </c>
      <c r="V12" s="212">
        <v>0.25</v>
      </c>
    </row>
    <row r="13" spans="1:35" ht="15.15" x14ac:dyDescent="0.25">
      <c r="B13" s="207" t="s">
        <v>136</v>
      </c>
      <c r="C13" s="214">
        <v>0.98</v>
      </c>
      <c r="E13" s="215" t="s">
        <v>137</v>
      </c>
      <c r="F13" s="216">
        <v>0</v>
      </c>
      <c r="G13" s="190" t="s">
        <v>138</v>
      </c>
      <c r="I13" s="66" t="s">
        <v>338</v>
      </c>
      <c r="K13" s="205">
        <v>8.8828897503898885E-2</v>
      </c>
      <c r="U13" s="215" t="s">
        <v>137</v>
      </c>
      <c r="V13" s="216">
        <v>0</v>
      </c>
      <c r="W13" s="190" t="s">
        <v>138</v>
      </c>
    </row>
    <row r="14" spans="1:35" ht="15.15" x14ac:dyDescent="0.25">
      <c r="B14" s="207" t="s">
        <v>139</v>
      </c>
      <c r="C14" s="214">
        <v>0.98</v>
      </c>
      <c r="E14" s="217" t="s">
        <v>140</v>
      </c>
      <c r="M14" s="218"/>
      <c r="U14" s="217" t="s">
        <v>140</v>
      </c>
      <c r="AC14" s="218"/>
    </row>
    <row r="15" spans="1:35" ht="15.15" x14ac:dyDescent="0.25">
      <c r="B15" s="207" t="s">
        <v>141</v>
      </c>
      <c r="C15" s="219">
        <v>0.53</v>
      </c>
      <c r="D15" s="220"/>
      <c r="E15" s="217" t="s">
        <v>142</v>
      </c>
      <c r="G15" s="221">
        <v>1</v>
      </c>
      <c r="H15" s="221">
        <v>2</v>
      </c>
      <c r="I15" s="221">
        <v>3</v>
      </c>
      <c r="J15" s="221">
        <v>4</v>
      </c>
      <c r="K15" s="221">
        <v>5</v>
      </c>
      <c r="L15" s="221">
        <v>6</v>
      </c>
      <c r="M15" s="221">
        <v>7</v>
      </c>
      <c r="N15" s="221">
        <v>8</v>
      </c>
      <c r="O15" s="221">
        <v>9</v>
      </c>
      <c r="P15" s="221">
        <v>10</v>
      </c>
      <c r="Q15" s="221">
        <v>11</v>
      </c>
      <c r="R15" s="221">
        <v>12</v>
      </c>
      <c r="S15" s="221">
        <v>13</v>
      </c>
      <c r="U15" s="217" t="s">
        <v>142</v>
      </c>
      <c r="W15" s="221">
        <v>1</v>
      </c>
      <c r="X15" s="221">
        <v>2</v>
      </c>
      <c r="Y15" s="221">
        <v>3</v>
      </c>
      <c r="Z15" s="221">
        <v>4</v>
      </c>
      <c r="AA15" s="221">
        <v>5</v>
      </c>
      <c r="AB15" s="221">
        <v>6</v>
      </c>
      <c r="AC15" s="221">
        <v>7</v>
      </c>
      <c r="AD15" s="221">
        <v>8</v>
      </c>
      <c r="AE15" s="221">
        <v>9</v>
      </c>
      <c r="AF15" s="221">
        <v>10</v>
      </c>
      <c r="AG15" s="221">
        <v>11</v>
      </c>
      <c r="AH15" s="221">
        <v>12</v>
      </c>
      <c r="AI15" s="221">
        <v>13</v>
      </c>
    </row>
    <row r="16" spans="1:35" ht="15.15" x14ac:dyDescent="0.25">
      <c r="B16" s="207" t="s">
        <v>143</v>
      </c>
      <c r="C16" s="222">
        <v>0</v>
      </c>
      <c r="D16" s="220"/>
      <c r="E16" s="203"/>
      <c r="F16" s="223" t="s">
        <v>144</v>
      </c>
      <c r="G16" s="223" t="s">
        <v>145</v>
      </c>
      <c r="H16" s="223" t="s">
        <v>146</v>
      </c>
      <c r="I16" s="223" t="s">
        <v>147</v>
      </c>
      <c r="J16" s="223" t="s">
        <v>148</v>
      </c>
      <c r="K16" s="223" t="s">
        <v>149</v>
      </c>
      <c r="L16" s="223" t="s">
        <v>150</v>
      </c>
      <c r="M16" s="223" t="s">
        <v>151</v>
      </c>
      <c r="N16" s="223" t="s">
        <v>152</v>
      </c>
      <c r="O16" s="223" t="s">
        <v>153</v>
      </c>
      <c r="P16" s="223" t="s">
        <v>246</v>
      </c>
      <c r="Q16" s="223" t="s">
        <v>247</v>
      </c>
      <c r="R16" s="223" t="s">
        <v>248</v>
      </c>
      <c r="S16" s="223" t="s">
        <v>249</v>
      </c>
      <c r="U16" s="203"/>
      <c r="V16" s="223" t="s">
        <v>144</v>
      </c>
      <c r="W16" s="223" t="s">
        <v>145</v>
      </c>
      <c r="X16" s="223" t="s">
        <v>146</v>
      </c>
      <c r="Y16" s="223" t="s">
        <v>147</v>
      </c>
      <c r="Z16" s="223" t="s">
        <v>148</v>
      </c>
      <c r="AA16" s="223" t="s">
        <v>149</v>
      </c>
      <c r="AB16" s="223" t="s">
        <v>150</v>
      </c>
      <c r="AC16" s="223" t="s">
        <v>151</v>
      </c>
      <c r="AD16" s="223" t="s">
        <v>152</v>
      </c>
      <c r="AE16" s="223" t="s">
        <v>153</v>
      </c>
      <c r="AF16" s="223" t="s">
        <v>246</v>
      </c>
      <c r="AG16" s="223" t="s">
        <v>247</v>
      </c>
      <c r="AH16" s="223" t="s">
        <v>248</v>
      </c>
      <c r="AI16" s="223" t="s">
        <v>249</v>
      </c>
    </row>
    <row r="17" spans="2:35" ht="15.15" x14ac:dyDescent="0.25">
      <c r="B17" s="207" t="s">
        <v>154</v>
      </c>
      <c r="C17" s="222">
        <v>0</v>
      </c>
      <c r="D17" s="224"/>
      <c r="E17" s="225" t="s">
        <v>155</v>
      </c>
      <c r="F17" s="226">
        <f>C37/1000000</f>
        <v>311</v>
      </c>
      <c r="G17" s="209"/>
      <c r="H17" s="209"/>
      <c r="I17" s="209"/>
      <c r="J17" s="209"/>
      <c r="K17" s="209"/>
      <c r="L17" s="209"/>
      <c r="M17" s="209"/>
      <c r="N17" s="209"/>
      <c r="O17" s="209"/>
      <c r="P17" s="209"/>
      <c r="Q17" s="209"/>
      <c r="R17" s="209"/>
      <c r="S17" s="209"/>
      <c r="U17" s="225" t="s">
        <v>155</v>
      </c>
      <c r="V17" s="226">
        <f>C37/1000000</f>
        <v>311</v>
      </c>
      <c r="W17" s="209"/>
      <c r="X17" s="209"/>
      <c r="Y17" s="209"/>
      <c r="Z17" s="209"/>
      <c r="AA17" s="209"/>
      <c r="AB17" s="209"/>
      <c r="AC17" s="209"/>
      <c r="AD17" s="209"/>
      <c r="AE17" s="209"/>
      <c r="AF17" s="209"/>
      <c r="AG17" s="209"/>
      <c r="AH17" s="209"/>
      <c r="AI17" s="209"/>
    </row>
    <row r="18" spans="2:35" ht="15.15" x14ac:dyDescent="0.25">
      <c r="B18" s="207" t="s">
        <v>156</v>
      </c>
      <c r="C18" s="227">
        <v>350</v>
      </c>
      <c r="D18" s="220">
        <f>C15-C17</f>
        <v>0.53</v>
      </c>
      <c r="E18" s="228" t="s">
        <v>157</v>
      </c>
      <c r="F18" s="229">
        <f>SUM(G19:S19)</f>
        <v>108.91363312900017</v>
      </c>
      <c r="G18" s="209"/>
      <c r="H18" s="209"/>
      <c r="I18" s="209"/>
      <c r="J18" s="209"/>
      <c r="K18" s="209"/>
      <c r="L18" s="209"/>
      <c r="M18" s="209"/>
      <c r="N18" s="209"/>
      <c r="O18" s="209"/>
      <c r="P18" s="209"/>
      <c r="Q18" s="209"/>
      <c r="R18" s="209"/>
      <c r="S18" s="209"/>
      <c r="U18" s="228" t="s">
        <v>157</v>
      </c>
      <c r="V18" s="229">
        <f>SUM(W19:AI19)</f>
        <v>169.41091150731853</v>
      </c>
      <c r="W18" s="209"/>
      <c r="X18" s="209"/>
      <c r="Y18" s="209"/>
      <c r="Z18" s="209"/>
      <c r="AA18" s="209"/>
      <c r="AB18" s="209"/>
      <c r="AC18" s="209"/>
      <c r="AD18" s="209"/>
      <c r="AE18" s="209"/>
      <c r="AF18" s="209"/>
      <c r="AG18" s="209"/>
      <c r="AH18" s="209"/>
      <c r="AI18" s="209"/>
    </row>
    <row r="19" spans="2:35" ht="15.15" x14ac:dyDescent="0.25">
      <c r="B19" s="207" t="s">
        <v>158</v>
      </c>
      <c r="C19" s="230">
        <v>0.95</v>
      </c>
      <c r="E19" s="231" t="s">
        <v>159</v>
      </c>
      <c r="F19" s="209"/>
      <c r="G19" s="229">
        <f t="shared" ref="G19:S19" si="0">($C$33+$C$34+$C$24)*(1-$C$27)/$C$32/1000000/(1+$F$11)^G15+($C$35)*(1-$C$23)/$C$32/1000000/(1+$F$11)^G15</f>
        <v>12.17907343690284</v>
      </c>
      <c r="H19" s="229">
        <f t="shared" si="0"/>
        <v>11.382311623273683</v>
      </c>
      <c r="I19" s="229">
        <f t="shared" si="0"/>
        <v>10.637674414274469</v>
      </c>
      <c r="J19" s="229">
        <f t="shared" si="0"/>
        <v>9.941751789041561</v>
      </c>
      <c r="K19" s="229">
        <f t="shared" si="0"/>
        <v>9.2913568121883721</v>
      </c>
      <c r="L19" s="229">
        <f t="shared" si="0"/>
        <v>8.683511039428387</v>
      </c>
      <c r="M19" s="229">
        <f t="shared" si="0"/>
        <v>8.1154308779704554</v>
      </c>
      <c r="N19" s="229">
        <f t="shared" si="0"/>
        <v>7.5845148392247248</v>
      </c>
      <c r="O19" s="229">
        <f t="shared" si="0"/>
        <v>7.0883316254436668</v>
      </c>
      <c r="P19" s="229">
        <f t="shared" si="0"/>
        <v>6.6246089957417453</v>
      </c>
      <c r="Q19" s="229">
        <f t="shared" si="0"/>
        <v>6.191223360506303</v>
      </c>
      <c r="R19" s="229">
        <f t="shared" si="0"/>
        <v>5.7861900565479472</v>
      </c>
      <c r="S19" s="229">
        <f t="shared" si="0"/>
        <v>5.4076542584560245</v>
      </c>
      <c r="U19" s="231" t="s">
        <v>159</v>
      </c>
      <c r="V19" s="209"/>
      <c r="W19" s="229">
        <f t="shared" ref="W19:AI19" si="1">($C$33+$C$34+$C$24)*(1-$C$27)/$C$32/1000000/(1+$V$11)^W15+($C$35)*(1-$C$23)/$C$32/1000000/(1+$V$11)^W15</f>
        <v>13.03160857748604</v>
      </c>
      <c r="X19" s="229">
        <f t="shared" si="1"/>
        <v>13.03160857748604</v>
      </c>
      <c r="Y19" s="229">
        <f t="shared" si="1"/>
        <v>13.03160857748604</v>
      </c>
      <c r="Z19" s="229">
        <f t="shared" si="1"/>
        <v>13.03160857748604</v>
      </c>
      <c r="AA19" s="229">
        <f t="shared" si="1"/>
        <v>13.03160857748604</v>
      </c>
      <c r="AB19" s="229">
        <f t="shared" si="1"/>
        <v>13.03160857748604</v>
      </c>
      <c r="AC19" s="229">
        <f t="shared" si="1"/>
        <v>13.03160857748604</v>
      </c>
      <c r="AD19" s="229">
        <f t="shared" si="1"/>
        <v>13.03160857748604</v>
      </c>
      <c r="AE19" s="229">
        <f t="shared" si="1"/>
        <v>13.03160857748604</v>
      </c>
      <c r="AF19" s="229">
        <f t="shared" si="1"/>
        <v>13.03160857748604</v>
      </c>
      <c r="AG19" s="229">
        <f t="shared" si="1"/>
        <v>13.03160857748604</v>
      </c>
      <c r="AH19" s="229">
        <f t="shared" si="1"/>
        <v>13.03160857748604</v>
      </c>
      <c r="AI19" s="229">
        <f t="shared" si="1"/>
        <v>13.03160857748604</v>
      </c>
    </row>
    <row r="20" spans="2:35" ht="15.15" x14ac:dyDescent="0.25">
      <c r="B20" s="207" t="s">
        <v>160</v>
      </c>
      <c r="C20" s="232">
        <v>4.6799999999999999E-5</v>
      </c>
      <c r="E20" s="225" t="s">
        <v>161</v>
      </c>
      <c r="F20" s="226">
        <f>SUM(G21:S21)</f>
        <v>12.996146907618909</v>
      </c>
      <c r="U20" s="225" t="s">
        <v>161</v>
      </c>
      <c r="V20" s="226">
        <f>SUM(W21:AI21)</f>
        <v>20.215</v>
      </c>
    </row>
    <row r="21" spans="2:35" ht="15.15" x14ac:dyDescent="0.25">
      <c r="B21" s="207" t="s">
        <v>162</v>
      </c>
      <c r="C21" s="214">
        <v>0.7</v>
      </c>
      <c r="E21" s="231" t="s">
        <v>163</v>
      </c>
      <c r="G21" s="209">
        <f t="shared" ref="G21:S21" si="2">($C$26*$F$17)/((1+$F$11)^G15)</f>
        <v>1.4532710280373831</v>
      </c>
      <c r="H21" s="209">
        <f t="shared" si="2"/>
        <v>1.358197222464844</v>
      </c>
      <c r="I21" s="209">
        <f t="shared" si="2"/>
        <v>1.2693431985652748</v>
      </c>
      <c r="J21" s="209">
        <f t="shared" si="2"/>
        <v>1.1863020547339016</v>
      </c>
      <c r="K21" s="209">
        <f t="shared" si="2"/>
        <v>1.1086935090971042</v>
      </c>
      <c r="L21" s="209">
        <f t="shared" si="2"/>
        <v>1.0361621580346769</v>
      </c>
      <c r="M21" s="209">
        <f t="shared" si="2"/>
        <v>0.96837584863053916</v>
      </c>
      <c r="N21" s="209">
        <f t="shared" si="2"/>
        <v>0.90502415759863475</v>
      </c>
      <c r="O21" s="209">
        <f t="shared" si="2"/>
        <v>0.84581696971835008</v>
      </c>
      <c r="P21" s="209">
        <f t="shared" si="2"/>
        <v>0.79048314926948615</v>
      </c>
      <c r="Q21" s="209">
        <f t="shared" si="2"/>
        <v>0.73876929838269723</v>
      </c>
      <c r="R21" s="209">
        <f t="shared" si="2"/>
        <v>0.69043859661934337</v>
      </c>
      <c r="S21" s="209">
        <f t="shared" si="2"/>
        <v>0.64526971646667597</v>
      </c>
      <c r="U21" s="231" t="s">
        <v>163</v>
      </c>
      <c r="W21" s="209">
        <f t="shared" ref="W21:AI21" si="3">($C$26*$V$17)/((1+$V$11)^W15)</f>
        <v>1.5549999999999999</v>
      </c>
      <c r="X21" s="209">
        <f t="shared" si="3"/>
        <v>1.5549999999999999</v>
      </c>
      <c r="Y21" s="209">
        <f t="shared" si="3"/>
        <v>1.5549999999999999</v>
      </c>
      <c r="Z21" s="209">
        <f t="shared" si="3"/>
        <v>1.5549999999999999</v>
      </c>
      <c r="AA21" s="209">
        <f t="shared" si="3"/>
        <v>1.5549999999999999</v>
      </c>
      <c r="AB21" s="209">
        <f t="shared" si="3"/>
        <v>1.5549999999999999</v>
      </c>
      <c r="AC21" s="209">
        <f t="shared" si="3"/>
        <v>1.5549999999999999</v>
      </c>
      <c r="AD21" s="209">
        <f t="shared" si="3"/>
        <v>1.5549999999999999</v>
      </c>
      <c r="AE21" s="209">
        <f t="shared" si="3"/>
        <v>1.5549999999999999</v>
      </c>
      <c r="AF21" s="209">
        <f t="shared" si="3"/>
        <v>1.5549999999999999</v>
      </c>
      <c r="AG21" s="209">
        <f t="shared" si="3"/>
        <v>1.5549999999999999</v>
      </c>
      <c r="AH21" s="209">
        <f t="shared" si="3"/>
        <v>1.5549999999999999</v>
      </c>
      <c r="AI21" s="209">
        <f t="shared" si="3"/>
        <v>1.5549999999999999</v>
      </c>
    </row>
    <row r="22" spans="2:35" ht="15.15" x14ac:dyDescent="0.25">
      <c r="B22" s="207" t="s">
        <v>164</v>
      </c>
      <c r="C22" s="233">
        <v>0.2</v>
      </c>
      <c r="E22" s="234" t="s">
        <v>165</v>
      </c>
      <c r="F22" s="196"/>
      <c r="G22" s="235"/>
      <c r="H22" s="235"/>
      <c r="I22" s="235"/>
      <c r="J22" s="235"/>
      <c r="K22" s="235"/>
      <c r="L22" s="235"/>
      <c r="M22" s="235"/>
      <c r="N22" s="235"/>
      <c r="O22" s="235"/>
      <c r="P22" s="235"/>
      <c r="Q22" s="235"/>
      <c r="R22" s="235"/>
      <c r="S22" s="235">
        <f>($C$33+$C$34)*$C$27/((1+$F$11)^$S$15)/1000000+($C$35)*$C$23/((1+$F$11)^$S$15)/1000000</f>
        <v>15.789397242158856</v>
      </c>
      <c r="U22" s="234" t="s">
        <v>165</v>
      </c>
      <c r="V22" s="196"/>
      <c r="W22" s="235"/>
      <c r="X22" s="235"/>
      <c r="Y22" s="235"/>
      <c r="Z22" s="235"/>
      <c r="AA22" s="235"/>
      <c r="AB22" s="235"/>
      <c r="AC22" s="235"/>
      <c r="AD22" s="235"/>
      <c r="AE22" s="235"/>
      <c r="AF22" s="235"/>
      <c r="AG22" s="235"/>
      <c r="AH22" s="235"/>
      <c r="AI22" s="235">
        <f>($C$33+$C$34)*$C$27/((1+$V$11)^$AI$15)/1000000+($C$35)*$C$23/((1+$V$11)^$AI$15)/1000000</f>
        <v>38.049999999999997</v>
      </c>
    </row>
    <row r="23" spans="2:35" ht="15.15" x14ac:dyDescent="0.25">
      <c r="B23" s="207" t="s">
        <v>166</v>
      </c>
      <c r="C23" s="214">
        <v>0.65</v>
      </c>
      <c r="E23" s="236" t="s">
        <v>167</v>
      </c>
      <c r="F23" s="237">
        <f>SUM(G24:S24)</f>
        <v>555816560.82090056</v>
      </c>
      <c r="G23" s="238"/>
      <c r="H23" s="238"/>
      <c r="I23" s="238"/>
      <c r="J23" s="238"/>
      <c r="K23" s="238"/>
      <c r="L23" s="238"/>
      <c r="M23" s="238"/>
      <c r="N23" s="238"/>
      <c r="O23" s="238"/>
      <c r="P23" s="238"/>
      <c r="Q23" s="238"/>
      <c r="R23" s="238"/>
      <c r="S23" s="238"/>
      <c r="U23" s="236" t="s">
        <v>167</v>
      </c>
      <c r="V23" s="237">
        <f>SUM(W24:AI24)</f>
        <v>851478218.58965278</v>
      </c>
      <c r="W23" s="238"/>
      <c r="X23" s="238"/>
      <c r="Y23" s="238"/>
      <c r="Z23" s="238"/>
      <c r="AA23" s="238"/>
      <c r="AB23" s="238"/>
      <c r="AC23" s="238"/>
      <c r="AD23" s="238"/>
      <c r="AE23" s="238"/>
      <c r="AF23" s="238"/>
      <c r="AG23" s="238"/>
      <c r="AH23" s="238"/>
      <c r="AI23" s="238"/>
    </row>
    <row r="24" spans="2:35" ht="15.15" x14ac:dyDescent="0.25">
      <c r="B24" s="207" t="s">
        <v>344</v>
      </c>
      <c r="C24" s="239">
        <v>0</v>
      </c>
      <c r="E24" s="240" t="s">
        <v>169</v>
      </c>
      <c r="F24" s="237"/>
      <c r="G24" s="237">
        <f t="shared" ref="G24:S24" si="4">$C$11*$C$28*$C$18/$C$29*($C$19*(1-$C$20)^((G15-1)*$C$18*$C$28))/$C$13/$C$14/((1+$F$11)^G15)</f>
        <v>67408472.067064479</v>
      </c>
      <c r="H24" s="237">
        <f t="shared" si="4"/>
        <v>61975037.100988537</v>
      </c>
      <c r="I24" s="237">
        <f t="shared" si="4"/>
        <v>56979562.151291616</v>
      </c>
      <c r="J24" s="237">
        <f t="shared" si="4"/>
        <v>52386745.61279317</v>
      </c>
      <c r="K24" s="237">
        <f t="shared" si="4"/>
        <v>48164131.353145085</v>
      </c>
      <c r="L24" s="237">
        <f t="shared" si="4"/>
        <v>44281879.354546286</v>
      </c>
      <c r="M24" s="237">
        <f t="shared" si="4"/>
        <v>40712554.84279687</v>
      </c>
      <c r="N24" s="237">
        <f t="shared" si="4"/>
        <v>37430934.413527139</v>
      </c>
      <c r="O24" s="237">
        <f t="shared" si="4"/>
        <v>34413827.785549983</v>
      </c>
      <c r="P24" s="237">
        <f t="shared" si="4"/>
        <v>31639913.921718568</v>
      </c>
      <c r="Q24" s="237">
        <f t="shared" si="4"/>
        <v>29089590.359201632</v>
      </c>
      <c r="R24" s="237">
        <f t="shared" si="4"/>
        <v>26744834.684436277</v>
      </c>
      <c r="S24" s="237">
        <f t="shared" si="4"/>
        <v>24589077.173840843</v>
      </c>
      <c r="U24" s="240" t="s">
        <v>169</v>
      </c>
      <c r="V24" s="237"/>
      <c r="W24" s="237">
        <f t="shared" ref="W24:AI24" si="5">($C$11*$C$28*$C$18/$C$29*($C$19*(1-$C$20)^((W15-1)*$C$18*$C$28))/$C$13/$C$14/((1+$V$11)^W15))</f>
        <v>72127065.111758992</v>
      </c>
      <c r="X24" s="237">
        <f t="shared" si="5"/>
        <v>70955219.976921782</v>
      </c>
      <c r="Y24" s="237">
        <f t="shared" si="5"/>
        <v>69802413.756504744</v>
      </c>
      <c r="Z24" s="237">
        <f t="shared" si="5"/>
        <v>68668337.126134291</v>
      </c>
      <c r="AA24" s="237">
        <f t="shared" si="5"/>
        <v>67552685.787015781</v>
      </c>
      <c r="AB24" s="237">
        <f t="shared" si="5"/>
        <v>66455160.384283215</v>
      </c>
      <c r="AC24" s="237">
        <f t="shared" si="5"/>
        <v>65375466.426675424</v>
      </c>
      <c r="AD24" s="237">
        <f t="shared" si="5"/>
        <v>64313314.207517356</v>
      </c>
      <c r="AE24" s="237">
        <f t="shared" si="5"/>
        <v>63268418.72698506</v>
      </c>
      <c r="AF24" s="237">
        <f t="shared" si="5"/>
        <v>62240499.615633704</v>
      </c>
      <c r="AG24" s="237">
        <f t="shared" si="5"/>
        <v>61229281.059168026</v>
      </c>
      <c r="AH24" s="237">
        <f t="shared" si="5"/>
        <v>60234491.724435084</v>
      </c>
      <c r="AI24" s="237">
        <f t="shared" si="5"/>
        <v>59255864.68661923</v>
      </c>
    </row>
    <row r="25" spans="2:35" ht="15.15" x14ac:dyDescent="0.25">
      <c r="B25" s="207" t="s">
        <v>170</v>
      </c>
      <c r="C25" s="233">
        <v>0.15</v>
      </c>
      <c r="E25" s="236" t="s">
        <v>171</v>
      </c>
      <c r="F25" s="237">
        <f>SUM(G26:S26)</f>
        <v>472474366.61935288</v>
      </c>
      <c r="G25" s="238"/>
      <c r="H25" s="238"/>
      <c r="I25" s="238"/>
      <c r="J25" s="238"/>
      <c r="K25" s="238"/>
      <c r="L25" s="238"/>
      <c r="M25" s="238"/>
      <c r="N25" s="238"/>
      <c r="O25" s="238"/>
      <c r="P25" s="238"/>
      <c r="Q25" s="238"/>
      <c r="R25" s="238"/>
      <c r="S25" s="238"/>
      <c r="U25" s="236" t="s">
        <v>171</v>
      </c>
      <c r="V25" s="237">
        <f>SUM(W26:AI26)</f>
        <v>723802888.17618334</v>
      </c>
      <c r="W25" s="238"/>
      <c r="X25" s="238"/>
      <c r="Y25" s="238"/>
      <c r="Z25" s="238"/>
      <c r="AA25" s="238"/>
      <c r="AB25" s="238"/>
      <c r="AC25" s="238"/>
      <c r="AD25" s="238"/>
      <c r="AE25" s="238"/>
      <c r="AF25" s="238"/>
      <c r="AG25" s="238"/>
      <c r="AH25" s="238"/>
      <c r="AI25" s="238"/>
    </row>
    <row r="26" spans="2:35" ht="15.15" x14ac:dyDescent="0.25">
      <c r="B26" s="207" t="s">
        <v>172</v>
      </c>
      <c r="C26" s="230">
        <v>5.0000000000000001E-3</v>
      </c>
      <c r="E26" s="240" t="s">
        <v>173</v>
      </c>
      <c r="F26" s="238"/>
      <c r="G26" s="237">
        <f t="shared" ref="G26:S26" si="6">$C$11*$C$28*$C$18*$C$29*($C$19*(1-$C$20)^((G15-1)*$C$18*$C$28))*$C$13*$C$14/((1+$F$11)^G15)</f>
        <v>57300874.766355135</v>
      </c>
      <c r="H26" s="237">
        <f t="shared" si="6"/>
        <v>52682158.943327717</v>
      </c>
      <c r="I26" s="237">
        <f t="shared" si="6"/>
        <v>48435733.001403637</v>
      </c>
      <c r="J26" s="237">
        <f t="shared" si="6"/>
        <v>44531588.652374104</v>
      </c>
      <c r="K26" s="237">
        <f t="shared" si="6"/>
        <v>40942136.41500555</v>
      </c>
      <c r="L26" s="237">
        <f t="shared" si="6"/>
        <v>37642010.647997804</v>
      </c>
      <c r="M26" s="237">
        <f t="shared" si="6"/>
        <v>34607890.298188463</v>
      </c>
      <c r="N26" s="237">
        <f t="shared" si="6"/>
        <v>31818334.097282182</v>
      </c>
      <c r="O26" s="237">
        <f t="shared" si="6"/>
        <v>29253629.042486425</v>
      </c>
      <c r="P26" s="237">
        <f t="shared" si="6"/>
        <v>26895651.090309672</v>
      </c>
      <c r="Q26" s="237">
        <f t="shared" si="6"/>
        <v>24727737.079084534</v>
      </c>
      <c r="R26" s="237">
        <f t="shared" si="6"/>
        <v>22734566.975128476</v>
      </c>
      <c r="S26" s="237">
        <f t="shared" si="6"/>
        <v>20902055.610409185</v>
      </c>
      <c r="U26" s="240" t="s">
        <v>173</v>
      </c>
      <c r="V26" s="238"/>
      <c r="W26" s="237">
        <f t="shared" ref="W26:AI26" si="7">($C$11*$C$28*$C$18*$C$29*($C$19*(1-$C$20)^((W15-1)*$C$18*$C$28))*$C$13*$C$14/((1+$V$11)^W15))</f>
        <v>61311936</v>
      </c>
      <c r="X26" s="237">
        <f t="shared" si="7"/>
        <v>60315803.774215907</v>
      </c>
      <c r="Y26" s="237">
        <f t="shared" si="7"/>
        <v>59335855.663238518</v>
      </c>
      <c r="Z26" s="237">
        <f t="shared" si="7"/>
        <v>58371828.72449325</v>
      </c>
      <c r="AA26" s="237">
        <f t="shared" si="7"/>
        <v>57423464.287421532</v>
      </c>
      <c r="AB26" s="237">
        <f t="shared" si="7"/>
        <v>56490507.884073548</v>
      </c>
      <c r="AC26" s="237">
        <f t="shared" si="7"/>
        <v>55572709.180828609</v>
      </c>
      <c r="AD26" s="237">
        <f t="shared" si="7"/>
        <v>54669821.911225006</v>
      </c>
      <c r="AE26" s="237">
        <f t="shared" si="7"/>
        <v>53781603.809880964</v>
      </c>
      <c r="AF26" s="237">
        <f t="shared" si="7"/>
        <v>52907816.547489256</v>
      </c>
      <c r="AG26" s="237">
        <f t="shared" si="7"/>
        <v>52048225.666868113</v>
      </c>
      <c r="AH26" s="237">
        <f t="shared" si="7"/>
        <v>51202600.520050861</v>
      </c>
      <c r="AI26" s="237">
        <f t="shared" si="7"/>
        <v>50370714.206397809</v>
      </c>
    </row>
    <row r="27" spans="2:35" ht="15.15" x14ac:dyDescent="0.25">
      <c r="B27" s="207" t="s">
        <v>174</v>
      </c>
      <c r="C27" s="214">
        <v>0.05</v>
      </c>
      <c r="E27" s="194" t="s">
        <v>175</v>
      </c>
      <c r="F27" s="241">
        <f>SUM(G28:S28)</f>
        <v>0</v>
      </c>
      <c r="U27" s="194" t="s">
        <v>175</v>
      </c>
      <c r="V27" s="241">
        <f>SUM(W28:AI28)</f>
        <v>0</v>
      </c>
    </row>
    <row r="28" spans="2:35" ht="15.15" x14ac:dyDescent="0.25">
      <c r="B28" s="207" t="s">
        <v>176</v>
      </c>
      <c r="C28" s="227">
        <v>1</v>
      </c>
      <c r="E28" s="231" t="s">
        <v>177</v>
      </c>
      <c r="G28" s="242">
        <f>($C$17+$C$16)*G24/2/1000000</f>
        <v>0</v>
      </c>
      <c r="H28" s="242">
        <f>($C$17+$C$16)*H24/2/1000000</f>
        <v>0</v>
      </c>
      <c r="I28" s="242">
        <f t="shared" ref="I28:S28" si="8">($C$17+$C$16)*I24/2/1000000</f>
        <v>0</v>
      </c>
      <c r="J28" s="242">
        <f t="shared" si="8"/>
        <v>0</v>
      </c>
      <c r="K28" s="242">
        <f t="shared" si="8"/>
        <v>0</v>
      </c>
      <c r="L28" s="242">
        <f t="shared" si="8"/>
        <v>0</v>
      </c>
      <c r="M28" s="242">
        <f t="shared" si="8"/>
        <v>0</v>
      </c>
      <c r="N28" s="242">
        <f t="shared" si="8"/>
        <v>0</v>
      </c>
      <c r="O28" s="242">
        <f t="shared" si="8"/>
        <v>0</v>
      </c>
      <c r="P28" s="242">
        <f t="shared" si="8"/>
        <v>0</v>
      </c>
      <c r="Q28" s="242">
        <f t="shared" si="8"/>
        <v>0</v>
      </c>
      <c r="R28" s="242">
        <f t="shared" si="8"/>
        <v>0</v>
      </c>
      <c r="S28" s="242">
        <f t="shared" si="8"/>
        <v>0</v>
      </c>
      <c r="U28" s="231" t="s">
        <v>177</v>
      </c>
      <c r="W28" s="242">
        <f>($C$17+$C$16)*W24/2/1000000</f>
        <v>0</v>
      </c>
      <c r="X28" s="242">
        <f>($C$17+$C$16)*X24/2/1000000</f>
        <v>0</v>
      </c>
      <c r="Y28" s="242">
        <f t="shared" ref="Y28:AI28" si="9">($C$17+$C$16)*Y24/2/1000000</f>
        <v>0</v>
      </c>
      <c r="Z28" s="242">
        <f t="shared" si="9"/>
        <v>0</v>
      </c>
      <c r="AA28" s="242">
        <f t="shared" si="9"/>
        <v>0</v>
      </c>
      <c r="AB28" s="242">
        <f t="shared" si="9"/>
        <v>0</v>
      </c>
      <c r="AC28" s="242">
        <f t="shared" si="9"/>
        <v>0</v>
      </c>
      <c r="AD28" s="242">
        <f t="shared" si="9"/>
        <v>0</v>
      </c>
      <c r="AE28" s="242">
        <f t="shared" si="9"/>
        <v>0</v>
      </c>
      <c r="AF28" s="242">
        <f t="shared" si="9"/>
        <v>0</v>
      </c>
      <c r="AG28" s="242">
        <f t="shared" si="9"/>
        <v>0</v>
      </c>
      <c r="AH28" s="242">
        <f t="shared" si="9"/>
        <v>0</v>
      </c>
      <c r="AI28" s="242">
        <f t="shared" si="9"/>
        <v>0</v>
      </c>
    </row>
    <row r="29" spans="2:35" ht="15.15" x14ac:dyDescent="0.25">
      <c r="B29" s="207" t="s">
        <v>178</v>
      </c>
      <c r="C29" s="214">
        <v>0.96</v>
      </c>
      <c r="E29" s="196" t="s">
        <v>179</v>
      </c>
      <c r="F29" s="243">
        <f>SUM(G30:S30)</f>
        <v>250.41141430825706</v>
      </c>
      <c r="G29" s="244"/>
      <c r="H29" s="244"/>
      <c r="I29" s="244"/>
      <c r="J29" s="244"/>
      <c r="K29" s="244"/>
      <c r="L29" s="244"/>
      <c r="M29" s="244"/>
      <c r="N29" s="244"/>
      <c r="O29" s="244"/>
      <c r="P29" s="244"/>
      <c r="Q29" s="244"/>
      <c r="R29" s="244"/>
      <c r="S29" s="244"/>
      <c r="U29" s="196" t="s">
        <v>179</v>
      </c>
      <c r="V29" s="243">
        <f>SUM(W30:AI30)</f>
        <v>383.61553073337728</v>
      </c>
      <c r="W29" s="244"/>
      <c r="X29" s="244"/>
      <c r="Y29" s="244"/>
      <c r="Z29" s="244"/>
      <c r="AA29" s="244"/>
      <c r="AB29" s="244"/>
      <c r="AC29" s="244"/>
      <c r="AD29" s="244"/>
      <c r="AE29" s="244"/>
      <c r="AF29" s="244"/>
      <c r="AG29" s="244"/>
      <c r="AH29" s="244"/>
      <c r="AI29" s="244"/>
    </row>
    <row r="30" spans="2:35" ht="15.15" x14ac:dyDescent="0.25">
      <c r="B30" s="207" t="s">
        <v>180</v>
      </c>
      <c r="C30" s="214">
        <v>0</v>
      </c>
      <c r="E30" s="231" t="s">
        <v>181</v>
      </c>
      <c r="G30" s="242">
        <f t="shared" ref="G30:S30" si="10">G26*$C$15/1000000</f>
        <v>30.369463626168223</v>
      </c>
      <c r="H30" s="242">
        <f t="shared" si="10"/>
        <v>27.921544239963691</v>
      </c>
      <c r="I30" s="242">
        <f t="shared" si="10"/>
        <v>25.670938490743929</v>
      </c>
      <c r="J30" s="242">
        <f t="shared" si="10"/>
        <v>23.601741985758274</v>
      </c>
      <c r="K30" s="242">
        <f t="shared" si="10"/>
        <v>21.699332299952943</v>
      </c>
      <c r="L30" s="242">
        <f t="shared" si="10"/>
        <v>19.95026564343884</v>
      </c>
      <c r="M30" s="242">
        <f t="shared" si="10"/>
        <v>18.342181858039886</v>
      </c>
      <c r="N30" s="242">
        <f t="shared" si="10"/>
        <v>16.863717071559556</v>
      </c>
      <c r="O30" s="242">
        <f t="shared" si="10"/>
        <v>15.504423392517808</v>
      </c>
      <c r="P30" s="242">
        <f t="shared" si="10"/>
        <v>14.254695077864127</v>
      </c>
      <c r="Q30" s="242">
        <f t="shared" si="10"/>
        <v>13.105700651914804</v>
      </c>
      <c r="R30" s="242">
        <f t="shared" si="10"/>
        <v>12.049320496818094</v>
      </c>
      <c r="S30" s="242">
        <f t="shared" si="10"/>
        <v>11.078089473516869</v>
      </c>
      <c r="U30" s="231" t="s">
        <v>181</v>
      </c>
      <c r="W30" s="242">
        <f>W26*$C$15/1000000</f>
        <v>32.495326080000005</v>
      </c>
      <c r="X30" s="242">
        <f t="shared" ref="X30:AH30" si="11">X26*$C$15/1000000</f>
        <v>31.967376000334429</v>
      </c>
      <c r="Y30" s="242">
        <f t="shared" si="11"/>
        <v>31.448003501516418</v>
      </c>
      <c r="Z30" s="242">
        <f t="shared" si="11"/>
        <v>30.937069223981425</v>
      </c>
      <c r="AA30" s="242">
        <f t="shared" si="11"/>
        <v>30.434436072333416</v>
      </c>
      <c r="AB30" s="242">
        <f t="shared" si="11"/>
        <v>29.939969178558982</v>
      </c>
      <c r="AC30" s="242">
        <f t="shared" si="11"/>
        <v>29.453535865839164</v>
      </c>
      <c r="AD30" s="242">
        <f t="shared" si="11"/>
        <v>28.975005612949257</v>
      </c>
      <c r="AE30" s="242">
        <f t="shared" si="11"/>
        <v>28.50425001923691</v>
      </c>
      <c r="AF30" s="242">
        <f t="shared" si="11"/>
        <v>28.041142770169305</v>
      </c>
      <c r="AG30" s="242">
        <f t="shared" si="11"/>
        <v>27.585559603440103</v>
      </c>
      <c r="AH30" s="242">
        <f t="shared" si="11"/>
        <v>27.137378275626958</v>
      </c>
      <c r="AI30" s="242">
        <f>AI26*$C$15/1000000</f>
        <v>26.696478529390841</v>
      </c>
    </row>
    <row r="31" spans="2:35" ht="15.15" x14ac:dyDescent="0.25">
      <c r="B31" s="207" t="s">
        <v>182</v>
      </c>
      <c r="C31" s="227">
        <f>LOG(C21/C19,(1-C20))</f>
        <v>6525.0962300161282</v>
      </c>
      <c r="E31" s="196" t="s">
        <v>345</v>
      </c>
      <c r="F31" s="243">
        <f>SUM(G32:S32)</f>
        <v>275.80247456683225</v>
      </c>
      <c r="U31" s="196" t="s">
        <v>345</v>
      </c>
      <c r="V31" s="243">
        <f>SUM(W32:AI32)</f>
        <v>429</v>
      </c>
    </row>
    <row r="32" spans="2:35" ht="15.15" x14ac:dyDescent="0.25">
      <c r="B32" s="207" t="s">
        <v>184</v>
      </c>
      <c r="C32" s="233">
        <f>C31/C28/C18</f>
        <v>18.643132085760367</v>
      </c>
      <c r="E32" s="231" t="s">
        <v>346</v>
      </c>
      <c r="G32" s="242">
        <f t="shared" ref="G32:S32" si="12">$C$41*$C$9/(1+$F$11)^G15/1000000</f>
        <v>30.841121495327101</v>
      </c>
      <c r="H32" s="242">
        <f t="shared" si="12"/>
        <v>28.823478033015984</v>
      </c>
      <c r="I32" s="242">
        <f t="shared" si="12"/>
        <v>26.937829937398114</v>
      </c>
      <c r="J32" s="242">
        <f t="shared" si="12"/>
        <v>25.175541997568331</v>
      </c>
      <c r="K32" s="242">
        <f t="shared" si="12"/>
        <v>23.528543922961056</v>
      </c>
      <c r="L32" s="242">
        <f t="shared" si="12"/>
        <v>21.989293385944915</v>
      </c>
      <c r="M32" s="242">
        <f t="shared" si="12"/>
        <v>20.550741482191508</v>
      </c>
      <c r="N32" s="242">
        <f t="shared" si="12"/>
        <v>19.206300450646271</v>
      </c>
      <c r="O32" s="242">
        <f t="shared" si="12"/>
        <v>17.949813505276886</v>
      </c>
      <c r="P32" s="242">
        <f t="shared" si="12"/>
        <v>16.775526640445687</v>
      </c>
      <c r="Q32" s="242">
        <f t="shared" si="12"/>
        <v>15.67806228079036</v>
      </c>
      <c r="R32" s="242">
        <f t="shared" si="12"/>
        <v>14.652394654944265</v>
      </c>
      <c r="S32" s="242">
        <f t="shared" si="12"/>
        <v>13.693826780321741</v>
      </c>
      <c r="U32" s="231" t="s">
        <v>346</v>
      </c>
      <c r="W32" s="242">
        <f>$C$41*$C$9/(1+$V$11)^W15/1000000</f>
        <v>33</v>
      </c>
      <c r="X32" s="242">
        <f t="shared" ref="X32:AI32" si="13">$C$41*$C$9/(1+$V$11)^X15/1000000</f>
        <v>33</v>
      </c>
      <c r="Y32" s="242">
        <f t="shared" si="13"/>
        <v>33</v>
      </c>
      <c r="Z32" s="242">
        <f t="shared" si="13"/>
        <v>33</v>
      </c>
      <c r="AA32" s="242">
        <f t="shared" si="13"/>
        <v>33</v>
      </c>
      <c r="AB32" s="242">
        <f t="shared" si="13"/>
        <v>33</v>
      </c>
      <c r="AC32" s="242">
        <f t="shared" si="13"/>
        <v>33</v>
      </c>
      <c r="AD32" s="242">
        <f t="shared" si="13"/>
        <v>33</v>
      </c>
      <c r="AE32" s="242">
        <f t="shared" si="13"/>
        <v>33</v>
      </c>
      <c r="AF32" s="242">
        <f t="shared" si="13"/>
        <v>33</v>
      </c>
      <c r="AG32" s="242">
        <f t="shared" si="13"/>
        <v>33</v>
      </c>
      <c r="AH32" s="242">
        <f t="shared" si="13"/>
        <v>33</v>
      </c>
      <c r="AI32" s="242">
        <f t="shared" si="13"/>
        <v>33</v>
      </c>
    </row>
    <row r="33" spans="2:35" ht="15.75" x14ac:dyDescent="0.25">
      <c r="B33" s="245" t="s">
        <v>186</v>
      </c>
      <c r="C33" s="246">
        <f>C10*C9</f>
        <v>21000000</v>
      </c>
      <c r="E33" s="194" t="s">
        <v>183</v>
      </c>
      <c r="F33" s="226">
        <f>SUM(G34:S34)</f>
        <v>101.07602720961756</v>
      </c>
      <c r="U33" s="194" t="s">
        <v>183</v>
      </c>
      <c r="V33" s="241">
        <f>SUM(W34:AI34)</f>
        <v>155.74740480651468</v>
      </c>
    </row>
    <row r="34" spans="2:35" ht="15.75" x14ac:dyDescent="0.25">
      <c r="B34" s="245" t="s">
        <v>188</v>
      </c>
      <c r="C34" s="246">
        <f>C11*C12</f>
        <v>220000000</v>
      </c>
      <c r="E34" s="231" t="s">
        <v>185</v>
      </c>
      <c r="G34" s="229">
        <f t="shared" ref="G34:S34" si="14">(G30-G28-G21-G19+G32)*$F$12</f>
        <v>11.894560164138776</v>
      </c>
      <c r="H34" s="229">
        <f t="shared" si="14"/>
        <v>11.001128356810288</v>
      </c>
      <c r="I34" s="229">
        <f t="shared" si="14"/>
        <v>10.175437703825574</v>
      </c>
      <c r="J34" s="229">
        <f t="shared" si="14"/>
        <v>9.4123075348877858</v>
      </c>
      <c r="K34" s="229">
        <f t="shared" si="14"/>
        <v>8.7069564754071305</v>
      </c>
      <c r="L34" s="229">
        <f t="shared" si="14"/>
        <v>8.054971457980173</v>
      </c>
      <c r="M34" s="229">
        <f t="shared" si="14"/>
        <v>7.4522791534076003</v>
      </c>
      <c r="N34" s="229">
        <f t="shared" si="14"/>
        <v>6.8951196313456169</v>
      </c>
      <c r="O34" s="229">
        <f t="shared" si="14"/>
        <v>6.3800220756581698</v>
      </c>
      <c r="P34" s="229">
        <f t="shared" si="14"/>
        <v>5.9037823933246454</v>
      </c>
      <c r="Q34" s="229">
        <f t="shared" si="14"/>
        <v>5.4634425684540409</v>
      </c>
      <c r="R34" s="229">
        <f t="shared" si="14"/>
        <v>5.0562716246487671</v>
      </c>
      <c r="S34" s="229">
        <f t="shared" si="14"/>
        <v>4.6797480697289773</v>
      </c>
      <c r="U34" s="231" t="s">
        <v>185</v>
      </c>
      <c r="W34" s="229">
        <f t="shared" ref="W34:AI34" si="15">(W30-W28-W21-W19+W32)*$V$12</f>
        <v>12.727179375628491</v>
      </c>
      <c r="X34" s="229">
        <f t="shared" si="15"/>
        <v>12.595191855712098</v>
      </c>
      <c r="Y34" s="229">
        <f t="shared" si="15"/>
        <v>12.465348731007595</v>
      </c>
      <c r="Z34" s="229">
        <f t="shared" si="15"/>
        <v>12.337615161623846</v>
      </c>
      <c r="AA34" s="229">
        <f t="shared" si="15"/>
        <v>12.211956873711845</v>
      </c>
      <c r="AB34" s="229">
        <f t="shared" si="15"/>
        <v>12.088340150268236</v>
      </c>
      <c r="AC34" s="229">
        <f t="shared" si="15"/>
        <v>11.966731822088281</v>
      </c>
      <c r="AD34" s="229">
        <f t="shared" si="15"/>
        <v>11.847099258865804</v>
      </c>
      <c r="AE34" s="229">
        <f t="shared" si="15"/>
        <v>11.729410360437718</v>
      </c>
      <c r="AF34" s="229">
        <f t="shared" si="15"/>
        <v>11.613633548170817</v>
      </c>
      <c r="AG34" s="229">
        <f t="shared" si="15"/>
        <v>11.499737756488516</v>
      </c>
      <c r="AH34" s="229">
        <f t="shared" si="15"/>
        <v>11.38769242453523</v>
      </c>
      <c r="AI34" s="229">
        <f t="shared" si="15"/>
        <v>11.2774674879762</v>
      </c>
    </row>
    <row r="35" spans="2:35" ht="15.75" x14ac:dyDescent="0.25">
      <c r="B35" s="245" t="s">
        <v>190</v>
      </c>
      <c r="C35" s="246">
        <f>C22*C11*1000</f>
        <v>40000000</v>
      </c>
      <c r="E35" s="194" t="s">
        <v>187</v>
      </c>
      <c r="F35" s="226">
        <f>SUM(G36:S36)</f>
        <v>0</v>
      </c>
      <c r="U35" s="194" t="s">
        <v>187</v>
      </c>
      <c r="V35" s="241">
        <f>SUM(W36:AI36)</f>
        <v>0</v>
      </c>
    </row>
    <row r="36" spans="2:35" ht="15.75" x14ac:dyDescent="0.25">
      <c r="B36" s="245" t="s">
        <v>192</v>
      </c>
      <c r="C36" s="247">
        <f>C25*C11*1000</f>
        <v>30000000</v>
      </c>
      <c r="E36" s="231" t="s">
        <v>189</v>
      </c>
      <c r="G36" s="248">
        <f t="shared" ref="G36:S36" si="16">(G30-G28)*$F$13</f>
        <v>0</v>
      </c>
      <c r="H36" s="248">
        <f t="shared" si="16"/>
        <v>0</v>
      </c>
      <c r="I36" s="248">
        <f t="shared" si="16"/>
        <v>0</v>
      </c>
      <c r="J36" s="248">
        <f t="shared" si="16"/>
        <v>0</v>
      </c>
      <c r="K36" s="248">
        <f t="shared" si="16"/>
        <v>0</v>
      </c>
      <c r="L36" s="248">
        <f t="shared" si="16"/>
        <v>0</v>
      </c>
      <c r="M36" s="248">
        <f t="shared" si="16"/>
        <v>0</v>
      </c>
      <c r="N36" s="248">
        <f t="shared" si="16"/>
        <v>0</v>
      </c>
      <c r="O36" s="248">
        <f t="shared" si="16"/>
        <v>0</v>
      </c>
      <c r="P36" s="248">
        <f t="shared" si="16"/>
        <v>0</v>
      </c>
      <c r="Q36" s="248">
        <f t="shared" si="16"/>
        <v>0</v>
      </c>
      <c r="R36" s="248">
        <f t="shared" si="16"/>
        <v>0</v>
      </c>
      <c r="S36" s="248">
        <f t="shared" si="16"/>
        <v>0</v>
      </c>
      <c r="U36" s="231" t="s">
        <v>189</v>
      </c>
      <c r="W36" s="248">
        <f t="shared" ref="W36:AI36" si="17">(W30-W28)*$V$13</f>
        <v>0</v>
      </c>
      <c r="X36" s="248">
        <f t="shared" si="17"/>
        <v>0</v>
      </c>
      <c r="Y36" s="248">
        <f t="shared" si="17"/>
        <v>0</v>
      </c>
      <c r="Z36" s="248">
        <f t="shared" si="17"/>
        <v>0</v>
      </c>
      <c r="AA36" s="248">
        <f t="shared" si="17"/>
        <v>0</v>
      </c>
      <c r="AB36" s="248">
        <f t="shared" si="17"/>
        <v>0</v>
      </c>
      <c r="AC36" s="248">
        <f t="shared" si="17"/>
        <v>0</v>
      </c>
      <c r="AD36" s="248">
        <f t="shared" si="17"/>
        <v>0</v>
      </c>
      <c r="AE36" s="248">
        <f t="shared" si="17"/>
        <v>0</v>
      </c>
      <c r="AF36" s="248">
        <f t="shared" si="17"/>
        <v>0</v>
      </c>
      <c r="AG36" s="248">
        <f t="shared" si="17"/>
        <v>0</v>
      </c>
      <c r="AH36" s="248">
        <f t="shared" si="17"/>
        <v>0</v>
      </c>
      <c r="AI36" s="248">
        <f t="shared" si="17"/>
        <v>0</v>
      </c>
    </row>
    <row r="37" spans="2:35" ht="15.75" x14ac:dyDescent="0.25">
      <c r="B37" s="245" t="s">
        <v>195</v>
      </c>
      <c r="C37" s="249">
        <f>C36+C35+C34+C33+C24</f>
        <v>311000000</v>
      </c>
      <c r="E37" s="190" t="s">
        <v>191</v>
      </c>
      <c r="F37" s="242">
        <f>SUM(G38:S38)</f>
        <v>412.14171475785281</v>
      </c>
      <c r="U37" s="190" t="s">
        <v>191</v>
      </c>
      <c r="V37" s="242">
        <f>SUM(W38:AI38)</f>
        <v>636.65312592686257</v>
      </c>
    </row>
    <row r="38" spans="2:35" ht="15.15" x14ac:dyDescent="0.25">
      <c r="B38" s="245" t="s">
        <v>196</v>
      </c>
      <c r="C38" s="250" t="s">
        <v>197</v>
      </c>
      <c r="E38" s="231" t="s">
        <v>191</v>
      </c>
      <c r="G38" s="251">
        <f>G30-G28-G34-G36-G21+G32</f>
        <v>47.862753929319162</v>
      </c>
      <c r="H38" s="251">
        <f t="shared" ref="H38:S38" si="18">H30-H28-H34-H36-H21+H32</f>
        <v>44.385696693704546</v>
      </c>
      <c r="I38" s="251">
        <f t="shared" si="18"/>
        <v>41.163987525751196</v>
      </c>
      <c r="J38" s="251">
        <f t="shared" si="18"/>
        <v>38.178674393704917</v>
      </c>
      <c r="K38" s="251">
        <f t="shared" si="18"/>
        <v>35.412226238409765</v>
      </c>
      <c r="L38" s="251">
        <f t="shared" si="18"/>
        <v>32.848425413368901</v>
      </c>
      <c r="M38" s="251">
        <f t="shared" si="18"/>
        <v>30.472268338193256</v>
      </c>
      <c r="N38" s="251">
        <f t="shared" si="18"/>
        <v>28.269873733261576</v>
      </c>
      <c r="O38" s="251">
        <f t="shared" si="18"/>
        <v>26.228397852418176</v>
      </c>
      <c r="P38" s="251">
        <f t="shared" si="18"/>
        <v>24.335956175715683</v>
      </c>
      <c r="Q38" s="251">
        <f t="shared" si="18"/>
        <v>22.581551065868425</v>
      </c>
      <c r="R38" s="251">
        <f t="shared" si="18"/>
        <v>20.955004930494248</v>
      </c>
      <c r="S38" s="251">
        <f t="shared" si="18"/>
        <v>19.446898467642956</v>
      </c>
      <c r="U38" s="231" t="s">
        <v>191</v>
      </c>
      <c r="W38" s="251">
        <f>W30-W28-W34-W36-W21+W32</f>
        <v>51.213146704371511</v>
      </c>
      <c r="X38" s="251">
        <f t="shared" ref="X38:AD38" si="19">X30-X28-X34-X36-X21+X32</f>
        <v>50.817184144622331</v>
      </c>
      <c r="Y38" s="251">
        <f t="shared" si="19"/>
        <v>50.427654770508823</v>
      </c>
      <c r="Z38" s="251">
        <f t="shared" si="19"/>
        <v>50.04445406235758</v>
      </c>
      <c r="AA38" s="251">
        <f t="shared" si="19"/>
        <v>49.667479198621571</v>
      </c>
      <c r="AB38" s="251">
        <f t="shared" si="19"/>
        <v>49.296629028290745</v>
      </c>
      <c r="AC38" s="251">
        <f t="shared" si="19"/>
        <v>48.931804043750887</v>
      </c>
      <c r="AD38" s="251">
        <f t="shared" si="19"/>
        <v>48.572906354083457</v>
      </c>
      <c r="AE38" s="251">
        <f>AE30-AE28-AE34-AE36-AE21+AE32</f>
        <v>48.219839658799188</v>
      </c>
      <c r="AF38" s="251">
        <f t="shared" ref="AF38:AH38" si="20">AF30-AF28-AF34-AF36-AF21+AF32</f>
        <v>47.872509221998484</v>
      </c>
      <c r="AG38" s="251">
        <f t="shared" si="20"/>
        <v>47.530821846951589</v>
      </c>
      <c r="AH38" s="251">
        <f t="shared" si="20"/>
        <v>47.194685851091727</v>
      </c>
      <c r="AI38" s="251">
        <f>AI30-AI28-AI34-AI36-AI21+AI32</f>
        <v>46.864011041414642</v>
      </c>
    </row>
    <row r="39" spans="2:35" ht="15.15" x14ac:dyDescent="0.25">
      <c r="B39" s="245" t="s">
        <v>199</v>
      </c>
      <c r="C39" s="252">
        <f>F46</f>
        <v>4.4444707775342505E-2</v>
      </c>
      <c r="E39" s="228" t="s">
        <v>155</v>
      </c>
      <c r="F39" s="253">
        <f>F17</f>
        <v>311</v>
      </c>
      <c r="U39" s="228" t="s">
        <v>155</v>
      </c>
      <c r="V39" s="253">
        <f>V17</f>
        <v>311</v>
      </c>
    </row>
    <row r="40" spans="2:35" ht="15.15" x14ac:dyDescent="0.25">
      <c r="B40" s="245" t="s">
        <v>347</v>
      </c>
      <c r="C40" s="254">
        <f>F29</f>
        <v>250.41141430825706</v>
      </c>
      <c r="E40" s="190" t="s">
        <v>348</v>
      </c>
      <c r="F40" s="253">
        <f>F39+F27+F20</f>
        <v>323.99614690761894</v>
      </c>
      <c r="U40" s="190" t="s">
        <v>348</v>
      </c>
      <c r="V40" s="253">
        <f>V39+V27+V20</f>
        <v>331.21499999999997</v>
      </c>
    </row>
    <row r="41" spans="2:35" ht="15.15" x14ac:dyDescent="0.25">
      <c r="B41" s="255" t="s">
        <v>349</v>
      </c>
      <c r="C41" s="256">
        <v>330</v>
      </c>
      <c r="E41" s="190" t="s">
        <v>194</v>
      </c>
      <c r="F41" s="209">
        <f>C15</f>
        <v>0.53</v>
      </c>
      <c r="U41" s="190" t="s">
        <v>194</v>
      </c>
      <c r="V41" s="209">
        <f>C15</f>
        <v>0.53</v>
      </c>
    </row>
    <row r="42" spans="2:35" x14ac:dyDescent="0.25">
      <c r="E42" s="190" t="s">
        <v>125</v>
      </c>
      <c r="F42" s="209">
        <f>(F20+F17-S22)*1000000/F25</f>
        <v>0.65232480625507794</v>
      </c>
      <c r="U42" s="190" t="s">
        <v>125</v>
      </c>
      <c r="V42" s="209">
        <f>(V20+V17-AI22)*1000000/V25</f>
        <v>0.40503430531854917</v>
      </c>
    </row>
    <row r="43" spans="2:35" x14ac:dyDescent="0.25">
      <c r="E43" s="190" t="s">
        <v>200</v>
      </c>
      <c r="F43" s="251">
        <f>SUM(G44:O44)</f>
        <v>0</v>
      </c>
      <c r="U43" s="190" t="s">
        <v>200</v>
      </c>
      <c r="V43" s="251">
        <f>SUM(W44:AI44)</f>
        <v>0</v>
      </c>
    </row>
    <row r="44" spans="2:35" x14ac:dyDescent="0.25">
      <c r="E44" s="190" t="s">
        <v>201</v>
      </c>
      <c r="G44" s="251">
        <f>G38*$C$30</f>
        <v>0</v>
      </c>
      <c r="H44" s="251">
        <f t="shared" ref="H44:S44" si="21">H38*$C$30</f>
        <v>0</v>
      </c>
      <c r="I44" s="251">
        <f t="shared" si="21"/>
        <v>0</v>
      </c>
      <c r="J44" s="251">
        <f t="shared" si="21"/>
        <v>0</v>
      </c>
      <c r="K44" s="251">
        <f t="shared" si="21"/>
        <v>0</v>
      </c>
      <c r="L44" s="251">
        <f t="shared" si="21"/>
        <v>0</v>
      </c>
      <c r="M44" s="251">
        <f t="shared" si="21"/>
        <v>0</v>
      </c>
      <c r="N44" s="251">
        <f t="shared" si="21"/>
        <v>0</v>
      </c>
      <c r="O44" s="251">
        <f t="shared" si="21"/>
        <v>0</v>
      </c>
      <c r="P44" s="251">
        <f t="shared" si="21"/>
        <v>0</v>
      </c>
      <c r="Q44" s="251">
        <f t="shared" si="21"/>
        <v>0</v>
      </c>
      <c r="R44" s="251">
        <f t="shared" si="21"/>
        <v>0</v>
      </c>
      <c r="S44" s="251">
        <f t="shared" si="21"/>
        <v>0</v>
      </c>
      <c r="U44" s="190" t="s">
        <v>201</v>
      </c>
      <c r="W44" s="251">
        <f>W38*$C$30</f>
        <v>0</v>
      </c>
      <c r="X44" s="251">
        <f>X38*$C$30</f>
        <v>0</v>
      </c>
      <c r="Y44" s="251">
        <f t="shared" ref="Y44:AD44" si="22">Y38*$C$30</f>
        <v>0</v>
      </c>
      <c r="Z44" s="251">
        <f t="shared" si="22"/>
        <v>0</v>
      </c>
      <c r="AA44" s="251">
        <f t="shared" si="22"/>
        <v>0</v>
      </c>
      <c r="AB44" s="251">
        <f t="shared" si="22"/>
        <v>0</v>
      </c>
      <c r="AC44" s="251">
        <f t="shared" si="22"/>
        <v>0</v>
      </c>
      <c r="AD44" s="251">
        <f t="shared" si="22"/>
        <v>0</v>
      </c>
      <c r="AE44" s="251">
        <f>AE38*$C$30</f>
        <v>0</v>
      </c>
      <c r="AF44" s="251">
        <f t="shared" ref="AF44:AH44" si="23">AF38*$C$30</f>
        <v>0</v>
      </c>
      <c r="AG44" s="251">
        <f t="shared" si="23"/>
        <v>0</v>
      </c>
      <c r="AH44" s="251">
        <f t="shared" si="23"/>
        <v>0</v>
      </c>
      <c r="AI44" s="251">
        <f>AI38*$C$30</f>
        <v>0</v>
      </c>
    </row>
    <row r="45" spans="2:35" x14ac:dyDescent="0.25">
      <c r="E45" s="202" t="s">
        <v>202</v>
      </c>
      <c r="F45" s="209">
        <f>-F17</f>
        <v>-311</v>
      </c>
      <c r="G45" s="248">
        <f>G30-G28-G44-G34-G36-G21+G32</f>
        <v>47.862753929319162</v>
      </c>
      <c r="H45" s="248">
        <f t="shared" ref="H45:N45" si="24">H30-H28-H44-H34-H36-H21+H32</f>
        <v>44.385696693704546</v>
      </c>
      <c r="I45" s="248">
        <f t="shared" si="24"/>
        <v>41.163987525751196</v>
      </c>
      <c r="J45" s="248">
        <f t="shared" si="24"/>
        <v>38.178674393704917</v>
      </c>
      <c r="K45" s="248">
        <f t="shared" si="24"/>
        <v>35.412226238409765</v>
      </c>
      <c r="L45" s="248">
        <f t="shared" si="24"/>
        <v>32.848425413368901</v>
      </c>
      <c r="M45" s="248">
        <f t="shared" si="24"/>
        <v>30.472268338193256</v>
      </c>
      <c r="N45" s="248">
        <f t="shared" si="24"/>
        <v>28.269873733261576</v>
      </c>
      <c r="O45" s="248">
        <f>O30-O28-O44-O34-O36-O21+O32+O22</f>
        <v>26.228397852418176</v>
      </c>
      <c r="P45" s="248">
        <f t="shared" ref="P45:S45" si="25">P30-P28-P44-P34-P36-P21+P32+P22</f>
        <v>24.335956175715683</v>
      </c>
      <c r="Q45" s="248">
        <f t="shared" si="25"/>
        <v>22.581551065868425</v>
      </c>
      <c r="R45" s="248">
        <f t="shared" si="25"/>
        <v>20.955004930494248</v>
      </c>
      <c r="S45" s="248">
        <f t="shared" si="25"/>
        <v>35.236295709801809</v>
      </c>
      <c r="U45" s="202" t="s">
        <v>202</v>
      </c>
      <c r="V45" s="209">
        <f>-V17</f>
        <v>-311</v>
      </c>
      <c r="W45" s="248">
        <f>W30-W28-W44-W34-W36-W21+W32</f>
        <v>51.213146704371511</v>
      </c>
      <c r="X45" s="248">
        <f>X30-X28-X44-X34-X36-X21+X32</f>
        <v>50.817184144622331</v>
      </c>
      <c r="Y45" s="248">
        <f t="shared" ref="Y45:AC45" si="26">Y30-Y28-Y44-Y34-Y36-Y21+Y32</f>
        <v>50.427654770508823</v>
      </c>
      <c r="Z45" s="248">
        <f t="shared" si="26"/>
        <v>50.04445406235758</v>
      </c>
      <c r="AA45" s="248">
        <f t="shared" si="26"/>
        <v>49.667479198621571</v>
      </c>
      <c r="AB45" s="248">
        <f t="shared" si="26"/>
        <v>49.296629028290745</v>
      </c>
      <c r="AC45" s="248">
        <f t="shared" si="26"/>
        <v>48.931804043750887</v>
      </c>
      <c r="AD45" s="248">
        <f>AD30-AD28-AD44-AD34-AD36-AD21+AD32</f>
        <v>48.572906354083457</v>
      </c>
      <c r="AE45" s="248">
        <f>AE30-AE28-AE44-AE34-AE36-AE21+AE32+AE22</f>
        <v>48.219839658799188</v>
      </c>
      <c r="AF45" s="248">
        <f t="shared" ref="AF45:AH45" si="27">AF30-AF28-AF44-AF34-AF36-AF21+AF32+AF22</f>
        <v>47.872509221998484</v>
      </c>
      <c r="AG45" s="248">
        <f t="shared" si="27"/>
        <v>47.530821846951589</v>
      </c>
      <c r="AH45" s="248">
        <f t="shared" si="27"/>
        <v>47.194685851091727</v>
      </c>
      <c r="AI45" s="248">
        <f>AI30-AI28-AI44-AI34-AI36-AI21+AI32+AI22</f>
        <v>84.914011041414639</v>
      </c>
    </row>
    <row r="46" spans="2:35" ht="13.95" thickBot="1" x14ac:dyDescent="0.3">
      <c r="E46" s="257" t="s">
        <v>203</v>
      </c>
      <c r="F46" s="211">
        <f>SUM(F45:O45)/F17</f>
        <v>4.4444707775342505E-2</v>
      </c>
      <c r="G46" s="257"/>
      <c r="H46" s="257"/>
      <c r="I46" s="257"/>
      <c r="J46" s="257"/>
      <c r="K46" s="257"/>
      <c r="L46" s="257"/>
      <c r="M46" s="257"/>
      <c r="N46" s="257"/>
      <c r="O46" s="257"/>
      <c r="P46" s="257"/>
      <c r="Q46" s="257"/>
      <c r="R46" s="257"/>
      <c r="S46" s="257"/>
      <c r="U46" s="257" t="s">
        <v>131</v>
      </c>
      <c r="V46" s="211">
        <f>IRR(V45:AI45)</f>
        <v>0.13015743911609712</v>
      </c>
      <c r="W46" s="257"/>
      <c r="X46" s="257"/>
      <c r="Y46" s="257"/>
      <c r="Z46" s="257"/>
      <c r="AA46" s="257"/>
      <c r="AB46" s="257"/>
      <c r="AC46" s="257"/>
      <c r="AD46" s="257"/>
      <c r="AE46" s="257"/>
      <c r="AF46" s="257"/>
      <c r="AG46" s="257"/>
      <c r="AH46" s="257"/>
      <c r="AI46" s="257"/>
    </row>
    <row r="47" spans="2:35" ht="13.95" thickTop="1" x14ac:dyDescent="0.25"/>
  </sheetData>
  <mergeCells count="1">
    <mergeCell ref="B8:C8"/>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4DAB9-C71C-453D-9CC5-5C2BC83A1EB4}">
  <sheetPr>
    <tabColor rgb="FFC00000"/>
  </sheetPr>
  <dimension ref="B1:W54"/>
  <sheetViews>
    <sheetView tabSelected="1" topLeftCell="A20" zoomScaleNormal="100" workbookViewId="0">
      <selection activeCell="G36" sqref="G36"/>
    </sheetView>
  </sheetViews>
  <sheetFormatPr defaultColWidth="8.88671875" defaultRowHeight="13.35" x14ac:dyDescent="0.25"/>
  <cols>
    <col min="1" max="1" width="8.88671875" style="40"/>
    <col min="2" max="2" width="12.6640625" style="40" customWidth="1"/>
    <col min="3" max="3" width="14.109375" style="40" customWidth="1"/>
    <col min="4" max="8" width="17.77734375" style="40" customWidth="1"/>
    <col min="9" max="9" width="18" style="40" customWidth="1"/>
    <col min="10" max="10" width="13.21875" style="40" customWidth="1"/>
    <col min="11" max="16384" width="8.88671875" style="40"/>
  </cols>
  <sheetData>
    <row r="1" spans="2:23" x14ac:dyDescent="0.3">
      <c r="B1" s="1" t="s">
        <v>0</v>
      </c>
      <c r="C1" s="2" t="s">
        <v>1</v>
      </c>
      <c r="D1" s="3"/>
      <c r="E1" s="3"/>
      <c r="F1" s="3"/>
      <c r="G1" s="3"/>
      <c r="H1" s="3"/>
      <c r="I1" s="3"/>
      <c r="J1" s="3"/>
      <c r="K1" s="3"/>
      <c r="L1" s="3"/>
      <c r="M1" s="3"/>
      <c r="N1" s="3"/>
      <c r="O1" s="3"/>
      <c r="P1" s="3"/>
      <c r="Q1" s="3"/>
      <c r="R1" s="3"/>
      <c r="S1" s="3"/>
      <c r="T1" s="3"/>
      <c r="U1" s="3"/>
      <c r="V1" s="3"/>
      <c r="W1" s="3"/>
    </row>
    <row r="2" spans="2:23" x14ac:dyDescent="0.3">
      <c r="B2" s="4" t="s">
        <v>0</v>
      </c>
      <c r="C2" s="2" t="s">
        <v>2</v>
      </c>
      <c r="D2" s="3"/>
      <c r="E2" s="3"/>
      <c r="F2" s="3"/>
      <c r="G2" s="3"/>
      <c r="H2" s="3"/>
      <c r="I2" s="3"/>
      <c r="J2" s="3"/>
      <c r="K2" s="3"/>
      <c r="L2" s="3"/>
      <c r="M2" s="3"/>
      <c r="N2" s="3"/>
      <c r="O2" s="3"/>
      <c r="P2" s="3"/>
      <c r="Q2" s="3"/>
      <c r="R2" s="3"/>
      <c r="S2" s="3"/>
      <c r="T2" s="3"/>
      <c r="U2" s="3"/>
      <c r="V2" s="3"/>
      <c r="W2" s="3"/>
    </row>
    <row r="3" spans="2:23" x14ac:dyDescent="0.25">
      <c r="B3" s="5" t="s">
        <v>0</v>
      </c>
      <c r="C3" s="6" t="s">
        <v>3</v>
      </c>
      <c r="D3" s="7"/>
      <c r="E3" s="7"/>
      <c r="F3" s="7"/>
      <c r="G3" s="7"/>
      <c r="H3" s="7"/>
      <c r="I3" s="7"/>
      <c r="J3" s="7"/>
      <c r="K3" s="7"/>
      <c r="L3" s="6"/>
      <c r="M3" s="6"/>
      <c r="N3" s="6"/>
      <c r="O3" s="6"/>
      <c r="P3" s="6"/>
      <c r="Q3" s="6"/>
      <c r="R3" s="6"/>
      <c r="S3" s="6"/>
      <c r="T3" s="6"/>
      <c r="U3" s="6"/>
      <c r="V3" s="6"/>
      <c r="W3" s="6"/>
    </row>
    <row r="4" spans="2:23" ht="21.65" customHeight="1" x14ac:dyDescent="0.25"/>
    <row r="5" spans="2:23" x14ac:dyDescent="0.25">
      <c r="B5" s="40" t="s">
        <v>102</v>
      </c>
    </row>
    <row r="6" spans="2:23" x14ac:dyDescent="0.25">
      <c r="B6" s="40" t="s">
        <v>103</v>
      </c>
    </row>
    <row r="7" spans="2:23" x14ac:dyDescent="0.25">
      <c r="B7" s="40" t="s">
        <v>104</v>
      </c>
    </row>
    <row r="9" spans="2:23" x14ac:dyDescent="0.25">
      <c r="B9" s="64" t="s">
        <v>114</v>
      </c>
      <c r="C9" s="65"/>
    </row>
    <row r="10" spans="2:23" x14ac:dyDescent="0.25">
      <c r="B10" s="65"/>
      <c r="C10" s="65" t="s">
        <v>105</v>
      </c>
    </row>
    <row r="11" spans="2:23" x14ac:dyDescent="0.25">
      <c r="B11" s="65"/>
      <c r="C11" s="65" t="s">
        <v>106</v>
      </c>
    </row>
    <row r="12" spans="2:23" x14ac:dyDescent="0.25">
      <c r="B12" s="65"/>
      <c r="C12" s="65" t="s">
        <v>107</v>
      </c>
    </row>
    <row r="13" spans="2:23" x14ac:dyDescent="0.25">
      <c r="B13" s="64" t="s">
        <v>115</v>
      </c>
      <c r="C13" s="65"/>
    </row>
    <row r="14" spans="2:23" x14ac:dyDescent="0.25">
      <c r="B14" s="65"/>
      <c r="C14" s="65" t="s">
        <v>108</v>
      </c>
    </row>
    <row r="15" spans="2:23" x14ac:dyDescent="0.25">
      <c r="B15" s="65"/>
      <c r="C15" s="65" t="s">
        <v>109</v>
      </c>
    </row>
    <row r="16" spans="2:23" x14ac:dyDescent="0.25">
      <c r="B16" s="65"/>
      <c r="C16" s="65" t="s">
        <v>110</v>
      </c>
    </row>
    <row r="17" spans="2:10" x14ac:dyDescent="0.25">
      <c r="B17" s="64" t="s">
        <v>116</v>
      </c>
      <c r="C17" s="65"/>
    </row>
    <row r="18" spans="2:10" x14ac:dyDescent="0.25">
      <c r="B18" s="65"/>
      <c r="C18" s="65" t="s">
        <v>111</v>
      </c>
    </row>
    <row r="19" spans="2:10" x14ac:dyDescent="0.25">
      <c r="B19" s="65"/>
      <c r="C19" s="65" t="s">
        <v>112</v>
      </c>
    </row>
    <row r="20" spans="2:10" x14ac:dyDescent="0.25">
      <c r="B20" s="65"/>
      <c r="C20" s="65" t="s">
        <v>113</v>
      </c>
    </row>
    <row r="21" spans="2:10" ht="21.65" customHeight="1" x14ac:dyDescent="0.25"/>
    <row r="22" spans="2:10" ht="21.65" customHeight="1" thickBot="1" x14ac:dyDescent="0.3">
      <c r="B22" s="41" t="s">
        <v>252</v>
      </c>
      <c r="G22" s="151" t="s">
        <v>269</v>
      </c>
    </row>
    <row r="23" spans="2:10" ht="13.95" thickBot="1" x14ac:dyDescent="0.35">
      <c r="B23" s="42" t="s">
        <v>6</v>
      </c>
      <c r="C23" s="43" t="s">
        <v>14</v>
      </c>
      <c r="D23" s="43" t="s">
        <v>15</v>
      </c>
      <c r="E23" s="43" t="s">
        <v>16</v>
      </c>
      <c r="F23" s="43" t="s">
        <v>17</v>
      </c>
      <c r="G23" s="43" t="s">
        <v>18</v>
      </c>
      <c r="H23" s="44" t="s">
        <v>19</v>
      </c>
      <c r="I23" s="45" t="s">
        <v>212</v>
      </c>
      <c r="J23" s="46" t="s">
        <v>94</v>
      </c>
    </row>
    <row r="24" spans="2:10" ht="13.95" thickTop="1" x14ac:dyDescent="0.3">
      <c r="B24" s="14" t="s">
        <v>66</v>
      </c>
      <c r="C24" s="52" t="s">
        <v>63</v>
      </c>
      <c r="D24" s="144">
        <f>浙江!C12</f>
        <v>0.10476574785347248</v>
      </c>
      <c r="E24" s="24">
        <f>浙江!C13</f>
        <v>0.16327082361221756</v>
      </c>
      <c r="F24" s="24" t="s">
        <v>70</v>
      </c>
      <c r="G24" s="24">
        <f>浙江!C15</f>
        <v>0.18306687986115899</v>
      </c>
      <c r="H24" s="25" t="s">
        <v>71</v>
      </c>
      <c r="I24" s="145">
        <f t="shared" ref="I24:I52" si="0">MAX(D24:H24)</f>
        <v>0.18306687986115899</v>
      </c>
      <c r="J24" s="146">
        <f t="shared" ref="J24:J52" si="1">RANK(I24,$I$24:$I$52,0)</f>
        <v>1</v>
      </c>
    </row>
    <row r="25" spans="2:10" x14ac:dyDescent="0.3">
      <c r="B25" s="14" t="s">
        <v>95</v>
      </c>
      <c r="C25" s="52" t="s">
        <v>63</v>
      </c>
      <c r="D25" s="144">
        <f>广东!C12</f>
        <v>6.3921609342437957E-2</v>
      </c>
      <c r="E25" s="24">
        <f>广东!C13</f>
        <v>7.3511721156495291E-2</v>
      </c>
      <c r="F25" s="24" t="s">
        <v>86</v>
      </c>
      <c r="G25" s="24">
        <f>广东!C15</f>
        <v>6.9874941901870935E-2</v>
      </c>
      <c r="H25" s="25" t="s">
        <v>87</v>
      </c>
      <c r="I25" s="145">
        <f t="shared" si="0"/>
        <v>7.3511721156495291E-2</v>
      </c>
      <c r="J25" s="146">
        <f t="shared" si="1"/>
        <v>4</v>
      </c>
    </row>
    <row r="26" spans="2:10" x14ac:dyDescent="0.3">
      <c r="B26" s="14" t="s">
        <v>60</v>
      </c>
      <c r="C26" s="52" t="s">
        <v>63</v>
      </c>
      <c r="D26" s="144">
        <f>江苏!C12</f>
        <v>5.5665501792198757E-2</v>
      </c>
      <c r="E26" s="24">
        <f>江苏!C13</f>
        <v>9.9816021867291438E-2</v>
      </c>
      <c r="F26" s="24" t="s">
        <v>64</v>
      </c>
      <c r="G26" s="147">
        <f>江苏!C15</f>
        <v>6.5903393317895631E-2</v>
      </c>
      <c r="H26" s="25" t="s">
        <v>65</v>
      </c>
      <c r="I26" s="145">
        <f t="shared" si="0"/>
        <v>9.9816021867291438E-2</v>
      </c>
      <c r="J26" s="146">
        <f t="shared" si="1"/>
        <v>2</v>
      </c>
    </row>
    <row r="27" spans="2:10" x14ac:dyDescent="0.3">
      <c r="B27" s="14" t="s">
        <v>58</v>
      </c>
      <c r="C27" s="52" t="s">
        <v>29</v>
      </c>
      <c r="D27" s="144">
        <f>湖南!C12</f>
        <v>3.6886495837985311E-2</v>
      </c>
      <c r="E27" s="24" t="s">
        <v>36</v>
      </c>
      <c r="F27" s="24" t="s">
        <v>36</v>
      </c>
      <c r="G27" s="24" t="s">
        <v>36</v>
      </c>
      <c r="H27" s="25" t="s">
        <v>36</v>
      </c>
      <c r="I27" s="145">
        <f t="shared" si="0"/>
        <v>3.6886495837985311E-2</v>
      </c>
      <c r="J27" s="146">
        <f t="shared" si="1"/>
        <v>5</v>
      </c>
    </row>
    <row r="28" spans="2:10" x14ac:dyDescent="0.3">
      <c r="B28" s="14" t="s">
        <v>43</v>
      </c>
      <c r="C28" s="52" t="s">
        <v>29</v>
      </c>
      <c r="D28" s="144">
        <f>辽宁!C12</f>
        <v>3.4020067380125418E-2</v>
      </c>
      <c r="E28" s="24" t="s">
        <v>36</v>
      </c>
      <c r="F28" s="24" t="s">
        <v>36</v>
      </c>
      <c r="G28" s="24" t="s">
        <v>36</v>
      </c>
      <c r="H28" s="25" t="s">
        <v>36</v>
      </c>
      <c r="I28" s="145">
        <f t="shared" si="0"/>
        <v>3.4020067380125418E-2</v>
      </c>
      <c r="J28" s="146">
        <f t="shared" si="1"/>
        <v>6</v>
      </c>
    </row>
    <row r="29" spans="2:10" x14ac:dyDescent="0.3">
      <c r="B29" s="14" t="s">
        <v>45</v>
      </c>
      <c r="C29" s="52" t="s">
        <v>29</v>
      </c>
      <c r="D29" s="144">
        <f>黑龙江!C12</f>
        <v>2.8673584948565756E-2</v>
      </c>
      <c r="E29" s="24" t="s">
        <v>36</v>
      </c>
      <c r="F29" s="24" t="s">
        <v>36</v>
      </c>
      <c r="G29" s="24" t="s">
        <v>36</v>
      </c>
      <c r="H29" s="25" t="s">
        <v>36</v>
      </c>
      <c r="I29" s="145">
        <f t="shared" si="0"/>
        <v>2.8673584948565756E-2</v>
      </c>
      <c r="J29" s="146">
        <f t="shared" si="1"/>
        <v>7</v>
      </c>
    </row>
    <row r="30" spans="2:10" x14ac:dyDescent="0.3">
      <c r="B30" s="14" t="s">
        <v>80</v>
      </c>
      <c r="C30" s="52" t="s">
        <v>29</v>
      </c>
      <c r="D30" s="144">
        <f>重庆!C12</f>
        <v>2.6052418673071509E-2</v>
      </c>
      <c r="E30" s="24" t="s">
        <v>36</v>
      </c>
      <c r="F30" s="24" t="s">
        <v>36</v>
      </c>
      <c r="G30" s="24" t="s">
        <v>36</v>
      </c>
      <c r="H30" s="25" t="s">
        <v>36</v>
      </c>
      <c r="I30" s="145">
        <f t="shared" si="0"/>
        <v>2.6052418673071509E-2</v>
      </c>
      <c r="J30" s="146">
        <f t="shared" si="1"/>
        <v>9</v>
      </c>
    </row>
    <row r="31" spans="2:10" x14ac:dyDescent="0.3">
      <c r="B31" s="14" t="s">
        <v>78</v>
      </c>
      <c r="C31" s="52" t="s">
        <v>29</v>
      </c>
      <c r="D31" s="144">
        <f>河南!C12</f>
        <v>2.378918300993349E-2</v>
      </c>
      <c r="E31" s="24" t="s">
        <v>36</v>
      </c>
      <c r="F31" s="24" t="s">
        <v>36</v>
      </c>
      <c r="G31" s="24" t="s">
        <v>36</v>
      </c>
      <c r="H31" s="25" t="s">
        <v>36</v>
      </c>
      <c r="I31" s="145">
        <f t="shared" si="0"/>
        <v>2.378918300993349E-2</v>
      </c>
      <c r="J31" s="146">
        <f t="shared" si="1"/>
        <v>10</v>
      </c>
    </row>
    <row r="32" spans="2:10" x14ac:dyDescent="0.3">
      <c r="B32" s="14" t="s">
        <v>21</v>
      </c>
      <c r="C32" s="52" t="s">
        <v>29</v>
      </c>
      <c r="D32" s="144">
        <f>陕西!C12</f>
        <v>-2.2556116257136494E-2</v>
      </c>
      <c r="E32" s="24">
        <f>陕西!C13</f>
        <v>-9.4424116539053582E-3</v>
      </c>
      <c r="F32" s="24" t="s">
        <v>30</v>
      </c>
      <c r="G32" s="24">
        <f>陕西!C15</f>
        <v>2.3686860885231198E-2</v>
      </c>
      <c r="H32" s="25" t="s">
        <v>31</v>
      </c>
      <c r="I32" s="145">
        <f t="shared" si="0"/>
        <v>2.3686860885231198E-2</v>
      </c>
      <c r="J32" s="146">
        <f t="shared" si="1"/>
        <v>11</v>
      </c>
    </row>
    <row r="33" spans="2:10" x14ac:dyDescent="0.3">
      <c r="B33" s="14" t="s">
        <v>72</v>
      </c>
      <c r="C33" s="52" t="s">
        <v>63</v>
      </c>
      <c r="D33" s="144">
        <f>安徽!C12</f>
        <v>2.0250782026296266E-2</v>
      </c>
      <c r="E33" s="24">
        <f>安徽!C13</f>
        <v>8.7459037237855641E-2</v>
      </c>
      <c r="F33" s="24" t="s">
        <v>73</v>
      </c>
      <c r="G33" s="147">
        <f>安徽!C15</f>
        <v>5.9528614200377028E-2</v>
      </c>
      <c r="H33" s="25" t="s">
        <v>74</v>
      </c>
      <c r="I33" s="145">
        <f t="shared" si="0"/>
        <v>8.7459037237855641E-2</v>
      </c>
      <c r="J33" s="146">
        <f t="shared" si="1"/>
        <v>3</v>
      </c>
    </row>
    <row r="34" spans="2:10" x14ac:dyDescent="0.3">
      <c r="B34" s="14" t="s">
        <v>57</v>
      </c>
      <c r="C34" s="52" t="s">
        <v>29</v>
      </c>
      <c r="D34" s="144">
        <f>湖北!C12</f>
        <v>1.9012542003362887E-2</v>
      </c>
      <c r="E34" s="24" t="s">
        <v>36</v>
      </c>
      <c r="F34" s="24" t="s">
        <v>36</v>
      </c>
      <c r="G34" s="24" t="s">
        <v>36</v>
      </c>
      <c r="H34" s="25" t="s">
        <v>36</v>
      </c>
      <c r="I34" s="145">
        <f t="shared" si="0"/>
        <v>1.9012542003362887E-2</v>
      </c>
      <c r="J34" s="146">
        <f t="shared" si="1"/>
        <v>12</v>
      </c>
    </row>
    <row r="35" spans="2:10" x14ac:dyDescent="0.3">
      <c r="B35" s="14" t="s">
        <v>89</v>
      </c>
      <c r="C35" s="52" t="s">
        <v>29</v>
      </c>
      <c r="D35" s="144">
        <f>海南!C12</f>
        <v>1.6002933091281646E-2</v>
      </c>
      <c r="E35" s="24" t="s">
        <v>36</v>
      </c>
      <c r="F35" s="24" t="s">
        <v>36</v>
      </c>
      <c r="G35" s="24" t="s">
        <v>36</v>
      </c>
      <c r="H35" s="25" t="s">
        <v>36</v>
      </c>
      <c r="I35" s="145">
        <f t="shared" si="0"/>
        <v>1.6002933091281646E-2</v>
      </c>
      <c r="J35" s="146">
        <f t="shared" si="1"/>
        <v>13</v>
      </c>
    </row>
    <row r="36" spans="2:10" x14ac:dyDescent="0.3">
      <c r="B36" s="14" t="s">
        <v>81</v>
      </c>
      <c r="C36" s="52" t="s">
        <v>63</v>
      </c>
      <c r="D36" s="144">
        <f>四川!C12</f>
        <v>1.2543280794861777E-2</v>
      </c>
      <c r="E36" s="24">
        <f>四川!C13</f>
        <v>2.6427904342968267E-2</v>
      </c>
      <c r="F36" s="24" t="s">
        <v>82</v>
      </c>
      <c r="G36" s="24" t="s">
        <v>36</v>
      </c>
      <c r="H36" s="25" t="s">
        <v>36</v>
      </c>
      <c r="I36" s="145">
        <f t="shared" si="0"/>
        <v>2.6427904342968267E-2</v>
      </c>
      <c r="J36" s="146">
        <f t="shared" si="1"/>
        <v>8</v>
      </c>
    </row>
    <row r="37" spans="2:10" x14ac:dyDescent="0.3">
      <c r="B37" s="14" t="s">
        <v>46</v>
      </c>
      <c r="C37" s="52" t="s">
        <v>29</v>
      </c>
      <c r="D37" s="144">
        <f>吉林!C12</f>
        <v>7.4247457947609341E-3</v>
      </c>
      <c r="E37" s="24" t="s">
        <v>36</v>
      </c>
      <c r="F37" s="24" t="s">
        <v>36</v>
      </c>
      <c r="G37" s="24" t="s">
        <v>36</v>
      </c>
      <c r="H37" s="25" t="s">
        <v>36</v>
      </c>
      <c r="I37" s="145">
        <f t="shared" si="0"/>
        <v>7.4247457947609341E-3</v>
      </c>
      <c r="J37" s="146">
        <f t="shared" si="1"/>
        <v>14</v>
      </c>
    </row>
    <row r="38" spans="2:10" x14ac:dyDescent="0.3">
      <c r="B38" s="14" t="s">
        <v>49</v>
      </c>
      <c r="C38" s="52" t="s">
        <v>29</v>
      </c>
      <c r="D38" s="144">
        <f>山东!C12</f>
        <v>6.0651792195964838E-3</v>
      </c>
      <c r="E38" s="24" t="s">
        <v>36</v>
      </c>
      <c r="F38" s="24" t="s">
        <v>36</v>
      </c>
      <c r="G38" s="24" t="s">
        <v>36</v>
      </c>
      <c r="H38" s="25" t="s">
        <v>36</v>
      </c>
      <c r="I38" s="145">
        <f t="shared" si="0"/>
        <v>6.0651792195964838E-3</v>
      </c>
      <c r="J38" s="146">
        <f t="shared" si="1"/>
        <v>15</v>
      </c>
    </row>
    <row r="39" spans="2:10" x14ac:dyDescent="0.3">
      <c r="B39" s="14" t="s">
        <v>55</v>
      </c>
      <c r="C39" s="52" t="s">
        <v>29</v>
      </c>
      <c r="D39" s="144">
        <f>山西!C12</f>
        <v>2.0591176421191904E-3</v>
      </c>
      <c r="E39" s="24" t="s">
        <v>36</v>
      </c>
      <c r="F39" s="24" t="s">
        <v>36</v>
      </c>
      <c r="G39" s="24" t="s">
        <v>36</v>
      </c>
      <c r="H39" s="25" t="s">
        <v>36</v>
      </c>
      <c r="I39" s="145">
        <f t="shared" si="0"/>
        <v>2.0591176421191904E-3</v>
      </c>
      <c r="J39" s="146">
        <f t="shared" si="1"/>
        <v>16</v>
      </c>
    </row>
    <row r="40" spans="2:10" x14ac:dyDescent="0.3">
      <c r="B40" s="14" t="s">
        <v>51</v>
      </c>
      <c r="C40" s="52" t="s">
        <v>29</v>
      </c>
      <c r="D40" s="144">
        <f>天津!C12</f>
        <v>-6.6328746574184638E-4</v>
      </c>
      <c r="E40" s="24" t="s">
        <v>36</v>
      </c>
      <c r="F40" s="24" t="s">
        <v>36</v>
      </c>
      <c r="G40" s="24" t="s">
        <v>36</v>
      </c>
      <c r="H40" s="25" t="s">
        <v>36</v>
      </c>
      <c r="I40" s="145">
        <f t="shared" si="0"/>
        <v>-6.6328746574184638E-4</v>
      </c>
      <c r="J40" s="146">
        <f t="shared" si="1"/>
        <v>17</v>
      </c>
    </row>
    <row r="41" spans="2:10" x14ac:dyDescent="0.3">
      <c r="B41" s="14" t="s">
        <v>96</v>
      </c>
      <c r="C41" s="52" t="s">
        <v>29</v>
      </c>
      <c r="D41" s="144">
        <f>蒙东!C12</f>
        <v>-1.3315232437421942E-3</v>
      </c>
      <c r="E41" s="24" t="s">
        <v>36</v>
      </c>
      <c r="F41" s="24" t="s">
        <v>36</v>
      </c>
      <c r="G41" s="24" t="s">
        <v>36</v>
      </c>
      <c r="H41" s="25" t="s">
        <v>36</v>
      </c>
      <c r="I41" s="145">
        <f t="shared" si="0"/>
        <v>-1.3315232437421942E-3</v>
      </c>
      <c r="J41" s="146">
        <f t="shared" si="1"/>
        <v>18</v>
      </c>
    </row>
    <row r="42" spans="2:10" x14ac:dyDescent="0.3">
      <c r="B42" s="14" t="s">
        <v>97</v>
      </c>
      <c r="C42" s="52" t="s">
        <v>29</v>
      </c>
      <c r="D42" s="144">
        <f>福建!C12</f>
        <v>-6.8584289764110906E-3</v>
      </c>
      <c r="E42" s="24" t="s">
        <v>36</v>
      </c>
      <c r="F42" s="24" t="s">
        <v>36</v>
      </c>
      <c r="G42" s="24" t="s">
        <v>36</v>
      </c>
      <c r="H42" s="25" t="s">
        <v>36</v>
      </c>
      <c r="I42" s="145">
        <f t="shared" si="0"/>
        <v>-6.8584289764110906E-3</v>
      </c>
      <c r="J42" s="146">
        <f t="shared" si="1"/>
        <v>19</v>
      </c>
    </row>
    <row r="43" spans="2:10" x14ac:dyDescent="0.3">
      <c r="B43" s="14" t="s">
        <v>98</v>
      </c>
      <c r="C43" s="52" t="s">
        <v>29</v>
      </c>
      <c r="D43" s="144">
        <f>北京!C12</f>
        <v>-2.9170051868208535E-2</v>
      </c>
      <c r="E43" s="24" t="s">
        <v>36</v>
      </c>
      <c r="F43" s="24" t="s">
        <v>36</v>
      </c>
      <c r="G43" s="24" t="s">
        <v>36</v>
      </c>
      <c r="H43" s="25" t="s">
        <v>36</v>
      </c>
      <c r="I43" s="145">
        <f t="shared" si="0"/>
        <v>-2.9170051868208535E-2</v>
      </c>
      <c r="J43" s="146">
        <f t="shared" si="1"/>
        <v>20</v>
      </c>
    </row>
    <row r="44" spans="2:10" x14ac:dyDescent="0.3">
      <c r="B44" s="14" t="s">
        <v>101</v>
      </c>
      <c r="C44" s="52" t="s">
        <v>29</v>
      </c>
      <c r="D44" s="144">
        <f>河北!C12</f>
        <v>-2.9170051868208535E-2</v>
      </c>
      <c r="E44" s="24" t="s">
        <v>36</v>
      </c>
      <c r="F44" s="24" t="s">
        <v>36</v>
      </c>
      <c r="G44" s="24" t="s">
        <v>36</v>
      </c>
      <c r="H44" s="25" t="s">
        <v>36</v>
      </c>
      <c r="I44" s="145">
        <f t="shared" si="0"/>
        <v>-2.9170051868208535E-2</v>
      </c>
      <c r="J44" s="146">
        <f t="shared" si="1"/>
        <v>20</v>
      </c>
    </row>
    <row r="45" spans="2:10" x14ac:dyDescent="0.3">
      <c r="B45" s="14" t="s">
        <v>99</v>
      </c>
      <c r="C45" s="52" t="s">
        <v>29</v>
      </c>
      <c r="D45" s="144">
        <f>宁夏!C12</f>
        <v>-3.3093639287669285E-2</v>
      </c>
      <c r="E45" s="24" t="s">
        <v>36</v>
      </c>
      <c r="F45" s="24" t="s">
        <v>36</v>
      </c>
      <c r="G45" s="24" t="s">
        <v>36</v>
      </c>
      <c r="H45" s="25" t="s">
        <v>36</v>
      </c>
      <c r="I45" s="145">
        <f t="shared" si="0"/>
        <v>-3.3093639287669285E-2</v>
      </c>
      <c r="J45" s="146">
        <f t="shared" si="1"/>
        <v>22</v>
      </c>
    </row>
    <row r="46" spans="2:10" x14ac:dyDescent="0.3">
      <c r="B46" s="14" t="s">
        <v>77</v>
      </c>
      <c r="C46" s="52" t="s">
        <v>29</v>
      </c>
      <c r="D46" s="144">
        <f>江西!C12</f>
        <v>-4.4543502891693398E-2</v>
      </c>
      <c r="E46" s="24" t="s">
        <v>36</v>
      </c>
      <c r="F46" s="24" t="s">
        <v>36</v>
      </c>
      <c r="G46" s="24" t="s">
        <v>36</v>
      </c>
      <c r="H46" s="25" t="s">
        <v>36</v>
      </c>
      <c r="I46" s="145">
        <f t="shared" si="0"/>
        <v>-4.4543502891693398E-2</v>
      </c>
      <c r="J46" s="146">
        <f t="shared" si="1"/>
        <v>23</v>
      </c>
    </row>
    <row r="47" spans="2:10" x14ac:dyDescent="0.3">
      <c r="B47" s="14" t="s">
        <v>88</v>
      </c>
      <c r="C47" s="52" t="s">
        <v>29</v>
      </c>
      <c r="D47" s="144">
        <f>贵州!C12</f>
        <v>-4.4687664296596874E-2</v>
      </c>
      <c r="E47" s="24" t="s">
        <v>36</v>
      </c>
      <c r="F47" s="24" t="s">
        <v>36</v>
      </c>
      <c r="G47" s="24" t="s">
        <v>36</v>
      </c>
      <c r="H47" s="25" t="s">
        <v>36</v>
      </c>
      <c r="I47" s="145">
        <f t="shared" si="0"/>
        <v>-4.4687664296596874E-2</v>
      </c>
      <c r="J47" s="146">
        <f t="shared" si="1"/>
        <v>24</v>
      </c>
    </row>
    <row r="48" spans="2:10" x14ac:dyDescent="0.3">
      <c r="B48" s="14" t="s">
        <v>84</v>
      </c>
      <c r="C48" s="52" t="s">
        <v>29</v>
      </c>
      <c r="D48" s="144">
        <f>广西!C12</f>
        <v>-4.669959824574077E-2</v>
      </c>
      <c r="E48" s="24" t="s">
        <v>36</v>
      </c>
      <c r="F48" s="24" t="s">
        <v>36</v>
      </c>
      <c r="G48" s="24" t="s">
        <v>36</v>
      </c>
      <c r="H48" s="25" t="s">
        <v>36</v>
      </c>
      <c r="I48" s="145">
        <f t="shared" si="0"/>
        <v>-4.669959824574077E-2</v>
      </c>
      <c r="J48" s="146">
        <f t="shared" si="1"/>
        <v>25</v>
      </c>
    </row>
    <row r="49" spans="2:10" x14ac:dyDescent="0.3">
      <c r="B49" s="14" t="s">
        <v>100</v>
      </c>
      <c r="C49" s="52" t="s">
        <v>29</v>
      </c>
      <c r="D49" s="144">
        <f>云南!C12</f>
        <v>-4.8324057919908348E-2</v>
      </c>
      <c r="E49" s="24" t="s">
        <v>36</v>
      </c>
      <c r="F49" s="24" t="s">
        <v>36</v>
      </c>
      <c r="G49" s="24" t="s">
        <v>36</v>
      </c>
      <c r="H49" s="25" t="s">
        <v>36</v>
      </c>
      <c r="I49" s="145">
        <f t="shared" si="0"/>
        <v>-4.8324057919908348E-2</v>
      </c>
      <c r="J49" s="146">
        <f t="shared" si="1"/>
        <v>26</v>
      </c>
    </row>
    <row r="50" spans="2:10" x14ac:dyDescent="0.3">
      <c r="B50" s="14" t="s">
        <v>76</v>
      </c>
      <c r="C50" s="52" t="s">
        <v>29</v>
      </c>
      <c r="D50" s="144">
        <f>上海!C12</f>
        <v>-8.4807569488718593E-2</v>
      </c>
      <c r="E50" s="24" t="s">
        <v>36</v>
      </c>
      <c r="F50" s="24" t="s">
        <v>36</v>
      </c>
      <c r="G50" s="24" t="s">
        <v>36</v>
      </c>
      <c r="H50" s="25" t="s">
        <v>36</v>
      </c>
      <c r="I50" s="145">
        <f t="shared" si="0"/>
        <v>-8.4807569488718593E-2</v>
      </c>
      <c r="J50" s="146">
        <f t="shared" si="1"/>
        <v>27</v>
      </c>
    </row>
    <row r="51" spans="2:10" x14ac:dyDescent="0.3">
      <c r="B51" s="14" t="s">
        <v>39</v>
      </c>
      <c r="C51" s="52" t="s">
        <v>29</v>
      </c>
      <c r="D51" s="144">
        <v>-9.9471148440746782E-2</v>
      </c>
      <c r="E51" s="24" t="s">
        <v>36</v>
      </c>
      <c r="F51" s="24" t="s">
        <v>36</v>
      </c>
      <c r="G51" s="24" t="s">
        <v>36</v>
      </c>
      <c r="H51" s="25" t="s">
        <v>36</v>
      </c>
      <c r="I51" s="145">
        <f t="shared" si="0"/>
        <v>-9.9471148440746782E-2</v>
      </c>
      <c r="J51" s="146">
        <f t="shared" si="1"/>
        <v>28</v>
      </c>
    </row>
    <row r="52" spans="2:10" ht="13.95" thickBot="1" x14ac:dyDescent="0.35">
      <c r="B52" s="35" t="s">
        <v>32</v>
      </c>
      <c r="C52" s="37" t="s">
        <v>29</v>
      </c>
      <c r="D52" s="150">
        <f>青海!C12</f>
        <v>-0.10672908613798149</v>
      </c>
      <c r="E52" s="47" t="s">
        <v>36</v>
      </c>
      <c r="F52" s="47" t="s">
        <v>36</v>
      </c>
      <c r="G52" s="47" t="s">
        <v>36</v>
      </c>
      <c r="H52" s="48" t="s">
        <v>36</v>
      </c>
      <c r="I52" s="148">
        <f t="shared" si="0"/>
        <v>-0.10672908613798149</v>
      </c>
      <c r="J52" s="149">
        <f t="shared" si="1"/>
        <v>29</v>
      </c>
    </row>
    <row r="54" spans="2:10" x14ac:dyDescent="0.25">
      <c r="B54" s="40" t="s">
        <v>211</v>
      </c>
    </row>
  </sheetData>
  <autoFilter ref="B23:J52" xr:uid="{C474DAB9-C71C-453D-9CC5-5C2BC83A1EB4}">
    <sortState xmlns:xlrd2="http://schemas.microsoft.com/office/spreadsheetml/2017/richdata2" ref="B24:J52">
      <sortCondition descending="1" ref="D23:D52"/>
    </sortState>
  </autoFilter>
  <phoneticPr fontId="4" type="noConversion"/>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B1:P96"/>
  <sheetViews>
    <sheetView zoomScaleNormal="100" workbookViewId="0">
      <selection activeCell="M11" sqref="M11"/>
    </sheetView>
  </sheetViews>
  <sheetFormatPr defaultColWidth="8.88671875" defaultRowHeight="13.35" x14ac:dyDescent="0.25"/>
  <cols>
    <col min="1" max="4" width="8.88671875" style="8"/>
    <col min="5" max="5" width="19.33203125" style="8" customWidth="1"/>
    <col min="6" max="6" width="8.88671875" style="8"/>
    <col min="7" max="8" width="5.77734375" style="8" customWidth="1"/>
    <col min="9" max="13" width="11.44140625" style="8" customWidth="1"/>
    <col min="14" max="14" width="10" style="8" customWidth="1"/>
    <col min="15" max="15" width="10" style="8" bestFit="1" customWidth="1"/>
    <col min="16" max="16384" width="8.88671875" style="8"/>
  </cols>
  <sheetData>
    <row r="1" spans="2:16" s="3" customFormat="1" x14ac:dyDescent="0.3">
      <c r="B1" s="1" t="s">
        <v>0</v>
      </c>
      <c r="C1" s="2" t="s">
        <v>1</v>
      </c>
    </row>
    <row r="2" spans="2:16" s="3" customFormat="1" x14ac:dyDescent="0.3">
      <c r="B2" s="4" t="s">
        <v>0</v>
      </c>
      <c r="C2" s="2" t="s">
        <v>2</v>
      </c>
    </row>
    <row r="3" spans="2:16" s="3" customFormat="1" x14ac:dyDescent="0.3">
      <c r="B3" s="5" t="s">
        <v>0</v>
      </c>
      <c r="C3" s="6" t="s">
        <v>3</v>
      </c>
      <c r="D3" s="7"/>
      <c r="E3" s="7"/>
      <c r="F3" s="7"/>
      <c r="G3" s="7"/>
      <c r="H3" s="7"/>
      <c r="I3" s="7"/>
      <c r="J3" s="7"/>
      <c r="K3" s="7"/>
      <c r="L3" s="6"/>
      <c r="M3" s="6"/>
      <c r="N3" s="6"/>
      <c r="O3" s="6"/>
      <c r="P3" s="6"/>
    </row>
    <row r="5" spans="2:16" ht="13.95" thickBot="1" x14ac:dyDescent="0.3"/>
    <row r="6" spans="2:16" ht="52.8" customHeight="1" x14ac:dyDescent="0.55000000000000004">
      <c r="B6" s="9" t="s">
        <v>270</v>
      </c>
      <c r="C6" s="10"/>
      <c r="D6" s="10"/>
      <c r="E6" s="10"/>
      <c r="F6" s="10"/>
      <c r="G6" s="10"/>
      <c r="H6" s="10"/>
      <c r="I6" s="11"/>
      <c r="J6" s="11"/>
      <c r="K6" s="11"/>
      <c r="L6" s="11"/>
      <c r="M6" s="12"/>
      <c r="N6" s="12"/>
      <c r="O6" s="13"/>
    </row>
    <row r="7" spans="2:16" x14ac:dyDescent="0.3">
      <c r="B7" s="14" t="s">
        <v>4</v>
      </c>
      <c r="C7" s="49"/>
      <c r="D7" s="49"/>
      <c r="E7" s="49"/>
      <c r="F7" s="49"/>
      <c r="G7" s="49"/>
      <c r="H7" s="49"/>
      <c r="I7" s="50"/>
      <c r="J7" s="50"/>
      <c r="K7" s="50"/>
      <c r="L7" s="50"/>
      <c r="M7" s="15"/>
      <c r="N7" s="15"/>
      <c r="O7" s="16"/>
    </row>
    <row r="8" spans="2:16" ht="13.95" thickBot="1" x14ac:dyDescent="0.35">
      <c r="B8" s="17" t="s">
        <v>5</v>
      </c>
      <c r="C8" s="18" t="s">
        <v>6</v>
      </c>
      <c r="D8" s="18" t="s">
        <v>7</v>
      </c>
      <c r="E8" s="18" t="s">
        <v>8</v>
      </c>
      <c r="F8" s="18" t="s">
        <v>9</v>
      </c>
      <c r="G8" s="18" t="s">
        <v>10</v>
      </c>
      <c r="H8" s="18" t="s">
        <v>11</v>
      </c>
      <c r="I8" s="19">
        <v>2021.12</v>
      </c>
      <c r="J8" s="19">
        <v>2022.1</v>
      </c>
      <c r="K8" s="19">
        <v>2022.2</v>
      </c>
      <c r="L8" s="19">
        <v>2022.3</v>
      </c>
      <c r="M8" s="20">
        <v>2022.4</v>
      </c>
      <c r="N8" s="20" t="s">
        <v>12</v>
      </c>
      <c r="O8" s="21" t="s">
        <v>13</v>
      </c>
    </row>
    <row r="9" spans="2:16" ht="13.95" thickTop="1" x14ac:dyDescent="0.3">
      <c r="B9" s="14" t="s">
        <v>20</v>
      </c>
      <c r="C9" s="49" t="s">
        <v>21</v>
      </c>
      <c r="D9" s="49" t="s">
        <v>22</v>
      </c>
      <c r="E9" s="49" t="s">
        <v>23</v>
      </c>
      <c r="F9" s="49" t="s">
        <v>24</v>
      </c>
      <c r="G9" s="49" t="s">
        <v>25</v>
      </c>
      <c r="H9" s="49" t="s">
        <v>26</v>
      </c>
      <c r="I9" s="51">
        <v>0.879575</v>
      </c>
      <c r="J9" s="51">
        <v>0.85557499999999997</v>
      </c>
      <c r="K9" s="51">
        <v>0.83097500000000002</v>
      </c>
      <c r="L9" s="51">
        <v>0.85842499999999999</v>
      </c>
      <c r="M9" s="22">
        <v>0.83547499999999997</v>
      </c>
      <c r="N9" s="23">
        <f>_xlfn.STDEV.P(I9:M9)</f>
        <v>1.7490385930561965E-2</v>
      </c>
      <c r="O9" s="23">
        <v>0.8520049999999999</v>
      </c>
    </row>
    <row r="10" spans="2:16" x14ac:dyDescent="0.3">
      <c r="B10" s="14" t="s">
        <v>20</v>
      </c>
      <c r="C10" s="49" t="s">
        <v>21</v>
      </c>
      <c r="D10" s="49" t="s">
        <v>22</v>
      </c>
      <c r="E10" s="49" t="s">
        <v>23</v>
      </c>
      <c r="F10" s="49" t="s">
        <v>24</v>
      </c>
      <c r="G10" s="49" t="s">
        <v>27</v>
      </c>
      <c r="H10" s="49" t="s">
        <v>26</v>
      </c>
      <c r="I10" s="51">
        <v>0.60182500000000005</v>
      </c>
      <c r="J10" s="51">
        <v>0.58582500000000004</v>
      </c>
      <c r="K10" s="51">
        <v>0.56942499999999996</v>
      </c>
      <c r="L10" s="51">
        <v>0.58772500000000005</v>
      </c>
      <c r="M10" s="22">
        <v>0.57242499999999996</v>
      </c>
      <c r="N10" s="23">
        <f>_xlfn.STDEV.P(I10:M10)</f>
        <v>1.1660257287041351E-2</v>
      </c>
      <c r="O10" s="23">
        <v>0.58344499999999999</v>
      </c>
    </row>
    <row r="11" spans="2:16" x14ac:dyDescent="0.3">
      <c r="B11" s="26" t="s">
        <v>20</v>
      </c>
      <c r="C11" s="27" t="s">
        <v>21</v>
      </c>
      <c r="D11" s="27" t="s">
        <v>22</v>
      </c>
      <c r="E11" s="27" t="s">
        <v>23</v>
      </c>
      <c r="F11" s="27" t="s">
        <v>24</v>
      </c>
      <c r="G11" s="27" t="s">
        <v>28</v>
      </c>
      <c r="H11" s="27" t="s">
        <v>26</v>
      </c>
      <c r="I11" s="28">
        <v>0.324075</v>
      </c>
      <c r="J11" s="28">
        <v>0.31607499999999999</v>
      </c>
      <c r="K11" s="28">
        <v>0.30787500000000001</v>
      </c>
      <c r="L11" s="28">
        <v>0.317025</v>
      </c>
      <c r="M11" s="29">
        <v>0.30937500000000001</v>
      </c>
      <c r="N11" s="30">
        <f t="shared" ref="N11:N74" si="0">_xlfn.STDEV.P(I11:M11)</f>
        <v>5.8301286435206512E-3</v>
      </c>
      <c r="O11" s="30">
        <v>0.31488499999999997</v>
      </c>
    </row>
    <row r="12" spans="2:16" x14ac:dyDescent="0.3">
      <c r="B12" s="14" t="s">
        <v>20</v>
      </c>
      <c r="C12" s="49" t="s">
        <v>32</v>
      </c>
      <c r="D12" s="49" t="s">
        <v>24</v>
      </c>
      <c r="E12" s="49" t="s">
        <v>33</v>
      </c>
      <c r="F12" s="49" t="s">
        <v>34</v>
      </c>
      <c r="G12" s="49" t="s">
        <v>25</v>
      </c>
      <c r="H12" s="49" t="s">
        <v>35</v>
      </c>
      <c r="I12" s="51">
        <v>0.553975</v>
      </c>
      <c r="J12" s="51">
        <v>0.54768700000000003</v>
      </c>
      <c r="K12" s="51">
        <v>0.56969199999999998</v>
      </c>
      <c r="L12" s="51">
        <v>0.56252000000000002</v>
      </c>
      <c r="M12" s="22">
        <v>0.56300899999999998</v>
      </c>
      <c r="N12" s="23">
        <f t="shared" si="0"/>
        <v>7.6851389213207942E-3</v>
      </c>
      <c r="O12" s="23">
        <v>0.5593766</v>
      </c>
    </row>
    <row r="13" spans="2:16" x14ac:dyDescent="0.3">
      <c r="B13" s="14" t="s">
        <v>20</v>
      </c>
      <c r="C13" s="49" t="s">
        <v>32</v>
      </c>
      <c r="D13" s="49" t="s">
        <v>24</v>
      </c>
      <c r="E13" s="49" t="s">
        <v>33</v>
      </c>
      <c r="F13" s="49" t="s">
        <v>34</v>
      </c>
      <c r="G13" s="49" t="s">
        <v>27</v>
      </c>
      <c r="H13" s="49" t="s">
        <v>35</v>
      </c>
      <c r="I13" s="51">
        <v>0.42832500000000001</v>
      </c>
      <c r="J13" s="51">
        <v>0.40442499999999998</v>
      </c>
      <c r="K13" s="51">
        <v>0.41792499999999999</v>
      </c>
      <c r="L13" s="51">
        <v>0.41352499999999998</v>
      </c>
      <c r="M13" s="22">
        <v>0.413825</v>
      </c>
      <c r="N13" s="23">
        <f t="shared" si="0"/>
        <v>7.7416794043669987E-3</v>
      </c>
      <c r="O13" s="23">
        <v>0.41560499999999995</v>
      </c>
    </row>
    <row r="14" spans="2:16" x14ac:dyDescent="0.3">
      <c r="B14" s="26" t="s">
        <v>20</v>
      </c>
      <c r="C14" s="27" t="s">
        <v>32</v>
      </c>
      <c r="D14" s="27" t="s">
        <v>24</v>
      </c>
      <c r="E14" s="27" t="s">
        <v>33</v>
      </c>
      <c r="F14" s="27" t="s">
        <v>34</v>
      </c>
      <c r="G14" s="27" t="s">
        <v>28</v>
      </c>
      <c r="H14" s="27" t="s">
        <v>35</v>
      </c>
      <c r="I14" s="28">
        <v>0.30267500000000003</v>
      </c>
      <c r="J14" s="28">
        <v>0.26116299999999998</v>
      </c>
      <c r="K14" s="28">
        <v>0.26615800000000001</v>
      </c>
      <c r="L14" s="28">
        <v>0.26452999999999999</v>
      </c>
      <c r="M14" s="29">
        <v>0.26464100000000002</v>
      </c>
      <c r="N14" s="30">
        <f t="shared" si="0"/>
        <v>1.5507044600438873E-2</v>
      </c>
      <c r="O14" s="30">
        <v>0.27183340000000006</v>
      </c>
    </row>
    <row r="15" spans="2:16" x14ac:dyDescent="0.3">
      <c r="B15" s="14" t="s">
        <v>20</v>
      </c>
      <c r="C15" s="49" t="s">
        <v>37</v>
      </c>
      <c r="D15" s="49" t="s">
        <v>22</v>
      </c>
      <c r="E15" s="49" t="s">
        <v>38</v>
      </c>
      <c r="F15" s="49" t="s">
        <v>34</v>
      </c>
      <c r="G15" s="49" t="s">
        <v>25</v>
      </c>
      <c r="H15" s="49" t="s">
        <v>26</v>
      </c>
      <c r="I15" s="51">
        <v>0.69362500000000005</v>
      </c>
      <c r="J15" s="51">
        <v>0.71642499999999998</v>
      </c>
      <c r="K15" s="51">
        <v>0.723325</v>
      </c>
      <c r="L15" s="51">
        <v>0.723325</v>
      </c>
      <c r="M15" s="22">
        <v>0.72362499999999996</v>
      </c>
      <c r="N15" s="23">
        <f t="shared" si="0"/>
        <v>1.1543413706525441E-2</v>
      </c>
      <c r="O15" s="23">
        <v>0.71606500000000006</v>
      </c>
    </row>
    <row r="16" spans="2:16" x14ac:dyDescent="0.3">
      <c r="B16" s="14" t="s">
        <v>20</v>
      </c>
      <c r="C16" s="49" t="s">
        <v>37</v>
      </c>
      <c r="D16" s="49" t="s">
        <v>22</v>
      </c>
      <c r="E16" s="49" t="s">
        <v>38</v>
      </c>
      <c r="F16" s="49" t="s">
        <v>34</v>
      </c>
      <c r="G16" s="49" t="s">
        <v>27</v>
      </c>
      <c r="H16" s="49" t="s">
        <v>26</v>
      </c>
      <c r="I16" s="51">
        <v>0.46952500000000003</v>
      </c>
      <c r="J16" s="51">
        <v>0.48472500000000002</v>
      </c>
      <c r="K16" s="51">
        <v>0.48932500000000001</v>
      </c>
      <c r="L16" s="51">
        <v>0.48932500000000001</v>
      </c>
      <c r="M16" s="22">
        <v>0.48952499999999999</v>
      </c>
      <c r="N16" s="23">
        <f t="shared" si="0"/>
        <v>7.6956091376836353E-3</v>
      </c>
      <c r="O16" s="23">
        <v>0.484485</v>
      </c>
    </row>
    <row r="17" spans="2:15" x14ac:dyDescent="0.3">
      <c r="B17" s="26" t="s">
        <v>20</v>
      </c>
      <c r="C17" s="27" t="s">
        <v>37</v>
      </c>
      <c r="D17" s="27" t="s">
        <v>22</v>
      </c>
      <c r="E17" s="27" t="s">
        <v>38</v>
      </c>
      <c r="F17" s="27" t="s">
        <v>34</v>
      </c>
      <c r="G17" s="27" t="s">
        <v>28</v>
      </c>
      <c r="H17" s="27" t="s">
        <v>26</v>
      </c>
      <c r="I17" s="28">
        <v>0.24512500000000001</v>
      </c>
      <c r="J17" s="28">
        <v>0.253025</v>
      </c>
      <c r="K17" s="28">
        <v>0.25532500000000002</v>
      </c>
      <c r="L17" s="28">
        <v>0.25532500000000002</v>
      </c>
      <c r="M17" s="29">
        <v>0.226025</v>
      </c>
      <c r="N17" s="30">
        <f t="shared" si="0"/>
        <v>1.1120899244215826E-2</v>
      </c>
      <c r="O17" s="30">
        <v>0.24696499999999996</v>
      </c>
    </row>
    <row r="18" spans="2:15" x14ac:dyDescent="0.3">
      <c r="B18" s="14" t="s">
        <v>20</v>
      </c>
      <c r="C18" s="49" t="s">
        <v>39</v>
      </c>
      <c r="D18" s="49" t="s">
        <v>22</v>
      </c>
      <c r="E18" s="49" t="s">
        <v>33</v>
      </c>
      <c r="F18" s="49" t="s">
        <v>24</v>
      </c>
      <c r="G18" s="49" t="s">
        <v>25</v>
      </c>
      <c r="H18" s="49" t="s">
        <v>26</v>
      </c>
      <c r="I18" s="51">
        <v>0.95247499999999996</v>
      </c>
      <c r="J18" s="51">
        <v>0.84602500000000003</v>
      </c>
      <c r="K18" s="51">
        <v>0.851325</v>
      </c>
      <c r="L18" s="51">
        <v>0.84862499999999996</v>
      </c>
      <c r="M18" s="22">
        <v>0.86612500000000003</v>
      </c>
      <c r="N18" s="23">
        <f t="shared" si="0"/>
        <v>4.0385893576841886E-2</v>
      </c>
      <c r="O18" s="23">
        <v>0.87291500000000011</v>
      </c>
    </row>
    <row r="19" spans="2:15" x14ac:dyDescent="0.3">
      <c r="B19" s="14" t="s">
        <v>20</v>
      </c>
      <c r="C19" s="49" t="s">
        <v>39</v>
      </c>
      <c r="D19" s="49" t="s">
        <v>22</v>
      </c>
      <c r="E19" s="49" t="s">
        <v>33</v>
      </c>
      <c r="F19" s="49" t="s">
        <v>24</v>
      </c>
      <c r="G19" s="49" t="s">
        <v>27</v>
      </c>
      <c r="H19" s="49" t="s">
        <v>26</v>
      </c>
      <c r="I19" s="51">
        <v>0.642625</v>
      </c>
      <c r="J19" s="51">
        <v>0.67702499999999999</v>
      </c>
      <c r="K19" s="51">
        <v>0.67502499999999999</v>
      </c>
      <c r="L19" s="51">
        <v>0.67022499999999996</v>
      </c>
      <c r="M19" s="22">
        <v>0.680925</v>
      </c>
      <c r="N19" s="23">
        <f t="shared" si="0"/>
        <v>1.3710667379817802E-2</v>
      </c>
      <c r="O19" s="23">
        <v>0.6691649999999999</v>
      </c>
    </row>
    <row r="20" spans="2:15" x14ac:dyDescent="0.3">
      <c r="B20" s="26" t="s">
        <v>20</v>
      </c>
      <c r="C20" s="27" t="s">
        <v>39</v>
      </c>
      <c r="D20" s="27" t="s">
        <v>22</v>
      </c>
      <c r="E20" s="27" t="s">
        <v>33</v>
      </c>
      <c r="F20" s="27" t="s">
        <v>24</v>
      </c>
      <c r="G20" s="27" t="s">
        <v>28</v>
      </c>
      <c r="H20" s="27" t="s">
        <v>26</v>
      </c>
      <c r="I20" s="28">
        <v>0.33277499999999999</v>
      </c>
      <c r="J20" s="28">
        <v>0.50892499999999996</v>
      </c>
      <c r="K20" s="28">
        <v>0.51652500000000001</v>
      </c>
      <c r="L20" s="28">
        <v>0.59232499999999999</v>
      </c>
      <c r="M20" s="29">
        <v>0.51012500000000005</v>
      </c>
      <c r="N20" s="30">
        <f t="shared" si="0"/>
        <v>8.5596801342106121E-2</v>
      </c>
      <c r="O20" s="30">
        <v>0.49213500000000004</v>
      </c>
    </row>
    <row r="21" spans="2:15" x14ac:dyDescent="0.3">
      <c r="B21" s="14" t="s">
        <v>40</v>
      </c>
      <c r="C21" s="49" t="s">
        <v>41</v>
      </c>
      <c r="D21" s="49" t="s">
        <v>42</v>
      </c>
      <c r="E21" s="49" t="s">
        <v>23</v>
      </c>
      <c r="F21" s="49" t="s">
        <v>24</v>
      </c>
      <c r="G21" s="49" t="s">
        <v>25</v>
      </c>
      <c r="H21" s="49" t="s">
        <v>26</v>
      </c>
      <c r="I21" s="51">
        <v>0.91384799999999999</v>
      </c>
      <c r="J21" s="51">
        <v>0.89799600000000002</v>
      </c>
      <c r="K21" s="51">
        <v>0.885347</v>
      </c>
      <c r="L21" s="51">
        <v>0.92030699999999999</v>
      </c>
      <c r="M21" s="22">
        <v>0.90756800000000004</v>
      </c>
      <c r="N21" s="23">
        <f t="shared" si="0"/>
        <v>1.2283985760330395E-2</v>
      </c>
      <c r="O21" s="23">
        <v>0.90501320000000018</v>
      </c>
    </row>
    <row r="22" spans="2:15" x14ac:dyDescent="0.3">
      <c r="B22" s="14" t="s">
        <v>40</v>
      </c>
      <c r="C22" s="49" t="s">
        <v>41</v>
      </c>
      <c r="D22" s="49" t="s">
        <v>42</v>
      </c>
      <c r="E22" s="49" t="s">
        <v>23</v>
      </c>
      <c r="F22" s="49" t="s">
        <v>24</v>
      </c>
      <c r="G22" s="49" t="s">
        <v>27</v>
      </c>
      <c r="H22" s="49" t="s">
        <v>26</v>
      </c>
      <c r="I22" s="51">
        <v>0.61670700000000001</v>
      </c>
      <c r="J22" s="51">
        <v>0.60613899999999998</v>
      </c>
      <c r="K22" s="51">
        <v>0.59770599999999996</v>
      </c>
      <c r="L22" s="51">
        <v>0.62101300000000004</v>
      </c>
      <c r="M22" s="22">
        <v>0.61251999999999995</v>
      </c>
      <c r="N22" s="23">
        <f t="shared" si="0"/>
        <v>8.1894167069456406E-3</v>
      </c>
      <c r="O22" s="23">
        <v>0.61081700000000005</v>
      </c>
    </row>
    <row r="23" spans="2:15" x14ac:dyDescent="0.3">
      <c r="B23" s="26" t="s">
        <v>40</v>
      </c>
      <c r="C23" s="27" t="s">
        <v>41</v>
      </c>
      <c r="D23" s="27" t="s">
        <v>42</v>
      </c>
      <c r="E23" s="27" t="s">
        <v>23</v>
      </c>
      <c r="F23" s="27" t="s">
        <v>24</v>
      </c>
      <c r="G23" s="27" t="s">
        <v>28</v>
      </c>
      <c r="H23" s="27" t="s">
        <v>26</v>
      </c>
      <c r="I23" s="28">
        <v>0.31956600000000002</v>
      </c>
      <c r="J23" s="28">
        <v>0.31428200000000001</v>
      </c>
      <c r="K23" s="28">
        <v>0.31006600000000001</v>
      </c>
      <c r="L23" s="28">
        <v>0.32171899999999998</v>
      </c>
      <c r="M23" s="29">
        <v>0.31747300000000001</v>
      </c>
      <c r="N23" s="30">
        <f t="shared" si="0"/>
        <v>4.0945690566895985E-3</v>
      </c>
      <c r="O23" s="30">
        <v>0.31662119999999999</v>
      </c>
    </row>
    <row r="24" spans="2:15" x14ac:dyDescent="0.3">
      <c r="B24" s="14" t="s">
        <v>40</v>
      </c>
      <c r="C24" s="49" t="s">
        <v>43</v>
      </c>
      <c r="D24" s="49" t="s">
        <v>24</v>
      </c>
      <c r="E24" s="49" t="s">
        <v>44</v>
      </c>
      <c r="F24" s="49" t="s">
        <v>34</v>
      </c>
      <c r="G24" s="49" t="s">
        <v>25</v>
      </c>
      <c r="H24" s="49" t="s">
        <v>26</v>
      </c>
      <c r="I24" s="51">
        <v>1.0206299999999999</v>
      </c>
      <c r="J24" s="51">
        <v>1.0206299999999999</v>
      </c>
      <c r="K24" s="51">
        <v>1.0102500000000001</v>
      </c>
      <c r="L24" s="51">
        <v>1.00857</v>
      </c>
      <c r="M24" s="22">
        <v>1.0011000000000001</v>
      </c>
      <c r="N24" s="23">
        <f t="shared" si="0"/>
        <v>7.5141562400577629E-3</v>
      </c>
      <c r="O24" s="23">
        <v>1.0122360000000001</v>
      </c>
    </row>
    <row r="25" spans="2:15" x14ac:dyDescent="0.3">
      <c r="B25" s="14" t="s">
        <v>40</v>
      </c>
      <c r="C25" s="49" t="s">
        <v>43</v>
      </c>
      <c r="D25" s="49" t="s">
        <v>24</v>
      </c>
      <c r="E25" s="49" t="s">
        <v>44</v>
      </c>
      <c r="F25" s="49" t="s">
        <v>34</v>
      </c>
      <c r="G25" s="49" t="s">
        <v>27</v>
      </c>
      <c r="H25" s="49" t="s">
        <v>26</v>
      </c>
      <c r="I25" s="51">
        <v>0.69169499999999995</v>
      </c>
      <c r="J25" s="51">
        <v>0.69169499999999995</v>
      </c>
      <c r="K25" s="51">
        <v>0.68477500000000002</v>
      </c>
      <c r="L25" s="51">
        <v>0.68365500000000001</v>
      </c>
      <c r="M25" s="22">
        <v>0.67867500000000003</v>
      </c>
      <c r="N25" s="23">
        <f t="shared" si="0"/>
        <v>5.0094374933718523E-3</v>
      </c>
      <c r="O25" s="23">
        <v>0.68609900000000001</v>
      </c>
    </row>
    <row r="26" spans="2:15" x14ac:dyDescent="0.3">
      <c r="B26" s="26" t="s">
        <v>40</v>
      </c>
      <c r="C26" s="27" t="s">
        <v>43</v>
      </c>
      <c r="D26" s="27" t="s">
        <v>24</v>
      </c>
      <c r="E26" s="27" t="s">
        <v>44</v>
      </c>
      <c r="F26" s="27" t="s">
        <v>34</v>
      </c>
      <c r="G26" s="27" t="s">
        <v>28</v>
      </c>
      <c r="H26" s="27" t="s">
        <v>26</v>
      </c>
      <c r="I26" s="28">
        <v>0.36276000000000003</v>
      </c>
      <c r="J26" s="28">
        <v>0.36276000000000003</v>
      </c>
      <c r="K26" s="28">
        <v>0.35930000000000001</v>
      </c>
      <c r="L26" s="28">
        <v>0.35874</v>
      </c>
      <c r="M26" s="29">
        <v>0.35625000000000001</v>
      </c>
      <c r="N26" s="30">
        <f t="shared" si="0"/>
        <v>2.5047187466859509E-3</v>
      </c>
      <c r="O26" s="30">
        <v>0.359962</v>
      </c>
    </row>
    <row r="27" spans="2:15" x14ac:dyDescent="0.3">
      <c r="B27" s="14" t="s">
        <v>40</v>
      </c>
      <c r="C27" s="49" t="s">
        <v>45</v>
      </c>
      <c r="D27" s="49" t="s">
        <v>42</v>
      </c>
      <c r="E27" s="49" t="s">
        <v>23</v>
      </c>
      <c r="F27" s="49" t="s">
        <v>24</v>
      </c>
      <c r="G27" s="49" t="s">
        <v>25</v>
      </c>
      <c r="H27" s="49" t="s">
        <v>26</v>
      </c>
      <c r="I27" s="51">
        <v>1.032338</v>
      </c>
      <c r="J27" s="51">
        <v>1.095812</v>
      </c>
      <c r="K27" s="51">
        <v>1.103556</v>
      </c>
      <c r="L27" s="51">
        <v>1.106822</v>
      </c>
      <c r="M27" s="22">
        <v>1.1064229999999999</v>
      </c>
      <c r="N27" s="23">
        <f t="shared" si="0"/>
        <v>2.8600863122640194E-2</v>
      </c>
      <c r="O27" s="23">
        <v>1.0889902</v>
      </c>
    </row>
    <row r="28" spans="2:15" x14ac:dyDescent="0.3">
      <c r="B28" s="14" t="s">
        <v>40</v>
      </c>
      <c r="C28" s="49" t="s">
        <v>45</v>
      </c>
      <c r="D28" s="49" t="s">
        <v>42</v>
      </c>
      <c r="E28" s="49" t="s">
        <v>23</v>
      </c>
      <c r="F28" s="49" t="s">
        <v>24</v>
      </c>
      <c r="G28" s="49" t="s">
        <v>27</v>
      </c>
      <c r="H28" s="49" t="s">
        <v>26</v>
      </c>
      <c r="I28" s="51">
        <v>0.69650000000000001</v>
      </c>
      <c r="J28" s="51">
        <v>0.73881600000000003</v>
      </c>
      <c r="K28" s="51">
        <v>0.74397899999999995</v>
      </c>
      <c r="L28" s="51">
        <v>0.74615600000000004</v>
      </c>
      <c r="M28" s="22">
        <v>0.74589000000000005</v>
      </c>
      <c r="N28" s="23">
        <f t="shared" si="0"/>
        <v>1.9067276034085208E-2</v>
      </c>
      <c r="O28" s="23">
        <v>0.73426820000000004</v>
      </c>
    </row>
    <row r="29" spans="2:15" x14ac:dyDescent="0.3">
      <c r="B29" s="26" t="s">
        <v>40</v>
      </c>
      <c r="C29" s="27" t="s">
        <v>45</v>
      </c>
      <c r="D29" s="27" t="s">
        <v>42</v>
      </c>
      <c r="E29" s="27" t="s">
        <v>23</v>
      </c>
      <c r="F29" s="27" t="s">
        <v>24</v>
      </c>
      <c r="G29" s="27" t="s">
        <v>28</v>
      </c>
      <c r="H29" s="27" t="s">
        <v>26</v>
      </c>
      <c r="I29" s="28">
        <v>0.36066300000000001</v>
      </c>
      <c r="J29" s="28">
        <v>0.38182100000000002</v>
      </c>
      <c r="K29" s="28">
        <v>0.38440200000000002</v>
      </c>
      <c r="L29" s="28">
        <v>0.38549099999999997</v>
      </c>
      <c r="M29" s="29">
        <v>0.38535799999999998</v>
      </c>
      <c r="N29" s="30">
        <f t="shared" si="0"/>
        <v>9.5335870898628633E-3</v>
      </c>
      <c r="O29" s="30">
        <v>0.37954699999999997</v>
      </c>
    </row>
    <row r="30" spans="2:15" x14ac:dyDescent="0.3">
      <c r="B30" s="14" t="s">
        <v>40</v>
      </c>
      <c r="C30" s="49" t="s">
        <v>46</v>
      </c>
      <c r="D30" s="49" t="s">
        <v>24</v>
      </c>
      <c r="E30" s="49" t="s">
        <v>47</v>
      </c>
      <c r="F30" s="49" t="s">
        <v>34</v>
      </c>
      <c r="G30" s="49" t="s">
        <v>25</v>
      </c>
      <c r="H30" s="49" t="s">
        <v>26</v>
      </c>
      <c r="I30" s="51">
        <v>1.10944</v>
      </c>
      <c r="J30" s="51">
        <v>1.1118699999999999</v>
      </c>
      <c r="K30" s="51">
        <v>1.1167450000000001</v>
      </c>
      <c r="L30" s="51">
        <v>1.1117349999999999</v>
      </c>
      <c r="M30" s="22">
        <v>1.111615</v>
      </c>
      <c r="N30" s="23">
        <f t="shared" si="0"/>
        <v>2.4045444474994062E-3</v>
      </c>
      <c r="O30" s="23">
        <v>1.1122810000000001</v>
      </c>
    </row>
    <row r="31" spans="2:15" x14ac:dyDescent="0.3">
      <c r="B31" s="14" t="s">
        <v>40</v>
      </c>
      <c r="C31" s="49" t="s">
        <v>46</v>
      </c>
      <c r="D31" s="49" t="s">
        <v>24</v>
      </c>
      <c r="E31" s="49" t="s">
        <v>47</v>
      </c>
      <c r="F31" s="49" t="s">
        <v>34</v>
      </c>
      <c r="G31" s="49" t="s">
        <v>27</v>
      </c>
      <c r="H31" s="49" t="s">
        <v>26</v>
      </c>
      <c r="I31" s="51">
        <v>0.75463499999999994</v>
      </c>
      <c r="J31" s="51">
        <v>0.75625500000000001</v>
      </c>
      <c r="K31" s="51">
        <v>0.75950499999999999</v>
      </c>
      <c r="L31" s="51">
        <v>0.75616499999999998</v>
      </c>
      <c r="M31" s="22">
        <v>0.75608500000000001</v>
      </c>
      <c r="N31" s="23">
        <f t="shared" si="0"/>
        <v>1.6030296316662477E-3</v>
      </c>
      <c r="O31" s="23">
        <v>0.75652900000000001</v>
      </c>
    </row>
    <row r="32" spans="2:15" x14ac:dyDescent="0.3">
      <c r="B32" s="26" t="s">
        <v>40</v>
      </c>
      <c r="C32" s="27" t="s">
        <v>46</v>
      </c>
      <c r="D32" s="27" t="s">
        <v>24</v>
      </c>
      <c r="E32" s="27" t="s">
        <v>47</v>
      </c>
      <c r="F32" s="27" t="s">
        <v>34</v>
      </c>
      <c r="G32" s="27" t="s">
        <v>28</v>
      </c>
      <c r="H32" s="27" t="s">
        <v>26</v>
      </c>
      <c r="I32" s="28">
        <v>0.39983000000000002</v>
      </c>
      <c r="J32" s="28">
        <v>0.40064</v>
      </c>
      <c r="K32" s="28">
        <v>0.40226499999999998</v>
      </c>
      <c r="L32" s="28">
        <v>0.40059499999999998</v>
      </c>
      <c r="M32" s="29">
        <v>0.40055499999999999</v>
      </c>
      <c r="N32" s="30">
        <f t="shared" si="0"/>
        <v>8.0151481583311073E-4</v>
      </c>
      <c r="O32" s="30">
        <v>0.40077700000000005</v>
      </c>
    </row>
    <row r="33" spans="2:15" x14ac:dyDescent="0.3">
      <c r="B33" s="14" t="s">
        <v>48</v>
      </c>
      <c r="C33" s="49" t="s">
        <v>49</v>
      </c>
      <c r="D33" s="49" t="s">
        <v>24</v>
      </c>
      <c r="E33" s="49" t="s">
        <v>33</v>
      </c>
      <c r="F33" s="49" t="s">
        <v>34</v>
      </c>
      <c r="G33" s="49" t="s">
        <v>25</v>
      </c>
      <c r="H33" s="49" t="s">
        <v>26</v>
      </c>
      <c r="I33" s="51">
        <v>0.96566870000000005</v>
      </c>
      <c r="J33" s="51">
        <v>0.97176870000000004</v>
      </c>
      <c r="K33" s="51">
        <v>0.9338687</v>
      </c>
      <c r="L33" s="51">
        <v>0.93776879999999996</v>
      </c>
      <c r="M33" s="22">
        <v>0.96946874999999999</v>
      </c>
      <c r="N33" s="23">
        <f t="shared" si="0"/>
        <v>1.6402986240364917E-2</v>
      </c>
      <c r="O33" s="23">
        <v>0.9557087299999999</v>
      </c>
    </row>
    <row r="34" spans="2:15" x14ac:dyDescent="0.3">
      <c r="B34" s="14" t="s">
        <v>48</v>
      </c>
      <c r="C34" s="49" t="s">
        <v>49</v>
      </c>
      <c r="D34" s="49" t="s">
        <v>24</v>
      </c>
      <c r="E34" s="49" t="s">
        <v>33</v>
      </c>
      <c r="F34" s="49" t="s">
        <v>34</v>
      </c>
      <c r="G34" s="49" t="s">
        <v>27</v>
      </c>
      <c r="H34" s="49" t="s">
        <v>26</v>
      </c>
      <c r="I34" s="51">
        <v>0.6858687</v>
      </c>
      <c r="J34" s="51">
        <v>0.6934688</v>
      </c>
      <c r="K34" s="51">
        <v>0.66006880000000001</v>
      </c>
      <c r="L34" s="51">
        <v>0.66036870000000003</v>
      </c>
      <c r="M34" s="22">
        <v>0.68946874999999996</v>
      </c>
      <c r="N34" s="23">
        <f t="shared" si="0"/>
        <v>1.4594579336246711E-2</v>
      </c>
      <c r="O34" s="23">
        <v>0.67784875</v>
      </c>
    </row>
    <row r="35" spans="2:15" x14ac:dyDescent="0.3">
      <c r="B35" s="26" t="s">
        <v>48</v>
      </c>
      <c r="C35" s="27" t="s">
        <v>49</v>
      </c>
      <c r="D35" s="27" t="s">
        <v>24</v>
      </c>
      <c r="E35" s="27" t="s">
        <v>33</v>
      </c>
      <c r="F35" s="27" t="s">
        <v>34</v>
      </c>
      <c r="G35" s="27" t="s">
        <v>28</v>
      </c>
      <c r="H35" s="27" t="s">
        <v>26</v>
      </c>
      <c r="I35" s="28">
        <v>0.4060687</v>
      </c>
      <c r="J35" s="28">
        <v>0.4151687</v>
      </c>
      <c r="K35" s="28">
        <v>0.38636870000000001</v>
      </c>
      <c r="L35" s="28">
        <v>0.38306879999999999</v>
      </c>
      <c r="M35" s="29">
        <v>0.40946874999999999</v>
      </c>
      <c r="N35" s="30">
        <f t="shared" si="0"/>
        <v>1.2876719706571236E-2</v>
      </c>
      <c r="O35" s="30">
        <v>0.40002873</v>
      </c>
    </row>
    <row r="36" spans="2:15" x14ac:dyDescent="0.3">
      <c r="B36" s="14" t="s">
        <v>48</v>
      </c>
      <c r="C36" s="49" t="s">
        <v>50</v>
      </c>
      <c r="D36" s="49" t="s">
        <v>42</v>
      </c>
      <c r="E36" s="49" t="s">
        <v>23</v>
      </c>
      <c r="F36" s="49" t="s">
        <v>24</v>
      </c>
      <c r="G36" s="49" t="s">
        <v>25</v>
      </c>
      <c r="H36" s="49" t="s">
        <v>26</v>
      </c>
      <c r="I36" s="51">
        <v>1.1103989999999999</v>
      </c>
      <c r="J36" s="51">
        <v>1.1057920000000001</v>
      </c>
      <c r="K36" s="51">
        <v>1.0892170000000001</v>
      </c>
      <c r="L36" s="51">
        <v>1.12869</v>
      </c>
      <c r="M36" s="22">
        <v>1.116935</v>
      </c>
      <c r="N36" s="23">
        <f t="shared" si="0"/>
        <v>1.3015348333410013E-2</v>
      </c>
      <c r="O36" s="23">
        <v>1.1102066000000002</v>
      </c>
    </row>
    <row r="37" spans="2:15" x14ac:dyDescent="0.3">
      <c r="B37" s="14" t="s">
        <v>48</v>
      </c>
      <c r="C37" s="49" t="s">
        <v>50</v>
      </c>
      <c r="D37" s="49" t="s">
        <v>42</v>
      </c>
      <c r="E37" s="49" t="s">
        <v>23</v>
      </c>
      <c r="F37" s="49" t="s">
        <v>24</v>
      </c>
      <c r="G37" s="49" t="s">
        <v>27</v>
      </c>
      <c r="H37" s="49" t="s">
        <v>26</v>
      </c>
      <c r="I37" s="51">
        <v>0.80728800000000001</v>
      </c>
      <c r="J37" s="51">
        <v>0.80911999999999995</v>
      </c>
      <c r="K37" s="51">
        <v>0.79594699999999996</v>
      </c>
      <c r="L37" s="51">
        <v>0.82473099999999999</v>
      </c>
      <c r="M37" s="22">
        <v>0.816222</v>
      </c>
      <c r="N37" s="23">
        <f t="shared" si="0"/>
        <v>9.5827263886641475E-3</v>
      </c>
      <c r="O37" s="23">
        <v>0.81066159999999987</v>
      </c>
    </row>
    <row r="38" spans="2:15" x14ac:dyDescent="0.3">
      <c r="B38" s="26" t="s">
        <v>48</v>
      </c>
      <c r="C38" s="27" t="s">
        <v>50</v>
      </c>
      <c r="D38" s="27" t="s">
        <v>42</v>
      </c>
      <c r="E38" s="27" t="s">
        <v>23</v>
      </c>
      <c r="F38" s="27" t="s">
        <v>24</v>
      </c>
      <c r="G38" s="27" t="s">
        <v>28</v>
      </c>
      <c r="H38" s="27" t="s">
        <v>26</v>
      </c>
      <c r="I38" s="28">
        <v>0.53324300000000002</v>
      </c>
      <c r="J38" s="28">
        <v>0.54089600000000004</v>
      </c>
      <c r="K38" s="28">
        <v>0.53079900000000002</v>
      </c>
      <c r="L38" s="28">
        <v>0.54991900000000005</v>
      </c>
      <c r="M38" s="29">
        <v>0.54434499999999997</v>
      </c>
      <c r="N38" s="30">
        <f t="shared" si="0"/>
        <v>7.0463677338044187E-3</v>
      </c>
      <c r="O38" s="30">
        <v>0.5398404</v>
      </c>
    </row>
    <row r="39" spans="2:15" x14ac:dyDescent="0.3">
      <c r="B39" s="14" t="s">
        <v>48</v>
      </c>
      <c r="C39" s="49" t="s">
        <v>51</v>
      </c>
      <c r="D39" s="49" t="s">
        <v>42</v>
      </c>
      <c r="E39" s="49" t="s">
        <v>52</v>
      </c>
      <c r="F39" s="49" t="s">
        <v>24</v>
      </c>
      <c r="G39" s="49" t="s">
        <v>53</v>
      </c>
      <c r="H39" s="49" t="s">
        <v>26</v>
      </c>
      <c r="I39" s="51">
        <v>1.030268</v>
      </c>
      <c r="J39" s="51">
        <v>1.022068</v>
      </c>
      <c r="K39" s="51">
        <v>1.019568</v>
      </c>
      <c r="L39" s="51">
        <v>1.0047680000000001</v>
      </c>
      <c r="M39" s="22">
        <v>1.0001679999999999</v>
      </c>
      <c r="N39" s="23">
        <f t="shared" si="0"/>
        <v>1.1206605195151638E-2</v>
      </c>
      <c r="O39" s="23">
        <v>1.015368</v>
      </c>
    </row>
    <row r="40" spans="2:15" x14ac:dyDescent="0.3">
      <c r="B40" s="14" t="s">
        <v>48</v>
      </c>
      <c r="C40" s="49" t="s">
        <v>51</v>
      </c>
      <c r="D40" s="49" t="s">
        <v>42</v>
      </c>
      <c r="E40" s="49" t="s">
        <v>52</v>
      </c>
      <c r="F40" s="49" t="s">
        <v>24</v>
      </c>
      <c r="G40" s="49" t="s">
        <v>27</v>
      </c>
      <c r="H40" s="49" t="s">
        <v>26</v>
      </c>
      <c r="I40" s="51">
        <v>0.68976800000000005</v>
      </c>
      <c r="J40" s="51">
        <v>0.71326800000000001</v>
      </c>
      <c r="K40" s="51">
        <v>0.70956799999999998</v>
      </c>
      <c r="L40" s="51">
        <v>0.69296800000000003</v>
      </c>
      <c r="M40" s="22">
        <v>0.65886800000000001</v>
      </c>
      <c r="N40" s="23">
        <f t="shared" si="0"/>
        <v>1.9290764629739273E-2</v>
      </c>
      <c r="O40" s="23">
        <v>0.69288800000000006</v>
      </c>
    </row>
    <row r="41" spans="2:15" x14ac:dyDescent="0.3">
      <c r="B41" s="26" t="s">
        <v>48</v>
      </c>
      <c r="C41" s="27" t="s">
        <v>51</v>
      </c>
      <c r="D41" s="27" t="s">
        <v>42</v>
      </c>
      <c r="E41" s="27" t="s">
        <v>52</v>
      </c>
      <c r="F41" s="27" t="s">
        <v>24</v>
      </c>
      <c r="G41" s="27" t="s">
        <v>28</v>
      </c>
      <c r="H41" s="27" t="s">
        <v>26</v>
      </c>
      <c r="I41" s="28">
        <v>0.36636800000000003</v>
      </c>
      <c r="J41" s="28">
        <v>0.37976799999999999</v>
      </c>
      <c r="K41" s="28">
        <v>0.37476799999999999</v>
      </c>
      <c r="L41" s="28">
        <v>0.35626799999999997</v>
      </c>
      <c r="M41" s="29">
        <v>0.35266799999999998</v>
      </c>
      <c r="N41" s="30">
        <f t="shared" si="0"/>
        <v>1.0382870508679195E-2</v>
      </c>
      <c r="O41" s="30">
        <v>0.36596799999999996</v>
      </c>
    </row>
    <row r="42" spans="2:15" x14ac:dyDescent="0.3">
      <c r="B42" s="14" t="s">
        <v>48</v>
      </c>
      <c r="C42" s="49" t="s">
        <v>54</v>
      </c>
      <c r="D42" s="49" t="s">
        <v>24</v>
      </c>
      <c r="E42" s="49" t="s">
        <v>23</v>
      </c>
      <c r="F42" s="49" t="s">
        <v>34</v>
      </c>
      <c r="G42" s="49" t="s">
        <v>25</v>
      </c>
      <c r="H42" s="49" t="s">
        <v>26</v>
      </c>
      <c r="I42" s="51">
        <v>0.82851799999999998</v>
      </c>
      <c r="J42" s="51">
        <v>0.81976800000000005</v>
      </c>
      <c r="K42" s="51">
        <v>0.78571800000000003</v>
      </c>
      <c r="L42" s="51">
        <v>0.80946799999999997</v>
      </c>
      <c r="M42" s="22">
        <v>0.81466799999999995</v>
      </c>
      <c r="N42" s="23">
        <f t="shared" si="0"/>
        <v>1.4399770831509775E-2</v>
      </c>
      <c r="O42" s="23">
        <v>0.81162800000000002</v>
      </c>
    </row>
    <row r="43" spans="2:15" x14ac:dyDescent="0.3">
      <c r="B43" s="14" t="s">
        <v>48</v>
      </c>
      <c r="C43" s="49" t="s">
        <v>54</v>
      </c>
      <c r="D43" s="49" t="s">
        <v>24</v>
      </c>
      <c r="E43" s="49" t="s">
        <v>23</v>
      </c>
      <c r="F43" s="49" t="s">
        <v>34</v>
      </c>
      <c r="G43" s="49" t="s">
        <v>27</v>
      </c>
      <c r="H43" s="49" t="s">
        <v>26</v>
      </c>
      <c r="I43" s="51">
        <v>0.62116800000000005</v>
      </c>
      <c r="J43" s="51">
        <v>0.61496799999999996</v>
      </c>
      <c r="K43" s="51">
        <v>0.58176799999999995</v>
      </c>
      <c r="L43" s="51">
        <v>0.60686799999999996</v>
      </c>
      <c r="M43" s="22">
        <v>0.61346800000000001</v>
      </c>
      <c r="N43" s="23">
        <f t="shared" si="0"/>
        <v>1.3715888596806287E-2</v>
      </c>
      <c r="O43" s="23">
        <v>0.60764799999999997</v>
      </c>
    </row>
    <row r="44" spans="2:15" x14ac:dyDescent="0.3">
      <c r="B44" s="26" t="s">
        <v>48</v>
      </c>
      <c r="C44" s="27" t="s">
        <v>54</v>
      </c>
      <c r="D44" s="27" t="s">
        <v>24</v>
      </c>
      <c r="E44" s="27" t="s">
        <v>23</v>
      </c>
      <c r="F44" s="27" t="s">
        <v>34</v>
      </c>
      <c r="G44" s="27" t="s">
        <v>28</v>
      </c>
      <c r="H44" s="27" t="s">
        <v>26</v>
      </c>
      <c r="I44" s="28">
        <v>0.41381800000000002</v>
      </c>
      <c r="J44" s="28">
        <v>0.41016799999999998</v>
      </c>
      <c r="K44" s="28">
        <v>0.37781799999999999</v>
      </c>
      <c r="L44" s="28">
        <v>0.40426800000000002</v>
      </c>
      <c r="M44" s="29">
        <v>0.41226800000000002</v>
      </c>
      <c r="N44" s="30">
        <f t="shared" si="0"/>
        <v>1.3325276732586091E-2</v>
      </c>
      <c r="O44" s="30">
        <v>0.40366800000000003</v>
      </c>
    </row>
    <row r="45" spans="2:15" x14ac:dyDescent="0.3">
      <c r="B45" s="14" t="s">
        <v>48</v>
      </c>
      <c r="C45" s="49" t="s">
        <v>55</v>
      </c>
      <c r="D45" s="49" t="s">
        <v>42</v>
      </c>
      <c r="E45" s="49" t="s">
        <v>23</v>
      </c>
      <c r="F45" s="49" t="s">
        <v>24</v>
      </c>
      <c r="G45" s="49" t="s">
        <v>25</v>
      </c>
      <c r="H45" s="49" t="s">
        <v>26</v>
      </c>
      <c r="I45" s="51">
        <v>0.76119999999999999</v>
      </c>
      <c r="J45" s="51">
        <v>0.80961700000000003</v>
      </c>
      <c r="K45" s="51">
        <v>0.81027300000000002</v>
      </c>
      <c r="L45" s="51">
        <v>0.83736200000000005</v>
      </c>
      <c r="M45" s="22">
        <v>0.8024</v>
      </c>
      <c r="N45" s="23">
        <f t="shared" si="0"/>
        <v>2.4569001124180874E-2</v>
      </c>
      <c r="O45" s="23">
        <v>0.80417039999999995</v>
      </c>
    </row>
    <row r="46" spans="2:15" x14ac:dyDescent="0.3">
      <c r="B46" s="14" t="s">
        <v>48</v>
      </c>
      <c r="C46" s="49" t="s">
        <v>55</v>
      </c>
      <c r="D46" s="49" t="s">
        <v>42</v>
      </c>
      <c r="E46" s="49" t="s">
        <v>23</v>
      </c>
      <c r="F46" s="49" t="s">
        <v>24</v>
      </c>
      <c r="G46" s="49" t="s">
        <v>27</v>
      </c>
      <c r="H46" s="49" t="s">
        <v>26</v>
      </c>
      <c r="I46" s="51">
        <v>0.53049999999999997</v>
      </c>
      <c r="J46" s="51">
        <v>0.53223200000000004</v>
      </c>
      <c r="K46" s="51">
        <v>0.52933699999999995</v>
      </c>
      <c r="L46" s="51">
        <v>0.54857599999999995</v>
      </c>
      <c r="M46" s="22">
        <v>0.52669999999999995</v>
      </c>
      <c r="N46" s="23">
        <f t="shared" si="0"/>
        <v>7.7647841438123677E-3</v>
      </c>
      <c r="O46" s="23">
        <v>0.53346899999999997</v>
      </c>
    </row>
    <row r="47" spans="2:15" x14ac:dyDescent="0.3">
      <c r="B47" s="26" t="s">
        <v>48</v>
      </c>
      <c r="C47" s="27" t="s">
        <v>55</v>
      </c>
      <c r="D47" s="27" t="s">
        <v>42</v>
      </c>
      <c r="E47" s="27" t="s">
        <v>23</v>
      </c>
      <c r="F47" s="27" t="s">
        <v>24</v>
      </c>
      <c r="G47" s="27" t="s">
        <v>28</v>
      </c>
      <c r="H47" s="27" t="s">
        <v>26</v>
      </c>
      <c r="I47" s="28">
        <v>0.31590000000000001</v>
      </c>
      <c r="J47" s="28">
        <v>0.27796300000000002</v>
      </c>
      <c r="K47" s="28">
        <v>0.27181300000000003</v>
      </c>
      <c r="L47" s="28">
        <v>0.283856</v>
      </c>
      <c r="M47" s="29">
        <v>0.27400000000000002</v>
      </c>
      <c r="N47" s="30">
        <f t="shared" si="0"/>
        <v>1.6125160893460874E-2</v>
      </c>
      <c r="O47" s="30">
        <v>0.28470640000000003</v>
      </c>
    </row>
    <row r="48" spans="2:15" x14ac:dyDescent="0.3">
      <c r="B48" s="14" t="s">
        <v>56</v>
      </c>
      <c r="C48" s="49" t="s">
        <v>57</v>
      </c>
      <c r="D48" s="49" t="s">
        <v>24</v>
      </c>
      <c r="E48" s="49" t="s">
        <v>23</v>
      </c>
      <c r="F48" s="49" t="s">
        <v>34</v>
      </c>
      <c r="G48" s="49" t="s">
        <v>25</v>
      </c>
      <c r="H48" s="49" t="s">
        <v>35</v>
      </c>
      <c r="I48" s="51">
        <v>1.0713630000000001</v>
      </c>
      <c r="J48" s="51">
        <v>1.065701</v>
      </c>
      <c r="K48" s="51">
        <v>1.0944579999999999</v>
      </c>
      <c r="L48" s="51">
        <v>1.095799</v>
      </c>
      <c r="M48" s="31">
        <f>(0.7104-0.0452)*1.49+0.0452</f>
        <v>1.036348</v>
      </c>
      <c r="N48" s="23">
        <f t="shared" si="0"/>
        <v>2.1813803550962827E-2</v>
      </c>
      <c r="O48" s="23">
        <v>1.0727338</v>
      </c>
    </row>
    <row r="49" spans="2:15" x14ac:dyDescent="0.3">
      <c r="B49" s="14" t="s">
        <v>56</v>
      </c>
      <c r="C49" s="49" t="s">
        <v>57</v>
      </c>
      <c r="D49" s="49" t="s">
        <v>24</v>
      </c>
      <c r="E49" s="49" t="s">
        <v>23</v>
      </c>
      <c r="F49" s="49" t="s">
        <v>34</v>
      </c>
      <c r="G49" s="49" t="s">
        <v>27</v>
      </c>
      <c r="H49" s="49" t="s">
        <v>35</v>
      </c>
      <c r="I49" s="51">
        <v>0.7339</v>
      </c>
      <c r="J49" s="51">
        <v>0.73009999999999997</v>
      </c>
      <c r="K49" s="51">
        <v>0.74939999999999996</v>
      </c>
      <c r="L49" s="51">
        <v>0.75029999999999997</v>
      </c>
      <c r="M49" s="22">
        <v>0.71040000000000003</v>
      </c>
      <c r="N49" s="23">
        <f t="shared" si="0"/>
        <v>1.4640136611384446E-2</v>
      </c>
      <c r="O49" s="23">
        <v>0.73482000000000003</v>
      </c>
    </row>
    <row r="50" spans="2:15" x14ac:dyDescent="0.3">
      <c r="B50" s="26" t="s">
        <v>56</v>
      </c>
      <c r="C50" s="27" t="s">
        <v>57</v>
      </c>
      <c r="D50" s="27" t="s">
        <v>24</v>
      </c>
      <c r="E50" s="27" t="s">
        <v>23</v>
      </c>
      <c r="F50" s="27" t="s">
        <v>34</v>
      </c>
      <c r="G50" s="27" t="s">
        <v>28</v>
      </c>
      <c r="H50" s="27" t="s">
        <v>35</v>
      </c>
      <c r="I50" s="28">
        <v>0.375776</v>
      </c>
      <c r="J50" s="28">
        <v>0.37395200000000001</v>
      </c>
      <c r="K50" s="28">
        <v>0.383216</v>
      </c>
      <c r="L50" s="28">
        <v>0.38364799999999999</v>
      </c>
      <c r="M50" s="32">
        <f>(0.7104-0.0452)*0.48+0.0452</f>
        <v>0.36449599999999999</v>
      </c>
      <c r="N50" s="30">
        <f t="shared" si="0"/>
        <v>7.027265573464548E-3</v>
      </c>
      <c r="O50" s="30">
        <v>0.37621759999999999</v>
      </c>
    </row>
    <row r="51" spans="2:15" x14ac:dyDescent="0.3">
      <c r="B51" s="14" t="s">
        <v>56</v>
      </c>
      <c r="C51" s="49" t="s">
        <v>58</v>
      </c>
      <c r="D51" s="49" t="s">
        <v>42</v>
      </c>
      <c r="E51" s="49" t="s">
        <v>23</v>
      </c>
      <c r="F51" s="49" t="s">
        <v>24</v>
      </c>
      <c r="G51" s="49" t="s">
        <v>25</v>
      </c>
      <c r="H51" s="49" t="s">
        <v>26</v>
      </c>
      <c r="I51" s="51">
        <v>1.1177299999999999</v>
      </c>
      <c r="J51" s="51">
        <v>1.0960700000000001</v>
      </c>
      <c r="K51" s="51">
        <v>1.1666000000000001</v>
      </c>
      <c r="L51" s="51">
        <v>1.1569799999999999</v>
      </c>
      <c r="M51" s="22">
        <v>1.07161</v>
      </c>
      <c r="N51" s="23">
        <f t="shared" si="0"/>
        <v>3.5895142512601896E-2</v>
      </c>
      <c r="O51" s="23">
        <v>1.1217979999999999</v>
      </c>
    </row>
    <row r="52" spans="2:15" x14ac:dyDescent="0.3">
      <c r="B52" s="14" t="s">
        <v>56</v>
      </c>
      <c r="C52" s="49" t="s">
        <v>58</v>
      </c>
      <c r="D52" s="49" t="s">
        <v>42</v>
      </c>
      <c r="E52" s="49" t="s">
        <v>23</v>
      </c>
      <c r="F52" s="49" t="s">
        <v>24</v>
      </c>
      <c r="G52" s="49" t="s">
        <v>27</v>
      </c>
      <c r="H52" s="49" t="s">
        <v>26</v>
      </c>
      <c r="I52" s="51">
        <v>0.74929999999999997</v>
      </c>
      <c r="J52" s="51">
        <v>0.72763999999999995</v>
      </c>
      <c r="K52" s="51">
        <v>0.74646999999999997</v>
      </c>
      <c r="L52" s="51">
        <v>0.74045000000000005</v>
      </c>
      <c r="M52" s="22">
        <v>0.68710000000000004</v>
      </c>
      <c r="N52" s="23">
        <f t="shared" si="0"/>
        <v>2.2798020440380325E-2</v>
      </c>
      <c r="O52" s="23">
        <v>0.73019199999999995</v>
      </c>
    </row>
    <row r="53" spans="2:15" x14ac:dyDescent="0.3">
      <c r="B53" s="26" t="s">
        <v>56</v>
      </c>
      <c r="C53" s="27" t="s">
        <v>58</v>
      </c>
      <c r="D53" s="27" t="s">
        <v>42</v>
      </c>
      <c r="E53" s="27" t="s">
        <v>23</v>
      </c>
      <c r="F53" s="27" t="s">
        <v>24</v>
      </c>
      <c r="G53" s="27" t="s">
        <v>28</v>
      </c>
      <c r="H53" s="27" t="s">
        <v>26</v>
      </c>
      <c r="I53" s="28">
        <v>0.38086999999999999</v>
      </c>
      <c r="J53" s="28">
        <v>0.35920999999999997</v>
      </c>
      <c r="K53" s="28">
        <v>0.32634000000000002</v>
      </c>
      <c r="L53" s="28">
        <v>0.32393</v>
      </c>
      <c r="M53" s="29">
        <v>0.30259000000000003</v>
      </c>
      <c r="N53" s="30">
        <f t="shared" si="0"/>
        <v>2.783437040782491E-2</v>
      </c>
      <c r="O53" s="30">
        <v>0.338588</v>
      </c>
    </row>
    <row r="54" spans="2:15" x14ac:dyDescent="0.3">
      <c r="B54" s="14" t="s">
        <v>59</v>
      </c>
      <c r="C54" s="49" t="s">
        <v>60</v>
      </c>
      <c r="D54" s="49" t="s">
        <v>61</v>
      </c>
      <c r="E54" s="49" t="s">
        <v>62</v>
      </c>
      <c r="F54" s="49" t="s">
        <v>24</v>
      </c>
      <c r="G54" s="49" t="s">
        <v>25</v>
      </c>
      <c r="H54" s="49" t="s">
        <v>26</v>
      </c>
      <c r="I54" s="51">
        <v>1.1398999999999999</v>
      </c>
      <c r="J54" s="51">
        <v>1.0851</v>
      </c>
      <c r="K54" s="51">
        <v>1.1095999999999999</v>
      </c>
      <c r="L54" s="51">
        <v>1.1466000000000001</v>
      </c>
      <c r="M54" s="22">
        <v>1.1496</v>
      </c>
      <c r="N54" s="23">
        <f t="shared" si="0"/>
        <v>2.4964663025965343E-2</v>
      </c>
      <c r="O54" s="23">
        <v>1.1261599999999998</v>
      </c>
    </row>
    <row r="55" spans="2:15" x14ac:dyDescent="0.3">
      <c r="B55" s="14" t="s">
        <v>59</v>
      </c>
      <c r="C55" s="49" t="s">
        <v>60</v>
      </c>
      <c r="D55" s="49" t="s">
        <v>61</v>
      </c>
      <c r="E55" s="49" t="s">
        <v>62</v>
      </c>
      <c r="F55" s="49" t="s">
        <v>24</v>
      </c>
      <c r="G55" s="49" t="s">
        <v>27</v>
      </c>
      <c r="H55" s="49" t="s">
        <v>26</v>
      </c>
      <c r="I55" s="51">
        <v>0.68179999999999996</v>
      </c>
      <c r="J55" s="51">
        <v>0.64900000000000002</v>
      </c>
      <c r="K55" s="51">
        <v>0.66369999999999996</v>
      </c>
      <c r="L55" s="51">
        <v>0.68579999999999997</v>
      </c>
      <c r="M55" s="22">
        <v>0.68759999999999999</v>
      </c>
      <c r="N55" s="23">
        <f t="shared" si="0"/>
        <v>1.4934845161567616E-2</v>
      </c>
      <c r="O55" s="23">
        <v>0.67357999999999996</v>
      </c>
    </row>
    <row r="56" spans="2:15" x14ac:dyDescent="0.3">
      <c r="B56" s="26" t="s">
        <v>59</v>
      </c>
      <c r="C56" s="27" t="s">
        <v>60</v>
      </c>
      <c r="D56" s="27" t="s">
        <v>61</v>
      </c>
      <c r="E56" s="27" t="s">
        <v>62</v>
      </c>
      <c r="F56" s="27" t="s">
        <v>24</v>
      </c>
      <c r="G56" s="27" t="s">
        <v>28</v>
      </c>
      <c r="H56" s="27" t="s">
        <v>26</v>
      </c>
      <c r="I56" s="28">
        <v>0.308</v>
      </c>
      <c r="J56" s="28">
        <v>0.29320000000000002</v>
      </c>
      <c r="K56" s="28">
        <v>0.2999</v>
      </c>
      <c r="L56" s="28">
        <v>0.30980000000000002</v>
      </c>
      <c r="M56" s="29">
        <v>0.31069999999999998</v>
      </c>
      <c r="N56" s="30">
        <f t="shared" si="0"/>
        <v>6.7448943653699942E-3</v>
      </c>
      <c r="O56" s="30">
        <v>0.30432000000000003</v>
      </c>
    </row>
    <row r="57" spans="2:15" x14ac:dyDescent="0.3">
      <c r="B57" s="14" t="s">
        <v>59</v>
      </c>
      <c r="C57" s="49" t="s">
        <v>66</v>
      </c>
      <c r="D57" s="49" t="s">
        <v>67</v>
      </c>
      <c r="E57" s="49" t="s">
        <v>33</v>
      </c>
      <c r="F57" s="49" t="s">
        <v>24</v>
      </c>
      <c r="G57" s="49" t="s">
        <v>68</v>
      </c>
      <c r="H57" s="49" t="s">
        <v>26</v>
      </c>
      <c r="I57" s="51">
        <v>1.2669999999999999</v>
      </c>
      <c r="J57" s="51">
        <v>1.3224</v>
      </c>
      <c r="K57" s="51">
        <v>1.3269</v>
      </c>
      <c r="L57" s="51">
        <v>1.3160000000000001</v>
      </c>
      <c r="M57" s="22">
        <v>1.3858999999999999</v>
      </c>
      <c r="N57" s="23">
        <f t="shared" si="0"/>
        <v>3.782838087996894E-2</v>
      </c>
      <c r="O57" s="23">
        <v>1.3236399999999999</v>
      </c>
    </row>
    <row r="58" spans="2:15" x14ac:dyDescent="0.3">
      <c r="B58" s="14" t="s">
        <v>59</v>
      </c>
      <c r="C58" s="49" t="s">
        <v>66</v>
      </c>
      <c r="D58" s="49" t="s">
        <v>67</v>
      </c>
      <c r="E58" s="49" t="s">
        <v>33</v>
      </c>
      <c r="F58" s="49" t="s">
        <v>24</v>
      </c>
      <c r="G58" s="49" t="s">
        <v>69</v>
      </c>
      <c r="H58" s="49" t="s">
        <v>26</v>
      </c>
      <c r="I58" s="51">
        <v>0.94310000000000005</v>
      </c>
      <c r="J58" s="51">
        <v>0.98429999999999995</v>
      </c>
      <c r="K58" s="51">
        <v>0.98770000000000002</v>
      </c>
      <c r="L58" s="51">
        <v>0.97950000000000004</v>
      </c>
      <c r="M58" s="22">
        <v>1.0315000000000001</v>
      </c>
      <c r="N58" s="23">
        <f t="shared" si="0"/>
        <v>2.8127026149239464E-2</v>
      </c>
      <c r="O58" s="23">
        <v>0.98521999999999998</v>
      </c>
    </row>
    <row r="59" spans="2:15" x14ac:dyDescent="0.3">
      <c r="B59" s="26" t="s">
        <v>59</v>
      </c>
      <c r="C59" s="27" t="s">
        <v>66</v>
      </c>
      <c r="D59" s="27" t="s">
        <v>67</v>
      </c>
      <c r="E59" s="27" t="s">
        <v>33</v>
      </c>
      <c r="F59" s="27" t="s">
        <v>24</v>
      </c>
      <c r="G59" s="27" t="s">
        <v>28</v>
      </c>
      <c r="H59" s="27" t="s">
        <v>26</v>
      </c>
      <c r="I59" s="28">
        <v>0.37430000000000002</v>
      </c>
      <c r="J59" s="28">
        <v>0.39069999999999999</v>
      </c>
      <c r="K59" s="28">
        <v>0.39200000000000002</v>
      </c>
      <c r="L59" s="28">
        <v>0.38800000000000001</v>
      </c>
      <c r="M59" s="29">
        <v>0.40949999999999998</v>
      </c>
      <c r="N59" s="30">
        <f t="shared" si="0"/>
        <v>1.1235479518026798E-2</v>
      </c>
      <c r="O59" s="30">
        <v>0.39089999999999997</v>
      </c>
    </row>
    <row r="60" spans="2:15" x14ac:dyDescent="0.3">
      <c r="B60" s="14" t="s">
        <v>59</v>
      </c>
      <c r="C60" s="49" t="s">
        <v>72</v>
      </c>
      <c r="D60" s="49" t="s">
        <v>24</v>
      </c>
      <c r="E60" s="49" t="s">
        <v>23</v>
      </c>
      <c r="F60" s="49" t="s">
        <v>34</v>
      </c>
      <c r="G60" s="49" t="s">
        <v>25</v>
      </c>
      <c r="H60" s="49" t="s">
        <v>26</v>
      </c>
      <c r="I60" s="51">
        <v>1.0111000000000001</v>
      </c>
      <c r="J60" s="51">
        <v>1.0111000000000001</v>
      </c>
      <c r="K60" s="51">
        <v>1.0196000000000001</v>
      </c>
      <c r="L60" s="51">
        <v>1.1274</v>
      </c>
      <c r="M60" s="22">
        <v>1.1309</v>
      </c>
      <c r="N60" s="23">
        <f t="shared" si="0"/>
        <v>5.6540512908886786E-2</v>
      </c>
      <c r="O60" s="23">
        <v>1.0600200000000002</v>
      </c>
    </row>
    <row r="61" spans="2:15" x14ac:dyDescent="0.3">
      <c r="B61" s="14" t="s">
        <v>59</v>
      </c>
      <c r="C61" s="49" t="s">
        <v>72</v>
      </c>
      <c r="D61" s="49" t="s">
        <v>24</v>
      </c>
      <c r="E61" s="49" t="s">
        <v>23</v>
      </c>
      <c r="F61" s="49" t="s">
        <v>34</v>
      </c>
      <c r="G61" s="49" t="s">
        <v>27</v>
      </c>
      <c r="H61" s="49" t="s">
        <v>26</v>
      </c>
      <c r="I61" s="51">
        <v>0.66669999999999996</v>
      </c>
      <c r="J61" s="51">
        <v>0.66669999999999996</v>
      </c>
      <c r="K61" s="51">
        <v>0.67520000000000002</v>
      </c>
      <c r="L61" s="51">
        <v>0.67459999999999998</v>
      </c>
      <c r="M61" s="22">
        <v>0.67810000000000004</v>
      </c>
      <c r="N61" s="23">
        <f t="shared" si="0"/>
        <v>4.6915242725579362E-3</v>
      </c>
      <c r="O61" s="23">
        <v>0.67225999999999997</v>
      </c>
    </row>
    <row r="62" spans="2:15" x14ac:dyDescent="0.3">
      <c r="B62" s="26" t="s">
        <v>59</v>
      </c>
      <c r="C62" s="27" t="s">
        <v>72</v>
      </c>
      <c r="D62" s="27" t="s">
        <v>24</v>
      </c>
      <c r="E62" s="27" t="s">
        <v>23</v>
      </c>
      <c r="F62" s="27" t="s">
        <v>34</v>
      </c>
      <c r="G62" s="27" t="s">
        <v>28</v>
      </c>
      <c r="H62" s="27" t="s">
        <v>26</v>
      </c>
      <c r="I62" s="28">
        <v>0.39879999999999999</v>
      </c>
      <c r="J62" s="28">
        <v>0.39879999999999999</v>
      </c>
      <c r="K62" s="28">
        <v>0.4073</v>
      </c>
      <c r="L62" s="28">
        <v>0.29949999999999999</v>
      </c>
      <c r="M62" s="29">
        <v>0.30299999999999999</v>
      </c>
      <c r="N62" s="30">
        <f t="shared" si="0"/>
        <v>4.9287864632179136E-2</v>
      </c>
      <c r="O62" s="30">
        <v>0.36147999999999997</v>
      </c>
    </row>
    <row r="63" spans="2:15" x14ac:dyDescent="0.3">
      <c r="B63" s="14" t="s">
        <v>59</v>
      </c>
      <c r="C63" s="49" t="s">
        <v>75</v>
      </c>
      <c r="D63" s="49" t="s">
        <v>24</v>
      </c>
      <c r="E63" s="49" t="s">
        <v>23</v>
      </c>
      <c r="F63" s="49" t="s">
        <v>34</v>
      </c>
      <c r="G63" s="49" t="s">
        <v>25</v>
      </c>
      <c r="H63" s="49" t="s">
        <v>26</v>
      </c>
      <c r="I63" s="51">
        <v>0.88506870000000004</v>
      </c>
      <c r="J63" s="51">
        <v>0.88506870000000004</v>
      </c>
      <c r="K63" s="51">
        <v>0.87666880000000003</v>
      </c>
      <c r="L63" s="51">
        <v>0.87981880000000001</v>
      </c>
      <c r="M63" s="22">
        <v>0.87561875</v>
      </c>
      <c r="N63" s="23">
        <f t="shared" si="0"/>
        <v>4.0175025826998676E-3</v>
      </c>
      <c r="O63" s="23">
        <v>0.88044875</v>
      </c>
    </row>
    <row r="64" spans="2:15" x14ac:dyDescent="0.3">
      <c r="B64" s="14" t="s">
        <v>59</v>
      </c>
      <c r="C64" s="49" t="s">
        <v>75</v>
      </c>
      <c r="D64" s="49" t="s">
        <v>24</v>
      </c>
      <c r="E64" s="49" t="s">
        <v>23</v>
      </c>
      <c r="F64" s="49" t="s">
        <v>34</v>
      </c>
      <c r="G64" s="49" t="s">
        <v>27</v>
      </c>
      <c r="H64" s="49" t="s">
        <v>26</v>
      </c>
      <c r="I64" s="51">
        <v>0.59926880000000005</v>
      </c>
      <c r="J64" s="51">
        <v>0.59926880000000005</v>
      </c>
      <c r="K64" s="51">
        <v>0.59366870000000005</v>
      </c>
      <c r="L64" s="51">
        <v>0.59576870000000004</v>
      </c>
      <c r="M64" s="22">
        <v>0.59296875000000004</v>
      </c>
      <c r="N64" s="23">
        <f t="shared" si="0"/>
        <v>2.6783916819613967E-3</v>
      </c>
      <c r="O64" s="23">
        <v>0.59618874999999993</v>
      </c>
    </row>
    <row r="65" spans="2:15" x14ac:dyDescent="0.3">
      <c r="B65" s="26" t="s">
        <v>59</v>
      </c>
      <c r="C65" s="27" t="s">
        <v>75</v>
      </c>
      <c r="D65" s="27" t="s">
        <v>24</v>
      </c>
      <c r="E65" s="27" t="s">
        <v>23</v>
      </c>
      <c r="F65" s="27" t="s">
        <v>34</v>
      </c>
      <c r="G65" s="27" t="s">
        <v>28</v>
      </c>
      <c r="H65" s="27" t="s">
        <v>26</v>
      </c>
      <c r="I65" s="28">
        <v>0.31346879999999999</v>
      </c>
      <c r="J65" s="28">
        <v>0.31346879999999999</v>
      </c>
      <c r="K65" s="28">
        <v>0.31066870000000002</v>
      </c>
      <c r="L65" s="28">
        <v>0.31171880000000002</v>
      </c>
      <c r="M65" s="29">
        <v>0.31031874999999998</v>
      </c>
      <c r="N65" s="30">
        <f t="shared" si="0"/>
        <v>1.3392096929159354E-3</v>
      </c>
      <c r="O65" s="30">
        <v>0.31192877000000002</v>
      </c>
    </row>
    <row r="66" spans="2:15" x14ac:dyDescent="0.3">
      <c r="B66" s="14" t="s">
        <v>59</v>
      </c>
      <c r="C66" s="49" t="s">
        <v>76</v>
      </c>
      <c r="D66" s="49" t="s">
        <v>67</v>
      </c>
      <c r="E66" s="49" t="s">
        <v>23</v>
      </c>
      <c r="F66" s="49" t="s">
        <v>34</v>
      </c>
      <c r="G66" s="49" t="s">
        <v>25</v>
      </c>
      <c r="H66" s="49" t="s">
        <v>26</v>
      </c>
      <c r="I66" s="51">
        <v>0.85070000000000001</v>
      </c>
      <c r="J66" s="51">
        <v>0.88759999999999994</v>
      </c>
      <c r="K66" s="51">
        <v>0.88690000000000002</v>
      </c>
      <c r="L66" s="51">
        <v>0.91149999999999998</v>
      </c>
      <c r="M66" s="22">
        <v>0.8921</v>
      </c>
      <c r="N66" s="23">
        <f t="shared" si="0"/>
        <v>1.9680609746651642E-2</v>
      </c>
      <c r="O66" s="23">
        <v>0.88575999999999999</v>
      </c>
    </row>
    <row r="67" spans="2:15" x14ac:dyDescent="0.3">
      <c r="B67" s="14" t="s">
        <v>59</v>
      </c>
      <c r="C67" s="49" t="s">
        <v>76</v>
      </c>
      <c r="D67" s="49" t="s">
        <v>67</v>
      </c>
      <c r="E67" s="49" t="s">
        <v>23</v>
      </c>
      <c r="F67" s="49" t="s">
        <v>34</v>
      </c>
      <c r="G67" s="49" t="s">
        <v>27</v>
      </c>
      <c r="H67" s="49" t="s">
        <v>26</v>
      </c>
      <c r="I67" s="51">
        <v>0.71699999999999997</v>
      </c>
      <c r="J67" s="51">
        <v>0.88759999999999994</v>
      </c>
      <c r="K67" s="51">
        <v>0.88690000000000002</v>
      </c>
      <c r="L67" s="51">
        <v>0.76819999999999999</v>
      </c>
      <c r="M67" s="22">
        <v>0.75190000000000001</v>
      </c>
      <c r="N67" s="23">
        <f t="shared" si="0"/>
        <v>7.1291385173806232E-2</v>
      </c>
      <c r="O67" s="23">
        <v>0.80232000000000014</v>
      </c>
    </row>
    <row r="68" spans="2:15" x14ac:dyDescent="0.3">
      <c r="B68" s="26" t="s">
        <v>59</v>
      </c>
      <c r="C68" s="27" t="s">
        <v>76</v>
      </c>
      <c r="D68" s="27" t="s">
        <v>67</v>
      </c>
      <c r="E68" s="27" t="s">
        <v>23</v>
      </c>
      <c r="F68" s="27" t="s">
        <v>34</v>
      </c>
      <c r="G68" s="27" t="s">
        <v>28</v>
      </c>
      <c r="H68" s="27" t="s">
        <v>26</v>
      </c>
      <c r="I68" s="28">
        <v>0.38040000000000002</v>
      </c>
      <c r="J68" s="28">
        <v>0.39689999999999998</v>
      </c>
      <c r="K68" s="28">
        <v>0.39660000000000001</v>
      </c>
      <c r="L68" s="28">
        <v>0.40760000000000002</v>
      </c>
      <c r="M68" s="29">
        <v>0.39900000000000002</v>
      </c>
      <c r="N68" s="30">
        <f t="shared" si="0"/>
        <v>8.8095402831248806E-3</v>
      </c>
      <c r="O68" s="30">
        <v>0.39610000000000001</v>
      </c>
    </row>
    <row r="69" spans="2:15" x14ac:dyDescent="0.3">
      <c r="B69" s="14" t="s">
        <v>56</v>
      </c>
      <c r="C69" s="49" t="s">
        <v>77</v>
      </c>
      <c r="D69" s="49" t="s">
        <v>67</v>
      </c>
      <c r="E69" s="49" t="s">
        <v>33</v>
      </c>
      <c r="F69" s="49" t="s">
        <v>24</v>
      </c>
      <c r="G69" s="49" t="s">
        <v>69</v>
      </c>
      <c r="H69" s="49" t="s">
        <v>26</v>
      </c>
      <c r="I69" s="51">
        <v>0.86889249999999996</v>
      </c>
      <c r="J69" s="51">
        <v>0.86884050000000002</v>
      </c>
      <c r="K69" s="51">
        <v>0.86884050000000002</v>
      </c>
      <c r="L69" s="51">
        <v>0.86884050000000002</v>
      </c>
      <c r="M69" s="22">
        <v>0.86884050000000002</v>
      </c>
      <c r="N69" s="23">
        <f t="shared" si="0"/>
        <v>2.0799999999976392E-5</v>
      </c>
      <c r="O69" s="23">
        <v>0.86885089999999998</v>
      </c>
    </row>
    <row r="70" spans="2:15" x14ac:dyDescent="0.3">
      <c r="B70" s="14" t="s">
        <v>56</v>
      </c>
      <c r="C70" s="49" t="s">
        <v>77</v>
      </c>
      <c r="D70" s="49" t="s">
        <v>67</v>
      </c>
      <c r="E70" s="49" t="s">
        <v>33</v>
      </c>
      <c r="F70" s="49" t="s">
        <v>24</v>
      </c>
      <c r="G70" s="49" t="s">
        <v>27</v>
      </c>
      <c r="H70" s="49" t="s">
        <v>26</v>
      </c>
      <c r="I70" s="51">
        <v>0.6745525</v>
      </c>
      <c r="J70" s="51">
        <v>0.67451249999999996</v>
      </c>
      <c r="K70" s="51">
        <v>0.67451249999999996</v>
      </c>
      <c r="L70" s="51">
        <v>0.67451249999999996</v>
      </c>
      <c r="M70" s="22">
        <v>0.67451249999999996</v>
      </c>
      <c r="N70" s="23">
        <f t="shared" si="0"/>
        <v>1.6000000000016001E-5</v>
      </c>
      <c r="O70" s="23">
        <v>0.67452050000000008</v>
      </c>
    </row>
    <row r="71" spans="2:15" x14ac:dyDescent="0.3">
      <c r="B71" s="26" t="s">
        <v>56</v>
      </c>
      <c r="C71" s="27" t="s">
        <v>77</v>
      </c>
      <c r="D71" s="27" t="s">
        <v>67</v>
      </c>
      <c r="E71" s="27" t="s">
        <v>33</v>
      </c>
      <c r="F71" s="27" t="s">
        <v>24</v>
      </c>
      <c r="G71" s="27" t="s">
        <v>28</v>
      </c>
      <c r="H71" s="27" t="s">
        <v>26</v>
      </c>
      <c r="I71" s="28">
        <v>0.48021249999999999</v>
      </c>
      <c r="J71" s="28">
        <v>0.48018450000000001</v>
      </c>
      <c r="K71" s="28">
        <v>0.48018450000000001</v>
      </c>
      <c r="L71" s="28">
        <v>0.48018450000000001</v>
      </c>
      <c r="M71" s="29">
        <v>0.48018450000000001</v>
      </c>
      <c r="N71" s="30">
        <f t="shared" si="0"/>
        <v>1.1199999999988997E-5</v>
      </c>
      <c r="O71" s="30">
        <v>0.48019010000000001</v>
      </c>
    </row>
    <row r="72" spans="2:15" x14ac:dyDescent="0.3">
      <c r="B72" s="14" t="s">
        <v>56</v>
      </c>
      <c r="C72" s="49" t="s">
        <v>78</v>
      </c>
      <c r="D72" s="49" t="s">
        <v>79</v>
      </c>
      <c r="E72" s="49" t="s">
        <v>44</v>
      </c>
      <c r="F72" s="49" t="s">
        <v>24</v>
      </c>
      <c r="G72" s="49" t="s">
        <v>69</v>
      </c>
      <c r="H72" s="49" t="s">
        <v>26</v>
      </c>
      <c r="I72" s="51">
        <v>0.98239699999999996</v>
      </c>
      <c r="J72" s="51">
        <v>1.0148330000000001</v>
      </c>
      <c r="K72" s="51">
        <v>1.0108140000000001</v>
      </c>
      <c r="L72" s="51">
        <v>0.99939999999999996</v>
      </c>
      <c r="M72" s="22">
        <v>1.0058370000000001</v>
      </c>
      <c r="N72" s="23">
        <f t="shared" si="0"/>
        <v>1.1366438939263313E-2</v>
      </c>
      <c r="O72" s="23">
        <v>1.0026561999999999</v>
      </c>
    </row>
    <row r="73" spans="2:15" x14ac:dyDescent="0.3">
      <c r="B73" s="14" t="s">
        <v>56</v>
      </c>
      <c r="C73" s="49" t="s">
        <v>78</v>
      </c>
      <c r="D73" s="49" t="s">
        <v>79</v>
      </c>
      <c r="E73" s="49" t="s">
        <v>44</v>
      </c>
      <c r="F73" s="49" t="s">
        <v>24</v>
      </c>
      <c r="G73" s="49" t="s">
        <v>27</v>
      </c>
      <c r="H73" s="49" t="s">
        <v>26</v>
      </c>
      <c r="I73" s="51">
        <v>0.63621899999999998</v>
      </c>
      <c r="J73" s="51">
        <v>0.65687899999999999</v>
      </c>
      <c r="K73" s="51">
        <v>0.65431899999999998</v>
      </c>
      <c r="L73" s="51">
        <v>0.64704899999999999</v>
      </c>
      <c r="M73" s="22">
        <v>0.65114899999999998</v>
      </c>
      <c r="N73" s="23">
        <f t="shared" si="0"/>
        <v>7.2397972347297166E-3</v>
      </c>
      <c r="O73" s="23">
        <v>0.64912300000000001</v>
      </c>
    </row>
    <row r="74" spans="2:15" x14ac:dyDescent="0.3">
      <c r="B74" s="26" t="s">
        <v>56</v>
      </c>
      <c r="C74" s="27" t="s">
        <v>78</v>
      </c>
      <c r="D74" s="27" t="s">
        <v>79</v>
      </c>
      <c r="E74" s="27" t="s">
        <v>44</v>
      </c>
      <c r="F74" s="27" t="s">
        <v>24</v>
      </c>
      <c r="G74" s="27" t="s">
        <v>28</v>
      </c>
      <c r="H74" s="27" t="s">
        <v>26</v>
      </c>
      <c r="I74" s="28">
        <v>0.33255400000000002</v>
      </c>
      <c r="J74" s="28">
        <v>0.34288400000000002</v>
      </c>
      <c r="K74" s="28">
        <v>0.34160400000000002</v>
      </c>
      <c r="L74" s="28">
        <v>0.33796900000000002</v>
      </c>
      <c r="M74" s="29">
        <v>0.34001900000000002</v>
      </c>
      <c r="N74" s="30">
        <f t="shared" si="0"/>
        <v>3.6198986173648583E-3</v>
      </c>
      <c r="O74" s="30">
        <v>0.33900600000000003</v>
      </c>
    </row>
    <row r="75" spans="2:15" x14ac:dyDescent="0.3">
      <c r="B75" s="14" t="s">
        <v>56</v>
      </c>
      <c r="C75" s="49" t="s">
        <v>80</v>
      </c>
      <c r="D75" s="49" t="s">
        <v>24</v>
      </c>
      <c r="E75" s="49" t="s">
        <v>23</v>
      </c>
      <c r="F75" s="49" t="s">
        <v>34</v>
      </c>
      <c r="G75" s="49" t="s">
        <v>69</v>
      </c>
      <c r="H75" s="49" t="s">
        <v>26</v>
      </c>
      <c r="I75" s="51">
        <v>1.2121249999999999</v>
      </c>
      <c r="J75" s="51">
        <v>1.1407210000000001</v>
      </c>
      <c r="K75" s="51">
        <v>1.149211</v>
      </c>
      <c r="L75" s="51">
        <v>1.0915570000000001</v>
      </c>
      <c r="M75" s="22">
        <v>1.0427630000000001</v>
      </c>
      <c r="N75" s="23">
        <f t="shared" ref="N75:N95" si="1">_xlfn.STDEV.P(I75:M75)</f>
        <v>5.7060597927466483E-2</v>
      </c>
      <c r="O75" s="23">
        <v>1.1272753999999998</v>
      </c>
    </row>
    <row r="76" spans="2:15" x14ac:dyDescent="0.3">
      <c r="B76" s="14" t="s">
        <v>56</v>
      </c>
      <c r="C76" s="49" t="s">
        <v>80</v>
      </c>
      <c r="D76" s="49" t="s">
        <v>24</v>
      </c>
      <c r="E76" s="49" t="s">
        <v>23</v>
      </c>
      <c r="F76" s="49" t="s">
        <v>34</v>
      </c>
      <c r="G76" s="49" t="s">
        <v>27</v>
      </c>
      <c r="H76" s="49" t="s">
        <v>26</v>
      </c>
      <c r="I76" s="51">
        <v>0.82398130000000003</v>
      </c>
      <c r="J76" s="51">
        <v>0.73083600000000004</v>
      </c>
      <c r="K76" s="51">
        <v>0.73614199999999996</v>
      </c>
      <c r="L76" s="51">
        <v>0.70010799999999995</v>
      </c>
      <c r="M76" s="22">
        <v>0.66961199999999999</v>
      </c>
      <c r="N76" s="23">
        <f t="shared" si="1"/>
        <v>5.1746189285766749E-2</v>
      </c>
      <c r="O76" s="23">
        <v>0.73213585999999997</v>
      </c>
    </row>
    <row r="77" spans="2:15" x14ac:dyDescent="0.3">
      <c r="B77" s="26" t="s">
        <v>56</v>
      </c>
      <c r="C77" s="27" t="s">
        <v>80</v>
      </c>
      <c r="D77" s="27" t="s">
        <v>24</v>
      </c>
      <c r="E77" s="27" t="s">
        <v>23</v>
      </c>
      <c r="F77" s="27" t="s">
        <v>34</v>
      </c>
      <c r="G77" s="27" t="s">
        <v>28</v>
      </c>
      <c r="H77" s="27" t="s">
        <v>26</v>
      </c>
      <c r="I77" s="28">
        <v>0.43583749999999999</v>
      </c>
      <c r="J77" s="28">
        <v>0.30728800000000001</v>
      </c>
      <c r="K77" s="28">
        <v>0.30930400000000002</v>
      </c>
      <c r="L77" s="28">
        <v>0.29561100000000001</v>
      </c>
      <c r="M77" s="29">
        <v>0.28402300000000003</v>
      </c>
      <c r="N77" s="30">
        <f t="shared" si="1"/>
        <v>5.5457875923623216E-2</v>
      </c>
      <c r="O77" s="30">
        <v>0.3264127</v>
      </c>
    </row>
    <row r="78" spans="2:15" x14ac:dyDescent="0.3">
      <c r="B78" s="14" t="s">
        <v>56</v>
      </c>
      <c r="C78" s="49" t="s">
        <v>81</v>
      </c>
      <c r="D78" s="49" t="s">
        <v>24</v>
      </c>
      <c r="E78" s="49" t="s">
        <v>33</v>
      </c>
      <c r="F78" s="49" t="s">
        <v>34</v>
      </c>
      <c r="G78" s="49" t="s">
        <v>25</v>
      </c>
      <c r="H78" s="49" t="s">
        <v>26</v>
      </c>
      <c r="I78" s="51">
        <v>0.95</v>
      </c>
      <c r="J78" s="51">
        <v>1.0671200000000001</v>
      </c>
      <c r="K78" s="51">
        <v>1.12991</v>
      </c>
      <c r="L78" s="51">
        <v>1.1203099999999999</v>
      </c>
      <c r="M78" s="22">
        <v>1.11507</v>
      </c>
      <c r="N78" s="23">
        <f t="shared" si="1"/>
        <v>6.6857792186101994E-2</v>
      </c>
      <c r="O78" s="23">
        <v>1.0764819999999999</v>
      </c>
    </row>
    <row r="79" spans="2:15" x14ac:dyDescent="0.3">
      <c r="B79" s="14" t="s">
        <v>56</v>
      </c>
      <c r="C79" s="49" t="s">
        <v>81</v>
      </c>
      <c r="D79" s="49" t="s">
        <v>24</v>
      </c>
      <c r="E79" s="49" t="s">
        <v>33</v>
      </c>
      <c r="F79" s="49" t="s">
        <v>34</v>
      </c>
      <c r="G79" s="49" t="s">
        <v>27</v>
      </c>
      <c r="H79" s="49" t="s">
        <v>26</v>
      </c>
      <c r="I79" s="51">
        <v>0.64910000000000001</v>
      </c>
      <c r="J79" s="51">
        <v>0.72306999999999999</v>
      </c>
      <c r="K79" s="51">
        <v>0.71957000000000004</v>
      </c>
      <c r="L79" s="51">
        <v>0.72557000000000005</v>
      </c>
      <c r="M79" s="22">
        <v>0.71906999999999999</v>
      </c>
      <c r="N79" s="23">
        <f t="shared" si="1"/>
        <v>2.9184957495257728E-2</v>
      </c>
      <c r="O79" s="23">
        <v>0.70727600000000002</v>
      </c>
    </row>
    <row r="80" spans="2:15" x14ac:dyDescent="0.3">
      <c r="B80" s="26" t="s">
        <v>56</v>
      </c>
      <c r="C80" s="27" t="s">
        <v>81</v>
      </c>
      <c r="D80" s="27" t="s">
        <v>24</v>
      </c>
      <c r="E80" s="27" t="s">
        <v>33</v>
      </c>
      <c r="F80" s="27" t="s">
        <v>34</v>
      </c>
      <c r="G80" s="27" t="s">
        <v>28</v>
      </c>
      <c r="H80" s="27" t="s">
        <v>26</v>
      </c>
      <c r="I80" s="28">
        <v>0.34810000000000002</v>
      </c>
      <c r="J80" s="28">
        <v>0.37902000000000002</v>
      </c>
      <c r="K80" s="28">
        <v>0.30923</v>
      </c>
      <c r="L80" s="28">
        <v>0.33083000000000001</v>
      </c>
      <c r="M80" s="29">
        <v>0.32307000000000002</v>
      </c>
      <c r="N80" s="30">
        <f t="shared" si="1"/>
        <v>2.4027753120090117E-2</v>
      </c>
      <c r="O80" s="30">
        <v>0.33805000000000002</v>
      </c>
    </row>
    <row r="81" spans="2:15" x14ac:dyDescent="0.3">
      <c r="B81" s="14" t="s">
        <v>83</v>
      </c>
      <c r="C81" s="49" t="s">
        <v>84</v>
      </c>
      <c r="D81" s="49" t="s">
        <v>24</v>
      </c>
      <c r="E81" s="49" t="s">
        <v>33</v>
      </c>
      <c r="F81" s="49" t="s">
        <v>34</v>
      </c>
      <c r="G81" s="49" t="s">
        <v>25</v>
      </c>
      <c r="H81" s="49" t="s">
        <v>26</v>
      </c>
      <c r="I81" s="51">
        <v>0.78529309999999997</v>
      </c>
      <c r="J81" s="51">
        <v>0.99909999999999999</v>
      </c>
      <c r="K81" s="51">
        <v>1.002788</v>
      </c>
      <c r="L81" s="51">
        <v>0.92193800000000004</v>
      </c>
      <c r="M81" s="22">
        <v>0.91668799999999995</v>
      </c>
      <c r="N81" s="23">
        <f t="shared" si="1"/>
        <v>7.8915316330263816E-2</v>
      </c>
      <c r="O81" s="23">
        <v>0.9251614199999999</v>
      </c>
    </row>
    <row r="82" spans="2:15" x14ac:dyDescent="0.3">
      <c r="B82" s="14" t="s">
        <v>83</v>
      </c>
      <c r="C82" s="49" t="s">
        <v>84</v>
      </c>
      <c r="D82" s="49" t="s">
        <v>24</v>
      </c>
      <c r="E82" s="49" t="s">
        <v>33</v>
      </c>
      <c r="F82" s="49" t="s">
        <v>34</v>
      </c>
      <c r="G82" s="49" t="s">
        <v>27</v>
      </c>
      <c r="H82" s="49" t="s">
        <v>26</v>
      </c>
      <c r="I82" s="51">
        <v>0.65800000000000003</v>
      </c>
      <c r="J82" s="51">
        <v>0.68330000000000002</v>
      </c>
      <c r="K82" s="51">
        <v>0.68579999999999997</v>
      </c>
      <c r="L82" s="51">
        <v>0.63190000000000002</v>
      </c>
      <c r="M82" s="22">
        <v>0.62839999999999996</v>
      </c>
      <c r="N82" s="23">
        <f t="shared" si="1"/>
        <v>2.43677984233291E-2</v>
      </c>
      <c r="O82" s="23">
        <v>0.65747999999999995</v>
      </c>
    </row>
    <row r="83" spans="2:15" x14ac:dyDescent="0.3">
      <c r="B83" s="26" t="s">
        <v>83</v>
      </c>
      <c r="C83" s="27" t="s">
        <v>84</v>
      </c>
      <c r="D83" s="27" t="s">
        <v>24</v>
      </c>
      <c r="E83" s="27" t="s">
        <v>33</v>
      </c>
      <c r="F83" s="27" t="s">
        <v>34</v>
      </c>
      <c r="G83" s="27" t="s">
        <v>28</v>
      </c>
      <c r="H83" s="27" t="s">
        <v>26</v>
      </c>
      <c r="I83" s="28">
        <v>0.53070090000000003</v>
      </c>
      <c r="J83" s="28">
        <v>0.36759999999999998</v>
      </c>
      <c r="K83" s="28">
        <v>0.368813</v>
      </c>
      <c r="L83" s="28">
        <v>0.34186299999999997</v>
      </c>
      <c r="M83" s="29">
        <v>0.340113</v>
      </c>
      <c r="N83" s="30">
        <f t="shared" si="1"/>
        <v>7.1488614633951231E-2</v>
      </c>
      <c r="O83" s="30">
        <v>0.38981798000000001</v>
      </c>
    </row>
    <row r="84" spans="2:15" x14ac:dyDescent="0.3">
      <c r="B84" s="14" t="s">
        <v>83</v>
      </c>
      <c r="C84" s="49" t="s">
        <v>85</v>
      </c>
      <c r="D84" s="49" t="s">
        <v>42</v>
      </c>
      <c r="E84" s="49" t="s">
        <v>33</v>
      </c>
      <c r="F84" s="49" t="s">
        <v>24</v>
      </c>
      <c r="G84" s="49" t="s">
        <v>69</v>
      </c>
      <c r="H84" s="49" t="s">
        <v>26</v>
      </c>
      <c r="I84" s="51">
        <v>1.1651688</v>
      </c>
      <c r="J84" s="51">
        <v>1.2298688</v>
      </c>
      <c r="K84" s="51">
        <v>1.2285687000000001</v>
      </c>
      <c r="L84" s="51">
        <v>1.2570687</v>
      </c>
      <c r="M84" s="22">
        <v>1.30936875</v>
      </c>
      <c r="N84" s="23">
        <f t="shared" si="1"/>
        <v>4.672593057395432E-2</v>
      </c>
      <c r="O84" s="23">
        <v>1.2380087500000001</v>
      </c>
    </row>
    <row r="85" spans="2:15" x14ac:dyDescent="0.3">
      <c r="B85" s="14" t="s">
        <v>83</v>
      </c>
      <c r="C85" s="49" t="s">
        <v>85</v>
      </c>
      <c r="D85" s="49" t="s">
        <v>42</v>
      </c>
      <c r="E85" s="49" t="s">
        <v>33</v>
      </c>
      <c r="F85" s="49" t="s">
        <v>24</v>
      </c>
      <c r="G85" s="49" t="s">
        <v>27</v>
      </c>
      <c r="H85" s="49" t="s">
        <v>26</v>
      </c>
      <c r="I85" s="51">
        <v>0.69676879999999997</v>
      </c>
      <c r="J85" s="51">
        <v>0.73486870000000004</v>
      </c>
      <c r="K85" s="51">
        <v>0.73406879999999997</v>
      </c>
      <c r="L85" s="51">
        <v>0.7508688</v>
      </c>
      <c r="M85" s="22">
        <v>0.78156875000000003</v>
      </c>
      <c r="N85" s="23">
        <f t="shared" si="1"/>
        <v>2.7480352101121288E-2</v>
      </c>
      <c r="O85" s="23">
        <v>0.73962877000000005</v>
      </c>
    </row>
    <row r="86" spans="2:15" x14ac:dyDescent="0.3">
      <c r="B86" s="26" t="s">
        <v>83</v>
      </c>
      <c r="C86" s="27" t="s">
        <v>85</v>
      </c>
      <c r="D86" s="27" t="s">
        <v>42</v>
      </c>
      <c r="E86" s="27" t="s">
        <v>33</v>
      </c>
      <c r="F86" s="27" t="s">
        <v>24</v>
      </c>
      <c r="G86" s="27" t="s">
        <v>28</v>
      </c>
      <c r="H86" s="27" t="s">
        <v>26</v>
      </c>
      <c r="I86" s="28">
        <v>0.28196880000000002</v>
      </c>
      <c r="J86" s="28">
        <v>0.29636879999999999</v>
      </c>
      <c r="K86" s="28">
        <v>0.29606870000000002</v>
      </c>
      <c r="L86" s="28">
        <v>0.30246879999999998</v>
      </c>
      <c r="M86" s="29">
        <v>0.31416875</v>
      </c>
      <c r="N86" s="30">
        <f t="shared" si="1"/>
        <v>1.0436195015502529E-2</v>
      </c>
      <c r="O86" s="30">
        <v>0.29820877000000001</v>
      </c>
    </row>
    <row r="87" spans="2:15" x14ac:dyDescent="0.3">
      <c r="B87" s="14" t="s">
        <v>83</v>
      </c>
      <c r="C87" s="49" t="s">
        <v>88</v>
      </c>
      <c r="D87" s="49" t="s">
        <v>24</v>
      </c>
      <c r="E87" s="49" t="s">
        <v>23</v>
      </c>
      <c r="F87" s="49" t="s">
        <v>34</v>
      </c>
      <c r="G87" s="49" t="s">
        <v>69</v>
      </c>
      <c r="H87" s="49" t="s">
        <v>26</v>
      </c>
      <c r="I87" s="51">
        <v>0.71640000000000004</v>
      </c>
      <c r="J87" s="51">
        <v>0.78492499999999998</v>
      </c>
      <c r="K87" s="51">
        <v>0.78462500000000002</v>
      </c>
      <c r="L87" s="51">
        <v>0.77322500000000005</v>
      </c>
      <c r="M87" s="22">
        <v>0.77892499999999998</v>
      </c>
      <c r="N87" s="23">
        <f t="shared" si="1"/>
        <v>2.5966672871201642E-2</v>
      </c>
      <c r="O87" s="23">
        <v>0.76762000000000008</v>
      </c>
    </row>
    <row r="88" spans="2:15" x14ac:dyDescent="0.3">
      <c r="B88" s="14" t="s">
        <v>83</v>
      </c>
      <c r="C88" s="49" t="s">
        <v>88</v>
      </c>
      <c r="D88" s="49" t="s">
        <v>24</v>
      </c>
      <c r="E88" s="49" t="s">
        <v>23</v>
      </c>
      <c r="F88" s="49" t="s">
        <v>34</v>
      </c>
      <c r="G88" s="49" t="s">
        <v>27</v>
      </c>
      <c r="H88" s="49" t="s">
        <v>26</v>
      </c>
      <c r="I88" s="51">
        <v>0.52839999999999998</v>
      </c>
      <c r="J88" s="51">
        <v>0.531725</v>
      </c>
      <c r="K88" s="51">
        <v>0.53152500000000003</v>
      </c>
      <c r="L88" s="51">
        <v>0.52392499999999997</v>
      </c>
      <c r="M88" s="22">
        <v>0.527725</v>
      </c>
      <c r="N88" s="23">
        <f t="shared" si="1"/>
        <v>2.8623242304113773E-3</v>
      </c>
      <c r="O88" s="23">
        <v>0.52866000000000002</v>
      </c>
    </row>
    <row r="89" spans="2:15" x14ac:dyDescent="0.3">
      <c r="B89" s="26" t="s">
        <v>83</v>
      </c>
      <c r="C89" s="27" t="s">
        <v>88</v>
      </c>
      <c r="D89" s="27" t="s">
        <v>24</v>
      </c>
      <c r="E89" s="27" t="s">
        <v>23</v>
      </c>
      <c r="F89" s="27" t="s">
        <v>34</v>
      </c>
      <c r="G89" s="27" t="s">
        <v>28</v>
      </c>
      <c r="H89" s="27" t="s">
        <v>26</v>
      </c>
      <c r="I89" s="28">
        <v>0.34039999999999998</v>
      </c>
      <c r="J89" s="28">
        <v>0.27852500000000002</v>
      </c>
      <c r="K89" s="28">
        <v>0.27842499999999998</v>
      </c>
      <c r="L89" s="28">
        <v>0.27462500000000001</v>
      </c>
      <c r="M89" s="29">
        <v>0.27652500000000002</v>
      </c>
      <c r="N89" s="30">
        <f t="shared" si="1"/>
        <v>2.5390283574627508E-2</v>
      </c>
      <c r="O89" s="30">
        <v>0.28969999999999996</v>
      </c>
    </row>
    <row r="90" spans="2:15" x14ac:dyDescent="0.3">
      <c r="B90" s="14" t="s">
        <v>83</v>
      </c>
      <c r="C90" s="49" t="s">
        <v>89</v>
      </c>
      <c r="D90" s="49" t="s">
        <v>42</v>
      </c>
      <c r="E90" s="49" t="s">
        <v>23</v>
      </c>
      <c r="F90" s="49" t="s">
        <v>90</v>
      </c>
      <c r="G90" s="49" t="s">
        <v>69</v>
      </c>
      <c r="H90" s="49" t="s">
        <v>26</v>
      </c>
      <c r="I90" s="51">
        <v>1.0086999999999999</v>
      </c>
      <c r="J90" s="51">
        <v>1.0086999999999999</v>
      </c>
      <c r="K90" s="51">
        <v>1.1273</v>
      </c>
      <c r="L90" s="51">
        <v>1.1274999999999999</v>
      </c>
      <c r="M90" s="22">
        <v>1.1369</v>
      </c>
      <c r="N90" s="23">
        <f t="shared" si="1"/>
        <v>5.980295644865731E-2</v>
      </c>
      <c r="O90" s="23">
        <v>1.08182</v>
      </c>
    </row>
    <row r="91" spans="2:15" x14ac:dyDescent="0.3">
      <c r="B91" s="14" t="s">
        <v>83</v>
      </c>
      <c r="C91" s="49" t="s">
        <v>89</v>
      </c>
      <c r="D91" s="49" t="s">
        <v>42</v>
      </c>
      <c r="E91" s="49" t="s">
        <v>23</v>
      </c>
      <c r="F91" s="49" t="s">
        <v>90</v>
      </c>
      <c r="G91" s="49" t="s">
        <v>27</v>
      </c>
      <c r="H91" s="49" t="s">
        <v>26</v>
      </c>
      <c r="I91" s="51">
        <v>0.6744</v>
      </c>
      <c r="J91" s="51">
        <v>0.6744</v>
      </c>
      <c r="K91" s="51">
        <v>0.67420000000000002</v>
      </c>
      <c r="L91" s="51">
        <v>0.67430000000000001</v>
      </c>
      <c r="M91" s="22">
        <v>0.67979999999999996</v>
      </c>
      <c r="N91" s="23">
        <f t="shared" si="1"/>
        <v>2.1912553479683547E-3</v>
      </c>
      <c r="O91" s="23">
        <v>0.67542000000000013</v>
      </c>
    </row>
    <row r="92" spans="2:15" x14ac:dyDescent="0.3">
      <c r="B92" s="26" t="s">
        <v>83</v>
      </c>
      <c r="C92" s="27" t="s">
        <v>89</v>
      </c>
      <c r="D92" s="27" t="s">
        <v>42</v>
      </c>
      <c r="E92" s="27" t="s">
        <v>23</v>
      </c>
      <c r="F92" s="27" t="s">
        <v>90</v>
      </c>
      <c r="G92" s="27" t="s">
        <v>28</v>
      </c>
      <c r="H92" s="27" t="s">
        <v>26</v>
      </c>
      <c r="I92" s="28">
        <v>0.41720000000000002</v>
      </c>
      <c r="J92" s="28">
        <v>0.41720000000000002</v>
      </c>
      <c r="K92" s="28">
        <v>0.2858</v>
      </c>
      <c r="L92" s="28">
        <v>0.2858</v>
      </c>
      <c r="M92" s="29">
        <v>0.28799999999999998</v>
      </c>
      <c r="N92" s="30">
        <f t="shared" si="1"/>
        <v>6.401837236293953E-2</v>
      </c>
      <c r="O92" s="30">
        <v>0.33880000000000005</v>
      </c>
    </row>
    <row r="93" spans="2:15" x14ac:dyDescent="0.3">
      <c r="B93" s="14" t="s">
        <v>83</v>
      </c>
      <c r="C93" s="49" t="s">
        <v>91</v>
      </c>
      <c r="D93" s="49" t="s">
        <v>67</v>
      </c>
      <c r="E93" s="49" t="s">
        <v>23</v>
      </c>
      <c r="F93" s="49" t="s">
        <v>24</v>
      </c>
      <c r="G93" s="49" t="s">
        <v>69</v>
      </c>
      <c r="H93" s="49" t="s">
        <v>26</v>
      </c>
      <c r="I93" s="52">
        <v>0.76659999999999995</v>
      </c>
      <c r="J93" s="52">
        <v>0.76659999999999995</v>
      </c>
      <c r="K93" s="52">
        <v>0.76659999999999995</v>
      </c>
      <c r="L93" s="52">
        <v>0.76659999999999995</v>
      </c>
      <c r="M93" s="33">
        <v>0.76659999999999995</v>
      </c>
      <c r="N93" s="23">
        <f t="shared" si="1"/>
        <v>0</v>
      </c>
      <c r="O93" s="23">
        <v>0.76659999999999995</v>
      </c>
    </row>
    <row r="94" spans="2:15" x14ac:dyDescent="0.3">
      <c r="B94" s="14" t="s">
        <v>83</v>
      </c>
      <c r="C94" s="49" t="s">
        <v>91</v>
      </c>
      <c r="D94" s="49" t="s">
        <v>67</v>
      </c>
      <c r="E94" s="49" t="s">
        <v>23</v>
      </c>
      <c r="F94" s="49" t="s">
        <v>24</v>
      </c>
      <c r="G94" s="49" t="s">
        <v>92</v>
      </c>
      <c r="H94" s="49" t="s">
        <v>26</v>
      </c>
      <c r="I94" s="51">
        <v>0.53252500000000003</v>
      </c>
      <c r="J94" s="51">
        <v>0.53252500000000003</v>
      </c>
      <c r="K94" s="51">
        <v>0.53252500000000003</v>
      </c>
      <c r="L94" s="51">
        <v>0.53252500000000003</v>
      </c>
      <c r="M94" s="34">
        <v>0.53252500000000003</v>
      </c>
      <c r="N94" s="23">
        <f t="shared" si="1"/>
        <v>0</v>
      </c>
      <c r="O94" s="23">
        <v>0.53252500000000003</v>
      </c>
    </row>
    <row r="95" spans="2:15" ht="13.95" thickBot="1" x14ac:dyDescent="0.35">
      <c r="B95" s="35" t="s">
        <v>83</v>
      </c>
      <c r="C95" s="36" t="s">
        <v>91</v>
      </c>
      <c r="D95" s="36" t="s">
        <v>67</v>
      </c>
      <c r="E95" s="36" t="s">
        <v>23</v>
      </c>
      <c r="F95" s="36" t="s">
        <v>24</v>
      </c>
      <c r="G95" s="36" t="s">
        <v>93</v>
      </c>
      <c r="H95" s="36" t="s">
        <v>26</v>
      </c>
      <c r="I95" s="37">
        <v>0.29844999999999999</v>
      </c>
      <c r="J95" s="37">
        <v>0.29844999999999999</v>
      </c>
      <c r="K95" s="37">
        <v>0.29844999999999999</v>
      </c>
      <c r="L95" s="37">
        <v>0.29844999999999999</v>
      </c>
      <c r="M95" s="38">
        <v>0.29844999999999999</v>
      </c>
      <c r="N95" s="39">
        <f t="shared" si="1"/>
        <v>0</v>
      </c>
      <c r="O95" s="39">
        <v>0.29844999999999999</v>
      </c>
    </row>
    <row r="96" spans="2:15" x14ac:dyDescent="0.25">
      <c r="B96" s="8" t="s">
        <v>271</v>
      </c>
    </row>
  </sheetData>
  <autoFilter ref="B8:O96" xr:uid="{00000000-0001-0000-0000-000000000000}"/>
  <phoneticPr fontId="4" type="noConversion"/>
  <pageMargins left="0.7" right="0.7" top="0.75" bottom="0.75" header="0.3" footer="0.3"/>
  <pageSetup paperSize="9"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D4CB-F886-493E-A21D-67AC29F76E17}">
  <sheetPr>
    <tabColor theme="3"/>
  </sheetPr>
  <dimension ref="B2"/>
  <sheetViews>
    <sheetView workbookViewId="0">
      <selection activeCell="D42" sqref="D42"/>
    </sheetView>
  </sheetViews>
  <sheetFormatPr defaultRowHeight="13.95" x14ac:dyDescent="0.25"/>
  <sheetData>
    <row r="2" spans="2:2" x14ac:dyDescent="0.25">
      <c r="B2" t="s">
        <v>231</v>
      </c>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7E38E-4952-44B3-B647-C8ED2131617E}">
  <sheetPr>
    <tabColor theme="3" tint="0.39997558519241921"/>
  </sheetPr>
  <dimension ref="A1:AA57"/>
  <sheetViews>
    <sheetView zoomScale="70" zoomScaleNormal="70" workbookViewId="0">
      <selection sqref="A1:XFD1048576"/>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258</v>
      </c>
      <c r="E8" s="79"/>
      <c r="F8" s="79"/>
      <c r="G8" s="79"/>
      <c r="H8" s="79"/>
    </row>
    <row r="9" spans="1:24" s="75" customFormat="1" x14ac:dyDescent="0.3">
      <c r="B9" s="80"/>
      <c r="D9" s="81"/>
      <c r="E9" s="82"/>
      <c r="F9" s="82"/>
      <c r="G9" s="82"/>
      <c r="H9" s="82"/>
    </row>
    <row r="10" spans="1:24" s="75" customFormat="1" x14ac:dyDescent="0.3">
      <c r="B10" s="57" t="s">
        <v>6</v>
      </c>
      <c r="C10" s="60" t="s">
        <v>84</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-4.669959824574077E-2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-4.669959824574077E-2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257</v>
      </c>
      <c r="E20" s="86" t="s">
        <v>125</v>
      </c>
      <c r="F20" s="87">
        <f>F51</f>
        <v>0.57176298365183031</v>
      </c>
    </row>
    <row r="21" spans="2:27" x14ac:dyDescent="0.25">
      <c r="B21" s="88" t="s">
        <v>28</v>
      </c>
      <c r="C21" s="89">
        <v>1</v>
      </c>
      <c r="E21" s="66" t="s">
        <v>127</v>
      </c>
      <c r="F21" s="90">
        <f>F56</f>
        <v>-0.44170900644330235</v>
      </c>
    </row>
    <row r="22" spans="2:27" x14ac:dyDescent="0.25">
      <c r="B22" s="88" t="s">
        <v>27</v>
      </c>
      <c r="C22" s="89">
        <v>0.5</v>
      </c>
      <c r="E22" s="66" t="s">
        <v>129</v>
      </c>
      <c r="F22" s="91">
        <f>SUM(F55:O55)</f>
        <v>-3.3349029986469327</v>
      </c>
    </row>
    <row r="23" spans="2:27" ht="13.95" thickBot="1" x14ac:dyDescent="0.3">
      <c r="B23" s="88" t="s">
        <v>69</v>
      </c>
      <c r="C23" s="89">
        <f>C21+C22</f>
        <v>1.5</v>
      </c>
      <c r="E23" s="92" t="s">
        <v>131</v>
      </c>
      <c r="F23" s="93">
        <f>R56</f>
        <v>-4.669959824574077E-2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0.9251614199999999</v>
      </c>
      <c r="E31" s="109" t="s">
        <v>157</v>
      </c>
      <c r="F31" s="110">
        <f>SUM(G32:O32)</f>
        <v>3.7001105782487054</v>
      </c>
      <c r="G31" s="91"/>
      <c r="H31" s="91"/>
      <c r="I31" s="91"/>
      <c r="J31" s="91"/>
      <c r="K31" s="91"/>
      <c r="L31" s="91"/>
      <c r="M31" s="91"/>
      <c r="N31" s="91"/>
      <c r="O31" s="91"/>
      <c r="Q31" s="109" t="s">
        <v>157</v>
      </c>
      <c r="R31" s="110">
        <f>SUM(S32:AA32)</f>
        <v>5.1112522059950622</v>
      </c>
      <c r="S31" s="91"/>
      <c r="T31" s="91"/>
      <c r="U31" s="91"/>
      <c r="V31" s="91"/>
      <c r="W31" s="91"/>
      <c r="X31" s="91"/>
      <c r="Y31" s="91"/>
      <c r="Z31" s="91"/>
      <c r="AA31" s="91"/>
    </row>
    <row r="32" spans="2:27" x14ac:dyDescent="0.25">
      <c r="B32" s="95" t="s">
        <v>143</v>
      </c>
      <c r="C32" s="108">
        <v>0.65747999999999995</v>
      </c>
      <c r="E32" s="111" t="s">
        <v>159</v>
      </c>
      <c r="F32" s="91"/>
      <c r="G32" s="110">
        <f t="shared" ref="G32:O32" si="0">($C$49+$C$50+$C$40)*(1-$C$43)/$C$48/1000000/(1+$F$24)^G28</f>
        <v>0.53076346895068138</v>
      </c>
      <c r="H32" s="110">
        <f t="shared" si="0"/>
        <v>0.49604062518755271</v>
      </c>
      <c r="I32" s="110">
        <f t="shared" si="0"/>
        <v>0.46358936933416139</v>
      </c>
      <c r="J32" s="110">
        <f t="shared" si="0"/>
        <v>0.43326109283566488</v>
      </c>
      <c r="K32" s="110">
        <f t="shared" si="0"/>
        <v>0.40491690919221013</v>
      </c>
      <c r="L32" s="110">
        <f t="shared" si="0"/>
        <v>0.37842701793664502</v>
      </c>
      <c r="M32" s="110">
        <f t="shared" si="0"/>
        <v>0.35367011022116357</v>
      </c>
      <c r="N32" s="110">
        <f t="shared" si="0"/>
        <v>0.33053281329080708</v>
      </c>
      <c r="O32" s="110">
        <f t="shared" si="0"/>
        <v>0.30890917129981965</v>
      </c>
      <c r="Q32" s="111" t="s">
        <v>159</v>
      </c>
      <c r="R32" s="91"/>
      <c r="S32" s="110">
        <f t="shared" ref="S32:AA32" si="1">($C$49+$C$50+$C$40)*(1-$C$43)/$C$48/1000000/(1+$R$24)^S28</f>
        <v>0.56791691177722914</v>
      </c>
      <c r="T32" s="110">
        <f t="shared" si="1"/>
        <v>0.56791691177722914</v>
      </c>
      <c r="U32" s="110">
        <f t="shared" si="1"/>
        <v>0.56791691177722914</v>
      </c>
      <c r="V32" s="110">
        <f t="shared" si="1"/>
        <v>0.56791691177722914</v>
      </c>
      <c r="W32" s="110">
        <f t="shared" si="1"/>
        <v>0.56791691177722914</v>
      </c>
      <c r="X32" s="110">
        <f t="shared" si="1"/>
        <v>0.56791691177722914</v>
      </c>
      <c r="Y32" s="110">
        <f t="shared" si="1"/>
        <v>0.56791691177722914</v>
      </c>
      <c r="Z32" s="110">
        <f t="shared" si="1"/>
        <v>0.56791691177722914</v>
      </c>
      <c r="AA32" s="110">
        <f t="shared" si="1"/>
        <v>0.56791691177722914</v>
      </c>
    </row>
    <row r="33" spans="2:27" x14ac:dyDescent="0.25">
      <c r="B33" s="95" t="s">
        <v>154</v>
      </c>
      <c r="C33" s="108">
        <v>0.38981798000000001</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15534030.28036318</v>
      </c>
      <c r="G36" s="120"/>
      <c r="H36" s="120"/>
      <c r="I36" s="120"/>
      <c r="J36" s="120"/>
      <c r="K36" s="120"/>
      <c r="L36" s="120"/>
      <c r="M36" s="120"/>
      <c r="N36" s="120"/>
      <c r="O36" s="120"/>
      <c r="Q36" s="118" t="s">
        <v>167</v>
      </c>
      <c r="R36" s="119">
        <f>SUM(S37:AA37)</f>
        <v>21224301.905272812</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2426704.9944143211</v>
      </c>
      <c r="H37" s="119">
        <f t="shared" si="4"/>
        <v>2212902.8145180675</v>
      </c>
      <c r="I37" s="119">
        <f t="shared" si="4"/>
        <v>2017937.4410047927</v>
      </c>
      <c r="J37" s="119">
        <f t="shared" si="4"/>
        <v>1840149.2777240644</v>
      </c>
      <c r="K37" s="119">
        <f t="shared" si="4"/>
        <v>1678024.9454226526</v>
      </c>
      <c r="L37" s="119">
        <f t="shared" si="4"/>
        <v>1530184.3994652971</v>
      </c>
      <c r="M37" s="119">
        <f t="shared" si="4"/>
        <v>1395369.1825345394</v>
      </c>
      <c r="N37" s="119">
        <f t="shared" si="4"/>
        <v>1272431.7123135496</v>
      </c>
      <c r="O37" s="119">
        <f t="shared" si="4"/>
        <v>1160325.5129658955</v>
      </c>
      <c r="Q37" s="121" t="s">
        <v>169</v>
      </c>
      <c r="R37" s="119"/>
      <c r="S37" s="119">
        <f t="shared" ref="S37:AA37" si="5">$C$27*$C$44*$C$34/$C$45*($C$35*(1-$C$36)^((S28-1)*$C$34*$C$44))/$C$29/$C$30/((1+$R$24)^S28)</f>
        <v>2596574.3440233236</v>
      </c>
      <c r="T37" s="119">
        <f t="shared" si="5"/>
        <v>2533552.4323417353</v>
      </c>
      <c r="U37" s="119">
        <f t="shared" si="5"/>
        <v>2472060.1365408343</v>
      </c>
      <c r="V37" s="119">
        <f t="shared" si="5"/>
        <v>2412060.3310450856</v>
      </c>
      <c r="W37" s="119">
        <f t="shared" si="5"/>
        <v>2353516.7913603149</v>
      </c>
      <c r="X37" s="119">
        <f t="shared" si="5"/>
        <v>2296394.1722034062</v>
      </c>
      <c r="Y37" s="119">
        <f t="shared" si="5"/>
        <v>2240657.9861628129</v>
      </c>
      <c r="Z37" s="119">
        <f t="shared" si="5"/>
        <v>2186274.5828770068</v>
      </c>
      <c r="AA37" s="119">
        <f t="shared" si="5"/>
        <v>2133211.1287182923</v>
      </c>
    </row>
    <row r="38" spans="2:27" x14ac:dyDescent="0.25">
      <c r="B38" s="95" t="s">
        <v>164</v>
      </c>
      <c r="C38" s="122">
        <v>1.4999999999999999E-2</v>
      </c>
      <c r="E38" s="118" t="s">
        <v>171</v>
      </c>
      <c r="F38" s="119">
        <f>SUM(G39:O39)</f>
        <v>13204772.284799572</v>
      </c>
      <c r="G38" s="120"/>
      <c r="H38" s="120"/>
      <c r="I38" s="120"/>
      <c r="J38" s="120"/>
      <c r="K38" s="120"/>
      <c r="L38" s="120"/>
      <c r="M38" s="120"/>
      <c r="N38" s="120"/>
      <c r="O38" s="120"/>
      <c r="Q38" s="118" t="s">
        <v>171</v>
      </c>
      <c r="R38" s="119">
        <f>SUM(S39:AA39)</f>
        <v>18041813.264471941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2062831.4915887848</v>
      </c>
      <c r="H39" s="119">
        <f t="shared" si="6"/>
        <v>1881087.9872586406</v>
      </c>
      <c r="I39" s="119">
        <f t="shared" si="6"/>
        <v>1715356.7948894505</v>
      </c>
      <c r="J39" s="119">
        <f t="shared" si="6"/>
        <v>1564227.1673115718</v>
      </c>
      <c r="K39" s="119">
        <f t="shared" si="6"/>
        <v>1426412.649686255</v>
      </c>
      <c r="L39" s="119">
        <f t="shared" si="6"/>
        <v>1300740.128866263</v>
      </c>
      <c r="M39" s="119">
        <f t="shared" si="6"/>
        <v>1186139.8475505444</v>
      </c>
      <c r="N39" s="119">
        <f t="shared" si="6"/>
        <v>1081636.2982308541</v>
      </c>
      <c r="O39" s="119">
        <f t="shared" si="6"/>
        <v>986339.91941720899</v>
      </c>
      <c r="Q39" s="121" t="s">
        <v>173</v>
      </c>
      <c r="R39" s="120"/>
      <c r="S39" s="119">
        <f t="shared" ref="S39:AA39" si="7">$C$27*$C$44*$C$34*$C$45*($C$35*(1-$C$36)^((S28-1)*$C$34*$C$44))*$C$29*$C$30/((1+$R$24)^S28)</f>
        <v>2207229.696</v>
      </c>
      <c r="T39" s="119">
        <f t="shared" si="7"/>
        <v>2153657.6366124176</v>
      </c>
      <c r="U39" s="119">
        <f t="shared" si="7"/>
        <v>2101385.8340817573</v>
      </c>
      <c r="V39" s="119">
        <f t="shared" si="7"/>
        <v>2050382.7296456108</v>
      </c>
      <c r="W39" s="119">
        <f t="shared" si="7"/>
        <v>2000617.53050983</v>
      </c>
      <c r="X39" s="119">
        <f t="shared" si="7"/>
        <v>1952060.1912575806</v>
      </c>
      <c r="Y39" s="119">
        <f t="shared" si="7"/>
        <v>1904681.3957096133</v>
      </c>
      <c r="Z39" s="119">
        <f t="shared" si="7"/>
        <v>1858452.5392248107</v>
      </c>
      <c r="AA39" s="119">
        <f t="shared" si="7"/>
        <v>1813345.711430321</v>
      </c>
    </row>
    <row r="40" spans="2:27" x14ac:dyDescent="0.25">
      <c r="B40" s="95" t="s">
        <v>168</v>
      </c>
      <c r="C40" s="97">
        <v>350000</v>
      </c>
      <c r="E40" s="123" t="s">
        <v>175</v>
      </c>
      <c r="F40" s="124">
        <f>SUM(G41:O41)</f>
        <v>7.4414009463444017</v>
      </c>
      <c r="Q40" s="123" t="s">
        <v>175</v>
      </c>
      <c r="R40" s="124">
        <f>SUM(S41:AA41)</f>
        <v>10.16726100264199</v>
      </c>
    </row>
    <row r="41" spans="2:27" x14ac:dyDescent="0.25">
      <c r="B41" s="95" t="s">
        <v>170</v>
      </c>
      <c r="C41" s="122">
        <v>0.01</v>
      </c>
      <c r="E41" s="111" t="s">
        <v>177</v>
      </c>
      <c r="G41" s="91">
        <f>($C$21*$C$33*G37/($C$21+$C$22)+$C$22*$C$32*G37/($C$21+$C$22))/1000000</f>
        <v>1.1624854925615107</v>
      </c>
      <c r="H41" s="91">
        <f t="shared" ref="H41:O41" si="8">($C$21*$C$33*H37/($C$21+$C$22)+$C$22*$C$32*H37/($C$21+$C$22))/1000000</f>
        <v>1.0600659842242783</v>
      </c>
      <c r="I41" s="91">
        <f t="shared" si="8"/>
        <v>0.96667003424984865</v>
      </c>
      <c r="J41" s="91">
        <f t="shared" si="8"/>
        <v>0.88150263193324174</v>
      </c>
      <c r="K41" s="91">
        <f t="shared" si="8"/>
        <v>0.80383881011500768</v>
      </c>
      <c r="L41" s="91">
        <f t="shared" si="8"/>
        <v>0.73301747407153128</v>
      </c>
      <c r="M41" s="91">
        <f t="shared" si="8"/>
        <v>0.66843577410417998</v>
      </c>
      <c r="N41" s="91">
        <f t="shared" si="8"/>
        <v>0.60954397392531023</v>
      </c>
      <c r="O41" s="91">
        <f t="shared" si="8"/>
        <v>0.55584077115949171</v>
      </c>
      <c r="Q41" s="111" t="s">
        <v>177</v>
      </c>
      <c r="S41" s="91">
        <f>($C$21*$C$33*S37/($C$21+$C$22)+$C$22*$C$32*S37/($C$21+$C$22))/1000000</f>
        <v>1.2438594770408162</v>
      </c>
      <c r="T41" s="91">
        <f t="shared" ref="T41:AA41" si="9">($C$21*$C$33*T37/($C$21+$C$22)+$C$22*$C$32*T37/($C$21+$C$22))/1000000</f>
        <v>1.2136695453383759</v>
      </c>
      <c r="U41" s="91">
        <f t="shared" si="9"/>
        <v>1.1842123587675375</v>
      </c>
      <c r="V41" s="91">
        <f t="shared" si="9"/>
        <v>1.1554701327425918</v>
      </c>
      <c r="W41" s="91">
        <f t="shared" si="9"/>
        <v>1.1274255143306331</v>
      </c>
      <c r="X41" s="91">
        <f t="shared" si="9"/>
        <v>1.1000615717748345</v>
      </c>
      <c r="Y41" s="91">
        <f t="shared" si="9"/>
        <v>1.0733617842720125</v>
      </c>
      <c r="Z41" s="91">
        <f t="shared" si="9"/>
        <v>1.0473100319982964</v>
      </c>
      <c r="AA41" s="91">
        <f t="shared" si="9"/>
        <v>1.0218905863768908</v>
      </c>
    </row>
    <row r="42" spans="2:27" x14ac:dyDescent="0.25">
      <c r="B42" s="95" t="s">
        <v>172</v>
      </c>
      <c r="C42" s="114">
        <v>1E-3</v>
      </c>
      <c r="E42" s="115" t="s">
        <v>179</v>
      </c>
      <c r="F42" s="125">
        <f>SUM(G43:O43)</f>
        <v>12.216545877781817</v>
      </c>
      <c r="Q42" s="115" t="s">
        <v>179</v>
      </c>
      <c r="R42" s="125">
        <f>SUM(S43:AA43)</f>
        <v>16.691589579133698</v>
      </c>
    </row>
    <row r="43" spans="2:27" x14ac:dyDescent="0.25">
      <c r="B43" s="95" t="s">
        <v>174</v>
      </c>
      <c r="C43" s="104">
        <v>0.05</v>
      </c>
      <c r="E43" s="111" t="s">
        <v>181</v>
      </c>
      <c r="G43" s="91">
        <f>(G39*$C$31/1000000)</f>
        <v>1.9084521119789979</v>
      </c>
      <c r="H43" s="91">
        <f t="shared" ref="H43:N43" si="10">(H39*$C$31/1000000)</f>
        <v>1.7403100334371457</v>
      </c>
      <c r="I43" s="91">
        <f t="shared" si="10"/>
        <v>1.5869819281665727</v>
      </c>
      <c r="J43" s="91">
        <f t="shared" si="10"/>
        <v>1.4471626273125513</v>
      </c>
      <c r="K43" s="91">
        <f t="shared" si="10"/>
        <v>1.319661952489698</v>
      </c>
      <c r="L43" s="91">
        <f t="shared" si="10"/>
        <v>1.2033945846728948</v>
      </c>
      <c r="M43" s="91">
        <f t="shared" si="10"/>
        <v>1.0973708256784451</v>
      </c>
      <c r="N43" s="91">
        <f t="shared" si="10"/>
        <v>1.0006881735948003</v>
      </c>
      <c r="O43" s="91">
        <f>(O39*$C$31/1000000)</f>
        <v>0.91252364045071055</v>
      </c>
      <c r="Q43" s="111" t="s">
        <v>181</v>
      </c>
      <c r="S43" s="91">
        <f>(S39*$C$31/1000000)</f>
        <v>2.0420437598175281</v>
      </c>
      <c r="T43" s="91">
        <f t="shared" ref="T43:AA43" si="11">(T39*$C$31/1000000)</f>
        <v>1.9924809572821882</v>
      </c>
      <c r="U43" s="91">
        <f t="shared" si="11"/>
        <v>1.9441211022269629</v>
      </c>
      <c r="V43" s="91">
        <f t="shared" si="11"/>
        <v>1.8969349977024093</v>
      </c>
      <c r="W43" s="91">
        <f t="shared" si="11"/>
        <v>1.8508941554033675</v>
      </c>
      <c r="X43" s="91">
        <f t="shared" si="11"/>
        <v>1.8059707784693348</v>
      </c>
      <c r="Y43" s="91">
        <f t="shared" si="11"/>
        <v>1.7621377447022875</v>
      </c>
      <c r="Z43" s="91">
        <f t="shared" si="11"/>
        <v>1.7193685901918314</v>
      </c>
      <c r="AA43" s="91">
        <f t="shared" si="11"/>
        <v>1.6776374933377858</v>
      </c>
    </row>
    <row r="44" spans="2:27" x14ac:dyDescent="0.25">
      <c r="B44" s="95" t="s">
        <v>176</v>
      </c>
      <c r="C44" s="126">
        <f>C21+C22</f>
        <v>1.5</v>
      </c>
      <c r="E44" s="123" t="s">
        <v>183</v>
      </c>
      <c r="F44" s="107">
        <f>SUM(G45:O45)</f>
        <v>0.25646108742757157</v>
      </c>
      <c r="Q44" s="123" t="s">
        <v>183</v>
      </c>
      <c r="R44" s="107">
        <f>SUM(S45:AA45)</f>
        <v>0.33628159262416124</v>
      </c>
    </row>
    <row r="45" spans="2:27" x14ac:dyDescent="0.25">
      <c r="B45" s="95" t="s">
        <v>178</v>
      </c>
      <c r="C45" s="104">
        <v>0.96</v>
      </c>
      <c r="E45" s="111" t="s">
        <v>185</v>
      </c>
      <c r="G45" s="110">
        <f t="shared" ref="G45:O45" si="12">(G43-G41-G34-G32)*$F$25</f>
        <v>5.2036768925112664E-2</v>
      </c>
      <c r="H45" s="110">
        <f t="shared" si="12"/>
        <v>4.4402240406712992E-2</v>
      </c>
      <c r="I45" s="110">
        <f t="shared" si="12"/>
        <v>3.7639868903009188E-2</v>
      </c>
      <c r="J45" s="110">
        <f t="shared" si="12"/>
        <v>3.1659760923171451E-2</v>
      </c>
      <c r="K45" s="110">
        <f t="shared" si="12"/>
        <v>2.6380796881844609E-2</v>
      </c>
      <c r="L45" s="110">
        <f t="shared" si="12"/>
        <v>2.1729802218725974E-2</v>
      </c>
      <c r="M45" s="110">
        <f t="shared" si="12"/>
        <v>1.7640795200468226E-2</v>
      </c>
      <c r="N45" s="110">
        <f t="shared" si="12"/>
        <v>1.405430440980425E-2</v>
      </c>
      <c r="O45" s="110">
        <f t="shared" si="12"/>
        <v>1.0916749558722211E-2</v>
      </c>
      <c r="Q45" s="111" t="s">
        <v>185</v>
      </c>
      <c r="S45" s="110">
        <f t="shared" ref="S45:AA45" si="13">(S43-S41-S34-S32)*$R$25</f>
        <v>5.5679342749870686E-2</v>
      </c>
      <c r="T45" s="110">
        <f t="shared" si="13"/>
        <v>5.0836125041645808E-2</v>
      </c>
      <c r="U45" s="110">
        <f t="shared" si="13"/>
        <v>4.6110457920549075E-2</v>
      </c>
      <c r="V45" s="110">
        <f t="shared" si="13"/>
        <v>4.1499488295647091E-2</v>
      </c>
      <c r="W45" s="110">
        <f t="shared" si="13"/>
        <v>3.7000432323876342E-2</v>
      </c>
      <c r="X45" s="110">
        <f t="shared" si="13"/>
        <v>3.2610573729317804E-2</v>
      </c>
      <c r="Y45" s="110">
        <f t="shared" si="13"/>
        <v>2.832726216326148E-2</v>
      </c>
      <c r="Z45" s="110">
        <f t="shared" si="13"/>
        <v>2.4147911604076477E-2</v>
      </c>
      <c r="AA45" s="110">
        <f t="shared" si="13"/>
        <v>2.0069998795916477E-2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12.428754723840244</v>
      </c>
      <c r="E48" s="66" t="s">
        <v>191</v>
      </c>
      <c r="F48" s="91">
        <f>SUM(G49:O49)</f>
        <v>4.4694938405314204</v>
      </c>
      <c r="Q48" s="66" t="s">
        <v>191</v>
      </c>
      <c r="R48" s="91">
        <f>SUM(S49:AA49)</f>
        <v>6.1200969838675459</v>
      </c>
    </row>
    <row r="49" spans="2:27" x14ac:dyDescent="0.25">
      <c r="B49" s="129" t="s">
        <v>186</v>
      </c>
      <c r="C49" s="130">
        <f>C26*C25</f>
        <v>360000</v>
      </c>
      <c r="E49" s="111" t="s">
        <v>191</v>
      </c>
      <c r="G49" s="131">
        <f>G43-G41-G45-G47-G34</f>
        <v>0.68687377572601938</v>
      </c>
      <c r="H49" s="128">
        <f t="shared" ref="H49:O49" si="16">H43-H41-H45-H47-H34</f>
        <v>0.62924734640769164</v>
      </c>
      <c r="I49" s="128">
        <f t="shared" si="16"/>
        <v>0.57650897604318896</v>
      </c>
      <c r="J49" s="128">
        <f t="shared" si="16"/>
        <v>0.52824037560517922</v>
      </c>
      <c r="K49" s="128">
        <f t="shared" si="16"/>
        <v>0.48405929983774404</v>
      </c>
      <c r="L49" s="128">
        <f t="shared" si="16"/>
        <v>0.44361642459282291</v>
      </c>
      <c r="M49" s="128">
        <f t="shared" si="16"/>
        <v>0.40659249582256823</v>
      </c>
      <c r="N49" s="128">
        <f t="shared" si="16"/>
        <v>0.37269572652021982</v>
      </c>
      <c r="O49" s="128">
        <f t="shared" si="16"/>
        <v>0.34165941997598626</v>
      </c>
      <c r="Q49" s="111" t="s">
        <v>191</v>
      </c>
      <c r="S49" s="128">
        <f t="shared" ref="S49:Z49" si="17">S43-S41-S45-S47-S34</f>
        <v>0.73495494002684114</v>
      </c>
      <c r="T49" s="128">
        <f t="shared" si="17"/>
        <v>0.72042528690216656</v>
      </c>
      <c r="U49" s="128">
        <f t="shared" si="17"/>
        <v>0.70624828553887631</v>
      </c>
      <c r="V49" s="128">
        <f t="shared" si="17"/>
        <v>0.69241537666417041</v>
      </c>
      <c r="W49" s="128">
        <f t="shared" si="17"/>
        <v>0.67891820874885811</v>
      </c>
      <c r="X49" s="128">
        <f t="shared" si="17"/>
        <v>0.6657486329651825</v>
      </c>
      <c r="Y49" s="128">
        <f t="shared" si="17"/>
        <v>0.65289869826701352</v>
      </c>
      <c r="Z49" s="128">
        <f t="shared" si="17"/>
        <v>0.64036064658945857</v>
      </c>
      <c r="AA49" s="128">
        <f>AA43-AA41-AA45-AA47-AA34</f>
        <v>0.62812690816497851</v>
      </c>
    </row>
    <row r="50" spans="2:27" x14ac:dyDescent="0.25">
      <c r="B50" s="129" t="s">
        <v>188</v>
      </c>
      <c r="C50" s="130">
        <f>C27*C28</f>
        <v>6720000</v>
      </c>
      <c r="E50" s="66" t="s">
        <v>194</v>
      </c>
      <c r="F50" s="91">
        <f>C31</f>
        <v>0.9251614199999999</v>
      </c>
      <c r="Q50" s="66" t="s">
        <v>194</v>
      </c>
      <c r="R50" s="91">
        <f>C31</f>
        <v>0.9251614199999999</v>
      </c>
    </row>
    <row r="51" spans="2:27" x14ac:dyDescent="0.25">
      <c r="B51" s="129" t="s">
        <v>190</v>
      </c>
      <c r="C51" s="130">
        <f>C38*C27*1000</f>
        <v>72000</v>
      </c>
      <c r="E51" s="66" t="s">
        <v>125</v>
      </c>
      <c r="F51" s="91">
        <f>F30/F38*1000000</f>
        <v>0.57176298365183031</v>
      </c>
      <c r="Q51" s="66" t="s">
        <v>125</v>
      </c>
      <c r="R51" s="91">
        <f>R30/R38*1000000</f>
        <v>0.41847235027465396</v>
      </c>
    </row>
    <row r="52" spans="2:27" x14ac:dyDescent="0.25">
      <c r="B52" s="129" t="s">
        <v>192</v>
      </c>
      <c r="C52" s="132">
        <f>C41*C27*1000</f>
        <v>48000</v>
      </c>
      <c r="E52" s="66" t="s">
        <v>198</v>
      </c>
      <c r="F52" s="91">
        <f>F40*1000000/F38</f>
        <v>0.56353875597767267</v>
      </c>
      <c r="Q52" s="66" t="s">
        <v>198</v>
      </c>
      <c r="R52" s="91">
        <f>R40*1000000/R38</f>
        <v>0.56353875597767256</v>
      </c>
    </row>
    <row r="53" spans="2:27" x14ac:dyDescent="0.25">
      <c r="B53" s="129" t="s">
        <v>193</v>
      </c>
      <c r="C53" s="133">
        <v>0</v>
      </c>
      <c r="E53" s="66" t="s">
        <v>200</v>
      </c>
      <c r="F53" s="91">
        <f>SUM(G54:O54)</f>
        <v>0.44694938405314205</v>
      </c>
      <c r="Q53" s="66" t="s">
        <v>200</v>
      </c>
      <c r="R53" s="91">
        <f>SUM(S54:AA54)</f>
        <v>0.61200969838675467</v>
      </c>
    </row>
    <row r="54" spans="2:27" x14ac:dyDescent="0.25">
      <c r="B54" s="129" t="s">
        <v>195</v>
      </c>
      <c r="C54" s="134">
        <f>(C52+C51+C50+C49+C40-C53)</f>
        <v>7550000</v>
      </c>
      <c r="E54" s="66" t="s">
        <v>201</v>
      </c>
      <c r="G54" s="91">
        <f t="shared" ref="G54:O54" si="18">G49*$C$46</f>
        <v>6.8687377572601946E-2</v>
      </c>
      <c r="H54" s="91">
        <f t="shared" si="18"/>
        <v>6.292473464076917E-2</v>
      </c>
      <c r="I54" s="91">
        <f t="shared" si="18"/>
        <v>5.76508976043189E-2</v>
      </c>
      <c r="J54" s="91">
        <f t="shared" si="18"/>
        <v>5.2824037560517928E-2</v>
      </c>
      <c r="K54" s="91">
        <f t="shared" si="18"/>
        <v>4.8405929983774409E-2</v>
      </c>
      <c r="L54" s="91">
        <f t="shared" si="18"/>
        <v>4.4361642459282292E-2</v>
      </c>
      <c r="M54" s="91">
        <f t="shared" si="18"/>
        <v>4.0659249582256828E-2</v>
      </c>
      <c r="N54" s="91">
        <f t="shared" si="18"/>
        <v>3.7269572652021986E-2</v>
      </c>
      <c r="O54" s="91">
        <f t="shared" si="18"/>
        <v>3.4165941997598627E-2</v>
      </c>
      <c r="Q54" s="66" t="s">
        <v>201</v>
      </c>
      <c r="S54" s="91">
        <f>S49*$C$46</f>
        <v>7.3495494002684111E-2</v>
      </c>
      <c r="T54" s="91">
        <f t="shared" ref="T54:AA54" si="19">T49*$C$46</f>
        <v>7.2042528690216656E-2</v>
      </c>
      <c r="U54" s="91">
        <f t="shared" si="19"/>
        <v>7.0624828553887631E-2</v>
      </c>
      <c r="V54" s="91">
        <f t="shared" si="19"/>
        <v>6.9241537666417038E-2</v>
      </c>
      <c r="W54" s="91">
        <f t="shared" si="19"/>
        <v>6.7891820874885808E-2</v>
      </c>
      <c r="X54" s="91">
        <f t="shared" si="19"/>
        <v>6.6574863296518252E-2</v>
      </c>
      <c r="Y54" s="91">
        <f t="shared" si="19"/>
        <v>6.5289869826701361E-2</v>
      </c>
      <c r="Z54" s="91">
        <f t="shared" si="19"/>
        <v>6.403606465894586E-2</v>
      </c>
      <c r="AA54" s="91">
        <f t="shared" si="19"/>
        <v>6.281269081649786E-2</v>
      </c>
    </row>
    <row r="55" spans="2:27" x14ac:dyDescent="0.25">
      <c r="B55" s="129" t="s">
        <v>196</v>
      </c>
      <c r="C55" s="135" t="s">
        <v>197</v>
      </c>
      <c r="E55" s="80" t="s">
        <v>202</v>
      </c>
      <c r="F55" s="91">
        <f>-(F30)</f>
        <v>-7.55</v>
      </c>
      <c r="G55" s="128">
        <f t="shared" ref="G55:N55" si="20">G43-G41-G54-G45-G47-G34</f>
        <v>0.61818639815341747</v>
      </c>
      <c r="H55" s="128">
        <f t="shared" si="20"/>
        <v>0.56632261176692245</v>
      </c>
      <c r="I55" s="128">
        <f t="shared" si="20"/>
        <v>0.51885807843887011</v>
      </c>
      <c r="J55" s="128">
        <f t="shared" si="20"/>
        <v>0.47541633804466138</v>
      </c>
      <c r="K55" s="128">
        <f t="shared" si="20"/>
        <v>0.43565336985396957</v>
      </c>
      <c r="L55" s="128">
        <f t="shared" si="20"/>
        <v>0.3992547821335406</v>
      </c>
      <c r="M55" s="128">
        <f t="shared" si="20"/>
        <v>0.36593324624031143</v>
      </c>
      <c r="N55" s="128">
        <f t="shared" si="20"/>
        <v>0.33542615386819785</v>
      </c>
      <c r="O55" s="128">
        <f>O43-O41-O54-O45-O47-O34+O35</f>
        <v>0.50004602285317601</v>
      </c>
      <c r="Q55" s="80" t="s">
        <v>202</v>
      </c>
      <c r="R55" s="91">
        <f>-(R30)</f>
        <v>-7.55</v>
      </c>
      <c r="S55" s="128">
        <f>S43-S41-S54-S45-S47-S34</f>
        <v>0.66145944602415718</v>
      </c>
      <c r="T55" s="128">
        <f t="shared" ref="T55:Z55" si="21">T43-T41-T54-T45-T47-T34</f>
        <v>0.64838275821194991</v>
      </c>
      <c r="U55" s="128">
        <f t="shared" si="21"/>
        <v>0.63562345698498879</v>
      </c>
      <c r="V55" s="128">
        <f t="shared" si="21"/>
        <v>0.62317383899775336</v>
      </c>
      <c r="W55" s="128">
        <f t="shared" si="21"/>
        <v>0.61102638787397234</v>
      </c>
      <c r="X55" s="128">
        <f t="shared" si="21"/>
        <v>0.59917376966866431</v>
      </c>
      <c r="Y55" s="128">
        <f t="shared" si="21"/>
        <v>0.58760882844031226</v>
      </c>
      <c r="Z55" s="128">
        <f t="shared" si="21"/>
        <v>0.57632458193051272</v>
      </c>
      <c r="AA55" s="128">
        <f>AA43-AA41-AA54-AA45-AA47-AA34+AA35</f>
        <v>0.91931421734848062</v>
      </c>
    </row>
    <row r="56" spans="2:27" ht="13.95" thickBot="1" x14ac:dyDescent="0.3">
      <c r="B56" s="129" t="s">
        <v>199</v>
      </c>
      <c r="C56" s="136">
        <f>F56</f>
        <v>-0.44170900644330235</v>
      </c>
      <c r="E56" s="137" t="s">
        <v>203</v>
      </c>
      <c r="F56" s="93">
        <f>SUM(F55:O55)/F30</f>
        <v>-0.44170900644330235</v>
      </c>
      <c r="G56" s="137"/>
      <c r="H56" s="137"/>
      <c r="I56" s="137"/>
      <c r="J56" s="137"/>
      <c r="K56" s="137"/>
      <c r="L56" s="137"/>
      <c r="M56" s="137"/>
      <c r="N56" s="137"/>
      <c r="O56" s="137"/>
      <c r="Q56" s="137" t="s">
        <v>131</v>
      </c>
      <c r="R56" s="93">
        <f>IRR(R55:AA55)</f>
        <v>-4.669959824574077E-2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8925A-70B0-4E97-B6D2-E85AC3D85EFA}">
  <sheetPr>
    <tabColor theme="3" tint="0.39997558519241921"/>
  </sheetPr>
  <dimension ref="A1:AA57"/>
  <sheetViews>
    <sheetView zoomScale="70" zoomScaleNormal="70" workbookViewId="0">
      <selection activeCell="Q14" sqref="Q14"/>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258</v>
      </c>
      <c r="E8" s="79"/>
      <c r="F8" s="79"/>
      <c r="G8" s="79"/>
      <c r="H8" s="79"/>
    </row>
    <row r="9" spans="1:24" s="75" customFormat="1" x14ac:dyDescent="0.3">
      <c r="B9" s="80"/>
      <c r="D9" s="81"/>
      <c r="E9" s="82"/>
      <c r="F9" s="82"/>
      <c r="G9" s="82"/>
      <c r="H9" s="82"/>
    </row>
    <row r="10" spans="1:24" s="75" customFormat="1" x14ac:dyDescent="0.3">
      <c r="B10" s="57" t="s">
        <v>6</v>
      </c>
      <c r="C10" s="60" t="s">
        <v>85</v>
      </c>
      <c r="D10" s="138" t="s">
        <v>259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6.3921609342437957E-2</v>
      </c>
      <c r="D12" s="81"/>
      <c r="E12" s="82"/>
      <c r="F12" s="82"/>
      <c r="G12" s="82"/>
      <c r="H12" s="82"/>
    </row>
    <row r="13" spans="1:24" s="75" customFormat="1" x14ac:dyDescent="0.3">
      <c r="B13" s="61" t="s">
        <v>16</v>
      </c>
      <c r="C13" s="83">
        <v>7.3511721156495291E-2</v>
      </c>
      <c r="D13" s="81"/>
      <c r="E13" s="82"/>
      <c r="F13" s="82"/>
      <c r="G13" s="82"/>
      <c r="H13" s="82"/>
    </row>
    <row r="14" spans="1:24" s="75" customFormat="1" x14ac:dyDescent="0.3">
      <c r="B14" s="61" t="s">
        <v>17</v>
      </c>
      <c r="C14" s="56" t="s">
        <v>267</v>
      </c>
      <c r="D14" s="81"/>
      <c r="E14" s="82"/>
      <c r="F14" s="82"/>
      <c r="G14" s="82"/>
      <c r="H14" s="82"/>
    </row>
    <row r="15" spans="1:24" s="75" customFormat="1" x14ac:dyDescent="0.3">
      <c r="B15" s="61" t="s">
        <v>18</v>
      </c>
      <c r="C15" s="83">
        <v>6.9874941901870935E-2</v>
      </c>
      <c r="D15" s="81"/>
      <c r="E15" s="82"/>
      <c r="F15" s="82"/>
      <c r="G15" s="82"/>
      <c r="H15" s="82"/>
    </row>
    <row r="16" spans="1:24" s="75" customFormat="1" x14ac:dyDescent="0.3">
      <c r="B16" s="61" t="s">
        <v>19</v>
      </c>
      <c r="C16" s="56" t="s">
        <v>268</v>
      </c>
      <c r="D16" s="81"/>
      <c r="E16" s="82"/>
      <c r="F16" s="82"/>
      <c r="G16" s="82"/>
      <c r="H16" s="82"/>
    </row>
    <row r="17" spans="2:27" s="75" customFormat="1" x14ac:dyDescent="0.3">
      <c r="B17" s="59" t="s">
        <v>230</v>
      </c>
      <c r="C17" s="84">
        <f>MAX(C12:C16)</f>
        <v>7.3511721156495291E-2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257</v>
      </c>
      <c r="E20" s="86" t="s">
        <v>125</v>
      </c>
      <c r="F20" s="87">
        <f>F51</f>
        <v>0.57176298365183031</v>
      </c>
    </row>
    <row r="21" spans="2:27" x14ac:dyDescent="0.25">
      <c r="B21" s="88" t="s">
        <v>28</v>
      </c>
      <c r="C21" s="89">
        <v>1</v>
      </c>
      <c r="E21" s="66" t="s">
        <v>127</v>
      </c>
      <c r="F21" s="90">
        <f>F56</f>
        <v>1.2355973672445932E-3</v>
      </c>
    </row>
    <row r="22" spans="2:27" x14ac:dyDescent="0.25">
      <c r="B22" s="88" t="s">
        <v>27</v>
      </c>
      <c r="C22" s="89">
        <v>0.5</v>
      </c>
      <c r="E22" s="66" t="s">
        <v>129</v>
      </c>
      <c r="F22" s="91">
        <f>SUM(F55:O55)</f>
        <v>9.3287601226966776E-3</v>
      </c>
    </row>
    <row r="23" spans="2:27" ht="13.95" thickBot="1" x14ac:dyDescent="0.3">
      <c r="B23" s="88" t="s">
        <v>69</v>
      </c>
      <c r="C23" s="89">
        <v>1.5</v>
      </c>
      <c r="E23" s="92" t="s">
        <v>131</v>
      </c>
      <c r="F23" s="93">
        <f>R56</f>
        <v>6.9874941901870935E-2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1.2380087500000001</v>
      </c>
      <c r="E31" s="109" t="s">
        <v>157</v>
      </c>
      <c r="F31" s="110">
        <f>SUM(G32:O32)</f>
        <v>3.7001105782487054</v>
      </c>
      <c r="G31" s="91"/>
      <c r="H31" s="91"/>
      <c r="I31" s="91"/>
      <c r="J31" s="91"/>
      <c r="K31" s="91"/>
      <c r="L31" s="91"/>
      <c r="M31" s="91"/>
      <c r="N31" s="91"/>
      <c r="O31" s="91"/>
      <c r="Q31" s="109" t="s">
        <v>157</v>
      </c>
      <c r="R31" s="110">
        <f>SUM(S32:AA32)</f>
        <v>5.1112522059950622</v>
      </c>
      <c r="S31" s="91"/>
      <c r="T31" s="91"/>
      <c r="U31" s="91"/>
      <c r="V31" s="91"/>
      <c r="W31" s="91"/>
      <c r="X31" s="91"/>
      <c r="Y31" s="91"/>
      <c r="Z31" s="91"/>
      <c r="AA31" s="91"/>
    </row>
    <row r="32" spans="2:27" x14ac:dyDescent="0.25">
      <c r="B32" s="95" t="s">
        <v>143</v>
      </c>
      <c r="C32" s="108">
        <v>0.73962877000000005</v>
      </c>
      <c r="E32" s="111" t="s">
        <v>159</v>
      </c>
      <c r="F32" s="91"/>
      <c r="G32" s="110">
        <f t="shared" ref="G32:O32" si="0">($C$49+$C$50+$C$40)*(1-$C$43)/$C$48/1000000/(1+$F$24)^G28</f>
        <v>0.53076346895068138</v>
      </c>
      <c r="H32" s="110">
        <f t="shared" si="0"/>
        <v>0.49604062518755271</v>
      </c>
      <c r="I32" s="110">
        <f t="shared" si="0"/>
        <v>0.46358936933416139</v>
      </c>
      <c r="J32" s="110">
        <f t="shared" si="0"/>
        <v>0.43326109283566488</v>
      </c>
      <c r="K32" s="110">
        <f t="shared" si="0"/>
        <v>0.40491690919221013</v>
      </c>
      <c r="L32" s="110">
        <f t="shared" si="0"/>
        <v>0.37842701793664502</v>
      </c>
      <c r="M32" s="110">
        <f t="shared" si="0"/>
        <v>0.35367011022116357</v>
      </c>
      <c r="N32" s="110">
        <f t="shared" si="0"/>
        <v>0.33053281329080708</v>
      </c>
      <c r="O32" s="110">
        <f t="shared" si="0"/>
        <v>0.30890917129981965</v>
      </c>
      <c r="Q32" s="111" t="s">
        <v>159</v>
      </c>
      <c r="R32" s="91"/>
      <c r="S32" s="110">
        <f t="shared" ref="S32:AA32" si="1">($C$49+$C$50+$C$40)*(1-$C$43)/$C$48/1000000/(1+$R$24)^S28</f>
        <v>0.56791691177722914</v>
      </c>
      <c r="T32" s="110">
        <f t="shared" si="1"/>
        <v>0.56791691177722914</v>
      </c>
      <c r="U32" s="110">
        <f t="shared" si="1"/>
        <v>0.56791691177722914</v>
      </c>
      <c r="V32" s="110">
        <f t="shared" si="1"/>
        <v>0.56791691177722914</v>
      </c>
      <c r="W32" s="110">
        <f t="shared" si="1"/>
        <v>0.56791691177722914</v>
      </c>
      <c r="X32" s="110">
        <f t="shared" si="1"/>
        <v>0.56791691177722914</v>
      </c>
      <c r="Y32" s="110">
        <f t="shared" si="1"/>
        <v>0.56791691177722914</v>
      </c>
      <c r="Z32" s="110">
        <f t="shared" si="1"/>
        <v>0.56791691177722914</v>
      </c>
      <c r="AA32" s="110">
        <f t="shared" si="1"/>
        <v>0.56791691177722914</v>
      </c>
    </row>
    <row r="33" spans="2:27" x14ac:dyDescent="0.25">
      <c r="B33" s="95" t="s">
        <v>154</v>
      </c>
      <c r="C33" s="108">
        <v>0.29820877000000001</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15534030.28036318</v>
      </c>
      <c r="G36" s="120"/>
      <c r="H36" s="120"/>
      <c r="I36" s="120"/>
      <c r="J36" s="120"/>
      <c r="K36" s="120"/>
      <c r="L36" s="120"/>
      <c r="M36" s="120"/>
      <c r="N36" s="120"/>
      <c r="O36" s="120"/>
      <c r="Q36" s="118" t="s">
        <v>167</v>
      </c>
      <c r="R36" s="119">
        <f>SUM(S37:AA37)</f>
        <v>21224301.905272812</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2426704.9944143211</v>
      </c>
      <c r="H37" s="119">
        <f t="shared" si="4"/>
        <v>2212902.8145180675</v>
      </c>
      <c r="I37" s="119">
        <f t="shared" si="4"/>
        <v>2017937.4410047927</v>
      </c>
      <c r="J37" s="119">
        <f t="shared" si="4"/>
        <v>1840149.2777240644</v>
      </c>
      <c r="K37" s="119">
        <f t="shared" si="4"/>
        <v>1678024.9454226526</v>
      </c>
      <c r="L37" s="119">
        <f t="shared" si="4"/>
        <v>1530184.3994652971</v>
      </c>
      <c r="M37" s="119">
        <f t="shared" si="4"/>
        <v>1395369.1825345394</v>
      </c>
      <c r="N37" s="119">
        <f t="shared" si="4"/>
        <v>1272431.7123135496</v>
      </c>
      <c r="O37" s="119">
        <f t="shared" si="4"/>
        <v>1160325.5129658955</v>
      </c>
      <c r="Q37" s="121" t="s">
        <v>169</v>
      </c>
      <c r="R37" s="119"/>
      <c r="S37" s="119">
        <f t="shared" ref="S37:AA37" si="5">$C$27*$C$44*$C$34/$C$45*($C$35*(1-$C$36)^((S28-1)*$C$34*$C$44))/$C$29/$C$30/((1+$R$24)^S28)</f>
        <v>2596574.3440233236</v>
      </c>
      <c r="T37" s="119">
        <f t="shared" si="5"/>
        <v>2533552.4323417353</v>
      </c>
      <c r="U37" s="119">
        <f t="shared" si="5"/>
        <v>2472060.1365408343</v>
      </c>
      <c r="V37" s="119">
        <f t="shared" si="5"/>
        <v>2412060.3310450856</v>
      </c>
      <c r="W37" s="119">
        <f t="shared" si="5"/>
        <v>2353516.7913603149</v>
      </c>
      <c r="X37" s="119">
        <f t="shared" si="5"/>
        <v>2296394.1722034062</v>
      </c>
      <c r="Y37" s="119">
        <f t="shared" si="5"/>
        <v>2240657.9861628129</v>
      </c>
      <c r="Z37" s="119">
        <f t="shared" si="5"/>
        <v>2186274.5828770068</v>
      </c>
      <c r="AA37" s="119">
        <f t="shared" si="5"/>
        <v>2133211.1287182923</v>
      </c>
    </row>
    <row r="38" spans="2:27" x14ac:dyDescent="0.25">
      <c r="B38" s="95" t="s">
        <v>164</v>
      </c>
      <c r="C38" s="122">
        <v>1.4999999999999999E-2</v>
      </c>
      <c r="E38" s="118" t="s">
        <v>171</v>
      </c>
      <c r="F38" s="119">
        <f>SUM(G39:O39)</f>
        <v>13204772.284799572</v>
      </c>
      <c r="G38" s="120"/>
      <c r="H38" s="120"/>
      <c r="I38" s="120"/>
      <c r="J38" s="120"/>
      <c r="K38" s="120"/>
      <c r="L38" s="120"/>
      <c r="M38" s="120"/>
      <c r="N38" s="120"/>
      <c r="O38" s="120"/>
      <c r="Q38" s="118" t="s">
        <v>171</v>
      </c>
      <c r="R38" s="119">
        <f>SUM(S39:AA39)</f>
        <v>18041813.264471941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2062831.4915887848</v>
      </c>
      <c r="H39" s="119">
        <f t="shared" si="6"/>
        <v>1881087.9872586406</v>
      </c>
      <c r="I39" s="119">
        <f t="shared" si="6"/>
        <v>1715356.7948894505</v>
      </c>
      <c r="J39" s="119">
        <f t="shared" si="6"/>
        <v>1564227.1673115718</v>
      </c>
      <c r="K39" s="119">
        <f t="shared" si="6"/>
        <v>1426412.649686255</v>
      </c>
      <c r="L39" s="119">
        <f t="shared" si="6"/>
        <v>1300740.128866263</v>
      </c>
      <c r="M39" s="119">
        <f t="shared" si="6"/>
        <v>1186139.8475505444</v>
      </c>
      <c r="N39" s="119">
        <f t="shared" si="6"/>
        <v>1081636.2982308541</v>
      </c>
      <c r="O39" s="119">
        <f t="shared" si="6"/>
        <v>986339.91941720899</v>
      </c>
      <c r="Q39" s="121" t="s">
        <v>173</v>
      </c>
      <c r="R39" s="120"/>
      <c r="S39" s="119">
        <f t="shared" ref="S39:AA39" si="7">$C$27*$C$44*$C$34*$C$45*($C$35*(1-$C$36)^((S28-1)*$C$34*$C$44))*$C$29*$C$30/((1+$R$24)^S28)</f>
        <v>2207229.696</v>
      </c>
      <c r="T39" s="119">
        <f t="shared" si="7"/>
        <v>2153657.6366124176</v>
      </c>
      <c r="U39" s="119">
        <f t="shared" si="7"/>
        <v>2101385.8340817573</v>
      </c>
      <c r="V39" s="119">
        <f t="shared" si="7"/>
        <v>2050382.7296456108</v>
      </c>
      <c r="W39" s="119">
        <f t="shared" si="7"/>
        <v>2000617.53050983</v>
      </c>
      <c r="X39" s="119">
        <f t="shared" si="7"/>
        <v>1952060.1912575806</v>
      </c>
      <c r="Y39" s="119">
        <f t="shared" si="7"/>
        <v>1904681.3957096133</v>
      </c>
      <c r="Z39" s="119">
        <f t="shared" si="7"/>
        <v>1858452.5392248107</v>
      </c>
      <c r="AA39" s="119">
        <f t="shared" si="7"/>
        <v>1813345.711430321</v>
      </c>
    </row>
    <row r="40" spans="2:27" x14ac:dyDescent="0.25">
      <c r="B40" s="95" t="s">
        <v>168</v>
      </c>
      <c r="C40" s="97">
        <v>350000</v>
      </c>
      <c r="E40" s="123" t="s">
        <v>175</v>
      </c>
      <c r="F40" s="124">
        <f>SUM(G41:O41)</f>
        <v>6.9180612785024982</v>
      </c>
      <c r="Q40" s="123" t="s">
        <v>175</v>
      </c>
      <c r="R40" s="124">
        <f>SUM(S41:AA41)</f>
        <v>9.4522167476219039</v>
      </c>
    </row>
    <row r="41" spans="2:27" x14ac:dyDescent="0.25">
      <c r="B41" s="95" t="s">
        <v>170</v>
      </c>
      <c r="C41" s="122">
        <v>0.01</v>
      </c>
      <c r="E41" s="111" t="s">
        <v>177</v>
      </c>
      <c r="G41" s="91">
        <f>($C$21*$C$33*G37/($C$21+$C$22)+$C$22*$C$32*G37/($C$21+$C$22))/1000000</f>
        <v>1.080730084415275</v>
      </c>
      <c r="H41" s="91">
        <f t="shared" ref="H41:O41" si="8">($C$21*$C$33*H37/($C$21+$C$22)+$C$22*$C$32*H37/($C$21+$C$22))/1000000</f>
        <v>0.98551354657515955</v>
      </c>
      <c r="I41" s="91">
        <f t="shared" si="8"/>
        <v>0.89868595728843215</v>
      </c>
      <c r="J41" s="91">
        <f t="shared" si="8"/>
        <v>0.81950821745080049</v>
      </c>
      <c r="K41" s="91">
        <f t="shared" si="8"/>
        <v>0.74730634547329555</v>
      </c>
      <c r="L41" s="91">
        <f t="shared" si="8"/>
        <v>0.68146574017505879</v>
      </c>
      <c r="M41" s="91">
        <f t="shared" si="8"/>
        <v>0.62142594913766269</v>
      </c>
      <c r="N41" s="91">
        <f t="shared" si="8"/>
        <v>0.56667589798783313</v>
      </c>
      <c r="O41" s="91">
        <f t="shared" si="8"/>
        <v>0.51674953999898054</v>
      </c>
      <c r="Q41" s="111" t="s">
        <v>177</v>
      </c>
      <c r="S41" s="91">
        <f>($C$21*$C$33*S37/($C$21+$C$22)+$C$22*$C$32*S37/($C$21+$C$22))/1000000</f>
        <v>1.1563811903243442</v>
      </c>
      <c r="T41" s="91">
        <f t="shared" ref="T41:AA41" si="9">($C$21*$C$33*T37/($C$21+$C$22)+$C$22*$C$32*T37/($C$21+$C$22))/1000000</f>
        <v>1.1283144594739001</v>
      </c>
      <c r="U41" s="91">
        <f t="shared" si="9"/>
        <v>1.1009289411744927</v>
      </c>
      <c r="V41" s="91">
        <f t="shared" si="9"/>
        <v>1.0742081015967218</v>
      </c>
      <c r="W41" s="91">
        <f t="shared" si="9"/>
        <v>1.048135808206663</v>
      </c>
      <c r="X41" s="91">
        <f t="shared" si="9"/>
        <v>1.0226963200259551</v>
      </c>
      <c r="Y41" s="91">
        <f t="shared" si="9"/>
        <v>0.99787427812828589</v>
      </c>
      <c r="Z41" s="91">
        <f t="shared" si="9"/>
        <v>0.97365469636653823</v>
      </c>
      <c r="AA41" s="91">
        <f t="shared" si="9"/>
        <v>0.95002295232500322</v>
      </c>
    </row>
    <row r="42" spans="2:27" x14ac:dyDescent="0.25">
      <c r="B42" s="95" t="s">
        <v>172</v>
      </c>
      <c r="C42" s="114">
        <v>1E-3</v>
      </c>
      <c r="E42" s="115" t="s">
        <v>179</v>
      </c>
      <c r="F42" s="125">
        <f>SUM(G43:O43)</f>
        <v>16.647623630339368</v>
      </c>
      <c r="Q42" s="115" t="s">
        <v>179</v>
      </c>
      <c r="R42" s="125">
        <f>SUM(S43:AA43)</f>
        <v>22.635922687282328</v>
      </c>
    </row>
    <row r="43" spans="2:27" x14ac:dyDescent="0.25">
      <c r="B43" s="95" t="s">
        <v>174</v>
      </c>
      <c r="C43" s="104">
        <v>0.05</v>
      </c>
      <c r="E43" s="111" t="s">
        <v>181</v>
      </c>
      <c r="G43" s="91">
        <f>(G39*$C$31/1000000)+0.3</f>
        <v>2.8538034363624671</v>
      </c>
      <c r="H43" s="91">
        <f t="shared" ref="H43:N43" si="10">(H39*$C$31/1000000)</f>
        <v>2.3288033877460861</v>
      </c>
      <c r="I43" s="91">
        <f t="shared" si="10"/>
        <v>2.1236267214450955</v>
      </c>
      <c r="J43" s="91">
        <f t="shared" si="10"/>
        <v>1.9365269201194399</v>
      </c>
      <c r="K43" s="91">
        <f t="shared" si="10"/>
        <v>1.7659113414222687</v>
      </c>
      <c r="L43" s="91">
        <f t="shared" si="10"/>
        <v>1.6103276610125612</v>
      </c>
      <c r="M43" s="91">
        <f t="shared" si="10"/>
        <v>1.4684515099912403</v>
      </c>
      <c r="N43" s="91">
        <f t="shared" si="10"/>
        <v>1.339075201527407</v>
      </c>
      <c r="O43" s="91">
        <f>(O39*$C$31/1000000)</f>
        <v>1.2210974507127998</v>
      </c>
      <c r="Q43" s="111" t="s">
        <v>181</v>
      </c>
      <c r="S43" s="91">
        <f>(S39*$C$31/1000000)+0.3</f>
        <v>3.0325696769078401</v>
      </c>
      <c r="T43" s="91">
        <f t="shared" ref="T43:AA43" si="11">(T39*$C$31/1000000)</f>
        <v>2.6662469986304935</v>
      </c>
      <c r="U43" s="91">
        <f t="shared" si="11"/>
        <v>2.6015340497192638</v>
      </c>
      <c r="V43" s="91">
        <f t="shared" si="11"/>
        <v>2.5383917601501507</v>
      </c>
      <c r="W43" s="91">
        <f t="shared" si="11"/>
        <v>2.476782008174562</v>
      </c>
      <c r="X43" s="91">
        <f t="shared" si="11"/>
        <v>2.4166675973035585</v>
      </c>
      <c r="Y43" s="91">
        <f t="shared" si="11"/>
        <v>2.3580122338507139</v>
      </c>
      <c r="Z43" s="91">
        <f t="shared" si="11"/>
        <v>2.3007805050200338</v>
      </c>
      <c r="AA43" s="91">
        <f t="shared" si="11"/>
        <v>2.2449378575257124</v>
      </c>
    </row>
    <row r="44" spans="2:27" x14ac:dyDescent="0.25">
      <c r="B44" s="95" t="s">
        <v>176</v>
      </c>
      <c r="C44" s="126">
        <f>C21+C22</f>
        <v>1.5</v>
      </c>
      <c r="E44" s="123" t="s">
        <v>183</v>
      </c>
      <c r="F44" s="107">
        <f>SUM(G45:O45)</f>
        <v>1.4950654425274346</v>
      </c>
      <c r="Q44" s="123" t="s">
        <v>183</v>
      </c>
      <c r="R44" s="107">
        <f>SUM(S45:AA45)</f>
        <v>2.0011259334163407</v>
      </c>
    </row>
    <row r="45" spans="2:27" x14ac:dyDescent="0.25">
      <c r="B45" s="95" t="s">
        <v>178</v>
      </c>
      <c r="C45" s="104">
        <v>0.96</v>
      </c>
      <c r="E45" s="111" t="s">
        <v>185</v>
      </c>
      <c r="G45" s="110">
        <f t="shared" ref="G45:O45" si="12">(G43-G41-G34-G32)*$F$25</f>
        <v>0.30881345205753896</v>
      </c>
      <c r="H45" s="110">
        <f t="shared" si="12"/>
        <v>0.21016368839622779</v>
      </c>
      <c r="I45" s="110">
        <f t="shared" si="12"/>
        <v>0.18879708646299401</v>
      </c>
      <c r="J45" s="110">
        <f t="shared" si="12"/>
        <v>0.16949943774550397</v>
      </c>
      <c r="K45" s="110">
        <f t="shared" si="12"/>
        <v>0.15207626027541535</v>
      </c>
      <c r="L45" s="110">
        <f t="shared" si="12"/>
        <v>0.13635100477776069</v>
      </c>
      <c r="M45" s="110">
        <f t="shared" si="12"/>
        <v>0.12216342252029636</v>
      </c>
      <c r="N45" s="110">
        <f t="shared" si="12"/>
        <v>0.10936808037732518</v>
      </c>
      <c r="O45" s="110">
        <f t="shared" si="12"/>
        <v>9.7833009914372326E-2</v>
      </c>
      <c r="Q45" s="111" t="s">
        <v>185</v>
      </c>
      <c r="S45" s="110">
        <f t="shared" ref="S45:AA45" si="13">(S43-S41-S34-S32)*$R$25</f>
        <v>0.32518039370156671</v>
      </c>
      <c r="T45" s="110">
        <f t="shared" si="13"/>
        <v>0.24061640684484109</v>
      </c>
      <c r="U45" s="110">
        <f t="shared" si="13"/>
        <v>0.23128454919188551</v>
      </c>
      <c r="V45" s="110">
        <f t="shared" si="13"/>
        <v>0.22217918669404996</v>
      </c>
      <c r="W45" s="110">
        <f t="shared" si="13"/>
        <v>0.21329482204766748</v>
      </c>
      <c r="X45" s="110">
        <f t="shared" si="13"/>
        <v>0.20462609137509358</v>
      </c>
      <c r="Y45" s="110">
        <f t="shared" si="13"/>
        <v>0.19616776098629973</v>
      </c>
      <c r="Z45" s="110">
        <f t="shared" si="13"/>
        <v>0.18791472421906663</v>
      </c>
      <c r="AA45" s="110">
        <f t="shared" si="13"/>
        <v>0.17986199835587002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12.428754723840244</v>
      </c>
      <c r="E48" s="66" t="s">
        <v>191</v>
      </c>
      <c r="F48" s="91">
        <f>SUM(G49:O49)</f>
        <v>8.1853069058310091</v>
      </c>
      <c r="Q48" s="66" t="s">
        <v>191</v>
      </c>
      <c r="R48" s="91">
        <f>SUM(S49:AA49)</f>
        <v>11.114630006244086</v>
      </c>
    </row>
    <row r="49" spans="2:27" x14ac:dyDescent="0.25">
      <c r="B49" s="129" t="s">
        <v>186</v>
      </c>
      <c r="C49" s="130">
        <f>C26*C25</f>
        <v>360000</v>
      </c>
      <c r="E49" s="111" t="s">
        <v>191</v>
      </c>
      <c r="G49" s="131">
        <f>G43-G41-G45-G47-G34</f>
        <v>1.4572038251232982</v>
      </c>
      <c r="H49" s="128">
        <f t="shared" ref="H49:O49" si="16">H43-H41-H45-H47-H34</f>
        <v>1.1265316903762361</v>
      </c>
      <c r="I49" s="128">
        <f t="shared" si="16"/>
        <v>1.0299806287231434</v>
      </c>
      <c r="J49" s="128">
        <f t="shared" si="16"/>
        <v>0.94175940607217679</v>
      </c>
      <c r="K49" s="128">
        <f t="shared" si="16"/>
        <v>0.86114569001845609</v>
      </c>
      <c r="L49" s="128">
        <f t="shared" si="16"/>
        <v>0.78748003226992702</v>
      </c>
      <c r="M49" s="128">
        <f t="shared" si="16"/>
        <v>0.72016037778205266</v>
      </c>
      <c r="N49" s="128">
        <f t="shared" si="16"/>
        <v>0.65863705442278264</v>
      </c>
      <c r="O49" s="128">
        <f t="shared" si="16"/>
        <v>0.60240820104293669</v>
      </c>
      <c r="Q49" s="111" t="s">
        <v>191</v>
      </c>
      <c r="S49" s="128">
        <f t="shared" ref="S49:Z49" si="17">S43-S41-S45-S47-S34</f>
        <v>1.5434580928819293</v>
      </c>
      <c r="T49" s="128">
        <f t="shared" si="17"/>
        <v>1.2897661323117524</v>
      </c>
      <c r="U49" s="128">
        <f t="shared" si="17"/>
        <v>1.2617705593528856</v>
      </c>
      <c r="V49" s="128">
        <f t="shared" si="17"/>
        <v>1.2344544718593791</v>
      </c>
      <c r="W49" s="128">
        <f t="shared" si="17"/>
        <v>1.2078013779202317</v>
      </c>
      <c r="X49" s="128">
        <f t="shared" si="17"/>
        <v>1.1817951859025098</v>
      </c>
      <c r="Y49" s="128">
        <f t="shared" si="17"/>
        <v>1.1564201947361283</v>
      </c>
      <c r="Z49" s="128">
        <f t="shared" si="17"/>
        <v>1.131661084434429</v>
      </c>
      <c r="AA49" s="128">
        <f>AA43-AA41-AA45-AA47-AA34</f>
        <v>1.1075029068448392</v>
      </c>
    </row>
    <row r="50" spans="2:27" x14ac:dyDescent="0.25">
      <c r="B50" s="129" t="s">
        <v>188</v>
      </c>
      <c r="C50" s="130">
        <f>C27*C28</f>
        <v>6720000</v>
      </c>
      <c r="E50" s="66" t="s">
        <v>194</v>
      </c>
      <c r="F50" s="91">
        <f>C31</f>
        <v>1.2380087500000001</v>
      </c>
      <c r="Q50" s="66" t="s">
        <v>194</v>
      </c>
      <c r="R50" s="91">
        <f>C31</f>
        <v>1.2380087500000001</v>
      </c>
    </row>
    <row r="51" spans="2:27" x14ac:dyDescent="0.25">
      <c r="B51" s="129" t="s">
        <v>190</v>
      </c>
      <c r="C51" s="130">
        <f>C38*C27*1000</f>
        <v>72000</v>
      </c>
      <c r="E51" s="66" t="s">
        <v>125</v>
      </c>
      <c r="F51" s="91">
        <f>F30/F38*1000000</f>
        <v>0.57176298365183031</v>
      </c>
      <c r="Q51" s="66" t="s">
        <v>125</v>
      </c>
      <c r="R51" s="91">
        <f>R30/R38*1000000</f>
        <v>0.41847235027465396</v>
      </c>
    </row>
    <row r="52" spans="2:27" x14ac:dyDescent="0.25">
      <c r="B52" s="129" t="s">
        <v>192</v>
      </c>
      <c r="C52" s="132">
        <f>C41*C27*1000</f>
        <v>48000</v>
      </c>
      <c r="E52" s="66" t="s">
        <v>198</v>
      </c>
      <c r="F52" s="91">
        <f>F40*1000000/F38</f>
        <v>0.52390614009043501</v>
      </c>
      <c r="Q52" s="66" t="s">
        <v>198</v>
      </c>
      <c r="R52" s="91">
        <f>R40*1000000/R38</f>
        <v>0.5239061400904349</v>
      </c>
    </row>
    <row r="53" spans="2:27" x14ac:dyDescent="0.25">
      <c r="B53" s="129" t="s">
        <v>193</v>
      </c>
      <c r="C53" s="133">
        <v>0</v>
      </c>
      <c r="E53" s="66" t="s">
        <v>200</v>
      </c>
      <c r="F53" s="91">
        <f>SUM(G54:O54)</f>
        <v>0.81853069058310102</v>
      </c>
      <c r="Q53" s="66" t="s">
        <v>200</v>
      </c>
      <c r="R53" s="91">
        <f>SUM(S54:AA54)</f>
        <v>1.1114630006244086</v>
      </c>
    </row>
    <row r="54" spans="2:27" x14ac:dyDescent="0.25">
      <c r="B54" s="129" t="s">
        <v>195</v>
      </c>
      <c r="C54" s="134">
        <f>(C52+C51+C50+C49+C40-C53)</f>
        <v>7550000</v>
      </c>
      <c r="E54" s="66" t="s">
        <v>201</v>
      </c>
      <c r="G54" s="91">
        <f t="shared" ref="G54:O54" si="18">G49*$C$46</f>
        <v>0.14572038251232983</v>
      </c>
      <c r="H54" s="91">
        <f t="shared" si="18"/>
        <v>0.11265316903762362</v>
      </c>
      <c r="I54" s="91">
        <f t="shared" si="18"/>
        <v>0.10299806287231435</v>
      </c>
      <c r="J54" s="91">
        <f t="shared" si="18"/>
        <v>9.4175940607217679E-2</v>
      </c>
      <c r="K54" s="91">
        <f t="shared" si="18"/>
        <v>8.6114569001845609E-2</v>
      </c>
      <c r="L54" s="91">
        <f t="shared" si="18"/>
        <v>7.8748003226992713E-2</v>
      </c>
      <c r="M54" s="91">
        <f t="shared" si="18"/>
        <v>7.2016037778205269E-2</v>
      </c>
      <c r="N54" s="91">
        <f t="shared" si="18"/>
        <v>6.5863705442278264E-2</v>
      </c>
      <c r="O54" s="91">
        <f t="shared" si="18"/>
        <v>6.0240820104293671E-2</v>
      </c>
      <c r="Q54" s="66" t="s">
        <v>201</v>
      </c>
      <c r="S54" s="91">
        <f>S49*$C$46</f>
        <v>0.15434580928819294</v>
      </c>
      <c r="T54" s="91">
        <f t="shared" ref="T54:AA54" si="19">T49*$C$46</f>
        <v>0.12897661323117524</v>
      </c>
      <c r="U54" s="91">
        <f t="shared" si="19"/>
        <v>0.12617705593528858</v>
      </c>
      <c r="V54" s="91">
        <f t="shared" si="19"/>
        <v>0.12344544718593792</v>
      </c>
      <c r="W54" s="91">
        <f t="shared" si="19"/>
        <v>0.12078013779202318</v>
      </c>
      <c r="X54" s="91">
        <f t="shared" si="19"/>
        <v>0.11817951859025098</v>
      </c>
      <c r="Y54" s="91">
        <f t="shared" si="19"/>
        <v>0.11564201947361284</v>
      </c>
      <c r="Z54" s="91">
        <f t="shared" si="19"/>
        <v>0.11316610844344291</v>
      </c>
      <c r="AA54" s="91">
        <f t="shared" si="19"/>
        <v>0.11075029068448393</v>
      </c>
    </row>
    <row r="55" spans="2:27" x14ac:dyDescent="0.25">
      <c r="B55" s="129" t="s">
        <v>196</v>
      </c>
      <c r="C55" s="135" t="s">
        <v>197</v>
      </c>
      <c r="E55" s="80" t="s">
        <v>202</v>
      </c>
      <c r="F55" s="91">
        <f>-(F30)</f>
        <v>-7.55</v>
      </c>
      <c r="G55" s="128">
        <f t="shared" ref="G55:N55" si="20">G43-G41-G54-G45-G47-G34</f>
        <v>1.3114834426109683</v>
      </c>
      <c r="H55" s="128">
        <f t="shared" si="20"/>
        <v>1.0138785213386123</v>
      </c>
      <c r="I55" s="128">
        <f t="shared" si="20"/>
        <v>0.92698256585082917</v>
      </c>
      <c r="J55" s="128">
        <f t="shared" si="20"/>
        <v>0.847583465464959</v>
      </c>
      <c r="K55" s="128">
        <f t="shared" si="20"/>
        <v>0.77503112101661042</v>
      </c>
      <c r="L55" s="128">
        <f t="shared" si="20"/>
        <v>0.70873202904293431</v>
      </c>
      <c r="M55" s="128">
        <f t="shared" si="20"/>
        <v>0.64814434000384735</v>
      </c>
      <c r="N55" s="128">
        <f t="shared" si="20"/>
        <v>0.59277334898050438</v>
      </c>
      <c r="O55" s="128">
        <f>O43-O41-O54-O45-O47-O34+O35</f>
        <v>0.73471992581343137</v>
      </c>
      <c r="Q55" s="80" t="s">
        <v>202</v>
      </c>
      <c r="R55" s="91">
        <f>-(R30)</f>
        <v>-7.55</v>
      </c>
      <c r="S55" s="128">
        <f>S43-S41-S54-S45-S47-S34</f>
        <v>1.3891122835937364</v>
      </c>
      <c r="T55" s="128">
        <f t="shared" ref="T55:Z55" si="21">T43-T41-T54-T45-T47-T34</f>
        <v>1.1607895190805773</v>
      </c>
      <c r="U55" s="128">
        <f t="shared" si="21"/>
        <v>1.135593503417597</v>
      </c>
      <c r="V55" s="128">
        <f t="shared" si="21"/>
        <v>1.1110090246734412</v>
      </c>
      <c r="W55" s="128">
        <f t="shared" si="21"/>
        <v>1.0870212401282082</v>
      </c>
      <c r="X55" s="128">
        <f t="shared" si="21"/>
        <v>1.063615667312259</v>
      </c>
      <c r="Y55" s="128">
        <f t="shared" si="21"/>
        <v>1.0407781752625156</v>
      </c>
      <c r="Z55" s="128">
        <f t="shared" si="21"/>
        <v>1.018494975990986</v>
      </c>
      <c r="AA55" s="128">
        <f>AA43-AA41-AA54-AA45-AA47-AA34+AA35</f>
        <v>1.3507526161603551</v>
      </c>
    </row>
    <row r="56" spans="2:27" ht="13.95" thickBot="1" x14ac:dyDescent="0.3">
      <c r="B56" s="129" t="s">
        <v>199</v>
      </c>
      <c r="C56" s="136">
        <f>F56</f>
        <v>1.2355973672445932E-3</v>
      </c>
      <c r="E56" s="137" t="s">
        <v>203</v>
      </c>
      <c r="F56" s="93">
        <f>SUM(F55:O55)/F30</f>
        <v>1.2355973672445932E-3</v>
      </c>
      <c r="G56" s="137"/>
      <c r="H56" s="137"/>
      <c r="I56" s="137"/>
      <c r="J56" s="137"/>
      <c r="K56" s="137"/>
      <c r="L56" s="137"/>
      <c r="M56" s="137"/>
      <c r="N56" s="137"/>
      <c r="O56" s="137"/>
      <c r="Q56" s="137" t="s">
        <v>131</v>
      </c>
      <c r="R56" s="93">
        <f>IRR(R55:AA55)</f>
        <v>6.9874941901870935E-2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79FD-61B8-4D91-8573-8B342B7064BE}">
  <sheetPr>
    <tabColor theme="3" tint="0.39997558519241921"/>
  </sheetPr>
  <dimension ref="A1:AA57"/>
  <sheetViews>
    <sheetView zoomScale="70" zoomScaleNormal="70" workbookViewId="0">
      <selection activeCell="C34" sqref="C34"/>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260</v>
      </c>
      <c r="E8" s="79"/>
      <c r="F8" s="79"/>
      <c r="G8" s="79"/>
      <c r="H8" s="79"/>
    </row>
    <row r="9" spans="1:24" s="75" customFormat="1" x14ac:dyDescent="0.3">
      <c r="B9" s="80"/>
      <c r="D9" s="81"/>
      <c r="E9" s="82"/>
      <c r="F9" s="82"/>
      <c r="G9" s="82"/>
      <c r="H9" s="82"/>
    </row>
    <row r="10" spans="1:24" s="75" customFormat="1" x14ac:dyDescent="0.3">
      <c r="B10" s="57" t="s">
        <v>6</v>
      </c>
      <c r="C10" s="60" t="s">
        <v>88</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-4.4687664296596874E-2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-4.4687664296596874E-2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217</v>
      </c>
      <c r="E20" s="86" t="s">
        <v>125</v>
      </c>
      <c r="F20" s="87">
        <f>F51</f>
        <v>0.49691112165033363</v>
      </c>
    </row>
    <row r="21" spans="2:27" x14ac:dyDescent="0.25">
      <c r="B21" s="88" t="s">
        <v>28</v>
      </c>
      <c r="C21" s="89">
        <v>1</v>
      </c>
      <c r="E21" s="66" t="s">
        <v>127</v>
      </c>
      <c r="F21" s="90">
        <f>F56</f>
        <v>-0.43411542465655434</v>
      </c>
    </row>
    <row r="22" spans="2:27" x14ac:dyDescent="0.25">
      <c r="B22" s="88" t="s">
        <v>27</v>
      </c>
      <c r="C22" s="89">
        <v>0.75</v>
      </c>
      <c r="E22" s="66" t="s">
        <v>129</v>
      </c>
      <c r="F22" s="91">
        <f>SUM(F55:O55)</f>
        <v>-3.2775714561569851</v>
      </c>
    </row>
    <row r="23" spans="2:27" ht="13.95" thickBot="1" x14ac:dyDescent="0.3">
      <c r="B23" s="88" t="s">
        <v>69</v>
      </c>
      <c r="C23" s="89">
        <f>C21+C22</f>
        <v>1.75</v>
      </c>
      <c r="E23" s="92" t="s">
        <v>131</v>
      </c>
      <c r="F23" s="93">
        <f>R56</f>
        <v>-4.4687664296596874E-2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0.76762000000000008</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0.52866000000000002</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0.28969999999999996</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7.0085950287572283</v>
      </c>
      <c r="Q40" s="123" t="s">
        <v>175</v>
      </c>
      <c r="R40" s="124">
        <f>SUM(S41:AA41)</f>
        <v>9.5585295249477191</v>
      </c>
    </row>
    <row r="41" spans="2:27" x14ac:dyDescent="0.25">
      <c r="B41" s="95" t="s">
        <v>170</v>
      </c>
      <c r="C41" s="122">
        <v>0.01</v>
      </c>
      <c r="E41" s="111" t="s">
        <v>177</v>
      </c>
      <c r="G41" s="91">
        <f>($C$21*$C$33*G37/($C$21+$C$22)+$C$22*$C$32*G37/($C$21+$C$22))/1000000</f>
        <v>1.1101285557614233</v>
      </c>
      <c r="H41" s="91">
        <f t="shared" ref="H41:O41" si="8">($C$21*$C$33*H37/($C$21+$C$22)+$C$22*$C$32*H37/($C$21+$C$22))/1000000</f>
        <v>1.0081848193416323</v>
      </c>
      <c r="I41" s="91">
        <f t="shared" si="8"/>
        <v>0.91560263419558952</v>
      </c>
      <c r="J41" s="91">
        <f t="shared" si="8"/>
        <v>0.83152232374751966</v>
      </c>
      <c r="K41" s="91">
        <f t="shared" si="8"/>
        <v>0.75516315601025474</v>
      </c>
      <c r="L41" s="91">
        <f t="shared" si="8"/>
        <v>0.685816094059018</v>
      </c>
      <c r="M41" s="91">
        <f t="shared" si="8"/>
        <v>0.62283721223277744</v>
      </c>
      <c r="N41" s="91">
        <f t="shared" si="8"/>
        <v>0.56564171693023724</v>
      </c>
      <c r="O41" s="91">
        <f t="shared" si="8"/>
        <v>0.51369851647877496</v>
      </c>
      <c r="Q41" s="111" t="s">
        <v>177</v>
      </c>
      <c r="S41" s="91">
        <f>($C$21*$C$33*S37/($C$21+$C$22)+$C$22*$C$32*S37/($C$21+$C$22))/1000000</f>
        <v>1.1878375546647229</v>
      </c>
      <c r="T41" s="91">
        <f t="shared" ref="T41:AA41" si="9">($C$21*$C$33*T37/($C$21+$C$22)+$C$22*$C$32*T37/($C$21+$C$22))/1000000</f>
        <v>1.1542707996642347</v>
      </c>
      <c r="U41" s="91">
        <f t="shared" si="9"/>
        <v>1.1216525978028677</v>
      </c>
      <c r="V41" s="91">
        <f t="shared" si="9"/>
        <v>1.089956144194177</v>
      </c>
      <c r="W41" s="91">
        <f t="shared" si="9"/>
        <v>1.0591553914230569</v>
      </c>
      <c r="X41" s="91">
        <f t="shared" si="9"/>
        <v>1.0292250281408968</v>
      </c>
      <c r="Y41" s="91">
        <f t="shared" si="9"/>
        <v>1.0001404582648588</v>
      </c>
      <c r="Z41" s="91">
        <f t="shared" si="9"/>
        <v>0.97187778076593279</v>
      </c>
      <c r="AA41" s="91">
        <f t="shared" si="9"/>
        <v>0.94441377002697069</v>
      </c>
    </row>
    <row r="42" spans="2:27" x14ac:dyDescent="0.25">
      <c r="B42" s="95" t="s">
        <v>172</v>
      </c>
      <c r="C42" s="114">
        <v>1E-3</v>
      </c>
      <c r="E42" s="115" t="s">
        <v>179</v>
      </c>
      <c r="F42" s="125">
        <f>SUM(G43:O43)</f>
        <v>11.663113879906673</v>
      </c>
      <c r="Q42" s="115" t="s">
        <v>179</v>
      </c>
      <c r="R42" s="125">
        <f>SUM(S43:AA43)</f>
        <v>15.90650022101272</v>
      </c>
    </row>
    <row r="43" spans="2:27" x14ac:dyDescent="0.25">
      <c r="B43" s="95" t="s">
        <v>174</v>
      </c>
      <c r="C43" s="104">
        <v>0.05</v>
      </c>
      <c r="E43" s="111" t="s">
        <v>181</v>
      </c>
      <c r="G43" s="91">
        <f>(G39*$C$31/1000000)</f>
        <v>1.8473824945022803</v>
      </c>
      <c r="H43" s="91">
        <f t="shared" ref="H43:N43" si="10">(H39*$C$31/1000000)</f>
        <v>1.6777363097350537</v>
      </c>
      <c r="I43" s="91">
        <f t="shared" si="10"/>
        <v>1.5236688305643575</v>
      </c>
      <c r="J43" s="91">
        <f t="shared" si="10"/>
        <v>1.3837494555983259</v>
      </c>
      <c r="K43" s="91">
        <f t="shared" si="10"/>
        <v>1.2566789563840868</v>
      </c>
      <c r="L43" s="91">
        <f t="shared" si="10"/>
        <v>1.1412774133564771</v>
      </c>
      <c r="M43" s="91">
        <f t="shared" si="10"/>
        <v>1.036473259634547</v>
      </c>
      <c r="N43" s="91">
        <f t="shared" si="10"/>
        <v>0.94129333093356193</v>
      </c>
      <c r="O43" s="91">
        <f>(O39*$C$31/1000000)</f>
        <v>0.85485382919798358</v>
      </c>
      <c r="Q43" s="111" t="s">
        <v>181</v>
      </c>
      <c r="S43" s="91">
        <f>(S39*$C$31/1000000)</f>
        <v>1.9766992691174401</v>
      </c>
      <c r="T43" s="91">
        <f t="shared" ref="T43:AA43" si="11">(T39*$C$31/1000000)</f>
        <v>1.9208403010156632</v>
      </c>
      <c r="U43" s="91">
        <f t="shared" si="11"/>
        <v>1.8665598352010524</v>
      </c>
      <c r="V43" s="91">
        <f t="shared" si="11"/>
        <v>1.8138132652379577</v>
      </c>
      <c r="W43" s="91">
        <f t="shared" si="11"/>
        <v>1.7625572452107707</v>
      </c>
      <c r="X43" s="91">
        <f t="shared" si="11"/>
        <v>1.7127496541037828</v>
      </c>
      <c r="Y43" s="91">
        <f t="shared" si="11"/>
        <v>1.6643495611863743</v>
      </c>
      <c r="Z43" s="91">
        <f t="shared" si="11"/>
        <v>1.6173171923780001</v>
      </c>
      <c r="AA43" s="91">
        <f t="shared" si="11"/>
        <v>1.5716138975616787</v>
      </c>
    </row>
    <row r="44" spans="2:27" x14ac:dyDescent="0.25">
      <c r="B44" s="95" t="s">
        <v>176</v>
      </c>
      <c r="C44" s="126">
        <f>C21+C22</f>
        <v>1.75</v>
      </c>
      <c r="E44" s="123" t="s">
        <v>183</v>
      </c>
      <c r="F44" s="107">
        <f>SUM(G45:O45)</f>
        <v>7.213329326188303E-2</v>
      </c>
      <c r="Q44" s="123" t="s">
        <v>183</v>
      </c>
      <c r="R44" s="107">
        <f>SUM(S45:AA45)</f>
        <v>7.9223280601023988E-2</v>
      </c>
    </row>
    <row r="45" spans="2:27" x14ac:dyDescent="0.25">
      <c r="B45" s="95" t="s">
        <v>178</v>
      </c>
      <c r="C45" s="104">
        <v>0.96</v>
      </c>
      <c r="E45" s="111" t="s">
        <v>185</v>
      </c>
      <c r="G45" s="110">
        <f t="shared" ref="G45:O45" si="12">(G43-G41-G34-G32)*$F$25</f>
        <v>2.7743454216343361E-2</v>
      </c>
      <c r="H45" s="110">
        <f t="shared" si="12"/>
        <v>2.1060741319036791E-2</v>
      </c>
      <c r="I45" s="110">
        <f t="shared" si="12"/>
        <v>1.5262220793763437E-2</v>
      </c>
      <c r="J45" s="110">
        <f t="shared" si="12"/>
        <v>1.0248999506226236E-2</v>
      </c>
      <c r="K45" s="110">
        <f t="shared" si="12"/>
        <v>5.9324234986212893E-3</v>
      </c>
      <c r="L45" s="110">
        <f t="shared" si="12"/>
        <v>2.2330619787229861E-3</v>
      </c>
      <c r="M45" s="110">
        <f t="shared" si="12"/>
        <v>-9.2021043520416901E-4</v>
      </c>
      <c r="N45" s="110">
        <f t="shared" si="12"/>
        <v>-3.5910425605207297E-3</v>
      </c>
      <c r="O45" s="110">
        <f t="shared" si="12"/>
        <v>-5.836355055106171E-3</v>
      </c>
      <c r="Q45" s="111" t="s">
        <v>185</v>
      </c>
      <c r="S45" s="110">
        <f t="shared" ref="S45:AA45" si="13">(S43-S41-S34-S32)*$R$25</f>
        <v>2.9685496011487483E-2</v>
      </c>
      <c r="T45" s="110">
        <f t="shared" si="13"/>
        <v>2.4112442736165279E-2</v>
      </c>
      <c r="U45" s="110">
        <f t="shared" si="13"/>
        <v>1.8696876747854335E-2</v>
      </c>
      <c r="V45" s="110">
        <f t="shared" si="13"/>
        <v>1.3434347659253359E-2</v>
      </c>
      <c r="W45" s="110">
        <f t="shared" si="13"/>
        <v>8.3205308452366233E-3</v>
      </c>
      <c r="X45" s="110">
        <f t="shared" si="13"/>
        <v>3.3512238890296697E-3</v>
      </c>
      <c r="Y45" s="110">
        <f t="shared" si="13"/>
        <v>-1.4776568713129323E-3</v>
      </c>
      <c r="Z45" s="110">
        <f t="shared" si="13"/>
        <v>-6.1700796986750017E-3</v>
      </c>
      <c r="AA45" s="110">
        <f t="shared" si="13"/>
        <v>-1.0729900718014829E-2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10.65321833472021</v>
      </c>
      <c r="E48" s="66" t="s">
        <v>191</v>
      </c>
      <c r="F48" s="91">
        <f>SUM(G49:O49)</f>
        <v>4.53319555440914</v>
      </c>
      <c r="Q48" s="66" t="s">
        <v>191</v>
      </c>
      <c r="R48" s="91">
        <f>SUM(S49:AA49)</f>
        <v>6.2007974154639784</v>
      </c>
    </row>
    <row r="49" spans="2:27" x14ac:dyDescent="0.25">
      <c r="B49" s="129" t="s">
        <v>186</v>
      </c>
      <c r="C49" s="130">
        <f>C26*C25</f>
        <v>360000</v>
      </c>
      <c r="E49" s="111" t="s">
        <v>191</v>
      </c>
      <c r="G49" s="131">
        <f>G43-G41-G45-G47-G34</f>
        <v>0.70245440975815843</v>
      </c>
      <c r="H49" s="128">
        <f t="shared" ref="H49:O49" si="16">H43-H41-H45-H47-H34</f>
        <v>0.64189628667592191</v>
      </c>
      <c r="I49" s="128">
        <f t="shared" si="16"/>
        <v>0.58664092660447864</v>
      </c>
      <c r="J49" s="128">
        <f t="shared" si="16"/>
        <v>0.53621827349362106</v>
      </c>
      <c r="K49" s="128">
        <f t="shared" si="16"/>
        <v>0.49020033122010909</v>
      </c>
      <c r="L49" s="128">
        <f t="shared" si="16"/>
        <v>0.44819737352892153</v>
      </c>
      <c r="M49" s="128">
        <f t="shared" si="16"/>
        <v>0.40985449728574502</v>
      </c>
      <c r="N49" s="128">
        <f t="shared" si="16"/>
        <v>0.37484848782437941</v>
      </c>
      <c r="O49" s="128">
        <f t="shared" si="16"/>
        <v>0.34288496801780444</v>
      </c>
      <c r="Q49" s="111" t="s">
        <v>191</v>
      </c>
      <c r="S49" s="128">
        <f t="shared" ref="S49:Z49" si="17">S43-S41-S45-S47-S34</f>
        <v>0.75162621844122979</v>
      </c>
      <c r="T49" s="128">
        <f t="shared" si="17"/>
        <v>0.73490705861526318</v>
      </c>
      <c r="U49" s="128">
        <f t="shared" si="17"/>
        <v>0.71866036065033034</v>
      </c>
      <c r="V49" s="128">
        <f t="shared" si="17"/>
        <v>0.70287277338452747</v>
      </c>
      <c r="W49" s="128">
        <f t="shared" si="17"/>
        <v>0.68753132294247721</v>
      </c>
      <c r="X49" s="128">
        <f t="shared" si="17"/>
        <v>0.6726234020738564</v>
      </c>
      <c r="Y49" s="128">
        <f t="shared" si="17"/>
        <v>0.6581367597928286</v>
      </c>
      <c r="Z49" s="128">
        <f t="shared" si="17"/>
        <v>0.64405949131074236</v>
      </c>
      <c r="AA49" s="128">
        <f>AA43-AA41-AA45-AA47-AA34</f>
        <v>0.63038002825272288</v>
      </c>
    </row>
    <row r="50" spans="2:27" x14ac:dyDescent="0.25">
      <c r="B50" s="129" t="s">
        <v>188</v>
      </c>
      <c r="C50" s="130">
        <f>C27*C28</f>
        <v>6720000</v>
      </c>
      <c r="E50" s="66" t="s">
        <v>194</v>
      </c>
      <c r="F50" s="91">
        <f>C31</f>
        <v>0.76762000000000008</v>
      </c>
      <c r="Q50" s="66" t="s">
        <v>194</v>
      </c>
      <c r="R50" s="91">
        <f>C31</f>
        <v>0.76762000000000008</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0.4612779889977095</v>
      </c>
      <c r="Q52" s="66" t="s">
        <v>198</v>
      </c>
      <c r="R52" s="91">
        <f>R40*1000000/R38</f>
        <v>0.4612779889977095</v>
      </c>
    </row>
    <row r="53" spans="2:27" x14ac:dyDescent="0.25">
      <c r="B53" s="129" t="s">
        <v>193</v>
      </c>
      <c r="C53" s="133">
        <v>0</v>
      </c>
      <c r="E53" s="66" t="s">
        <v>200</v>
      </c>
      <c r="F53" s="91">
        <f>SUM(G54:O54)</f>
        <v>0.45331955544091396</v>
      </c>
      <c r="Q53" s="66" t="s">
        <v>200</v>
      </c>
      <c r="R53" s="91">
        <f>SUM(S54:AA54)</f>
        <v>0.62007974154639789</v>
      </c>
    </row>
    <row r="54" spans="2:27" x14ac:dyDescent="0.25">
      <c r="B54" s="129" t="s">
        <v>195</v>
      </c>
      <c r="C54" s="134">
        <f>(C52+C51+C50+C49+C40-C53)</f>
        <v>7550000</v>
      </c>
      <c r="E54" s="66" t="s">
        <v>201</v>
      </c>
      <c r="G54" s="91">
        <f t="shared" ref="G54:O54" si="18">G49*$C$46</f>
        <v>7.0245440975815851E-2</v>
      </c>
      <c r="H54" s="91">
        <f t="shared" si="18"/>
        <v>6.4189628667592188E-2</v>
      </c>
      <c r="I54" s="91">
        <f t="shared" si="18"/>
        <v>5.8664092660447864E-2</v>
      </c>
      <c r="J54" s="91">
        <f t="shared" si="18"/>
        <v>5.3621827349362106E-2</v>
      </c>
      <c r="K54" s="91">
        <f t="shared" si="18"/>
        <v>4.9020033122010913E-2</v>
      </c>
      <c r="L54" s="91">
        <f t="shared" si="18"/>
        <v>4.4819737352892158E-2</v>
      </c>
      <c r="M54" s="91">
        <f t="shared" si="18"/>
        <v>4.0985449728574506E-2</v>
      </c>
      <c r="N54" s="91">
        <f t="shared" si="18"/>
        <v>3.7484848782437942E-2</v>
      </c>
      <c r="O54" s="91">
        <f t="shared" si="18"/>
        <v>3.4288496801780442E-2</v>
      </c>
      <c r="Q54" s="66" t="s">
        <v>201</v>
      </c>
      <c r="S54" s="91">
        <f>S49*$C$46</f>
        <v>7.5162621844122979E-2</v>
      </c>
      <c r="T54" s="91">
        <f t="shared" ref="T54:AA54" si="19">T49*$C$46</f>
        <v>7.3490705861526326E-2</v>
      </c>
      <c r="U54" s="91">
        <f t="shared" si="19"/>
        <v>7.1866036065033043E-2</v>
      </c>
      <c r="V54" s="91">
        <f t="shared" si="19"/>
        <v>7.0287277338452747E-2</v>
      </c>
      <c r="W54" s="91">
        <f t="shared" si="19"/>
        <v>6.8753132294247718E-2</v>
      </c>
      <c r="X54" s="91">
        <f t="shared" si="19"/>
        <v>6.726234020738564E-2</v>
      </c>
      <c r="Y54" s="91">
        <f t="shared" si="19"/>
        <v>6.5813675979282865E-2</v>
      </c>
      <c r="Z54" s="91">
        <f t="shared" si="19"/>
        <v>6.4405949131074239E-2</v>
      </c>
      <c r="AA54" s="91">
        <f t="shared" si="19"/>
        <v>6.3038002825272291E-2</v>
      </c>
    </row>
    <row r="55" spans="2:27" x14ac:dyDescent="0.25">
      <c r="B55" s="129" t="s">
        <v>196</v>
      </c>
      <c r="C55" s="135" t="s">
        <v>197</v>
      </c>
      <c r="E55" s="80" t="s">
        <v>202</v>
      </c>
      <c r="F55" s="91">
        <f>-(F30)</f>
        <v>-7.55</v>
      </c>
      <c r="G55" s="128">
        <f t="shared" ref="G55:N55" si="20">G43-G41-G54-G45-G47-G34</f>
        <v>0.63220896878234256</v>
      </c>
      <c r="H55" s="128">
        <f t="shared" si="20"/>
        <v>0.57770665800832977</v>
      </c>
      <c r="I55" s="128">
        <f t="shared" si="20"/>
        <v>0.52797683394403083</v>
      </c>
      <c r="J55" s="128">
        <f t="shared" si="20"/>
        <v>0.48259644614425906</v>
      </c>
      <c r="K55" s="128">
        <f t="shared" si="20"/>
        <v>0.44118029809809817</v>
      </c>
      <c r="L55" s="128">
        <f t="shared" si="20"/>
        <v>0.4033776361760294</v>
      </c>
      <c r="M55" s="128">
        <f t="shared" si="20"/>
        <v>0.36886904755717054</v>
      </c>
      <c r="N55" s="128">
        <f t="shared" si="20"/>
        <v>0.33736363904194144</v>
      </c>
      <c r="O55" s="128">
        <f>O43-O41-O54-O45-O47-O34+O35</f>
        <v>0.50114901609081253</v>
      </c>
      <c r="Q55" s="80" t="s">
        <v>202</v>
      </c>
      <c r="R55" s="91">
        <f>-(R30)</f>
        <v>-7.55</v>
      </c>
      <c r="S55" s="128">
        <f>S43-S41-S54-S45-S47-S34</f>
        <v>0.67646359659710675</v>
      </c>
      <c r="T55" s="128">
        <f t="shared" ref="T55:Z55" si="21">T43-T41-T54-T45-T47-T34</f>
        <v>0.66141635275373689</v>
      </c>
      <c r="U55" s="128">
        <f t="shared" si="21"/>
        <v>0.64679432458529729</v>
      </c>
      <c r="V55" s="128">
        <f t="shared" si="21"/>
        <v>0.63258549604607472</v>
      </c>
      <c r="W55" s="128">
        <f t="shared" si="21"/>
        <v>0.61877819064822948</v>
      </c>
      <c r="X55" s="128">
        <f t="shared" si="21"/>
        <v>0.60536106186647076</v>
      </c>
      <c r="Y55" s="128">
        <f t="shared" si="21"/>
        <v>0.5923230838135457</v>
      </c>
      <c r="Z55" s="128">
        <f t="shared" si="21"/>
        <v>0.57965354217966814</v>
      </c>
      <c r="AA55" s="128">
        <f>AA43-AA41-AA54-AA45-AA47-AA34+AA35</f>
        <v>0.92134202542745058</v>
      </c>
    </row>
    <row r="56" spans="2:27" ht="13.95" thickBot="1" x14ac:dyDescent="0.3">
      <c r="B56" s="129" t="s">
        <v>199</v>
      </c>
      <c r="C56" s="136">
        <f>F56</f>
        <v>-0.43411542465655434</v>
      </c>
      <c r="E56" s="137" t="s">
        <v>203</v>
      </c>
      <c r="F56" s="93">
        <f>SUM(F55:O55)/F30</f>
        <v>-0.43411542465655434</v>
      </c>
      <c r="G56" s="137"/>
      <c r="H56" s="137"/>
      <c r="I56" s="137"/>
      <c r="J56" s="137"/>
      <c r="K56" s="137"/>
      <c r="L56" s="137"/>
      <c r="M56" s="137"/>
      <c r="N56" s="137"/>
      <c r="O56" s="137"/>
      <c r="Q56" s="137" t="s">
        <v>131</v>
      </c>
      <c r="R56" s="93">
        <f>IRR(R55:AA55)</f>
        <v>-4.4687664296596874E-2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34361-62C3-43CE-AA28-4BEAE37A7E7A}">
  <sheetPr>
    <tabColor theme="3" tint="0.39997558519241921"/>
  </sheetPr>
  <dimension ref="A1:AA57"/>
  <sheetViews>
    <sheetView zoomScale="70" zoomScaleNormal="70" workbookViewId="0">
      <selection activeCell="H37" sqref="H37"/>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224</v>
      </c>
      <c r="E8" s="79"/>
      <c r="F8" s="79"/>
      <c r="G8" s="79"/>
      <c r="H8" s="79"/>
    </row>
    <row r="9" spans="1:24" s="75" customFormat="1" x14ac:dyDescent="0.3">
      <c r="B9" s="80"/>
      <c r="D9" s="81"/>
      <c r="E9" s="82"/>
      <c r="F9" s="82"/>
      <c r="G9" s="82"/>
      <c r="H9" s="82"/>
    </row>
    <row r="10" spans="1:24" s="75" customFormat="1" x14ac:dyDescent="0.3">
      <c r="B10" s="57" t="s">
        <v>6</v>
      </c>
      <c r="C10" s="60" t="s">
        <v>89</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1.6002933091281646E-2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1.6002933091281646E-2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257</v>
      </c>
      <c r="E20" s="86" t="s">
        <v>125</v>
      </c>
      <c r="F20" s="87">
        <f>F51</f>
        <v>0.57176298365183031</v>
      </c>
    </row>
    <row r="21" spans="2:27" x14ac:dyDescent="0.25">
      <c r="B21" s="88" t="s">
        <v>28</v>
      </c>
      <c r="C21" s="89">
        <v>1</v>
      </c>
      <c r="E21" s="66" t="s">
        <v>127</v>
      </c>
      <c r="F21" s="90">
        <f>F56</f>
        <v>-0.21783335632215209</v>
      </c>
    </row>
    <row r="22" spans="2:27" x14ac:dyDescent="0.25">
      <c r="B22" s="88" t="s">
        <v>27</v>
      </c>
      <c r="C22" s="89">
        <v>0.5</v>
      </c>
      <c r="E22" s="66" t="s">
        <v>129</v>
      </c>
      <c r="F22" s="91">
        <f>SUM(F55:O55)</f>
        <v>-1.6446418402322482</v>
      </c>
    </row>
    <row r="23" spans="2:27" ht="13.95" thickBot="1" x14ac:dyDescent="0.3">
      <c r="B23" s="88" t="s">
        <v>69</v>
      </c>
      <c r="C23" s="89">
        <f>C21+C22</f>
        <v>1.5</v>
      </c>
      <c r="E23" s="92" t="s">
        <v>131</v>
      </c>
      <c r="F23" s="93">
        <f>R56</f>
        <v>1.6002933091281646E-2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1.08182</v>
      </c>
      <c r="E31" s="109" t="s">
        <v>157</v>
      </c>
      <c r="F31" s="110">
        <f>SUM(G32:O32)</f>
        <v>3.7001105782487054</v>
      </c>
      <c r="G31" s="91"/>
      <c r="H31" s="91"/>
      <c r="I31" s="91"/>
      <c r="J31" s="91"/>
      <c r="K31" s="91"/>
      <c r="L31" s="91"/>
      <c r="M31" s="91"/>
      <c r="N31" s="91"/>
      <c r="O31" s="91"/>
      <c r="Q31" s="109" t="s">
        <v>157</v>
      </c>
      <c r="R31" s="110">
        <f>SUM(S32:AA32)</f>
        <v>5.1112522059950622</v>
      </c>
      <c r="S31" s="91"/>
      <c r="T31" s="91"/>
      <c r="U31" s="91"/>
      <c r="V31" s="91"/>
      <c r="W31" s="91"/>
      <c r="X31" s="91"/>
      <c r="Y31" s="91"/>
      <c r="Z31" s="91"/>
      <c r="AA31" s="91"/>
    </row>
    <row r="32" spans="2:27" x14ac:dyDescent="0.25">
      <c r="B32" s="95" t="s">
        <v>143</v>
      </c>
      <c r="C32" s="108">
        <v>0.67542000000000013</v>
      </c>
      <c r="E32" s="111" t="s">
        <v>159</v>
      </c>
      <c r="F32" s="91"/>
      <c r="G32" s="110">
        <f t="shared" ref="G32:O32" si="0">($C$49+$C$50+$C$40)*(1-$C$43)/$C$48/1000000/(1+$F$24)^G28</f>
        <v>0.53076346895068138</v>
      </c>
      <c r="H32" s="110">
        <f t="shared" si="0"/>
        <v>0.49604062518755271</v>
      </c>
      <c r="I32" s="110">
        <f t="shared" si="0"/>
        <v>0.46358936933416139</v>
      </c>
      <c r="J32" s="110">
        <f t="shared" si="0"/>
        <v>0.43326109283566488</v>
      </c>
      <c r="K32" s="110">
        <f t="shared" si="0"/>
        <v>0.40491690919221013</v>
      </c>
      <c r="L32" s="110">
        <f t="shared" si="0"/>
        <v>0.37842701793664502</v>
      </c>
      <c r="M32" s="110">
        <f t="shared" si="0"/>
        <v>0.35367011022116357</v>
      </c>
      <c r="N32" s="110">
        <f t="shared" si="0"/>
        <v>0.33053281329080708</v>
      </c>
      <c r="O32" s="110">
        <f t="shared" si="0"/>
        <v>0.30890917129981965</v>
      </c>
      <c r="Q32" s="111" t="s">
        <v>159</v>
      </c>
      <c r="R32" s="91"/>
      <c r="S32" s="110">
        <f t="shared" ref="S32:AA32" si="1">($C$49+$C$50+$C$40)*(1-$C$43)/$C$48/1000000/(1+$R$24)^S28</f>
        <v>0.56791691177722914</v>
      </c>
      <c r="T32" s="110">
        <f t="shared" si="1"/>
        <v>0.56791691177722914</v>
      </c>
      <c r="U32" s="110">
        <f t="shared" si="1"/>
        <v>0.56791691177722914</v>
      </c>
      <c r="V32" s="110">
        <f t="shared" si="1"/>
        <v>0.56791691177722914</v>
      </c>
      <c r="W32" s="110">
        <f t="shared" si="1"/>
        <v>0.56791691177722914</v>
      </c>
      <c r="X32" s="110">
        <f t="shared" si="1"/>
        <v>0.56791691177722914</v>
      </c>
      <c r="Y32" s="110">
        <f t="shared" si="1"/>
        <v>0.56791691177722914</v>
      </c>
      <c r="Z32" s="110">
        <f t="shared" si="1"/>
        <v>0.56791691177722914</v>
      </c>
      <c r="AA32" s="110">
        <f t="shared" si="1"/>
        <v>0.56791691177722914</v>
      </c>
    </row>
    <row r="33" spans="2:27" x14ac:dyDescent="0.25">
      <c r="B33" s="95" t="s">
        <v>154</v>
      </c>
      <c r="C33" s="108">
        <v>0.33880000000000005</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15534030.28036318</v>
      </c>
      <c r="G36" s="120"/>
      <c r="H36" s="120"/>
      <c r="I36" s="120"/>
      <c r="J36" s="120"/>
      <c r="K36" s="120"/>
      <c r="L36" s="120"/>
      <c r="M36" s="120"/>
      <c r="N36" s="120"/>
      <c r="O36" s="120"/>
      <c r="Q36" s="118" t="s">
        <v>167</v>
      </c>
      <c r="R36" s="119">
        <f>SUM(S37:AA37)</f>
        <v>21224301.905272812</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2426704.9944143211</v>
      </c>
      <c r="H37" s="119">
        <f t="shared" si="4"/>
        <v>2212902.8145180675</v>
      </c>
      <c r="I37" s="119">
        <f t="shared" si="4"/>
        <v>2017937.4410047927</v>
      </c>
      <c r="J37" s="119">
        <f t="shared" si="4"/>
        <v>1840149.2777240644</v>
      </c>
      <c r="K37" s="119">
        <f t="shared" si="4"/>
        <v>1678024.9454226526</v>
      </c>
      <c r="L37" s="119">
        <f t="shared" si="4"/>
        <v>1530184.3994652971</v>
      </c>
      <c r="M37" s="119">
        <f t="shared" si="4"/>
        <v>1395369.1825345394</v>
      </c>
      <c r="N37" s="119">
        <f t="shared" si="4"/>
        <v>1272431.7123135496</v>
      </c>
      <c r="O37" s="119">
        <f t="shared" si="4"/>
        <v>1160325.5129658955</v>
      </c>
      <c r="Q37" s="121" t="s">
        <v>169</v>
      </c>
      <c r="R37" s="119"/>
      <c r="S37" s="119">
        <f t="shared" ref="S37:AA37" si="5">$C$27*$C$44*$C$34/$C$45*($C$35*(1-$C$36)^((S28-1)*$C$34*$C$44))/$C$29/$C$30/((1+$R$24)^S28)</f>
        <v>2596574.3440233236</v>
      </c>
      <c r="T37" s="119">
        <f t="shared" si="5"/>
        <v>2533552.4323417353</v>
      </c>
      <c r="U37" s="119">
        <f t="shared" si="5"/>
        <v>2472060.1365408343</v>
      </c>
      <c r="V37" s="119">
        <f t="shared" si="5"/>
        <v>2412060.3310450856</v>
      </c>
      <c r="W37" s="119">
        <f t="shared" si="5"/>
        <v>2353516.7913603149</v>
      </c>
      <c r="X37" s="119">
        <f t="shared" si="5"/>
        <v>2296394.1722034062</v>
      </c>
      <c r="Y37" s="119">
        <f t="shared" si="5"/>
        <v>2240657.9861628129</v>
      </c>
      <c r="Z37" s="119">
        <f t="shared" si="5"/>
        <v>2186274.5828770068</v>
      </c>
      <c r="AA37" s="119">
        <f t="shared" si="5"/>
        <v>2133211.1287182923</v>
      </c>
    </row>
    <row r="38" spans="2:27" x14ac:dyDescent="0.25">
      <c r="B38" s="95" t="s">
        <v>164</v>
      </c>
      <c r="C38" s="122">
        <v>1.4999999999999999E-2</v>
      </c>
      <c r="E38" s="118" t="s">
        <v>171</v>
      </c>
      <c r="F38" s="119">
        <f>SUM(G39:O39)</f>
        <v>13204772.284799572</v>
      </c>
      <c r="G38" s="120"/>
      <c r="H38" s="120"/>
      <c r="I38" s="120"/>
      <c r="J38" s="120"/>
      <c r="K38" s="120"/>
      <c r="L38" s="120"/>
      <c r="M38" s="120"/>
      <c r="N38" s="120"/>
      <c r="O38" s="120"/>
      <c r="Q38" s="118" t="s">
        <v>171</v>
      </c>
      <c r="R38" s="119">
        <f>SUM(S39:AA39)</f>
        <v>18041813.264471941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2062831.4915887848</v>
      </c>
      <c r="H39" s="119">
        <f t="shared" si="6"/>
        <v>1881087.9872586406</v>
      </c>
      <c r="I39" s="119">
        <f t="shared" si="6"/>
        <v>1715356.7948894505</v>
      </c>
      <c r="J39" s="119">
        <f t="shared" si="6"/>
        <v>1564227.1673115718</v>
      </c>
      <c r="K39" s="119">
        <f t="shared" si="6"/>
        <v>1426412.649686255</v>
      </c>
      <c r="L39" s="119">
        <f t="shared" si="6"/>
        <v>1300740.128866263</v>
      </c>
      <c r="M39" s="119">
        <f t="shared" si="6"/>
        <v>1186139.8475505444</v>
      </c>
      <c r="N39" s="119">
        <f t="shared" si="6"/>
        <v>1081636.2982308541</v>
      </c>
      <c r="O39" s="119">
        <f t="shared" si="6"/>
        <v>986339.91941720899</v>
      </c>
      <c r="Q39" s="121" t="s">
        <v>173</v>
      </c>
      <c r="R39" s="120"/>
      <c r="S39" s="119">
        <f t="shared" ref="S39:AA39" si="7">$C$27*$C$44*$C$34*$C$45*($C$35*(1-$C$36)^((S28-1)*$C$34*$C$44))*$C$29*$C$30/((1+$R$24)^S28)</f>
        <v>2207229.696</v>
      </c>
      <c r="T39" s="119">
        <f t="shared" si="7"/>
        <v>2153657.6366124176</v>
      </c>
      <c r="U39" s="119">
        <f t="shared" si="7"/>
        <v>2101385.8340817573</v>
      </c>
      <c r="V39" s="119">
        <f t="shared" si="7"/>
        <v>2050382.7296456108</v>
      </c>
      <c r="W39" s="119">
        <f t="shared" si="7"/>
        <v>2000617.53050983</v>
      </c>
      <c r="X39" s="119">
        <f t="shared" si="7"/>
        <v>1952060.1912575806</v>
      </c>
      <c r="Y39" s="119">
        <f t="shared" si="7"/>
        <v>1904681.3957096133</v>
      </c>
      <c r="Z39" s="119">
        <f t="shared" si="7"/>
        <v>1858452.5392248107</v>
      </c>
      <c r="AA39" s="119">
        <f t="shared" si="7"/>
        <v>1813345.711430321</v>
      </c>
    </row>
    <row r="40" spans="2:27" x14ac:dyDescent="0.25">
      <c r="B40" s="95" t="s">
        <v>168</v>
      </c>
      <c r="C40" s="97">
        <v>350000</v>
      </c>
      <c r="E40" s="123" t="s">
        <v>175</v>
      </c>
      <c r="F40" s="124">
        <f>SUM(G41:O41)</f>
        <v>7.0059512166456654</v>
      </c>
      <c r="Q40" s="123" t="s">
        <v>175</v>
      </c>
      <c r="R40" s="124">
        <f>SUM(S41:AA41)</f>
        <v>9.5723016546240753</v>
      </c>
    </row>
    <row r="41" spans="2:27" x14ac:dyDescent="0.25">
      <c r="B41" s="95" t="s">
        <v>170</v>
      </c>
      <c r="C41" s="122">
        <v>0.01</v>
      </c>
      <c r="E41" s="111" t="s">
        <v>177</v>
      </c>
      <c r="G41" s="91">
        <f>($C$21*$C$33*G37/($C$21+$C$22)+$C$22*$C$32*G37/($C$21+$C$22))/1000000</f>
        <v>1.0944601305141552</v>
      </c>
      <c r="H41" s="91">
        <f t="shared" ref="H41:O41" si="8">($C$21*$C$33*H37/($C$21+$C$22)+$C$22*$C$32*H37/($C$21+$C$22))/1000000</f>
        <v>0.99803392203307872</v>
      </c>
      <c r="I41" s="91">
        <f t="shared" si="8"/>
        <v>0.910103238809435</v>
      </c>
      <c r="J41" s="91">
        <f t="shared" si="8"/>
        <v>0.82991959191540465</v>
      </c>
      <c r="K41" s="91">
        <f t="shared" si="8"/>
        <v>0.75680043721858603</v>
      </c>
      <c r="L41" s="91">
        <f t="shared" si="8"/>
        <v>0.69012336538817898</v>
      </c>
      <c r="M41" s="91">
        <f t="shared" si="8"/>
        <v>0.62932080378429434</v>
      </c>
      <c r="N41" s="91">
        <f t="shared" si="8"/>
        <v>0.57387518513149305</v>
      </c>
      <c r="O41" s="91">
        <f t="shared" si="8"/>
        <v>0.52331454185103876</v>
      </c>
      <c r="Q41" s="111" t="s">
        <v>177</v>
      </c>
      <c r="S41" s="91">
        <f>($C$21*$C$33*S37/($C$21+$C$22)+$C$22*$C$32*S37/($C$21+$C$22))/1000000</f>
        <v>1.1710723396501459</v>
      </c>
      <c r="T41" s="91">
        <f t="shared" ref="T41:AA41" si="9">($C$21*$C$33*T37/($C$21+$C$22)+$C$22*$C$32*T37/($C$21+$C$22))/1000000</f>
        <v>1.1426490373356717</v>
      </c>
      <c r="U41" s="91">
        <f t="shared" si="9"/>
        <v>1.1149156019808268</v>
      </c>
      <c r="V41" s="91">
        <f t="shared" si="9"/>
        <v>1.0878552897035407</v>
      </c>
      <c r="W41" s="91">
        <f t="shared" si="9"/>
        <v>1.0614517630154445</v>
      </c>
      <c r="X41" s="91">
        <f t="shared" si="9"/>
        <v>1.0356890809582178</v>
      </c>
      <c r="Y41" s="91">
        <f t="shared" si="9"/>
        <v>1.0105516894793367</v>
      </c>
      <c r="Z41" s="91">
        <f t="shared" si="9"/>
        <v>0.98602441204141611</v>
      </c>
      <c r="AA41" s="91">
        <f t="shared" si="9"/>
        <v>0.96209244045947484</v>
      </c>
    </row>
    <row r="42" spans="2:27" x14ac:dyDescent="0.25">
      <c r="B42" s="95" t="s">
        <v>172</v>
      </c>
      <c r="C42" s="114">
        <v>1E-3</v>
      </c>
      <c r="E42" s="115" t="s">
        <v>179</v>
      </c>
      <c r="F42" s="125">
        <f>SUM(G43:O43)</f>
        <v>14.285186753141875</v>
      </c>
      <c r="Q42" s="115" t="s">
        <v>179</v>
      </c>
      <c r="R42" s="125">
        <f>SUM(S43:AA43)</f>
        <v>19.517994425771036</v>
      </c>
    </row>
    <row r="43" spans="2:27" x14ac:dyDescent="0.25">
      <c r="B43" s="95" t="s">
        <v>174</v>
      </c>
      <c r="C43" s="104">
        <v>0.05</v>
      </c>
      <c r="E43" s="111" t="s">
        <v>181</v>
      </c>
      <c r="G43" s="91">
        <f>(G39*$C$31/1000000)</f>
        <v>2.2316123642305792</v>
      </c>
      <c r="H43" s="91">
        <f t="shared" ref="H43:N43" si="10">(H39*$C$31/1000000)</f>
        <v>2.0349986063761425</v>
      </c>
      <c r="I43" s="91">
        <f t="shared" si="10"/>
        <v>1.8557072878473053</v>
      </c>
      <c r="J43" s="91">
        <f t="shared" si="10"/>
        <v>1.6922122341410044</v>
      </c>
      <c r="K43" s="91">
        <f t="shared" si="10"/>
        <v>1.5431217326835844</v>
      </c>
      <c r="L43" s="91">
        <f t="shared" si="10"/>
        <v>1.4071666862101004</v>
      </c>
      <c r="M43" s="91">
        <f t="shared" si="10"/>
        <v>1.2831898098771299</v>
      </c>
      <c r="N43" s="91">
        <f t="shared" si="10"/>
        <v>1.1701357801521024</v>
      </c>
      <c r="O43" s="91">
        <f>(O39*$C$31/1000000)</f>
        <v>1.0670422516239251</v>
      </c>
      <c r="Q43" s="111" t="s">
        <v>181</v>
      </c>
      <c r="S43" s="91">
        <f>(S39*$C$31/1000000)</f>
        <v>2.3878252297267202</v>
      </c>
      <c r="T43" s="91">
        <f t="shared" ref="T43:AA43" si="11">(T39*$C$31/1000000)</f>
        <v>2.3298699044400459</v>
      </c>
      <c r="U43" s="91">
        <f t="shared" si="11"/>
        <v>2.2733212230263269</v>
      </c>
      <c r="V43" s="91">
        <f t="shared" si="11"/>
        <v>2.2181450445852144</v>
      </c>
      <c r="W43" s="91">
        <f t="shared" si="11"/>
        <v>2.1643080568561444</v>
      </c>
      <c r="X43" s="91">
        <f t="shared" si="11"/>
        <v>2.1117777561062763</v>
      </c>
      <c r="Y43" s="91">
        <f t="shared" si="11"/>
        <v>2.0605224275065739</v>
      </c>
      <c r="Z43" s="91">
        <f t="shared" si="11"/>
        <v>2.0105111259841846</v>
      </c>
      <c r="AA43" s="91">
        <f t="shared" si="11"/>
        <v>1.9617136575395497</v>
      </c>
    </row>
    <row r="44" spans="2:27" x14ac:dyDescent="0.25">
      <c r="B44" s="95" t="s">
        <v>176</v>
      </c>
      <c r="C44" s="126">
        <f>C21+C22</f>
        <v>1.5</v>
      </c>
      <c r="E44" s="123" t="s">
        <v>183</v>
      </c>
      <c r="F44" s="107">
        <f>SUM(G45:O45)</f>
        <v>0.8824837386922697</v>
      </c>
      <c r="Q44" s="123" t="s">
        <v>183</v>
      </c>
      <c r="R44" s="107">
        <f>SUM(S45:AA45)</f>
        <v>1.1916226412879749</v>
      </c>
    </row>
    <row r="45" spans="2:27" x14ac:dyDescent="0.25">
      <c r="B45" s="95" t="s">
        <v>178</v>
      </c>
      <c r="C45" s="104">
        <v>0.96</v>
      </c>
      <c r="E45" s="111" t="s">
        <v>185</v>
      </c>
      <c r="G45" s="110">
        <f t="shared" ref="G45:O45" si="12">(G43-G41-G34-G32)*$F$25</f>
        <v>0.14983317249984687</v>
      </c>
      <c r="H45" s="110">
        <f t="shared" si="12"/>
        <v>0.13358239918926207</v>
      </c>
      <c r="I45" s="110">
        <f t="shared" si="12"/>
        <v>0.11896290768329576</v>
      </c>
      <c r="J45" s="110">
        <f t="shared" si="12"/>
        <v>0.105817922634744</v>
      </c>
      <c r="K45" s="110">
        <f t="shared" si="12"/>
        <v>9.4005335154421638E-2</v>
      </c>
      <c r="L45" s="110">
        <f t="shared" si="12"/>
        <v>8.339635477386545E-2</v>
      </c>
      <c r="M45" s="110">
        <f t="shared" si="12"/>
        <v>7.3874283830110854E-2</v>
      </c>
      <c r="N45" s="110">
        <f t="shared" si="12"/>
        <v>6.5333403247584049E-2</v>
      </c>
      <c r="O45" s="110">
        <f t="shared" si="12"/>
        <v>5.7677959679139079E-2</v>
      </c>
      <c r="Q45" s="111" t="s">
        <v>185</v>
      </c>
      <c r="S45" s="110">
        <f t="shared" ref="S45:AA45" si="13">(S43-S41-S34-S32)*$R$25</f>
        <v>0.1603214945748363</v>
      </c>
      <c r="T45" s="110">
        <f t="shared" si="13"/>
        <v>0.15293848883178629</v>
      </c>
      <c r="U45" s="110">
        <f t="shared" si="13"/>
        <v>0.14573467731706774</v>
      </c>
      <c r="V45" s="110">
        <f t="shared" si="13"/>
        <v>0.13870571077611116</v>
      </c>
      <c r="W45" s="110">
        <f t="shared" si="13"/>
        <v>0.13184734551586769</v>
      </c>
      <c r="X45" s="110">
        <f t="shared" si="13"/>
        <v>0.12515544084270736</v>
      </c>
      <c r="Y45" s="110">
        <f t="shared" si="13"/>
        <v>0.11862595656250202</v>
      </c>
      <c r="Z45" s="110">
        <f t="shared" si="13"/>
        <v>0.11225495054138485</v>
      </c>
      <c r="AA45" s="110">
        <f t="shared" si="13"/>
        <v>0.10603857632571145</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12.428754723840244</v>
      </c>
      <c r="E48" s="66" t="s">
        <v>191</v>
      </c>
      <c r="F48" s="91">
        <f>SUM(G49:O49)</f>
        <v>6.3475617943255154</v>
      </c>
      <c r="Q48" s="66" t="s">
        <v>191</v>
      </c>
      <c r="R48" s="91">
        <f>SUM(S49:AA49)</f>
        <v>8.6861201298589847</v>
      </c>
    </row>
    <row r="49" spans="2:27" x14ac:dyDescent="0.25">
      <c r="B49" s="129" t="s">
        <v>186</v>
      </c>
      <c r="C49" s="130">
        <f>C26*C25</f>
        <v>360000</v>
      </c>
      <c r="E49" s="111" t="s">
        <v>191</v>
      </c>
      <c r="G49" s="131">
        <f>G43-G41-G45-G47-G34</f>
        <v>0.98026298645022192</v>
      </c>
      <c r="H49" s="128">
        <f t="shared" ref="H49:O49" si="16">H43-H41-H45-H47-H34</f>
        <v>0.89678782275533897</v>
      </c>
      <c r="I49" s="128">
        <f t="shared" si="16"/>
        <v>0.82047809238404867</v>
      </c>
      <c r="J49" s="128">
        <f t="shared" si="16"/>
        <v>0.75071486073989691</v>
      </c>
      <c r="K49" s="128">
        <f t="shared" si="16"/>
        <v>0.68693291465547501</v>
      </c>
      <c r="L49" s="128">
        <f t="shared" si="16"/>
        <v>0.62861608225824139</v>
      </c>
      <c r="M49" s="128">
        <f t="shared" si="16"/>
        <v>0.57529296171149613</v>
      </c>
      <c r="N49" s="128">
        <f t="shared" si="16"/>
        <v>0.5265330230335592</v>
      </c>
      <c r="O49" s="128">
        <f t="shared" si="16"/>
        <v>0.48194305033723694</v>
      </c>
      <c r="Q49" s="111" t="s">
        <v>191</v>
      </c>
      <c r="S49" s="128">
        <f t="shared" ref="S49:Z49" si="17">S43-S41-S45-S47-S34</f>
        <v>1.048881395501738</v>
      </c>
      <c r="T49" s="128">
        <f t="shared" si="17"/>
        <v>1.0267323782725881</v>
      </c>
      <c r="U49" s="128">
        <f t="shared" si="17"/>
        <v>1.0051209437284323</v>
      </c>
      <c r="V49" s="128">
        <f t="shared" si="17"/>
        <v>0.98403404410556261</v>
      </c>
      <c r="W49" s="128">
        <f t="shared" si="17"/>
        <v>0.96345894832483214</v>
      </c>
      <c r="X49" s="128">
        <f t="shared" si="17"/>
        <v>0.9433832343053512</v>
      </c>
      <c r="Y49" s="128">
        <f t="shared" si="17"/>
        <v>0.92379478146473515</v>
      </c>
      <c r="Z49" s="128">
        <f t="shared" si="17"/>
        <v>0.90468176340138373</v>
      </c>
      <c r="AA49" s="128">
        <f>AA43-AA41-AA45-AA47-AA34</f>
        <v>0.8860326407543635</v>
      </c>
    </row>
    <row r="50" spans="2:27" x14ac:dyDescent="0.25">
      <c r="B50" s="129" t="s">
        <v>188</v>
      </c>
      <c r="C50" s="130">
        <f>C27*C28</f>
        <v>6720000</v>
      </c>
      <c r="E50" s="66" t="s">
        <v>194</v>
      </c>
      <c r="F50" s="91">
        <f>C31</f>
        <v>1.08182</v>
      </c>
      <c r="Q50" s="66" t="s">
        <v>194</v>
      </c>
      <c r="R50" s="91">
        <f>C31</f>
        <v>1.08182</v>
      </c>
    </row>
    <row r="51" spans="2:27" x14ac:dyDescent="0.25">
      <c r="B51" s="129" t="s">
        <v>190</v>
      </c>
      <c r="C51" s="130">
        <f>C38*C27*1000</f>
        <v>72000</v>
      </c>
      <c r="E51" s="66" t="s">
        <v>125</v>
      </c>
      <c r="F51" s="91">
        <f>F30/F38*1000000</f>
        <v>0.57176298365183031</v>
      </c>
      <c r="Q51" s="66" t="s">
        <v>125</v>
      </c>
      <c r="R51" s="91">
        <f>R30/R38*1000000</f>
        <v>0.41847235027465396</v>
      </c>
    </row>
    <row r="52" spans="2:27" x14ac:dyDescent="0.25">
      <c r="B52" s="129" t="s">
        <v>192</v>
      </c>
      <c r="C52" s="132">
        <f>C41*C27*1000</f>
        <v>48000</v>
      </c>
      <c r="E52" s="66" t="s">
        <v>198</v>
      </c>
      <c r="F52" s="91">
        <f>F40*1000000/F38</f>
        <v>0.53056206237728432</v>
      </c>
      <c r="Q52" s="66" t="s">
        <v>198</v>
      </c>
      <c r="R52" s="91">
        <f>R40*1000000/R38</f>
        <v>0.5305620623772842</v>
      </c>
    </row>
    <row r="53" spans="2:27" x14ac:dyDescent="0.25">
      <c r="B53" s="129" t="s">
        <v>193</v>
      </c>
      <c r="C53" s="133">
        <v>0</v>
      </c>
      <c r="E53" s="66" t="s">
        <v>200</v>
      </c>
      <c r="F53" s="91">
        <f>SUM(G54:O54)</f>
        <v>0.63475617943255158</v>
      </c>
      <c r="Q53" s="66" t="s">
        <v>200</v>
      </c>
      <c r="R53" s="91">
        <f>SUM(S54:AA54)</f>
        <v>0.86861201298589885</v>
      </c>
    </row>
    <row r="54" spans="2:27" x14ac:dyDescent="0.25">
      <c r="B54" s="129" t="s">
        <v>195</v>
      </c>
      <c r="C54" s="134">
        <f>(C52+C51+C50+C49+C40-C53)</f>
        <v>7550000</v>
      </c>
      <c r="E54" s="66" t="s">
        <v>201</v>
      </c>
      <c r="G54" s="91">
        <f t="shared" ref="G54:O54" si="18">G49*$C$46</f>
        <v>9.80262986450222E-2</v>
      </c>
      <c r="H54" s="91">
        <f t="shared" si="18"/>
        <v>8.96787822755339E-2</v>
      </c>
      <c r="I54" s="91">
        <f t="shared" si="18"/>
        <v>8.2047809238404878E-2</v>
      </c>
      <c r="J54" s="91">
        <f t="shared" si="18"/>
        <v>7.5071486073989696E-2</v>
      </c>
      <c r="K54" s="91">
        <f t="shared" si="18"/>
        <v>6.8693291465547507E-2</v>
      </c>
      <c r="L54" s="91">
        <f t="shared" si="18"/>
        <v>6.2861608225824137E-2</v>
      </c>
      <c r="M54" s="91">
        <f t="shared" si="18"/>
        <v>5.7529296171149616E-2</v>
      </c>
      <c r="N54" s="91">
        <f t="shared" si="18"/>
        <v>5.2653302303355923E-2</v>
      </c>
      <c r="O54" s="91">
        <f t="shared" si="18"/>
        <v>4.8194305033723697E-2</v>
      </c>
      <c r="Q54" s="66" t="s">
        <v>201</v>
      </c>
      <c r="S54" s="91">
        <f>S49*$C$46</f>
        <v>0.1048881395501738</v>
      </c>
      <c r="T54" s="91">
        <f t="shared" ref="T54:AA54" si="19">T49*$C$46</f>
        <v>0.10267323782725882</v>
      </c>
      <c r="U54" s="91">
        <f t="shared" si="19"/>
        <v>0.10051209437284324</v>
      </c>
      <c r="V54" s="91">
        <f t="shared" si="19"/>
        <v>9.8403404410556269E-2</v>
      </c>
      <c r="W54" s="91">
        <f t="shared" si="19"/>
        <v>9.6345894832483223E-2</v>
      </c>
      <c r="X54" s="91">
        <f t="shared" si="19"/>
        <v>9.4338323430535123E-2</v>
      </c>
      <c r="Y54" s="91">
        <f t="shared" si="19"/>
        <v>9.2379478146473515E-2</v>
      </c>
      <c r="Z54" s="91">
        <f t="shared" si="19"/>
        <v>9.0468176340138373E-2</v>
      </c>
      <c r="AA54" s="91">
        <f t="shared" si="19"/>
        <v>8.8603264075436353E-2</v>
      </c>
    </row>
    <row r="55" spans="2:27" x14ac:dyDescent="0.25">
      <c r="B55" s="129" t="s">
        <v>196</v>
      </c>
      <c r="C55" s="135" t="s">
        <v>197</v>
      </c>
      <c r="E55" s="80" t="s">
        <v>202</v>
      </c>
      <c r="F55" s="91">
        <f>-(F30)</f>
        <v>-7.55</v>
      </c>
      <c r="G55" s="128">
        <f t="shared" ref="G55:N55" si="20">G43-G41-G54-G45-G47-G34</f>
        <v>0.8822366878051997</v>
      </c>
      <c r="H55" s="128">
        <f t="shared" si="20"/>
        <v>0.80710904047980503</v>
      </c>
      <c r="I55" s="128">
        <f t="shared" si="20"/>
        <v>0.73843028314564374</v>
      </c>
      <c r="J55" s="128">
        <f t="shared" si="20"/>
        <v>0.67564337466590718</v>
      </c>
      <c r="K55" s="128">
        <f t="shared" si="20"/>
        <v>0.61823962318992753</v>
      </c>
      <c r="L55" s="128">
        <f t="shared" si="20"/>
        <v>0.5657544740324173</v>
      </c>
      <c r="M55" s="128">
        <f t="shared" si="20"/>
        <v>0.51776366554034647</v>
      </c>
      <c r="N55" s="128">
        <f t="shared" si="20"/>
        <v>0.47387972073020329</v>
      </c>
      <c r="O55" s="128">
        <f>O43-O41-O54-O45-O47-O34+O35</f>
        <v>0.62630129017830161</v>
      </c>
      <c r="Q55" s="80" t="s">
        <v>202</v>
      </c>
      <c r="R55" s="91">
        <f>-(R30)</f>
        <v>-7.55</v>
      </c>
      <c r="S55" s="128">
        <f>S43-S41-S54-S45-S47-S34</f>
        <v>0.94399325595156425</v>
      </c>
      <c r="T55" s="128">
        <f t="shared" ref="T55:Z55" si="21">T43-T41-T54-T45-T47-T34</f>
        <v>0.92405914044532922</v>
      </c>
      <c r="U55" s="128">
        <f t="shared" si="21"/>
        <v>0.90460884935558905</v>
      </c>
      <c r="V55" s="128">
        <f t="shared" si="21"/>
        <v>0.88563063969500644</v>
      </c>
      <c r="W55" s="128">
        <f t="shared" si="21"/>
        <v>0.86711305349234902</v>
      </c>
      <c r="X55" s="128">
        <f t="shared" si="21"/>
        <v>0.84904491087481604</v>
      </c>
      <c r="Y55" s="128">
        <f t="shared" si="21"/>
        <v>0.83141530331826163</v>
      </c>
      <c r="Z55" s="128">
        <f t="shared" si="21"/>
        <v>0.81421358706124525</v>
      </c>
      <c r="AA55" s="128">
        <f>AA43-AA41-AA54-AA45-AA47-AA34+AA35</f>
        <v>1.151429376678927</v>
      </c>
    </row>
    <row r="56" spans="2:27" ht="13.95" thickBot="1" x14ac:dyDescent="0.3">
      <c r="B56" s="129" t="s">
        <v>199</v>
      </c>
      <c r="C56" s="136">
        <f>F56</f>
        <v>-0.21783335632215209</v>
      </c>
      <c r="E56" s="137" t="s">
        <v>203</v>
      </c>
      <c r="F56" s="93">
        <f>SUM(F55:O55)/F30</f>
        <v>-0.21783335632215209</v>
      </c>
      <c r="G56" s="137"/>
      <c r="H56" s="137"/>
      <c r="I56" s="137"/>
      <c r="J56" s="137"/>
      <c r="K56" s="137"/>
      <c r="L56" s="137"/>
      <c r="M56" s="137"/>
      <c r="N56" s="137"/>
      <c r="O56" s="137"/>
      <c r="Q56" s="137" t="s">
        <v>131</v>
      </c>
      <c r="R56" s="93">
        <f>IRR(R55:AA55)</f>
        <v>1.6002933091281646E-2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6679-D650-4EAC-8EE0-A755A6A76884}">
  <sheetPr>
    <tabColor theme="3" tint="0.39997558519241921"/>
  </sheetPr>
  <dimension ref="A1:AA57"/>
  <sheetViews>
    <sheetView zoomScale="70" zoomScaleNormal="70" workbookViewId="0">
      <selection activeCell="H37" sqref="H37"/>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224</v>
      </c>
      <c r="E8" s="79"/>
      <c r="F8" s="79"/>
      <c r="G8" s="79"/>
      <c r="H8" s="79"/>
    </row>
    <row r="9" spans="1:24" s="75" customFormat="1" x14ac:dyDescent="0.3">
      <c r="B9" s="80"/>
      <c r="D9" s="81"/>
      <c r="E9" s="82"/>
      <c r="F9" s="82"/>
      <c r="G9" s="82"/>
      <c r="H9" s="82"/>
    </row>
    <row r="10" spans="1:24" s="75" customFormat="1" x14ac:dyDescent="0.3">
      <c r="B10" s="57" t="s">
        <v>6</v>
      </c>
      <c r="C10" s="60" t="s">
        <v>78</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-4.8324057919908348E-2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-4.8324057919908348E-2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217</v>
      </c>
      <c r="E20" s="86" t="s">
        <v>125</v>
      </c>
      <c r="F20" s="87">
        <f>F51</f>
        <v>0.49691112165033363</v>
      </c>
    </row>
    <row r="21" spans="2:27" x14ac:dyDescent="0.25">
      <c r="B21" s="88" t="s">
        <v>28</v>
      </c>
      <c r="C21" s="89">
        <v>1</v>
      </c>
      <c r="E21" s="66" t="s">
        <v>127</v>
      </c>
      <c r="F21" s="90">
        <f>F56</f>
        <v>-0.44613799419585659</v>
      </c>
    </row>
    <row r="22" spans="2:27" x14ac:dyDescent="0.25">
      <c r="B22" s="88" t="s">
        <v>27</v>
      </c>
      <c r="C22" s="89">
        <v>0.75</v>
      </c>
      <c r="E22" s="66" t="s">
        <v>129</v>
      </c>
      <c r="F22" s="91">
        <f>SUM(F55:O55)</f>
        <v>-3.3683418561787173</v>
      </c>
    </row>
    <row r="23" spans="2:27" ht="13.95" thickBot="1" x14ac:dyDescent="0.3">
      <c r="B23" s="88" t="s">
        <v>69</v>
      </c>
      <c r="C23" s="89">
        <f>C21+C22</f>
        <v>1.75</v>
      </c>
      <c r="E23" s="92" t="s">
        <v>131</v>
      </c>
      <c r="F23" s="93">
        <f>R56</f>
        <v>-4.8324057919908348E-2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0.76659999999999995</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0.53252500000000003</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0.29844999999999999</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7.1275719541811018</v>
      </c>
      <c r="Q40" s="123" t="s">
        <v>175</v>
      </c>
      <c r="R40" s="124">
        <f>SUM(S41:AA41)</f>
        <v>9.7207937804490481</v>
      </c>
    </row>
    <row r="41" spans="2:27" x14ac:dyDescent="0.25">
      <c r="B41" s="95" t="s">
        <v>170</v>
      </c>
      <c r="C41" s="122">
        <v>0.01</v>
      </c>
      <c r="E41" s="111" t="s">
        <v>177</v>
      </c>
      <c r="G41" s="91">
        <f>($C$21*$C$33*G37/($C$21+$C$22)+$C$22*$C$32*G37/($C$21+$C$22))/1000000</f>
        <v>1.1289739422972125</v>
      </c>
      <c r="H41" s="91">
        <f t="shared" ref="H41:O41" si="8">($C$21*$C$33*H37/($C$21+$C$22)+$C$22*$C$32*H37/($C$21+$C$22))/1000000</f>
        <v>1.0252996233176241</v>
      </c>
      <c r="I41" s="91">
        <f t="shared" si="8"/>
        <v>0.93114577599214277</v>
      </c>
      <c r="J41" s="91">
        <f t="shared" si="8"/>
        <v>0.84563812999611354</v>
      </c>
      <c r="K41" s="91">
        <f t="shared" si="8"/>
        <v>0.76798269974574451</v>
      </c>
      <c r="L41" s="91">
        <f t="shared" si="8"/>
        <v>0.69745841180495005</v>
      </c>
      <c r="M41" s="91">
        <f t="shared" si="8"/>
        <v>0.63341040932106352</v>
      </c>
      <c r="N41" s="91">
        <f t="shared" si="8"/>
        <v>0.57524397131869986</v>
      </c>
      <c r="O41" s="91">
        <f t="shared" si="8"/>
        <v>0.52241899038755035</v>
      </c>
      <c r="Q41" s="111" t="s">
        <v>177</v>
      </c>
      <c r="S41" s="91">
        <f>($C$21*$C$33*S37/($C$21+$C$22)+$C$22*$C$32*S37/($C$21+$C$22))/1000000</f>
        <v>1.2080021182580174</v>
      </c>
      <c r="T41" s="91">
        <f t="shared" ref="T41:AA41" si="9">($C$21*$C$33*T37/($C$21+$C$22)+$C$22*$C$32*T37/($C$21+$C$22))/1000000</f>
        <v>1.1738655387363481</v>
      </c>
      <c r="U41" s="91">
        <f t="shared" si="9"/>
        <v>1.1406936148587425</v>
      </c>
      <c r="V41" s="91">
        <f t="shared" si="9"/>
        <v>1.108459086702767</v>
      </c>
      <c r="W41" s="91">
        <f t="shared" si="9"/>
        <v>1.0771354646760523</v>
      </c>
      <c r="X41" s="91">
        <f t="shared" si="9"/>
        <v>1.0466970077480877</v>
      </c>
      <c r="Y41" s="91">
        <f t="shared" si="9"/>
        <v>1.0171187022963843</v>
      </c>
      <c r="Z41" s="91">
        <f t="shared" si="9"/>
        <v>0.98837624155141957</v>
      </c>
      <c r="AA41" s="91">
        <f t="shared" si="9"/>
        <v>0.96044600562122839</v>
      </c>
    </row>
    <row r="42" spans="2:27" x14ac:dyDescent="0.25">
      <c r="B42" s="95" t="s">
        <v>172</v>
      </c>
      <c r="C42" s="114">
        <v>1E-3</v>
      </c>
      <c r="E42" s="115" t="s">
        <v>179</v>
      </c>
      <c r="F42" s="125">
        <f>SUM(G43:O43)</f>
        <v>11.647616138631687</v>
      </c>
      <c r="Q42" s="115" t="s">
        <v>179</v>
      </c>
      <c r="R42" s="125">
        <f>SUM(S43:AA43)</f>
        <v>15.885363942352138</v>
      </c>
    </row>
    <row r="43" spans="2:27" x14ac:dyDescent="0.25">
      <c r="B43" s="95" t="s">
        <v>174</v>
      </c>
      <c r="C43" s="104">
        <v>0.05</v>
      </c>
      <c r="E43" s="111" t="s">
        <v>181</v>
      </c>
      <c r="G43" s="91">
        <f>(G39*$C$31/1000000)</f>
        <v>1.8449277250272895</v>
      </c>
      <c r="H43" s="91">
        <f t="shared" ref="H43:N43" si="10">(H39*$C$31/1000000)</f>
        <v>1.6755069631365676</v>
      </c>
      <c r="I43" s="91">
        <f t="shared" si="10"/>
        <v>1.5216442061314666</v>
      </c>
      <c r="J43" s="91">
        <f t="shared" si="10"/>
        <v>1.3819107535781721</v>
      </c>
      <c r="K43" s="91">
        <f t="shared" si="10"/>
        <v>1.2550091034158055</v>
      </c>
      <c r="L43" s="91">
        <f t="shared" si="10"/>
        <v>1.1397609039356391</v>
      </c>
      <c r="M43" s="91">
        <f t="shared" si="10"/>
        <v>1.0350960121360095</v>
      </c>
      <c r="N43" s="91">
        <f t="shared" si="10"/>
        <v>0.94004255685582505</v>
      </c>
      <c r="O43" s="91">
        <f>(O39*$C$31/1000000)</f>
        <v>0.85371791441491118</v>
      </c>
      <c r="Q43" s="111" t="s">
        <v>181</v>
      </c>
      <c r="S43" s="91">
        <f>(S39*$C$31/1000000)</f>
        <v>1.9740726657791998</v>
      </c>
      <c r="T43" s="91">
        <f t="shared" ref="T43:AA43" si="11">(T39*$C$31/1000000)</f>
        <v>1.9182879220950564</v>
      </c>
      <c r="U43" s="91">
        <f t="shared" si="11"/>
        <v>1.8640795832119104</v>
      </c>
      <c r="V43" s="91">
        <f t="shared" si="11"/>
        <v>1.8114031019663612</v>
      </c>
      <c r="W43" s="91">
        <f t="shared" si="11"/>
        <v>1.7602151900400935</v>
      </c>
      <c r="X43" s="91">
        <f t="shared" si="11"/>
        <v>1.7104737823870659</v>
      </c>
      <c r="Y43" s="91">
        <f t="shared" si="11"/>
        <v>1.6621380026646964</v>
      </c>
      <c r="Z43" s="91">
        <f t="shared" si="11"/>
        <v>1.6151681296435405</v>
      </c>
      <c r="AA43" s="91">
        <f t="shared" si="11"/>
        <v>1.569525564564215</v>
      </c>
    </row>
    <row r="44" spans="2:27" x14ac:dyDescent="0.25">
      <c r="B44" s="95" t="s">
        <v>176</v>
      </c>
      <c r="C44" s="126">
        <f>C21+C22</f>
        <v>1.75</v>
      </c>
      <c r="E44" s="123" t="s">
        <v>183</v>
      </c>
      <c r="F44" s="107">
        <f>SUM(G45:O45)</f>
        <v>3.8514626587167589E-2</v>
      </c>
      <c r="Q44" s="123" t="s">
        <v>183</v>
      </c>
      <c r="R44" s="107">
        <f>SUM(S45:AA45)</f>
        <v>3.3373147060546476E-2</v>
      </c>
    </row>
    <row r="45" spans="2:27" x14ac:dyDescent="0.25">
      <c r="B45" s="95" t="s">
        <v>178</v>
      </c>
      <c r="C45" s="104">
        <v>0.96</v>
      </c>
      <c r="E45" s="111" t="s">
        <v>185</v>
      </c>
      <c r="G45" s="110">
        <f t="shared" ref="G45:O45" si="12">(G43-G41-G34-G32)*$F$25</f>
        <v>2.2418415213648374E-2</v>
      </c>
      <c r="H45" s="110">
        <f t="shared" si="12"/>
        <v>1.6224703675417285E-2</v>
      </c>
      <c r="I45" s="110">
        <f t="shared" si="12"/>
        <v>1.087027923640238E-2</v>
      </c>
      <c r="J45" s="110">
        <f t="shared" si="12"/>
        <v>6.2603724390393189E-3</v>
      </c>
      <c r="K45" s="110">
        <f t="shared" si="12"/>
        <v>2.310074322678532E-3</v>
      </c>
      <c r="L45" s="110">
        <f t="shared" si="12"/>
        <v>-1.0566448129695344E-3</v>
      </c>
      <c r="M45" s="110">
        <f t="shared" si="12"/>
        <v>-3.9078215819100398E-3</v>
      </c>
      <c r="N45" s="110">
        <f t="shared" si="12"/>
        <v>-6.3042996770706072E-3</v>
      </c>
      <c r="O45" s="110">
        <f t="shared" si="12"/>
        <v>-8.3004522280681198E-3</v>
      </c>
      <c r="Q45" s="111" t="s">
        <v>185</v>
      </c>
      <c r="S45" s="110">
        <f t="shared" ref="S45:AA45" si="13">(S43-S41-S34-S32)*$R$25</f>
        <v>2.3987704278603778E-2</v>
      </c>
      <c r="T45" s="110">
        <f t="shared" si="13"/>
        <v>1.8575663237985235E-2</v>
      </c>
      <c r="U45" s="110">
        <f t="shared" si="13"/>
        <v>1.3316559486600127E-2</v>
      </c>
      <c r="V45" s="110">
        <f t="shared" si="13"/>
        <v>8.2060712142067171E-3</v>
      </c>
      <c r="W45" s="110">
        <f t="shared" si="13"/>
        <v>3.2399987393184893E-3</v>
      </c>
      <c r="X45" s="110">
        <f t="shared" si="13"/>
        <v>-1.5857389419472734E-3</v>
      </c>
      <c r="Y45" s="110">
        <f t="shared" si="13"/>
        <v>-6.2751075096138254E-3</v>
      </c>
      <c r="Z45" s="110">
        <f t="shared" si="13"/>
        <v>-1.0831960578661592E-2</v>
      </c>
      <c r="AA45" s="110">
        <f t="shared" si="13"/>
        <v>-1.5260042865945178E-2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10.65321833472021</v>
      </c>
      <c r="E48" s="66" t="s">
        <v>191</v>
      </c>
      <c r="F48" s="91">
        <f>SUM(G49:O49)</f>
        <v>4.4323395543849928</v>
      </c>
      <c r="Q48" s="66" t="s">
        <v>191</v>
      </c>
      <c r="R48" s="91">
        <f>SUM(S49:AA49)</f>
        <v>6.0632470148425455</v>
      </c>
    </row>
    <row r="49" spans="2:27" x14ac:dyDescent="0.25">
      <c r="B49" s="129" t="s">
        <v>186</v>
      </c>
      <c r="C49" s="130">
        <f>C26*C25</f>
        <v>360000</v>
      </c>
      <c r="E49" s="111" t="s">
        <v>191</v>
      </c>
      <c r="G49" s="131">
        <f>G43-G41-G45-G47-G34</f>
        <v>0.68647929275007347</v>
      </c>
      <c r="H49" s="128">
        <f t="shared" ref="H49:O49" si="16">H43-H41-H45-H47-H34</f>
        <v>0.62738817374506339</v>
      </c>
      <c r="I49" s="128">
        <f t="shared" si="16"/>
        <v>0.57346510193239553</v>
      </c>
      <c r="J49" s="128">
        <f t="shared" si="16"/>
        <v>0.52425239229206033</v>
      </c>
      <c r="K49" s="128">
        <f t="shared" si="16"/>
        <v>0.47933328369228079</v>
      </c>
      <c r="L49" s="128">
        <f t="shared" si="16"/>
        <v>0.43832825315384394</v>
      </c>
      <c r="M49" s="128">
        <f t="shared" si="16"/>
        <v>0.40089166384562741</v>
      </c>
      <c r="N49" s="128">
        <f t="shared" si="16"/>
        <v>0.36670871647472975</v>
      </c>
      <c r="O49" s="128">
        <f t="shared" si="16"/>
        <v>0.33549267649891867</v>
      </c>
      <c r="Q49" s="111" t="s">
        <v>191</v>
      </c>
      <c r="S49" s="128">
        <f t="shared" ref="S49:Z49" si="17">S43-S41-S45-S47-S34</f>
        <v>0.73453284324257873</v>
      </c>
      <c r="T49" s="128">
        <f t="shared" si="17"/>
        <v>0.7182967201207231</v>
      </c>
      <c r="U49" s="128">
        <f t="shared" si="17"/>
        <v>0.70251940886656772</v>
      </c>
      <c r="V49" s="128">
        <f t="shared" si="17"/>
        <v>0.68718794404938754</v>
      </c>
      <c r="W49" s="128">
        <f t="shared" si="17"/>
        <v>0.67228972662472286</v>
      </c>
      <c r="X49" s="128">
        <f t="shared" si="17"/>
        <v>0.65781251358092552</v>
      </c>
      <c r="Y49" s="128">
        <f t="shared" si="17"/>
        <v>0.64374440787792586</v>
      </c>
      <c r="Z49" s="128">
        <f t="shared" si="17"/>
        <v>0.63007384867078264</v>
      </c>
      <c r="AA49" s="128">
        <f>AA43-AA41-AA45-AA47-AA34</f>
        <v>0.61678960180893183</v>
      </c>
    </row>
    <row r="50" spans="2:27" x14ac:dyDescent="0.25">
      <c r="B50" s="129" t="s">
        <v>188</v>
      </c>
      <c r="C50" s="130">
        <f>C27*C28</f>
        <v>6720000</v>
      </c>
      <c r="E50" s="66" t="s">
        <v>194</v>
      </c>
      <c r="F50" s="91">
        <f>C31</f>
        <v>0.76659999999999995</v>
      </c>
      <c r="Q50" s="66" t="s">
        <v>194</v>
      </c>
      <c r="R50" s="91">
        <f>C31</f>
        <v>0.76659999999999995</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0.46910857939014461</v>
      </c>
      <c r="Q52" s="66" t="s">
        <v>198</v>
      </c>
      <c r="R52" s="91">
        <f>R40*1000000/R38</f>
        <v>0.46910857939014461</v>
      </c>
    </row>
    <row r="53" spans="2:27" x14ac:dyDescent="0.25">
      <c r="B53" s="129" t="s">
        <v>193</v>
      </c>
      <c r="C53" s="133">
        <v>0</v>
      </c>
      <c r="E53" s="66" t="s">
        <v>200</v>
      </c>
      <c r="F53" s="91">
        <f>SUM(G54:O54)</f>
        <v>0.44323395543849931</v>
      </c>
      <c r="Q53" s="66" t="s">
        <v>200</v>
      </c>
      <c r="R53" s="91">
        <f>SUM(S54:AA54)</f>
        <v>0.60632470148425455</v>
      </c>
    </row>
    <row r="54" spans="2:27" x14ac:dyDescent="0.25">
      <c r="B54" s="129" t="s">
        <v>195</v>
      </c>
      <c r="C54" s="134">
        <f>(C52+C51+C50+C49+C40-C53)</f>
        <v>7550000</v>
      </c>
      <c r="E54" s="66" t="s">
        <v>201</v>
      </c>
      <c r="G54" s="91">
        <f t="shared" ref="G54:O54" si="18">G49*$C$46</f>
        <v>6.8647929275007347E-2</v>
      </c>
      <c r="H54" s="91">
        <f t="shared" si="18"/>
        <v>6.2738817374506345E-2</v>
      </c>
      <c r="I54" s="91">
        <f t="shared" si="18"/>
        <v>5.7346510193239553E-2</v>
      </c>
      <c r="J54" s="91">
        <f t="shared" si="18"/>
        <v>5.2425239229206035E-2</v>
      </c>
      <c r="K54" s="91">
        <f t="shared" si="18"/>
        <v>4.7933328369228083E-2</v>
      </c>
      <c r="L54" s="91">
        <f t="shared" si="18"/>
        <v>4.3832825315384398E-2</v>
      </c>
      <c r="M54" s="91">
        <f t="shared" si="18"/>
        <v>4.0089166384562745E-2</v>
      </c>
      <c r="N54" s="91">
        <f t="shared" si="18"/>
        <v>3.6670871647472979E-2</v>
      </c>
      <c r="O54" s="91">
        <f t="shared" si="18"/>
        <v>3.354926764989187E-2</v>
      </c>
      <c r="Q54" s="66" t="s">
        <v>201</v>
      </c>
      <c r="S54" s="91">
        <f>S49*$C$46</f>
        <v>7.3453284324257878E-2</v>
      </c>
      <c r="T54" s="91">
        <f t="shared" ref="T54:AA54" si="19">T49*$C$46</f>
        <v>7.1829672012072313E-2</v>
      </c>
      <c r="U54" s="91">
        <f t="shared" si="19"/>
        <v>7.0251940886656775E-2</v>
      </c>
      <c r="V54" s="91">
        <f t="shared" si="19"/>
        <v>6.8718794404938763E-2</v>
      </c>
      <c r="W54" s="91">
        <f t="shared" si="19"/>
        <v>6.7228972662472283E-2</v>
      </c>
      <c r="X54" s="91">
        <f t="shared" si="19"/>
        <v>6.5781251358092555E-2</v>
      </c>
      <c r="Y54" s="91">
        <f t="shared" si="19"/>
        <v>6.4374440787792586E-2</v>
      </c>
      <c r="Z54" s="91">
        <f t="shared" si="19"/>
        <v>6.300738486707827E-2</v>
      </c>
      <c r="AA54" s="91">
        <f t="shared" si="19"/>
        <v>6.1678960180893187E-2</v>
      </c>
    </row>
    <row r="55" spans="2:27" x14ac:dyDescent="0.25">
      <c r="B55" s="129" t="s">
        <v>196</v>
      </c>
      <c r="C55" s="135" t="s">
        <v>197</v>
      </c>
      <c r="E55" s="80" t="s">
        <v>202</v>
      </c>
      <c r="F55" s="91">
        <f>-(F30)</f>
        <v>-7.55</v>
      </c>
      <c r="G55" s="128">
        <f t="shared" ref="G55:N55" si="20">G43-G41-G54-G45-G47-G34</f>
        <v>0.61783136347506618</v>
      </c>
      <c r="H55" s="128">
        <f t="shared" si="20"/>
        <v>0.56464935637055702</v>
      </c>
      <c r="I55" s="128">
        <f t="shared" si="20"/>
        <v>0.51611859173915597</v>
      </c>
      <c r="J55" s="128">
        <f t="shared" si="20"/>
        <v>0.47182715306285433</v>
      </c>
      <c r="K55" s="128">
        <f t="shared" si="20"/>
        <v>0.4313999553230527</v>
      </c>
      <c r="L55" s="128">
        <f t="shared" si="20"/>
        <v>0.39449542783845953</v>
      </c>
      <c r="M55" s="128">
        <f t="shared" si="20"/>
        <v>0.36080249746106469</v>
      </c>
      <c r="N55" s="128">
        <f t="shared" si="20"/>
        <v>0.33003784482725679</v>
      </c>
      <c r="O55" s="128">
        <f>O43-O41-O54-O45-O47-O34+O35</f>
        <v>0.49449595372381522</v>
      </c>
      <c r="Q55" s="80" t="s">
        <v>202</v>
      </c>
      <c r="R55" s="91">
        <f>-(R30)</f>
        <v>-7.55</v>
      </c>
      <c r="S55" s="128">
        <f>S43-S41-S54-S45-S47-S34</f>
        <v>0.66107955891832082</v>
      </c>
      <c r="T55" s="128">
        <f t="shared" ref="T55:Z55" si="21">T43-T41-T54-T45-T47-T34</f>
        <v>0.64646704810865074</v>
      </c>
      <c r="U55" s="128">
        <f t="shared" si="21"/>
        <v>0.63226746797991096</v>
      </c>
      <c r="V55" s="128">
        <f t="shared" si="21"/>
        <v>0.61846914964444877</v>
      </c>
      <c r="W55" s="128">
        <f t="shared" si="21"/>
        <v>0.60506075396225056</v>
      </c>
      <c r="X55" s="128">
        <f t="shared" si="21"/>
        <v>0.59203126222283298</v>
      </c>
      <c r="Y55" s="128">
        <f t="shared" si="21"/>
        <v>0.57936996709013322</v>
      </c>
      <c r="Z55" s="128">
        <f t="shared" si="21"/>
        <v>0.5670664638037044</v>
      </c>
      <c r="AA55" s="128">
        <f>AA43-AA41-AA54-AA45-AA47-AA34+AA35</f>
        <v>0.90911064162803867</v>
      </c>
    </row>
    <row r="56" spans="2:27" ht="13.95" thickBot="1" x14ac:dyDescent="0.3">
      <c r="B56" s="129" t="s">
        <v>199</v>
      </c>
      <c r="C56" s="136">
        <f>F56</f>
        <v>-0.44613799419585659</v>
      </c>
      <c r="E56" s="137" t="s">
        <v>203</v>
      </c>
      <c r="F56" s="93">
        <f>SUM(F55:O55)/F30</f>
        <v>-0.44613799419585659</v>
      </c>
      <c r="G56" s="137"/>
      <c r="H56" s="137"/>
      <c r="I56" s="137"/>
      <c r="J56" s="137"/>
      <c r="K56" s="137"/>
      <c r="L56" s="137"/>
      <c r="M56" s="137"/>
      <c r="N56" s="137"/>
      <c r="O56" s="137"/>
      <c r="Q56" s="137" t="s">
        <v>131</v>
      </c>
      <c r="R56" s="93">
        <f>IRR(R55:AA55)</f>
        <v>-4.8324057919908348E-2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0116-CB0A-496E-A8C9-643A5A1303D6}">
  <sheetPr>
    <tabColor theme="9"/>
  </sheetPr>
  <dimension ref="B2"/>
  <sheetViews>
    <sheetView workbookViewId="0">
      <selection activeCell="G45" sqref="G45"/>
    </sheetView>
  </sheetViews>
  <sheetFormatPr defaultRowHeight="13.95" x14ac:dyDescent="0.25"/>
  <sheetData>
    <row r="2" spans="2:2" x14ac:dyDescent="0.25">
      <c r="B2" t="s">
        <v>231</v>
      </c>
    </row>
  </sheetData>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38828-0C29-45D2-A0EA-B33D3ED459F2}">
  <sheetPr>
    <tabColor theme="9" tint="0.39997558519241921"/>
  </sheetPr>
  <dimension ref="A1:AA57"/>
  <sheetViews>
    <sheetView zoomScale="70" zoomScaleNormal="70" workbookViewId="0">
      <selection activeCell="G27" sqref="G27"/>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44140625" style="66" bestFit="1" customWidth="1"/>
    <col min="7" max="7" width="11" style="66" bestFit="1" customWidth="1"/>
    <col min="8" max="15" width="9.33203125" style="66" bestFit="1" customWidth="1"/>
    <col min="16" max="16" width="13.21875" style="66" bestFit="1" customWidth="1"/>
    <col min="17" max="17" width="45.44140625" style="66" bestFit="1" customWidth="1"/>
    <col min="18" max="27" width="10" style="66"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243</v>
      </c>
      <c r="E8" s="79"/>
      <c r="F8" s="79"/>
      <c r="G8" s="79"/>
      <c r="H8" s="79"/>
    </row>
    <row r="9" spans="1:24" s="75" customFormat="1" x14ac:dyDescent="0.3">
      <c r="B9" s="80"/>
      <c r="D9" s="81"/>
      <c r="E9" s="82"/>
      <c r="F9" s="82"/>
      <c r="G9" s="82"/>
      <c r="H9" s="82"/>
    </row>
    <row r="10" spans="1:24" s="75" customFormat="1" x14ac:dyDescent="0.3">
      <c r="B10" s="57" t="s">
        <v>6</v>
      </c>
      <c r="C10" s="60" t="s">
        <v>57</v>
      </c>
      <c r="D10" s="138" t="s">
        <v>209</v>
      </c>
      <c r="E10" s="75" t="s">
        <v>244</v>
      </c>
      <c r="F10" s="82"/>
      <c r="G10" s="82"/>
      <c r="H10" s="82"/>
    </row>
    <row r="11" spans="1:24" s="75" customFormat="1" x14ac:dyDescent="0.3">
      <c r="B11" s="62" t="s">
        <v>14</v>
      </c>
      <c r="C11" s="63" t="s">
        <v>63</v>
      </c>
      <c r="D11" s="81"/>
      <c r="E11" s="140"/>
      <c r="F11" s="82"/>
      <c r="G11" s="82"/>
      <c r="H11" s="82"/>
    </row>
    <row r="12" spans="1:24" s="75" customFormat="1" x14ac:dyDescent="0.3">
      <c r="B12" s="58" t="s">
        <v>15</v>
      </c>
      <c r="C12" s="83">
        <v>1.9012542003362887E-2</v>
      </c>
      <c r="D12" s="81"/>
      <c r="E12" s="82"/>
      <c r="F12" s="82"/>
      <c r="G12" s="82"/>
      <c r="H12" s="82"/>
    </row>
    <row r="13" spans="1:24" s="75" customFormat="1" x14ac:dyDescent="0.3">
      <c r="B13" s="61" t="s">
        <v>16</v>
      </c>
      <c r="C13" s="83" t="s">
        <v>205</v>
      </c>
      <c r="D13" s="81"/>
      <c r="E13" s="140"/>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t="s">
        <v>241</v>
      </c>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1.9012542003362887E-2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242</v>
      </c>
      <c r="E20" s="86" t="s">
        <v>125</v>
      </c>
      <c r="F20" s="87">
        <f>F51</f>
        <v>0.57176298365183031</v>
      </c>
    </row>
    <row r="21" spans="2:27" x14ac:dyDescent="0.25">
      <c r="B21" s="88" t="s">
        <v>28</v>
      </c>
      <c r="C21" s="89">
        <v>1</v>
      </c>
      <c r="E21" s="66" t="s">
        <v>127</v>
      </c>
      <c r="F21" s="90">
        <f>F56</f>
        <v>-0.20627390404885215</v>
      </c>
    </row>
    <row r="22" spans="2:27" x14ac:dyDescent="0.25">
      <c r="B22" s="88" t="s">
        <v>27</v>
      </c>
      <c r="C22" s="89">
        <v>0.5</v>
      </c>
      <c r="E22" s="66" t="s">
        <v>129</v>
      </c>
      <c r="F22" s="91">
        <f>SUM(F55:O55)</f>
        <v>-1.5573679755688337</v>
      </c>
    </row>
    <row r="23" spans="2:27" ht="13.95" thickBot="1" x14ac:dyDescent="0.3">
      <c r="B23" s="88" t="s">
        <v>69</v>
      </c>
      <c r="C23" s="89">
        <f>C21+C22</f>
        <v>1.5</v>
      </c>
      <c r="E23" s="92" t="s">
        <v>131</v>
      </c>
      <c r="F23" s="93">
        <f>R56</f>
        <v>1.9012542003362887E-2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1.0727338</v>
      </c>
      <c r="E31" s="109" t="s">
        <v>157</v>
      </c>
      <c r="F31" s="110">
        <f>SUM(G32:O32)</f>
        <v>3.7001105782487054</v>
      </c>
      <c r="G31" s="91"/>
      <c r="H31" s="91"/>
      <c r="I31" s="91"/>
      <c r="J31" s="91"/>
      <c r="K31" s="91"/>
      <c r="L31" s="91"/>
      <c r="M31" s="91"/>
      <c r="N31" s="91"/>
      <c r="O31" s="91"/>
      <c r="Q31" s="109" t="s">
        <v>157</v>
      </c>
      <c r="R31" s="110">
        <f>SUM(S32:AA32)</f>
        <v>5.1112522059950622</v>
      </c>
      <c r="S31" s="91"/>
      <c r="T31" s="91"/>
      <c r="U31" s="91"/>
      <c r="V31" s="91"/>
      <c r="W31" s="91"/>
      <c r="X31" s="91"/>
      <c r="Y31" s="91"/>
      <c r="Z31" s="91"/>
      <c r="AA31" s="91"/>
    </row>
    <row r="32" spans="2:27" x14ac:dyDescent="0.25">
      <c r="B32" s="95" t="s">
        <v>143</v>
      </c>
      <c r="C32" s="108">
        <v>0.73482000000000003</v>
      </c>
      <c r="E32" s="111" t="s">
        <v>159</v>
      </c>
      <c r="F32" s="91"/>
      <c r="G32" s="110">
        <f t="shared" ref="G32:O32" si="0">($C$49+$C$50+$C$40)*(1-$C$43)/$C$48/1000000/(1+$F$24)^G28</f>
        <v>0.53076346895068138</v>
      </c>
      <c r="H32" s="110">
        <f t="shared" si="0"/>
        <v>0.49604062518755271</v>
      </c>
      <c r="I32" s="110">
        <f t="shared" si="0"/>
        <v>0.46358936933416139</v>
      </c>
      <c r="J32" s="110">
        <f t="shared" si="0"/>
        <v>0.43326109283566488</v>
      </c>
      <c r="K32" s="110">
        <f t="shared" si="0"/>
        <v>0.40491690919221013</v>
      </c>
      <c r="L32" s="110">
        <f t="shared" si="0"/>
        <v>0.37842701793664502</v>
      </c>
      <c r="M32" s="110">
        <f t="shared" si="0"/>
        <v>0.35367011022116357</v>
      </c>
      <c r="N32" s="110">
        <f t="shared" si="0"/>
        <v>0.33053281329080708</v>
      </c>
      <c r="O32" s="110">
        <f t="shared" si="0"/>
        <v>0.30890917129981965</v>
      </c>
      <c r="Q32" s="111" t="s">
        <v>159</v>
      </c>
      <c r="R32" s="91"/>
      <c r="S32" s="110">
        <f t="shared" ref="S32:AA32" si="1">($C$49+$C$50+$C$40)*(1-$C$43)/$C$48/1000000/(1+$R$24)^S28</f>
        <v>0.56791691177722914</v>
      </c>
      <c r="T32" s="110">
        <f t="shared" si="1"/>
        <v>0.56791691177722914</v>
      </c>
      <c r="U32" s="110">
        <f t="shared" si="1"/>
        <v>0.56791691177722914</v>
      </c>
      <c r="V32" s="110">
        <f t="shared" si="1"/>
        <v>0.56791691177722914</v>
      </c>
      <c r="W32" s="110">
        <f t="shared" si="1"/>
        <v>0.56791691177722914</v>
      </c>
      <c r="X32" s="110">
        <f t="shared" si="1"/>
        <v>0.56791691177722914</v>
      </c>
      <c r="Y32" s="110">
        <f t="shared" si="1"/>
        <v>0.56791691177722914</v>
      </c>
      <c r="Z32" s="110">
        <f t="shared" si="1"/>
        <v>0.56791691177722914</v>
      </c>
      <c r="AA32" s="110">
        <f t="shared" si="1"/>
        <v>0.56791691177722914</v>
      </c>
    </row>
    <row r="33" spans="2:27" x14ac:dyDescent="0.25">
      <c r="B33" s="95" t="s">
        <v>154</v>
      </c>
      <c r="C33" s="108">
        <v>0.37621759999999999</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15534030.28036318</v>
      </c>
      <c r="G36" s="120"/>
      <c r="H36" s="120"/>
      <c r="I36" s="120"/>
      <c r="J36" s="120"/>
      <c r="K36" s="120"/>
      <c r="L36" s="120"/>
      <c r="M36" s="120"/>
      <c r="N36" s="120"/>
      <c r="O36" s="120"/>
      <c r="Q36" s="118" t="s">
        <v>167</v>
      </c>
      <c r="R36" s="119">
        <f>SUM(S37:AA37)</f>
        <v>21224301.905272812</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2426704.9944143211</v>
      </c>
      <c r="H37" s="119">
        <f t="shared" si="4"/>
        <v>2212902.8145180675</v>
      </c>
      <c r="I37" s="119">
        <f t="shared" si="4"/>
        <v>2017937.4410047927</v>
      </c>
      <c r="J37" s="119">
        <f t="shared" si="4"/>
        <v>1840149.2777240644</v>
      </c>
      <c r="K37" s="119">
        <f t="shared" si="4"/>
        <v>1678024.9454226526</v>
      </c>
      <c r="L37" s="119">
        <f t="shared" si="4"/>
        <v>1530184.3994652971</v>
      </c>
      <c r="M37" s="119">
        <f t="shared" si="4"/>
        <v>1395369.1825345394</v>
      </c>
      <c r="N37" s="119">
        <f t="shared" si="4"/>
        <v>1272431.7123135496</v>
      </c>
      <c r="O37" s="119">
        <f t="shared" si="4"/>
        <v>1160325.5129658955</v>
      </c>
      <c r="Q37" s="121" t="s">
        <v>169</v>
      </c>
      <c r="R37" s="119"/>
      <c r="S37" s="119">
        <f t="shared" ref="S37:AA37" si="5">$C$27*$C$44*$C$34/$C$45*($C$35*(1-$C$36)^((S28-1)*$C$34*$C$44))/$C$29/$C$30/((1+$R$24)^S28)</f>
        <v>2596574.3440233236</v>
      </c>
      <c r="T37" s="119">
        <f t="shared" si="5"/>
        <v>2533552.4323417353</v>
      </c>
      <c r="U37" s="119">
        <f t="shared" si="5"/>
        <v>2472060.1365408343</v>
      </c>
      <c r="V37" s="119">
        <f t="shared" si="5"/>
        <v>2412060.3310450856</v>
      </c>
      <c r="W37" s="119">
        <f t="shared" si="5"/>
        <v>2353516.7913603149</v>
      </c>
      <c r="X37" s="119">
        <f t="shared" si="5"/>
        <v>2296394.1722034062</v>
      </c>
      <c r="Y37" s="119">
        <f t="shared" si="5"/>
        <v>2240657.9861628129</v>
      </c>
      <c r="Z37" s="119">
        <f t="shared" si="5"/>
        <v>2186274.5828770068</v>
      </c>
      <c r="AA37" s="119">
        <f t="shared" si="5"/>
        <v>2133211.1287182923</v>
      </c>
    </row>
    <row r="38" spans="2:27" x14ac:dyDescent="0.25">
      <c r="B38" s="95" t="s">
        <v>164</v>
      </c>
      <c r="C38" s="122">
        <v>1.4999999999999999E-2</v>
      </c>
      <c r="E38" s="118" t="s">
        <v>171</v>
      </c>
      <c r="F38" s="119">
        <f>SUM(G39:O39)</f>
        <v>13204772.284799572</v>
      </c>
      <c r="G38" s="120"/>
      <c r="H38" s="120"/>
      <c r="I38" s="120"/>
      <c r="J38" s="120"/>
      <c r="K38" s="120"/>
      <c r="L38" s="120"/>
      <c r="M38" s="120"/>
      <c r="N38" s="120"/>
      <c r="O38" s="120"/>
      <c r="Q38" s="118" t="s">
        <v>171</v>
      </c>
      <c r="R38" s="119">
        <f>SUM(S39:AA39)</f>
        <v>18041813.264471941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2062831.4915887848</v>
      </c>
      <c r="H39" s="119">
        <f t="shared" si="6"/>
        <v>1881087.9872586406</v>
      </c>
      <c r="I39" s="119">
        <f t="shared" si="6"/>
        <v>1715356.7948894505</v>
      </c>
      <c r="J39" s="119">
        <f t="shared" si="6"/>
        <v>1564227.1673115718</v>
      </c>
      <c r="K39" s="119">
        <f t="shared" si="6"/>
        <v>1426412.649686255</v>
      </c>
      <c r="L39" s="119">
        <f t="shared" si="6"/>
        <v>1300740.128866263</v>
      </c>
      <c r="M39" s="119">
        <f t="shared" si="6"/>
        <v>1186139.8475505444</v>
      </c>
      <c r="N39" s="119">
        <f t="shared" si="6"/>
        <v>1081636.2982308541</v>
      </c>
      <c r="O39" s="119">
        <f t="shared" si="6"/>
        <v>986339.91941720899</v>
      </c>
      <c r="Q39" s="121" t="s">
        <v>173</v>
      </c>
      <c r="R39" s="120"/>
      <c r="S39" s="119">
        <f t="shared" ref="S39:AA39" si="7">$C$27*$C$44*$C$34*$C$45*($C$35*(1-$C$36)^((S28-1)*$C$34*$C$44))*$C$29*$C$30/((1+$R$24)^S28)</f>
        <v>2207229.696</v>
      </c>
      <c r="T39" s="119">
        <f t="shared" si="7"/>
        <v>2153657.6366124176</v>
      </c>
      <c r="U39" s="119">
        <f t="shared" si="7"/>
        <v>2101385.8340817573</v>
      </c>
      <c r="V39" s="119">
        <f t="shared" si="7"/>
        <v>2050382.7296456108</v>
      </c>
      <c r="W39" s="119">
        <f t="shared" si="7"/>
        <v>2000617.53050983</v>
      </c>
      <c r="X39" s="119">
        <f t="shared" si="7"/>
        <v>1952060.1912575806</v>
      </c>
      <c r="Y39" s="119">
        <f t="shared" si="7"/>
        <v>1904681.3957096133</v>
      </c>
      <c r="Z39" s="119">
        <f t="shared" si="7"/>
        <v>1858452.5392248107</v>
      </c>
      <c r="AA39" s="119">
        <f t="shared" si="7"/>
        <v>1813345.711430321</v>
      </c>
    </row>
    <row r="40" spans="2:27" x14ac:dyDescent="0.25">
      <c r="B40" s="95" t="s">
        <v>168</v>
      </c>
      <c r="C40" s="97">
        <v>350000</v>
      </c>
      <c r="E40" s="123" t="s">
        <v>175</v>
      </c>
      <c r="F40" s="124">
        <f>SUM(G41:O41)</f>
        <v>7.701022437142532</v>
      </c>
      <c r="Q40" s="123" t="s">
        <v>175</v>
      </c>
      <c r="R40" s="124">
        <f>SUM(S41:AA41)</f>
        <v>10.521984458328966</v>
      </c>
    </row>
    <row r="41" spans="2:27" x14ac:dyDescent="0.25">
      <c r="B41" s="95" t="s">
        <v>170</v>
      </c>
      <c r="C41" s="122">
        <v>0.01</v>
      </c>
      <c r="E41" s="111" t="s">
        <v>177</v>
      </c>
      <c r="G41" s="91">
        <f>($C$21*$C$33*G37/($C$21+$C$22)+$C$22*$C$32*G37/($C$21+$C$22))/1000000</f>
        <v>1.2030432072695567</v>
      </c>
      <c r="H41" s="91">
        <f t="shared" ref="H41:O41" si="8">($C$21*$C$33*H37/($C$21+$C$22)+$C$22*$C$32*H37/($C$21+$C$22))/1000000</f>
        <v>1.0970504059955437</v>
      </c>
      <c r="I41" s="91">
        <f t="shared" si="8"/>
        <v>1.000395984136357</v>
      </c>
      <c r="J41" s="91">
        <f t="shared" si="8"/>
        <v>0.91225719402378636</v>
      </c>
      <c r="K41" s="91">
        <f t="shared" si="8"/>
        <v>0.83188377526985202</v>
      </c>
      <c r="L41" s="91">
        <f t="shared" si="8"/>
        <v>0.75859156835454677</v>
      </c>
      <c r="M41" s="91">
        <f t="shared" si="8"/>
        <v>0.69175669088141434</v>
      </c>
      <c r="N41" s="91">
        <f t="shared" si="8"/>
        <v>0.63081022692774358</v>
      </c>
      <c r="O41" s="91">
        <f t="shared" si="8"/>
        <v>0.57523338428373183</v>
      </c>
      <c r="Q41" s="111" t="s">
        <v>177</v>
      </c>
      <c r="S41" s="91">
        <f>($C$21*$C$33*S37/($C$21+$C$22)+$C$22*$C$32*S37/($C$21+$C$22))/1000000</f>
        <v>1.2872562317784255</v>
      </c>
      <c r="T41" s="91">
        <f t="shared" ref="T41:AA41" si="9">($C$21*$C$33*T37/($C$21+$C$22)+$C$22*$C$32*T37/($C$21+$C$22))/1000000</f>
        <v>1.2560130098242979</v>
      </c>
      <c r="U41" s="91">
        <f t="shared" si="9"/>
        <v>1.2255280975943552</v>
      </c>
      <c r="V41" s="91">
        <f t="shared" si="9"/>
        <v>1.1957830900201751</v>
      </c>
      <c r="W41" s="91">
        <f t="shared" si="9"/>
        <v>1.1667600287459812</v>
      </c>
      <c r="X41" s="91">
        <f t="shared" si="9"/>
        <v>1.138441391286404</v>
      </c>
      <c r="Y41" s="91">
        <f t="shared" si="9"/>
        <v>1.1108100804473904</v>
      </c>
      <c r="Z41" s="91">
        <f t="shared" si="9"/>
        <v>1.0838494140038863</v>
      </c>
      <c r="AA41" s="91">
        <f t="shared" si="9"/>
        <v>1.0575431146280501</v>
      </c>
    </row>
    <row r="42" spans="2:27" x14ac:dyDescent="0.25">
      <c r="B42" s="95" t="s">
        <v>172</v>
      </c>
      <c r="C42" s="114">
        <v>1E-3</v>
      </c>
      <c r="E42" s="115" t="s">
        <v>179</v>
      </c>
      <c r="F42" s="125">
        <f>SUM(G43:O43)</f>
        <v>15.10955258795491</v>
      </c>
      <c r="Q42" s="115" t="s">
        <v>179</v>
      </c>
      <c r="R42" s="125">
        <f>SUM(S43:AA43)</f>
        <v>20.644333762226552</v>
      </c>
    </row>
    <row r="43" spans="2:27" x14ac:dyDescent="0.25">
      <c r="B43" s="95" t="s">
        <v>174</v>
      </c>
      <c r="C43" s="104">
        <v>0.05</v>
      </c>
      <c r="E43" s="111" t="s">
        <v>181</v>
      </c>
      <c r="G43" s="91">
        <f>G39*($C$31+$C$57)/1000000+G39*($C$31+$C$57)/1000000*0.5/1.5*0.2</f>
        <v>2.3603936690471516</v>
      </c>
      <c r="H43" s="91">
        <f>H39*($C$31+$C$57)/1000000+H39*($C$31+$C$57)/1000000*0.5/1.5*0.2</f>
        <v>2.1524337756867338</v>
      </c>
      <c r="I43" s="91">
        <f t="shared" ref="I43:O43" si="10">I39*($C$31+$C$57)/1000000+I39*($C$31+$C$57)/1000000*0.5/1.5*0.2</f>
        <v>1.9627959604667529</v>
      </c>
      <c r="J43" s="91">
        <f t="shared" si="10"/>
        <v>1.7898659768036034</v>
      </c>
      <c r="K43" s="91">
        <f t="shared" si="10"/>
        <v>1.6321717995370721</v>
      </c>
      <c r="L43" s="91">
        <f t="shared" si="10"/>
        <v>1.4883710946679425</v>
      </c>
      <c r="M43" s="91">
        <f t="shared" si="10"/>
        <v>1.3572397930606039</v>
      </c>
      <c r="N43" s="91">
        <f t="shared" si="10"/>
        <v>1.2376616708470585</v>
      </c>
      <c r="O43" s="91">
        <f t="shared" si="10"/>
        <v>1.1286188478379908</v>
      </c>
      <c r="Q43" s="111" t="s">
        <v>181</v>
      </c>
      <c r="S43" s="91">
        <f>S39*($C$31+$C$57)/1000000+S39*($C$31+$C$57)/1000000*0.5/1.5*0.2</f>
        <v>2.5256212258804531</v>
      </c>
      <c r="T43" s="91">
        <f>T39*($C$31+$C$57)/1000000+T39*($C$31+$C$57)/1000000*0.5/1.5*0.2</f>
        <v>2.4643214297837419</v>
      </c>
      <c r="U43" s="91">
        <f t="shared" ref="U43:AA43" si="11">U39*($C$31+$C$57)/1000000+U39*($C$31+$C$57)/1000000*0.5/1.5*0.2</f>
        <v>2.4045094517980723</v>
      </c>
      <c r="V43" s="91">
        <f t="shared" si="11"/>
        <v>2.3461491808289159</v>
      </c>
      <c r="W43" s="91">
        <f t="shared" si="11"/>
        <v>2.2892053822404543</v>
      </c>
      <c r="X43" s="91">
        <f t="shared" si="11"/>
        <v>2.2336436765829024</v>
      </c>
      <c r="Y43" s="91">
        <f t="shared" si="11"/>
        <v>2.1794305188361358</v>
      </c>
      <c r="Z43" s="91">
        <f t="shared" si="11"/>
        <v>2.1265331781570986</v>
      </c>
      <c r="AA43" s="91">
        <f t="shared" si="11"/>
        <v>2.0749197181187751</v>
      </c>
    </row>
    <row r="44" spans="2:27" x14ac:dyDescent="0.25">
      <c r="B44" s="95" t="s">
        <v>176</v>
      </c>
      <c r="C44" s="126">
        <f>C21+C22</f>
        <v>1.5</v>
      </c>
      <c r="E44" s="123" t="s">
        <v>183</v>
      </c>
      <c r="F44" s="107">
        <f>SUM(G45:O45)</f>
        <v>0.91480739227131203</v>
      </c>
      <c r="Q44" s="123" t="s">
        <v>183</v>
      </c>
      <c r="R44" s="107">
        <f>SUM(S45:AA45)</f>
        <v>1.2357867744756308</v>
      </c>
    </row>
    <row r="45" spans="2:27" x14ac:dyDescent="0.25">
      <c r="B45" s="95" t="s">
        <v>178</v>
      </c>
      <c r="C45" s="104">
        <v>0.96</v>
      </c>
      <c r="E45" s="111" t="s">
        <v>185</v>
      </c>
      <c r="G45" s="110">
        <f t="shared" ref="G45:O45" si="12">(G43-G41-G34-G32)*$F$25</f>
        <v>0.15488272951513962</v>
      </c>
      <c r="H45" s="110">
        <f t="shared" si="12"/>
        <v>0.13818707052629364</v>
      </c>
      <c r="I45" s="110">
        <f t="shared" si="12"/>
        <v>0.12316188950642715</v>
      </c>
      <c r="J45" s="110">
        <f t="shared" si="12"/>
        <v>0.10964695777329832</v>
      </c>
      <c r="K45" s="110">
        <f t="shared" si="12"/>
        <v>9.7497017354977067E-2</v>
      </c>
      <c r="L45" s="110">
        <f t="shared" si="12"/>
        <v>8.6580406146734012E-2</v>
      </c>
      <c r="M45" s="110">
        <f t="shared" si="12"/>
        <v>7.6777807851699353E-2</v>
      </c>
      <c r="N45" s="110">
        <f t="shared" si="12"/>
        <v>6.7981115472260434E-2</v>
      </c>
      <c r="O45" s="110">
        <f t="shared" si="12"/>
        <v>6.0092398124482249E-2</v>
      </c>
      <c r="Q45" s="111" t="s">
        <v>185</v>
      </c>
      <c r="S45" s="110">
        <f t="shared" ref="S45:AA45" si="13">(S43-S41-S34-S32)*$R$25</f>
        <v>0.16572452058119963</v>
      </c>
      <c r="T45" s="110">
        <f t="shared" si="13"/>
        <v>0.15821037704555374</v>
      </c>
      <c r="U45" s="110">
        <f t="shared" si="13"/>
        <v>0.150878610606622</v>
      </c>
      <c r="V45" s="110">
        <f t="shared" si="13"/>
        <v>0.14372479475787792</v>
      </c>
      <c r="W45" s="110">
        <f t="shared" si="13"/>
        <v>0.13674461042931102</v>
      </c>
      <c r="X45" s="110">
        <f t="shared" si="13"/>
        <v>0.12993384337981734</v>
      </c>
      <c r="Y45" s="110">
        <f t="shared" si="13"/>
        <v>0.12328838165287909</v>
      </c>
      <c r="Z45" s="110">
        <f t="shared" si="13"/>
        <v>0.1168042130939958</v>
      </c>
      <c r="AA45" s="110">
        <f t="shared" si="13"/>
        <v>0.11047742292837398</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12.428754723840244</v>
      </c>
      <c r="E48" s="66" t="s">
        <v>191</v>
      </c>
      <c r="F48" s="91">
        <f>SUM(G49:O49)</f>
        <v>6.4445327550626406</v>
      </c>
      <c r="Q48" s="66" t="s">
        <v>191</v>
      </c>
      <c r="R48" s="91">
        <f>SUM(S49:AA49)</f>
        <v>8.8186125294219533</v>
      </c>
    </row>
    <row r="49" spans="2:27" x14ac:dyDescent="0.25">
      <c r="B49" s="129" t="s">
        <v>186</v>
      </c>
      <c r="C49" s="130">
        <f>C26*C25</f>
        <v>360000</v>
      </c>
      <c r="E49" s="111" t="s">
        <v>191</v>
      </c>
      <c r="G49" s="131">
        <f>G43-G41-G45-G47-G34</f>
        <v>0.99541165749610017</v>
      </c>
      <c r="H49" s="128">
        <f t="shared" ref="H49:O49" si="16">H43-H41-H45-H47-H34</f>
        <v>0.91060183676643369</v>
      </c>
      <c r="I49" s="128">
        <f t="shared" si="16"/>
        <v>0.83307503785344283</v>
      </c>
      <c r="J49" s="128">
        <f t="shared" si="16"/>
        <v>0.7622019661555598</v>
      </c>
      <c r="K49" s="128">
        <f t="shared" si="16"/>
        <v>0.69740796125714133</v>
      </c>
      <c r="L49" s="128">
        <f t="shared" si="16"/>
        <v>0.63816823637684705</v>
      </c>
      <c r="M49" s="128">
        <f t="shared" si="16"/>
        <v>0.58400353377626157</v>
      </c>
      <c r="N49" s="128">
        <f t="shared" si="16"/>
        <v>0.53447615970758833</v>
      </c>
      <c r="O49" s="128">
        <f t="shared" si="16"/>
        <v>0.48918636567326645</v>
      </c>
      <c r="Q49" s="111" t="s">
        <v>191</v>
      </c>
      <c r="S49" s="128">
        <f t="shared" ref="S49:Z49" si="17">S43-S41-S45-S47-S34</f>
        <v>1.065090473520828</v>
      </c>
      <c r="T49" s="128">
        <f t="shared" si="17"/>
        <v>1.0425480429138905</v>
      </c>
      <c r="U49" s="128">
        <f t="shared" si="17"/>
        <v>1.0205527435970951</v>
      </c>
      <c r="V49" s="128">
        <f t="shared" si="17"/>
        <v>0.99909129605086289</v>
      </c>
      <c r="W49" s="128">
        <f t="shared" si="17"/>
        <v>0.97815074306516214</v>
      </c>
      <c r="X49" s="128">
        <f t="shared" si="17"/>
        <v>0.9577184419166811</v>
      </c>
      <c r="Y49" s="128">
        <f t="shared" si="17"/>
        <v>0.93778205673586634</v>
      </c>
      <c r="Z49" s="128">
        <f t="shared" si="17"/>
        <v>0.91832955105921654</v>
      </c>
      <c r="AA49" s="128">
        <f>AA43-AA41-AA45-AA47-AA34</f>
        <v>0.89934918056235102</v>
      </c>
    </row>
    <row r="50" spans="2:27" x14ac:dyDescent="0.25">
      <c r="B50" s="129" t="s">
        <v>188</v>
      </c>
      <c r="C50" s="130">
        <f>C27*C28</f>
        <v>6720000</v>
      </c>
      <c r="E50" s="66" t="s">
        <v>194</v>
      </c>
      <c r="F50" s="91">
        <f>C31</f>
        <v>1.0727338</v>
      </c>
      <c r="Q50" s="66" t="s">
        <v>194</v>
      </c>
      <c r="R50" s="91">
        <f>C31</f>
        <v>1.0727338</v>
      </c>
    </row>
    <row r="51" spans="2:27" x14ac:dyDescent="0.25">
      <c r="B51" s="129" t="s">
        <v>190</v>
      </c>
      <c r="C51" s="130">
        <f>C38*C27*1000</f>
        <v>72000</v>
      </c>
      <c r="E51" s="66" t="s">
        <v>125</v>
      </c>
      <c r="F51" s="91">
        <f>F30/F38*1000000</f>
        <v>0.57176298365183031</v>
      </c>
      <c r="Q51" s="66" t="s">
        <v>125</v>
      </c>
      <c r="R51" s="91">
        <f>R30/R38*1000000</f>
        <v>0.41847235027465396</v>
      </c>
    </row>
    <row r="52" spans="2:27" x14ac:dyDescent="0.25">
      <c r="B52" s="129" t="s">
        <v>192</v>
      </c>
      <c r="C52" s="132">
        <f>C41*C27*1000</f>
        <v>48000</v>
      </c>
      <c r="E52" s="66" t="s">
        <v>198</v>
      </c>
      <c r="F52" s="91">
        <f>F40*1000000/F38</f>
        <v>0.58319994249408003</v>
      </c>
      <c r="Q52" s="66" t="s">
        <v>198</v>
      </c>
      <c r="R52" s="91">
        <f>R40*1000000/R38</f>
        <v>0.58319994249408003</v>
      </c>
    </row>
    <row r="53" spans="2:27" x14ac:dyDescent="0.25">
      <c r="B53" s="129" t="s">
        <v>193</v>
      </c>
      <c r="C53" s="133">
        <v>0</v>
      </c>
      <c r="E53" s="66" t="s">
        <v>200</v>
      </c>
      <c r="F53" s="91">
        <f>SUM(G54:O54)</f>
        <v>0.64445327550626419</v>
      </c>
      <c r="Q53" s="66" t="s">
        <v>200</v>
      </c>
      <c r="R53" s="91">
        <f>SUM(S54:AA54)</f>
        <v>0.88186125294219553</v>
      </c>
    </row>
    <row r="54" spans="2:27" x14ac:dyDescent="0.25">
      <c r="B54" s="129" t="s">
        <v>195</v>
      </c>
      <c r="C54" s="134">
        <f>(C52+C51+C50+C49+C40-C53)</f>
        <v>7550000</v>
      </c>
      <c r="E54" s="66" t="s">
        <v>201</v>
      </c>
      <c r="G54" s="91">
        <f t="shared" ref="G54:O54" si="18">G49*$C$46</f>
        <v>9.9541165749610028E-2</v>
      </c>
      <c r="H54" s="91">
        <f t="shared" si="18"/>
        <v>9.1060183676643369E-2</v>
      </c>
      <c r="I54" s="91">
        <f t="shared" si="18"/>
        <v>8.3307503785344295E-2</v>
      </c>
      <c r="J54" s="91">
        <f t="shared" si="18"/>
        <v>7.6220196615555985E-2</v>
      </c>
      <c r="K54" s="91">
        <f t="shared" si="18"/>
        <v>6.9740796125714141E-2</v>
      </c>
      <c r="L54" s="91">
        <f t="shared" si="18"/>
        <v>6.3816823637684705E-2</v>
      </c>
      <c r="M54" s="91">
        <f t="shared" si="18"/>
        <v>5.8400353377626162E-2</v>
      </c>
      <c r="N54" s="91">
        <f t="shared" si="18"/>
        <v>5.3447615970758838E-2</v>
      </c>
      <c r="O54" s="91">
        <f t="shared" si="18"/>
        <v>4.8918636567326645E-2</v>
      </c>
      <c r="Q54" s="66" t="s">
        <v>201</v>
      </c>
      <c r="S54" s="91">
        <f>S49*$C$46</f>
        <v>0.1065090473520828</v>
      </c>
      <c r="T54" s="91">
        <f t="shared" ref="T54:AA54" si="19">T49*$C$46</f>
        <v>0.10425480429138906</v>
      </c>
      <c r="U54" s="91">
        <f t="shared" si="19"/>
        <v>0.10205527435970951</v>
      </c>
      <c r="V54" s="91">
        <f t="shared" si="19"/>
        <v>9.99091296050863E-2</v>
      </c>
      <c r="W54" s="91">
        <f t="shared" si="19"/>
        <v>9.7815074306516217E-2</v>
      </c>
      <c r="X54" s="91">
        <f t="shared" si="19"/>
        <v>9.5771844191668121E-2</v>
      </c>
      <c r="Y54" s="91">
        <f t="shared" si="19"/>
        <v>9.3778205673586634E-2</v>
      </c>
      <c r="Z54" s="91">
        <f t="shared" si="19"/>
        <v>9.1832955105921654E-2</v>
      </c>
      <c r="AA54" s="91">
        <f t="shared" si="19"/>
        <v>8.9934918056235102E-2</v>
      </c>
    </row>
    <row r="55" spans="2:27" x14ac:dyDescent="0.25">
      <c r="B55" s="129" t="s">
        <v>196</v>
      </c>
      <c r="C55" s="135" t="s">
        <v>197</v>
      </c>
      <c r="E55" s="80" t="s">
        <v>202</v>
      </c>
      <c r="F55" s="91">
        <f>-(F30)</f>
        <v>-7.55</v>
      </c>
      <c r="G55" s="128">
        <f t="shared" ref="G55:N55" si="20">G43-G41-G54-G45-G47-G34</f>
        <v>0.89587049174649025</v>
      </c>
      <c r="H55" s="128">
        <f t="shared" si="20"/>
        <v>0.81954165308979032</v>
      </c>
      <c r="I55" s="128">
        <f t="shared" si="20"/>
        <v>0.74976753406809848</v>
      </c>
      <c r="J55" s="128">
        <f t="shared" si="20"/>
        <v>0.68598176954000378</v>
      </c>
      <c r="K55" s="128">
        <f t="shared" si="20"/>
        <v>0.62766716513142717</v>
      </c>
      <c r="L55" s="128">
        <f t="shared" si="20"/>
        <v>0.57435141273916235</v>
      </c>
      <c r="M55" s="128">
        <f t="shared" si="20"/>
        <v>0.52560318039863552</v>
      </c>
      <c r="N55" s="128">
        <f t="shared" si="20"/>
        <v>0.48102854373682957</v>
      </c>
      <c r="O55" s="128">
        <f>O43-O41-O54-O45-O47-O34+O35</f>
        <v>0.63282027398072827</v>
      </c>
      <c r="Q55" s="80" t="s">
        <v>202</v>
      </c>
      <c r="R55" s="91">
        <f>-(R30)</f>
        <v>-7.55</v>
      </c>
      <c r="S55" s="128">
        <f>S43-S41-S54-S45-S47-S34</f>
        <v>0.95858142616874509</v>
      </c>
      <c r="T55" s="128">
        <f t="shared" ref="T55:Z55" si="21">T43-T41-T54-T45-T47-T34</f>
        <v>0.93829323862250125</v>
      </c>
      <c r="U55" s="128">
        <f t="shared" si="21"/>
        <v>0.91849746923738573</v>
      </c>
      <c r="V55" s="128">
        <f t="shared" si="21"/>
        <v>0.89918216644577664</v>
      </c>
      <c r="W55" s="128">
        <f t="shared" si="21"/>
        <v>0.88033566875864588</v>
      </c>
      <c r="X55" s="128">
        <f t="shared" si="21"/>
        <v>0.86194659772501292</v>
      </c>
      <c r="Y55" s="128">
        <f t="shared" si="21"/>
        <v>0.84400385106227982</v>
      </c>
      <c r="Z55" s="128">
        <f t="shared" si="21"/>
        <v>0.82649659595329494</v>
      </c>
      <c r="AA55" s="128">
        <f>AA43-AA41-AA54-AA45-AA47-AA34+AA35</f>
        <v>1.1634142625061159</v>
      </c>
    </row>
    <row r="56" spans="2:27" ht="13.95" thickBot="1" x14ac:dyDescent="0.3">
      <c r="B56" s="129" t="s">
        <v>199</v>
      </c>
      <c r="C56" s="136">
        <f>F56</f>
        <v>-0.20627390404885215</v>
      </c>
      <c r="E56" s="137" t="s">
        <v>203</v>
      </c>
      <c r="F56" s="93">
        <f>SUM(F55:O55)/F30</f>
        <v>-0.20627390404885215</v>
      </c>
      <c r="G56" s="137"/>
      <c r="H56" s="137"/>
      <c r="I56" s="137"/>
      <c r="J56" s="137"/>
      <c r="K56" s="137"/>
      <c r="L56" s="137"/>
      <c r="M56" s="137"/>
      <c r="N56" s="137"/>
      <c r="O56" s="137"/>
      <c r="Q56" s="137" t="s">
        <v>131</v>
      </c>
      <c r="R56" s="93">
        <f>IRR(R55:AA55)</f>
        <v>1.9012542003362887E-2</v>
      </c>
      <c r="S56" s="137"/>
      <c r="T56" s="137"/>
      <c r="U56" s="137"/>
      <c r="V56" s="137"/>
      <c r="W56" s="137"/>
      <c r="X56" s="137"/>
      <c r="Y56" s="137"/>
      <c r="Z56" s="137"/>
      <c r="AA56" s="137"/>
    </row>
    <row r="57" spans="2:27" ht="13.95" thickTop="1" x14ac:dyDescent="0.25">
      <c r="B57" s="129" t="s">
        <v>226</v>
      </c>
      <c r="C57" s="141">
        <v>0</v>
      </c>
    </row>
  </sheetData>
  <mergeCells count="1">
    <mergeCell ref="B24:C24"/>
  </mergeCells>
  <phoneticPr fontId="4"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30F1-9047-4A68-B303-6D789E66A5E5}">
  <sheetPr>
    <tabColor theme="9" tint="0.39997558519241921"/>
  </sheetPr>
  <dimension ref="A1:AA57"/>
  <sheetViews>
    <sheetView zoomScale="70" zoomScaleNormal="70" workbookViewId="0">
      <selection activeCell="G27" sqref="G27"/>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6640625" style="66" bestFit="1" customWidth="1"/>
    <col min="7" max="15" width="9.5546875" style="66" bestFit="1" customWidth="1"/>
    <col min="16" max="16" width="13.21875" style="66" bestFit="1" customWidth="1"/>
    <col min="17" max="17" width="45.44140625" style="66" bestFit="1" customWidth="1"/>
    <col min="18" max="18" width="10.6640625" style="66" bestFit="1" customWidth="1"/>
    <col min="19" max="19" width="9.5546875" style="66" bestFit="1" customWidth="1"/>
    <col min="20" max="20" width="9.44140625" style="66" bestFit="1" customWidth="1"/>
    <col min="21" max="27" width="9.554687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221</v>
      </c>
      <c r="E8" s="79"/>
      <c r="F8" s="79"/>
      <c r="G8" s="79"/>
      <c r="H8" s="79"/>
    </row>
    <row r="9" spans="1:24" s="75" customFormat="1" x14ac:dyDescent="0.3">
      <c r="B9" s="80"/>
      <c r="D9" s="81"/>
      <c r="E9" s="82"/>
      <c r="F9" s="82"/>
      <c r="G9" s="82"/>
      <c r="H9" s="82"/>
    </row>
    <row r="10" spans="1:24" s="75" customFormat="1" x14ac:dyDescent="0.3">
      <c r="B10" s="57" t="s">
        <v>6</v>
      </c>
      <c r="C10" s="60" t="s">
        <v>58</v>
      </c>
      <c r="D10" s="138" t="s">
        <v>209</v>
      </c>
      <c r="E10" s="82"/>
      <c r="F10" s="82"/>
      <c r="G10" s="82"/>
      <c r="H10" s="82"/>
    </row>
    <row r="11" spans="1:24" s="75" customFormat="1" x14ac:dyDescent="0.3">
      <c r="B11" s="62" t="s">
        <v>14</v>
      </c>
      <c r="C11" s="63" t="s">
        <v>63</v>
      </c>
      <c r="D11" s="81"/>
      <c r="E11" s="82"/>
      <c r="F11" s="82"/>
      <c r="G11" s="82"/>
      <c r="H11" s="82"/>
    </row>
    <row r="12" spans="1:24" s="75" customFormat="1" x14ac:dyDescent="0.3">
      <c r="B12" s="58" t="s">
        <v>15</v>
      </c>
      <c r="C12" s="83">
        <v>3.6886495837985311E-2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3.6886495837985311E-2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217</v>
      </c>
      <c r="E20" s="86" t="s">
        <v>125</v>
      </c>
      <c r="F20" s="87">
        <f>F51</f>
        <v>0.49691112165033363</v>
      </c>
    </row>
    <row r="21" spans="2:27" x14ac:dyDescent="0.25">
      <c r="B21" s="88" t="s">
        <v>28</v>
      </c>
      <c r="C21" s="89">
        <v>1</v>
      </c>
      <c r="E21" s="66" t="s">
        <v>127</v>
      </c>
      <c r="F21" s="90">
        <f>F56</f>
        <v>-0.13566592234986666</v>
      </c>
    </row>
    <row r="22" spans="2:27" x14ac:dyDescent="0.25">
      <c r="B22" s="88" t="s">
        <v>27</v>
      </c>
      <c r="C22" s="89">
        <v>0.75</v>
      </c>
      <c r="E22" s="66" t="s">
        <v>129</v>
      </c>
      <c r="F22" s="91">
        <f>SUM(F55:O55)</f>
        <v>-1.0242777137414933</v>
      </c>
    </row>
    <row r="23" spans="2:27" ht="13.95" thickBot="1" x14ac:dyDescent="0.3">
      <c r="B23" s="88" t="s">
        <v>69</v>
      </c>
      <c r="C23" s="89">
        <f>C21+C22</f>
        <v>1.75</v>
      </c>
      <c r="E23" s="92" t="s">
        <v>131</v>
      </c>
      <c r="F23" s="93">
        <f>R56</f>
        <v>3.6886495837985311E-2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1.1217979999999999</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0.73019199999999995</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0.338588</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9.0517144390815663</v>
      </c>
      <c r="Q40" s="123" t="s">
        <v>175</v>
      </c>
      <c r="R40" s="124">
        <f>SUM(S41:AA41)</f>
        <v>12.34499630273241</v>
      </c>
    </row>
    <row r="41" spans="2:27" x14ac:dyDescent="0.25">
      <c r="B41" s="95" t="s">
        <v>170</v>
      </c>
      <c r="C41" s="122">
        <v>0.01</v>
      </c>
      <c r="E41" s="111" t="s">
        <v>177</v>
      </c>
      <c r="G41" s="91">
        <f>($C$21*$C$33*G37/($C$21+$C$22)+$C$22*$C$32*G37/($C$21+$C$22))/1000000</f>
        <v>1.4337490804065285</v>
      </c>
      <c r="H41" s="91">
        <f t="shared" ref="H41:O41" si="8">($C$21*$C$33*H37/($C$21+$C$22)+$C$22*$C$32*H37/($C$21+$C$22))/1000000</f>
        <v>1.302087087219775</v>
      </c>
      <c r="I41" s="91">
        <f t="shared" si="8"/>
        <v>1.1825156897214724</v>
      </c>
      <c r="J41" s="91">
        <f t="shared" si="8"/>
        <v>1.073924601635704</v>
      </c>
      <c r="K41" s="91">
        <f t="shared" si="8"/>
        <v>0.97530549490637497</v>
      </c>
      <c r="L41" s="91">
        <f t="shared" si="8"/>
        <v>0.885742636816228</v>
      </c>
      <c r="M41" s="91">
        <f t="shared" si="8"/>
        <v>0.80440438690383753</v>
      </c>
      <c r="N41" s="91">
        <f t="shared" si="8"/>
        <v>0.73053547472441216</v>
      </c>
      <c r="O41" s="91">
        <f t="shared" si="8"/>
        <v>0.66344998674723332</v>
      </c>
      <c r="Q41" s="111" t="s">
        <v>177</v>
      </c>
      <c r="S41" s="91">
        <f>($C$21*$C$33*S37/($C$21+$C$22)+$C$22*$C$32*S37/($C$21+$C$22))/1000000</f>
        <v>1.5341115160349854</v>
      </c>
      <c r="T41" s="91">
        <f t="shared" ref="T41:AA41" si="9">($C$21*$C$33*T37/($C$21+$C$22)+$C$22*$C$32*T37/($C$21+$C$22))/1000000</f>
        <v>1.4907595061579202</v>
      </c>
      <c r="U41" s="91">
        <f t="shared" si="9"/>
        <v>1.4486325680834617</v>
      </c>
      <c r="V41" s="91">
        <f t="shared" si="9"/>
        <v>1.4076960828649201</v>
      </c>
      <c r="W41" s="91">
        <f t="shared" si="9"/>
        <v>1.3679164098421566</v>
      </c>
      <c r="X41" s="91">
        <f t="shared" si="9"/>
        <v>1.3292608589968788</v>
      </c>
      <c r="Y41" s="91">
        <f t="shared" si="9"/>
        <v>1.2916976640881708</v>
      </c>
      <c r="Z41" s="91">
        <f t="shared" si="9"/>
        <v>1.2551959565484361</v>
      </c>
      <c r="AA41" s="91">
        <f t="shared" si="9"/>
        <v>1.2197257401154804</v>
      </c>
    </row>
    <row r="42" spans="2:27" x14ac:dyDescent="0.25">
      <c r="B42" s="95" t="s">
        <v>172</v>
      </c>
      <c r="C42" s="114">
        <v>1E-3</v>
      </c>
      <c r="E42" s="115" t="s">
        <v>179</v>
      </c>
      <c r="F42" s="125">
        <f>SUM(G43:O43)</f>
        <v>17.044446241957669</v>
      </c>
      <c r="Q42" s="115" t="s">
        <v>179</v>
      </c>
      <c r="R42" s="125">
        <f>SUM(S43:AA43)</f>
        <v>23.245720714587453</v>
      </c>
    </row>
    <row r="43" spans="2:27" x14ac:dyDescent="0.25">
      <c r="B43" s="95" t="s">
        <v>174</v>
      </c>
      <c r="C43" s="104">
        <v>0.05</v>
      </c>
      <c r="E43" s="111" t="s">
        <v>181</v>
      </c>
      <c r="G43" s="91">
        <f>G39*($C$31+$C$57)/1000000</f>
        <v>2.6997602818682012</v>
      </c>
      <c r="H43" s="91">
        <f>H39*($C$31+$C$57)/1000000</f>
        <v>2.4518397602826441</v>
      </c>
      <c r="I43" s="91">
        <f t="shared" ref="I43:O43" si="10">I39*$C$31/1000000</f>
        <v>2.2266859211451435</v>
      </c>
      <c r="J43" s="91">
        <f t="shared" si="10"/>
        <v>2.0222080870629875</v>
      </c>
      <c r="K43" s="91">
        <f t="shared" si="10"/>
        <v>1.8365075687368171</v>
      </c>
      <c r="L43" s="91">
        <f t="shared" si="10"/>
        <v>1.6678600345854317</v>
      </c>
      <c r="M43" s="91">
        <f t="shared" si="10"/>
        <v>1.5146994993766647</v>
      </c>
      <c r="N43" s="91">
        <f t="shared" si="10"/>
        <v>1.3756037831929959</v>
      </c>
      <c r="O43" s="91">
        <f t="shared" si="10"/>
        <v>1.2492813057067813</v>
      </c>
      <c r="Q43" s="111" t="s">
        <v>181</v>
      </c>
      <c r="S43" s="91">
        <f>S39*($C$31+$C$57)/1000000</f>
        <v>2.8887435015989755</v>
      </c>
      <c r="T43" s="91">
        <f>T39*($C$31+$C$57)/1000000</f>
        <v>2.8071113415475994</v>
      </c>
      <c r="U43" s="91">
        <f t="shared" ref="U43:AA43" si="11">U39*$C$31/1000000</f>
        <v>2.7277860008974097</v>
      </c>
      <c r="V43" s="91">
        <f t="shared" si="11"/>
        <v>2.6507022919118968</v>
      </c>
      <c r="W43" s="91">
        <f t="shared" si="11"/>
        <v>2.575796868975472</v>
      </c>
      <c r="X43" s="91">
        <f t="shared" si="11"/>
        <v>2.5030081765382803</v>
      </c>
      <c r="Y43" s="91">
        <f t="shared" si="11"/>
        <v>2.4322763985301998</v>
      </c>
      <c r="Z43" s="91">
        <f t="shared" si="11"/>
        <v>2.3635434092067107</v>
      </c>
      <c r="AA43" s="91">
        <f t="shared" si="11"/>
        <v>2.2967527253809119</v>
      </c>
    </row>
    <row r="44" spans="2:27" x14ac:dyDescent="0.25">
      <c r="B44" s="95" t="s">
        <v>176</v>
      </c>
      <c r="C44" s="126">
        <f>C21+C22</f>
        <v>1.75</v>
      </c>
      <c r="E44" s="123" t="s">
        <v>183</v>
      </c>
      <c r="F44" s="107">
        <f>SUM(G45:O45)</f>
        <v>0.90668653119354659</v>
      </c>
      <c r="Q44" s="123" t="s">
        <v>183</v>
      </c>
      <c r="R44" s="107">
        <f>SUM(S45:AA45)</f>
        <v>1.2174117095485348</v>
      </c>
    </row>
    <row r="45" spans="2:27" x14ac:dyDescent="0.25">
      <c r="B45" s="95" t="s">
        <v>178</v>
      </c>
      <c r="C45" s="104">
        <v>0.96</v>
      </c>
      <c r="E45" s="111" t="s">
        <v>185</v>
      </c>
      <c r="G45" s="110">
        <f t="shared" ref="G45:O45" si="12">(G43-G41-G34-G32)*$F$25</f>
        <v>0.15993276989654731</v>
      </c>
      <c r="H45" s="110">
        <f t="shared" si="12"/>
        <v>0.14111103698639868</v>
      </c>
      <c r="I45" s="110">
        <f t="shared" si="12"/>
        <v>0.12428822955748919</v>
      </c>
      <c r="J45" s="110">
        <f t="shared" si="12"/>
        <v>0.10926308790034556</v>
      </c>
      <c r="K45" s="110">
        <f t="shared" si="12"/>
        <v>9.5853991862773796E-2</v>
      </c>
      <c r="L45" s="110">
        <f t="shared" si="12"/>
        <v>8.3897081596659137E-2</v>
      </c>
      <c r="M45" s="110">
        <f t="shared" si="12"/>
        <v>7.324455583256026E-2</v>
      </c>
      <c r="N45" s="110">
        <f t="shared" si="12"/>
        <v>6.3763131055794023E-2</v>
      </c>
      <c r="O45" s="110">
        <f t="shared" si="12"/>
        <v>5.5332646504978669E-2</v>
      </c>
      <c r="Q45" s="111" t="s">
        <v>185</v>
      </c>
      <c r="S45" s="110">
        <f t="shared" ref="S45:AA45" si="13">(S43-S41-S34-S32)*$R$25</f>
        <v>0.1711280637893057</v>
      </c>
      <c r="T45" s="110">
        <f t="shared" si="13"/>
        <v>0.16155802624572799</v>
      </c>
      <c r="U45" s="110">
        <f t="shared" si="13"/>
        <v>0.15225842560179517</v>
      </c>
      <c r="V45" s="110">
        <f t="shared" si="13"/>
        <v>0.14322161966005234</v>
      </c>
      <c r="W45" s="110">
        <f t="shared" si="13"/>
        <v>0.13444018218163703</v>
      </c>
      <c r="X45" s="110">
        <f t="shared" si="13"/>
        <v>0.12590689678365855</v>
      </c>
      <c r="Y45" s="110">
        <f t="shared" si="13"/>
        <v>0.11761475100881544</v>
      </c>
      <c r="Z45" s="110">
        <f t="shared" si="13"/>
        <v>0.10955693056287683</v>
      </c>
      <c r="AA45" s="110">
        <f t="shared" si="13"/>
        <v>0.10172681371466605</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10.65321833472021</v>
      </c>
      <c r="E48" s="66" t="s">
        <v>191</v>
      </c>
      <c r="F48" s="91">
        <f>SUM(G49:O49)</f>
        <v>7.036855268204131</v>
      </c>
      <c r="Q48" s="66" t="s">
        <v>191</v>
      </c>
      <c r="R48" s="91">
        <f>SUM(S49:AA49)</f>
        <v>9.6153627023065109</v>
      </c>
    </row>
    <row r="49" spans="2:27" x14ac:dyDescent="0.25">
      <c r="B49" s="129" t="s">
        <v>186</v>
      </c>
      <c r="C49" s="130">
        <f>C26*C25</f>
        <v>360000</v>
      </c>
      <c r="E49" s="111" t="s">
        <v>191</v>
      </c>
      <c r="G49" s="131">
        <f>G43-G41-G45-G47-G34</f>
        <v>1.0990223567987703</v>
      </c>
      <c r="H49" s="128">
        <f t="shared" ref="H49:O49" si="16">H43-H41-H45-H47-H34</f>
        <v>1.0020471736780077</v>
      </c>
      <c r="I49" s="128">
        <f t="shared" si="16"/>
        <v>0.91371895289565608</v>
      </c>
      <c r="J49" s="128">
        <f t="shared" si="16"/>
        <v>0.83326053867597905</v>
      </c>
      <c r="K49" s="128">
        <f t="shared" si="16"/>
        <v>0.75996503631256662</v>
      </c>
      <c r="L49" s="128">
        <f t="shared" si="16"/>
        <v>0.69318943238273001</v>
      </c>
      <c r="M49" s="128">
        <f t="shared" si="16"/>
        <v>0.63234879608903827</v>
      </c>
      <c r="N49" s="128">
        <f t="shared" si="16"/>
        <v>0.57691100867332368</v>
      </c>
      <c r="O49" s="128">
        <f t="shared" si="16"/>
        <v>0.52639197269805893</v>
      </c>
      <c r="Q49" s="111" t="s">
        <v>191</v>
      </c>
      <c r="S49" s="128">
        <f t="shared" ref="S49:Z49" si="17">S43-S41-S45-S47-S34</f>
        <v>1.1759539217746844</v>
      </c>
      <c r="T49" s="128">
        <f t="shared" si="17"/>
        <v>1.1472438091439514</v>
      </c>
      <c r="U49" s="128">
        <f t="shared" si="17"/>
        <v>1.1193450072121529</v>
      </c>
      <c r="V49" s="128">
        <f t="shared" si="17"/>
        <v>1.0922345893869243</v>
      </c>
      <c r="W49" s="128">
        <f t="shared" si="17"/>
        <v>1.0658902769516785</v>
      </c>
      <c r="X49" s="128">
        <f t="shared" si="17"/>
        <v>1.040290420757743</v>
      </c>
      <c r="Y49" s="128">
        <f t="shared" si="17"/>
        <v>1.0154139834332137</v>
      </c>
      <c r="Z49" s="128">
        <f t="shared" si="17"/>
        <v>0.99124052209539781</v>
      </c>
      <c r="AA49" s="128">
        <f>AA43-AA41-AA45-AA47-AA34</f>
        <v>0.96775017155076548</v>
      </c>
    </row>
    <row r="50" spans="2:27" x14ac:dyDescent="0.25">
      <c r="B50" s="129" t="s">
        <v>188</v>
      </c>
      <c r="C50" s="130">
        <f>C27*C28</f>
        <v>6720000</v>
      </c>
      <c r="E50" s="66" t="s">
        <v>194</v>
      </c>
      <c r="F50" s="91">
        <f>C31</f>
        <v>1.1217979999999999</v>
      </c>
      <c r="Q50" s="66" t="s">
        <v>194</v>
      </c>
      <c r="R50" s="91">
        <f>C31</f>
        <v>1.1217979999999999</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0.59574802315000552</v>
      </c>
      <c r="Q52" s="66" t="s">
        <v>198</v>
      </c>
      <c r="R52" s="91">
        <f>R40*1000000/R38</f>
        <v>0.59574802315000552</v>
      </c>
    </row>
    <row r="53" spans="2:27" x14ac:dyDescent="0.25">
      <c r="B53" s="129" t="s">
        <v>193</v>
      </c>
      <c r="C53" s="133">
        <v>0</v>
      </c>
      <c r="E53" s="66" t="s">
        <v>200</v>
      </c>
      <c r="F53" s="91">
        <f>SUM(G54:O54)</f>
        <v>0.70368552682041319</v>
      </c>
      <c r="Q53" s="66" t="s">
        <v>200</v>
      </c>
      <c r="R53" s="91">
        <f>SUM(S54:AA54)</f>
        <v>0.96153627023065114</v>
      </c>
    </row>
    <row r="54" spans="2:27" x14ac:dyDescent="0.25">
      <c r="B54" s="129" t="s">
        <v>195</v>
      </c>
      <c r="C54" s="134">
        <f>(C52+C51+C50+C49+C40-C53)</f>
        <v>7550000</v>
      </c>
      <c r="E54" s="66" t="s">
        <v>201</v>
      </c>
      <c r="G54" s="91">
        <f t="shared" ref="G54:O54" si="18">G49*$C$46</f>
        <v>0.10990223567987703</v>
      </c>
      <c r="H54" s="91">
        <f t="shared" si="18"/>
        <v>0.10020471736780077</v>
      </c>
      <c r="I54" s="91">
        <f t="shared" si="18"/>
        <v>9.1371895289565616E-2</v>
      </c>
      <c r="J54" s="91">
        <f t="shared" si="18"/>
        <v>8.3326053867597907E-2</v>
      </c>
      <c r="K54" s="91">
        <f t="shared" si="18"/>
        <v>7.5996503631256665E-2</v>
      </c>
      <c r="L54" s="91">
        <f t="shared" si="18"/>
        <v>6.9318943238273006E-2</v>
      </c>
      <c r="M54" s="91">
        <f t="shared" si="18"/>
        <v>6.3234879608903824E-2</v>
      </c>
      <c r="N54" s="91">
        <f t="shared" si="18"/>
        <v>5.7691100867332368E-2</v>
      </c>
      <c r="O54" s="91">
        <f t="shared" si="18"/>
        <v>5.2639197269805899E-2</v>
      </c>
      <c r="Q54" s="66" t="s">
        <v>201</v>
      </c>
      <c r="S54" s="91">
        <f>S49*$C$46</f>
        <v>0.11759539217746845</v>
      </c>
      <c r="T54" s="91">
        <f t="shared" ref="T54:AA54" si="19">T49*$C$46</f>
        <v>0.11472438091439514</v>
      </c>
      <c r="U54" s="91">
        <f t="shared" si="19"/>
        <v>0.1119345007212153</v>
      </c>
      <c r="V54" s="91">
        <f t="shared" si="19"/>
        <v>0.10922345893869244</v>
      </c>
      <c r="W54" s="91">
        <f t="shared" si="19"/>
        <v>0.10658902769516786</v>
      </c>
      <c r="X54" s="91">
        <f t="shared" si="19"/>
        <v>0.10402904207577431</v>
      </c>
      <c r="Y54" s="91">
        <f t="shared" si="19"/>
        <v>0.10154139834332138</v>
      </c>
      <c r="Z54" s="91">
        <f t="shared" si="19"/>
        <v>9.9124052209539792E-2</v>
      </c>
      <c r="AA54" s="91">
        <f t="shared" si="19"/>
        <v>9.6775017155076554E-2</v>
      </c>
    </row>
    <row r="55" spans="2:27" x14ac:dyDescent="0.25">
      <c r="B55" s="129" t="s">
        <v>196</v>
      </c>
      <c r="C55" s="135" t="s">
        <v>197</v>
      </c>
      <c r="E55" s="80" t="s">
        <v>202</v>
      </c>
      <c r="F55" s="91">
        <f>-(F30)</f>
        <v>-7.55</v>
      </c>
      <c r="G55" s="128">
        <f t="shared" ref="G55:N55" si="20">G43-G41-G54-G45-G47-G34</f>
        <v>0.98912012111889303</v>
      </c>
      <c r="H55" s="128">
        <f t="shared" si="20"/>
        <v>0.90184245631020699</v>
      </c>
      <c r="I55" s="128">
        <f t="shared" si="20"/>
        <v>0.8223470576060905</v>
      </c>
      <c r="J55" s="128">
        <f t="shared" si="20"/>
        <v>0.7499344848083811</v>
      </c>
      <c r="K55" s="128">
        <f t="shared" si="20"/>
        <v>0.68396853268130997</v>
      </c>
      <c r="L55" s="128">
        <f t="shared" si="20"/>
        <v>0.62387048914445697</v>
      </c>
      <c r="M55" s="128">
        <f t="shared" si="20"/>
        <v>0.56911391648013443</v>
      </c>
      <c r="N55" s="128">
        <f t="shared" si="20"/>
        <v>0.51921990780599125</v>
      </c>
      <c r="O55" s="128">
        <f>O43-O41-O54-O45-O47-O34+O35</f>
        <v>0.66630532030304157</v>
      </c>
      <c r="Q55" s="80" t="s">
        <v>202</v>
      </c>
      <c r="R55" s="91">
        <f>-(R30)</f>
        <v>-7.55</v>
      </c>
      <c r="S55" s="128">
        <f>S43-S41-S54-S45-S47-S34</f>
        <v>1.058358529597216</v>
      </c>
      <c r="T55" s="128">
        <f t="shared" ref="T55:Z55" si="21">T43-T41-T54-T45-T47-T34</f>
        <v>1.0325194282295562</v>
      </c>
      <c r="U55" s="128">
        <f t="shared" si="21"/>
        <v>1.0074105064909376</v>
      </c>
      <c r="V55" s="128">
        <f t="shared" si="21"/>
        <v>0.98301113044823196</v>
      </c>
      <c r="W55" s="128">
        <f t="shared" si="21"/>
        <v>0.95930124925651072</v>
      </c>
      <c r="X55" s="128">
        <f t="shared" si="21"/>
        <v>0.93626137868196868</v>
      </c>
      <c r="Y55" s="128">
        <f t="shared" si="21"/>
        <v>0.91387258508989233</v>
      </c>
      <c r="Z55" s="128">
        <f t="shared" si="21"/>
        <v>0.89211646988585802</v>
      </c>
      <c r="AA55" s="128">
        <f>AA43-AA41-AA54-AA45-AA47-AA34+AA35</f>
        <v>1.2249751543956888</v>
      </c>
    </row>
    <row r="56" spans="2:27" ht="13.95" thickBot="1" x14ac:dyDescent="0.3">
      <c r="B56" s="129" t="s">
        <v>199</v>
      </c>
      <c r="C56" s="136">
        <f>F56</f>
        <v>-0.13566592234986666</v>
      </c>
      <c r="E56" s="137" t="s">
        <v>203</v>
      </c>
      <c r="F56" s="93">
        <f>SUM(F55:O55)/F30</f>
        <v>-0.13566592234986666</v>
      </c>
      <c r="G56" s="137"/>
      <c r="H56" s="137"/>
      <c r="I56" s="137"/>
      <c r="J56" s="137"/>
      <c r="K56" s="137"/>
      <c r="L56" s="137"/>
      <c r="M56" s="137"/>
      <c r="N56" s="137"/>
      <c r="O56" s="137"/>
      <c r="Q56" s="137" t="s">
        <v>131</v>
      </c>
      <c r="R56" s="93">
        <f>IRR(R55:AA55)</f>
        <v>3.6886495837985311E-2</v>
      </c>
      <c r="S56" s="137"/>
      <c r="T56" s="137"/>
      <c r="U56" s="137"/>
      <c r="V56" s="137"/>
      <c r="W56" s="137"/>
      <c r="X56" s="137"/>
      <c r="Y56" s="137"/>
      <c r="Z56" s="137"/>
      <c r="AA56" s="137"/>
    </row>
    <row r="57" spans="2:27" ht="13.95" thickTop="1" x14ac:dyDescent="0.25">
      <c r="B57" s="129" t="s">
        <v>226</v>
      </c>
      <c r="C57" s="141">
        <v>0</v>
      </c>
    </row>
  </sheetData>
  <mergeCells count="1">
    <mergeCell ref="B24:C24"/>
  </mergeCells>
  <phoneticPr fontId="4"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0C17-4B22-44D8-AB76-217CCDB3A831}">
  <sheetPr>
    <tabColor theme="9" tint="0.39997558519241921"/>
  </sheetPr>
  <dimension ref="A1:AI57"/>
  <sheetViews>
    <sheetView zoomScale="70" zoomScaleNormal="70" workbookViewId="0">
      <selection activeCell="G27" sqref="G27"/>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1.109375" style="66" bestFit="1" customWidth="1"/>
    <col min="7" max="15" width="10" style="66" bestFit="1" customWidth="1"/>
    <col min="16" max="19" width="10" style="66" customWidth="1"/>
    <col min="20" max="20" width="13.21875" style="66" bestFit="1" customWidth="1"/>
    <col min="21" max="21" width="45.44140625" style="66" bestFit="1" customWidth="1"/>
    <col min="22" max="22" width="11.109375" style="66" bestFit="1" customWidth="1"/>
    <col min="23" max="31" width="10" style="66" bestFit="1" customWidth="1"/>
    <col min="32" max="16384" width="9" style="66"/>
  </cols>
  <sheetData>
    <row r="1" spans="1:28" s="40" customFormat="1" x14ac:dyDescent="0.3">
      <c r="B1" s="1" t="s">
        <v>0</v>
      </c>
      <c r="C1" s="2" t="s">
        <v>1</v>
      </c>
      <c r="D1" s="2"/>
      <c r="E1" s="3"/>
      <c r="F1" s="3"/>
      <c r="G1" s="3"/>
      <c r="H1" s="3"/>
      <c r="I1" s="3"/>
      <c r="J1" s="3"/>
      <c r="K1" s="3"/>
      <c r="L1" s="3"/>
      <c r="M1" s="3"/>
      <c r="N1" s="3"/>
      <c r="O1" s="3"/>
      <c r="P1" s="3"/>
      <c r="Q1" s="3"/>
      <c r="R1" s="3"/>
      <c r="S1" s="3"/>
      <c r="T1" s="3"/>
      <c r="U1" s="3"/>
      <c r="V1" s="3"/>
      <c r="W1" s="3"/>
      <c r="X1" s="3"/>
      <c r="Y1" s="3"/>
      <c r="Z1" s="3"/>
      <c r="AA1" s="3"/>
      <c r="AB1" s="3"/>
    </row>
    <row r="2" spans="1:28"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c r="Y2" s="3"/>
      <c r="Z2" s="3"/>
      <c r="AA2" s="3"/>
      <c r="AB2" s="3"/>
    </row>
    <row r="3" spans="1:28" s="53" customFormat="1" x14ac:dyDescent="0.25">
      <c r="A3" s="55"/>
      <c r="B3" s="54" t="s">
        <v>0</v>
      </c>
      <c r="C3" s="6" t="s">
        <v>3</v>
      </c>
      <c r="D3" s="6"/>
      <c r="E3" s="7"/>
      <c r="F3" s="7"/>
      <c r="G3" s="7"/>
      <c r="H3" s="7"/>
      <c r="I3" s="7"/>
      <c r="J3" s="7"/>
      <c r="K3" s="7"/>
      <c r="L3" s="7"/>
      <c r="M3" s="6"/>
      <c r="N3" s="6"/>
      <c r="O3" s="6"/>
      <c r="P3" s="6"/>
      <c r="Q3" s="6"/>
      <c r="R3" s="6"/>
      <c r="S3" s="6"/>
      <c r="T3" s="6"/>
      <c r="U3" s="6"/>
      <c r="V3" s="6"/>
      <c r="W3" s="6"/>
      <c r="X3" s="6"/>
      <c r="Y3" s="6"/>
      <c r="Z3" s="6"/>
      <c r="AA3" s="6"/>
      <c r="AB3" s="6"/>
    </row>
    <row r="4" spans="1:28" x14ac:dyDescent="0.3">
      <c r="B4" s="67"/>
      <c r="C4" s="66" t="s">
        <v>117</v>
      </c>
      <c r="D4" s="68" t="s">
        <v>118</v>
      </c>
      <c r="E4" s="69"/>
      <c r="F4" s="69"/>
      <c r="G4" s="69"/>
      <c r="H4" s="69"/>
    </row>
    <row r="5" spans="1:28" x14ac:dyDescent="0.3">
      <c r="B5" s="70"/>
      <c r="C5" s="66" t="s">
        <v>119</v>
      </c>
      <c r="D5" s="71" t="s">
        <v>204</v>
      </c>
      <c r="E5" s="69"/>
      <c r="F5" s="69"/>
      <c r="G5" s="69"/>
      <c r="H5" s="69"/>
    </row>
    <row r="6" spans="1:28" x14ac:dyDescent="0.3">
      <c r="B6" s="72"/>
      <c r="C6" s="66" t="s">
        <v>120</v>
      </c>
      <c r="D6" s="73" t="s">
        <v>121</v>
      </c>
      <c r="E6" s="69"/>
      <c r="F6" s="69"/>
      <c r="G6" s="69"/>
      <c r="H6" s="69"/>
    </row>
    <row r="7" spans="1:28" x14ac:dyDescent="0.3">
      <c r="B7" s="74"/>
      <c r="D7" s="73" t="s">
        <v>256</v>
      </c>
      <c r="E7" s="69"/>
      <c r="F7" s="69"/>
      <c r="G7" s="69"/>
      <c r="H7" s="69"/>
    </row>
    <row r="8" spans="1:28" s="77" customFormat="1" x14ac:dyDescent="0.3">
      <c r="A8" s="75"/>
      <c r="B8" s="76" t="s">
        <v>123</v>
      </c>
      <c r="D8" s="78" t="s">
        <v>250</v>
      </c>
      <c r="E8" s="79"/>
      <c r="F8" s="79"/>
      <c r="G8" s="79"/>
      <c r="H8" s="79"/>
    </row>
    <row r="9" spans="1:28" s="75" customFormat="1" x14ac:dyDescent="0.3">
      <c r="B9" s="80"/>
      <c r="D9" s="81"/>
      <c r="E9" s="82"/>
      <c r="F9" s="82"/>
      <c r="G9" s="82"/>
      <c r="H9" s="82"/>
    </row>
    <row r="10" spans="1:28" s="75" customFormat="1" x14ac:dyDescent="0.3">
      <c r="B10" s="57" t="s">
        <v>6</v>
      </c>
      <c r="C10" s="60" t="s">
        <v>77</v>
      </c>
      <c r="D10" s="138" t="s">
        <v>209</v>
      </c>
      <c r="E10" s="82"/>
      <c r="F10" s="82"/>
      <c r="G10" s="82"/>
      <c r="H10" s="82"/>
    </row>
    <row r="11" spans="1:28" s="75" customFormat="1" x14ac:dyDescent="0.3">
      <c r="B11" s="62" t="s">
        <v>14</v>
      </c>
      <c r="C11" s="63" t="s">
        <v>63</v>
      </c>
      <c r="D11" s="81"/>
      <c r="E11" s="82"/>
      <c r="F11" s="82"/>
      <c r="G11" s="82"/>
      <c r="H11" s="82"/>
    </row>
    <row r="12" spans="1:28" s="75" customFormat="1" x14ac:dyDescent="0.3">
      <c r="B12" s="58" t="s">
        <v>15</v>
      </c>
      <c r="C12" s="83">
        <v>-4.4543502891693398E-2</v>
      </c>
      <c r="D12" s="81"/>
      <c r="E12" s="82"/>
      <c r="F12" s="82"/>
      <c r="G12" s="82"/>
      <c r="H12" s="82"/>
    </row>
    <row r="13" spans="1:28" s="75" customFormat="1" x14ac:dyDescent="0.3">
      <c r="B13" s="61" t="s">
        <v>16</v>
      </c>
      <c r="C13" s="83" t="s">
        <v>205</v>
      </c>
      <c r="D13" s="81"/>
      <c r="E13" s="82"/>
      <c r="F13" s="82"/>
      <c r="G13" s="82"/>
      <c r="H13" s="82"/>
    </row>
    <row r="14" spans="1:28" s="75" customFormat="1" x14ac:dyDescent="0.3">
      <c r="B14" s="61" t="s">
        <v>17</v>
      </c>
      <c r="C14" s="56" t="s">
        <v>205</v>
      </c>
      <c r="D14" s="81"/>
      <c r="E14" s="82"/>
      <c r="F14" s="82"/>
      <c r="G14" s="82"/>
      <c r="H14" s="82"/>
    </row>
    <row r="15" spans="1:28" s="75" customFormat="1" x14ac:dyDescent="0.3">
      <c r="B15" s="61" t="s">
        <v>18</v>
      </c>
      <c r="C15" s="83" t="s">
        <v>205</v>
      </c>
      <c r="D15" s="81"/>
      <c r="E15" s="82"/>
      <c r="F15" s="82"/>
      <c r="G15" s="82"/>
      <c r="H15" s="82"/>
    </row>
    <row r="16" spans="1:28" s="75" customFormat="1" x14ac:dyDescent="0.3">
      <c r="B16" s="61" t="s">
        <v>19</v>
      </c>
      <c r="C16" s="56" t="s">
        <v>36</v>
      </c>
      <c r="D16" s="81"/>
      <c r="E16" s="82"/>
      <c r="F16" s="82"/>
      <c r="G16" s="82"/>
      <c r="H16" s="82"/>
    </row>
    <row r="17" spans="2:35" s="75" customFormat="1" x14ac:dyDescent="0.3">
      <c r="B17" s="59" t="s">
        <v>230</v>
      </c>
      <c r="C17" s="84">
        <f>MAX(C12:C16)</f>
        <v>-4.4543502891693398E-2</v>
      </c>
      <c r="D17" s="81"/>
      <c r="E17" s="82"/>
      <c r="F17" s="82"/>
      <c r="G17" s="82"/>
      <c r="H17" s="82"/>
    </row>
    <row r="18" spans="2:35" s="75" customFormat="1" x14ac:dyDescent="0.3">
      <c r="B18" s="80"/>
      <c r="D18" s="81"/>
      <c r="E18" s="82"/>
      <c r="F18" s="82"/>
      <c r="G18" s="82"/>
      <c r="H18" s="82"/>
    </row>
    <row r="19" spans="2:35" x14ac:dyDescent="0.25">
      <c r="B19" s="80" t="s">
        <v>126</v>
      </c>
      <c r="E19" s="80" t="s">
        <v>124</v>
      </c>
    </row>
    <row r="20" spans="2:35" x14ac:dyDescent="0.25">
      <c r="B20" s="85" t="s">
        <v>245</v>
      </c>
      <c r="E20" s="86" t="s">
        <v>125</v>
      </c>
      <c r="F20" s="87">
        <f>F51</f>
        <v>0.83396437182894856</v>
      </c>
    </row>
    <row r="21" spans="2:35" x14ac:dyDescent="0.25">
      <c r="B21" s="88" t="s">
        <v>28</v>
      </c>
      <c r="C21" s="89">
        <v>1</v>
      </c>
      <c r="E21" s="66" t="s">
        <v>127</v>
      </c>
      <c r="F21" s="90">
        <f>F56</f>
        <v>-0.56427987215990838</v>
      </c>
    </row>
    <row r="22" spans="2:35" x14ac:dyDescent="0.25">
      <c r="B22" s="88" t="s">
        <v>27</v>
      </c>
      <c r="C22" s="89">
        <v>0</v>
      </c>
      <c r="E22" s="66" t="s">
        <v>129</v>
      </c>
      <c r="F22" s="91">
        <f>SUM(F55:O55)</f>
        <v>-5.0238431672737329</v>
      </c>
    </row>
    <row r="23" spans="2:35" ht="13.95" thickBot="1" x14ac:dyDescent="0.3">
      <c r="B23" s="88" t="s">
        <v>69</v>
      </c>
      <c r="C23" s="89">
        <f>C21+C22</f>
        <v>1</v>
      </c>
      <c r="E23" s="92" t="s">
        <v>131</v>
      </c>
      <c r="F23" s="93">
        <f>V56</f>
        <v>-4.4543502891693398E-2</v>
      </c>
    </row>
    <row r="24" spans="2:35" ht="13.95" thickTop="1" x14ac:dyDescent="0.25">
      <c r="B24" s="260" t="s">
        <v>126</v>
      </c>
      <c r="C24" s="261"/>
      <c r="E24" s="66" t="s">
        <v>133</v>
      </c>
      <c r="F24" s="94">
        <v>7.0000000000000007E-2</v>
      </c>
      <c r="U24" s="66" t="s">
        <v>133</v>
      </c>
      <c r="V24" s="94">
        <v>0</v>
      </c>
    </row>
    <row r="25" spans="2:35" x14ac:dyDescent="0.25">
      <c r="B25" s="95" t="s">
        <v>128</v>
      </c>
      <c r="C25" s="96">
        <v>1200</v>
      </c>
      <c r="E25" s="66" t="s">
        <v>135</v>
      </c>
      <c r="F25" s="94">
        <v>0.25</v>
      </c>
      <c r="U25" s="66" t="s">
        <v>135</v>
      </c>
      <c r="V25" s="94">
        <v>0.25</v>
      </c>
    </row>
    <row r="26" spans="2:35" x14ac:dyDescent="0.25">
      <c r="B26" s="95" t="s">
        <v>130</v>
      </c>
      <c r="C26" s="97">
        <v>300</v>
      </c>
      <c r="E26" s="98" t="s">
        <v>137</v>
      </c>
      <c r="F26" s="99">
        <v>0</v>
      </c>
      <c r="G26" s="66" t="s">
        <v>138</v>
      </c>
      <c r="U26" s="98" t="s">
        <v>137</v>
      </c>
      <c r="V26" s="99">
        <v>0</v>
      </c>
      <c r="W26" s="66" t="s">
        <v>138</v>
      </c>
    </row>
    <row r="27" spans="2:35" x14ac:dyDescent="0.25">
      <c r="B27" s="95" t="s">
        <v>132</v>
      </c>
      <c r="C27" s="96">
        <v>4800</v>
      </c>
      <c r="E27" s="100" t="s">
        <v>140</v>
      </c>
      <c r="M27" s="101"/>
      <c r="U27" s="100" t="s">
        <v>140</v>
      </c>
      <c r="AC27" s="101"/>
    </row>
    <row r="28" spans="2:35" x14ac:dyDescent="0.25">
      <c r="B28" s="95" t="s">
        <v>134</v>
      </c>
      <c r="C28" s="102">
        <v>1400</v>
      </c>
      <c r="E28" s="100" t="s">
        <v>142</v>
      </c>
      <c r="G28" s="103">
        <v>1</v>
      </c>
      <c r="H28" s="103">
        <v>2</v>
      </c>
      <c r="I28" s="103">
        <v>3</v>
      </c>
      <c r="J28" s="103">
        <v>4</v>
      </c>
      <c r="K28" s="103">
        <v>5</v>
      </c>
      <c r="L28" s="103">
        <v>6</v>
      </c>
      <c r="M28" s="103">
        <v>7</v>
      </c>
      <c r="N28" s="103">
        <v>8</v>
      </c>
      <c r="O28" s="103">
        <v>9</v>
      </c>
      <c r="P28" s="103">
        <v>10</v>
      </c>
      <c r="Q28" s="103">
        <v>11</v>
      </c>
      <c r="R28" s="103">
        <v>12</v>
      </c>
      <c r="S28" s="103">
        <v>13</v>
      </c>
      <c r="U28" s="100" t="s">
        <v>142</v>
      </c>
      <c r="W28" s="103">
        <v>1</v>
      </c>
      <c r="X28" s="103">
        <v>2</v>
      </c>
      <c r="Y28" s="103">
        <v>3</v>
      </c>
      <c r="Z28" s="103">
        <v>4</v>
      </c>
      <c r="AA28" s="103">
        <v>5</v>
      </c>
      <c r="AB28" s="103">
        <v>6</v>
      </c>
      <c r="AC28" s="103">
        <v>7</v>
      </c>
      <c r="AD28" s="103">
        <v>8</v>
      </c>
      <c r="AE28" s="103">
        <v>9</v>
      </c>
      <c r="AF28" s="103">
        <v>10</v>
      </c>
      <c r="AG28" s="103">
        <v>11</v>
      </c>
      <c r="AH28" s="103">
        <v>12</v>
      </c>
      <c r="AI28" s="103">
        <v>13</v>
      </c>
    </row>
    <row r="29" spans="2:35"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P29" s="105" t="s">
        <v>246</v>
      </c>
      <c r="Q29" s="105" t="s">
        <v>247</v>
      </c>
      <c r="R29" s="105" t="s">
        <v>248</v>
      </c>
      <c r="S29" s="105" t="s">
        <v>249</v>
      </c>
      <c r="U29" s="86"/>
      <c r="V29" s="105" t="s">
        <v>144</v>
      </c>
      <c r="W29" s="105" t="s">
        <v>145</v>
      </c>
      <c r="X29" s="105" t="s">
        <v>146</v>
      </c>
      <c r="Y29" s="105" t="s">
        <v>147</v>
      </c>
      <c r="Z29" s="105" t="s">
        <v>148</v>
      </c>
      <c r="AA29" s="105" t="s">
        <v>149</v>
      </c>
      <c r="AB29" s="105" t="s">
        <v>150</v>
      </c>
      <c r="AC29" s="105" t="s">
        <v>151</v>
      </c>
      <c r="AD29" s="105" t="s">
        <v>152</v>
      </c>
      <c r="AE29" s="105" t="s">
        <v>153</v>
      </c>
      <c r="AF29" s="105" t="s">
        <v>246</v>
      </c>
      <c r="AG29" s="105" t="s">
        <v>247</v>
      </c>
      <c r="AH29" s="105" t="s">
        <v>248</v>
      </c>
      <c r="AI29" s="105" t="s">
        <v>249</v>
      </c>
    </row>
    <row r="30" spans="2:35" x14ac:dyDescent="0.25">
      <c r="B30" s="95" t="s">
        <v>139</v>
      </c>
      <c r="C30" s="104">
        <v>0.98</v>
      </c>
      <c r="E30" s="106" t="s">
        <v>155</v>
      </c>
      <c r="F30" s="107">
        <f>C54/1000000</f>
        <v>7.55</v>
      </c>
      <c r="G30" s="91"/>
      <c r="H30" s="91"/>
      <c r="I30" s="91"/>
      <c r="J30" s="91"/>
      <c r="K30" s="91"/>
      <c r="L30" s="91"/>
      <c r="M30" s="91"/>
      <c r="N30" s="91"/>
      <c r="O30" s="91"/>
      <c r="P30" s="91"/>
      <c r="Q30" s="91"/>
      <c r="R30" s="91"/>
      <c r="S30" s="91"/>
      <c r="U30" s="106" t="s">
        <v>155</v>
      </c>
      <c r="V30" s="107">
        <f>C54/1000000</f>
        <v>7.55</v>
      </c>
      <c r="W30" s="91"/>
      <c r="X30" s="91"/>
      <c r="Y30" s="91"/>
      <c r="Z30" s="91"/>
      <c r="AA30" s="91"/>
      <c r="AB30" s="91"/>
      <c r="AC30" s="91"/>
      <c r="AD30" s="91"/>
      <c r="AE30" s="91"/>
      <c r="AF30" s="91"/>
      <c r="AG30" s="91"/>
      <c r="AH30" s="91"/>
      <c r="AI30" s="91"/>
    </row>
    <row r="31" spans="2:35" x14ac:dyDescent="0.25">
      <c r="B31" s="95" t="s">
        <v>141</v>
      </c>
      <c r="C31" s="108">
        <v>0.86885089999999998</v>
      </c>
      <c r="E31" s="109" t="s">
        <v>157</v>
      </c>
      <c r="F31" s="110">
        <f>SUM(G32:O32)</f>
        <v>2.4667403854991368</v>
      </c>
      <c r="G31" s="91"/>
      <c r="H31" s="91"/>
      <c r="I31" s="91"/>
      <c r="J31" s="91"/>
      <c r="K31" s="91"/>
      <c r="L31" s="91"/>
      <c r="M31" s="91"/>
      <c r="N31" s="91"/>
      <c r="O31" s="91"/>
      <c r="P31" s="91"/>
      <c r="Q31" s="91"/>
      <c r="R31" s="91"/>
      <c r="S31" s="91"/>
      <c r="U31" s="109" t="s">
        <v>157</v>
      </c>
      <c r="V31" s="110">
        <f>SUM(W32:AE32)</f>
        <v>3.4075014706633753</v>
      </c>
      <c r="W31" s="91"/>
      <c r="X31" s="91"/>
      <c r="Y31" s="91"/>
      <c r="Z31" s="91"/>
      <c r="AA31" s="91"/>
      <c r="AB31" s="91"/>
      <c r="AC31" s="91"/>
      <c r="AD31" s="91"/>
      <c r="AE31" s="91"/>
      <c r="AF31" s="91"/>
      <c r="AG31" s="91"/>
      <c r="AH31" s="91"/>
      <c r="AI31" s="91"/>
    </row>
    <row r="32" spans="2:35" x14ac:dyDescent="0.25">
      <c r="B32" s="95" t="s">
        <v>143</v>
      </c>
      <c r="C32" s="108">
        <v>0.67452050000000008</v>
      </c>
      <c r="E32" s="111" t="s">
        <v>159</v>
      </c>
      <c r="F32" s="91"/>
      <c r="G32" s="110">
        <f t="shared" ref="G32:O32" si="0">($C$49+$C$50+$C$40)*(1-$C$43)/$C$48/1000000/(1+$F$24)^G28</f>
        <v>0.35384231263378757</v>
      </c>
      <c r="H32" s="110">
        <f t="shared" si="0"/>
        <v>0.33069375012503516</v>
      </c>
      <c r="I32" s="110">
        <f t="shared" si="0"/>
        <v>0.30905957955610758</v>
      </c>
      <c r="J32" s="110">
        <f t="shared" si="0"/>
        <v>0.2888407285571099</v>
      </c>
      <c r="K32" s="110">
        <f t="shared" si="0"/>
        <v>0.26994460612814009</v>
      </c>
      <c r="L32" s="110">
        <f t="shared" si="0"/>
        <v>0.25228467862442999</v>
      </c>
      <c r="M32" s="110">
        <f t="shared" si="0"/>
        <v>0.23578007348077568</v>
      </c>
      <c r="N32" s="110">
        <f t="shared" si="0"/>
        <v>0.22035520886053803</v>
      </c>
      <c r="O32" s="110">
        <f t="shared" si="0"/>
        <v>0.20593944753321308</v>
      </c>
      <c r="P32" s="110">
        <f t="shared" ref="P32:S32" si="1">($C$49+$C$50+$C$40)*(1-$C$43)/$C$48/1000000/(1+$F$24)^P28</f>
        <v>0.19246677339552626</v>
      </c>
      <c r="Q32" s="110">
        <f t="shared" si="1"/>
        <v>0.17987548915469742</v>
      </c>
      <c r="R32" s="110">
        <f t="shared" si="1"/>
        <v>0.16810793378943686</v>
      </c>
      <c r="S32" s="110">
        <f t="shared" si="1"/>
        <v>0.15711021849480081</v>
      </c>
      <c r="U32" s="111" t="s">
        <v>159</v>
      </c>
      <c r="V32" s="91"/>
      <c r="W32" s="110">
        <f t="shared" ref="W32:AE32" si="2">($C$49+$C$50+$C$40)*(1-$C$43)/$C$48/1000000/(1+$V$24)^W28</f>
        <v>0.37861127451815274</v>
      </c>
      <c r="X32" s="110">
        <f t="shared" si="2"/>
        <v>0.37861127451815274</v>
      </c>
      <c r="Y32" s="110">
        <f t="shared" si="2"/>
        <v>0.37861127451815274</v>
      </c>
      <c r="Z32" s="110">
        <f t="shared" si="2"/>
        <v>0.37861127451815274</v>
      </c>
      <c r="AA32" s="110">
        <f t="shared" si="2"/>
        <v>0.37861127451815274</v>
      </c>
      <c r="AB32" s="110">
        <f t="shared" si="2"/>
        <v>0.37861127451815274</v>
      </c>
      <c r="AC32" s="110">
        <f t="shared" si="2"/>
        <v>0.37861127451815274</v>
      </c>
      <c r="AD32" s="110">
        <f t="shared" si="2"/>
        <v>0.37861127451815274</v>
      </c>
      <c r="AE32" s="110">
        <f t="shared" si="2"/>
        <v>0.37861127451815274</v>
      </c>
      <c r="AF32" s="110">
        <f t="shared" ref="AF32:AI32" si="3">($C$49+$C$50+$C$40)*(1-$C$43)/$C$48/1000000/(1+$V$24)^AF28</f>
        <v>0.37861127451815274</v>
      </c>
      <c r="AG32" s="110">
        <f t="shared" si="3"/>
        <v>0.37861127451815274</v>
      </c>
      <c r="AH32" s="110">
        <f t="shared" si="3"/>
        <v>0.37861127451815274</v>
      </c>
      <c r="AI32" s="110">
        <f t="shared" si="3"/>
        <v>0.37861127451815274</v>
      </c>
    </row>
    <row r="33" spans="2:35" x14ac:dyDescent="0.25">
      <c r="B33" s="95" t="s">
        <v>154</v>
      </c>
      <c r="C33" s="108">
        <v>0.48019010000000001</v>
      </c>
      <c r="E33" s="106" t="s">
        <v>161</v>
      </c>
      <c r="F33" s="107">
        <f>SUM(G34:O34)</f>
        <v>4.9190003478424026E-2</v>
      </c>
      <c r="U33" s="106" t="s">
        <v>161</v>
      </c>
      <c r="V33" s="107">
        <f>SUM(W34:AE34)</f>
        <v>6.7949999999999997E-2</v>
      </c>
    </row>
    <row r="34" spans="2:35" x14ac:dyDescent="0.25">
      <c r="B34" s="95" t="s">
        <v>156</v>
      </c>
      <c r="C34" s="112">
        <v>350</v>
      </c>
      <c r="D34" s="113"/>
      <c r="E34" s="111" t="s">
        <v>163</v>
      </c>
      <c r="G34" s="91">
        <f t="shared" ref="G34:O34" si="4">($C$42*$F$30)/((1+$F$24)^G28)</f>
        <v>7.0560747663551398E-3</v>
      </c>
      <c r="H34" s="91">
        <f t="shared" si="4"/>
        <v>6.5944623984627478E-3</v>
      </c>
      <c r="I34" s="91">
        <f t="shared" si="4"/>
        <v>6.1630489705259322E-3</v>
      </c>
      <c r="J34" s="91">
        <f t="shared" si="4"/>
        <v>5.7598588509588161E-3</v>
      </c>
      <c r="K34" s="91">
        <f t="shared" si="4"/>
        <v>5.3830456551016963E-3</v>
      </c>
      <c r="L34" s="91">
        <f t="shared" si="4"/>
        <v>5.0308837898146701E-3</v>
      </c>
      <c r="M34" s="91">
        <f t="shared" si="4"/>
        <v>4.7017605512286627E-3</v>
      </c>
      <c r="N34" s="91">
        <f t="shared" si="4"/>
        <v>4.39416873946604E-3</v>
      </c>
      <c r="O34" s="91">
        <f t="shared" si="4"/>
        <v>4.106699756510318E-3</v>
      </c>
      <c r="P34" s="91">
        <f t="shared" ref="P34:S34" si="5">($C$42*$F$30)/((1+$F$24)^P28)</f>
        <v>3.8380371556171193E-3</v>
      </c>
      <c r="Q34" s="91">
        <f t="shared" si="5"/>
        <v>3.5869506127262796E-3</v>
      </c>
      <c r="R34" s="91">
        <f t="shared" si="5"/>
        <v>3.3522902922675517E-3</v>
      </c>
      <c r="S34" s="91">
        <f t="shared" si="5"/>
        <v>3.1329815815584589E-3</v>
      </c>
      <c r="U34" s="111" t="s">
        <v>163</v>
      </c>
      <c r="W34" s="91">
        <f t="shared" ref="W34:AE34" si="6">($C$42*$V$30)/((1+$V$24)^W28)</f>
        <v>7.5500000000000003E-3</v>
      </c>
      <c r="X34" s="91">
        <f t="shared" si="6"/>
        <v>7.5500000000000003E-3</v>
      </c>
      <c r="Y34" s="91">
        <f t="shared" si="6"/>
        <v>7.5500000000000003E-3</v>
      </c>
      <c r="Z34" s="91">
        <f t="shared" si="6"/>
        <v>7.5500000000000003E-3</v>
      </c>
      <c r="AA34" s="91">
        <f t="shared" si="6"/>
        <v>7.5500000000000003E-3</v>
      </c>
      <c r="AB34" s="91">
        <f t="shared" si="6"/>
        <v>7.5500000000000003E-3</v>
      </c>
      <c r="AC34" s="91">
        <f t="shared" si="6"/>
        <v>7.5500000000000003E-3</v>
      </c>
      <c r="AD34" s="91">
        <f t="shared" si="6"/>
        <v>7.5500000000000003E-3</v>
      </c>
      <c r="AE34" s="91">
        <f t="shared" si="6"/>
        <v>7.5500000000000003E-3</v>
      </c>
      <c r="AF34" s="91">
        <f t="shared" ref="AF34:AI34" si="7">($C$42*$V$30)/((1+$V$24)^AF28)</f>
        <v>7.5500000000000003E-3</v>
      </c>
      <c r="AG34" s="91">
        <f t="shared" si="7"/>
        <v>7.5500000000000003E-3</v>
      </c>
      <c r="AH34" s="91">
        <f t="shared" si="7"/>
        <v>7.5500000000000003E-3</v>
      </c>
      <c r="AI34" s="91">
        <f t="shared" si="7"/>
        <v>7.5500000000000003E-3</v>
      </c>
    </row>
    <row r="35" spans="2:35" x14ac:dyDescent="0.25">
      <c r="B35" s="95" t="s">
        <v>158</v>
      </c>
      <c r="C35" s="114">
        <v>0.95</v>
      </c>
      <c r="E35" s="109" t="s">
        <v>165</v>
      </c>
      <c r="F35" s="115"/>
      <c r="G35" s="116"/>
      <c r="H35" s="116"/>
      <c r="I35" s="116"/>
      <c r="J35" s="116"/>
      <c r="K35" s="116"/>
      <c r="L35" s="116"/>
      <c r="M35" s="116"/>
      <c r="N35" s="116"/>
      <c r="O35" s="116"/>
      <c r="P35" s="116"/>
      <c r="Q35" s="116"/>
      <c r="R35" s="116"/>
      <c r="S35" s="116">
        <f>(C49+C50)*C43/((1+F24)^S28)/1000000</f>
        <v>0.14689741455254232</v>
      </c>
      <c r="U35" s="109" t="s">
        <v>165</v>
      </c>
      <c r="V35" s="115"/>
      <c r="W35" s="116"/>
      <c r="X35" s="116"/>
      <c r="Y35" s="116"/>
      <c r="Z35" s="116"/>
      <c r="AA35" s="116"/>
      <c r="AB35" s="116"/>
      <c r="AC35" s="116"/>
      <c r="AD35" s="116"/>
      <c r="AE35" s="116"/>
      <c r="AF35" s="116"/>
      <c r="AG35" s="116"/>
      <c r="AH35" s="116"/>
      <c r="AI35" s="116">
        <f>(C49+C50)*C43/((1+V24)^AI28)/1000000</f>
        <v>0.35399999999999998</v>
      </c>
    </row>
    <row r="36" spans="2:35" x14ac:dyDescent="0.25">
      <c r="B36" s="95" t="s">
        <v>160</v>
      </c>
      <c r="C36" s="117">
        <v>4.6799999999999999E-5</v>
      </c>
      <c r="E36" s="118" t="s">
        <v>167</v>
      </c>
      <c r="F36" s="119">
        <f>SUM(G37:O37)</f>
        <v>10650075.472360875</v>
      </c>
      <c r="G36" s="120"/>
      <c r="H36" s="120"/>
      <c r="I36" s="120"/>
      <c r="J36" s="120"/>
      <c r="K36" s="120"/>
      <c r="L36" s="120"/>
      <c r="M36" s="120"/>
      <c r="N36" s="120"/>
      <c r="O36" s="120"/>
      <c r="P36" s="120"/>
      <c r="Q36" s="120"/>
      <c r="R36" s="120"/>
      <c r="S36" s="120"/>
      <c r="U36" s="118" t="s">
        <v>167</v>
      </c>
      <c r="V36" s="119">
        <f>SUM(W37:AE37)</f>
        <v>14604433.956091117</v>
      </c>
      <c r="W36" s="120"/>
      <c r="X36" s="120"/>
      <c r="Y36" s="120"/>
      <c r="Z36" s="120"/>
      <c r="AA36" s="120"/>
      <c r="AB36" s="120"/>
      <c r="AC36" s="120"/>
      <c r="AD36" s="120"/>
      <c r="AE36" s="120"/>
      <c r="AF36" s="120"/>
      <c r="AG36" s="120"/>
      <c r="AH36" s="120"/>
      <c r="AI36" s="120"/>
    </row>
    <row r="37" spans="2:35" x14ac:dyDescent="0.25">
      <c r="B37" s="95" t="s">
        <v>162</v>
      </c>
      <c r="C37" s="104">
        <v>0.7</v>
      </c>
      <c r="E37" s="121" t="s">
        <v>169</v>
      </c>
      <c r="F37" s="119"/>
      <c r="G37" s="119">
        <f t="shared" ref="G37:O37" si="8">$C$27*$C$44*$C$34/$C$45*($C$35*(1-$C$36)^((G28-1)*$C$34*$C$44))/$C$29/$C$30/((1+$F$24)^G28)</f>
        <v>1617803.3296095475</v>
      </c>
      <c r="H37" s="119">
        <f t="shared" si="8"/>
        <v>1487400.8904237247</v>
      </c>
      <c r="I37" s="119">
        <f t="shared" si="8"/>
        <v>1367509.4916309987</v>
      </c>
      <c r="J37" s="119">
        <f t="shared" si="8"/>
        <v>1257281.894707036</v>
      </c>
      <c r="K37" s="119">
        <f t="shared" si="8"/>
        <v>1155939.1524754819</v>
      </c>
      <c r="L37" s="119">
        <f t="shared" si="8"/>
        <v>1062765.1045091106</v>
      </c>
      <c r="M37" s="119">
        <f t="shared" si="8"/>
        <v>977101.31622712489</v>
      </c>
      <c r="N37" s="119">
        <f t="shared" si="8"/>
        <v>898342.42592465132</v>
      </c>
      <c r="O37" s="119">
        <f t="shared" si="8"/>
        <v>825931.86685319943</v>
      </c>
      <c r="P37" s="119">
        <f t="shared" ref="P37:S37" si="9">$C$27*$C$44*$C$34/$C$45*($C$35*(1-$C$36)^((P28-1)*$C$34*$C$44))/$C$29/$C$30/((1+$F$24)^P28)</f>
        <v>759357.93412124563</v>
      </c>
      <c r="Q37" s="119">
        <f t="shared" si="9"/>
        <v>698150.16862083913</v>
      </c>
      <c r="R37" s="119">
        <f t="shared" si="9"/>
        <v>641876.03242647066</v>
      </c>
      <c r="S37" s="119">
        <f t="shared" si="9"/>
        <v>590137.85217218031</v>
      </c>
      <c r="U37" s="121" t="s">
        <v>169</v>
      </c>
      <c r="V37" s="119"/>
      <c r="W37" s="119">
        <f t="shared" ref="W37:AE37" si="10">$C$27*$C$44*$C$34/$C$45*($C$35*(1-$C$36)^((W28-1)*$C$34*$C$44))/$C$29/$C$30/((1+$V$24)^W28)</f>
        <v>1731049.5626822158</v>
      </c>
      <c r="X37" s="119">
        <f t="shared" si="10"/>
        <v>1702925.2794461225</v>
      </c>
      <c r="Y37" s="119">
        <f t="shared" si="10"/>
        <v>1675257.9301561136</v>
      </c>
      <c r="Z37" s="119">
        <f t="shared" si="10"/>
        <v>1648040.0910272228</v>
      </c>
      <c r="AA37" s="119">
        <f t="shared" si="10"/>
        <v>1621264.4588883785</v>
      </c>
      <c r="AB37" s="119">
        <f t="shared" si="10"/>
        <v>1594923.849222797</v>
      </c>
      <c r="AC37" s="119">
        <f t="shared" si="10"/>
        <v>1569011.1942402101</v>
      </c>
      <c r="AD37" s="119">
        <f t="shared" si="10"/>
        <v>1543519.5409804164</v>
      </c>
      <c r="AE37" s="119">
        <f t="shared" si="10"/>
        <v>1518442.0494476412</v>
      </c>
      <c r="AF37" s="119">
        <f t="shared" ref="AF37:AI37" si="11">$C$27*$C$44*$C$34/$C$45*($C$35*(1-$C$36)^((AF28-1)*$C$34*$C$44))/$C$29/$C$30/((1+$V$24)^AF28)</f>
        <v>1493771.9907752089</v>
      </c>
      <c r="AG37" s="119">
        <f t="shared" si="11"/>
        <v>1469502.7454200326</v>
      </c>
      <c r="AH37" s="119">
        <f t="shared" si="11"/>
        <v>1445627.801386442</v>
      </c>
      <c r="AI37" s="119">
        <f t="shared" si="11"/>
        <v>1422140.7524788617</v>
      </c>
    </row>
    <row r="38" spans="2:35" x14ac:dyDescent="0.25">
      <c r="B38" s="95" t="s">
        <v>164</v>
      </c>
      <c r="C38" s="122">
        <v>1.4999999999999999E-2</v>
      </c>
      <c r="E38" s="118" t="s">
        <v>171</v>
      </c>
      <c r="F38" s="119">
        <f>SUM(G39:O39)</f>
        <v>9053144.540746104</v>
      </c>
      <c r="G38" s="120"/>
      <c r="H38" s="120"/>
      <c r="I38" s="120"/>
      <c r="J38" s="120"/>
      <c r="K38" s="120"/>
      <c r="L38" s="120"/>
      <c r="M38" s="120"/>
      <c r="N38" s="120"/>
      <c r="O38" s="120"/>
      <c r="P38" s="120"/>
      <c r="Q38" s="120"/>
      <c r="R38" s="120"/>
      <c r="S38" s="120"/>
      <c r="U38" s="118" t="s">
        <v>171</v>
      </c>
      <c r="V38" s="119">
        <f>SUM(W39:AE39)</f>
        <v>12414564.749649055</v>
      </c>
      <c r="W38" s="120"/>
      <c r="X38" s="120"/>
      <c r="Y38" s="120"/>
      <c r="Z38" s="120"/>
      <c r="AA38" s="120"/>
      <c r="AB38" s="120"/>
      <c r="AC38" s="120"/>
      <c r="AD38" s="120"/>
      <c r="AE38" s="120"/>
      <c r="AF38" s="120"/>
      <c r="AG38" s="120"/>
      <c r="AH38" s="120"/>
      <c r="AI38" s="120"/>
    </row>
    <row r="39" spans="2:35" x14ac:dyDescent="0.25">
      <c r="B39" s="95" t="s">
        <v>166</v>
      </c>
      <c r="C39" s="104">
        <v>0</v>
      </c>
      <c r="E39" s="121" t="s">
        <v>173</v>
      </c>
      <c r="F39" s="120"/>
      <c r="G39" s="119">
        <f t="shared" ref="G39:O39" si="12">$C$27*$C$44*$C$34*$C$45*($C$35*(1-$C$36)^((G28-1)*$C$34*$C$44))*$C$29*$C$30/((1+$F$24)^G28)</f>
        <v>1375220.9943925233</v>
      </c>
      <c r="H39" s="119">
        <f t="shared" si="12"/>
        <v>1264371.8146398654</v>
      </c>
      <c r="I39" s="119">
        <f t="shared" si="12"/>
        <v>1162457.592033687</v>
      </c>
      <c r="J39" s="119">
        <f t="shared" si="12"/>
        <v>1068758.1276569788</v>
      </c>
      <c r="K39" s="119">
        <f t="shared" si="12"/>
        <v>982611.27396013332</v>
      </c>
      <c r="L39" s="119">
        <f t="shared" si="12"/>
        <v>903408.25555194728</v>
      </c>
      <c r="M39" s="119">
        <f t="shared" si="12"/>
        <v>830589.36715652316</v>
      </c>
      <c r="N39" s="119">
        <f t="shared" si="12"/>
        <v>763640.01833477244</v>
      </c>
      <c r="O39" s="119">
        <f t="shared" si="12"/>
        <v>702087.09701967414</v>
      </c>
      <c r="P39" s="119">
        <f t="shared" ref="P39:S39" si="13">$C$27*$C$44*$C$34*$C$45*($C$35*(1-$C$36)^((P28-1)*$C$34*$C$44))*$C$29*$C$30/((1+$F$24)^P28)</f>
        <v>645495.62616743206</v>
      </c>
      <c r="Q39" s="119">
        <f t="shared" si="13"/>
        <v>593465.68989802885</v>
      </c>
      <c r="R39" s="119">
        <f t="shared" si="13"/>
        <v>545629.60740308336</v>
      </c>
      <c r="S39" s="119">
        <f t="shared" si="13"/>
        <v>501649.33464982052</v>
      </c>
      <c r="U39" s="121" t="s">
        <v>173</v>
      </c>
      <c r="V39" s="120"/>
      <c r="W39" s="119">
        <f t="shared" ref="W39:AE39" si="14">$C$27*$C$44*$C$34*$C$45*($C$35*(1-$C$36)^((W28-1)*$C$34*$C$44))*$C$29*$C$30/((1+$V$24)^W28)</f>
        <v>1471486.4639999999</v>
      </c>
      <c r="X39" s="119">
        <f t="shared" si="14"/>
        <v>1447579.2905811819</v>
      </c>
      <c r="Y39" s="119">
        <f t="shared" si="14"/>
        <v>1424060.5359177242</v>
      </c>
      <c r="Z39" s="119">
        <f t="shared" si="14"/>
        <v>1400923.8893878383</v>
      </c>
      <c r="AA39" s="119">
        <f t="shared" si="14"/>
        <v>1378163.142898117</v>
      </c>
      <c r="AB39" s="119">
        <f t="shared" si="14"/>
        <v>1355772.1892177651</v>
      </c>
      <c r="AC39" s="119">
        <f t="shared" si="14"/>
        <v>1333745.0203398867</v>
      </c>
      <c r="AD39" s="119">
        <f t="shared" si="14"/>
        <v>1312075.7258694002</v>
      </c>
      <c r="AE39" s="119">
        <f t="shared" si="14"/>
        <v>1290758.4914371429</v>
      </c>
      <c r="AF39" s="119">
        <f t="shared" ref="AF39:AI39" si="15">$C$27*$C$44*$C$34*$C$45*($C$35*(1-$C$36)^((AF28-1)*$C$34*$C$44))*$C$29*$C$30/((1+$V$24)^AF28)</f>
        <v>1269787.597139742</v>
      </c>
      <c r="AG39" s="119">
        <f t="shared" si="15"/>
        <v>1249157.4160048347</v>
      </c>
      <c r="AH39" s="119">
        <f t="shared" si="15"/>
        <v>1228862.4124812207</v>
      </c>
      <c r="AI39" s="119">
        <f t="shared" si="15"/>
        <v>1208897.1409535476</v>
      </c>
    </row>
    <row r="40" spans="2:35" x14ac:dyDescent="0.25">
      <c r="B40" s="95" t="s">
        <v>168</v>
      </c>
      <c r="C40" s="97">
        <v>350000</v>
      </c>
      <c r="E40" s="123" t="s">
        <v>175</v>
      </c>
      <c r="F40" s="124">
        <f>SUM(G41:O41)</f>
        <v>5.1140608060805155</v>
      </c>
      <c r="U40" s="123" t="s">
        <v>175</v>
      </c>
      <c r="V40" s="124">
        <f>SUM(W41:AE41)</f>
        <v>7.0129046018187893</v>
      </c>
    </row>
    <row r="41" spans="2:35" x14ac:dyDescent="0.25">
      <c r="B41" s="95" t="s">
        <v>170</v>
      </c>
      <c r="C41" s="122">
        <v>0.01</v>
      </c>
      <c r="E41" s="111" t="s">
        <v>177</v>
      </c>
      <c r="G41" s="91">
        <f>($C$21*$C$33*G37/($C$21+$C$22)+$C$22*$C$32*G37/($C$21+$C$22))/1000000</f>
        <v>0.7768531426255415</v>
      </c>
      <c r="H41" s="91">
        <f t="shared" ref="H41:O41" si="16">($C$21*$C$33*H37/($C$21+$C$22)+$C$22*$C$32*H37/($C$21+$C$22))/1000000</f>
        <v>0.71423518231265737</v>
      </c>
      <c r="I41" s="91">
        <f t="shared" si="16"/>
        <v>0.65666451953723837</v>
      </c>
      <c r="J41" s="91">
        <f t="shared" si="16"/>
        <v>0.60373431874756112</v>
      </c>
      <c r="K41" s="91">
        <f t="shared" si="16"/>
        <v>0.55507053722111699</v>
      </c>
      <c r="L41" s="91">
        <f t="shared" si="16"/>
        <v>0.51032928181074022</v>
      </c>
      <c r="M41" s="91">
        <f t="shared" si="16"/>
        <v>0.4691943787492347</v>
      </c>
      <c r="N41" s="91">
        <f t="shared" si="16"/>
        <v>0.4313751393390009</v>
      </c>
      <c r="O41" s="91">
        <f t="shared" si="16"/>
        <v>0.3966043057374245</v>
      </c>
      <c r="P41" s="91">
        <f t="shared" ref="P41:S41" si="17">($C$21*$C$33*P37/($C$21+$C$22)+$C$22*$C$32*P37/($C$21+$C$22))/1000000</f>
        <v>0.36463616232147433</v>
      </c>
      <c r="Q41" s="91">
        <f t="shared" si="17"/>
        <v>0.33524479928505757</v>
      </c>
      <c r="R41" s="91">
        <f t="shared" si="17"/>
        <v>0.30822251619847019</v>
      </c>
      <c r="S41" s="91">
        <f t="shared" si="17"/>
        <v>0.28337835424834451</v>
      </c>
      <c r="U41" s="111" t="s">
        <v>177</v>
      </c>
      <c r="W41" s="91">
        <f>($C$21*$C$33*W37/($C$21+$C$22)+$C$22*$C$32*W37/($C$21+$C$22))/1000000</f>
        <v>0.83123286260932949</v>
      </c>
      <c r="X41" s="91">
        <f t="shared" ref="X41:AE41" si="18">($C$21*$C$33*X37/($C$21+$C$22)+$C$22*$C$32*X37/($C$21+$C$22))/1000000</f>
        <v>0.81772786022976141</v>
      </c>
      <c r="Y41" s="91">
        <f t="shared" si="18"/>
        <v>0.8044422730074573</v>
      </c>
      <c r="Z41" s="91">
        <f t="shared" si="18"/>
        <v>0.79137253611437131</v>
      </c>
      <c r="AA41" s="91">
        <f t="shared" si="18"/>
        <v>0.77851514264005628</v>
      </c>
      <c r="AB41" s="91">
        <f t="shared" si="18"/>
        <v>0.76586664265067983</v>
      </c>
      <c r="AC41" s="91">
        <f t="shared" si="18"/>
        <v>0.75342364226332603</v>
      </c>
      <c r="AD41" s="91">
        <f t="shared" si="18"/>
        <v>0.74118280273534021</v>
      </c>
      <c r="AE41" s="91">
        <f t="shared" si="18"/>
        <v>0.72914083956846776</v>
      </c>
      <c r="AF41" s="91">
        <f t="shared" ref="AF41:AI41" si="19">($C$21*$C$33*AF37/($C$21+$C$22)+$C$22*$C$32*AF37/($C$21+$C$22))/1000000</f>
        <v>0.71729452162754659</v>
      </c>
      <c r="AG41" s="91">
        <f t="shared" si="19"/>
        <v>0.70564067027352007</v>
      </c>
      <c r="AH41" s="91">
        <f t="shared" si="19"/>
        <v>0.69417615851053571</v>
      </c>
      <c r="AI41" s="91">
        <f t="shared" si="19"/>
        <v>0.68289791014689982</v>
      </c>
    </row>
    <row r="42" spans="2:35" x14ac:dyDescent="0.25">
      <c r="B42" s="95" t="s">
        <v>172</v>
      </c>
      <c r="C42" s="114">
        <v>1E-3</v>
      </c>
      <c r="E42" s="115" t="s">
        <v>179</v>
      </c>
      <c r="F42" s="125">
        <f>SUM(G43:O43)</f>
        <v>7.8658327820573399</v>
      </c>
      <c r="U42" s="115" t="s">
        <v>179</v>
      </c>
      <c r="V42" s="125">
        <f>SUM(W43:AE43)</f>
        <v>10.786405755840857</v>
      </c>
    </row>
    <row r="43" spans="2:35" x14ac:dyDescent="0.25">
      <c r="B43" s="95" t="s">
        <v>174</v>
      </c>
      <c r="C43" s="104">
        <v>0.05</v>
      </c>
      <c r="E43" s="111" t="s">
        <v>181</v>
      </c>
      <c r="G43" s="91">
        <f>G39*$C$31/1000000</f>
        <v>1.1948619986768387</v>
      </c>
      <c r="H43" s="91">
        <f t="shared" ref="H43:K43" si="20">H39*$C$31/1000000</f>
        <v>1.0985505890844802</v>
      </c>
      <c r="I43" s="91">
        <f t="shared" si="20"/>
        <v>1.0100023250503019</v>
      </c>
      <c r="J43" s="91">
        <f t="shared" si="20"/>
        <v>0.92859146109708079</v>
      </c>
      <c r="K43" s="91">
        <f t="shared" si="20"/>
        <v>0.85374268973040834</v>
      </c>
      <c r="L43" s="91">
        <f>L39*$C$31/1000000</f>
        <v>0.78492707590373945</v>
      </c>
      <c r="M43" s="91">
        <f>M39*$C$31/1000000</f>
        <v>0.72165831918437562</v>
      </c>
      <c r="N43" s="91">
        <f>N39*$C$31/1000000</f>
        <v>0.66348931720618354</v>
      </c>
      <c r="O43" s="91">
        <f>O39*$C$31/1000000</f>
        <v>0.61000900612393116</v>
      </c>
      <c r="P43" s="91">
        <f t="shared" ref="P43:S43" si="21">P39*$C$31/1000000</f>
        <v>0.56083945574163696</v>
      </c>
      <c r="Q43" s="91">
        <f t="shared" si="21"/>
        <v>0.51563319878702329</v>
      </c>
      <c r="R43" s="91">
        <f t="shared" si="21"/>
        <v>0.4740707754588156</v>
      </c>
      <c r="S43" s="91">
        <f t="shared" si="21"/>
        <v>0.43585847589489773</v>
      </c>
      <c r="U43" s="111" t="s">
        <v>181</v>
      </c>
      <c r="W43" s="91">
        <f>W39*$C$31/1000000</f>
        <v>1.2785023385842176</v>
      </c>
      <c r="X43" s="91">
        <f t="shared" ref="X43:AE43" si="22">X39*$C$31/1000000</f>
        <v>1.2577305694428214</v>
      </c>
      <c r="Y43" s="91">
        <f t="shared" si="22"/>
        <v>1.2372962782865971</v>
      </c>
      <c r="Z43" s="91">
        <f t="shared" si="22"/>
        <v>1.2171939821261237</v>
      </c>
      <c r="AA43" s="91">
        <f t="shared" si="22"/>
        <v>1.1974182870538574</v>
      </c>
      <c r="AB43" s="91">
        <f t="shared" si="22"/>
        <v>1.1779638867968256</v>
      </c>
      <c r="AC43" s="91">
        <f t="shared" si="22"/>
        <v>1.1588255612928287</v>
      </c>
      <c r="AD43" s="91">
        <f t="shared" si="22"/>
        <v>1.1399981752897814</v>
      </c>
      <c r="AE43" s="91">
        <f t="shared" si="22"/>
        <v>1.121476676967804</v>
      </c>
      <c r="AF43" s="91">
        <f t="shared" ref="AF43:AI43" si="23">AF39*$C$31/1000000</f>
        <v>1.1032560965837022</v>
      </c>
      <c r="AG43" s="91">
        <f t="shared" si="23"/>
        <v>1.085331545137475</v>
      </c>
      <c r="AH43" s="91">
        <f t="shared" si="23"/>
        <v>1.0676982130604797</v>
      </c>
      <c r="AI43" s="91">
        <f t="shared" si="23"/>
        <v>1.0503513689249167</v>
      </c>
    </row>
    <row r="44" spans="2:35" x14ac:dyDescent="0.25">
      <c r="B44" s="95" t="s">
        <v>176</v>
      </c>
      <c r="C44" s="126">
        <f>C21+C22</f>
        <v>1</v>
      </c>
      <c r="E44" s="123" t="s">
        <v>183</v>
      </c>
      <c r="F44" s="107">
        <f>SUM(G45:O45)</f>
        <v>5.8960396749815756E-2</v>
      </c>
      <c r="U44" s="123" t="s">
        <v>183</v>
      </c>
      <c r="V44" s="107">
        <f>SUM(W45:AE45)</f>
        <v>7.4512420839673132E-2</v>
      </c>
    </row>
    <row r="45" spans="2:35" x14ac:dyDescent="0.25">
      <c r="B45" s="95" t="s">
        <v>178</v>
      </c>
      <c r="C45" s="104">
        <v>0.96</v>
      </c>
      <c r="E45" s="111" t="s">
        <v>185</v>
      </c>
      <c r="G45" s="110">
        <f t="shared" ref="G45:O45" si="24">(G43-G41-G34-G32)*$F$25</f>
        <v>1.4277617162788636E-2</v>
      </c>
      <c r="H45" s="110">
        <f t="shared" si="24"/>
        <v>1.1756798562081242E-2</v>
      </c>
      <c r="I45" s="110">
        <f t="shared" si="24"/>
        <v>9.5287942466074915E-3</v>
      </c>
      <c r="J45" s="110">
        <f t="shared" si="24"/>
        <v>7.564138735362741E-3</v>
      </c>
      <c r="K45" s="110">
        <f t="shared" si="24"/>
        <v>5.8361251815123999E-3</v>
      </c>
      <c r="L45" s="110">
        <f t="shared" si="24"/>
        <v>4.3205579196886473E-3</v>
      </c>
      <c r="M45" s="110">
        <f t="shared" si="24"/>
        <v>2.995526600784143E-3</v>
      </c>
      <c r="N45" s="110">
        <f t="shared" si="24"/>
        <v>1.8412000667946404E-3</v>
      </c>
      <c r="O45" s="110">
        <f t="shared" si="24"/>
        <v>8.3963827419581555E-4</v>
      </c>
      <c r="P45" s="110">
        <f t="shared" ref="P45:S45" si="25">(P43-P41-P34-P32)*$F$25</f>
        <v>-2.5379282745187359E-5</v>
      </c>
      <c r="Q45" s="110">
        <f t="shared" si="25"/>
        <v>-7.6851006636449726E-4</v>
      </c>
      <c r="R45" s="110">
        <f t="shared" si="25"/>
        <v>-1.4029912053397514E-3</v>
      </c>
      <c r="S45" s="110">
        <f t="shared" si="25"/>
        <v>-1.9407696074515077E-3</v>
      </c>
      <c r="U45" s="111" t="s">
        <v>185</v>
      </c>
      <c r="W45" s="110">
        <f t="shared" ref="W45:AE45" si="26">(W43-W41-W34-W32)*$V$25</f>
        <v>1.5277050364183836E-2</v>
      </c>
      <c r="X45" s="110">
        <f t="shared" si="26"/>
        <v>1.3460358673726802E-2</v>
      </c>
      <c r="Y45" s="110">
        <f t="shared" si="26"/>
        <v>1.1673182690246753E-2</v>
      </c>
      <c r="Z45" s="110">
        <f t="shared" si="26"/>
        <v>9.9150428733999207E-3</v>
      </c>
      <c r="AA45" s="110">
        <f t="shared" si="26"/>
        <v>8.1854674739121058E-3</v>
      </c>
      <c r="AB45" s="110">
        <f t="shared" si="26"/>
        <v>6.4839924069982624E-3</v>
      </c>
      <c r="AC45" s="110">
        <f t="shared" si="26"/>
        <v>4.8101611278374701E-3</v>
      </c>
      <c r="AD45" s="110">
        <f t="shared" si="26"/>
        <v>3.1635245090721187E-3</v>
      </c>
      <c r="AE45" s="110">
        <f t="shared" si="26"/>
        <v>1.5436407202958635E-3</v>
      </c>
      <c r="AF45" s="110">
        <f t="shared" ref="AF45:AI45" si="27">(AF43-AF41-AF34-AF32)*$V$25</f>
        <v>-4.9924890499292163E-5</v>
      </c>
      <c r="AG45" s="110">
        <f t="shared" si="27"/>
        <v>-1.6175999135494556E-3</v>
      </c>
      <c r="AH45" s="110">
        <f t="shared" si="27"/>
        <v>-3.1598049920521787E-3</v>
      </c>
      <c r="AI45" s="110">
        <f t="shared" si="27"/>
        <v>-4.6769539350339784E-3</v>
      </c>
    </row>
    <row r="46" spans="2:35" x14ac:dyDescent="0.25">
      <c r="B46" s="95" t="s">
        <v>180</v>
      </c>
      <c r="C46" s="104">
        <v>0.1</v>
      </c>
      <c r="E46" s="127" t="s">
        <v>187</v>
      </c>
      <c r="F46" s="107">
        <f>SUM(G47:O47)</f>
        <v>0</v>
      </c>
      <c r="U46" s="127" t="s">
        <v>187</v>
      </c>
      <c r="V46" s="107">
        <f>SUM(W47:AE47)</f>
        <v>0</v>
      </c>
    </row>
    <row r="47" spans="2:35" x14ac:dyDescent="0.25">
      <c r="B47" s="95" t="s">
        <v>182</v>
      </c>
      <c r="C47" s="112">
        <f>LOG(C37/C35,(1-C36))</f>
        <v>6525.0962300161282</v>
      </c>
      <c r="E47" s="111" t="s">
        <v>189</v>
      </c>
      <c r="G47" s="128">
        <f t="shared" ref="G47:O47" si="28">(G43-G41)*$F$26</f>
        <v>0</v>
      </c>
      <c r="H47" s="128">
        <f t="shared" si="28"/>
        <v>0</v>
      </c>
      <c r="I47" s="128">
        <f t="shared" si="28"/>
        <v>0</v>
      </c>
      <c r="J47" s="128">
        <f t="shared" si="28"/>
        <v>0</v>
      </c>
      <c r="K47" s="128">
        <f t="shared" si="28"/>
        <v>0</v>
      </c>
      <c r="L47" s="128">
        <f t="shared" si="28"/>
        <v>0</v>
      </c>
      <c r="M47" s="128">
        <f t="shared" si="28"/>
        <v>0</v>
      </c>
      <c r="N47" s="128">
        <f t="shared" si="28"/>
        <v>0</v>
      </c>
      <c r="O47" s="128">
        <f t="shared" si="28"/>
        <v>0</v>
      </c>
      <c r="P47" s="128">
        <f t="shared" ref="P47:S47" si="29">(P43-P41)*$F$26</f>
        <v>0</v>
      </c>
      <c r="Q47" s="128">
        <f t="shared" si="29"/>
        <v>0</v>
      </c>
      <c r="R47" s="128">
        <f t="shared" si="29"/>
        <v>0</v>
      </c>
      <c r="S47" s="128">
        <f t="shared" si="29"/>
        <v>0</v>
      </c>
      <c r="U47" s="111" t="s">
        <v>189</v>
      </c>
      <c r="W47" s="128">
        <f t="shared" ref="W47:AE47" si="30">(W43-W41)*$V$26</f>
        <v>0</v>
      </c>
      <c r="X47" s="128">
        <f t="shared" si="30"/>
        <v>0</v>
      </c>
      <c r="Y47" s="128">
        <f t="shared" si="30"/>
        <v>0</v>
      </c>
      <c r="Z47" s="128">
        <f t="shared" si="30"/>
        <v>0</v>
      </c>
      <c r="AA47" s="128">
        <f t="shared" si="30"/>
        <v>0</v>
      </c>
      <c r="AB47" s="128">
        <f t="shared" si="30"/>
        <v>0</v>
      </c>
      <c r="AC47" s="128">
        <f t="shared" si="30"/>
        <v>0</v>
      </c>
      <c r="AD47" s="128">
        <f t="shared" si="30"/>
        <v>0</v>
      </c>
      <c r="AE47" s="128">
        <f t="shared" si="30"/>
        <v>0</v>
      </c>
      <c r="AF47" s="128">
        <f t="shared" ref="AF47:AI47" si="31">(AF43-AF41)*$V$26</f>
        <v>0</v>
      </c>
      <c r="AG47" s="128">
        <f t="shared" si="31"/>
        <v>0</v>
      </c>
      <c r="AH47" s="128">
        <f t="shared" si="31"/>
        <v>0</v>
      </c>
      <c r="AI47" s="128">
        <f t="shared" si="31"/>
        <v>0</v>
      </c>
    </row>
    <row r="48" spans="2:35" x14ac:dyDescent="0.25">
      <c r="B48" s="95" t="s">
        <v>184</v>
      </c>
      <c r="C48" s="122">
        <f>C47/C44/C34</f>
        <v>18.643132085760367</v>
      </c>
      <c r="E48" s="66" t="s">
        <v>191</v>
      </c>
      <c r="F48" s="91">
        <f>SUM(G49:O49)</f>
        <v>2.6436215757485848</v>
      </c>
      <c r="U48" s="66" t="s">
        <v>191</v>
      </c>
      <c r="V48" s="91">
        <f>SUM(W49:AE49)</f>
        <v>3.6310387331823937</v>
      </c>
    </row>
    <row r="49" spans="2:35" x14ac:dyDescent="0.25">
      <c r="B49" s="129" t="s">
        <v>186</v>
      </c>
      <c r="C49" s="130">
        <f>C26*C25</f>
        <v>360000</v>
      </c>
      <c r="E49" s="111" t="s">
        <v>191</v>
      </c>
      <c r="G49" s="131">
        <f>G43-G41-G45-G47-G34</f>
        <v>0.39667516412215348</v>
      </c>
      <c r="H49" s="128">
        <f t="shared" ref="H49:O49" si="32">H43-H41-H45-H47-H34</f>
        <v>0.3659641458112789</v>
      </c>
      <c r="I49" s="128">
        <f t="shared" si="32"/>
        <v>0.33764596229593008</v>
      </c>
      <c r="J49" s="128">
        <f t="shared" si="32"/>
        <v>0.3115331447631981</v>
      </c>
      <c r="K49" s="128">
        <f t="shared" si="32"/>
        <v>0.2874529816726773</v>
      </c>
      <c r="L49" s="128">
        <f t="shared" si="32"/>
        <v>0.26524635238349592</v>
      </c>
      <c r="M49" s="128">
        <f t="shared" si="32"/>
        <v>0.2447666532831281</v>
      </c>
      <c r="N49" s="128">
        <f t="shared" si="32"/>
        <v>0.22587880906092195</v>
      </c>
      <c r="O49" s="128">
        <f t="shared" si="32"/>
        <v>0.20845836235580054</v>
      </c>
      <c r="P49" s="128">
        <f t="shared" ref="P49:S49" si="33">P43-P41-P45-P47-P34</f>
        <v>0.19239063554729069</v>
      </c>
      <c r="Q49" s="128">
        <f t="shared" si="33"/>
        <v>0.17756995895560393</v>
      </c>
      <c r="R49" s="128">
        <f t="shared" si="33"/>
        <v>0.16389896017341762</v>
      </c>
      <c r="S49" s="128">
        <f t="shared" si="33"/>
        <v>0.15128790967244629</v>
      </c>
      <c r="U49" s="111" t="s">
        <v>191</v>
      </c>
      <c r="W49" s="128">
        <f t="shared" ref="W49:AD49" si="34">W43-W41-W45-W47-W34</f>
        <v>0.42444242561070428</v>
      </c>
      <c r="X49" s="128">
        <f t="shared" si="34"/>
        <v>0.41899235053933315</v>
      </c>
      <c r="Y49" s="128">
        <f t="shared" si="34"/>
        <v>0.413630822588893</v>
      </c>
      <c r="Z49" s="128">
        <f t="shared" si="34"/>
        <v>0.40835640313835248</v>
      </c>
      <c r="AA49" s="128">
        <f t="shared" si="34"/>
        <v>0.40316767693988903</v>
      </c>
      <c r="AB49" s="128">
        <f t="shared" si="34"/>
        <v>0.39806325173914753</v>
      </c>
      <c r="AC49" s="128">
        <f t="shared" si="34"/>
        <v>0.39304175790166512</v>
      </c>
      <c r="AD49" s="128">
        <f t="shared" si="34"/>
        <v>0.38810184804536912</v>
      </c>
      <c r="AE49" s="128">
        <f>AE43-AE41-AE45-AE47-AE34</f>
        <v>0.3832421966790403</v>
      </c>
      <c r="AF49" s="128">
        <f t="shared" ref="AF49:AI49" si="35">AF43-AF41-AF45-AF47-AF34</f>
        <v>0.37846149984665484</v>
      </c>
      <c r="AG49" s="128">
        <f t="shared" si="35"/>
        <v>0.3737584747775044</v>
      </c>
      <c r="AH49" s="128">
        <f t="shared" si="35"/>
        <v>0.36913185954199618</v>
      </c>
      <c r="AI49" s="128">
        <f t="shared" si="35"/>
        <v>0.36458041271305081</v>
      </c>
    </row>
    <row r="50" spans="2:35" x14ac:dyDescent="0.25">
      <c r="B50" s="129" t="s">
        <v>188</v>
      </c>
      <c r="C50" s="130">
        <f>C27*C28</f>
        <v>6720000</v>
      </c>
      <c r="E50" s="66" t="s">
        <v>194</v>
      </c>
      <c r="F50" s="91">
        <f>C31</f>
        <v>0.86885089999999998</v>
      </c>
      <c r="U50" s="66" t="s">
        <v>194</v>
      </c>
      <c r="V50" s="91">
        <f>C31</f>
        <v>0.86885089999999998</v>
      </c>
    </row>
    <row r="51" spans="2:35" x14ac:dyDescent="0.25">
      <c r="B51" s="129" t="s">
        <v>190</v>
      </c>
      <c r="C51" s="130">
        <f>C38*C27*1000</f>
        <v>72000</v>
      </c>
      <c r="E51" s="66" t="s">
        <v>125</v>
      </c>
      <c r="F51" s="91">
        <f>F30/F38*1000000</f>
        <v>0.83396437182894856</v>
      </c>
      <c r="U51" s="66" t="s">
        <v>125</v>
      </c>
      <c r="V51" s="91">
        <f>V30/V38*1000000</f>
        <v>0.60815664119142221</v>
      </c>
    </row>
    <row r="52" spans="2:35" x14ac:dyDescent="0.25">
      <c r="B52" s="129" t="s">
        <v>192</v>
      </c>
      <c r="C52" s="132">
        <f>C41*C27*1000</f>
        <v>48000</v>
      </c>
      <c r="E52" s="66" t="s">
        <v>198</v>
      </c>
      <c r="F52" s="91">
        <f>F40*1000000/F38</f>
        <v>0.56489331226993156</v>
      </c>
      <c r="U52" s="66" t="s">
        <v>198</v>
      </c>
      <c r="V52" s="91">
        <f>V40*1000000/V38</f>
        <v>0.56489331226993167</v>
      </c>
    </row>
    <row r="53" spans="2:35" x14ac:dyDescent="0.25">
      <c r="B53" s="129" t="s">
        <v>193</v>
      </c>
      <c r="C53" s="133">
        <v>0</v>
      </c>
      <c r="E53" s="66" t="s">
        <v>200</v>
      </c>
      <c r="F53" s="91">
        <f>SUM(G54:O54)</f>
        <v>0.26436215757485843</v>
      </c>
      <c r="U53" s="66" t="s">
        <v>200</v>
      </c>
      <c r="V53" s="91">
        <f>SUM(W54:AE54)</f>
        <v>0.36310387331823935</v>
      </c>
    </row>
    <row r="54" spans="2:35" x14ac:dyDescent="0.25">
      <c r="B54" s="129" t="s">
        <v>195</v>
      </c>
      <c r="C54" s="134">
        <f>(C52+C51+C50+C49+C40-C53)</f>
        <v>7550000</v>
      </c>
      <c r="E54" s="66" t="s">
        <v>201</v>
      </c>
      <c r="G54" s="91">
        <f t="shared" ref="G54:O54" si="36">G49*$C$46</f>
        <v>3.9667516412215352E-2</v>
      </c>
      <c r="H54" s="91">
        <f t="shared" si="36"/>
        <v>3.659641458112789E-2</v>
      </c>
      <c r="I54" s="91">
        <f t="shared" si="36"/>
        <v>3.3764596229593012E-2</v>
      </c>
      <c r="J54" s="91">
        <f t="shared" si="36"/>
        <v>3.1153314476319811E-2</v>
      </c>
      <c r="K54" s="91">
        <f t="shared" si="36"/>
        <v>2.874529816726773E-2</v>
      </c>
      <c r="L54" s="91">
        <f t="shared" si="36"/>
        <v>2.6524635238349595E-2</v>
      </c>
      <c r="M54" s="91">
        <f t="shared" si="36"/>
        <v>2.4476665328312813E-2</v>
      </c>
      <c r="N54" s="91">
        <f t="shared" si="36"/>
        <v>2.2587880906092195E-2</v>
      </c>
      <c r="O54" s="91">
        <f t="shared" si="36"/>
        <v>2.0845836235580055E-2</v>
      </c>
      <c r="P54" s="91">
        <f t="shared" ref="P54:S54" si="37">P49*$C$46</f>
        <v>1.9239063554729069E-2</v>
      </c>
      <c r="Q54" s="91">
        <f t="shared" si="37"/>
        <v>1.7756995895560394E-2</v>
      </c>
      <c r="R54" s="91">
        <f t="shared" si="37"/>
        <v>1.6389896017341764E-2</v>
      </c>
      <c r="S54" s="91">
        <f t="shared" si="37"/>
        <v>1.5128790967244629E-2</v>
      </c>
      <c r="U54" s="66" t="s">
        <v>201</v>
      </c>
      <c r="W54" s="91">
        <f>W49*$C$46</f>
        <v>4.2444242561070433E-2</v>
      </c>
      <c r="X54" s="91">
        <f t="shared" ref="X54:AE54" si="38">X49*$C$46</f>
        <v>4.1899235053933316E-2</v>
      </c>
      <c r="Y54" s="91">
        <f t="shared" si="38"/>
        <v>4.1363082258889301E-2</v>
      </c>
      <c r="Z54" s="91">
        <f t="shared" si="38"/>
        <v>4.0835640313835249E-2</v>
      </c>
      <c r="AA54" s="91">
        <f t="shared" si="38"/>
        <v>4.0316767693988904E-2</v>
      </c>
      <c r="AB54" s="91">
        <f t="shared" si="38"/>
        <v>3.9806325173914754E-2</v>
      </c>
      <c r="AC54" s="91">
        <f t="shared" si="38"/>
        <v>3.9304175790166512E-2</v>
      </c>
      <c r="AD54" s="91">
        <f t="shared" si="38"/>
        <v>3.8810184804536914E-2</v>
      </c>
      <c r="AE54" s="91">
        <f t="shared" si="38"/>
        <v>3.832421966790403E-2</v>
      </c>
      <c r="AF54" s="91">
        <f t="shared" ref="AF54:AI54" si="39">AF49*$C$46</f>
        <v>3.7846149984665484E-2</v>
      </c>
      <c r="AG54" s="91">
        <f t="shared" si="39"/>
        <v>3.737584747775044E-2</v>
      </c>
      <c r="AH54" s="91">
        <f t="shared" si="39"/>
        <v>3.6913185954199616E-2</v>
      </c>
      <c r="AI54" s="91">
        <f t="shared" si="39"/>
        <v>3.6458041271305079E-2</v>
      </c>
    </row>
    <row r="55" spans="2:35" x14ac:dyDescent="0.25">
      <c r="B55" s="129" t="s">
        <v>196</v>
      </c>
      <c r="C55" s="135" t="s">
        <v>197</v>
      </c>
      <c r="E55" s="80" t="s">
        <v>202</v>
      </c>
      <c r="F55" s="91">
        <f>-(F30)</f>
        <v>-7.55</v>
      </c>
      <c r="G55" s="128">
        <f t="shared" ref="G55:N55" si="40">G43-G41-G54-G45-G47-G34</f>
        <v>0.35700764770993815</v>
      </c>
      <c r="H55" s="128">
        <f t="shared" si="40"/>
        <v>0.32936773123015101</v>
      </c>
      <c r="I55" s="128">
        <f t="shared" si="40"/>
        <v>0.30388136606633703</v>
      </c>
      <c r="J55" s="128">
        <f t="shared" si="40"/>
        <v>0.28037983028687835</v>
      </c>
      <c r="K55" s="128">
        <f t="shared" si="40"/>
        <v>0.25870768350540957</v>
      </c>
      <c r="L55" s="128">
        <f t="shared" si="40"/>
        <v>0.23872171714514631</v>
      </c>
      <c r="M55" s="128">
        <f t="shared" si="40"/>
        <v>0.2202899879548153</v>
      </c>
      <c r="N55" s="128">
        <f t="shared" si="40"/>
        <v>0.20329092815482974</v>
      </c>
      <c r="O55" s="128">
        <f>O43-O41-O54-O45-O47-O34+S35</f>
        <v>0.3345099406727628</v>
      </c>
      <c r="P55" s="128">
        <f t="shared" ref="P55:S55" si="41">P43-P41-P54-P45-P47-P34+P35</f>
        <v>0.17315157199256162</v>
      </c>
      <c r="Q55" s="128">
        <f t="shared" si="41"/>
        <v>0.15981296306004353</v>
      </c>
      <c r="R55" s="128">
        <f t="shared" si="41"/>
        <v>0.14750906415607587</v>
      </c>
      <c r="S55" s="128">
        <f t="shared" si="41"/>
        <v>0.28305653325774399</v>
      </c>
      <c r="U55" s="80" t="s">
        <v>202</v>
      </c>
      <c r="V55" s="91">
        <f>-(V30)</f>
        <v>-7.55</v>
      </c>
      <c r="W55" s="128">
        <f>W43-W41-W54-W45-W47-W34</f>
        <v>0.38199818304963379</v>
      </c>
      <c r="X55" s="128">
        <f t="shared" ref="X55:AD55" si="42">X43-X41-X54-X45-X47-X34</f>
        <v>0.37709311548539981</v>
      </c>
      <c r="Y55" s="128">
        <f t="shared" si="42"/>
        <v>0.3722677403300037</v>
      </c>
      <c r="Z55" s="128">
        <f t="shared" si="42"/>
        <v>0.36752076282451723</v>
      </c>
      <c r="AA55" s="128">
        <f t="shared" si="42"/>
        <v>0.36285090924590019</v>
      </c>
      <c r="AB55" s="128">
        <f t="shared" si="42"/>
        <v>0.35825692656523278</v>
      </c>
      <c r="AC55" s="128">
        <f t="shared" si="42"/>
        <v>0.35373758211149858</v>
      </c>
      <c r="AD55" s="128">
        <f t="shared" si="42"/>
        <v>0.34929166324083222</v>
      </c>
      <c r="AE55" s="128">
        <f>AE43-AE41-AE54-AE45-AE47-AE34+AI35</f>
        <v>0.69891797701113623</v>
      </c>
      <c r="AF55" s="128">
        <f t="shared" ref="AF55:AI55" si="43">AF43-AF41-AF54-AF45-AF47-AF34+AF35</f>
        <v>0.34061534986198932</v>
      </c>
      <c r="AG55" s="128">
        <f t="shared" si="43"/>
        <v>0.33638262729975393</v>
      </c>
      <c r="AH55" s="128">
        <f t="shared" si="43"/>
        <v>0.33221867358779661</v>
      </c>
      <c r="AI55" s="128">
        <f t="shared" si="43"/>
        <v>0.6821223714417457</v>
      </c>
    </row>
    <row r="56" spans="2:35" ht="13.95" thickBot="1" x14ac:dyDescent="0.3">
      <c r="B56" s="129" t="s">
        <v>199</v>
      </c>
      <c r="C56" s="136">
        <f>F56</f>
        <v>-0.56427987215990838</v>
      </c>
      <c r="E56" s="137" t="s">
        <v>203</v>
      </c>
      <c r="F56" s="93">
        <f>SUM(F55:S55)/F30</f>
        <v>-0.56427987215990838</v>
      </c>
      <c r="G56" s="137"/>
      <c r="H56" s="137"/>
      <c r="I56" s="137"/>
      <c r="J56" s="137"/>
      <c r="K56" s="137"/>
      <c r="L56" s="137"/>
      <c r="M56" s="137"/>
      <c r="N56" s="137"/>
      <c r="O56" s="137"/>
      <c r="P56" s="137"/>
      <c r="Q56" s="137"/>
      <c r="R56" s="137"/>
      <c r="S56" s="137"/>
      <c r="U56" s="137" t="s">
        <v>131</v>
      </c>
      <c r="V56" s="93">
        <f>IRR(V55:AI55)</f>
        <v>-4.4543502891693398E-2</v>
      </c>
      <c r="W56" s="137"/>
      <c r="X56" s="137"/>
      <c r="Y56" s="137"/>
      <c r="Z56" s="137"/>
      <c r="AA56" s="137"/>
      <c r="AB56" s="137"/>
      <c r="AC56" s="137"/>
      <c r="AD56" s="137"/>
      <c r="AE56" s="137"/>
      <c r="AF56" s="137"/>
      <c r="AG56" s="137"/>
      <c r="AH56" s="137"/>
      <c r="AI56" s="137"/>
    </row>
    <row r="57" spans="2:35" ht="13.95" thickTop="1" x14ac:dyDescent="0.25">
      <c r="B57" s="129" t="s">
        <v>226</v>
      </c>
      <c r="C57" s="141">
        <v>0</v>
      </c>
    </row>
  </sheetData>
  <mergeCells count="1">
    <mergeCell ref="B24:C24"/>
  </mergeCells>
  <phoneticPr fontId="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64EB-6650-4418-8185-0F12AEC06A8F}">
  <sheetPr>
    <tabColor theme="9" tint="0.39997558519241921"/>
  </sheetPr>
  <dimension ref="A1:AA57"/>
  <sheetViews>
    <sheetView zoomScale="70" zoomScaleNormal="70" workbookViewId="0">
      <selection activeCell="G27" sqref="G27"/>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224</v>
      </c>
      <c r="E8" s="79"/>
      <c r="F8" s="79"/>
      <c r="G8" s="79"/>
      <c r="H8" s="79"/>
    </row>
    <row r="9" spans="1:24" s="75" customFormat="1" x14ac:dyDescent="0.3">
      <c r="B9" s="80"/>
      <c r="D9" s="81"/>
      <c r="E9" s="82"/>
      <c r="F9" s="82"/>
      <c r="G9" s="82"/>
      <c r="H9" s="82"/>
    </row>
    <row r="10" spans="1:24" s="75" customFormat="1" x14ac:dyDescent="0.3">
      <c r="B10" s="57" t="s">
        <v>6</v>
      </c>
      <c r="C10" s="60" t="s">
        <v>78</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2.378918300993349E-2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2.378918300993349E-2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208</v>
      </c>
      <c r="E20" s="86" t="s">
        <v>125</v>
      </c>
      <c r="F20" s="87">
        <f>F51</f>
        <v>0.44080801410952969</v>
      </c>
    </row>
    <row r="21" spans="2:27" x14ac:dyDescent="0.25">
      <c r="B21" s="88" t="s">
        <v>28</v>
      </c>
      <c r="C21" s="89">
        <v>1</v>
      </c>
      <c r="E21" s="66" t="s">
        <v>127</v>
      </c>
      <c r="F21" s="90">
        <f>F56</f>
        <v>-0.18652600220848115</v>
      </c>
    </row>
    <row r="22" spans="2:27" x14ac:dyDescent="0.25">
      <c r="B22" s="88" t="s">
        <v>27</v>
      </c>
      <c r="C22" s="89">
        <v>1</v>
      </c>
      <c r="E22" s="66" t="s">
        <v>129</v>
      </c>
      <c r="F22" s="91">
        <f>SUM(F55:O55)</f>
        <v>-1.4082713166740326</v>
      </c>
    </row>
    <row r="23" spans="2:27" ht="13.95" thickBot="1" x14ac:dyDescent="0.3">
      <c r="B23" s="88" t="s">
        <v>69</v>
      </c>
      <c r="C23" s="89">
        <v>2</v>
      </c>
      <c r="E23" s="92" t="s">
        <v>131</v>
      </c>
      <c r="F23" s="93">
        <f>R56</f>
        <v>2.378918300993349E-2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1.0026561999999999</v>
      </c>
      <c r="E31" s="109" t="s">
        <v>157</v>
      </c>
      <c r="F31" s="110">
        <f>SUM(G32:O32)</f>
        <v>4.9334807709982735</v>
      </c>
      <c r="G31" s="91"/>
      <c r="H31" s="91"/>
      <c r="I31" s="91"/>
      <c r="J31" s="91"/>
      <c r="K31" s="91"/>
      <c r="L31" s="91"/>
      <c r="M31" s="91"/>
      <c r="N31" s="91"/>
      <c r="O31" s="91"/>
      <c r="Q31" s="109" t="s">
        <v>157</v>
      </c>
      <c r="R31" s="110">
        <f>SUM(S32:AA32)</f>
        <v>6.8150029413267506</v>
      </c>
      <c r="S31" s="91"/>
      <c r="T31" s="91"/>
      <c r="U31" s="91"/>
      <c r="V31" s="91"/>
      <c r="W31" s="91"/>
      <c r="X31" s="91"/>
      <c r="Y31" s="91"/>
      <c r="Z31" s="91"/>
      <c r="AA31" s="91"/>
    </row>
    <row r="32" spans="2:27" x14ac:dyDescent="0.25">
      <c r="B32" s="95" t="s">
        <v>143</v>
      </c>
      <c r="C32" s="108">
        <v>0.64912300000000001</v>
      </c>
      <c r="E32" s="111" t="s">
        <v>159</v>
      </c>
      <c r="F32" s="91"/>
      <c r="G32" s="110">
        <f t="shared" ref="G32:O32" si="0">($C$49+$C$50+$C$40)*(1-$C$43)/$C$48/1000000/(1+$F$24)^G28</f>
        <v>0.70768462526757514</v>
      </c>
      <c r="H32" s="110">
        <f t="shared" si="0"/>
        <v>0.66138750025007031</v>
      </c>
      <c r="I32" s="110">
        <f t="shared" si="0"/>
        <v>0.61811915911221516</v>
      </c>
      <c r="J32" s="110">
        <f t="shared" si="0"/>
        <v>0.57768145711421981</v>
      </c>
      <c r="K32" s="110">
        <f t="shared" si="0"/>
        <v>0.53988921225628017</v>
      </c>
      <c r="L32" s="110">
        <f t="shared" si="0"/>
        <v>0.50456935724885998</v>
      </c>
      <c r="M32" s="110">
        <f t="shared" si="0"/>
        <v>0.47156014696155135</v>
      </c>
      <c r="N32" s="110">
        <f t="shared" si="0"/>
        <v>0.44071041772107605</v>
      </c>
      <c r="O32" s="110">
        <f t="shared" si="0"/>
        <v>0.41187889506642616</v>
      </c>
      <c r="Q32" s="111" t="s">
        <v>159</v>
      </c>
      <c r="R32" s="91"/>
      <c r="S32" s="110">
        <f t="shared" ref="S32:AA32" si="1">($C$49+$C$50+$C$40)*(1-$C$43)/$C$48/1000000/(1+$R$24)^S28</f>
        <v>0.75722254903630548</v>
      </c>
      <c r="T32" s="110">
        <f t="shared" si="1"/>
        <v>0.75722254903630548</v>
      </c>
      <c r="U32" s="110">
        <f t="shared" si="1"/>
        <v>0.75722254903630548</v>
      </c>
      <c r="V32" s="110">
        <f t="shared" si="1"/>
        <v>0.75722254903630548</v>
      </c>
      <c r="W32" s="110">
        <f t="shared" si="1"/>
        <v>0.75722254903630548</v>
      </c>
      <c r="X32" s="110">
        <f t="shared" si="1"/>
        <v>0.75722254903630548</v>
      </c>
      <c r="Y32" s="110">
        <f t="shared" si="1"/>
        <v>0.75722254903630548</v>
      </c>
      <c r="Z32" s="110">
        <f t="shared" si="1"/>
        <v>0.75722254903630548</v>
      </c>
      <c r="AA32" s="110">
        <f t="shared" si="1"/>
        <v>0.75722254903630548</v>
      </c>
    </row>
    <row r="33" spans="2:27" x14ac:dyDescent="0.25">
      <c r="B33" s="95" t="s">
        <v>154</v>
      </c>
      <c r="C33" s="108">
        <v>0.33900600000000003</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20148870.294884048</v>
      </c>
      <c r="G36" s="120"/>
      <c r="H36" s="120"/>
      <c r="I36" s="120"/>
      <c r="J36" s="120"/>
      <c r="K36" s="120"/>
      <c r="L36" s="120"/>
      <c r="M36" s="120"/>
      <c r="N36" s="120"/>
      <c r="O36" s="120"/>
      <c r="Q36" s="118" t="s">
        <v>167</v>
      </c>
      <c r="R36" s="119">
        <f>SUM(S37:AA37)</f>
        <v>27429841.838013075</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3235606.659219095</v>
      </c>
      <c r="H37" s="119">
        <f t="shared" si="4"/>
        <v>2926470.3120903373</v>
      </c>
      <c r="I37" s="119">
        <f t="shared" si="4"/>
        <v>2646869.4713383582</v>
      </c>
      <c r="J37" s="119">
        <f t="shared" si="4"/>
        <v>2393982.2554696519</v>
      </c>
      <c r="K37" s="119">
        <f t="shared" si="4"/>
        <v>2165256.3912060503</v>
      </c>
      <c r="L37" s="119">
        <f t="shared" si="4"/>
        <v>1958383.45457531</v>
      </c>
      <c r="M37" s="119">
        <f t="shared" si="4"/>
        <v>1771275.5730595386</v>
      </c>
      <c r="N37" s="119">
        <f t="shared" si="4"/>
        <v>1602044.353667075</v>
      </c>
      <c r="O37" s="119">
        <f t="shared" si="4"/>
        <v>1448981.8242586276</v>
      </c>
      <c r="Q37" s="121" t="s">
        <v>169</v>
      </c>
      <c r="R37" s="119"/>
      <c r="S37" s="119">
        <f t="shared" ref="S37:AA37" si="5">$C$27*$C$44*$C$34/$C$45*($C$35*(1-$C$36)^((S28-1)*$C$34*$C$44))/$C$29/$C$30/((1+$R$24)^S28)</f>
        <v>3462099.1253644316</v>
      </c>
      <c r="T37" s="119">
        <f t="shared" si="5"/>
        <v>3350515.8603122272</v>
      </c>
      <c r="U37" s="119">
        <f t="shared" si="5"/>
        <v>3242528.9177767569</v>
      </c>
      <c r="V37" s="119">
        <f t="shared" si="5"/>
        <v>3138022.3884804202</v>
      </c>
      <c r="W37" s="119">
        <f t="shared" si="5"/>
        <v>3036884.0988952825</v>
      </c>
      <c r="X37" s="119">
        <f t="shared" si="5"/>
        <v>2939005.4908400653</v>
      </c>
      <c r="Y37" s="119">
        <f t="shared" si="5"/>
        <v>2844281.5049577234</v>
      </c>
      <c r="Z37" s="119">
        <f t="shared" si="5"/>
        <v>2752610.4679485294</v>
      </c>
      <c r="AA37" s="119">
        <f t="shared" si="5"/>
        <v>2663893.9834376359</v>
      </c>
    </row>
    <row r="38" spans="2:27" x14ac:dyDescent="0.25">
      <c r="B38" s="95" t="s">
        <v>164</v>
      </c>
      <c r="C38" s="122">
        <v>1.4999999999999999E-2</v>
      </c>
      <c r="E38" s="118" t="s">
        <v>171</v>
      </c>
      <c r="F38" s="119">
        <f>SUM(G39:O39)</f>
        <v>17127637.788645137</v>
      </c>
      <c r="G38" s="120"/>
      <c r="H38" s="120"/>
      <c r="I38" s="120"/>
      <c r="J38" s="120"/>
      <c r="K38" s="120"/>
      <c r="L38" s="120"/>
      <c r="M38" s="120"/>
      <c r="N38" s="120"/>
      <c r="O38" s="120"/>
      <c r="Q38" s="118" t="s">
        <v>171</v>
      </c>
      <c r="R38" s="119">
        <f>SUM(S39:AA39)</f>
        <v>23316860.385993954</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2750441.9887850466</v>
      </c>
      <c r="H39" s="119">
        <f t="shared" si="6"/>
        <v>2487659.2469520904</v>
      </c>
      <c r="I39" s="119">
        <f t="shared" si="6"/>
        <v>2249983.2951139132</v>
      </c>
      <c r="J39" s="119">
        <f t="shared" si="6"/>
        <v>2035015.3802190574</v>
      </c>
      <c r="K39" s="119">
        <f t="shared" si="6"/>
        <v>1840585.9308917436</v>
      </c>
      <c r="L39" s="119">
        <f t="shared" si="6"/>
        <v>1664732.6609551001</v>
      </c>
      <c r="M39" s="119">
        <f t="shared" si="6"/>
        <v>1505680.7649876839</v>
      </c>
      <c r="N39" s="119">
        <f t="shared" si="6"/>
        <v>1361825.0060362346</v>
      </c>
      <c r="O39" s="119">
        <f t="shared" si="6"/>
        <v>1231713.5147042675</v>
      </c>
      <c r="Q39" s="121" t="s">
        <v>173</v>
      </c>
      <c r="R39" s="120"/>
      <c r="S39" s="119">
        <f t="shared" ref="S39:AA39" si="7">$C$27*$C$44*$C$34*$C$45*($C$35*(1-$C$36)^((S28-1)*$C$34*$C$44))*$C$29*$C$30/((1+$R$24)^S28)</f>
        <v>2942972.9279999998</v>
      </c>
      <c r="T39" s="119">
        <f t="shared" si="7"/>
        <v>2848121.0718354485</v>
      </c>
      <c r="U39" s="119">
        <f t="shared" si="7"/>
        <v>2756326.2857962339</v>
      </c>
      <c r="V39" s="119">
        <f t="shared" si="7"/>
        <v>2667490.0406797733</v>
      </c>
      <c r="W39" s="119">
        <f t="shared" si="7"/>
        <v>2581516.9828742859</v>
      </c>
      <c r="X39" s="119">
        <f t="shared" si="7"/>
        <v>2498314.8320096694</v>
      </c>
      <c r="Y39" s="119">
        <f t="shared" si="7"/>
        <v>2417794.2819070951</v>
      </c>
      <c r="Z39" s="119">
        <f t="shared" si="7"/>
        <v>2339868.9047209797</v>
      </c>
      <c r="AA39" s="119">
        <f t="shared" si="7"/>
        <v>2264455.0581704685</v>
      </c>
    </row>
    <row r="40" spans="2:27" x14ac:dyDescent="0.25">
      <c r="B40" s="95" t="s">
        <v>168</v>
      </c>
      <c r="C40" s="97">
        <v>350000</v>
      </c>
      <c r="E40" s="123" t="s">
        <v>175</v>
      </c>
      <c r="F40" s="124">
        <f>SUM(G41:O41)</f>
        <v>9.954841527806737</v>
      </c>
      <c r="Q40" s="123" t="s">
        <v>175</v>
      </c>
      <c r="R40" s="124">
        <f>SUM(S41:AA41)</f>
        <v>13.552111092777009</v>
      </c>
    </row>
    <row r="41" spans="2:27" x14ac:dyDescent="0.25">
      <c r="B41" s="95" t="s">
        <v>170</v>
      </c>
      <c r="C41" s="122">
        <v>0.01</v>
      </c>
      <c r="E41" s="111" t="s">
        <v>177</v>
      </c>
      <c r="G41" s="91">
        <f>($C$21*$C$33*G37/($C$21+$C$22)+$C$22*$C$32*G37/($C$21+$C$22))/1000000</f>
        <v>1.5985983862837525</v>
      </c>
      <c r="H41" s="91">
        <f t="shared" ref="H41:O41" si="8">($C$21*$C$33*H37/($C$21+$C$22)+$C$22*$C$32*H37/($C$21+$C$22))/1000000</f>
        <v>1.4458650915077567</v>
      </c>
      <c r="I41" s="91">
        <f t="shared" si="8"/>
        <v>1.3077242419220503</v>
      </c>
      <c r="J41" s="91">
        <f t="shared" si="8"/>
        <v>1.1827816460574858</v>
      </c>
      <c r="K41" s="91">
        <f t="shared" si="8"/>
        <v>1.0697763162930216</v>
      </c>
      <c r="L41" s="91">
        <f t="shared" si="8"/>
        <v>0.96756774229302323</v>
      </c>
      <c r="M41" s="91">
        <f t="shared" si="8"/>
        <v>0.87512438036587448</v>
      </c>
      <c r="N41" s="91">
        <f t="shared" si="8"/>
        <v>0.79151324257234668</v>
      </c>
      <c r="O41" s="91">
        <f t="shared" si="8"/>
        <v>0.71589048051142667</v>
      </c>
      <c r="Q41" s="111" t="s">
        <v>177</v>
      </c>
      <c r="S41" s="91">
        <f>($C$21*$C$33*S37/($C$21+$C$22)+$C$22*$C$32*S37/($C$21+$C$22))/1000000</f>
        <v>1.7105002733236156</v>
      </c>
      <c r="T41" s="91">
        <f t="shared" ref="T41:AA41" si="9">($C$21*$C$33*T37/($C$21+$C$22)+$C$22*$C$32*T37/($C$21+$C$22))/1000000</f>
        <v>1.6553709432672303</v>
      </c>
      <c r="U41" s="91">
        <f t="shared" si="9"/>
        <v>1.6020184284969146</v>
      </c>
      <c r="V41" s="91">
        <f t="shared" si="9"/>
        <v>1.5503854623533846</v>
      </c>
      <c r="W41" s="91">
        <f t="shared" si="9"/>
        <v>1.5004166238786485</v>
      </c>
      <c r="X41" s="91">
        <f t="shared" si="9"/>
        <v>1.4520582783291514</v>
      </c>
      <c r="Y41" s="91">
        <f t="shared" si="9"/>
        <v>1.4052585196061851</v>
      </c>
      <c r="Z41" s="91">
        <f t="shared" si="9"/>
        <v>1.3599671145417562</v>
      </c>
      <c r="AA41" s="91">
        <f t="shared" si="9"/>
        <v>1.316135448980124</v>
      </c>
    </row>
    <row r="42" spans="2:27" x14ac:dyDescent="0.25">
      <c r="B42" s="95" t="s">
        <v>172</v>
      </c>
      <c r="C42" s="114">
        <v>1E-3</v>
      </c>
      <c r="E42" s="115" t="s">
        <v>179</v>
      </c>
      <c r="F42" s="125">
        <f>SUM(G43:O43)</f>
        <v>17.173132220139333</v>
      </c>
      <c r="Q42" s="115" t="s">
        <v>179</v>
      </c>
      <c r="R42" s="125">
        <f>SUM(S43:AA43)</f>
        <v>23.378794630551234</v>
      </c>
    </row>
    <row r="43" spans="2:27" x14ac:dyDescent="0.25">
      <c r="B43" s="95" t="s">
        <v>174</v>
      </c>
      <c r="C43" s="104">
        <v>0.05</v>
      </c>
      <c r="E43" s="111" t="s">
        <v>181</v>
      </c>
      <c r="G43" s="91">
        <f>(G39*$C$31/1000000)</f>
        <v>2.7577477127956569</v>
      </c>
      <c r="H43" s="91">
        <f t="shared" ref="H43:N43" si="10">(H39*$C$31/1000000)</f>
        <v>2.4942669674438442</v>
      </c>
      <c r="I43" s="91">
        <f t="shared" si="10"/>
        <v>2.2559597007423946</v>
      </c>
      <c r="J43" s="91">
        <f t="shared" si="10"/>
        <v>2.0404207880719953</v>
      </c>
      <c r="K43" s="91">
        <f t="shared" si="10"/>
        <v>1.8454748952413782</v>
      </c>
      <c r="L43" s="91">
        <f t="shared" si="10"/>
        <v>1.6691545238491288</v>
      </c>
      <c r="M43" s="91">
        <f t="shared" si="10"/>
        <v>1.5096801542356439</v>
      </c>
      <c r="N43" s="91">
        <f t="shared" si="10"/>
        <v>1.3654422856172679</v>
      </c>
      <c r="O43" s="91">
        <f>(O39*$C$31/1000000)</f>
        <v>1.234985192142025</v>
      </c>
      <c r="Q43" s="111" t="s">
        <v>181</v>
      </c>
      <c r="S43" s="91">
        <f>(S39*$C$31/1000000)</f>
        <v>2.9507900526913531</v>
      </c>
      <c r="T43" s="91">
        <f t="shared" ref="T43:AA43" si="11">(T39*$C$31/1000000)</f>
        <v>2.8556862510264578</v>
      </c>
      <c r="U43" s="91">
        <f t="shared" si="11"/>
        <v>2.7636476396765657</v>
      </c>
      <c r="V43" s="91">
        <f t="shared" si="11"/>
        <v>2.6745754277258267</v>
      </c>
      <c r="W43" s="91">
        <f t="shared" si="11"/>
        <v>2.5883740082841964</v>
      </c>
      <c r="X43" s="91">
        <f t="shared" si="11"/>
        <v>2.5049508558664533</v>
      </c>
      <c r="Y43" s="91">
        <f t="shared" si="11"/>
        <v>2.4242164270786963</v>
      </c>
      <c r="Z43" s="91">
        <f t="shared" si="11"/>
        <v>2.3460840645056997</v>
      </c>
      <c r="AA43" s="91">
        <f t="shared" si="11"/>
        <v>2.2704699036959806</v>
      </c>
    </row>
    <row r="44" spans="2:27" x14ac:dyDescent="0.25">
      <c r="B44" s="95" t="s">
        <v>176</v>
      </c>
      <c r="C44" s="126">
        <f>C21+C22</f>
        <v>2</v>
      </c>
      <c r="E44" s="123" t="s">
        <v>183</v>
      </c>
      <c r="F44" s="107">
        <f>SUM(G45:O45)</f>
        <v>0.55890497946397455</v>
      </c>
      <c r="Q44" s="123" t="s">
        <v>183</v>
      </c>
      <c r="R44" s="107">
        <f>SUM(S45:AA45)</f>
        <v>0.73593264911186762</v>
      </c>
    </row>
    <row r="45" spans="2:27" x14ac:dyDescent="0.25">
      <c r="B45" s="95" t="s">
        <v>178</v>
      </c>
      <c r="C45" s="104">
        <v>0.96</v>
      </c>
      <c r="E45" s="111" t="s">
        <v>185</v>
      </c>
      <c r="G45" s="110">
        <f t="shared" ref="G45:O45" si="12">(G43-G41-G34-G32)*$F$25</f>
        <v>0.11110215661949355</v>
      </c>
      <c r="H45" s="110">
        <f t="shared" si="12"/>
        <v>9.5104978321888606E-2</v>
      </c>
      <c r="I45" s="110">
        <f t="shared" si="12"/>
        <v>8.0988312684400821E-2</v>
      </c>
      <c r="J45" s="110">
        <f t="shared" si="12"/>
        <v>6.8549456512332713E-2</v>
      </c>
      <c r="K45" s="110">
        <f t="shared" si="12"/>
        <v>5.7606580259243673E-2</v>
      </c>
      <c r="L45" s="110">
        <f t="shared" si="12"/>
        <v>4.7996635129357729E-2</v>
      </c>
      <c r="M45" s="110">
        <f t="shared" si="12"/>
        <v>3.9573466589247375E-2</v>
      </c>
      <c r="N45" s="110">
        <f t="shared" si="12"/>
        <v>3.2206114146094769E-2</v>
      </c>
      <c r="O45" s="110">
        <f t="shared" si="12"/>
        <v>2.5777279201915443E-2</v>
      </c>
      <c r="Q45" s="111" t="s">
        <v>185</v>
      </c>
      <c r="S45" s="110">
        <f t="shared" ref="S45:AA45" si="13">(S43-S41-S34-S32)*$R$25</f>
        <v>0.118879307582858</v>
      </c>
      <c r="T45" s="110">
        <f t="shared" si="13"/>
        <v>0.10888568968073051</v>
      </c>
      <c r="U45" s="110">
        <f t="shared" si="13"/>
        <v>9.9214165535836424E-2</v>
      </c>
      <c r="V45" s="110">
        <f t="shared" si="13"/>
        <v>8.9854354084034166E-2</v>
      </c>
      <c r="W45" s="110">
        <f t="shared" si="13"/>
        <v>8.0796208842310618E-2</v>
      </c>
      <c r="X45" s="110">
        <f t="shared" si="13"/>
        <v>7.2030007125249124E-2</v>
      </c>
      <c r="Y45" s="110">
        <f t="shared" si="13"/>
        <v>6.3546339609051455E-2</v>
      </c>
      <c r="Z45" s="110">
        <f t="shared" si="13"/>
        <v>5.5336100231909519E-2</v>
      </c>
      <c r="AA45" s="110">
        <f t="shared" si="13"/>
        <v>4.7390476419887778E-2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9.3215660428801836</v>
      </c>
      <c r="E48" s="66" t="s">
        <v>191</v>
      </c>
      <c r="F48" s="91">
        <f>SUM(G49:O49)</f>
        <v>6.6101957093901982</v>
      </c>
      <c r="Q48" s="66" t="s">
        <v>191</v>
      </c>
      <c r="R48" s="91">
        <f>SUM(S49:AA49)</f>
        <v>9.022800888662351</v>
      </c>
    </row>
    <row r="49" spans="2:27" x14ac:dyDescent="0.25">
      <c r="B49" s="129" t="s">
        <v>186</v>
      </c>
      <c r="C49" s="130">
        <f>C26*C25</f>
        <v>360000</v>
      </c>
      <c r="E49" s="111" t="s">
        <v>191</v>
      </c>
      <c r="G49" s="131">
        <f>G43-G41-G45-G47-G34</f>
        <v>1.0409910951260557</v>
      </c>
      <c r="H49" s="128">
        <f t="shared" ref="H49:O49" si="16">H43-H41-H45-H47-H34</f>
        <v>0.94670243521573627</v>
      </c>
      <c r="I49" s="128">
        <f t="shared" si="16"/>
        <v>0.86108409716541756</v>
      </c>
      <c r="J49" s="128">
        <f t="shared" si="16"/>
        <v>0.78332982665121798</v>
      </c>
      <c r="K49" s="128">
        <f t="shared" si="16"/>
        <v>0.71270895303401116</v>
      </c>
      <c r="L49" s="128">
        <f t="shared" si="16"/>
        <v>0.6485592626369332</v>
      </c>
      <c r="M49" s="128">
        <f t="shared" si="16"/>
        <v>0.59028054672929342</v>
      </c>
      <c r="N49" s="128">
        <f t="shared" si="16"/>
        <v>0.53732876015936037</v>
      </c>
      <c r="O49" s="128">
        <f t="shared" si="16"/>
        <v>0.48921073267217252</v>
      </c>
      <c r="Q49" s="111" t="s">
        <v>191</v>
      </c>
      <c r="S49" s="128">
        <f t="shared" ref="S49:Z49" si="17">S43-S41-S45-S47-S34</f>
        <v>1.1138604717848795</v>
      </c>
      <c r="T49" s="128">
        <f t="shared" si="17"/>
        <v>1.0838796180784971</v>
      </c>
      <c r="U49" s="128">
        <f t="shared" si="17"/>
        <v>1.0548650456438147</v>
      </c>
      <c r="V49" s="128">
        <f t="shared" si="17"/>
        <v>1.026785611288408</v>
      </c>
      <c r="W49" s="128">
        <f t="shared" si="17"/>
        <v>0.99961117556323731</v>
      </c>
      <c r="X49" s="128">
        <f t="shared" si="17"/>
        <v>0.97331257041205288</v>
      </c>
      <c r="Y49" s="128">
        <f t="shared" si="17"/>
        <v>0.94786156786345988</v>
      </c>
      <c r="Z49" s="128">
        <f t="shared" si="17"/>
        <v>0.92323084973203406</v>
      </c>
      <c r="AA49" s="128">
        <f>AA43-AA41-AA45-AA47-AA34</f>
        <v>0.89939397829596879</v>
      </c>
    </row>
    <row r="50" spans="2:27" x14ac:dyDescent="0.25">
      <c r="B50" s="129" t="s">
        <v>188</v>
      </c>
      <c r="C50" s="130">
        <f>C27*C28</f>
        <v>6720000</v>
      </c>
      <c r="E50" s="66" t="s">
        <v>194</v>
      </c>
      <c r="F50" s="91">
        <f>C31</f>
        <v>1.0026561999999999</v>
      </c>
      <c r="Q50" s="66" t="s">
        <v>194</v>
      </c>
      <c r="R50" s="91">
        <f>C31</f>
        <v>1.0026561999999999</v>
      </c>
    </row>
    <row r="51" spans="2:27" x14ac:dyDescent="0.25">
      <c r="B51" s="129" t="s">
        <v>190</v>
      </c>
      <c r="C51" s="130">
        <f>C38*C27*1000</f>
        <v>72000</v>
      </c>
      <c r="E51" s="66" t="s">
        <v>125</v>
      </c>
      <c r="F51" s="91">
        <f>F30/F38*1000000</f>
        <v>0.44080801410952969</v>
      </c>
      <c r="Q51" s="66" t="s">
        <v>125</v>
      </c>
      <c r="R51" s="91">
        <f>R30/R38*1000000</f>
        <v>0.32380002603331443</v>
      </c>
    </row>
    <row r="52" spans="2:27" x14ac:dyDescent="0.25">
      <c r="B52" s="129" t="s">
        <v>192</v>
      </c>
      <c r="C52" s="132">
        <f>C41*C27*1000</f>
        <v>48000</v>
      </c>
      <c r="E52" s="66" t="s">
        <v>198</v>
      </c>
      <c r="F52" s="91">
        <f>F40*1000000/F38</f>
        <v>0.58121508935729327</v>
      </c>
      <c r="Q52" s="66" t="s">
        <v>198</v>
      </c>
      <c r="R52" s="91">
        <f>R40*1000000/R38</f>
        <v>0.58121508935729338</v>
      </c>
    </row>
    <row r="53" spans="2:27" x14ac:dyDescent="0.25">
      <c r="B53" s="129" t="s">
        <v>193</v>
      </c>
      <c r="C53" s="133">
        <v>0</v>
      </c>
      <c r="E53" s="66" t="s">
        <v>200</v>
      </c>
      <c r="F53" s="91">
        <f>SUM(G54:O54)</f>
        <v>0.66101957093901986</v>
      </c>
      <c r="Q53" s="66" t="s">
        <v>200</v>
      </c>
      <c r="R53" s="91">
        <f>SUM(S54:AA54)</f>
        <v>0.90228008886623523</v>
      </c>
    </row>
    <row r="54" spans="2:27" x14ac:dyDescent="0.25">
      <c r="B54" s="129" t="s">
        <v>195</v>
      </c>
      <c r="C54" s="134">
        <f>(C52+C51+C50+C49+C40-C53)</f>
        <v>7550000</v>
      </c>
      <c r="E54" s="66" t="s">
        <v>201</v>
      </c>
      <c r="G54" s="91">
        <f t="shared" ref="G54:O54" si="18">G49*$C$46</f>
        <v>0.10409910951260558</v>
      </c>
      <c r="H54" s="91">
        <f t="shared" si="18"/>
        <v>9.4670243521573633E-2</v>
      </c>
      <c r="I54" s="91">
        <f t="shared" si="18"/>
        <v>8.6108409716541767E-2</v>
      </c>
      <c r="J54" s="91">
        <f t="shared" si="18"/>
        <v>7.83329826651218E-2</v>
      </c>
      <c r="K54" s="91">
        <f t="shared" si="18"/>
        <v>7.1270895303401124E-2</v>
      </c>
      <c r="L54" s="91">
        <f t="shared" si="18"/>
        <v>6.4855926263693325E-2</v>
      </c>
      <c r="M54" s="91">
        <f t="shared" si="18"/>
        <v>5.9028054672929348E-2</v>
      </c>
      <c r="N54" s="91">
        <f t="shared" si="18"/>
        <v>5.3732876015936043E-2</v>
      </c>
      <c r="O54" s="91">
        <f t="shared" si="18"/>
        <v>4.8921073267217258E-2</v>
      </c>
      <c r="Q54" s="66" t="s">
        <v>201</v>
      </c>
      <c r="S54" s="91">
        <f>S49*$C$46</f>
        <v>0.11138604717848795</v>
      </c>
      <c r="T54" s="91">
        <f t="shared" ref="T54:AA54" si="19">T49*$C$46</f>
        <v>0.10838796180784971</v>
      </c>
      <c r="U54" s="91">
        <f t="shared" si="19"/>
        <v>0.10548650456438147</v>
      </c>
      <c r="V54" s="91">
        <f t="shared" si="19"/>
        <v>0.1026785611288408</v>
      </c>
      <c r="W54" s="91">
        <f t="shared" si="19"/>
        <v>9.9961117556323739E-2</v>
      </c>
      <c r="X54" s="91">
        <f t="shared" si="19"/>
        <v>9.7331257041205294E-2</v>
      </c>
      <c r="Y54" s="91">
        <f t="shared" si="19"/>
        <v>9.4786156786345999E-2</v>
      </c>
      <c r="Z54" s="91">
        <f t="shared" si="19"/>
        <v>9.2323084973203406E-2</v>
      </c>
      <c r="AA54" s="91">
        <f t="shared" si="19"/>
        <v>8.9939397829596882E-2</v>
      </c>
    </row>
    <row r="55" spans="2:27" x14ac:dyDescent="0.25">
      <c r="B55" s="129" t="s">
        <v>196</v>
      </c>
      <c r="C55" s="135" t="s">
        <v>197</v>
      </c>
      <c r="E55" s="80" t="s">
        <v>202</v>
      </c>
      <c r="F55" s="91">
        <f>-(F30)</f>
        <v>-7.55</v>
      </c>
      <c r="G55" s="128">
        <f t="shared" ref="G55:N55" si="20">G43-G41-G54-G45-G47-G34</f>
        <v>0.93689198561345011</v>
      </c>
      <c r="H55" s="128">
        <f t="shared" si="20"/>
        <v>0.85203219169416267</v>
      </c>
      <c r="I55" s="128">
        <f t="shared" si="20"/>
        <v>0.77497568744887591</v>
      </c>
      <c r="J55" s="128">
        <f t="shared" si="20"/>
        <v>0.70499684398609619</v>
      </c>
      <c r="K55" s="128">
        <f t="shared" si="20"/>
        <v>0.64143805773061002</v>
      </c>
      <c r="L55" s="128">
        <f t="shared" si="20"/>
        <v>0.5837033363732399</v>
      </c>
      <c r="M55" s="128">
        <f t="shared" si="20"/>
        <v>0.53125249205636405</v>
      </c>
      <c r="N55" s="128">
        <f t="shared" si="20"/>
        <v>0.48359588414342441</v>
      </c>
      <c r="O55" s="128">
        <f>O43-O41-O54-O45-O47-O34+O35</f>
        <v>0.63284220427974369</v>
      </c>
      <c r="Q55" s="80" t="s">
        <v>202</v>
      </c>
      <c r="R55" s="91">
        <f>-(R30)</f>
        <v>-7.55</v>
      </c>
      <c r="S55" s="128">
        <f>S43-S41-S54-S45-S47-S34</f>
        <v>1.0024744246063915</v>
      </c>
      <c r="T55" s="128">
        <f t="shared" ref="T55:Z55" si="21">T43-T41-T54-T45-T47-T34</f>
        <v>0.97549165627064738</v>
      </c>
      <c r="U55" s="128">
        <f t="shared" si="21"/>
        <v>0.94937854107943342</v>
      </c>
      <c r="V55" s="128">
        <f t="shared" si="21"/>
        <v>0.92410705015956718</v>
      </c>
      <c r="W55" s="128">
        <f t="shared" si="21"/>
        <v>0.89965005800691356</v>
      </c>
      <c r="X55" s="128">
        <f t="shared" si="21"/>
        <v>0.87598131337084761</v>
      </c>
      <c r="Y55" s="128">
        <f t="shared" si="21"/>
        <v>0.85307541107711393</v>
      </c>
      <c r="Z55" s="128">
        <f t="shared" si="21"/>
        <v>0.83090776475883066</v>
      </c>
      <c r="AA55" s="128">
        <f>AA43-AA41-AA54-AA45-AA47-AA34+AA35</f>
        <v>1.1634545804663718</v>
      </c>
    </row>
    <row r="56" spans="2:27" ht="13.95" thickBot="1" x14ac:dyDescent="0.3">
      <c r="B56" s="129" t="s">
        <v>199</v>
      </c>
      <c r="C56" s="136">
        <f>F56</f>
        <v>-0.18652600220848115</v>
      </c>
      <c r="E56" s="137" t="s">
        <v>203</v>
      </c>
      <c r="F56" s="93">
        <f>SUM(F55:O55)/F30</f>
        <v>-0.18652600220848115</v>
      </c>
      <c r="G56" s="137"/>
      <c r="H56" s="137"/>
      <c r="I56" s="137"/>
      <c r="J56" s="137"/>
      <c r="K56" s="137"/>
      <c r="L56" s="137"/>
      <c r="M56" s="137"/>
      <c r="N56" s="137"/>
      <c r="O56" s="137"/>
      <c r="Q56" s="137" t="s">
        <v>131</v>
      </c>
      <c r="R56" s="93">
        <f>IRR(R55:AA55)</f>
        <v>2.378918300993349E-2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1949B-27DA-4F89-998E-D8DD60A4CCF5}">
  <sheetPr>
    <tabColor theme="9" tint="0.39997558519241921"/>
  </sheetPr>
  <dimension ref="A1:AA57"/>
  <sheetViews>
    <sheetView zoomScale="70" zoomScaleNormal="70" workbookViewId="0">
      <selection activeCell="G27" sqref="G27"/>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243</v>
      </c>
      <c r="E8" s="79"/>
      <c r="F8" s="79"/>
      <c r="G8" s="79"/>
      <c r="H8" s="79"/>
    </row>
    <row r="9" spans="1:24" s="75" customFormat="1" x14ac:dyDescent="0.3">
      <c r="B9" s="80"/>
      <c r="D9" s="81"/>
      <c r="E9" s="82"/>
      <c r="F9" s="82"/>
      <c r="G9" s="82"/>
      <c r="H9" s="82"/>
    </row>
    <row r="10" spans="1:24" s="75" customFormat="1" x14ac:dyDescent="0.3">
      <c r="B10" s="57" t="s">
        <v>6</v>
      </c>
      <c r="C10" s="60" t="s">
        <v>80</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2.6052418673071509E-2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2.6052418673071509E-2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242</v>
      </c>
      <c r="E20" s="86" t="s">
        <v>125</v>
      </c>
      <c r="F20" s="87">
        <f>F51</f>
        <v>0.57176298365183031</v>
      </c>
    </row>
    <row r="21" spans="2:27" x14ac:dyDescent="0.25">
      <c r="B21" s="88" t="s">
        <v>28</v>
      </c>
      <c r="C21" s="89">
        <v>1</v>
      </c>
      <c r="E21" s="66" t="s">
        <v>127</v>
      </c>
      <c r="F21" s="90">
        <f>F56</f>
        <v>-0.17895728657117738</v>
      </c>
    </row>
    <row r="22" spans="2:27" x14ac:dyDescent="0.25">
      <c r="B22" s="88" t="s">
        <v>27</v>
      </c>
      <c r="C22" s="89">
        <v>0.5</v>
      </c>
      <c r="E22" s="66" t="s">
        <v>129</v>
      </c>
      <c r="F22" s="91">
        <f>SUM(F55:O55)</f>
        <v>-1.3511275136123893</v>
      </c>
    </row>
    <row r="23" spans="2:27" ht="13.95" thickBot="1" x14ac:dyDescent="0.3">
      <c r="B23" s="88" t="s">
        <v>69</v>
      </c>
      <c r="C23" s="89">
        <f>C21+C22</f>
        <v>1.5</v>
      </c>
      <c r="E23" s="92" t="s">
        <v>131</v>
      </c>
      <c r="F23" s="93">
        <f>R56</f>
        <v>2.6052418673071509E-2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1.1272753999999998</v>
      </c>
      <c r="E31" s="109" t="s">
        <v>157</v>
      </c>
      <c r="F31" s="110">
        <f>SUM(G32:O32)</f>
        <v>3.7001105782487054</v>
      </c>
      <c r="G31" s="91"/>
      <c r="H31" s="91"/>
      <c r="I31" s="91"/>
      <c r="J31" s="91"/>
      <c r="K31" s="91"/>
      <c r="L31" s="91"/>
      <c r="M31" s="91"/>
      <c r="N31" s="91"/>
      <c r="O31" s="91"/>
      <c r="Q31" s="109" t="s">
        <v>157</v>
      </c>
      <c r="R31" s="110">
        <f>SUM(S32:AA32)</f>
        <v>5.1112522059950622</v>
      </c>
      <c r="S31" s="91"/>
      <c r="T31" s="91"/>
      <c r="U31" s="91"/>
      <c r="V31" s="91"/>
      <c r="W31" s="91"/>
      <c r="X31" s="91"/>
      <c r="Y31" s="91"/>
      <c r="Z31" s="91"/>
      <c r="AA31" s="91"/>
    </row>
    <row r="32" spans="2:27" x14ac:dyDescent="0.25">
      <c r="B32" s="95" t="s">
        <v>143</v>
      </c>
      <c r="C32" s="108">
        <v>0.73213585999999997</v>
      </c>
      <c r="E32" s="111" t="s">
        <v>159</v>
      </c>
      <c r="F32" s="91"/>
      <c r="G32" s="110">
        <f t="shared" ref="G32:O32" si="0">($C$49+$C$50+$C$40)*(1-$C$43)/$C$48/1000000/(1+$F$24)^G28</f>
        <v>0.53076346895068138</v>
      </c>
      <c r="H32" s="110">
        <f t="shared" si="0"/>
        <v>0.49604062518755271</v>
      </c>
      <c r="I32" s="110">
        <f t="shared" si="0"/>
        <v>0.46358936933416139</v>
      </c>
      <c r="J32" s="110">
        <f t="shared" si="0"/>
        <v>0.43326109283566488</v>
      </c>
      <c r="K32" s="110">
        <f t="shared" si="0"/>
        <v>0.40491690919221013</v>
      </c>
      <c r="L32" s="110">
        <f t="shared" si="0"/>
        <v>0.37842701793664502</v>
      </c>
      <c r="M32" s="110">
        <f t="shared" si="0"/>
        <v>0.35367011022116357</v>
      </c>
      <c r="N32" s="110">
        <f t="shared" si="0"/>
        <v>0.33053281329080708</v>
      </c>
      <c r="O32" s="110">
        <f t="shared" si="0"/>
        <v>0.30890917129981965</v>
      </c>
      <c r="Q32" s="111" t="s">
        <v>159</v>
      </c>
      <c r="R32" s="91"/>
      <c r="S32" s="110">
        <f t="shared" ref="S32:AA32" si="1">($C$49+$C$50+$C$40)*(1-$C$43)/$C$48/1000000/(1+$R$24)^S28</f>
        <v>0.56791691177722914</v>
      </c>
      <c r="T32" s="110">
        <f t="shared" si="1"/>
        <v>0.56791691177722914</v>
      </c>
      <c r="U32" s="110">
        <f t="shared" si="1"/>
        <v>0.56791691177722914</v>
      </c>
      <c r="V32" s="110">
        <f t="shared" si="1"/>
        <v>0.56791691177722914</v>
      </c>
      <c r="W32" s="110">
        <f t="shared" si="1"/>
        <v>0.56791691177722914</v>
      </c>
      <c r="X32" s="110">
        <f t="shared" si="1"/>
        <v>0.56791691177722914</v>
      </c>
      <c r="Y32" s="110">
        <f t="shared" si="1"/>
        <v>0.56791691177722914</v>
      </c>
      <c r="Z32" s="110">
        <f t="shared" si="1"/>
        <v>0.56791691177722914</v>
      </c>
      <c r="AA32" s="110">
        <f t="shared" si="1"/>
        <v>0.56791691177722914</v>
      </c>
    </row>
    <row r="33" spans="2:27" x14ac:dyDescent="0.25">
      <c r="B33" s="95" t="s">
        <v>154</v>
      </c>
      <c r="C33" s="108">
        <v>0.3264127</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15534030.28036318</v>
      </c>
      <c r="G36" s="120"/>
      <c r="H36" s="120"/>
      <c r="I36" s="120"/>
      <c r="J36" s="120"/>
      <c r="K36" s="120"/>
      <c r="L36" s="120"/>
      <c r="M36" s="120"/>
      <c r="N36" s="120"/>
      <c r="O36" s="120"/>
      <c r="Q36" s="118" t="s">
        <v>167</v>
      </c>
      <c r="R36" s="119">
        <f>SUM(S37:AA37)</f>
        <v>21224301.905272812</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2426704.9944143211</v>
      </c>
      <c r="H37" s="119">
        <f t="shared" si="4"/>
        <v>2212902.8145180675</v>
      </c>
      <c r="I37" s="119">
        <f t="shared" si="4"/>
        <v>2017937.4410047927</v>
      </c>
      <c r="J37" s="119">
        <f t="shared" si="4"/>
        <v>1840149.2777240644</v>
      </c>
      <c r="K37" s="119">
        <f t="shared" si="4"/>
        <v>1678024.9454226526</v>
      </c>
      <c r="L37" s="119">
        <f t="shared" si="4"/>
        <v>1530184.3994652971</v>
      </c>
      <c r="M37" s="119">
        <f t="shared" si="4"/>
        <v>1395369.1825345394</v>
      </c>
      <c r="N37" s="119">
        <f t="shared" si="4"/>
        <v>1272431.7123135496</v>
      </c>
      <c r="O37" s="119">
        <f t="shared" si="4"/>
        <v>1160325.5129658955</v>
      </c>
      <c r="Q37" s="121" t="s">
        <v>169</v>
      </c>
      <c r="R37" s="119"/>
      <c r="S37" s="119">
        <f t="shared" ref="S37:AA37" si="5">$C$27*$C$44*$C$34/$C$45*($C$35*(1-$C$36)^((S28-1)*$C$34*$C$44))/$C$29/$C$30/((1+$R$24)^S28)</f>
        <v>2596574.3440233236</v>
      </c>
      <c r="T37" s="119">
        <f t="shared" si="5"/>
        <v>2533552.4323417353</v>
      </c>
      <c r="U37" s="119">
        <f t="shared" si="5"/>
        <v>2472060.1365408343</v>
      </c>
      <c r="V37" s="119">
        <f t="shared" si="5"/>
        <v>2412060.3310450856</v>
      </c>
      <c r="W37" s="119">
        <f t="shared" si="5"/>
        <v>2353516.7913603149</v>
      </c>
      <c r="X37" s="119">
        <f t="shared" si="5"/>
        <v>2296394.1722034062</v>
      </c>
      <c r="Y37" s="119">
        <f t="shared" si="5"/>
        <v>2240657.9861628129</v>
      </c>
      <c r="Z37" s="119">
        <f t="shared" si="5"/>
        <v>2186274.5828770068</v>
      </c>
      <c r="AA37" s="119">
        <f t="shared" si="5"/>
        <v>2133211.1287182923</v>
      </c>
    </row>
    <row r="38" spans="2:27" x14ac:dyDescent="0.25">
      <c r="B38" s="95" t="s">
        <v>164</v>
      </c>
      <c r="C38" s="122">
        <v>1.4999999999999999E-2</v>
      </c>
      <c r="E38" s="118" t="s">
        <v>171</v>
      </c>
      <c r="F38" s="119">
        <f>SUM(G39:O39)</f>
        <v>13204772.284799572</v>
      </c>
      <c r="G38" s="120"/>
      <c r="H38" s="120"/>
      <c r="I38" s="120"/>
      <c r="J38" s="120"/>
      <c r="K38" s="120"/>
      <c r="L38" s="120"/>
      <c r="M38" s="120"/>
      <c r="N38" s="120"/>
      <c r="O38" s="120"/>
      <c r="Q38" s="118" t="s">
        <v>171</v>
      </c>
      <c r="R38" s="119">
        <f>SUM(S39:AA39)</f>
        <v>18041813.264471941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2062831.4915887848</v>
      </c>
      <c r="H39" s="119">
        <f t="shared" si="6"/>
        <v>1881087.9872586406</v>
      </c>
      <c r="I39" s="119">
        <f t="shared" si="6"/>
        <v>1715356.7948894505</v>
      </c>
      <c r="J39" s="119">
        <f t="shared" si="6"/>
        <v>1564227.1673115718</v>
      </c>
      <c r="K39" s="119">
        <f t="shared" si="6"/>
        <v>1426412.649686255</v>
      </c>
      <c r="L39" s="119">
        <f t="shared" si="6"/>
        <v>1300740.128866263</v>
      </c>
      <c r="M39" s="119">
        <f t="shared" si="6"/>
        <v>1186139.8475505444</v>
      </c>
      <c r="N39" s="119">
        <f t="shared" si="6"/>
        <v>1081636.2982308541</v>
      </c>
      <c r="O39" s="119">
        <f t="shared" si="6"/>
        <v>986339.91941720899</v>
      </c>
      <c r="Q39" s="121" t="s">
        <v>173</v>
      </c>
      <c r="R39" s="120"/>
      <c r="S39" s="119">
        <f t="shared" ref="S39:AA39" si="7">$C$27*$C$44*$C$34*$C$45*($C$35*(1-$C$36)^((S28-1)*$C$34*$C$44))*$C$29*$C$30/((1+$R$24)^S28)</f>
        <v>2207229.696</v>
      </c>
      <c r="T39" s="119">
        <f t="shared" si="7"/>
        <v>2153657.6366124176</v>
      </c>
      <c r="U39" s="119">
        <f t="shared" si="7"/>
        <v>2101385.8340817573</v>
      </c>
      <c r="V39" s="119">
        <f t="shared" si="7"/>
        <v>2050382.7296456108</v>
      </c>
      <c r="W39" s="119">
        <f t="shared" si="7"/>
        <v>2000617.53050983</v>
      </c>
      <c r="X39" s="119">
        <f t="shared" si="7"/>
        <v>1952060.1912575806</v>
      </c>
      <c r="Y39" s="119">
        <f t="shared" si="7"/>
        <v>1904681.3957096133</v>
      </c>
      <c r="Z39" s="119">
        <f t="shared" si="7"/>
        <v>1858452.5392248107</v>
      </c>
      <c r="AA39" s="119">
        <f t="shared" si="7"/>
        <v>1813345.711430321</v>
      </c>
    </row>
    <row r="40" spans="2:27" x14ac:dyDescent="0.25">
      <c r="B40" s="95" t="s">
        <v>168</v>
      </c>
      <c r="C40" s="97">
        <v>350000</v>
      </c>
      <c r="E40" s="123" t="s">
        <v>175</v>
      </c>
      <c r="F40" s="124">
        <f>SUM(G41:O41)</f>
        <v>7.1713433833233138</v>
      </c>
      <c r="Q40" s="123" t="s">
        <v>175</v>
      </c>
      <c r="R40" s="124">
        <f>SUM(S41:AA41)</f>
        <v>9.7982786364490106</v>
      </c>
    </row>
    <row r="41" spans="2:27" x14ac:dyDescent="0.25">
      <c r="B41" s="95" t="s">
        <v>170</v>
      </c>
      <c r="C41" s="122">
        <v>0.01</v>
      </c>
      <c r="E41" s="111" t="s">
        <v>177</v>
      </c>
      <c r="G41" s="91">
        <f>($C$21*$C$33*G37/($C$21+$C$22)+$C$22*$C$32*G37/($C$21+$C$22))/1000000</f>
        <v>1.1202974689041172</v>
      </c>
      <c r="H41" s="91">
        <f t="shared" ref="H41:O41" si="8">($C$21*$C$33*H37/($C$21+$C$22)+$C$22*$C$32*H37/($C$21+$C$22))/1000000</f>
        <v>1.0215948900841632</v>
      </c>
      <c r="I41" s="91">
        <f t="shared" si="8"/>
        <v>0.93158839363172441</v>
      </c>
      <c r="J41" s="91">
        <f t="shared" si="8"/>
        <v>0.8495118207549367</v>
      </c>
      <c r="K41" s="91">
        <f t="shared" si="8"/>
        <v>0.77466651424132937</v>
      </c>
      <c r="L41" s="91">
        <f t="shared" si="8"/>
        <v>0.7064153713052671</v>
      </c>
      <c r="M41" s="91">
        <f t="shared" si="8"/>
        <v>0.64417742040273529</v>
      </c>
      <c r="N41" s="91">
        <f t="shared" si="8"/>
        <v>0.58742287584991026</v>
      </c>
      <c r="O41" s="91">
        <f t="shared" si="8"/>
        <v>0.53566862814913097</v>
      </c>
      <c r="Q41" s="111" t="s">
        <v>177</v>
      </c>
      <c r="S41" s="91">
        <f>($C$21*$C$33*S37/($C$21+$C$22)+$C$22*$C$32*S37/($C$21+$C$22))/1000000</f>
        <v>1.1987182917274051</v>
      </c>
      <c r="T41" s="91">
        <f t="shared" ref="T41:AA41" si="9">($C$21*$C$33*T37/($C$21+$C$22)+$C$22*$C$32*T37/($C$21+$C$22))/1000000</f>
        <v>1.1696239896573581</v>
      </c>
      <c r="U41" s="91">
        <f t="shared" si="9"/>
        <v>1.1412358404997884</v>
      </c>
      <c r="V41" s="91">
        <f t="shared" si="9"/>
        <v>1.1135367050934062</v>
      </c>
      <c r="W41" s="91">
        <f t="shared" si="9"/>
        <v>1.0865098602645129</v>
      </c>
      <c r="X41" s="91">
        <f t="shared" si="9"/>
        <v>1.0601389887304955</v>
      </c>
      <c r="Y41" s="91">
        <f t="shared" si="9"/>
        <v>1.0344081692483706</v>
      </c>
      <c r="Z41" s="91">
        <f t="shared" si="9"/>
        <v>1.0093018670024378</v>
      </c>
      <c r="AA41" s="91">
        <f t="shared" si="9"/>
        <v>0.98480492422523602</v>
      </c>
    </row>
    <row r="42" spans="2:27" x14ac:dyDescent="0.25">
      <c r="B42" s="95" t="s">
        <v>172</v>
      </c>
      <c r="C42" s="114">
        <v>1E-3</v>
      </c>
      <c r="E42" s="115" t="s">
        <v>179</v>
      </c>
      <c r="F42" s="125">
        <f>SUM(G43:O43)</f>
        <v>14.885414959256352</v>
      </c>
      <c r="Q42" s="115" t="s">
        <v>179</v>
      </c>
      <c r="R42" s="125">
        <f>SUM(S43:AA43)</f>
        <v>20.338092264432909</v>
      </c>
    </row>
    <row r="43" spans="2:27" x14ac:dyDescent="0.25">
      <c r="B43" s="95" t="s">
        <v>174</v>
      </c>
      <c r="C43" s="104">
        <v>0.05</v>
      </c>
      <c r="E43" s="111" t="s">
        <v>181</v>
      </c>
      <c r="G43" s="91">
        <f>(G39*$C$31/1000000)</f>
        <v>2.3253791948133435</v>
      </c>
      <c r="H43" s="91">
        <f t="shared" ref="H43:O43" si="10">(H39*$C$31/1000000)</f>
        <v>2.1205042132721785</v>
      </c>
      <c r="I43" s="91">
        <f t="shared" si="10"/>
        <v>1.9336795171017229</v>
      </c>
      <c r="J43" s="91">
        <f t="shared" si="10"/>
        <v>1.7633148057220187</v>
      </c>
      <c r="K43" s="91">
        <f t="shared" si="10"/>
        <v>1.6079598902401329</v>
      </c>
      <c r="L43" s="91">
        <f t="shared" si="10"/>
        <v>1.4662923490637678</v>
      </c>
      <c r="M43" s="91">
        <f t="shared" si="10"/>
        <v>1.3371062711034787</v>
      </c>
      <c r="N43" s="91">
        <f t="shared" si="10"/>
        <v>1.219301990742705</v>
      </c>
      <c r="O43" s="91">
        <f t="shared" si="10"/>
        <v>1.1118767271970018</v>
      </c>
      <c r="Q43" s="111" t="s">
        <v>181</v>
      </c>
      <c r="S43" s="91">
        <f>(S39*$C$31/1000000)</f>
        <v>2.4881557384502782</v>
      </c>
      <c r="T43" s="91">
        <f t="shared" ref="T43:AA43" si="11">(T39*$C$31/1000000)</f>
        <v>2.427765273775317</v>
      </c>
      <c r="U43" s="91">
        <f t="shared" si="11"/>
        <v>2.3688405566688462</v>
      </c>
      <c r="V43" s="91">
        <f t="shared" si="11"/>
        <v>2.3113460117143472</v>
      </c>
      <c r="W43" s="91">
        <f t="shared" si="11"/>
        <v>2.2552469269524802</v>
      </c>
      <c r="X43" s="91">
        <f t="shared" si="11"/>
        <v>2.2005094329239649</v>
      </c>
      <c r="Y43" s="91">
        <f t="shared" si="11"/>
        <v>2.1471004822211119</v>
      </c>
      <c r="Z43" s="91">
        <f t="shared" si="11"/>
        <v>2.0949878295356639</v>
      </c>
      <c r="AA43" s="91">
        <f t="shared" si="11"/>
        <v>2.0441400121908995</v>
      </c>
    </row>
    <row r="44" spans="2:27" x14ac:dyDescent="0.25">
      <c r="B44" s="95" t="s">
        <v>176</v>
      </c>
      <c r="C44" s="126">
        <f>C21+C22</f>
        <v>1.5</v>
      </c>
      <c r="E44" s="123" t="s">
        <v>183</v>
      </c>
      <c r="F44" s="107">
        <f>SUM(G45:O45)</f>
        <v>0.99119274855147643</v>
      </c>
      <c r="Q44" s="123" t="s">
        <v>183</v>
      </c>
      <c r="R44" s="107">
        <f>SUM(S45:AA45)</f>
        <v>1.3401528554972093</v>
      </c>
    </row>
    <row r="45" spans="2:27" x14ac:dyDescent="0.25">
      <c r="B45" s="95" t="s">
        <v>178</v>
      </c>
      <c r="C45" s="104">
        <v>0.96</v>
      </c>
      <c r="E45" s="111" t="s">
        <v>185</v>
      </c>
      <c r="G45" s="110">
        <f t="shared" ref="G45:O45" si="12">(G43-G41-G34-G32)*$F$25</f>
        <v>0.16681554554804748</v>
      </c>
      <c r="H45" s="110">
        <f t="shared" si="12"/>
        <v>0.14906855890049997</v>
      </c>
      <c r="I45" s="110">
        <f t="shared" si="12"/>
        <v>0.13308467629132781</v>
      </c>
      <c r="J45" s="110">
        <f t="shared" si="12"/>
        <v>0.11869550832011456</v>
      </c>
      <c r="K45" s="110">
        <f t="shared" si="12"/>
        <v>0.10574835528787291</v>
      </c>
      <c r="L45" s="110">
        <f t="shared" si="12"/>
        <v>9.4104769008010264E-2</v>
      </c>
      <c r="M45" s="110">
        <f t="shared" si="12"/>
        <v>8.3639244982087801E-2</v>
      </c>
      <c r="N45" s="110">
        <f t="shared" si="12"/>
        <v>7.4238033215630383E-2</v>
      </c>
      <c r="O45" s="110">
        <f t="shared" si="12"/>
        <v>6.5798056997885213E-2</v>
      </c>
      <c r="Q45" s="111" t="s">
        <v>185</v>
      </c>
      <c r="S45" s="110">
        <f t="shared" ref="S45:AA45" si="13">(S43-S41-S34-S32)*$R$25</f>
        <v>0.178492633736411</v>
      </c>
      <c r="T45" s="110">
        <f t="shared" si="13"/>
        <v>0.17066859308518245</v>
      </c>
      <c r="U45" s="110">
        <f t="shared" si="13"/>
        <v>0.16303445109795717</v>
      </c>
      <c r="V45" s="110">
        <f t="shared" si="13"/>
        <v>0.15558559871092797</v>
      </c>
      <c r="W45" s="110">
        <f t="shared" si="13"/>
        <v>0.14831753872768455</v>
      </c>
      <c r="X45" s="110">
        <f t="shared" si="13"/>
        <v>0.14122588310406009</v>
      </c>
      <c r="Y45" s="110">
        <f t="shared" si="13"/>
        <v>0.13430635029887805</v>
      </c>
      <c r="Z45" s="110">
        <f t="shared" si="13"/>
        <v>0.12755476268899923</v>
      </c>
      <c r="AA45" s="110">
        <f t="shared" si="13"/>
        <v>0.12096704404710862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12.428754723840244</v>
      </c>
      <c r="E48" s="66" t="s">
        <v>191</v>
      </c>
      <c r="F48" s="91">
        <f>SUM(G49:O49)</f>
        <v>6.6736888239031353</v>
      </c>
      <c r="Q48" s="66" t="s">
        <v>191</v>
      </c>
      <c r="R48" s="91">
        <f>SUM(S49:AA49)</f>
        <v>9.1317107724866897</v>
      </c>
    </row>
    <row r="49" spans="2:27" x14ac:dyDescent="0.25">
      <c r="B49" s="129" t="s">
        <v>186</v>
      </c>
      <c r="C49" s="130">
        <f>C26*C25</f>
        <v>360000</v>
      </c>
      <c r="E49" s="111" t="s">
        <v>191</v>
      </c>
      <c r="G49" s="131">
        <f>G43-G41-G45-G47-G34</f>
        <v>1.0312101055948237</v>
      </c>
      <c r="H49" s="128">
        <f t="shared" ref="H49:O49" si="16">H43-H41-H45-H47-H34</f>
        <v>0.94324630188905267</v>
      </c>
      <c r="I49" s="128">
        <f t="shared" si="16"/>
        <v>0.86284339820814482</v>
      </c>
      <c r="J49" s="128">
        <f t="shared" si="16"/>
        <v>0.78934761779600859</v>
      </c>
      <c r="K49" s="128">
        <f t="shared" si="16"/>
        <v>0.72216197505582891</v>
      </c>
      <c r="L49" s="128">
        <f t="shared" si="16"/>
        <v>0.66074132496067584</v>
      </c>
      <c r="M49" s="128">
        <f t="shared" si="16"/>
        <v>0.60458784516742703</v>
      </c>
      <c r="N49" s="128">
        <f t="shared" si="16"/>
        <v>0.55324691293769823</v>
      </c>
      <c r="O49" s="128">
        <f t="shared" si="16"/>
        <v>0.50630334229347529</v>
      </c>
      <c r="Q49" s="111" t="s">
        <v>191</v>
      </c>
      <c r="S49" s="128">
        <f t="shared" ref="S49:Z49" si="17">S43-S41-S45-S47-S34</f>
        <v>1.1033948129864621</v>
      </c>
      <c r="T49" s="128">
        <f t="shared" si="17"/>
        <v>1.0799226910327764</v>
      </c>
      <c r="U49" s="128">
        <f t="shared" si="17"/>
        <v>1.0570202650711007</v>
      </c>
      <c r="V49" s="128">
        <f t="shared" si="17"/>
        <v>1.034673707910013</v>
      </c>
      <c r="W49" s="128">
        <f t="shared" si="17"/>
        <v>1.0128695279602828</v>
      </c>
      <c r="X49" s="128">
        <f t="shared" si="17"/>
        <v>0.99159456108940947</v>
      </c>
      <c r="Y49" s="128">
        <f t="shared" si="17"/>
        <v>0.9708359626738633</v>
      </c>
      <c r="Z49" s="128">
        <f t="shared" si="17"/>
        <v>0.95058119984422684</v>
      </c>
      <c r="AA49" s="128">
        <f>AA43-AA41-AA45-AA47-AA34</f>
        <v>0.93081804391855494</v>
      </c>
    </row>
    <row r="50" spans="2:27" x14ac:dyDescent="0.25">
      <c r="B50" s="129" t="s">
        <v>188</v>
      </c>
      <c r="C50" s="130">
        <f>C27*C28</f>
        <v>6720000</v>
      </c>
      <c r="E50" s="66" t="s">
        <v>194</v>
      </c>
      <c r="F50" s="91">
        <f>C31</f>
        <v>1.1272753999999998</v>
      </c>
      <c r="Q50" s="66" t="s">
        <v>194</v>
      </c>
      <c r="R50" s="91">
        <f>C31</f>
        <v>1.1272753999999998</v>
      </c>
    </row>
    <row r="51" spans="2:27" x14ac:dyDescent="0.25">
      <c r="B51" s="129" t="s">
        <v>190</v>
      </c>
      <c r="C51" s="130">
        <f>C38*C27*1000</f>
        <v>72000</v>
      </c>
      <c r="E51" s="66" t="s">
        <v>125</v>
      </c>
      <c r="F51" s="91">
        <f>F30/F38*1000000</f>
        <v>0.57176298365183031</v>
      </c>
      <c r="Q51" s="66" t="s">
        <v>125</v>
      </c>
      <c r="R51" s="91">
        <f>R30/R38*1000000</f>
        <v>0.41847235027465396</v>
      </c>
    </row>
    <row r="52" spans="2:27" x14ac:dyDescent="0.25">
      <c r="B52" s="129" t="s">
        <v>192</v>
      </c>
      <c r="C52" s="132">
        <f>C41*C27*1000</f>
        <v>48000</v>
      </c>
      <c r="E52" s="66" t="s">
        <v>198</v>
      </c>
      <c r="F52" s="91">
        <f>F40*1000000/F38</f>
        <v>0.54308724366102645</v>
      </c>
      <c r="Q52" s="66" t="s">
        <v>198</v>
      </c>
      <c r="R52" s="91">
        <f>R40*1000000/R38</f>
        <v>0.54308724366102645</v>
      </c>
    </row>
    <row r="53" spans="2:27" x14ac:dyDescent="0.25">
      <c r="B53" s="129" t="s">
        <v>193</v>
      </c>
      <c r="C53" s="133">
        <v>0</v>
      </c>
      <c r="E53" s="66" t="s">
        <v>200</v>
      </c>
      <c r="F53" s="91">
        <f>SUM(G54:O54)</f>
        <v>0.66736888239031344</v>
      </c>
      <c r="Q53" s="66" t="s">
        <v>200</v>
      </c>
      <c r="R53" s="91">
        <f>SUM(S54:AA54)</f>
        <v>0.91317107724866897</v>
      </c>
    </row>
    <row r="54" spans="2:27" x14ac:dyDescent="0.25">
      <c r="B54" s="129" t="s">
        <v>195</v>
      </c>
      <c r="C54" s="134">
        <f>(C52+C51+C50+C49+C40-C53)</f>
        <v>7550000</v>
      </c>
      <c r="E54" s="66" t="s">
        <v>201</v>
      </c>
      <c r="G54" s="91">
        <f t="shared" ref="G54:O54" si="18">G49*$C$46</f>
        <v>0.10312101055948238</v>
      </c>
      <c r="H54" s="91">
        <f t="shared" si="18"/>
        <v>9.4324630188905273E-2</v>
      </c>
      <c r="I54" s="91">
        <f t="shared" si="18"/>
        <v>8.6284339820814487E-2</v>
      </c>
      <c r="J54" s="91">
        <f t="shared" si="18"/>
        <v>7.8934761779600862E-2</v>
      </c>
      <c r="K54" s="91">
        <f t="shared" si="18"/>
        <v>7.2216197505582891E-2</v>
      </c>
      <c r="L54" s="91">
        <f t="shared" si="18"/>
        <v>6.6074132496067584E-2</v>
      </c>
      <c r="M54" s="91">
        <f t="shared" si="18"/>
        <v>6.0458784516742706E-2</v>
      </c>
      <c r="N54" s="91">
        <f t="shared" si="18"/>
        <v>5.5324691293769823E-2</v>
      </c>
      <c r="O54" s="91">
        <f t="shared" si="18"/>
        <v>5.0630334229347533E-2</v>
      </c>
      <c r="Q54" s="66" t="s">
        <v>201</v>
      </c>
      <c r="S54" s="91">
        <f>S49*$C$46</f>
        <v>0.11033948129864622</v>
      </c>
      <c r="T54" s="91">
        <f t="shared" ref="T54:AA54" si="19">T49*$C$46</f>
        <v>0.10799226910327764</v>
      </c>
      <c r="U54" s="91">
        <f t="shared" si="19"/>
        <v>0.10570202650711008</v>
      </c>
      <c r="V54" s="91">
        <f t="shared" si="19"/>
        <v>0.10346737079100131</v>
      </c>
      <c r="W54" s="91">
        <f t="shared" si="19"/>
        <v>0.10128695279602828</v>
      </c>
      <c r="X54" s="91">
        <f t="shared" si="19"/>
        <v>9.9159456108940947E-2</v>
      </c>
      <c r="Y54" s="91">
        <f t="shared" si="19"/>
        <v>9.708359626738633E-2</v>
      </c>
      <c r="Z54" s="91">
        <f t="shared" si="19"/>
        <v>9.5058119984422693E-2</v>
      </c>
      <c r="AA54" s="91">
        <f t="shared" si="19"/>
        <v>9.3081804391855497E-2</v>
      </c>
    </row>
    <row r="55" spans="2:27" x14ac:dyDescent="0.25">
      <c r="B55" s="129" t="s">
        <v>196</v>
      </c>
      <c r="C55" s="135" t="s">
        <v>197</v>
      </c>
      <c r="E55" s="80" t="s">
        <v>202</v>
      </c>
      <c r="F55" s="91">
        <f>-(F30)</f>
        <v>-7.55</v>
      </c>
      <c r="G55" s="128">
        <f t="shared" ref="G55:N55" si="20">G43-G41-G54-G45-G47-G34</f>
        <v>0.92808909503534132</v>
      </c>
      <c r="H55" s="128">
        <f t="shared" si="20"/>
        <v>0.84892167170014732</v>
      </c>
      <c r="I55" s="128">
        <f t="shared" si="20"/>
        <v>0.7765590583873303</v>
      </c>
      <c r="J55" s="128">
        <f t="shared" si="20"/>
        <v>0.71041285601640769</v>
      </c>
      <c r="K55" s="128">
        <f t="shared" si="20"/>
        <v>0.64994577755024607</v>
      </c>
      <c r="L55" s="128">
        <f t="shared" si="20"/>
        <v>0.59466719246460831</v>
      </c>
      <c r="M55" s="128">
        <f t="shared" si="20"/>
        <v>0.54412906065068423</v>
      </c>
      <c r="N55" s="128">
        <f t="shared" si="20"/>
        <v>0.49792222164392846</v>
      </c>
      <c r="O55" s="128">
        <f>O43-O41-O54-O45-O47-O34+O35</f>
        <v>0.64822555293891626</v>
      </c>
      <c r="Q55" s="80" t="s">
        <v>202</v>
      </c>
      <c r="R55" s="91">
        <f>-(R30)</f>
        <v>-7.55</v>
      </c>
      <c r="S55" s="128">
        <f>S43-S41-S54-S45-S47-S34</f>
        <v>0.9930553316878159</v>
      </c>
      <c r="T55" s="128">
        <f t="shared" ref="T55:Z55" si="21">T43-T41-T54-T45-T47-T34</f>
        <v>0.97193042192949897</v>
      </c>
      <c r="U55" s="128">
        <f t="shared" si="21"/>
        <v>0.95131823856399067</v>
      </c>
      <c r="V55" s="128">
        <f t="shared" si="21"/>
        <v>0.9312063371190118</v>
      </c>
      <c r="W55" s="128">
        <f t="shared" si="21"/>
        <v>0.91158257516425456</v>
      </c>
      <c r="X55" s="128">
        <f t="shared" si="21"/>
        <v>0.89243510498046841</v>
      </c>
      <c r="Y55" s="128">
        <f t="shared" si="21"/>
        <v>0.87375236640647691</v>
      </c>
      <c r="Z55" s="128">
        <f t="shared" si="21"/>
        <v>0.85552307985980414</v>
      </c>
      <c r="AA55" s="128">
        <f>AA43-AA41-AA54-AA45-AA47-AA34+AA35</f>
        <v>1.1917362395266995</v>
      </c>
    </row>
    <row r="56" spans="2:27" ht="13.95" thickBot="1" x14ac:dyDescent="0.3">
      <c r="B56" s="129" t="s">
        <v>199</v>
      </c>
      <c r="C56" s="136">
        <f>F56</f>
        <v>-0.17895728657117738</v>
      </c>
      <c r="E56" s="137" t="s">
        <v>203</v>
      </c>
      <c r="F56" s="93">
        <f>SUM(F55:O55)/F30</f>
        <v>-0.17895728657117738</v>
      </c>
      <c r="G56" s="137"/>
      <c r="H56" s="137"/>
      <c r="I56" s="137"/>
      <c r="J56" s="137"/>
      <c r="K56" s="137"/>
      <c r="L56" s="137"/>
      <c r="M56" s="137"/>
      <c r="N56" s="137"/>
      <c r="O56" s="137"/>
      <c r="Q56" s="137" t="s">
        <v>131</v>
      </c>
      <c r="R56" s="93">
        <f>IRR(R55:AA55)</f>
        <v>2.6052418673071509E-2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001E3-7A6A-4179-83D8-4810776184A1}">
  <sheetPr>
    <tabColor theme="9" tint="0.39997558519241921"/>
  </sheetPr>
  <dimension ref="A1:AC57"/>
  <sheetViews>
    <sheetView zoomScale="70" zoomScaleNormal="70" workbookViewId="0">
      <selection activeCell="G27" sqref="G27"/>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9.44140625" style="66" customWidth="1"/>
    <col min="17" max="17" width="13.21875" style="66" bestFit="1" customWidth="1"/>
    <col min="18" max="18" width="45.44140625" style="66" bestFit="1" customWidth="1"/>
    <col min="19" max="19" width="10.5546875" style="66" bestFit="1" customWidth="1"/>
    <col min="20" max="28" width="9.44140625" style="66" bestFit="1" customWidth="1"/>
    <col min="29" max="16384" width="9" style="66"/>
  </cols>
  <sheetData>
    <row r="1" spans="1:25" s="40" customFormat="1" x14ac:dyDescent="0.3">
      <c r="B1" s="1" t="s">
        <v>0</v>
      </c>
      <c r="C1" s="2" t="s">
        <v>1</v>
      </c>
      <c r="D1" s="2"/>
      <c r="E1" s="3"/>
      <c r="F1" s="3"/>
      <c r="G1" s="3"/>
      <c r="H1" s="3"/>
      <c r="I1" s="3"/>
      <c r="J1" s="3"/>
      <c r="K1" s="3"/>
      <c r="L1" s="3"/>
      <c r="M1" s="3"/>
      <c r="N1" s="3"/>
      <c r="O1" s="3"/>
      <c r="P1" s="3"/>
      <c r="Q1" s="3"/>
      <c r="R1" s="3"/>
      <c r="S1" s="3"/>
      <c r="T1" s="3"/>
      <c r="U1" s="3"/>
      <c r="V1" s="3"/>
      <c r="W1" s="3"/>
      <c r="X1" s="3"/>
      <c r="Y1" s="3"/>
    </row>
    <row r="2" spans="1:25"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c r="Y2" s="3"/>
    </row>
    <row r="3" spans="1:25" s="53" customFormat="1" x14ac:dyDescent="0.25">
      <c r="A3" s="55"/>
      <c r="B3" s="54" t="s">
        <v>0</v>
      </c>
      <c r="C3" s="6" t="s">
        <v>3</v>
      </c>
      <c r="D3" s="6"/>
      <c r="E3" s="7"/>
      <c r="F3" s="7"/>
      <c r="G3" s="7"/>
      <c r="H3" s="7"/>
      <c r="I3" s="7"/>
      <c r="J3" s="7"/>
      <c r="K3" s="7"/>
      <c r="L3" s="7"/>
      <c r="M3" s="6"/>
      <c r="N3" s="6"/>
      <c r="O3" s="6"/>
      <c r="P3" s="6"/>
      <c r="Q3" s="6"/>
      <c r="R3" s="6"/>
      <c r="S3" s="6"/>
      <c r="T3" s="6"/>
      <c r="U3" s="6"/>
      <c r="V3" s="6"/>
      <c r="W3" s="6"/>
      <c r="X3" s="6"/>
      <c r="Y3" s="6"/>
    </row>
    <row r="4" spans="1:25" x14ac:dyDescent="0.3">
      <c r="B4" s="67"/>
      <c r="C4" s="66" t="s">
        <v>117</v>
      </c>
      <c r="D4" s="68" t="s">
        <v>118</v>
      </c>
      <c r="E4" s="69"/>
      <c r="F4" s="69"/>
      <c r="G4" s="69"/>
      <c r="H4" s="69"/>
    </row>
    <row r="5" spans="1:25" x14ac:dyDescent="0.3">
      <c r="B5" s="70"/>
      <c r="C5" s="66" t="s">
        <v>119</v>
      </c>
      <c r="D5" s="71" t="s">
        <v>204</v>
      </c>
      <c r="E5" s="69"/>
      <c r="F5" s="69"/>
      <c r="G5" s="69"/>
      <c r="H5" s="69"/>
    </row>
    <row r="6" spans="1:25" x14ac:dyDescent="0.3">
      <c r="B6" s="72"/>
      <c r="C6" s="66" t="s">
        <v>120</v>
      </c>
      <c r="D6" s="73" t="s">
        <v>121</v>
      </c>
      <c r="E6" s="69"/>
      <c r="F6" s="69"/>
      <c r="G6" s="69"/>
      <c r="H6" s="69"/>
    </row>
    <row r="7" spans="1:25" x14ac:dyDescent="0.3">
      <c r="B7" s="74"/>
      <c r="D7" s="73" t="s">
        <v>122</v>
      </c>
      <c r="E7" s="69"/>
      <c r="F7" s="69"/>
      <c r="G7" s="69"/>
      <c r="H7" s="69"/>
    </row>
    <row r="8" spans="1:25" s="77" customFormat="1" x14ac:dyDescent="0.3">
      <c r="A8" s="75"/>
      <c r="B8" s="76" t="s">
        <v>123</v>
      </c>
      <c r="D8" s="78" t="s">
        <v>240</v>
      </c>
      <c r="E8" s="79"/>
      <c r="F8" s="79"/>
      <c r="G8" s="79"/>
      <c r="H8" s="79"/>
    </row>
    <row r="9" spans="1:25" s="75" customFormat="1" x14ac:dyDescent="0.3">
      <c r="B9" s="80"/>
      <c r="D9" s="81"/>
      <c r="E9" s="82"/>
      <c r="F9" s="82"/>
      <c r="G9" s="82"/>
      <c r="H9" s="82"/>
    </row>
    <row r="10" spans="1:25" s="75" customFormat="1" x14ac:dyDescent="0.3">
      <c r="B10" s="57" t="s">
        <v>6</v>
      </c>
      <c r="C10" s="60" t="s">
        <v>81</v>
      </c>
      <c r="D10" s="138" t="s">
        <v>209</v>
      </c>
      <c r="E10" s="139" t="s">
        <v>210</v>
      </c>
      <c r="F10" s="82"/>
      <c r="G10" s="82"/>
      <c r="H10" s="82"/>
    </row>
    <row r="11" spans="1:25" s="75" customFormat="1" x14ac:dyDescent="0.3">
      <c r="B11" s="62" t="s">
        <v>14</v>
      </c>
      <c r="C11" s="63" t="s">
        <v>63</v>
      </c>
      <c r="D11" s="81"/>
      <c r="E11" s="82"/>
      <c r="F11" s="82"/>
      <c r="G11" s="82"/>
      <c r="H11" s="82"/>
    </row>
    <row r="12" spans="1:25" s="75" customFormat="1" x14ac:dyDescent="0.3">
      <c r="B12" s="58" t="s">
        <v>15</v>
      </c>
      <c r="C12" s="83">
        <v>1.2543280794861777E-2</v>
      </c>
      <c r="D12" s="81"/>
      <c r="E12" s="82"/>
      <c r="F12" s="82"/>
      <c r="G12" s="82"/>
      <c r="H12" s="82"/>
    </row>
    <row r="13" spans="1:25" s="75" customFormat="1" x14ac:dyDescent="0.3">
      <c r="B13" s="61" t="s">
        <v>16</v>
      </c>
      <c r="C13" s="83">
        <v>2.6427904342968267E-2</v>
      </c>
      <c r="D13" s="81"/>
      <c r="E13" s="82"/>
      <c r="F13" s="82"/>
      <c r="G13" s="82"/>
      <c r="H13" s="82"/>
    </row>
    <row r="14" spans="1:25" s="75" customFormat="1" x14ac:dyDescent="0.3">
      <c r="B14" s="61" t="s">
        <v>17</v>
      </c>
      <c r="C14" s="56" t="s">
        <v>254</v>
      </c>
      <c r="D14" s="81"/>
      <c r="E14" s="82"/>
      <c r="F14" s="82"/>
      <c r="G14" s="82"/>
      <c r="H14" s="82"/>
    </row>
    <row r="15" spans="1:25" s="75" customFormat="1" x14ac:dyDescent="0.3">
      <c r="B15" s="61" t="s">
        <v>18</v>
      </c>
      <c r="C15" s="83" t="s">
        <v>205</v>
      </c>
      <c r="D15" s="81"/>
      <c r="E15" s="82"/>
      <c r="F15" s="82"/>
      <c r="G15" s="82"/>
      <c r="H15" s="82"/>
    </row>
    <row r="16" spans="1:25" s="75" customFormat="1" x14ac:dyDescent="0.3">
      <c r="B16" s="61" t="s">
        <v>19</v>
      </c>
      <c r="C16" s="56" t="s">
        <v>36</v>
      </c>
      <c r="D16" s="81"/>
      <c r="E16" s="82"/>
      <c r="F16" s="82"/>
      <c r="G16" s="82"/>
      <c r="H16" s="82"/>
    </row>
    <row r="17" spans="2:29" s="75" customFormat="1" x14ac:dyDescent="0.3">
      <c r="B17" s="59" t="s">
        <v>230</v>
      </c>
      <c r="C17" s="84">
        <f>MAX(C12:C16)</f>
        <v>2.6427904342968267E-2</v>
      </c>
      <c r="D17" s="81"/>
      <c r="E17" s="82"/>
      <c r="F17" s="82"/>
      <c r="G17" s="82"/>
      <c r="H17" s="82"/>
    </row>
    <row r="18" spans="2:29" s="75" customFormat="1" x14ac:dyDescent="0.3">
      <c r="B18" s="80"/>
      <c r="D18" s="81"/>
      <c r="E18" s="82"/>
      <c r="F18" s="82"/>
      <c r="G18" s="82"/>
      <c r="H18" s="82"/>
    </row>
    <row r="19" spans="2:29" x14ac:dyDescent="0.25">
      <c r="B19" s="80" t="s">
        <v>126</v>
      </c>
      <c r="E19" s="80" t="s">
        <v>124</v>
      </c>
    </row>
    <row r="20" spans="2:29" x14ac:dyDescent="0.25">
      <c r="B20" s="85" t="s">
        <v>251</v>
      </c>
      <c r="E20" s="86" t="s">
        <v>125</v>
      </c>
      <c r="F20" s="87">
        <f>F51</f>
        <v>0.67661388397629252</v>
      </c>
    </row>
    <row r="21" spans="2:29" x14ac:dyDescent="0.25">
      <c r="B21" s="88" t="s">
        <v>28</v>
      </c>
      <c r="C21" s="89">
        <v>1</v>
      </c>
      <c r="E21" s="66" t="s">
        <v>127</v>
      </c>
      <c r="F21" s="90">
        <f>F56</f>
        <v>-0.17614560541008406</v>
      </c>
    </row>
    <row r="22" spans="2:29" x14ac:dyDescent="0.25">
      <c r="B22" s="88" t="s">
        <v>27</v>
      </c>
      <c r="C22" s="89">
        <v>0.25</v>
      </c>
      <c r="E22" s="66" t="s">
        <v>129</v>
      </c>
      <c r="F22" s="91">
        <f>SUM(F55:O55)</f>
        <v>-1.6921615611481324</v>
      </c>
    </row>
    <row r="23" spans="2:29" ht="13.95" thickBot="1" x14ac:dyDescent="0.3">
      <c r="B23" s="88" t="s">
        <v>69</v>
      </c>
      <c r="C23" s="89">
        <f>C21+C22</f>
        <v>1.25</v>
      </c>
      <c r="E23" s="92" t="s">
        <v>131</v>
      </c>
      <c r="F23" s="93">
        <f>S56</f>
        <v>2.6427904342968267E-2</v>
      </c>
    </row>
    <row r="24" spans="2:29" ht="13.95" thickTop="1" x14ac:dyDescent="0.25">
      <c r="B24" s="260" t="s">
        <v>126</v>
      </c>
      <c r="C24" s="261"/>
      <c r="E24" s="66" t="s">
        <v>133</v>
      </c>
      <c r="F24" s="94">
        <v>7.0000000000000007E-2</v>
      </c>
      <c r="R24" s="66" t="s">
        <v>133</v>
      </c>
      <c r="S24" s="94">
        <v>0</v>
      </c>
    </row>
    <row r="25" spans="2:29" x14ac:dyDescent="0.25">
      <c r="B25" s="95" t="s">
        <v>128</v>
      </c>
      <c r="C25" s="96">
        <v>1200</v>
      </c>
      <c r="E25" s="66" t="s">
        <v>135</v>
      </c>
      <c r="F25" s="94">
        <v>0.25</v>
      </c>
      <c r="R25" s="66" t="s">
        <v>135</v>
      </c>
      <c r="S25" s="94">
        <v>0.25</v>
      </c>
    </row>
    <row r="26" spans="2:29" x14ac:dyDescent="0.25">
      <c r="B26" s="95" t="s">
        <v>130</v>
      </c>
      <c r="C26" s="97">
        <v>300</v>
      </c>
      <c r="E26" s="98" t="s">
        <v>137</v>
      </c>
      <c r="F26" s="99">
        <v>0</v>
      </c>
      <c r="G26" s="66" t="s">
        <v>138</v>
      </c>
      <c r="R26" s="98" t="s">
        <v>137</v>
      </c>
      <c r="S26" s="99">
        <v>0</v>
      </c>
      <c r="T26" s="66" t="s">
        <v>138</v>
      </c>
    </row>
    <row r="27" spans="2:29" x14ac:dyDescent="0.25">
      <c r="B27" s="95" t="s">
        <v>132</v>
      </c>
      <c r="C27" s="96">
        <v>4800</v>
      </c>
      <c r="E27" s="100" t="s">
        <v>140</v>
      </c>
      <c r="M27" s="101"/>
      <c r="R27" s="100" t="s">
        <v>140</v>
      </c>
      <c r="Z27" s="101"/>
    </row>
    <row r="28" spans="2:29" x14ac:dyDescent="0.25">
      <c r="B28" s="95" t="s">
        <v>134</v>
      </c>
      <c r="C28" s="102">
        <v>1400</v>
      </c>
      <c r="E28" s="100" t="s">
        <v>142</v>
      </c>
      <c r="G28" s="103">
        <v>1</v>
      </c>
      <c r="H28" s="103">
        <v>2</v>
      </c>
      <c r="I28" s="103">
        <v>3</v>
      </c>
      <c r="J28" s="103">
        <v>4</v>
      </c>
      <c r="K28" s="103">
        <v>5</v>
      </c>
      <c r="L28" s="103">
        <v>6</v>
      </c>
      <c r="M28" s="103">
        <v>7</v>
      </c>
      <c r="N28" s="103">
        <v>8</v>
      </c>
      <c r="O28" s="103">
        <v>9</v>
      </c>
      <c r="P28" s="103">
        <v>10</v>
      </c>
      <c r="R28" s="100" t="s">
        <v>142</v>
      </c>
      <c r="T28" s="103">
        <v>1</v>
      </c>
      <c r="U28" s="103">
        <v>2</v>
      </c>
      <c r="V28" s="103">
        <v>3</v>
      </c>
      <c r="W28" s="103">
        <v>4</v>
      </c>
      <c r="X28" s="103">
        <v>5</v>
      </c>
      <c r="Y28" s="103">
        <v>6</v>
      </c>
      <c r="Z28" s="103">
        <v>7</v>
      </c>
      <c r="AA28" s="103">
        <v>8</v>
      </c>
      <c r="AB28" s="103">
        <v>9</v>
      </c>
      <c r="AC28" s="103">
        <v>10</v>
      </c>
    </row>
    <row r="29" spans="2:29"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P29" s="105" t="s">
        <v>246</v>
      </c>
      <c r="R29" s="86"/>
      <c r="S29" s="105" t="s">
        <v>144</v>
      </c>
      <c r="T29" s="105" t="s">
        <v>145</v>
      </c>
      <c r="U29" s="105" t="s">
        <v>146</v>
      </c>
      <c r="V29" s="105" t="s">
        <v>147</v>
      </c>
      <c r="W29" s="105" t="s">
        <v>148</v>
      </c>
      <c r="X29" s="105" t="s">
        <v>149</v>
      </c>
      <c r="Y29" s="105" t="s">
        <v>150</v>
      </c>
      <c r="Z29" s="105" t="s">
        <v>151</v>
      </c>
      <c r="AA29" s="105" t="s">
        <v>152</v>
      </c>
      <c r="AB29" s="105" t="s">
        <v>153</v>
      </c>
      <c r="AC29" s="105" t="s">
        <v>246</v>
      </c>
    </row>
    <row r="30" spans="2:29" x14ac:dyDescent="0.25">
      <c r="B30" s="95" t="s">
        <v>139</v>
      </c>
      <c r="C30" s="104">
        <v>0.98</v>
      </c>
      <c r="E30" s="106" t="s">
        <v>155</v>
      </c>
      <c r="F30" s="107">
        <f>C54/1000000</f>
        <v>7.55</v>
      </c>
      <c r="G30" s="91"/>
      <c r="H30" s="91"/>
      <c r="I30" s="91"/>
      <c r="J30" s="91"/>
      <c r="K30" s="91"/>
      <c r="L30" s="91"/>
      <c r="M30" s="91"/>
      <c r="N30" s="91"/>
      <c r="O30" s="91"/>
      <c r="P30" s="91"/>
      <c r="R30" s="106" t="s">
        <v>155</v>
      </c>
      <c r="S30" s="107">
        <f>C54/1000000</f>
        <v>7.55</v>
      </c>
      <c r="T30" s="91"/>
      <c r="U30" s="91"/>
      <c r="V30" s="91"/>
      <c r="W30" s="91"/>
      <c r="X30" s="91"/>
      <c r="Y30" s="91"/>
      <c r="Z30" s="91"/>
      <c r="AA30" s="91"/>
      <c r="AB30" s="91"/>
      <c r="AC30" s="91"/>
    </row>
    <row r="31" spans="2:29" x14ac:dyDescent="0.25">
      <c r="B31" s="95" t="s">
        <v>141</v>
      </c>
      <c r="C31" s="108">
        <v>1.0764819999999999</v>
      </c>
      <c r="E31" s="109" t="s">
        <v>157</v>
      </c>
      <c r="F31" s="110">
        <f>SUM(G32:O32)</f>
        <v>3.0834254818739217</v>
      </c>
      <c r="G31" s="91"/>
      <c r="H31" s="91"/>
      <c r="I31" s="91"/>
      <c r="J31" s="91"/>
      <c r="K31" s="91"/>
      <c r="L31" s="91"/>
      <c r="M31" s="91"/>
      <c r="N31" s="91"/>
      <c r="O31" s="91"/>
      <c r="P31" s="91"/>
      <c r="R31" s="109" t="s">
        <v>157</v>
      </c>
      <c r="S31" s="110">
        <f>SUM(T32:AB32)</f>
        <v>4.2593768383292181</v>
      </c>
      <c r="T31" s="91"/>
      <c r="U31" s="91"/>
      <c r="V31" s="91"/>
      <c r="W31" s="91"/>
      <c r="X31" s="91"/>
      <c r="Y31" s="91"/>
      <c r="Z31" s="91"/>
      <c r="AA31" s="91"/>
      <c r="AB31" s="91"/>
      <c r="AC31" s="91"/>
    </row>
    <row r="32" spans="2:29" x14ac:dyDescent="0.25">
      <c r="B32" s="95" t="s">
        <v>143</v>
      </c>
      <c r="C32" s="108">
        <v>0.70727600000000002</v>
      </c>
      <c r="E32" s="111" t="s">
        <v>159</v>
      </c>
      <c r="F32" s="91"/>
      <c r="G32" s="110">
        <f t="shared" ref="G32:O32" si="0">($C$49+$C$50+$C$40)*(1-$C$43)/$C$48/1000000/(1+$F$24)^G28</f>
        <v>0.4423028907922345</v>
      </c>
      <c r="H32" s="110">
        <f t="shared" si="0"/>
        <v>0.41336718765629393</v>
      </c>
      <c r="I32" s="110">
        <f t="shared" si="0"/>
        <v>0.38632447444513451</v>
      </c>
      <c r="J32" s="110">
        <f t="shared" si="0"/>
        <v>0.36105091069638745</v>
      </c>
      <c r="K32" s="110">
        <f t="shared" si="0"/>
        <v>0.33743075766017511</v>
      </c>
      <c r="L32" s="110">
        <f t="shared" si="0"/>
        <v>0.31535584828053753</v>
      </c>
      <c r="M32" s="110">
        <f t="shared" si="0"/>
        <v>0.29472509185096962</v>
      </c>
      <c r="N32" s="110">
        <f t="shared" si="0"/>
        <v>0.27544401107567257</v>
      </c>
      <c r="O32" s="110">
        <f t="shared" si="0"/>
        <v>0.25742430941651639</v>
      </c>
      <c r="P32" s="110">
        <f t="shared" ref="P32" si="1">($C$49+$C$50+$C$40)*(1-$C$43)/$C$48/1000000/(1+$F$24)^P28</f>
        <v>0.24058346674440786</v>
      </c>
      <c r="R32" s="111" t="s">
        <v>159</v>
      </c>
      <c r="S32" s="91"/>
      <c r="T32" s="110">
        <f t="shared" ref="T32:AC32" si="2">($C$49+$C$50+$C$40)*(1-$C$43)/$C$48/1000000/(1+$S$24)^T28</f>
        <v>0.47326409314769097</v>
      </c>
      <c r="U32" s="110">
        <f t="shared" si="2"/>
        <v>0.47326409314769097</v>
      </c>
      <c r="V32" s="110">
        <f t="shared" si="2"/>
        <v>0.47326409314769097</v>
      </c>
      <c r="W32" s="110">
        <f t="shared" si="2"/>
        <v>0.47326409314769097</v>
      </c>
      <c r="X32" s="110">
        <f t="shared" si="2"/>
        <v>0.47326409314769097</v>
      </c>
      <c r="Y32" s="110">
        <f t="shared" si="2"/>
        <v>0.47326409314769097</v>
      </c>
      <c r="Z32" s="110">
        <f t="shared" si="2"/>
        <v>0.47326409314769097</v>
      </c>
      <c r="AA32" s="110">
        <f t="shared" si="2"/>
        <v>0.47326409314769097</v>
      </c>
      <c r="AB32" s="110">
        <f t="shared" si="2"/>
        <v>0.47326409314769097</v>
      </c>
      <c r="AC32" s="110">
        <f t="shared" si="2"/>
        <v>0.47326409314769097</v>
      </c>
    </row>
    <row r="33" spans="2:29" x14ac:dyDescent="0.25">
      <c r="B33" s="95" t="s">
        <v>154</v>
      </c>
      <c r="C33" s="108">
        <v>0.33805000000000002</v>
      </c>
      <c r="E33" s="106" t="s">
        <v>161</v>
      </c>
      <c r="F33" s="107">
        <f>SUM(G34:O34)</f>
        <v>4.9190003478424026E-2</v>
      </c>
      <c r="R33" s="106" t="s">
        <v>161</v>
      </c>
      <c r="S33" s="107">
        <f>SUM(T34:AB34)</f>
        <v>6.7949999999999997E-2</v>
      </c>
    </row>
    <row r="34" spans="2:29" x14ac:dyDescent="0.25">
      <c r="B34" s="95" t="s">
        <v>156</v>
      </c>
      <c r="C34" s="112">
        <v>350</v>
      </c>
      <c r="D34" s="113"/>
      <c r="E34" s="111" t="s">
        <v>163</v>
      </c>
      <c r="G34" s="91">
        <f t="shared" ref="G34:O34" si="3">($C$42*$F$30)/((1+$F$24)^G28)</f>
        <v>7.0560747663551398E-3</v>
      </c>
      <c r="H34" s="91">
        <f t="shared" si="3"/>
        <v>6.5944623984627478E-3</v>
      </c>
      <c r="I34" s="91">
        <f t="shared" si="3"/>
        <v>6.1630489705259322E-3</v>
      </c>
      <c r="J34" s="91">
        <f t="shared" si="3"/>
        <v>5.7598588509588161E-3</v>
      </c>
      <c r="K34" s="91">
        <f t="shared" si="3"/>
        <v>5.3830456551016963E-3</v>
      </c>
      <c r="L34" s="91">
        <f t="shared" si="3"/>
        <v>5.0308837898146701E-3</v>
      </c>
      <c r="M34" s="91">
        <f t="shared" si="3"/>
        <v>4.7017605512286627E-3</v>
      </c>
      <c r="N34" s="91">
        <f t="shared" si="3"/>
        <v>4.39416873946604E-3</v>
      </c>
      <c r="O34" s="91">
        <f t="shared" si="3"/>
        <v>4.106699756510318E-3</v>
      </c>
      <c r="P34" s="91">
        <f t="shared" ref="P34" si="4">($C$42*$F$30)/((1+$F$24)^P28)</f>
        <v>3.8380371556171193E-3</v>
      </c>
      <c r="R34" s="111" t="s">
        <v>163</v>
      </c>
      <c r="T34" s="91">
        <f t="shared" ref="T34:AC34" si="5">($C$42*$S$30)/((1+$S$24)^T28)</f>
        <v>7.5500000000000003E-3</v>
      </c>
      <c r="U34" s="91">
        <f t="shared" si="5"/>
        <v>7.5500000000000003E-3</v>
      </c>
      <c r="V34" s="91">
        <f t="shared" si="5"/>
        <v>7.5500000000000003E-3</v>
      </c>
      <c r="W34" s="91">
        <f t="shared" si="5"/>
        <v>7.5500000000000003E-3</v>
      </c>
      <c r="X34" s="91">
        <f t="shared" si="5"/>
        <v>7.5500000000000003E-3</v>
      </c>
      <c r="Y34" s="91">
        <f t="shared" si="5"/>
        <v>7.5500000000000003E-3</v>
      </c>
      <c r="Z34" s="91">
        <f t="shared" si="5"/>
        <v>7.5500000000000003E-3</v>
      </c>
      <c r="AA34" s="91">
        <f t="shared" si="5"/>
        <v>7.5500000000000003E-3</v>
      </c>
      <c r="AB34" s="91">
        <f t="shared" si="5"/>
        <v>7.5500000000000003E-3</v>
      </c>
      <c r="AC34" s="91">
        <f t="shared" si="5"/>
        <v>7.5500000000000003E-3</v>
      </c>
    </row>
    <row r="35" spans="2:29" x14ac:dyDescent="0.25">
      <c r="B35" s="95" t="s">
        <v>158</v>
      </c>
      <c r="C35" s="114">
        <v>0.95</v>
      </c>
      <c r="E35" s="109" t="s">
        <v>165</v>
      </c>
      <c r="F35" s="115"/>
      <c r="G35" s="116"/>
      <c r="H35" s="116"/>
      <c r="I35" s="116"/>
      <c r="J35" s="116"/>
      <c r="K35" s="116"/>
      <c r="L35" s="116"/>
      <c r="M35" s="116"/>
      <c r="N35" s="116"/>
      <c r="O35" s="116"/>
      <c r="P35" s="116">
        <f>(C49+C50)*C43/((1+F24)^P28)/1000000</f>
        <v>0.17995564941569009</v>
      </c>
      <c r="R35" s="109" t="s">
        <v>165</v>
      </c>
      <c r="S35" s="115"/>
      <c r="T35" s="116"/>
      <c r="U35" s="116"/>
      <c r="V35" s="116"/>
      <c r="W35" s="116"/>
      <c r="X35" s="116"/>
      <c r="Y35" s="116"/>
      <c r="Z35" s="116"/>
      <c r="AA35" s="116"/>
      <c r="AB35" s="116"/>
      <c r="AC35" s="116">
        <f>(C49+C50)*C43/((1+S24)^AB28)/1000000</f>
        <v>0.35399999999999998</v>
      </c>
    </row>
    <row r="36" spans="2:29" x14ac:dyDescent="0.25">
      <c r="B36" s="95" t="s">
        <v>160</v>
      </c>
      <c r="C36" s="117">
        <v>4.6799999999999999E-5</v>
      </c>
      <c r="E36" s="118" t="s">
        <v>167</v>
      </c>
      <c r="F36" s="119">
        <f>SUM(G37:O37)</f>
        <v>13126812.369031338</v>
      </c>
      <c r="G36" s="120"/>
      <c r="H36" s="120"/>
      <c r="I36" s="120"/>
      <c r="J36" s="120"/>
      <c r="K36" s="120"/>
      <c r="L36" s="120"/>
      <c r="M36" s="120"/>
      <c r="N36" s="120"/>
      <c r="O36" s="120"/>
      <c r="P36" s="120"/>
      <c r="R36" s="118" t="s">
        <v>167</v>
      </c>
      <c r="S36" s="119">
        <f>SUM(T37:AB37)</f>
        <v>17967978.552112959</v>
      </c>
      <c r="T36" s="120"/>
      <c r="U36" s="120"/>
      <c r="V36" s="120"/>
      <c r="W36" s="120"/>
      <c r="X36" s="120"/>
      <c r="Y36" s="120"/>
      <c r="Z36" s="120"/>
      <c r="AA36" s="120"/>
      <c r="AB36" s="120"/>
      <c r="AC36" s="120"/>
    </row>
    <row r="37" spans="2:29" x14ac:dyDescent="0.25">
      <c r="B37" s="95" t="s">
        <v>162</v>
      </c>
      <c r="C37" s="104">
        <v>0.7</v>
      </c>
      <c r="E37" s="121" t="s">
        <v>169</v>
      </c>
      <c r="F37" s="119"/>
      <c r="G37" s="119">
        <f t="shared" ref="G37:O37" si="6">$C$27*$C$44*$C$34/$C$45*($C$35*(1-$C$36)^((G28-1)*$C$34*$C$44))/$C$29/$C$30/((1+$F$24)^G28)</f>
        <v>2022254.1620119342</v>
      </c>
      <c r="H37" s="119">
        <f t="shared" si="6"/>
        <v>1851652.8699424241</v>
      </c>
      <c r="I37" s="119">
        <f t="shared" si="6"/>
        <v>1695443.8344954909</v>
      </c>
      <c r="J37" s="119">
        <f t="shared" si="6"/>
        <v>1552412.8969260938</v>
      </c>
      <c r="K37" s="119">
        <f t="shared" si="6"/>
        <v>1421448.3272809354</v>
      </c>
      <c r="L37" s="119">
        <f t="shared" si="6"/>
        <v>1301532.1833068007</v>
      </c>
      <c r="M37" s="119">
        <f t="shared" si="6"/>
        <v>1191732.398337459</v>
      </c>
      <c r="N37" s="119">
        <f t="shared" si="6"/>
        <v>1091195.5366627013</v>
      </c>
      <c r="O37" s="119">
        <f t="shared" si="6"/>
        <v>999140.16006749845</v>
      </c>
      <c r="P37" s="119">
        <f t="shared" ref="P37" si="7">$C$27*$C$44*$C$34/$C$45*($C$35*(1-$C$36)^((P28-1)*$C$34*$C$44))/$C$29/$C$30/((1+$F$24)^P28)</f>
        <v>914850.7539839478</v>
      </c>
      <c r="R37" s="121" t="s">
        <v>169</v>
      </c>
      <c r="S37" s="119"/>
      <c r="T37" s="119">
        <f t="shared" ref="T37:AC37" si="8">$C$27*$C$44*$C$34/$C$45*($C$35*(1-$C$36)^((T28-1)*$C$34*$C$44))/$C$29/$C$30/((1+$S$24)^T28)</f>
        <v>2163811.9533527698</v>
      </c>
      <c r="U37" s="119">
        <f t="shared" si="8"/>
        <v>2119957.3707970814</v>
      </c>
      <c r="V37" s="119">
        <f t="shared" si="8"/>
        <v>2076991.6013418599</v>
      </c>
      <c r="W37" s="119">
        <f t="shared" si="8"/>
        <v>2034896.6311632651</v>
      </c>
      <c r="X37" s="119">
        <f t="shared" si="8"/>
        <v>1993654.8115284962</v>
      </c>
      <c r="Y37" s="119">
        <f t="shared" si="8"/>
        <v>1953248.8513968124</v>
      </c>
      <c r="Z37" s="119">
        <f t="shared" si="8"/>
        <v>1913661.8101695054</v>
      </c>
      <c r="AA37" s="119">
        <f t="shared" si="8"/>
        <v>1874877.0905881289</v>
      </c>
      <c r="AB37" s="119">
        <f t="shared" si="8"/>
        <v>1836878.4317750407</v>
      </c>
      <c r="AC37" s="119">
        <f t="shared" si="8"/>
        <v>1799649.9024169054</v>
      </c>
    </row>
    <row r="38" spans="2:29" x14ac:dyDescent="0.25">
      <c r="B38" s="95" t="s">
        <v>164</v>
      </c>
      <c r="C38" s="122">
        <v>1.4999999999999999E-2</v>
      </c>
      <c r="E38" s="118" t="s">
        <v>171</v>
      </c>
      <c r="F38" s="119">
        <f>SUM(G39:O39)</f>
        <v>11158505.875803962</v>
      </c>
      <c r="G38" s="120"/>
      <c r="H38" s="120"/>
      <c r="I38" s="120"/>
      <c r="J38" s="120"/>
      <c r="K38" s="120"/>
      <c r="L38" s="120"/>
      <c r="M38" s="120"/>
      <c r="N38" s="120"/>
      <c r="O38" s="120"/>
      <c r="P38" s="120"/>
      <c r="R38" s="118" t="s">
        <v>171</v>
      </c>
      <c r="S38" s="119">
        <f>SUM(T39:AB39)</f>
        <v>15273760.956854993</v>
      </c>
      <c r="T38" s="120"/>
      <c r="U38" s="120"/>
      <c r="V38" s="120"/>
      <c r="W38" s="120"/>
      <c r="X38" s="120"/>
      <c r="Y38" s="120"/>
      <c r="Z38" s="120"/>
      <c r="AA38" s="120"/>
      <c r="AB38" s="120"/>
      <c r="AC38" s="120"/>
    </row>
    <row r="39" spans="2:29" x14ac:dyDescent="0.25">
      <c r="B39" s="95" t="s">
        <v>166</v>
      </c>
      <c r="C39" s="104">
        <v>0</v>
      </c>
      <c r="E39" s="121" t="s">
        <v>173</v>
      </c>
      <c r="F39" s="120"/>
      <c r="G39" s="119">
        <f t="shared" ref="G39:O39" si="9">$C$27*$C$44*$C$34*$C$45*($C$35*(1-$C$36)^((G28-1)*$C$34*$C$44))*$C$29*$C$30/((1+$F$24)^G28)</f>
        <v>1719026.2429906542</v>
      </c>
      <c r="H39" s="119">
        <f t="shared" si="9"/>
        <v>1574005.8475998838</v>
      </c>
      <c r="I39" s="119">
        <f t="shared" si="9"/>
        <v>1441219.6546624056</v>
      </c>
      <c r="J39" s="119">
        <f t="shared" si="9"/>
        <v>1319635.5630778281</v>
      </c>
      <c r="K39" s="119">
        <f t="shared" si="9"/>
        <v>1208308.5418007292</v>
      </c>
      <c r="L39" s="119">
        <f t="shared" si="9"/>
        <v>1106373.2844418343</v>
      </c>
      <c r="M39" s="119">
        <f t="shared" si="9"/>
        <v>1013037.4835407033</v>
      </c>
      <c r="N39" s="119">
        <f t="shared" si="9"/>
        <v>927575.67223460809</v>
      </c>
      <c r="O39" s="119">
        <f t="shared" si="9"/>
        <v>849323.58545531658</v>
      </c>
      <c r="P39" s="119">
        <f t="shared" ref="P39" si="10">$C$27*$C$44*$C$34*$C$45*($C$35*(1-$C$36)^((P28-1)*$C$34*$C$44))*$C$29*$C$30/((1+$F$24)^P28)</f>
        <v>777672.99682724639</v>
      </c>
      <c r="R39" s="121" t="s">
        <v>173</v>
      </c>
      <c r="S39" s="120"/>
      <c r="T39" s="119">
        <f t="shared" ref="T39:AC39" si="11">$C$27*$C$44*$C$34*$C$45*($C$35*(1-$C$36)^((T28-1)*$C$34*$C$44))*$C$29*$C$30/((1+$S$24)^T28)</f>
        <v>1839358.08</v>
      </c>
      <c r="U39" s="119">
        <f t="shared" si="11"/>
        <v>1802079.2949171071</v>
      </c>
      <c r="V39" s="119">
        <f t="shared" si="11"/>
        <v>1765556.0494065976</v>
      </c>
      <c r="W39" s="119">
        <f t="shared" si="11"/>
        <v>1729773.0307365204</v>
      </c>
      <c r="X39" s="119">
        <f t="shared" si="11"/>
        <v>1694715.2365222063</v>
      </c>
      <c r="Y39" s="119">
        <f t="shared" si="11"/>
        <v>1660367.9684367278</v>
      </c>
      <c r="Z39" s="119">
        <f t="shared" si="11"/>
        <v>1626716.826047984</v>
      </c>
      <c r="AA39" s="119">
        <f t="shared" si="11"/>
        <v>1593747.7007818066</v>
      </c>
      <c r="AB39" s="119">
        <f t="shared" si="11"/>
        <v>1561446.7700060434</v>
      </c>
      <c r="AC39" s="119">
        <f t="shared" si="11"/>
        <v>1529800.4912361617</v>
      </c>
    </row>
    <row r="40" spans="2:29" x14ac:dyDescent="0.25">
      <c r="B40" s="95" t="s">
        <v>168</v>
      </c>
      <c r="C40" s="97">
        <v>350000</v>
      </c>
      <c r="E40" s="123" t="s">
        <v>175</v>
      </c>
      <c r="F40" s="124">
        <f>SUM(G41:O41)</f>
        <v>5.4068710061046374</v>
      </c>
      <c r="R40" s="123" t="s">
        <v>175</v>
      </c>
      <c r="S40" s="124">
        <f>SUM(T41:AB41)</f>
        <v>7.4009241193182786</v>
      </c>
    </row>
    <row r="41" spans="2:29" x14ac:dyDescent="0.25">
      <c r="B41" s="95" t="s">
        <v>170</v>
      </c>
      <c r="C41" s="122">
        <v>0.01</v>
      </c>
      <c r="E41" s="111" t="s">
        <v>177</v>
      </c>
      <c r="G41" s="91">
        <f>($C$21*$C$33*G37/($C$21+$C$22)+$C$22*$C$32*G37/($C$21+$C$22))/1000000</f>
        <v>0.83295678251273819</v>
      </c>
      <c r="H41" s="91">
        <f t="shared" ref="H41:O41" si="12">($C$21*$C$33*H37/($C$21+$C$22)+$C$22*$C$32*H37/($C$21+$C$22))/1000000</f>
        <v>0.76268692919550884</v>
      </c>
      <c r="I41" s="91">
        <f t="shared" si="12"/>
        <v>0.69834517729828716</v>
      </c>
      <c r="J41" s="91">
        <f t="shared" si="12"/>
        <v>0.6394314206619528</v>
      </c>
      <c r="K41" s="91">
        <f t="shared" si="12"/>
        <v>0.58548774305504625</v>
      </c>
      <c r="L41" s="91">
        <f t="shared" si="12"/>
        <v>0.53609485894959141</v>
      </c>
      <c r="M41" s="91">
        <f t="shared" si="12"/>
        <v>0.49086885455968737</v>
      </c>
      <c r="N41" s="91">
        <f t="shared" si="12"/>
        <v>0.44945820381279067</v>
      </c>
      <c r="O41" s="91">
        <f t="shared" si="12"/>
        <v>0.4115410360590343</v>
      </c>
      <c r="P41" s="91">
        <f t="shared" ref="P41" si="13">($C$21*$C$33*P37/($C$21+$C$22)+$C$22*$C$32*P37/($C$21+$C$22))/1000000</f>
        <v>0.37682263428236901</v>
      </c>
      <c r="R41" s="111" t="s">
        <v>177</v>
      </c>
      <c r="T41" s="91">
        <f>($C$21*$C$33*T37/($C$21+$C$22)+$C$22*$C$32*T37/($C$21+$C$22))/1000000</f>
        <v>0.89126375728862994</v>
      </c>
      <c r="U41" s="91">
        <f t="shared" ref="U41:AB41" si="14">($C$21*$C$33*U37/($C$21+$C$22)+$C$22*$C$32*U37/($C$21+$C$22))/1000000</f>
        <v>0.87320026523593786</v>
      </c>
      <c r="V41" s="91">
        <f t="shared" si="14"/>
        <v>0.85550287103302569</v>
      </c>
      <c r="W41" s="91">
        <f t="shared" si="14"/>
        <v>0.83816415487231921</v>
      </c>
      <c r="X41" s="91">
        <f t="shared" si="14"/>
        <v>0.82117684732549234</v>
      </c>
      <c r="Y41" s="91">
        <f t="shared" si="14"/>
        <v>0.80453382629586023</v>
      </c>
      <c r="Z41" s="91">
        <f t="shared" si="14"/>
        <v>0.78822811403213044</v>
      </c>
      <c r="AA41" s="91">
        <f t="shared" si="14"/>
        <v>0.77225287420321553</v>
      </c>
      <c r="AB41" s="91">
        <f t="shared" si="14"/>
        <v>0.75660140903166684</v>
      </c>
      <c r="AC41" s="91">
        <f t="shared" ref="AC41" si="15">($C$21*$C$33*AC37/($C$21+$C$22)+$C$22*$C$32*AC37/($C$21+$C$22))/1000000</f>
        <v>0.74126715648599162</v>
      </c>
    </row>
    <row r="42" spans="2:29" x14ac:dyDescent="0.25">
      <c r="B42" s="95" t="s">
        <v>172</v>
      </c>
      <c r="C42" s="114">
        <v>1E-3</v>
      </c>
      <c r="E42" s="115" t="s">
        <v>179</v>
      </c>
      <c r="F42" s="125">
        <f>SUM(G43:O43)</f>
        <v>12.839930722197202</v>
      </c>
      <c r="R42" s="115" t="s">
        <v>179</v>
      </c>
      <c r="S42" s="125">
        <f>SUM(T43:AB43)</f>
        <v>17.269928742357177</v>
      </c>
    </row>
    <row r="43" spans="2:29" x14ac:dyDescent="0.25">
      <c r="B43" s="95" t="s">
        <v>174</v>
      </c>
      <c r="C43" s="104">
        <v>0.05</v>
      </c>
      <c r="E43" s="111" t="s">
        <v>181</v>
      </c>
      <c r="G43" s="91">
        <f>(G39*$C$31/1000000)+1200*230/1000000</f>
        <v>2.1265008081070653</v>
      </c>
      <c r="H43" s="91">
        <f t="shared" ref="H43:I43" si="16">(H39*$C$31/1000000)+1200*230/1000000</f>
        <v>1.9703889628360181</v>
      </c>
      <c r="I43" s="91">
        <f t="shared" si="16"/>
        <v>1.8274470162902956</v>
      </c>
      <c r="J43" s="91">
        <f t="shared" ref="J43:O43" si="17">(J39*$C$31/1000000)</f>
        <v>1.4205639302131465</v>
      </c>
      <c r="K43" s="91">
        <f t="shared" si="17"/>
        <v>1.3007223956947325</v>
      </c>
      <c r="L43" s="91">
        <f t="shared" si="17"/>
        <v>1.1909909259825147</v>
      </c>
      <c r="M43" s="91">
        <f t="shared" si="17"/>
        <v>1.0905166163568634</v>
      </c>
      <c r="N43" s="91">
        <f t="shared" si="17"/>
        <v>0.99851851479845533</v>
      </c>
      <c r="O43" s="91">
        <f t="shared" si="17"/>
        <v>0.91428155191811011</v>
      </c>
      <c r="P43" s="91">
        <f t="shared" ref="P43" si="18">(P39*$C$31/1000000)</f>
        <v>0.83715098297058776</v>
      </c>
      <c r="R43" s="111" t="s">
        <v>181</v>
      </c>
      <c r="T43" s="91">
        <f>(T39*$C$31/1000000)+1200*230/1000000</f>
        <v>2.2560358646745602</v>
      </c>
      <c r="U43" s="91">
        <f t="shared" ref="U43:V43" si="19">(U39*$C$31/1000000)+1200*230/1000000</f>
        <v>2.2159059235509568</v>
      </c>
      <c r="V43" s="91">
        <f t="shared" si="19"/>
        <v>2.1765893071773128</v>
      </c>
      <c r="W43" s="91">
        <f t="shared" ref="W43:AB43" si="20">(W39*$C$31/1000000)</f>
        <v>1.8620695316733107</v>
      </c>
      <c r="X43" s="91">
        <f t="shared" si="20"/>
        <v>1.8243304472418977</v>
      </c>
      <c r="Y43" s="91">
        <f t="shared" si="20"/>
        <v>1.7873562313987055</v>
      </c>
      <c r="Z43" s="91">
        <f t="shared" si="20"/>
        <v>1.7511313823377859</v>
      </c>
      <c r="AA43" s="91">
        <f t="shared" si="20"/>
        <v>1.7156407124330006</v>
      </c>
      <c r="AB43" s="91">
        <f t="shared" si="20"/>
        <v>1.6808693418696454</v>
      </c>
      <c r="AC43" s="91">
        <f t="shared" ref="AC43" si="21">(AC39*$C$31/1000000)</f>
        <v>1.6468026924068857</v>
      </c>
    </row>
    <row r="44" spans="2:29" x14ac:dyDescent="0.25">
      <c r="B44" s="95" t="s">
        <v>176</v>
      </c>
      <c r="C44" s="126">
        <f>C21+C22</f>
        <v>1.25</v>
      </c>
      <c r="E44" s="123" t="s">
        <v>183</v>
      </c>
      <c r="F44" s="107">
        <f>SUM(G45:O45)</f>
        <v>1.0751110576850547</v>
      </c>
      <c r="R44" s="123" t="s">
        <v>183</v>
      </c>
      <c r="S44" s="107">
        <f>SUM(T45:AB45)</f>
        <v>1.3854194461774199</v>
      </c>
    </row>
    <row r="45" spans="2:29" x14ac:dyDescent="0.25">
      <c r="B45" s="95" t="s">
        <v>178</v>
      </c>
      <c r="C45" s="104">
        <v>0.96</v>
      </c>
      <c r="E45" s="111" t="s">
        <v>185</v>
      </c>
      <c r="G45" s="110">
        <f t="shared" ref="G45:O45" si="22">(G43-G41-G34-G32)*$F$25</f>
        <v>0.21104626500893439</v>
      </c>
      <c r="H45" s="110">
        <f t="shared" si="22"/>
        <v>0.19693509589643815</v>
      </c>
      <c r="I45" s="110">
        <f t="shared" si="22"/>
        <v>0.18415357889408698</v>
      </c>
      <c r="J45" s="110">
        <f t="shared" si="22"/>
        <v>0.10358043500096185</v>
      </c>
      <c r="K45" s="110">
        <f t="shared" si="22"/>
        <v>9.3105212331102347E-2</v>
      </c>
      <c r="L45" s="110">
        <f t="shared" si="22"/>
        <v>8.3627333740642767E-2</v>
      </c>
      <c r="M45" s="110">
        <f t="shared" si="22"/>
        <v>7.5055227348744452E-2</v>
      </c>
      <c r="N45" s="110">
        <f t="shared" si="22"/>
        <v>6.7305532792631503E-2</v>
      </c>
      <c r="O45" s="110">
        <f t="shared" si="22"/>
        <v>6.0302376671512281E-2</v>
      </c>
      <c r="P45" s="110">
        <f t="shared" ref="P45" si="23">(P43-P41-P34-P32)*$F$25</f>
        <v>5.3976711197048437E-2</v>
      </c>
      <c r="R45" s="111" t="s">
        <v>185</v>
      </c>
      <c r="T45" s="110">
        <f t="shared" ref="T45:AB45" si="24">(T43-T41-T34-T32)*$S$25</f>
        <v>0.22098950355955982</v>
      </c>
      <c r="U45" s="110">
        <f t="shared" si="24"/>
        <v>0.215472891291832</v>
      </c>
      <c r="V45" s="110">
        <f t="shared" si="24"/>
        <v>0.21006808574914904</v>
      </c>
      <c r="W45" s="110">
        <f t="shared" si="24"/>
        <v>0.1357728209133251</v>
      </c>
      <c r="X45" s="110">
        <f t="shared" si="24"/>
        <v>0.13058487669217861</v>
      </c>
      <c r="Y45" s="110">
        <f t="shared" si="24"/>
        <v>0.1255020779887886</v>
      </c>
      <c r="Z45" s="110">
        <f t="shared" si="24"/>
        <v>0.12052229378949113</v>
      </c>
      <c r="AA45" s="110">
        <f t="shared" si="24"/>
        <v>0.11564343627052355</v>
      </c>
      <c r="AB45" s="110">
        <f t="shared" si="24"/>
        <v>0.11086345992257192</v>
      </c>
      <c r="AC45" s="110">
        <f t="shared" ref="AC45" si="25">(AC43-AC41-AC34-AC32)*$S$25</f>
        <v>0.10618036069330079</v>
      </c>
    </row>
    <row r="46" spans="2:29" x14ac:dyDescent="0.25">
      <c r="B46" s="95" t="s">
        <v>180</v>
      </c>
      <c r="C46" s="104">
        <v>0.1</v>
      </c>
      <c r="E46" s="127" t="s">
        <v>187</v>
      </c>
      <c r="F46" s="107">
        <f>SUM(G47:O47)</f>
        <v>0</v>
      </c>
      <c r="R46" s="127" t="s">
        <v>187</v>
      </c>
      <c r="S46" s="107">
        <f>SUM(T47:AB47)</f>
        <v>0</v>
      </c>
    </row>
    <row r="47" spans="2:29" x14ac:dyDescent="0.25">
      <c r="B47" s="95" t="s">
        <v>182</v>
      </c>
      <c r="C47" s="112">
        <f>LOG(C37/C35,(1-C36))</f>
        <v>6525.0962300161282</v>
      </c>
      <c r="E47" s="111" t="s">
        <v>189</v>
      </c>
      <c r="G47" s="128">
        <f t="shared" ref="G47:O47" si="26">(G43-G41)*$F$26</f>
        <v>0</v>
      </c>
      <c r="H47" s="128">
        <f t="shared" si="26"/>
        <v>0</v>
      </c>
      <c r="I47" s="128">
        <f t="shared" si="26"/>
        <v>0</v>
      </c>
      <c r="J47" s="128">
        <f t="shared" si="26"/>
        <v>0</v>
      </c>
      <c r="K47" s="128">
        <f t="shared" si="26"/>
        <v>0</v>
      </c>
      <c r="L47" s="128">
        <f t="shared" si="26"/>
        <v>0</v>
      </c>
      <c r="M47" s="128">
        <f t="shared" si="26"/>
        <v>0</v>
      </c>
      <c r="N47" s="128">
        <f t="shared" si="26"/>
        <v>0</v>
      </c>
      <c r="O47" s="128">
        <f t="shared" si="26"/>
        <v>0</v>
      </c>
      <c r="P47" s="128">
        <f t="shared" ref="P47" si="27">(P43-P41)*$F$26</f>
        <v>0</v>
      </c>
      <c r="R47" s="111" t="s">
        <v>189</v>
      </c>
      <c r="T47" s="128">
        <f t="shared" ref="T47:AB47" si="28">(T43-T41)*$S$26</f>
        <v>0</v>
      </c>
      <c r="U47" s="128">
        <f t="shared" si="28"/>
        <v>0</v>
      </c>
      <c r="V47" s="128">
        <f t="shared" si="28"/>
        <v>0</v>
      </c>
      <c r="W47" s="128">
        <f t="shared" si="28"/>
        <v>0</v>
      </c>
      <c r="X47" s="128">
        <f t="shared" si="28"/>
        <v>0</v>
      </c>
      <c r="Y47" s="128">
        <f t="shared" si="28"/>
        <v>0</v>
      </c>
      <c r="Z47" s="128">
        <f t="shared" si="28"/>
        <v>0</v>
      </c>
      <c r="AA47" s="128">
        <f t="shared" si="28"/>
        <v>0</v>
      </c>
      <c r="AB47" s="128">
        <f t="shared" si="28"/>
        <v>0</v>
      </c>
      <c r="AC47" s="128">
        <f t="shared" ref="AC47" si="29">(AC43-AC41)*$S$26</f>
        <v>0</v>
      </c>
    </row>
    <row r="48" spans="2:29" x14ac:dyDescent="0.25">
      <c r="B48" s="95" t="s">
        <v>184</v>
      </c>
      <c r="C48" s="122">
        <f>C47/C44/C34</f>
        <v>14.914505668608292</v>
      </c>
      <c r="E48" s="66" t="s">
        <v>191</v>
      </c>
      <c r="F48" s="91">
        <f>SUM(G49:O49)</f>
        <v>6.3087586549290853</v>
      </c>
      <c r="R48" s="66" t="s">
        <v>191</v>
      </c>
      <c r="S48" s="91">
        <f>SUM(T49:AB49)</f>
        <v>8.4156351768614766</v>
      </c>
    </row>
    <row r="49" spans="2:29" x14ac:dyDescent="0.25">
      <c r="B49" s="129" t="s">
        <v>186</v>
      </c>
      <c r="C49" s="130">
        <f>C26*C25</f>
        <v>360000</v>
      </c>
      <c r="E49" s="111" t="s">
        <v>191</v>
      </c>
      <c r="G49" s="131">
        <f>G43-G41-G45-G47-G34</f>
        <v>1.0754416858190377</v>
      </c>
      <c r="H49" s="128">
        <f t="shared" ref="H49:O49" si="30">H43-H41-H45-H47-H34</f>
        <v>1.0041724753456083</v>
      </c>
      <c r="I49" s="128">
        <f t="shared" si="30"/>
        <v>0.93878521112739555</v>
      </c>
      <c r="J49" s="128">
        <f t="shared" si="30"/>
        <v>0.67179221569927305</v>
      </c>
      <c r="K49" s="128">
        <f t="shared" si="30"/>
        <v>0.61674639465348213</v>
      </c>
      <c r="L49" s="128">
        <f t="shared" si="30"/>
        <v>0.56623784950246581</v>
      </c>
      <c r="M49" s="128">
        <f t="shared" si="30"/>
        <v>0.51989077389720295</v>
      </c>
      <c r="N49" s="128">
        <f t="shared" si="30"/>
        <v>0.47736060945356712</v>
      </c>
      <c r="O49" s="128">
        <f t="shared" si="30"/>
        <v>0.43833143943105324</v>
      </c>
      <c r="P49" s="128">
        <f t="shared" ref="P49" si="31">P43-P41-P45-P47-P34</f>
        <v>0.40251360033555317</v>
      </c>
      <c r="R49" s="111" t="s">
        <v>191</v>
      </c>
      <c r="T49" s="128">
        <f t="shared" ref="T49:AA49" si="32">T43-T41-T45-T47-T34</f>
        <v>1.1362326038263706</v>
      </c>
      <c r="U49" s="128">
        <f t="shared" si="32"/>
        <v>1.119682767023187</v>
      </c>
      <c r="V49" s="128">
        <f t="shared" si="32"/>
        <v>1.1034683503951381</v>
      </c>
      <c r="W49" s="128">
        <f t="shared" si="32"/>
        <v>0.88058255588766632</v>
      </c>
      <c r="X49" s="128">
        <f t="shared" si="32"/>
        <v>0.86501872322422679</v>
      </c>
      <c r="Y49" s="128">
        <f t="shared" si="32"/>
        <v>0.84977032711405665</v>
      </c>
      <c r="Z49" s="128">
        <f t="shared" si="32"/>
        <v>0.83483097451616439</v>
      </c>
      <c r="AA49" s="128">
        <f t="shared" si="32"/>
        <v>0.82019440195926163</v>
      </c>
      <c r="AB49" s="128">
        <f>AB43-AB41-AB45-AB47-AB34</f>
        <v>0.80585447291540668</v>
      </c>
      <c r="AC49" s="128">
        <f t="shared" ref="AC49" si="33">AC43-AC41-AC45-AC47-AC34</f>
        <v>0.79180517522759331</v>
      </c>
    </row>
    <row r="50" spans="2:29" x14ac:dyDescent="0.25">
      <c r="B50" s="129" t="s">
        <v>188</v>
      </c>
      <c r="C50" s="130">
        <f>C27*C28</f>
        <v>6720000</v>
      </c>
      <c r="E50" s="66" t="s">
        <v>194</v>
      </c>
      <c r="F50" s="91">
        <f>C31</f>
        <v>1.0764819999999999</v>
      </c>
      <c r="R50" s="66" t="s">
        <v>194</v>
      </c>
      <c r="S50" s="91">
        <f>C31</f>
        <v>1.0764819999999999</v>
      </c>
    </row>
    <row r="51" spans="2:29" x14ac:dyDescent="0.25">
      <c r="B51" s="129" t="s">
        <v>190</v>
      </c>
      <c r="C51" s="130">
        <f>C38*C27*1000</f>
        <v>72000</v>
      </c>
      <c r="E51" s="66" t="s">
        <v>125</v>
      </c>
      <c r="F51" s="91">
        <f>F30/F38*1000000</f>
        <v>0.67661388397629252</v>
      </c>
      <c r="R51" s="66" t="s">
        <v>125</v>
      </c>
      <c r="S51" s="91">
        <f>S30/S38*1000000</f>
        <v>0.49431178223406047</v>
      </c>
    </row>
    <row r="52" spans="2:29" x14ac:dyDescent="0.25">
      <c r="B52" s="129" t="s">
        <v>192</v>
      </c>
      <c r="C52" s="132">
        <f>C41*C27*1000</f>
        <v>48000</v>
      </c>
      <c r="E52" s="66" t="s">
        <v>198</v>
      </c>
      <c r="F52" s="91">
        <f>F40*1000000/F38</f>
        <v>0.48455152206612756</v>
      </c>
      <c r="R52" s="66" t="s">
        <v>198</v>
      </c>
      <c r="S52" s="91">
        <f>S40*1000000/S38</f>
        <v>0.48455152206612745</v>
      </c>
    </row>
    <row r="53" spans="2:29" x14ac:dyDescent="0.25">
      <c r="B53" s="129" t="s">
        <v>193</v>
      </c>
      <c r="C53" s="133">
        <v>0</v>
      </c>
      <c r="E53" s="66" t="s">
        <v>200</v>
      </c>
      <c r="F53" s="91">
        <f>SUM(G54:O54)</f>
        <v>0.63087586549290864</v>
      </c>
      <c r="R53" s="66" t="s">
        <v>200</v>
      </c>
      <c r="S53" s="91">
        <f>SUM(T54:AB54)</f>
        <v>0.8415635176861479</v>
      </c>
    </row>
    <row r="54" spans="2:29" x14ac:dyDescent="0.25">
      <c r="B54" s="129" t="s">
        <v>195</v>
      </c>
      <c r="C54" s="134">
        <f>(C52+C51+C50+C49+C40-C53)</f>
        <v>7550000</v>
      </c>
      <c r="E54" s="66" t="s">
        <v>201</v>
      </c>
      <c r="G54" s="91">
        <f t="shared" ref="G54:O54" si="34">G49*$C$46</f>
        <v>0.10754416858190377</v>
      </c>
      <c r="H54" s="91">
        <f t="shared" si="34"/>
        <v>0.10041724753456083</v>
      </c>
      <c r="I54" s="91">
        <f t="shared" si="34"/>
        <v>9.387852111273956E-2</v>
      </c>
      <c r="J54" s="91">
        <f t="shared" si="34"/>
        <v>6.7179221569927311E-2</v>
      </c>
      <c r="K54" s="91">
        <f t="shared" si="34"/>
        <v>6.1674639465348215E-2</v>
      </c>
      <c r="L54" s="91">
        <f t="shared" si="34"/>
        <v>5.6623784950246586E-2</v>
      </c>
      <c r="M54" s="91">
        <f t="shared" si="34"/>
        <v>5.1989077389720299E-2</v>
      </c>
      <c r="N54" s="91">
        <f t="shared" si="34"/>
        <v>4.7736060945356713E-2</v>
      </c>
      <c r="O54" s="91">
        <f t="shared" si="34"/>
        <v>4.3833143943105328E-2</v>
      </c>
      <c r="P54" s="91">
        <f t="shared" ref="P54" si="35">P49*$C$46</f>
        <v>4.0251360033555318E-2</v>
      </c>
      <c r="R54" s="66" t="s">
        <v>201</v>
      </c>
      <c r="T54" s="91">
        <f>T49*$C$46</f>
        <v>0.11362326038263706</v>
      </c>
      <c r="U54" s="91">
        <f t="shared" ref="U54:AB54" si="36">U49*$C$46</f>
        <v>0.11196827670231871</v>
      </c>
      <c r="V54" s="91">
        <f t="shared" si="36"/>
        <v>0.11034683503951381</v>
      </c>
      <c r="W54" s="91">
        <f t="shared" si="36"/>
        <v>8.8058255588766635E-2</v>
      </c>
      <c r="X54" s="91">
        <f t="shared" si="36"/>
        <v>8.6501872322422679E-2</v>
      </c>
      <c r="Y54" s="91">
        <f t="shared" si="36"/>
        <v>8.4977032711405665E-2</v>
      </c>
      <c r="Z54" s="91">
        <f t="shared" si="36"/>
        <v>8.3483097451616445E-2</v>
      </c>
      <c r="AA54" s="91">
        <f t="shared" si="36"/>
        <v>8.2019440195926163E-2</v>
      </c>
      <c r="AB54" s="91">
        <f t="shared" si="36"/>
        <v>8.0585447291540671E-2</v>
      </c>
      <c r="AC54" s="91">
        <f t="shared" ref="AC54" si="37">AC49*$C$46</f>
        <v>7.9180517522759342E-2</v>
      </c>
    </row>
    <row r="55" spans="2:29" x14ac:dyDescent="0.25">
      <c r="B55" s="129" t="s">
        <v>196</v>
      </c>
      <c r="C55" s="135" t="s">
        <v>197</v>
      </c>
      <c r="E55" s="80" t="s">
        <v>202</v>
      </c>
      <c r="F55" s="91">
        <f>-(F30)</f>
        <v>-7.55</v>
      </c>
      <c r="G55" s="128">
        <f t="shared" ref="G55:N55" si="38">G43-G41-G54-G45-G47-G34</f>
        <v>0.96789751723713369</v>
      </c>
      <c r="H55" s="128">
        <f t="shared" si="38"/>
        <v>0.90375522781104756</v>
      </c>
      <c r="I55" s="128">
        <f t="shared" si="38"/>
        <v>0.84490669001465601</v>
      </c>
      <c r="J55" s="128">
        <f t="shared" si="38"/>
        <v>0.60461299412934577</v>
      </c>
      <c r="K55" s="128">
        <f t="shared" si="38"/>
        <v>0.5550717551881339</v>
      </c>
      <c r="L55" s="128">
        <f t="shared" si="38"/>
        <v>0.50961406455221925</v>
      </c>
      <c r="M55" s="128">
        <f t="shared" si="38"/>
        <v>0.46790169650748265</v>
      </c>
      <c r="N55" s="128">
        <f t="shared" si="38"/>
        <v>0.42962454850821036</v>
      </c>
      <c r="O55" s="128">
        <f>O43-O41-O54-O45-O47-O34+P35</f>
        <v>0.57445394490363799</v>
      </c>
      <c r="P55" s="128">
        <f>P43-P41-P54-P45-P47-P34+Q35</f>
        <v>0.36226224030199783</v>
      </c>
      <c r="R55" s="80" t="s">
        <v>202</v>
      </c>
      <c r="S55" s="91">
        <f>-(S30)</f>
        <v>-7.55</v>
      </c>
      <c r="T55" s="128">
        <f>T43-T41-T54-T45-T47-T34</f>
        <v>1.0226093434437333</v>
      </c>
      <c r="U55" s="128">
        <f t="shared" ref="U55:AA55" si="39">U43-U41-U54-U45-U47-U34</f>
        <v>1.0077144903208684</v>
      </c>
      <c r="V55" s="128">
        <f t="shared" si="39"/>
        <v>0.99312151535562432</v>
      </c>
      <c r="W55" s="128">
        <f t="shared" si="39"/>
        <v>0.79252430029889964</v>
      </c>
      <c r="X55" s="128">
        <f t="shared" si="39"/>
        <v>0.77851685090180411</v>
      </c>
      <c r="Y55" s="128">
        <f t="shared" si="39"/>
        <v>0.76479329440265098</v>
      </c>
      <c r="Z55" s="128">
        <f t="shared" si="39"/>
        <v>0.75134787706454798</v>
      </c>
      <c r="AA55" s="128">
        <f t="shared" si="39"/>
        <v>0.73817496176333541</v>
      </c>
      <c r="AB55" s="128">
        <f>AB43-AB41-AB54-AB45-AB47-AB34+AC35</f>
        <v>1.079269025623866</v>
      </c>
      <c r="AC55" s="128">
        <f>AC43-AC41-AC54-AC45-AC47-AC34+AD35</f>
        <v>0.71262465770483396</v>
      </c>
    </row>
    <row r="56" spans="2:29" ht="13.95" thickBot="1" x14ac:dyDescent="0.3">
      <c r="B56" s="129" t="s">
        <v>199</v>
      </c>
      <c r="C56" s="136">
        <f>F56</f>
        <v>-0.17614560541008406</v>
      </c>
      <c r="E56" s="137" t="s">
        <v>203</v>
      </c>
      <c r="F56" s="93">
        <f>SUM(F55:P55)/F30</f>
        <v>-0.17614560541008406</v>
      </c>
      <c r="G56" s="137"/>
      <c r="H56" s="137"/>
      <c r="I56" s="137"/>
      <c r="J56" s="137"/>
      <c r="K56" s="137"/>
      <c r="L56" s="137"/>
      <c r="M56" s="137"/>
      <c r="N56" s="137"/>
      <c r="O56" s="137"/>
      <c r="P56" s="137"/>
      <c r="R56" s="137" t="s">
        <v>131</v>
      </c>
      <c r="S56" s="93">
        <f>IRR(S55:AC55)</f>
        <v>2.6427904342968267E-2</v>
      </c>
      <c r="T56" s="137"/>
      <c r="U56" s="137"/>
      <c r="V56" s="137"/>
      <c r="W56" s="137"/>
      <c r="X56" s="137"/>
      <c r="Y56" s="137"/>
      <c r="Z56" s="137"/>
      <c r="AA56" s="137"/>
      <c r="AB56" s="137"/>
      <c r="AC56" s="137"/>
    </row>
    <row r="57" spans="2:29" ht="13.95" thickTop="1" x14ac:dyDescent="0.25">
      <c r="C57" s="142"/>
    </row>
  </sheetData>
  <mergeCells count="1">
    <mergeCell ref="B24:C24"/>
  </mergeCells>
  <phoneticPr fontId="4"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C646B-4D95-434B-8D10-D29A29002978}">
  <sheetPr>
    <tabColor theme="4"/>
  </sheetPr>
  <dimension ref="B2:B3"/>
  <sheetViews>
    <sheetView workbookViewId="0">
      <selection activeCell="G43" sqref="G43"/>
    </sheetView>
  </sheetViews>
  <sheetFormatPr defaultRowHeight="13.95" x14ac:dyDescent="0.25"/>
  <sheetData>
    <row r="2" spans="2:2" x14ac:dyDescent="0.25">
      <c r="B2" t="s">
        <v>231</v>
      </c>
    </row>
    <row r="3" spans="2:2" x14ac:dyDescent="0.25">
      <c r="B3" t="s">
        <v>238</v>
      </c>
    </row>
  </sheetData>
  <phoneticPr fontId="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784C-D9C3-4CF3-8448-833FECBDE29D}">
  <sheetPr>
    <tabColor theme="4" tint="0.39997558519241921"/>
  </sheetPr>
  <dimension ref="A1:AA57"/>
  <sheetViews>
    <sheetView topLeftCell="A7" zoomScale="70" zoomScaleNormal="70" workbookViewId="0">
      <selection activeCell="C26" sqref="C26"/>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44140625" style="66" bestFit="1" customWidth="1"/>
    <col min="7" max="7" width="11" style="66" bestFit="1" customWidth="1"/>
    <col min="8" max="15" width="9.33203125" style="66" bestFit="1" customWidth="1"/>
    <col min="16" max="16" width="13.21875" style="66" bestFit="1" customWidth="1"/>
    <col min="17" max="17" width="45.44140625" style="66" bestFit="1" customWidth="1"/>
    <col min="18" max="27" width="10" style="66"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221</v>
      </c>
      <c r="E8" s="79"/>
      <c r="F8" s="79"/>
      <c r="G8" s="79"/>
      <c r="H8" s="79"/>
    </row>
    <row r="9" spans="1:24" s="75" customFormat="1" x14ac:dyDescent="0.3">
      <c r="B9" s="80"/>
      <c r="D9" s="81"/>
      <c r="E9" s="82"/>
      <c r="F9" s="82"/>
      <c r="G9" s="82"/>
      <c r="H9" s="82"/>
    </row>
    <row r="10" spans="1:24" s="75" customFormat="1" x14ac:dyDescent="0.3">
      <c r="B10" s="57" t="s">
        <v>6</v>
      </c>
      <c r="C10" s="60" t="s">
        <v>60</v>
      </c>
      <c r="D10" s="138" t="s">
        <v>209</v>
      </c>
      <c r="E10" s="75" t="s">
        <v>227</v>
      </c>
      <c r="F10" s="82"/>
      <c r="G10" s="82"/>
      <c r="H10" s="82"/>
    </row>
    <row r="11" spans="1:24" s="75" customFormat="1" x14ac:dyDescent="0.3">
      <c r="B11" s="62" t="s">
        <v>14</v>
      </c>
      <c r="C11" s="63" t="s">
        <v>63</v>
      </c>
      <c r="D11" s="81"/>
      <c r="E11" s="140">
        <v>9.9816021867291438E-2</v>
      </c>
      <c r="F11" s="82"/>
      <c r="G11" s="82"/>
      <c r="H11" s="82"/>
    </row>
    <row r="12" spans="1:24" s="75" customFormat="1" x14ac:dyDescent="0.3">
      <c r="B12" s="58" t="s">
        <v>15</v>
      </c>
      <c r="C12" s="83">
        <v>5.5665501792198757E-2</v>
      </c>
      <c r="D12" s="81"/>
      <c r="E12" s="82" t="s">
        <v>228</v>
      </c>
      <c r="F12" s="82"/>
      <c r="G12" s="82"/>
      <c r="H12" s="82"/>
    </row>
    <row r="13" spans="1:24" s="75" customFormat="1" x14ac:dyDescent="0.3">
      <c r="B13" s="61" t="s">
        <v>16</v>
      </c>
      <c r="C13" s="83">
        <f>E11</f>
        <v>9.9816021867291438E-2</v>
      </c>
      <c r="D13" s="81"/>
      <c r="E13" s="140">
        <v>6.5903393317895631E-2</v>
      </c>
      <c r="F13" s="82"/>
      <c r="G13" s="82"/>
      <c r="H13" s="82"/>
    </row>
    <row r="14" spans="1:24" s="75" customFormat="1" x14ac:dyDescent="0.3">
      <c r="B14" s="61" t="s">
        <v>17</v>
      </c>
      <c r="C14" s="56" t="s">
        <v>229</v>
      </c>
      <c r="D14" s="81"/>
      <c r="E14" s="82"/>
      <c r="F14" s="82"/>
      <c r="G14" s="82"/>
      <c r="H14" s="82"/>
    </row>
    <row r="15" spans="1:24" s="75" customFormat="1" x14ac:dyDescent="0.3">
      <c r="B15" s="61" t="s">
        <v>18</v>
      </c>
      <c r="C15" s="83">
        <f>E13</f>
        <v>6.5903393317895631E-2</v>
      </c>
      <c r="D15" s="81"/>
      <c r="E15" s="82"/>
      <c r="F15" s="82"/>
      <c r="G15" s="82"/>
      <c r="H15" s="82"/>
    </row>
    <row r="16" spans="1:24" s="75" customFormat="1" x14ac:dyDescent="0.3">
      <c r="B16" s="61" t="s">
        <v>19</v>
      </c>
      <c r="C16" s="56" t="s">
        <v>65</v>
      </c>
      <c r="D16" s="81"/>
      <c r="E16" s="82"/>
      <c r="F16" s="82"/>
      <c r="G16" s="82"/>
      <c r="H16" s="82"/>
    </row>
    <row r="17" spans="2:27" s="75" customFormat="1" x14ac:dyDescent="0.3">
      <c r="B17" s="59" t="s">
        <v>230</v>
      </c>
      <c r="C17" s="84">
        <f>MAX(C12:C16)</f>
        <v>9.9816021867291438E-2</v>
      </c>
      <c r="D17" s="81"/>
      <c r="E17" s="82"/>
      <c r="F17" s="82"/>
      <c r="G17" s="82"/>
      <c r="H17" s="82"/>
    </row>
    <row r="18" spans="2:27" s="75" customFormat="1" x14ac:dyDescent="0.3">
      <c r="B18" s="80"/>
      <c r="D18" s="81"/>
      <c r="E18" s="82"/>
      <c r="F18" s="82"/>
      <c r="G18" s="82"/>
      <c r="H18" s="82"/>
    </row>
    <row r="19" spans="2:27" x14ac:dyDescent="0.25">
      <c r="B19" s="80" t="s">
        <v>126</v>
      </c>
      <c r="E19" s="80" t="s">
        <v>124</v>
      </c>
      <c r="J19" s="66">
        <v>2.46</v>
      </c>
    </row>
    <row r="20" spans="2:27" x14ac:dyDescent="0.25">
      <c r="B20" s="85" t="s">
        <v>217</v>
      </c>
      <c r="E20" s="86" t="s">
        <v>125</v>
      </c>
      <c r="F20" s="87">
        <f>F51</f>
        <v>0.35252964095276035</v>
      </c>
    </row>
    <row r="21" spans="2:27" x14ac:dyDescent="0.25">
      <c r="B21" s="88" t="s">
        <v>28</v>
      </c>
      <c r="C21" s="89">
        <v>1</v>
      </c>
      <c r="E21" s="66" t="s">
        <v>127</v>
      </c>
      <c r="F21" s="90">
        <f>F56</f>
        <v>-2.1847563809387013E-2</v>
      </c>
      <c r="J21" s="66">
        <v>6.48</v>
      </c>
    </row>
    <row r="22" spans="2:27" x14ac:dyDescent="0.25">
      <c r="B22" s="88" t="s">
        <v>27</v>
      </c>
      <c r="C22" s="89">
        <v>1</v>
      </c>
      <c r="E22" s="66" t="s">
        <v>129</v>
      </c>
      <c r="F22" s="91">
        <f>SUM(F55:O55)</f>
        <v>-0.1319155902810788</v>
      </c>
    </row>
    <row r="23" spans="2:27" ht="13.95" thickBot="1" x14ac:dyDescent="0.3">
      <c r="B23" s="88" t="s">
        <v>69</v>
      </c>
      <c r="C23" s="89">
        <f>C21+C22</f>
        <v>2</v>
      </c>
      <c r="E23" s="92" t="s">
        <v>131</v>
      </c>
      <c r="F23" s="93">
        <f>R56</f>
        <v>6.4768030419376732E-2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240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1100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6.0380000000000003</v>
      </c>
      <c r="G30" s="91"/>
      <c r="H30" s="91"/>
      <c r="I30" s="91"/>
      <c r="J30" s="91"/>
      <c r="K30" s="91"/>
      <c r="L30" s="91"/>
      <c r="M30" s="91"/>
      <c r="N30" s="91"/>
      <c r="O30" s="91"/>
      <c r="Q30" s="106" t="s">
        <v>155</v>
      </c>
      <c r="R30" s="107">
        <f>C54/1000000</f>
        <v>6.0380000000000003</v>
      </c>
      <c r="S30" s="91"/>
      <c r="T30" s="91"/>
      <c r="U30" s="91"/>
      <c r="V30" s="91"/>
      <c r="W30" s="91"/>
      <c r="X30" s="91"/>
      <c r="Y30" s="91"/>
      <c r="Z30" s="91"/>
      <c r="AA30" s="91"/>
    </row>
    <row r="31" spans="2:27" x14ac:dyDescent="0.25">
      <c r="B31" s="95" t="s">
        <v>141</v>
      </c>
      <c r="C31" s="108">
        <v>1.2</v>
      </c>
      <c r="E31" s="109" t="s">
        <v>157</v>
      </c>
      <c r="F31" s="110">
        <f>SUM(G32:O32)</f>
        <v>3.9295207540737263</v>
      </c>
      <c r="G31" s="91"/>
      <c r="H31" s="91"/>
      <c r="I31" s="91"/>
      <c r="J31" s="91"/>
      <c r="K31" s="91"/>
      <c r="L31" s="91"/>
      <c r="M31" s="91"/>
      <c r="N31" s="91"/>
      <c r="O31" s="91"/>
      <c r="Q31" s="109" t="s">
        <v>157</v>
      </c>
      <c r="R31" s="110">
        <f>SUM(S32:AA32)</f>
        <v>5.4281544289060166</v>
      </c>
      <c r="S31" s="91"/>
      <c r="T31" s="91"/>
      <c r="U31" s="91"/>
      <c r="V31" s="91"/>
      <c r="W31" s="91"/>
      <c r="X31" s="91"/>
      <c r="Y31" s="91"/>
      <c r="Z31" s="91"/>
      <c r="AA31" s="91"/>
    </row>
    <row r="32" spans="2:27" x14ac:dyDescent="0.25">
      <c r="B32" s="95" t="s">
        <v>143</v>
      </c>
      <c r="C32" s="108">
        <v>0.72</v>
      </c>
      <c r="E32" s="111" t="s">
        <v>159</v>
      </c>
      <c r="F32" s="91"/>
      <c r="G32" s="110">
        <f t="shared" ref="G32:O32" si="0">($C$49+$C$50+$C$40)*(1-$C$43)/$C$48/1000000/(1+$F$24)^G28</f>
        <v>0.56367128026023006</v>
      </c>
      <c r="H32" s="110">
        <f t="shared" si="0"/>
        <v>0.52679558902825241</v>
      </c>
      <c r="I32" s="110">
        <f t="shared" si="0"/>
        <v>0.49233232619462841</v>
      </c>
      <c r="J32" s="110">
        <f t="shared" si="0"/>
        <v>0.46012366934077426</v>
      </c>
      <c r="K32" s="110">
        <f t="shared" si="0"/>
        <v>0.43002212087922825</v>
      </c>
      <c r="L32" s="110">
        <f t="shared" si="0"/>
        <v>0.40188983259740962</v>
      </c>
      <c r="M32" s="110">
        <f t="shared" si="0"/>
        <v>0.3755979743901024</v>
      </c>
      <c r="N32" s="110">
        <f t="shared" si="0"/>
        <v>0.35102614428981532</v>
      </c>
      <c r="O32" s="110">
        <f t="shared" si="0"/>
        <v>0.32806181709328536</v>
      </c>
      <c r="Q32" s="111" t="s">
        <v>159</v>
      </c>
      <c r="R32" s="91"/>
      <c r="S32" s="110">
        <f t="shared" ref="S32:AA32" si="1">($C$49+$C$50+$C$40)*(1-$C$43)/$C$48/1000000/(1+$R$24)^S28</f>
        <v>0.60312826987844625</v>
      </c>
      <c r="T32" s="110">
        <f t="shared" si="1"/>
        <v>0.60312826987844625</v>
      </c>
      <c r="U32" s="110">
        <f t="shared" si="1"/>
        <v>0.60312826987844625</v>
      </c>
      <c r="V32" s="110">
        <f t="shared" si="1"/>
        <v>0.60312826987844625</v>
      </c>
      <c r="W32" s="110">
        <f t="shared" si="1"/>
        <v>0.60312826987844625</v>
      </c>
      <c r="X32" s="110">
        <f t="shared" si="1"/>
        <v>0.60312826987844625</v>
      </c>
      <c r="Y32" s="110">
        <f t="shared" si="1"/>
        <v>0.60312826987844625</v>
      </c>
      <c r="Z32" s="110">
        <f t="shared" si="1"/>
        <v>0.60312826987844625</v>
      </c>
      <c r="AA32" s="110">
        <f t="shared" si="1"/>
        <v>0.60312826987844625</v>
      </c>
    </row>
    <row r="33" spans="2:27" x14ac:dyDescent="0.25">
      <c r="B33" s="95" t="s">
        <v>154</v>
      </c>
      <c r="C33" s="108">
        <v>0.6</v>
      </c>
      <c r="E33" s="106" t="s">
        <v>161</v>
      </c>
      <c r="F33" s="107">
        <f>SUM(G34:O34)</f>
        <v>3.9338972318241613E-2</v>
      </c>
      <c r="Q33" s="106" t="s">
        <v>161</v>
      </c>
      <c r="R33" s="107">
        <f>SUM(S34:AA34)</f>
        <v>5.4342000000000008E-2</v>
      </c>
    </row>
    <row r="34" spans="2:27" x14ac:dyDescent="0.25">
      <c r="B34" s="95" t="s">
        <v>156</v>
      </c>
      <c r="C34" s="112">
        <v>350</v>
      </c>
      <c r="D34" s="113"/>
      <c r="E34" s="111" t="s">
        <v>163</v>
      </c>
      <c r="G34" s="91">
        <f t="shared" ref="G34:O34" si="2">($C$42*$F$30)/((1+$F$24)^G28)</f>
        <v>5.6429906542056069E-3</v>
      </c>
      <c r="H34" s="91">
        <f t="shared" si="2"/>
        <v>5.2738230413136517E-3</v>
      </c>
      <c r="I34" s="91">
        <f t="shared" si="2"/>
        <v>4.9288065806669642E-3</v>
      </c>
      <c r="J34" s="91">
        <f t="shared" si="2"/>
        <v>4.6063612903429569E-3</v>
      </c>
      <c r="K34" s="91">
        <f t="shared" si="2"/>
        <v>4.3050105517223897E-3</v>
      </c>
      <c r="L34" s="91">
        <f t="shared" si="2"/>
        <v>4.0233743474041026E-3</v>
      </c>
      <c r="M34" s="91">
        <f t="shared" si="2"/>
        <v>3.7601629414991612E-3</v>
      </c>
      <c r="N34" s="91">
        <f t="shared" si="2"/>
        <v>3.5141709733637022E-3</v>
      </c>
      <c r="O34" s="91">
        <f t="shared" si="2"/>
        <v>3.2842719377230854E-3</v>
      </c>
      <c r="Q34" s="111" t="s">
        <v>163</v>
      </c>
      <c r="S34" s="91">
        <f t="shared" ref="S34:AA34" si="3">($C$42*$R$30)/((1+$R$24)^S28)</f>
        <v>6.038E-3</v>
      </c>
      <c r="T34" s="91">
        <f t="shared" si="3"/>
        <v>6.038E-3</v>
      </c>
      <c r="U34" s="91">
        <f t="shared" si="3"/>
        <v>6.038E-3</v>
      </c>
      <c r="V34" s="91">
        <f t="shared" si="3"/>
        <v>6.038E-3</v>
      </c>
      <c r="W34" s="91">
        <f t="shared" si="3"/>
        <v>6.038E-3</v>
      </c>
      <c r="X34" s="91">
        <f t="shared" si="3"/>
        <v>6.038E-3</v>
      </c>
      <c r="Y34" s="91">
        <f t="shared" si="3"/>
        <v>6.038E-3</v>
      </c>
      <c r="Z34" s="91">
        <f t="shared" si="3"/>
        <v>6.038E-3</v>
      </c>
      <c r="AA34" s="91">
        <f t="shared" si="3"/>
        <v>6.038E-3</v>
      </c>
    </row>
    <row r="35" spans="2:27" x14ac:dyDescent="0.25">
      <c r="B35" s="95" t="s">
        <v>158</v>
      </c>
      <c r="C35" s="114">
        <v>0.95</v>
      </c>
      <c r="E35" s="109" t="s">
        <v>165</v>
      </c>
      <c r="F35" s="115"/>
      <c r="G35" s="116"/>
      <c r="H35" s="116"/>
      <c r="I35" s="116"/>
      <c r="J35" s="116"/>
      <c r="K35" s="116"/>
      <c r="L35" s="116"/>
      <c r="M35" s="116"/>
      <c r="N35" s="116"/>
      <c r="O35" s="116">
        <f>(C49+C50)*C43/((1+F24)^O28)/1000000</f>
        <v>0.1514311539354268</v>
      </c>
      <c r="Q35" s="109" t="s">
        <v>165</v>
      </c>
      <c r="R35" s="115"/>
      <c r="S35" s="116"/>
      <c r="T35" s="116"/>
      <c r="U35" s="116"/>
      <c r="V35" s="116"/>
      <c r="W35" s="116"/>
      <c r="X35" s="116"/>
      <c r="Y35" s="116"/>
      <c r="Z35" s="116"/>
      <c r="AA35" s="116">
        <f>(C49+C50)*C43/((1+R24)^AA28)/1000000</f>
        <v>0.27839999999999998</v>
      </c>
    </row>
    <row r="36" spans="2:27" x14ac:dyDescent="0.25">
      <c r="B36" s="95" t="s">
        <v>160</v>
      </c>
      <c r="C36" s="117">
        <v>4.6799999999999999E-5</v>
      </c>
      <c r="E36" s="118" t="s">
        <v>167</v>
      </c>
      <c r="F36" s="119">
        <f>SUM(G37:O37)</f>
        <v>20148870.294884048</v>
      </c>
      <c r="G36" s="120"/>
      <c r="H36" s="120"/>
      <c r="I36" s="120"/>
      <c r="J36" s="120"/>
      <c r="K36" s="120"/>
      <c r="L36" s="120"/>
      <c r="M36" s="120"/>
      <c r="N36" s="120"/>
      <c r="O36" s="120"/>
      <c r="Q36" s="118" t="s">
        <v>167</v>
      </c>
      <c r="R36" s="119">
        <f>SUM(S37:AA37)</f>
        <v>27429841.838013075</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3235606.659219095</v>
      </c>
      <c r="H37" s="119">
        <f t="shared" si="4"/>
        <v>2926470.3120903373</v>
      </c>
      <c r="I37" s="119">
        <f t="shared" si="4"/>
        <v>2646869.4713383582</v>
      </c>
      <c r="J37" s="119">
        <f t="shared" si="4"/>
        <v>2393982.2554696519</v>
      </c>
      <c r="K37" s="119">
        <f t="shared" si="4"/>
        <v>2165256.3912060503</v>
      </c>
      <c r="L37" s="119">
        <f t="shared" si="4"/>
        <v>1958383.45457531</v>
      </c>
      <c r="M37" s="119">
        <f t="shared" si="4"/>
        <v>1771275.5730595386</v>
      </c>
      <c r="N37" s="119">
        <f t="shared" si="4"/>
        <v>1602044.353667075</v>
      </c>
      <c r="O37" s="119">
        <f t="shared" si="4"/>
        <v>1448981.8242586276</v>
      </c>
      <c r="Q37" s="121" t="s">
        <v>169</v>
      </c>
      <c r="R37" s="119"/>
      <c r="S37" s="119">
        <f t="shared" ref="S37:AA37" si="5">$C$27*$C$44*$C$34/$C$45*($C$35*(1-$C$36)^((S28-1)*$C$34*$C$44))/$C$29/$C$30/((1+$R$24)^S28)</f>
        <v>3462099.1253644316</v>
      </c>
      <c r="T37" s="119">
        <f t="shared" si="5"/>
        <v>3350515.8603122272</v>
      </c>
      <c r="U37" s="119">
        <f t="shared" si="5"/>
        <v>3242528.9177767569</v>
      </c>
      <c r="V37" s="119">
        <f t="shared" si="5"/>
        <v>3138022.3884804202</v>
      </c>
      <c r="W37" s="119">
        <f t="shared" si="5"/>
        <v>3036884.0988952825</v>
      </c>
      <c r="X37" s="119">
        <f t="shared" si="5"/>
        <v>2939005.4908400653</v>
      </c>
      <c r="Y37" s="119">
        <f t="shared" si="5"/>
        <v>2844281.5049577234</v>
      </c>
      <c r="Z37" s="119">
        <f t="shared" si="5"/>
        <v>2752610.4679485294</v>
      </c>
      <c r="AA37" s="119">
        <f t="shared" si="5"/>
        <v>2663893.9834376359</v>
      </c>
    </row>
    <row r="38" spans="2:27" x14ac:dyDescent="0.25">
      <c r="B38" s="95" t="s">
        <v>164</v>
      </c>
      <c r="C38" s="122">
        <v>1.4999999999999999E-2</v>
      </c>
      <c r="E38" s="118" t="s">
        <v>171</v>
      </c>
      <c r="F38" s="119">
        <f>SUM(G39:O39)</f>
        <v>17127637.788645137</v>
      </c>
      <c r="G38" s="120"/>
      <c r="H38" s="120"/>
      <c r="I38" s="120"/>
      <c r="J38" s="120"/>
      <c r="K38" s="120"/>
      <c r="L38" s="120"/>
      <c r="M38" s="120"/>
      <c r="N38" s="120"/>
      <c r="O38" s="120"/>
      <c r="Q38" s="118" t="s">
        <v>171</v>
      </c>
      <c r="R38" s="119">
        <f>SUM(S39:AA39)</f>
        <v>23316860.385993954</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2750441.9887850466</v>
      </c>
      <c r="H39" s="119">
        <f t="shared" si="6"/>
        <v>2487659.2469520904</v>
      </c>
      <c r="I39" s="119">
        <f t="shared" si="6"/>
        <v>2249983.2951139132</v>
      </c>
      <c r="J39" s="119">
        <f t="shared" si="6"/>
        <v>2035015.3802190574</v>
      </c>
      <c r="K39" s="119">
        <f t="shared" si="6"/>
        <v>1840585.9308917436</v>
      </c>
      <c r="L39" s="119">
        <f t="shared" si="6"/>
        <v>1664732.6609551001</v>
      </c>
      <c r="M39" s="119">
        <f t="shared" si="6"/>
        <v>1505680.7649876839</v>
      </c>
      <c r="N39" s="119">
        <f t="shared" si="6"/>
        <v>1361825.0060362346</v>
      </c>
      <c r="O39" s="119">
        <f t="shared" si="6"/>
        <v>1231713.5147042675</v>
      </c>
      <c r="Q39" s="121" t="s">
        <v>173</v>
      </c>
      <c r="R39" s="120"/>
      <c r="S39" s="119">
        <f t="shared" ref="S39:AA39" si="7">$C$27*$C$44*$C$34*$C$45*($C$35*(1-$C$36)^((S28-1)*$C$34*$C$44))*$C$29*$C$30/((1+$R$24)^S28)</f>
        <v>2942972.9279999998</v>
      </c>
      <c r="T39" s="119">
        <f t="shared" si="7"/>
        <v>2848121.0718354485</v>
      </c>
      <c r="U39" s="119">
        <f t="shared" si="7"/>
        <v>2756326.2857962339</v>
      </c>
      <c r="V39" s="119">
        <f t="shared" si="7"/>
        <v>2667490.0406797733</v>
      </c>
      <c r="W39" s="119">
        <f t="shared" si="7"/>
        <v>2581516.9828742859</v>
      </c>
      <c r="X39" s="119">
        <f t="shared" si="7"/>
        <v>2498314.8320096694</v>
      </c>
      <c r="Y39" s="119">
        <f t="shared" si="7"/>
        <v>2417794.2819070951</v>
      </c>
      <c r="Z39" s="119">
        <f t="shared" si="7"/>
        <v>2339868.9047209797</v>
      </c>
      <c r="AA39" s="119">
        <f t="shared" si="7"/>
        <v>2264455.0581704685</v>
      </c>
    </row>
    <row r="40" spans="2:27" x14ac:dyDescent="0.25">
      <c r="B40" s="95" t="s">
        <v>168</v>
      </c>
      <c r="C40" s="97">
        <v>350000</v>
      </c>
      <c r="E40" s="123" t="s">
        <v>175</v>
      </c>
      <c r="F40" s="124">
        <f>SUM(G41:O41)</f>
        <v>13.29825439462347</v>
      </c>
      <c r="Q40" s="123" t="s">
        <v>175</v>
      </c>
      <c r="R40" s="124">
        <f>SUM(S41:AA41)</f>
        <v>18.103695613088629</v>
      </c>
    </row>
    <row r="41" spans="2:27" x14ac:dyDescent="0.25">
      <c r="B41" s="95" t="s">
        <v>170</v>
      </c>
      <c r="C41" s="122">
        <v>0.01</v>
      </c>
      <c r="E41" s="111" t="s">
        <v>177</v>
      </c>
      <c r="G41" s="91">
        <f>($C$21*$C$33*G37/($C$21+$C$22)+$C$22*$C$32*G37/($C$21+$C$22))/1000000</f>
        <v>2.1355003950846028</v>
      </c>
      <c r="H41" s="91">
        <f t="shared" ref="H41:O41" si="8">($C$21*$C$33*H37/($C$21+$C$22)+$C$22*$C$32*H37/($C$21+$C$22))/1000000</f>
        <v>1.9314704059796226</v>
      </c>
      <c r="I41" s="91">
        <f t="shared" si="8"/>
        <v>1.7469338510833163</v>
      </c>
      <c r="J41" s="91">
        <f t="shared" si="8"/>
        <v>1.5800282886099704</v>
      </c>
      <c r="K41" s="91">
        <f t="shared" si="8"/>
        <v>1.4290692181959932</v>
      </c>
      <c r="L41" s="91">
        <f t="shared" si="8"/>
        <v>1.2925330800197046</v>
      </c>
      <c r="M41" s="91">
        <f t="shared" si="8"/>
        <v>1.1690418782192953</v>
      </c>
      <c r="N41" s="91">
        <f t="shared" si="8"/>
        <v>1.0573492734202696</v>
      </c>
      <c r="O41" s="91">
        <f t="shared" si="8"/>
        <v>0.95632800401069418</v>
      </c>
      <c r="Q41" s="111" t="s">
        <v>177</v>
      </c>
      <c r="S41" s="91">
        <f>($C$21*$C$33*S37/($C$21+$C$22)+$C$22*$C$32*S37/($C$21+$C$22))/1000000</f>
        <v>2.2849854227405246</v>
      </c>
      <c r="T41" s="91">
        <f t="shared" ref="T41:AA41" si="9">($C$21*$C$33*T37/($C$21+$C$22)+$C$22*$C$32*T37/($C$21+$C$22))/1000000</f>
        <v>2.2113404678060702</v>
      </c>
      <c r="U41" s="91">
        <f t="shared" si="9"/>
        <v>2.1400690857326592</v>
      </c>
      <c r="V41" s="91">
        <f t="shared" si="9"/>
        <v>2.0710947763970773</v>
      </c>
      <c r="W41" s="91">
        <f t="shared" si="9"/>
        <v>2.0043435052708864</v>
      </c>
      <c r="X41" s="91">
        <f t="shared" si="9"/>
        <v>1.9397436239544432</v>
      </c>
      <c r="Y41" s="91">
        <f t="shared" si="9"/>
        <v>1.8772257932720973</v>
      </c>
      <c r="Z41" s="91">
        <f t="shared" si="9"/>
        <v>1.8167229088460293</v>
      </c>
      <c r="AA41" s="91">
        <f t="shared" si="9"/>
        <v>1.7581700290688398</v>
      </c>
    </row>
    <row r="42" spans="2:27" x14ac:dyDescent="0.25">
      <c r="B42" s="95" t="s">
        <v>172</v>
      </c>
      <c r="C42" s="114">
        <v>1E-3</v>
      </c>
      <c r="E42" s="115" t="s">
        <v>179</v>
      </c>
      <c r="F42" s="125">
        <f>SUM(G43:O43)</f>
        <v>20.553165346374165</v>
      </c>
      <c r="Q42" s="115" t="s">
        <v>179</v>
      </c>
      <c r="R42" s="125">
        <f>SUM(S43:AA43)</f>
        <v>27.980232463192745</v>
      </c>
    </row>
    <row r="43" spans="2:27" x14ac:dyDescent="0.25">
      <c r="B43" s="95" t="s">
        <v>174</v>
      </c>
      <c r="C43" s="104">
        <v>0.05</v>
      </c>
      <c r="E43" s="111" t="s">
        <v>181</v>
      </c>
      <c r="G43" s="91">
        <f>G39*($C$31+$C$57)/1000000</f>
        <v>3.3005303865420559</v>
      </c>
      <c r="H43" s="91">
        <f t="shared" ref="H43:I43" si="10">H39*$C$31/1000000</f>
        <v>2.9851910963425081</v>
      </c>
      <c r="I43" s="91">
        <f t="shared" si="10"/>
        <v>2.6999799541366958</v>
      </c>
      <c r="J43" s="91">
        <f t="shared" ref="J43:O43" si="11">J39*$C$31/1000000</f>
        <v>2.4420184562628688</v>
      </c>
      <c r="K43" s="91">
        <f t="shared" si="11"/>
        <v>2.2087031170700921</v>
      </c>
      <c r="L43" s="91">
        <f t="shared" si="11"/>
        <v>1.99767919314612</v>
      </c>
      <c r="M43" s="91">
        <f t="shared" si="11"/>
        <v>1.8068169179852207</v>
      </c>
      <c r="N43" s="91">
        <f t="shared" si="11"/>
        <v>1.6341900072434814</v>
      </c>
      <c r="O43" s="91">
        <f t="shared" si="11"/>
        <v>1.4780562176451211</v>
      </c>
      <c r="Q43" s="111" t="s">
        <v>181</v>
      </c>
      <c r="S43" s="91">
        <f>S39*($C$31+$C$57)/1000000</f>
        <v>3.5315675135999998</v>
      </c>
      <c r="T43" s="91">
        <f t="shared" ref="T43:AA43" si="12">T39*$C$31/1000000</f>
        <v>3.4177452862025381</v>
      </c>
      <c r="U43" s="91">
        <f t="shared" si="12"/>
        <v>3.3075915429554805</v>
      </c>
      <c r="V43" s="91">
        <f t="shared" si="12"/>
        <v>3.2009880488157276</v>
      </c>
      <c r="W43" s="91">
        <f t="shared" si="12"/>
        <v>3.0978203794491432</v>
      </c>
      <c r="X43" s="91">
        <f t="shared" si="12"/>
        <v>2.9979777984116032</v>
      </c>
      <c r="Y43" s="91">
        <f t="shared" si="12"/>
        <v>2.9013531382885143</v>
      </c>
      <c r="Z43" s="91">
        <f t="shared" si="12"/>
        <v>2.8078426856651757</v>
      </c>
      <c r="AA43" s="91">
        <f t="shared" si="12"/>
        <v>2.7173460698045622</v>
      </c>
    </row>
    <row r="44" spans="2:27" x14ac:dyDescent="0.25">
      <c r="B44" s="95" t="s">
        <v>176</v>
      </c>
      <c r="C44" s="126">
        <f>C21+C22</f>
        <v>2</v>
      </c>
      <c r="E44" s="123" t="s">
        <v>183</v>
      </c>
      <c r="F44" s="107">
        <f>SUM(G45:O45)</f>
        <v>0.82151280633968171</v>
      </c>
      <c r="Q44" s="123" t="s">
        <v>183</v>
      </c>
      <c r="R44" s="107">
        <f>SUM(S45:AA45)</f>
        <v>1.0985101052995252</v>
      </c>
    </row>
    <row r="45" spans="2:27" x14ac:dyDescent="0.25">
      <c r="B45" s="95" t="s">
        <v>178</v>
      </c>
      <c r="C45" s="104">
        <v>0.96</v>
      </c>
      <c r="E45" s="111" t="s">
        <v>185</v>
      </c>
      <c r="G45" s="110">
        <f t="shared" ref="G45:O45" si="13">(G43-G41-G34-G32)*$F$25</f>
        <v>0.14892893013575434</v>
      </c>
      <c r="H45" s="110">
        <f t="shared" si="13"/>
        <v>0.13041281957332987</v>
      </c>
      <c r="I45" s="110">
        <f t="shared" si="13"/>
        <v>0.11394624256952102</v>
      </c>
      <c r="J45" s="110">
        <f t="shared" si="13"/>
        <v>9.9315034255445314E-2</v>
      </c>
      <c r="K45" s="110">
        <f t="shared" si="13"/>
        <v>8.6326691860787078E-2</v>
      </c>
      <c r="L45" s="110">
        <f t="shared" si="13"/>
        <v>7.4808226545400425E-2</v>
      </c>
      <c r="M45" s="110">
        <f t="shared" si="13"/>
        <v>6.4604225608580965E-2</v>
      </c>
      <c r="N45" s="110">
        <f t="shared" si="13"/>
        <v>5.5575104640008186E-2</v>
      </c>
      <c r="O45" s="110">
        <f t="shared" si="13"/>
        <v>4.7595531150854617E-2</v>
      </c>
      <c r="Q45" s="111" t="s">
        <v>185</v>
      </c>
      <c r="S45" s="110">
        <f t="shared" ref="S45:AA45" si="14">(S43-S41-S34-S32)*$R$25</f>
        <v>0.15935395524525722</v>
      </c>
      <c r="T45" s="110">
        <f t="shared" si="14"/>
        <v>0.14930963712950543</v>
      </c>
      <c r="U45" s="110">
        <f t="shared" si="14"/>
        <v>0.13958904683609377</v>
      </c>
      <c r="V45" s="110">
        <f t="shared" si="14"/>
        <v>0.13018175063505102</v>
      </c>
      <c r="W45" s="110">
        <f t="shared" si="14"/>
        <v>0.12107765107495264</v>
      </c>
      <c r="X45" s="110">
        <f t="shared" si="14"/>
        <v>0.11226697614467843</v>
      </c>
      <c r="Y45" s="110">
        <f t="shared" si="14"/>
        <v>0.10374026878449269</v>
      </c>
      <c r="Z45" s="110">
        <f t="shared" si="14"/>
        <v>9.5488376735175046E-2</v>
      </c>
      <c r="AA45" s="110">
        <f t="shared" si="14"/>
        <v>8.7502442714319034E-2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5">(G43-G41)*$F$26</f>
        <v>0</v>
      </c>
      <c r="H47" s="128">
        <f t="shared" si="15"/>
        <v>0</v>
      </c>
      <c r="I47" s="128">
        <f t="shared" si="15"/>
        <v>0</v>
      </c>
      <c r="J47" s="128">
        <f t="shared" si="15"/>
        <v>0</v>
      </c>
      <c r="K47" s="128">
        <f t="shared" si="15"/>
        <v>0</v>
      </c>
      <c r="L47" s="128">
        <f t="shared" si="15"/>
        <v>0</v>
      </c>
      <c r="M47" s="128">
        <f t="shared" si="15"/>
        <v>0</v>
      </c>
      <c r="N47" s="128">
        <f t="shared" si="15"/>
        <v>0</v>
      </c>
      <c r="O47" s="128">
        <f t="shared" si="15"/>
        <v>0</v>
      </c>
      <c r="Q47" s="111" t="s">
        <v>189</v>
      </c>
      <c r="S47" s="128">
        <f t="shared" ref="S47:AA47" si="16">(S43-S41)*$R$26</f>
        <v>0</v>
      </c>
      <c r="T47" s="128">
        <f t="shared" si="16"/>
        <v>0</v>
      </c>
      <c r="U47" s="128">
        <f t="shared" si="16"/>
        <v>0</v>
      </c>
      <c r="V47" s="128">
        <f t="shared" si="16"/>
        <v>0</v>
      </c>
      <c r="W47" s="128">
        <f t="shared" si="16"/>
        <v>0</v>
      </c>
      <c r="X47" s="128">
        <f t="shared" si="16"/>
        <v>0</v>
      </c>
      <c r="Y47" s="128">
        <f t="shared" si="16"/>
        <v>0</v>
      </c>
      <c r="Z47" s="128">
        <f t="shared" si="16"/>
        <v>0</v>
      </c>
      <c r="AA47" s="128">
        <f t="shared" si="16"/>
        <v>0</v>
      </c>
    </row>
    <row r="48" spans="2:27" x14ac:dyDescent="0.25">
      <c r="B48" s="95" t="s">
        <v>184</v>
      </c>
      <c r="C48" s="122">
        <f>C47/C44/C34</f>
        <v>9.3215660428801836</v>
      </c>
      <c r="E48" s="66" t="s">
        <v>191</v>
      </c>
      <c r="F48" s="91">
        <f>SUM(G49:O49)</f>
        <v>6.3940591730927716</v>
      </c>
      <c r="Q48" s="66" t="s">
        <v>191</v>
      </c>
      <c r="R48" s="91">
        <f>SUM(S49:AA49)</f>
        <v>8.7236847448045918</v>
      </c>
    </row>
    <row r="49" spans="2:27" x14ac:dyDescent="0.25">
      <c r="B49" s="129" t="s">
        <v>186</v>
      </c>
      <c r="C49" s="130">
        <f>C26*C25</f>
        <v>288000</v>
      </c>
      <c r="E49" s="111" t="s">
        <v>191</v>
      </c>
      <c r="G49" s="131">
        <f>G43-G41-G45-G47-G34</f>
        <v>1.010458070667493</v>
      </c>
      <c r="H49" s="128">
        <f t="shared" ref="H49:O49" si="17">H43-H41-H45-H47-H34</f>
        <v>0.91803404774824204</v>
      </c>
      <c r="I49" s="128">
        <f t="shared" si="17"/>
        <v>0.83417105390319146</v>
      </c>
      <c r="J49" s="128">
        <f t="shared" si="17"/>
        <v>0.75806877210711021</v>
      </c>
      <c r="K49" s="128">
        <f t="shared" si="17"/>
        <v>0.68900219646158944</v>
      </c>
      <c r="L49" s="128">
        <f t="shared" si="17"/>
        <v>0.6263145122336109</v>
      </c>
      <c r="M49" s="128">
        <f t="shared" si="17"/>
        <v>0.56941065121584533</v>
      </c>
      <c r="N49" s="128">
        <f t="shared" si="17"/>
        <v>0.51775145820983992</v>
      </c>
      <c r="O49" s="128">
        <f t="shared" si="17"/>
        <v>0.47084841054584919</v>
      </c>
      <c r="Q49" s="111" t="s">
        <v>191</v>
      </c>
      <c r="S49" s="128">
        <f t="shared" ref="S49:Z49" si="18">S43-S41-S45-S47-S34</f>
        <v>1.081190135614218</v>
      </c>
      <c r="T49" s="128">
        <f t="shared" si="18"/>
        <v>1.0510571812669625</v>
      </c>
      <c r="U49" s="128">
        <f t="shared" si="18"/>
        <v>1.0218954103867275</v>
      </c>
      <c r="V49" s="128">
        <f t="shared" si="18"/>
        <v>0.99367352178359936</v>
      </c>
      <c r="W49" s="128">
        <f t="shared" si="18"/>
        <v>0.96636122310330419</v>
      </c>
      <c r="X49" s="128">
        <f t="shared" si="18"/>
        <v>0.93992919831248156</v>
      </c>
      <c r="Y49" s="128">
        <f t="shared" si="18"/>
        <v>0.9143490762319243</v>
      </c>
      <c r="Z49" s="128">
        <f t="shared" si="18"/>
        <v>0.88959340008397136</v>
      </c>
      <c r="AA49" s="128">
        <f>AA43-AA41-AA45-AA47-AA34</f>
        <v>0.86563559802140333</v>
      </c>
    </row>
    <row r="50" spans="2:27" x14ac:dyDescent="0.25">
      <c r="B50" s="129" t="s">
        <v>188</v>
      </c>
      <c r="C50" s="130">
        <f>C27*C28</f>
        <v>5280000</v>
      </c>
      <c r="E50" s="66" t="s">
        <v>194</v>
      </c>
      <c r="F50" s="91">
        <f>C31</f>
        <v>1.2</v>
      </c>
      <c r="Q50" s="66" t="s">
        <v>194</v>
      </c>
      <c r="R50" s="91">
        <f>C31</f>
        <v>1.2</v>
      </c>
    </row>
    <row r="51" spans="2:27" x14ac:dyDescent="0.25">
      <c r="B51" s="129" t="s">
        <v>190</v>
      </c>
      <c r="C51" s="130">
        <f>C38*C27*1000</f>
        <v>72000</v>
      </c>
      <c r="E51" s="66" t="s">
        <v>125</v>
      </c>
      <c r="F51" s="91">
        <f>F30/F38*1000000</f>
        <v>0.35252964095276035</v>
      </c>
      <c r="Q51" s="66" t="s">
        <v>125</v>
      </c>
      <c r="R51" s="91">
        <f>R30/R38*1000000</f>
        <v>0.25895424598531824</v>
      </c>
    </row>
    <row r="52" spans="2:27" x14ac:dyDescent="0.25">
      <c r="B52" s="129" t="s">
        <v>192</v>
      </c>
      <c r="C52" s="132">
        <f>C41*C27*1000</f>
        <v>48000</v>
      </c>
      <c r="E52" s="66" t="s">
        <v>198</v>
      </c>
      <c r="F52" s="91">
        <f>F40*1000000/F38</f>
        <v>0.77642080937977453</v>
      </c>
      <c r="Q52" s="66" t="s">
        <v>198</v>
      </c>
      <c r="R52" s="91">
        <f>R40*1000000/R38</f>
        <v>0.77642080937977465</v>
      </c>
    </row>
    <row r="53" spans="2:27" x14ac:dyDescent="0.25">
      <c r="B53" s="129" t="s">
        <v>193</v>
      </c>
      <c r="C53" s="133">
        <v>0</v>
      </c>
      <c r="E53" s="66" t="s">
        <v>200</v>
      </c>
      <c r="F53" s="91">
        <f>SUM(G54:O54)</f>
        <v>0.63940591730927709</v>
      </c>
      <c r="Q53" s="66" t="s">
        <v>200</v>
      </c>
      <c r="R53" s="91">
        <f>SUM(S54:AA54)</f>
        <v>0.87236847448045918</v>
      </c>
    </row>
    <row r="54" spans="2:27" x14ac:dyDescent="0.25">
      <c r="B54" s="129" t="s">
        <v>195</v>
      </c>
      <c r="C54" s="134">
        <f>(C52+C51+C50+C49+C40-C53)</f>
        <v>6038000</v>
      </c>
      <c r="E54" s="66" t="s">
        <v>201</v>
      </c>
      <c r="G54" s="91">
        <f t="shared" ref="G54:O54" si="19">G49*$C$46</f>
        <v>0.10104580706674932</v>
      </c>
      <c r="H54" s="91">
        <f t="shared" si="19"/>
        <v>9.180340477482421E-2</v>
      </c>
      <c r="I54" s="91">
        <f t="shared" si="19"/>
        <v>8.3417105390319157E-2</v>
      </c>
      <c r="J54" s="91">
        <f t="shared" si="19"/>
        <v>7.5806877210711027E-2</v>
      </c>
      <c r="K54" s="91">
        <f t="shared" si="19"/>
        <v>6.8900219646158944E-2</v>
      </c>
      <c r="L54" s="91">
        <f t="shared" si="19"/>
        <v>6.2631451223361098E-2</v>
      </c>
      <c r="M54" s="91">
        <f t="shared" si="19"/>
        <v>5.6941065121584533E-2</v>
      </c>
      <c r="N54" s="91">
        <f t="shared" si="19"/>
        <v>5.1775145820983998E-2</v>
      </c>
      <c r="O54" s="91">
        <f t="shared" si="19"/>
        <v>4.7084841054584922E-2</v>
      </c>
      <c r="Q54" s="66" t="s">
        <v>201</v>
      </c>
      <c r="S54" s="91">
        <f>S49*$C$46</f>
        <v>0.1081190135614218</v>
      </c>
      <c r="T54" s="91">
        <f t="shared" ref="T54:AA54" si="20">T49*$C$46</f>
        <v>0.10510571812669625</v>
      </c>
      <c r="U54" s="91">
        <f t="shared" si="20"/>
        <v>0.10218954103867275</v>
      </c>
      <c r="V54" s="91">
        <f t="shared" si="20"/>
        <v>9.9367352178359944E-2</v>
      </c>
      <c r="W54" s="91">
        <f t="shared" si="20"/>
        <v>9.6636122310330419E-2</v>
      </c>
      <c r="X54" s="91">
        <f t="shared" si="20"/>
        <v>9.3992919831248162E-2</v>
      </c>
      <c r="Y54" s="91">
        <f t="shared" si="20"/>
        <v>9.1434907623192438E-2</v>
      </c>
      <c r="Z54" s="91">
        <f t="shared" si="20"/>
        <v>8.8959340008397142E-2</v>
      </c>
      <c r="AA54" s="91">
        <f t="shared" si="20"/>
        <v>8.6563559802140339E-2</v>
      </c>
    </row>
    <row r="55" spans="2:27" x14ac:dyDescent="0.25">
      <c r="B55" s="129" t="s">
        <v>196</v>
      </c>
      <c r="C55" s="135" t="s">
        <v>197</v>
      </c>
      <c r="E55" s="80" t="s">
        <v>202</v>
      </c>
      <c r="F55" s="91">
        <f>-(F30)</f>
        <v>-6.0380000000000003</v>
      </c>
      <c r="G55" s="128">
        <f t="shared" ref="G55:N55" si="21">G43-G41-G54-G45-G47-G34</f>
        <v>0.9094122636007439</v>
      </c>
      <c r="H55" s="128">
        <f t="shared" si="21"/>
        <v>0.82623064297341786</v>
      </c>
      <c r="I55" s="128">
        <f t="shared" si="21"/>
        <v>0.75075394851287225</v>
      </c>
      <c r="J55" s="128">
        <f t="shared" si="21"/>
        <v>0.68226189489639921</v>
      </c>
      <c r="K55" s="128">
        <f t="shared" si="21"/>
        <v>0.62010197681543044</v>
      </c>
      <c r="L55" s="128">
        <f t="shared" si="21"/>
        <v>0.56368306101024979</v>
      </c>
      <c r="M55" s="128">
        <f t="shared" si="21"/>
        <v>0.51246958609426085</v>
      </c>
      <c r="N55" s="128">
        <f t="shared" si="21"/>
        <v>0.4659763123888559</v>
      </c>
      <c r="O55" s="128">
        <f>O43-O41-O54-O45-O47-O34+O35</f>
        <v>0.57519472342669109</v>
      </c>
      <c r="Q55" s="80" t="s">
        <v>202</v>
      </c>
      <c r="R55" s="91">
        <f>-(R30)</f>
        <v>-6.0380000000000003</v>
      </c>
      <c r="S55" s="128">
        <f>S43-S41-S54-S45-S47-S34</f>
        <v>0.97307112205279611</v>
      </c>
      <c r="T55" s="128">
        <f t="shared" ref="T55:Z55" si="22">T43-T41-T54-T45-T47-T34</f>
        <v>0.94595146314026624</v>
      </c>
      <c r="U55" s="128">
        <f t="shared" si="22"/>
        <v>0.91970586934805476</v>
      </c>
      <c r="V55" s="128">
        <f t="shared" si="22"/>
        <v>0.89430616960523934</v>
      </c>
      <c r="W55" s="128">
        <f t="shared" si="22"/>
        <v>0.86972510079297372</v>
      </c>
      <c r="X55" s="128">
        <f t="shared" si="22"/>
        <v>0.84593627848123343</v>
      </c>
      <c r="Y55" s="128">
        <f t="shared" si="22"/>
        <v>0.8229141686087319</v>
      </c>
      <c r="Z55" s="128">
        <f t="shared" si="22"/>
        <v>0.80063406007557425</v>
      </c>
      <c r="AA55" s="128">
        <f>AA43-AA41-AA54-AA45-AA47-AA34+AA35</f>
        <v>1.0574720382192631</v>
      </c>
    </row>
    <row r="56" spans="2:27" ht="13.95" thickBot="1" x14ac:dyDescent="0.3">
      <c r="B56" s="129" t="s">
        <v>199</v>
      </c>
      <c r="C56" s="136">
        <f>F56</f>
        <v>-2.1847563809387013E-2</v>
      </c>
      <c r="E56" s="137" t="s">
        <v>203</v>
      </c>
      <c r="F56" s="93">
        <f>SUM(F55:O55)/F30</f>
        <v>-2.1847563809387013E-2</v>
      </c>
      <c r="G56" s="137"/>
      <c r="H56" s="137"/>
      <c r="I56" s="137"/>
      <c r="J56" s="137"/>
      <c r="K56" s="137"/>
      <c r="L56" s="137"/>
      <c r="M56" s="137"/>
      <c r="N56" s="137"/>
      <c r="O56" s="137"/>
      <c r="Q56" s="137" t="s">
        <v>131</v>
      </c>
      <c r="R56" s="93">
        <f>IRR(R55:AA55)</f>
        <v>6.4768030419376732E-2</v>
      </c>
      <c r="S56" s="137"/>
      <c r="T56" s="137"/>
      <c r="U56" s="137"/>
      <c r="V56" s="137"/>
      <c r="W56" s="137"/>
      <c r="X56" s="137"/>
      <c r="Y56" s="137"/>
      <c r="Z56" s="137"/>
      <c r="AA56" s="137"/>
    </row>
    <row r="57" spans="2:27" ht="13.95" thickTop="1" x14ac:dyDescent="0.25">
      <c r="B57" s="129" t="s">
        <v>226</v>
      </c>
      <c r="C57" s="141">
        <v>0</v>
      </c>
    </row>
  </sheetData>
  <mergeCells count="1">
    <mergeCell ref="B24:C24"/>
  </mergeCells>
  <phoneticPr fontId="4"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DEE38-75A9-4583-9331-4DFFC0A00913}">
  <sheetPr>
    <tabColor theme="4" tint="0.39997558519241921"/>
  </sheetPr>
  <dimension ref="A1:AA57"/>
  <sheetViews>
    <sheetView topLeftCell="A25" zoomScaleNormal="100" workbookViewId="0">
      <selection activeCell="E52" sqref="E52"/>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6640625" style="66" bestFit="1" customWidth="1"/>
    <col min="7" max="15" width="9.5546875" style="66" bestFit="1" customWidth="1"/>
    <col min="16" max="16" width="13.21875" style="66" bestFit="1" customWidth="1"/>
    <col min="17" max="17" width="45.44140625" style="66" bestFit="1" customWidth="1"/>
    <col min="18" max="18" width="10.6640625" style="66" bestFit="1" customWidth="1"/>
    <col min="19" max="19" width="9.5546875" style="66" bestFit="1" customWidth="1"/>
    <col min="20" max="20" width="9.44140625" style="66" bestFit="1" customWidth="1"/>
    <col min="21" max="27" width="9.554687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235</v>
      </c>
      <c r="E8" s="79"/>
      <c r="F8" s="79"/>
      <c r="G8" s="79"/>
      <c r="H8" s="79"/>
    </row>
    <row r="9" spans="1:24" s="75" customFormat="1" x14ac:dyDescent="0.3">
      <c r="B9" s="80"/>
      <c r="D9" s="81"/>
      <c r="E9" s="82"/>
      <c r="F9" s="82"/>
      <c r="G9" s="82"/>
      <c r="H9" s="82"/>
    </row>
    <row r="10" spans="1:24" s="75" customFormat="1" x14ac:dyDescent="0.3">
      <c r="B10" s="57" t="s">
        <v>6</v>
      </c>
      <c r="C10" s="60" t="s">
        <v>66</v>
      </c>
      <c r="D10" s="138" t="s">
        <v>209</v>
      </c>
      <c r="E10" s="82" t="s">
        <v>233</v>
      </c>
      <c r="F10" s="82"/>
      <c r="G10" s="82"/>
      <c r="H10" s="82"/>
    </row>
    <row r="11" spans="1:24" s="75" customFormat="1" x14ac:dyDescent="0.3">
      <c r="B11" s="62" t="s">
        <v>14</v>
      </c>
      <c r="C11" s="63" t="s">
        <v>63</v>
      </c>
      <c r="D11" s="81"/>
      <c r="E11" s="82" t="s">
        <v>253</v>
      </c>
      <c r="F11" s="82"/>
      <c r="G11" s="82"/>
      <c r="H11" s="82"/>
    </row>
    <row r="12" spans="1:24" s="75" customFormat="1" x14ac:dyDescent="0.3">
      <c r="B12" s="58" t="s">
        <v>15</v>
      </c>
      <c r="C12" s="83">
        <v>0.10476574785347248</v>
      </c>
      <c r="D12" s="81"/>
      <c r="E12" s="82"/>
      <c r="F12" s="82"/>
      <c r="G12" s="82"/>
      <c r="H12" s="82"/>
    </row>
    <row r="13" spans="1:24" s="75" customFormat="1" x14ac:dyDescent="0.3">
      <c r="B13" s="61" t="s">
        <v>16</v>
      </c>
      <c r="C13" s="83">
        <v>0.16327082361221756</v>
      </c>
      <c r="D13" s="81"/>
      <c r="E13" s="82"/>
      <c r="F13" s="82"/>
      <c r="G13" s="82"/>
      <c r="H13" s="82"/>
    </row>
    <row r="14" spans="1:24" s="75" customFormat="1" x14ac:dyDescent="0.3">
      <c r="B14" s="61" t="s">
        <v>17</v>
      </c>
      <c r="C14" s="56" t="s">
        <v>234</v>
      </c>
      <c r="D14" s="81"/>
      <c r="E14" s="82"/>
      <c r="F14" s="82"/>
      <c r="G14" s="82"/>
      <c r="H14" s="82"/>
    </row>
    <row r="15" spans="1:24" s="75" customFormat="1" x14ac:dyDescent="0.3">
      <c r="B15" s="61" t="s">
        <v>18</v>
      </c>
      <c r="C15" s="83">
        <v>0.18306687986115899</v>
      </c>
      <c r="D15" s="81"/>
      <c r="E15" s="82"/>
      <c r="F15" s="82"/>
      <c r="G15" s="82"/>
      <c r="H15" s="82"/>
    </row>
    <row r="16" spans="1:24" s="75" customFormat="1" x14ac:dyDescent="0.3">
      <c r="B16" s="61" t="s">
        <v>19</v>
      </c>
      <c r="C16" s="56" t="s">
        <v>71</v>
      </c>
      <c r="D16" s="81"/>
      <c r="E16" s="82"/>
      <c r="F16" s="82"/>
      <c r="G16" s="82"/>
      <c r="H16" s="82"/>
    </row>
    <row r="17" spans="2:27" s="75" customFormat="1" x14ac:dyDescent="0.3">
      <c r="B17" s="59" t="s">
        <v>230</v>
      </c>
      <c r="C17" s="84">
        <f>MAX(C12:C16)</f>
        <v>0.18306687986115899</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232</v>
      </c>
      <c r="E20" s="86" t="s">
        <v>125</v>
      </c>
      <c r="F20" s="87">
        <f>F51</f>
        <v>0.57176298365183031</v>
      </c>
    </row>
    <row r="21" spans="2:27" x14ac:dyDescent="0.25">
      <c r="B21" s="88" t="s">
        <v>28</v>
      </c>
      <c r="C21" s="89">
        <v>1.5</v>
      </c>
      <c r="E21" s="66" t="s">
        <v>127</v>
      </c>
      <c r="F21" s="90">
        <f>F56</f>
        <v>0.43320748712181012</v>
      </c>
    </row>
    <row r="22" spans="2:27" x14ac:dyDescent="0.25">
      <c r="B22" s="88" t="s">
        <v>27</v>
      </c>
      <c r="C22" s="89">
        <v>0</v>
      </c>
      <c r="E22" s="66" t="s">
        <v>129</v>
      </c>
      <c r="F22" s="91">
        <f>SUM(F55:O55)</f>
        <v>3.2707165277696664</v>
      </c>
    </row>
    <row r="23" spans="2:27" ht="13.95" thickBot="1" x14ac:dyDescent="0.3">
      <c r="B23" s="88" t="s">
        <v>69</v>
      </c>
      <c r="C23" s="89">
        <v>1.5</v>
      </c>
      <c r="E23" s="92" t="s">
        <v>131</v>
      </c>
      <c r="F23" s="93">
        <f>R56</f>
        <v>0.18306687986115899</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1.3236399999999999</v>
      </c>
      <c r="E31" s="109" t="s">
        <v>157</v>
      </c>
      <c r="F31" s="110">
        <f>SUM(G32:O32)</f>
        <v>3.7001105782487054</v>
      </c>
      <c r="G31" s="91"/>
      <c r="H31" s="91"/>
      <c r="I31" s="91"/>
      <c r="J31" s="91"/>
      <c r="K31" s="91"/>
      <c r="L31" s="91"/>
      <c r="M31" s="91"/>
      <c r="N31" s="91"/>
      <c r="O31" s="91"/>
      <c r="Q31" s="109" t="s">
        <v>157</v>
      </c>
      <c r="R31" s="110">
        <f>SUM(S32:AA32)</f>
        <v>5.1112522059950622</v>
      </c>
      <c r="S31" s="91"/>
      <c r="T31" s="91"/>
      <c r="U31" s="91"/>
      <c r="V31" s="91"/>
      <c r="W31" s="91"/>
      <c r="X31" s="91"/>
      <c r="Y31" s="91"/>
      <c r="Z31" s="91"/>
      <c r="AA31" s="91"/>
    </row>
    <row r="32" spans="2:27" x14ac:dyDescent="0.25">
      <c r="B32" s="95" t="s">
        <v>143</v>
      </c>
      <c r="C32" s="108">
        <v>0.98521999999999998</v>
      </c>
      <c r="E32" s="111" t="s">
        <v>159</v>
      </c>
      <c r="F32" s="91"/>
      <c r="G32" s="110">
        <f t="shared" ref="G32:O32" si="0">($C$49+$C$50+$C$40)*(1-$C$43)/$C$48/1000000/(1+$F$24)^G28</f>
        <v>0.53076346895068138</v>
      </c>
      <c r="H32" s="110">
        <f t="shared" si="0"/>
        <v>0.49604062518755271</v>
      </c>
      <c r="I32" s="110">
        <f t="shared" si="0"/>
        <v>0.46358936933416139</v>
      </c>
      <c r="J32" s="110">
        <f t="shared" si="0"/>
        <v>0.43326109283566488</v>
      </c>
      <c r="K32" s="110">
        <f t="shared" si="0"/>
        <v>0.40491690919221013</v>
      </c>
      <c r="L32" s="110">
        <f t="shared" si="0"/>
        <v>0.37842701793664502</v>
      </c>
      <c r="M32" s="110">
        <f t="shared" si="0"/>
        <v>0.35367011022116357</v>
      </c>
      <c r="N32" s="110">
        <f t="shared" si="0"/>
        <v>0.33053281329080708</v>
      </c>
      <c r="O32" s="110">
        <f t="shared" si="0"/>
        <v>0.30890917129981965</v>
      </c>
      <c r="Q32" s="111" t="s">
        <v>159</v>
      </c>
      <c r="R32" s="91"/>
      <c r="S32" s="110">
        <f t="shared" ref="S32:AA32" si="1">($C$49+$C$50+$C$40)*(1-$C$43)/$C$48/1000000/(1+$R$24)^S28</f>
        <v>0.56791691177722914</v>
      </c>
      <c r="T32" s="110">
        <f t="shared" si="1"/>
        <v>0.56791691177722914</v>
      </c>
      <c r="U32" s="110">
        <f t="shared" si="1"/>
        <v>0.56791691177722914</v>
      </c>
      <c r="V32" s="110">
        <f t="shared" si="1"/>
        <v>0.56791691177722914</v>
      </c>
      <c r="W32" s="110">
        <f t="shared" si="1"/>
        <v>0.56791691177722914</v>
      </c>
      <c r="X32" s="110">
        <f t="shared" si="1"/>
        <v>0.56791691177722914</v>
      </c>
      <c r="Y32" s="110">
        <f t="shared" si="1"/>
        <v>0.56791691177722914</v>
      </c>
      <c r="Z32" s="110">
        <f t="shared" si="1"/>
        <v>0.56791691177722914</v>
      </c>
      <c r="AA32" s="110">
        <f t="shared" si="1"/>
        <v>0.56791691177722914</v>
      </c>
    </row>
    <row r="33" spans="2:27" x14ac:dyDescent="0.25">
      <c r="B33" s="95" t="s">
        <v>154</v>
      </c>
      <c r="C33" s="108">
        <v>0.39089999999999997</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15534030.28036318</v>
      </c>
      <c r="G36" s="120"/>
      <c r="H36" s="120"/>
      <c r="I36" s="120"/>
      <c r="J36" s="120"/>
      <c r="K36" s="120"/>
      <c r="L36" s="120"/>
      <c r="M36" s="120"/>
      <c r="N36" s="120"/>
      <c r="O36" s="120"/>
      <c r="Q36" s="118" t="s">
        <v>167</v>
      </c>
      <c r="R36" s="119">
        <f>SUM(S37:AA37)</f>
        <v>21224301.905272812</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2426704.9944143211</v>
      </c>
      <c r="H37" s="119">
        <f t="shared" si="4"/>
        <v>2212902.8145180675</v>
      </c>
      <c r="I37" s="119">
        <f t="shared" si="4"/>
        <v>2017937.4410047927</v>
      </c>
      <c r="J37" s="119">
        <f t="shared" si="4"/>
        <v>1840149.2777240644</v>
      </c>
      <c r="K37" s="119">
        <f t="shared" si="4"/>
        <v>1678024.9454226526</v>
      </c>
      <c r="L37" s="119">
        <f t="shared" si="4"/>
        <v>1530184.3994652971</v>
      </c>
      <c r="M37" s="119">
        <f t="shared" si="4"/>
        <v>1395369.1825345394</v>
      </c>
      <c r="N37" s="119">
        <f t="shared" si="4"/>
        <v>1272431.7123135496</v>
      </c>
      <c r="O37" s="119">
        <f t="shared" si="4"/>
        <v>1160325.5129658955</v>
      </c>
      <c r="Q37" s="121" t="s">
        <v>169</v>
      </c>
      <c r="R37" s="119"/>
      <c r="S37" s="119">
        <f t="shared" ref="S37:AA37" si="5">$C$27*$C$44*$C$34/$C$45*($C$35*(1-$C$36)^((S28-1)*$C$34*$C$44))/$C$29/$C$30/((1+$R$24)^S28)</f>
        <v>2596574.3440233236</v>
      </c>
      <c r="T37" s="119">
        <f t="shared" si="5"/>
        <v>2533552.4323417353</v>
      </c>
      <c r="U37" s="119">
        <f t="shared" si="5"/>
        <v>2472060.1365408343</v>
      </c>
      <c r="V37" s="119">
        <f t="shared" si="5"/>
        <v>2412060.3310450856</v>
      </c>
      <c r="W37" s="119">
        <f t="shared" si="5"/>
        <v>2353516.7913603149</v>
      </c>
      <c r="X37" s="119">
        <f t="shared" si="5"/>
        <v>2296394.1722034062</v>
      </c>
      <c r="Y37" s="119">
        <f t="shared" si="5"/>
        <v>2240657.9861628129</v>
      </c>
      <c r="Z37" s="119">
        <f t="shared" si="5"/>
        <v>2186274.5828770068</v>
      </c>
      <c r="AA37" s="119">
        <f t="shared" si="5"/>
        <v>2133211.1287182923</v>
      </c>
    </row>
    <row r="38" spans="2:27" x14ac:dyDescent="0.25">
      <c r="B38" s="95" t="s">
        <v>164</v>
      </c>
      <c r="C38" s="122">
        <v>1.4999999999999999E-2</v>
      </c>
      <c r="E38" s="118" t="s">
        <v>171</v>
      </c>
      <c r="F38" s="119">
        <f>SUM(G39:O39)</f>
        <v>13204772.284799572</v>
      </c>
      <c r="G38" s="120"/>
      <c r="H38" s="120"/>
      <c r="I38" s="120"/>
      <c r="J38" s="120"/>
      <c r="K38" s="120"/>
      <c r="L38" s="120"/>
      <c r="M38" s="120"/>
      <c r="N38" s="120"/>
      <c r="O38" s="120"/>
      <c r="Q38" s="118" t="s">
        <v>171</v>
      </c>
      <c r="R38" s="119">
        <f>SUM(S39:AA39)</f>
        <v>18041813.264471941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2062831.4915887848</v>
      </c>
      <c r="H39" s="119">
        <f t="shared" si="6"/>
        <v>1881087.9872586406</v>
      </c>
      <c r="I39" s="119">
        <f t="shared" si="6"/>
        <v>1715356.7948894505</v>
      </c>
      <c r="J39" s="119">
        <f t="shared" si="6"/>
        <v>1564227.1673115718</v>
      </c>
      <c r="K39" s="119">
        <f t="shared" si="6"/>
        <v>1426412.649686255</v>
      </c>
      <c r="L39" s="119">
        <f t="shared" si="6"/>
        <v>1300740.128866263</v>
      </c>
      <c r="M39" s="119">
        <f t="shared" si="6"/>
        <v>1186139.8475505444</v>
      </c>
      <c r="N39" s="119">
        <f t="shared" si="6"/>
        <v>1081636.2982308541</v>
      </c>
      <c r="O39" s="119">
        <f t="shared" si="6"/>
        <v>986339.91941720899</v>
      </c>
      <c r="Q39" s="121" t="s">
        <v>173</v>
      </c>
      <c r="R39" s="120"/>
      <c r="S39" s="119">
        <f t="shared" ref="S39:AA39" si="7">$C$27*$C$44*$C$34*$C$45*($C$35*(1-$C$36)^((S28-1)*$C$34*$C$44))*$C$29*$C$30/((1+$R$24)^S28)</f>
        <v>2207229.696</v>
      </c>
      <c r="T39" s="119">
        <f t="shared" si="7"/>
        <v>2153657.6366124176</v>
      </c>
      <c r="U39" s="119">
        <f t="shared" si="7"/>
        <v>2101385.8340817573</v>
      </c>
      <c r="V39" s="119">
        <f t="shared" si="7"/>
        <v>2050382.7296456108</v>
      </c>
      <c r="W39" s="119">
        <f t="shared" si="7"/>
        <v>2000617.53050983</v>
      </c>
      <c r="X39" s="119">
        <f t="shared" si="7"/>
        <v>1952060.1912575806</v>
      </c>
      <c r="Y39" s="119">
        <f t="shared" si="7"/>
        <v>1904681.3957096133</v>
      </c>
      <c r="Z39" s="119">
        <f t="shared" si="7"/>
        <v>1858452.5392248107</v>
      </c>
      <c r="AA39" s="119">
        <f t="shared" si="7"/>
        <v>1813345.711430321</v>
      </c>
    </row>
    <row r="40" spans="2:27" x14ac:dyDescent="0.25">
      <c r="B40" s="95" t="s">
        <v>168</v>
      </c>
      <c r="C40" s="97">
        <v>350000</v>
      </c>
      <c r="E40" s="123" t="s">
        <v>175</v>
      </c>
      <c r="F40" s="124">
        <f>SUM(G41:O41)</f>
        <v>6.072252436593967</v>
      </c>
      <c r="Q40" s="123" t="s">
        <v>175</v>
      </c>
      <c r="R40" s="124">
        <f>SUM(S41:AA41)</f>
        <v>8.2965796147711401</v>
      </c>
    </row>
    <row r="41" spans="2:27" x14ac:dyDescent="0.25">
      <c r="B41" s="95" t="s">
        <v>170</v>
      </c>
      <c r="C41" s="122">
        <v>0.01</v>
      </c>
      <c r="E41" s="111" t="s">
        <v>177</v>
      </c>
      <c r="G41" s="91">
        <f>($C$21*$C$33*G37/($C$21+$C$22)+$C$22*$C$32*G37/($C$21+$C$22))/1000000</f>
        <v>0.94859898231655815</v>
      </c>
      <c r="H41" s="91">
        <f t="shared" ref="H41:O41" si="8">($C$21*$C$33*H37/($C$21+$C$22)+$C$22*$C$32*H37/($C$21+$C$22))/1000000</f>
        <v>0.86502371019511248</v>
      </c>
      <c r="I41" s="91">
        <f t="shared" si="8"/>
        <v>0.78881174568877332</v>
      </c>
      <c r="J41" s="91">
        <f t="shared" si="8"/>
        <v>0.71931435266233668</v>
      </c>
      <c r="K41" s="91">
        <f t="shared" si="8"/>
        <v>0.65593995116571491</v>
      </c>
      <c r="L41" s="91">
        <f t="shared" si="8"/>
        <v>0.59814908175098458</v>
      </c>
      <c r="M41" s="91">
        <f t="shared" si="8"/>
        <v>0.54544981345275134</v>
      </c>
      <c r="N41" s="91">
        <f t="shared" si="8"/>
        <v>0.49739355634336646</v>
      </c>
      <c r="O41" s="91">
        <f t="shared" si="8"/>
        <v>0.45357124301836849</v>
      </c>
      <c r="Q41" s="111" t="s">
        <v>177</v>
      </c>
      <c r="S41" s="91">
        <f>($C$21*$C$33*S37/($C$21+$C$22)+$C$22*$C$32*S37/($C$21+$C$22))/1000000</f>
        <v>1.015000911078717</v>
      </c>
      <c r="T41" s="91">
        <f t="shared" ref="T41:AA41" si="9">($C$21*$C$33*T37/($C$21+$C$22)+$C$22*$C$32*T37/($C$21+$C$22))/1000000</f>
        <v>0.99036564580238429</v>
      </c>
      <c r="U41" s="91">
        <f t="shared" si="9"/>
        <v>0.96632830737381192</v>
      </c>
      <c r="V41" s="91">
        <f t="shared" si="9"/>
        <v>0.94287438340552387</v>
      </c>
      <c r="W41" s="91">
        <f t="shared" si="9"/>
        <v>0.91998971374274696</v>
      </c>
      <c r="X41" s="91">
        <f t="shared" si="9"/>
        <v>0.89766048191431125</v>
      </c>
      <c r="Y41" s="91">
        <f t="shared" si="9"/>
        <v>0.87587320679104341</v>
      </c>
      <c r="Z41" s="91">
        <f t="shared" si="9"/>
        <v>0.85461473444662184</v>
      </c>
      <c r="AA41" s="91">
        <f t="shared" si="9"/>
        <v>0.83387223021598034</v>
      </c>
    </row>
    <row r="42" spans="2:27" x14ac:dyDescent="0.25">
      <c r="B42" s="95" t="s">
        <v>172</v>
      </c>
      <c r="C42" s="114">
        <v>1E-3</v>
      </c>
      <c r="E42" s="115" t="s">
        <v>179</v>
      </c>
      <c r="F42" s="125">
        <f>SUM(G43:O43)</f>
        <v>20.633500370130051</v>
      </c>
      <c r="Q42" s="115" t="s">
        <v>179</v>
      </c>
      <c r="R42" s="125">
        <f>SUM(S43:AA43)</f>
        <v>27.369575575475579</v>
      </c>
    </row>
    <row r="43" spans="2:27" x14ac:dyDescent="0.25">
      <c r="B43" s="95" t="s">
        <v>174</v>
      </c>
      <c r="C43" s="104">
        <v>0.05</v>
      </c>
      <c r="E43" s="111" t="s">
        <v>181</v>
      </c>
      <c r="G43" s="91">
        <f>G39*($C$31+$C$57)/1000000</f>
        <v>4.3807114687976076</v>
      </c>
      <c r="H43" s="91">
        <f>H39*($C$31+$C$57)/1000000</f>
        <v>3.9947536932619396</v>
      </c>
      <c r="I43" s="91">
        <f t="shared" ref="I43:O43" si="10">I39*$C$31/1000000</f>
        <v>2.270514867987472</v>
      </c>
      <c r="J43" s="91">
        <f t="shared" si="10"/>
        <v>2.0704736477402887</v>
      </c>
      <c r="K43" s="91">
        <f t="shared" si="10"/>
        <v>1.8880568396307145</v>
      </c>
      <c r="L43" s="91">
        <f t="shared" si="10"/>
        <v>1.7217116641725403</v>
      </c>
      <c r="M43" s="91">
        <f t="shared" si="10"/>
        <v>1.5700221478118026</v>
      </c>
      <c r="N43" s="91">
        <f t="shared" si="10"/>
        <v>1.4316970697902875</v>
      </c>
      <c r="O43" s="91">
        <f t="shared" si="10"/>
        <v>1.3055589709373945</v>
      </c>
      <c r="Q43" s="111" t="s">
        <v>181</v>
      </c>
      <c r="S43" s="91">
        <f>S39*($C$31+$C$57)/1000000</f>
        <v>4.6873612716134394</v>
      </c>
      <c r="T43" s="91">
        <f>T39*($C$31+$C$57)/1000000</f>
        <v>4.5735935034155952</v>
      </c>
      <c r="U43" s="91">
        <f t="shared" ref="U43:AA43" si="11">U39*$C$31/1000000</f>
        <v>2.7814783454239773</v>
      </c>
      <c r="V43" s="91">
        <f t="shared" si="11"/>
        <v>2.7139685962681162</v>
      </c>
      <c r="W43" s="91">
        <f t="shared" si="11"/>
        <v>2.6480973880840311</v>
      </c>
      <c r="X43" s="91">
        <f t="shared" si="11"/>
        <v>2.583824951556184</v>
      </c>
      <c r="Y43" s="91">
        <f t="shared" si="11"/>
        <v>2.5211124826170721</v>
      </c>
      <c r="Z43" s="91">
        <f t="shared" si="11"/>
        <v>2.4599221190195282</v>
      </c>
      <c r="AA43" s="91">
        <f t="shared" si="11"/>
        <v>2.4002169174776302</v>
      </c>
    </row>
    <row r="44" spans="2:27" x14ac:dyDescent="0.25">
      <c r="B44" s="95" t="s">
        <v>176</v>
      </c>
      <c r="C44" s="126">
        <f>C21+C22</f>
        <v>1.5</v>
      </c>
      <c r="E44" s="123" t="s">
        <v>183</v>
      </c>
      <c r="F44" s="107">
        <f>SUM(G45:O45)</f>
        <v>2.7029868379522379</v>
      </c>
      <c r="Q44" s="123" t="s">
        <v>183</v>
      </c>
      <c r="R44" s="107">
        <f>SUM(S45:AA45)</f>
        <v>3.4734484386773423</v>
      </c>
    </row>
    <row r="45" spans="2:27" x14ac:dyDescent="0.25">
      <c r="B45" s="95" t="s">
        <v>178</v>
      </c>
      <c r="C45" s="104">
        <v>0.96</v>
      </c>
      <c r="E45" s="111" t="s">
        <v>185</v>
      </c>
      <c r="G45" s="110">
        <f t="shared" ref="G45:O45" si="12">(G43-G41-G34-G32)*$F$25</f>
        <v>0.72357323569100318</v>
      </c>
      <c r="H45" s="110">
        <f t="shared" si="12"/>
        <v>0.65677372387020294</v>
      </c>
      <c r="I45" s="110">
        <f t="shared" si="12"/>
        <v>0.2529876759985028</v>
      </c>
      <c r="J45" s="110">
        <f t="shared" si="12"/>
        <v>0.22803458584783209</v>
      </c>
      <c r="K45" s="110">
        <f t="shared" si="12"/>
        <v>0.20545423340442195</v>
      </c>
      <c r="L45" s="110">
        <f t="shared" si="12"/>
        <v>0.18502617017377396</v>
      </c>
      <c r="M45" s="110">
        <f t="shared" si="12"/>
        <v>0.16655011589666471</v>
      </c>
      <c r="N45" s="110">
        <f t="shared" si="12"/>
        <v>0.14984413285416198</v>
      </c>
      <c r="O45" s="110">
        <f t="shared" si="12"/>
        <v>0.134742964215674</v>
      </c>
      <c r="Q45" s="111" t="s">
        <v>185</v>
      </c>
      <c r="S45" s="110">
        <f t="shared" ref="S45:AA45" si="13">(S43-S41-S34-S32)*$R$25</f>
        <v>0.77422336218937327</v>
      </c>
      <c r="T45" s="110">
        <f t="shared" si="13"/>
        <v>0.75194023645899544</v>
      </c>
      <c r="U45" s="110">
        <f t="shared" si="13"/>
        <v>0.30992078156823405</v>
      </c>
      <c r="V45" s="110">
        <f t="shared" si="13"/>
        <v>0.29890682527134077</v>
      </c>
      <c r="W45" s="110">
        <f t="shared" si="13"/>
        <v>0.28816019064101378</v>
      </c>
      <c r="X45" s="110">
        <f t="shared" si="13"/>
        <v>0.27767438946616091</v>
      </c>
      <c r="Y45" s="110">
        <f t="shared" si="13"/>
        <v>0.26744309101219993</v>
      </c>
      <c r="Z45" s="110">
        <f t="shared" si="13"/>
        <v>0.25746011819891929</v>
      </c>
      <c r="AA45" s="110">
        <f t="shared" si="13"/>
        <v>0.24771944387110517</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12.428754723840244</v>
      </c>
      <c r="E48" s="66" t="s">
        <v>191</v>
      </c>
      <c r="F48" s="91">
        <f>SUM(G49:O49)</f>
        <v>11.809071092105418</v>
      </c>
      <c r="Q48" s="66" t="s">
        <v>191</v>
      </c>
      <c r="R48" s="91">
        <f>SUM(S49:AA49)</f>
        <v>15.531597522027091</v>
      </c>
    </row>
    <row r="49" spans="2:27" x14ac:dyDescent="0.25">
      <c r="B49" s="129" t="s">
        <v>186</v>
      </c>
      <c r="C49" s="130">
        <f>C26*C25</f>
        <v>360000</v>
      </c>
      <c r="E49" s="111" t="s">
        <v>191</v>
      </c>
      <c r="G49" s="131">
        <f>G43-G41-G45-G47-G34</f>
        <v>2.7014831760236908</v>
      </c>
      <c r="H49" s="128">
        <f t="shared" ref="H49:O49" si="16">H43-H41-H45-H47-H34</f>
        <v>2.4663617967981613</v>
      </c>
      <c r="I49" s="128">
        <f t="shared" si="16"/>
        <v>1.2225523973296699</v>
      </c>
      <c r="J49" s="128">
        <f t="shared" si="16"/>
        <v>1.1173648503791611</v>
      </c>
      <c r="K49" s="128">
        <f t="shared" si="16"/>
        <v>1.0212796094054759</v>
      </c>
      <c r="L49" s="128">
        <f t="shared" si="16"/>
        <v>0.93350552845796697</v>
      </c>
      <c r="M49" s="128">
        <f t="shared" si="16"/>
        <v>0.85332045791115785</v>
      </c>
      <c r="N49" s="128">
        <f t="shared" si="16"/>
        <v>0.78006521185329303</v>
      </c>
      <c r="O49" s="128">
        <f t="shared" si="16"/>
        <v>0.71313806394684165</v>
      </c>
      <c r="Q49" s="111" t="s">
        <v>191</v>
      </c>
      <c r="S49" s="128">
        <f t="shared" ref="S49:Z49" si="17">S43-S41-S45-S47-S34</f>
        <v>2.8905869983453489</v>
      </c>
      <c r="T49" s="128">
        <f t="shared" si="17"/>
        <v>2.8237376211542156</v>
      </c>
      <c r="U49" s="128">
        <f t="shared" si="17"/>
        <v>1.4976792564819312</v>
      </c>
      <c r="V49" s="128">
        <f t="shared" si="17"/>
        <v>1.4646373875912515</v>
      </c>
      <c r="W49" s="128">
        <f t="shared" si="17"/>
        <v>1.4323974837002704</v>
      </c>
      <c r="X49" s="128">
        <f t="shared" si="17"/>
        <v>1.4009400801757119</v>
      </c>
      <c r="Y49" s="128">
        <f t="shared" si="17"/>
        <v>1.370246184813829</v>
      </c>
      <c r="Z49" s="128">
        <f t="shared" si="17"/>
        <v>1.3402972663739869</v>
      </c>
      <c r="AA49" s="128">
        <f>AA43-AA41-AA45-AA47-AA34</f>
        <v>1.3110752433905446</v>
      </c>
    </row>
    <row r="50" spans="2:27" x14ac:dyDescent="0.25">
      <c r="B50" s="129" t="s">
        <v>188</v>
      </c>
      <c r="C50" s="130">
        <f>C27*C28</f>
        <v>6720000</v>
      </c>
      <c r="E50" s="66" t="s">
        <v>194</v>
      </c>
      <c r="F50" s="91">
        <f>C31</f>
        <v>1.3236399999999999</v>
      </c>
      <c r="Q50" s="66" t="s">
        <v>194</v>
      </c>
      <c r="R50" s="91">
        <f>C31</f>
        <v>1.3236399999999999</v>
      </c>
    </row>
    <row r="51" spans="2:27" x14ac:dyDescent="0.25">
      <c r="B51" s="129" t="s">
        <v>190</v>
      </c>
      <c r="C51" s="130">
        <f>C38*C27*1000</f>
        <v>72000</v>
      </c>
      <c r="E51" s="66" t="s">
        <v>125</v>
      </c>
      <c r="F51" s="91">
        <f>F30/F38*1000000</f>
        <v>0.57176298365183031</v>
      </c>
      <c r="Q51" s="66" t="s">
        <v>125</v>
      </c>
      <c r="R51" s="91">
        <f>R30/R38*1000000</f>
        <v>0.41847235027465396</v>
      </c>
    </row>
    <row r="52" spans="2:27" x14ac:dyDescent="0.25">
      <c r="B52" s="129" t="s">
        <v>192</v>
      </c>
      <c r="C52" s="132">
        <f>C41*C27*1000</f>
        <v>48000</v>
      </c>
      <c r="E52" s="66" t="s">
        <v>198</v>
      </c>
      <c r="F52" s="91">
        <f>F40*1000000/F38</f>
        <v>0.45985287028265737</v>
      </c>
      <c r="Q52" s="66" t="s">
        <v>198</v>
      </c>
      <c r="R52" s="91">
        <f>R40*1000000/R38</f>
        <v>0.4598528702826572</v>
      </c>
    </row>
    <row r="53" spans="2:27" x14ac:dyDescent="0.25">
      <c r="B53" s="129" t="s">
        <v>193</v>
      </c>
      <c r="C53" s="133">
        <v>0</v>
      </c>
      <c r="E53" s="66" t="s">
        <v>200</v>
      </c>
      <c r="F53" s="91">
        <f>SUM(G54:O54)</f>
        <v>1.1809071092105419</v>
      </c>
      <c r="Q53" s="66" t="s">
        <v>200</v>
      </c>
      <c r="R53" s="91">
        <f>SUM(S54:AA54)</f>
        <v>1.553159752202709</v>
      </c>
    </row>
    <row r="54" spans="2:27" x14ac:dyDescent="0.25">
      <c r="B54" s="129" t="s">
        <v>195</v>
      </c>
      <c r="C54" s="134">
        <f>(C52+C51+C50+C49+C40-C53)</f>
        <v>7550000</v>
      </c>
      <c r="E54" s="66" t="s">
        <v>201</v>
      </c>
      <c r="G54" s="91">
        <f t="shared" ref="G54:O54" si="18">G49*$C$46</f>
        <v>0.27014831760236907</v>
      </c>
      <c r="H54" s="91">
        <f t="shared" si="18"/>
        <v>0.24663617967981613</v>
      </c>
      <c r="I54" s="91">
        <f t="shared" si="18"/>
        <v>0.12225523973296699</v>
      </c>
      <c r="J54" s="91">
        <f t="shared" si="18"/>
        <v>0.11173648503791611</v>
      </c>
      <c r="K54" s="91">
        <f t="shared" si="18"/>
        <v>0.1021279609405476</v>
      </c>
      <c r="L54" s="91">
        <f t="shared" si="18"/>
        <v>9.33505528457967E-2</v>
      </c>
      <c r="M54" s="91">
        <f t="shared" si="18"/>
        <v>8.5332045791115793E-2</v>
      </c>
      <c r="N54" s="91">
        <f t="shared" si="18"/>
        <v>7.8006521185329303E-2</v>
      </c>
      <c r="O54" s="91">
        <f t="shared" si="18"/>
        <v>7.1313806394684168E-2</v>
      </c>
      <c r="Q54" s="66" t="s">
        <v>201</v>
      </c>
      <c r="S54" s="91">
        <f>S49*$C$46</f>
        <v>0.28905869983453492</v>
      </c>
      <c r="T54" s="91">
        <f t="shared" ref="T54:AA54" si="19">T49*$C$46</f>
        <v>0.28237376211542159</v>
      </c>
      <c r="U54" s="91">
        <f t="shared" si="19"/>
        <v>0.14976792564819313</v>
      </c>
      <c r="V54" s="91">
        <f t="shared" si="19"/>
        <v>0.14646373875912516</v>
      </c>
      <c r="W54" s="91">
        <f t="shared" si="19"/>
        <v>0.14323974837002704</v>
      </c>
      <c r="X54" s="91">
        <f t="shared" si="19"/>
        <v>0.14009400801757119</v>
      </c>
      <c r="Y54" s="91">
        <f t="shared" si="19"/>
        <v>0.13702461848138289</v>
      </c>
      <c r="Z54" s="91">
        <f t="shared" si="19"/>
        <v>0.13402972663739871</v>
      </c>
      <c r="AA54" s="91">
        <f t="shared" si="19"/>
        <v>0.13110752433905445</v>
      </c>
    </row>
    <row r="55" spans="2:27" x14ac:dyDescent="0.25">
      <c r="B55" s="129" t="s">
        <v>196</v>
      </c>
      <c r="C55" s="135" t="s">
        <v>197</v>
      </c>
      <c r="E55" s="80" t="s">
        <v>202</v>
      </c>
      <c r="F55" s="91">
        <f>-(F30)</f>
        <v>-7.55</v>
      </c>
      <c r="G55" s="128">
        <f t="shared" ref="G55:N55" si="20">G43-G41-G54-G45-G47-G34</f>
        <v>2.4313348584213217</v>
      </c>
      <c r="H55" s="128">
        <f t="shared" si="20"/>
        <v>2.2197256171183457</v>
      </c>
      <c r="I55" s="128">
        <f t="shared" si="20"/>
        <v>1.1002971575967029</v>
      </c>
      <c r="J55" s="128">
        <f t="shared" si="20"/>
        <v>1.005628365341245</v>
      </c>
      <c r="K55" s="128">
        <f t="shared" si="20"/>
        <v>0.91915164846492825</v>
      </c>
      <c r="L55" s="128">
        <f t="shared" si="20"/>
        <v>0.84015497561217023</v>
      </c>
      <c r="M55" s="128">
        <f t="shared" si="20"/>
        <v>0.7679884121200421</v>
      </c>
      <c r="N55" s="128">
        <f t="shared" si="20"/>
        <v>0.70205869066796367</v>
      </c>
      <c r="O55" s="128">
        <f>O43-O41-O54-O45-O47-O34+O35</f>
        <v>0.83437680242694579</v>
      </c>
      <c r="Q55" s="80" t="s">
        <v>202</v>
      </c>
      <c r="R55" s="91">
        <f>-(R30)</f>
        <v>-7.55</v>
      </c>
      <c r="S55" s="128">
        <f>S43-S41-S54-S45-S47-S34</f>
        <v>2.6015282985108139</v>
      </c>
      <c r="T55" s="128">
        <f t="shared" ref="T55:Z55" si="21">T43-T41-T54-T45-T47-T34</f>
        <v>2.5413638590387939</v>
      </c>
      <c r="U55" s="128">
        <f t="shared" si="21"/>
        <v>1.347911330833738</v>
      </c>
      <c r="V55" s="128">
        <f t="shared" si="21"/>
        <v>1.3181736488321263</v>
      </c>
      <c r="W55" s="128">
        <f t="shared" si="21"/>
        <v>1.2891577353302435</v>
      </c>
      <c r="X55" s="128">
        <f t="shared" si="21"/>
        <v>1.2608460721581407</v>
      </c>
      <c r="Y55" s="128">
        <f t="shared" si="21"/>
        <v>1.2332215663324462</v>
      </c>
      <c r="Z55" s="128">
        <f t="shared" si="21"/>
        <v>1.2062675397365883</v>
      </c>
      <c r="AA55" s="128">
        <f>AA43-AA41-AA54-AA45-AA47-AA34+AA35</f>
        <v>1.53396771905149</v>
      </c>
    </row>
    <row r="56" spans="2:27" ht="13.95" thickBot="1" x14ac:dyDescent="0.3">
      <c r="B56" s="129" t="s">
        <v>199</v>
      </c>
      <c r="C56" s="136">
        <f>F56</f>
        <v>0.43320748712181012</v>
      </c>
      <c r="E56" s="137" t="s">
        <v>203</v>
      </c>
      <c r="F56" s="93">
        <f>SUM(F55:O55)/F30</f>
        <v>0.43320748712181012</v>
      </c>
      <c r="G56" s="137"/>
      <c r="H56" s="137"/>
      <c r="I56" s="137"/>
      <c r="J56" s="137"/>
      <c r="K56" s="137"/>
      <c r="L56" s="137"/>
      <c r="M56" s="137"/>
      <c r="N56" s="137"/>
      <c r="O56" s="137"/>
      <c r="Q56" s="137" t="s">
        <v>131</v>
      </c>
      <c r="R56" s="93">
        <f>IRR(R55:AA55)</f>
        <v>0.18306687986115899</v>
      </c>
      <c r="S56" s="137"/>
      <c r="T56" s="137"/>
      <c r="U56" s="137"/>
      <c r="V56" s="137"/>
      <c r="W56" s="137"/>
      <c r="X56" s="137"/>
      <c r="Y56" s="137"/>
      <c r="Z56" s="137"/>
      <c r="AA56" s="137"/>
    </row>
    <row r="57" spans="2:27" ht="13.95" thickTop="1" x14ac:dyDescent="0.25">
      <c r="B57" s="129" t="s">
        <v>226</v>
      </c>
      <c r="C57" s="141">
        <v>0.8</v>
      </c>
    </row>
  </sheetData>
  <mergeCells count="1">
    <mergeCell ref="B24:C24"/>
  </mergeCells>
  <phoneticPr fontId="4"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80C9-9D17-49CA-9C5A-9F6088CBC4B3}">
  <sheetPr>
    <tabColor theme="4" tint="0.39997558519241921"/>
  </sheetPr>
  <dimension ref="A1:AA57"/>
  <sheetViews>
    <sheetView zoomScale="70" zoomScaleNormal="70" workbookViewId="0">
      <selection activeCell="G43" sqref="G43"/>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1.109375" style="66" bestFit="1" customWidth="1"/>
    <col min="7" max="15" width="10" style="66" bestFit="1" customWidth="1"/>
    <col min="16" max="16" width="13.21875" style="66" bestFit="1" customWidth="1"/>
    <col min="17" max="17" width="45.44140625" style="66" bestFit="1" customWidth="1"/>
    <col min="18" max="18" width="11.109375" style="66" bestFit="1" customWidth="1"/>
    <col min="19" max="27" width="10"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221</v>
      </c>
      <c r="E8" s="79"/>
      <c r="F8" s="79"/>
      <c r="G8" s="79"/>
      <c r="H8" s="79"/>
    </row>
    <row r="9" spans="1:24" s="75" customFormat="1" x14ac:dyDescent="0.3">
      <c r="B9" s="80"/>
      <c r="D9" s="81"/>
      <c r="E9" s="82"/>
      <c r="F9" s="82"/>
      <c r="G9" s="82"/>
      <c r="H9" s="82"/>
    </row>
    <row r="10" spans="1:24" s="75" customFormat="1" x14ac:dyDescent="0.3">
      <c r="B10" s="57" t="s">
        <v>6</v>
      </c>
      <c r="C10" s="60" t="s">
        <v>72</v>
      </c>
      <c r="D10" s="138" t="s">
        <v>209</v>
      </c>
      <c r="E10" s="82"/>
      <c r="F10" s="82"/>
      <c r="G10" s="82"/>
      <c r="H10" s="82"/>
    </row>
    <row r="11" spans="1:24" s="75" customFormat="1" x14ac:dyDescent="0.3">
      <c r="B11" s="62" t="s">
        <v>14</v>
      </c>
      <c r="C11" s="63" t="s">
        <v>63</v>
      </c>
      <c r="D11" s="81"/>
      <c r="E11" s="82"/>
      <c r="F11" s="82"/>
      <c r="G11" s="82"/>
      <c r="H11" s="82"/>
    </row>
    <row r="12" spans="1:24" s="75" customFormat="1" x14ac:dyDescent="0.3">
      <c r="B12" s="58" t="s">
        <v>15</v>
      </c>
      <c r="C12" s="83">
        <v>2.0250782026296266E-2</v>
      </c>
      <c r="D12" s="81"/>
      <c r="E12" s="82"/>
      <c r="F12" s="82"/>
      <c r="G12" s="82"/>
      <c r="H12" s="82"/>
    </row>
    <row r="13" spans="1:24" s="75" customFormat="1" x14ac:dyDescent="0.3">
      <c r="B13" s="61" t="s">
        <v>16</v>
      </c>
      <c r="C13" s="83">
        <v>8.7459037237855641E-2</v>
      </c>
      <c r="D13" s="81"/>
      <c r="E13" s="82"/>
      <c r="F13" s="82"/>
      <c r="G13" s="82"/>
      <c r="H13" s="82"/>
    </row>
    <row r="14" spans="1:24" s="75" customFormat="1" x14ac:dyDescent="0.3">
      <c r="B14" s="61" t="s">
        <v>17</v>
      </c>
      <c r="C14" s="56" t="s">
        <v>236</v>
      </c>
      <c r="D14" s="81"/>
      <c r="E14" s="82"/>
      <c r="F14" s="82"/>
      <c r="G14" s="82"/>
      <c r="H14" s="82"/>
    </row>
    <row r="15" spans="1:24" s="75" customFormat="1" x14ac:dyDescent="0.3">
      <c r="B15" s="61" t="s">
        <v>18</v>
      </c>
      <c r="C15" s="83">
        <v>5.9528614200377028E-2</v>
      </c>
      <c r="D15" s="81"/>
      <c r="E15" s="82"/>
      <c r="F15" s="82"/>
      <c r="G15" s="82"/>
      <c r="H15" s="82"/>
    </row>
    <row r="16" spans="1:24" s="75" customFormat="1" x14ac:dyDescent="0.3">
      <c r="B16" s="61" t="s">
        <v>19</v>
      </c>
      <c r="C16" s="56" t="s">
        <v>74</v>
      </c>
      <c r="D16" s="81"/>
      <c r="E16" s="82"/>
      <c r="F16" s="82"/>
      <c r="G16" s="82"/>
      <c r="H16" s="82"/>
    </row>
    <row r="17" spans="2:27" s="75" customFormat="1" x14ac:dyDescent="0.3">
      <c r="B17" s="59" t="s">
        <v>230</v>
      </c>
      <c r="C17" s="84">
        <f>MAX(C12:C16)</f>
        <v>8.7459037237855641E-2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217</v>
      </c>
      <c r="E20" s="86" t="s">
        <v>125</v>
      </c>
      <c r="F20" s="87">
        <f>F51</f>
        <v>0.49691112165033363</v>
      </c>
    </row>
    <row r="21" spans="2:27" x14ac:dyDescent="0.25">
      <c r="B21" s="88" t="s">
        <v>28</v>
      </c>
      <c r="C21" s="89">
        <v>1</v>
      </c>
      <c r="E21" s="66" t="s">
        <v>127</v>
      </c>
      <c r="F21" s="90">
        <f>F56</f>
        <v>-0.20081310877755087</v>
      </c>
    </row>
    <row r="22" spans="2:27" x14ac:dyDescent="0.25">
      <c r="B22" s="88" t="s">
        <v>27</v>
      </c>
      <c r="C22" s="89">
        <v>0.75</v>
      </c>
      <c r="E22" s="66" t="s">
        <v>129</v>
      </c>
      <c r="F22" s="91">
        <f>SUM(F55:O55)</f>
        <v>-1.5161389712705091</v>
      </c>
    </row>
    <row r="23" spans="2:27" ht="13.95" thickBot="1" x14ac:dyDescent="0.3">
      <c r="B23" s="88" t="s">
        <v>69</v>
      </c>
      <c r="C23" s="89">
        <v>1.75</v>
      </c>
      <c r="E23" s="92" t="s">
        <v>131</v>
      </c>
      <c r="F23" s="93">
        <f>R56</f>
        <v>2.0250782026296266E-2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1.0600200000000002</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0.67225999999999997</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0.36147999999999997</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8.8417512536806768</v>
      </c>
      <c r="Q40" s="123" t="s">
        <v>175</v>
      </c>
      <c r="R40" s="124">
        <f>SUM(S41:AA41)</f>
        <v>12.058642290470075</v>
      </c>
    </row>
    <row r="41" spans="2:27" x14ac:dyDescent="0.25">
      <c r="B41" s="95" t="s">
        <v>170</v>
      </c>
      <c r="C41" s="122">
        <v>0.01</v>
      </c>
      <c r="E41" s="111" t="s">
        <v>177</v>
      </c>
      <c r="G41" s="91">
        <f>($C$21*$C$33*G37/($C$21+$C$22)+$C$22*$C$32*G37/($C$21+$C$22))/1000000</f>
        <v>1.4004918973597447</v>
      </c>
      <c r="H41" s="91">
        <f t="shared" ref="H41:O41" si="8">($C$21*$C$33*H37/($C$21+$C$22)+$C$22*$C$32*H37/($C$21+$C$22))/1000000</f>
        <v>1.2718839301999687</v>
      </c>
      <c r="I41" s="91">
        <f t="shared" si="8"/>
        <v>1.155086105782273</v>
      </c>
      <c r="J41" s="91">
        <f t="shared" si="8"/>
        <v>1.0490138919842522</v>
      </c>
      <c r="K41" s="91">
        <f t="shared" si="8"/>
        <v>0.95268234988476619</v>
      </c>
      <c r="L41" s="91">
        <f t="shared" si="8"/>
        <v>0.86519698806394729</v>
      </c>
      <c r="M41" s="91">
        <f t="shared" si="8"/>
        <v>0.78574545675734953</v>
      </c>
      <c r="N41" s="91">
        <f t="shared" si="8"/>
        <v>0.71359000474148482</v>
      </c>
      <c r="O41" s="91">
        <f t="shared" si="8"/>
        <v>0.64806062890689009</v>
      </c>
      <c r="Q41" s="111" t="s">
        <v>177</v>
      </c>
      <c r="S41" s="91">
        <f>($C$21*$C$33*S37/($C$21+$C$22)+$C$22*$C$32*S37/($C$21+$C$22))/1000000</f>
        <v>1.498526330174927</v>
      </c>
      <c r="T41" s="91">
        <f t="shared" ref="T41:AA41" si="9">($C$21*$C$33*T37/($C$21+$C$22)+$C$22*$C$32*T37/($C$21+$C$22))/1000000</f>
        <v>1.4561799116859437</v>
      </c>
      <c r="U41" s="91">
        <f t="shared" si="9"/>
        <v>1.4150301482858332</v>
      </c>
      <c r="V41" s="91">
        <f t="shared" si="9"/>
        <v>1.3750432240475288</v>
      </c>
      <c r="W41" s="91">
        <f t="shared" si="9"/>
        <v>1.3361862786382217</v>
      </c>
      <c r="X41" s="91">
        <f t="shared" si="9"/>
        <v>1.2984273803159025</v>
      </c>
      <c r="Y41" s="91">
        <f t="shared" si="9"/>
        <v>1.2617354996880354</v>
      </c>
      <c r="Z41" s="91">
        <f t="shared" si="9"/>
        <v>1.2260804842130135</v>
      </c>
      <c r="AA41" s="91">
        <f t="shared" si="9"/>
        <v>1.1914330334206715</v>
      </c>
    </row>
    <row r="42" spans="2:27" x14ac:dyDescent="0.25">
      <c r="B42" s="95" t="s">
        <v>172</v>
      </c>
      <c r="C42" s="114">
        <v>1E-3</v>
      </c>
      <c r="E42" s="115" t="s">
        <v>179</v>
      </c>
      <c r="F42" s="125">
        <f>SUM(G43:O43)</f>
        <v>16.105799712069349</v>
      </c>
      <c r="Q42" s="115" t="s">
        <v>179</v>
      </c>
      <c r="R42" s="125">
        <f>SUM(S43:AA43)</f>
        <v>21.965566770378448</v>
      </c>
    </row>
    <row r="43" spans="2:27" x14ac:dyDescent="0.25">
      <c r="B43" s="95" t="s">
        <v>174</v>
      </c>
      <c r="C43" s="104">
        <v>0.05</v>
      </c>
      <c r="E43" s="111" t="s">
        <v>181</v>
      </c>
      <c r="G43" s="91">
        <f>G39*$C$31/1000000</f>
        <v>2.5510830773329349</v>
      </c>
      <c r="H43" s="91">
        <f t="shared" ref="H43:I43" si="10">H39*$C$31/1000000</f>
        <v>2.3168156679676817</v>
      </c>
      <c r="I43" s="91">
        <f t="shared" si="10"/>
        <v>2.104061167993057</v>
      </c>
      <c r="J43" s="91">
        <f t="shared" ref="J43:K43" si="11">J39*$C$31/1000000</f>
        <v>1.9108440347090196</v>
      </c>
      <c r="K43" s="91">
        <f t="shared" si="11"/>
        <v>1.7353701406246056</v>
      </c>
      <c r="L43" s="91">
        <f>L39*$C$31/1000000</f>
        <v>1.576010113996682</v>
      </c>
      <c r="M43" s="91">
        <f>M39*$C$31/1000000</f>
        <v>1.4312842092152531</v>
      </c>
      <c r="N43" s="91">
        <f>N39*$C$31/1000000</f>
        <v>1.2998485665514112</v>
      </c>
      <c r="O43" s="91">
        <f>O39*$C$31/1000000</f>
        <v>1.1804827336787038</v>
      </c>
      <c r="Q43" s="111" t="s">
        <v>181</v>
      </c>
      <c r="S43" s="91">
        <f>S39*$C$31/1000000</f>
        <v>2.7296588927462402</v>
      </c>
      <c r="T43" s="91">
        <f t="shared" ref="T43:V43" si="12">T39*$C$31/1000000</f>
        <v>2.6525222582561989</v>
      </c>
      <c r="U43" s="91">
        <f t="shared" si="12"/>
        <v>2.5775654054217187</v>
      </c>
      <c r="V43" s="91">
        <f t="shared" si="12"/>
        <v>2.5047267364288843</v>
      </c>
      <c r="W43" s="91">
        <f t="shared" ref="W43:AA43" si="13">W39*$C$31/1000000</f>
        <v>2.4339463941381427</v>
      </c>
      <c r="X43" s="91">
        <f t="shared" si="13"/>
        <v>2.3651662128958231</v>
      </c>
      <c r="Y43" s="91">
        <f t="shared" si="13"/>
        <v>2.2983296707339314</v>
      </c>
      <c r="Z43" s="91">
        <f t="shared" si="13"/>
        <v>2.233381842922967</v>
      </c>
      <c r="AA43" s="91">
        <f t="shared" si="13"/>
        <v>2.1702693568345417</v>
      </c>
    </row>
    <row r="44" spans="2:27" x14ac:dyDescent="0.25">
      <c r="B44" s="95" t="s">
        <v>176</v>
      </c>
      <c r="C44" s="126">
        <f>C21+C22</f>
        <v>1.75</v>
      </c>
      <c r="E44" s="123" t="s">
        <v>183</v>
      </c>
      <c r="F44" s="107">
        <f>SUM(G45:O45)</f>
        <v>0.72451569507168945</v>
      </c>
      <c r="Q44" s="123" t="s">
        <v>183</v>
      </c>
      <c r="R44" s="107">
        <f>SUM(S45:AA45)</f>
        <v>0.96896172656186619</v>
      </c>
    </row>
    <row r="45" spans="2:27" x14ac:dyDescent="0.25">
      <c r="B45" s="95" t="s">
        <v>178</v>
      </c>
      <c r="C45" s="104">
        <v>0.96</v>
      </c>
      <c r="E45" s="111" t="s">
        <v>185</v>
      </c>
      <c r="G45" s="110">
        <f t="shared" ref="G45:O45" si="14">(G43-G41-G34-G32)*$F$25</f>
        <v>0.13107776452442671</v>
      </c>
      <c r="H45" s="110">
        <f t="shared" si="14"/>
        <v>0.11490580316260965</v>
      </c>
      <c r="I45" s="110">
        <f t="shared" si="14"/>
        <v>0.10048943725426743</v>
      </c>
      <c r="J45" s="110">
        <f t="shared" si="14"/>
        <v>8.7649752224716548E-2</v>
      </c>
      <c r="K45" s="110">
        <f t="shared" si="14"/>
        <v>7.6225421090123119E-2</v>
      </c>
      <c r="L45" s="110">
        <f t="shared" si="14"/>
        <v>6.6071013637541878E-2</v>
      </c>
      <c r="M45" s="110">
        <f t="shared" si="14"/>
        <v>5.7055465828829366E-2</v>
      </c>
      <c r="N45" s="110">
        <f t="shared" si="14"/>
        <v>4.9060694391129686E-2</v>
      </c>
      <c r="O45" s="110">
        <f t="shared" si="14"/>
        <v>4.1980342958045105E-2</v>
      </c>
      <c r="Q45" s="111" t="s">
        <v>185</v>
      </c>
      <c r="S45" s="110">
        <f t="shared" ref="S45:AA45" si="15">(S43-S41-S34-S32)*$R$25</f>
        <v>0.14025320804113647</v>
      </c>
      <c r="T45" s="110">
        <f t="shared" si="15"/>
        <v>0.13155565404087197</v>
      </c>
      <c r="U45" s="110">
        <f t="shared" si="15"/>
        <v>0.12310388168227956</v>
      </c>
      <c r="V45" s="110">
        <f t="shared" si="15"/>
        <v>0.11489094549364706</v>
      </c>
      <c r="W45" s="110">
        <f t="shared" si="15"/>
        <v>0.10691009627328843</v>
      </c>
      <c r="X45" s="110">
        <f t="shared" si="15"/>
        <v>9.9154775543288304E-2</v>
      </c>
      <c r="Y45" s="110">
        <f t="shared" si="15"/>
        <v>9.1618610159782149E-2</v>
      </c>
      <c r="Z45" s="110">
        <f t="shared" si="15"/>
        <v>8.4295407075796552E-2</v>
      </c>
      <c r="AA45" s="110">
        <f t="shared" si="15"/>
        <v>7.7179148251775714E-2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6">(G43-G41)*$F$26</f>
        <v>0</v>
      </c>
      <c r="H47" s="128">
        <f t="shared" si="16"/>
        <v>0</v>
      </c>
      <c r="I47" s="128">
        <f t="shared" si="16"/>
        <v>0</v>
      </c>
      <c r="J47" s="128">
        <f t="shared" si="16"/>
        <v>0</v>
      </c>
      <c r="K47" s="128">
        <f t="shared" si="16"/>
        <v>0</v>
      </c>
      <c r="L47" s="128">
        <f t="shared" si="16"/>
        <v>0</v>
      </c>
      <c r="M47" s="128">
        <f t="shared" si="16"/>
        <v>0</v>
      </c>
      <c r="N47" s="128">
        <f t="shared" si="16"/>
        <v>0</v>
      </c>
      <c r="O47" s="128">
        <f t="shared" si="16"/>
        <v>0</v>
      </c>
      <c r="Q47" s="111" t="s">
        <v>189</v>
      </c>
      <c r="S47" s="128">
        <f t="shared" ref="S47:AA47" si="17">(S43-S41)*$R$26</f>
        <v>0</v>
      </c>
      <c r="T47" s="128">
        <f t="shared" si="17"/>
        <v>0</v>
      </c>
      <c r="U47" s="128">
        <f t="shared" si="17"/>
        <v>0</v>
      </c>
      <c r="V47" s="128">
        <f t="shared" si="17"/>
        <v>0</v>
      </c>
      <c r="W47" s="128">
        <f t="shared" si="17"/>
        <v>0</v>
      </c>
      <c r="X47" s="128">
        <f t="shared" si="17"/>
        <v>0</v>
      </c>
      <c r="Y47" s="128">
        <f t="shared" si="17"/>
        <v>0</v>
      </c>
      <c r="Z47" s="128">
        <f t="shared" si="17"/>
        <v>0</v>
      </c>
      <c r="AA47" s="128">
        <f t="shared" si="17"/>
        <v>0</v>
      </c>
    </row>
    <row r="48" spans="2:27" x14ac:dyDescent="0.25">
      <c r="B48" s="95" t="s">
        <v>184</v>
      </c>
      <c r="C48" s="122">
        <f>C47/C44/C34</f>
        <v>10.65321833472021</v>
      </c>
      <c r="E48" s="66" t="s">
        <v>191</v>
      </c>
      <c r="F48" s="91">
        <f>SUM(G49:O49)</f>
        <v>6.4903427598385584</v>
      </c>
      <c r="Q48" s="66" t="s">
        <v>191</v>
      </c>
      <c r="R48" s="91">
        <f>SUM(S49:AA49)</f>
        <v>8.8700127533465043</v>
      </c>
    </row>
    <row r="49" spans="2:27" x14ac:dyDescent="0.25">
      <c r="B49" s="129" t="s">
        <v>186</v>
      </c>
      <c r="C49" s="130">
        <f>C26*C25</f>
        <v>360000</v>
      </c>
      <c r="E49" s="111" t="s">
        <v>191</v>
      </c>
      <c r="G49" s="131">
        <f>G43-G41-G45-G47-G34</f>
        <v>1.0124573406824084</v>
      </c>
      <c r="H49" s="128">
        <f t="shared" ref="H49:O49" si="18">H43-H41-H45-H47-H34</f>
        <v>0.92343147220664057</v>
      </c>
      <c r="I49" s="128">
        <f t="shared" si="18"/>
        <v>0.8423225759859907</v>
      </c>
      <c r="J49" s="128">
        <f t="shared" si="18"/>
        <v>0.76842053164909196</v>
      </c>
      <c r="K49" s="128">
        <f t="shared" si="18"/>
        <v>0.70107932399461459</v>
      </c>
      <c r="L49" s="128">
        <f t="shared" si="18"/>
        <v>0.6397112285053782</v>
      </c>
      <c r="M49" s="128">
        <f t="shared" si="18"/>
        <v>0.58378152607784561</v>
      </c>
      <c r="N49" s="128">
        <f t="shared" si="18"/>
        <v>0.53280369867933064</v>
      </c>
      <c r="O49" s="128">
        <f t="shared" si="18"/>
        <v>0.48633506205725829</v>
      </c>
      <c r="Q49" s="111" t="s">
        <v>191</v>
      </c>
      <c r="S49" s="128">
        <f t="shared" ref="S49:Z49" si="19">S43-S41-S45-S47-S34</f>
        <v>1.0833293545301768</v>
      </c>
      <c r="T49" s="128">
        <f t="shared" si="19"/>
        <v>1.0572366925293832</v>
      </c>
      <c r="U49" s="128">
        <f t="shared" si="19"/>
        <v>1.031881375453606</v>
      </c>
      <c r="V49" s="128">
        <f t="shared" si="19"/>
        <v>1.0072425668877085</v>
      </c>
      <c r="W49" s="128">
        <f t="shared" si="19"/>
        <v>0.98330001922663268</v>
      </c>
      <c r="X49" s="128">
        <f t="shared" si="19"/>
        <v>0.96003405703663225</v>
      </c>
      <c r="Y49" s="128">
        <f t="shared" si="19"/>
        <v>0.93742556088611384</v>
      </c>
      <c r="Z49" s="128">
        <f t="shared" si="19"/>
        <v>0.91545595163415705</v>
      </c>
      <c r="AA49" s="128">
        <f>AA43-AA41-AA45-AA47-AA34</f>
        <v>0.89410717516209448</v>
      </c>
    </row>
    <row r="50" spans="2:27" x14ac:dyDescent="0.25">
      <c r="B50" s="129" t="s">
        <v>188</v>
      </c>
      <c r="C50" s="130">
        <f>C27*C28</f>
        <v>6720000</v>
      </c>
      <c r="E50" s="66" t="s">
        <v>194</v>
      </c>
      <c r="F50" s="91">
        <f>C31</f>
        <v>1.0600200000000002</v>
      </c>
      <c r="Q50" s="66" t="s">
        <v>194</v>
      </c>
      <c r="R50" s="91">
        <f>C31</f>
        <v>1.0600200000000002</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0.58192907719466336</v>
      </c>
      <c r="Q52" s="66" t="s">
        <v>198</v>
      </c>
      <c r="R52" s="91">
        <f>R40*1000000/R38</f>
        <v>0.58192907719466325</v>
      </c>
    </row>
    <row r="53" spans="2:27" x14ac:dyDescent="0.25">
      <c r="B53" s="129" t="s">
        <v>193</v>
      </c>
      <c r="C53" s="133">
        <v>0</v>
      </c>
      <c r="E53" s="66" t="s">
        <v>200</v>
      </c>
      <c r="F53" s="91">
        <f>SUM(G54:O54)</f>
        <v>0.64903427598385588</v>
      </c>
      <c r="Q53" s="66" t="s">
        <v>200</v>
      </c>
      <c r="R53" s="91">
        <f>SUM(S54:AA54)</f>
        <v>0.88700127533465045</v>
      </c>
    </row>
    <row r="54" spans="2:27" x14ac:dyDescent="0.25">
      <c r="B54" s="129" t="s">
        <v>195</v>
      </c>
      <c r="C54" s="134">
        <f>(C52+C51+C50+C49+C40-C53)</f>
        <v>7550000</v>
      </c>
      <c r="E54" s="66" t="s">
        <v>201</v>
      </c>
      <c r="G54" s="91">
        <f t="shared" ref="G54:O54" si="20">G49*$C$46</f>
        <v>0.10124573406824085</v>
      </c>
      <c r="H54" s="91">
        <f t="shared" si="20"/>
        <v>9.2343147220664057E-2</v>
      </c>
      <c r="I54" s="91">
        <f t="shared" si="20"/>
        <v>8.4232257598599078E-2</v>
      </c>
      <c r="J54" s="91">
        <f t="shared" si="20"/>
        <v>7.6842053164909205E-2</v>
      </c>
      <c r="K54" s="91">
        <f t="shared" si="20"/>
        <v>7.0107932399461462E-2</v>
      </c>
      <c r="L54" s="91">
        <f t="shared" si="20"/>
        <v>6.3971122850537826E-2</v>
      </c>
      <c r="M54" s="91">
        <f t="shared" si="20"/>
        <v>5.8378152607784561E-2</v>
      </c>
      <c r="N54" s="91">
        <f t="shared" si="20"/>
        <v>5.3280369867933067E-2</v>
      </c>
      <c r="O54" s="91">
        <f t="shared" si="20"/>
        <v>4.8633506205725832E-2</v>
      </c>
      <c r="Q54" s="66" t="s">
        <v>201</v>
      </c>
      <c r="S54" s="91">
        <f>S49*$C$46</f>
        <v>0.10833293545301768</v>
      </c>
      <c r="T54" s="91">
        <f t="shared" ref="T54:AA54" si="21">T49*$C$46</f>
        <v>0.10572366925293833</v>
      </c>
      <c r="U54" s="91">
        <f t="shared" si="21"/>
        <v>0.1031881375453606</v>
      </c>
      <c r="V54" s="91">
        <f t="shared" si="21"/>
        <v>0.10072425668877086</v>
      </c>
      <c r="W54" s="91">
        <f t="shared" si="21"/>
        <v>9.8330001922663279E-2</v>
      </c>
      <c r="X54" s="91">
        <f t="shared" si="21"/>
        <v>9.6003405703663225E-2</v>
      </c>
      <c r="Y54" s="91">
        <f t="shared" si="21"/>
        <v>9.3742556088611387E-2</v>
      </c>
      <c r="Z54" s="91">
        <f t="shared" si="21"/>
        <v>9.1545595163415705E-2</v>
      </c>
      <c r="AA54" s="91">
        <f t="shared" si="21"/>
        <v>8.9410717516209451E-2</v>
      </c>
    </row>
    <row r="55" spans="2:27" x14ac:dyDescent="0.25">
      <c r="B55" s="129" t="s">
        <v>196</v>
      </c>
      <c r="C55" s="135" t="s">
        <v>197</v>
      </c>
      <c r="E55" s="80" t="s">
        <v>202</v>
      </c>
      <c r="F55" s="91">
        <f>-(F30)</f>
        <v>-7.55</v>
      </c>
      <c r="G55" s="128">
        <f t="shared" ref="G55:N55" si="22">G43-G41-G54-G45-G47-G34</f>
        <v>0.91121160661416745</v>
      </c>
      <c r="H55" s="128">
        <f t="shared" si="22"/>
        <v>0.83108832498597651</v>
      </c>
      <c r="I55" s="128">
        <f t="shared" si="22"/>
        <v>0.7580903183873916</v>
      </c>
      <c r="J55" s="128">
        <f t="shared" si="22"/>
        <v>0.69157847848418275</v>
      </c>
      <c r="K55" s="128">
        <f t="shared" si="22"/>
        <v>0.63097139159515314</v>
      </c>
      <c r="L55" s="128">
        <f t="shared" si="22"/>
        <v>0.57574010565484035</v>
      </c>
      <c r="M55" s="128">
        <f t="shared" si="22"/>
        <v>0.52540337347006105</v>
      </c>
      <c r="N55" s="128">
        <f t="shared" si="22"/>
        <v>0.47952332881139764</v>
      </c>
      <c r="O55" s="128">
        <f>O43-O41-O54-O45-O47-O34+O35</f>
        <v>0.63025410072632093</v>
      </c>
      <c r="Q55" s="80" t="s">
        <v>202</v>
      </c>
      <c r="R55" s="91">
        <f>-(R30)</f>
        <v>-7.55</v>
      </c>
      <c r="S55" s="128">
        <f>S43-S41-S54-S45-S47-S34</f>
        <v>0.97499641907715917</v>
      </c>
      <c r="T55" s="128">
        <f t="shared" ref="T55:Z55" si="23">T43-T41-T54-T45-T47-T34</f>
        <v>0.95151302327644482</v>
      </c>
      <c r="U55" s="128">
        <f t="shared" si="23"/>
        <v>0.92869323790824532</v>
      </c>
      <c r="V55" s="128">
        <f t="shared" si="23"/>
        <v>0.90651831019893758</v>
      </c>
      <c r="W55" s="128">
        <f t="shared" si="23"/>
        <v>0.8849700173039694</v>
      </c>
      <c r="X55" s="128">
        <f t="shared" si="23"/>
        <v>0.86403065133296908</v>
      </c>
      <c r="Y55" s="128">
        <f t="shared" si="23"/>
        <v>0.84368300479750247</v>
      </c>
      <c r="Z55" s="128">
        <f t="shared" si="23"/>
        <v>0.8239103564707414</v>
      </c>
      <c r="AA55" s="128">
        <f>AA43-AA41-AA54-AA45-AA47-AA34+AA35</f>
        <v>1.1586964576458851</v>
      </c>
    </row>
    <row r="56" spans="2:27" ht="13.95" thickBot="1" x14ac:dyDescent="0.3">
      <c r="B56" s="129" t="s">
        <v>199</v>
      </c>
      <c r="C56" s="136">
        <f>F56</f>
        <v>-0.20081310877755087</v>
      </c>
      <c r="E56" s="137" t="s">
        <v>203</v>
      </c>
      <c r="F56" s="93">
        <f>SUM(F55:O55)/F30</f>
        <v>-0.20081310877755087</v>
      </c>
      <c r="G56" s="137"/>
      <c r="H56" s="137"/>
      <c r="I56" s="137"/>
      <c r="J56" s="137"/>
      <c r="K56" s="137"/>
      <c r="L56" s="137"/>
      <c r="M56" s="137"/>
      <c r="N56" s="137"/>
      <c r="O56" s="137"/>
      <c r="Q56" s="137" t="s">
        <v>131</v>
      </c>
      <c r="R56" s="93">
        <f>IRR(R55:AA55)</f>
        <v>2.0250782026296266E-2</v>
      </c>
      <c r="S56" s="137"/>
      <c r="T56" s="137"/>
      <c r="U56" s="137"/>
      <c r="V56" s="137"/>
      <c r="W56" s="137"/>
      <c r="X56" s="137"/>
      <c r="Y56" s="137"/>
      <c r="Z56" s="137"/>
      <c r="AA56" s="137"/>
    </row>
    <row r="57" spans="2:27" ht="13.95" thickTop="1" x14ac:dyDescent="0.25">
      <c r="B57" s="129" t="s">
        <v>226</v>
      </c>
      <c r="C57" s="141">
        <v>0</v>
      </c>
    </row>
  </sheetData>
  <mergeCells count="1">
    <mergeCell ref="B24:C24"/>
  </mergeCells>
  <phoneticPr fontId="4"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AF803-5B6D-4E28-A7AA-53FF4BCE3A42}">
  <sheetPr>
    <tabColor theme="4" tint="0.39997558519241921"/>
  </sheetPr>
  <dimension ref="A1:AA57"/>
  <sheetViews>
    <sheetView zoomScale="70" zoomScaleNormal="70" workbookViewId="0">
      <selection activeCell="G43" sqref="G43"/>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224</v>
      </c>
      <c r="E8" s="79"/>
      <c r="F8" s="79"/>
      <c r="G8" s="79"/>
      <c r="H8" s="79"/>
    </row>
    <row r="9" spans="1:24" s="75" customFormat="1" x14ac:dyDescent="0.3">
      <c r="B9" s="80"/>
      <c r="D9" s="81"/>
      <c r="E9" s="82"/>
      <c r="F9" s="82"/>
      <c r="G9" s="82"/>
      <c r="H9" s="82"/>
    </row>
    <row r="10" spans="1:24" s="75" customFormat="1" x14ac:dyDescent="0.3">
      <c r="B10" s="57" t="s">
        <v>6</v>
      </c>
      <c r="C10" s="60" t="s">
        <v>237</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-6.8584289764110906E-3</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-6.8584289764110906E-3</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208</v>
      </c>
      <c r="E20" s="86" t="s">
        <v>125</v>
      </c>
      <c r="F20" s="87">
        <f>F51</f>
        <v>0.44080801410952969</v>
      </c>
    </row>
    <row r="21" spans="2:27" x14ac:dyDescent="0.25">
      <c r="B21" s="88" t="s">
        <v>28</v>
      </c>
      <c r="C21" s="89">
        <v>1</v>
      </c>
      <c r="E21" s="66" t="s">
        <v>127</v>
      </c>
      <c r="F21" s="90">
        <f>F56</f>
        <v>-0.30159378616147392</v>
      </c>
    </row>
    <row r="22" spans="2:27" x14ac:dyDescent="0.25">
      <c r="B22" s="88" t="s">
        <v>27</v>
      </c>
      <c r="C22" s="89">
        <v>1</v>
      </c>
      <c r="E22" s="66" t="s">
        <v>129</v>
      </c>
      <c r="F22" s="91">
        <f>SUM(F55:O55)</f>
        <v>-2.2770330855191281</v>
      </c>
    </row>
    <row r="23" spans="2:27" ht="13.95" thickBot="1" x14ac:dyDescent="0.3">
      <c r="B23" s="88" t="s">
        <v>69</v>
      </c>
      <c r="C23" s="89">
        <v>2</v>
      </c>
      <c r="E23" s="92" t="s">
        <v>131</v>
      </c>
      <c r="F23" s="93">
        <f>R56</f>
        <v>-6.8584289764110906E-3</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0.88044875</v>
      </c>
      <c r="E31" s="109" t="s">
        <v>157</v>
      </c>
      <c r="F31" s="110">
        <f>SUM(G32:O32)</f>
        <v>4.9334807709982735</v>
      </c>
      <c r="G31" s="91"/>
      <c r="H31" s="91"/>
      <c r="I31" s="91"/>
      <c r="J31" s="91"/>
      <c r="K31" s="91"/>
      <c r="L31" s="91"/>
      <c r="M31" s="91"/>
      <c r="N31" s="91"/>
      <c r="O31" s="91"/>
      <c r="Q31" s="109" t="s">
        <v>157</v>
      </c>
      <c r="R31" s="110">
        <f>SUM(S32:AA32)</f>
        <v>6.8150029413267506</v>
      </c>
      <c r="S31" s="91"/>
      <c r="T31" s="91"/>
      <c r="U31" s="91"/>
      <c r="V31" s="91"/>
      <c r="W31" s="91"/>
      <c r="X31" s="91"/>
      <c r="Y31" s="91"/>
      <c r="Z31" s="91"/>
      <c r="AA31" s="91"/>
    </row>
    <row r="32" spans="2:27" x14ac:dyDescent="0.25">
      <c r="B32" s="95" t="s">
        <v>143</v>
      </c>
      <c r="C32" s="108">
        <v>0.59618874999999993</v>
      </c>
      <c r="E32" s="111" t="s">
        <v>159</v>
      </c>
      <c r="F32" s="91"/>
      <c r="G32" s="110">
        <f t="shared" ref="G32:O32" si="0">($C$49+$C$50+$C$40)*(1-$C$43)/$C$48/1000000/(1+$F$24)^G28</f>
        <v>0.70768462526757514</v>
      </c>
      <c r="H32" s="110">
        <f t="shared" si="0"/>
        <v>0.66138750025007031</v>
      </c>
      <c r="I32" s="110">
        <f t="shared" si="0"/>
        <v>0.61811915911221516</v>
      </c>
      <c r="J32" s="110">
        <f t="shared" si="0"/>
        <v>0.57768145711421981</v>
      </c>
      <c r="K32" s="110">
        <f t="shared" si="0"/>
        <v>0.53988921225628017</v>
      </c>
      <c r="L32" s="110">
        <f t="shared" si="0"/>
        <v>0.50456935724885998</v>
      </c>
      <c r="M32" s="110">
        <f t="shared" si="0"/>
        <v>0.47156014696155135</v>
      </c>
      <c r="N32" s="110">
        <f t="shared" si="0"/>
        <v>0.44071041772107605</v>
      </c>
      <c r="O32" s="110">
        <f t="shared" si="0"/>
        <v>0.41187889506642616</v>
      </c>
      <c r="Q32" s="111" t="s">
        <v>159</v>
      </c>
      <c r="R32" s="91"/>
      <c r="S32" s="110">
        <f t="shared" ref="S32:AA32" si="1">($C$49+$C$50+$C$40)*(1-$C$43)/$C$48/1000000/(1+$R$24)^S28</f>
        <v>0.75722254903630548</v>
      </c>
      <c r="T32" s="110">
        <f t="shared" si="1"/>
        <v>0.75722254903630548</v>
      </c>
      <c r="U32" s="110">
        <f t="shared" si="1"/>
        <v>0.75722254903630548</v>
      </c>
      <c r="V32" s="110">
        <f t="shared" si="1"/>
        <v>0.75722254903630548</v>
      </c>
      <c r="W32" s="110">
        <f t="shared" si="1"/>
        <v>0.75722254903630548</v>
      </c>
      <c r="X32" s="110">
        <f t="shared" si="1"/>
        <v>0.75722254903630548</v>
      </c>
      <c r="Y32" s="110">
        <f t="shared" si="1"/>
        <v>0.75722254903630548</v>
      </c>
      <c r="Z32" s="110">
        <f t="shared" si="1"/>
        <v>0.75722254903630548</v>
      </c>
      <c r="AA32" s="110">
        <f t="shared" si="1"/>
        <v>0.75722254903630548</v>
      </c>
    </row>
    <row r="33" spans="2:27" x14ac:dyDescent="0.25">
      <c r="B33" s="95" t="s">
        <v>154</v>
      </c>
      <c r="C33" s="108">
        <v>0.31192877000000002</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20148870.294884048</v>
      </c>
      <c r="G36" s="120"/>
      <c r="H36" s="120"/>
      <c r="I36" s="120"/>
      <c r="J36" s="120"/>
      <c r="K36" s="120"/>
      <c r="L36" s="120"/>
      <c r="M36" s="120"/>
      <c r="N36" s="120"/>
      <c r="O36" s="120"/>
      <c r="Q36" s="118" t="s">
        <v>167</v>
      </c>
      <c r="R36" s="119">
        <f>SUM(S37:AA37)</f>
        <v>27429841.838013075</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3235606.659219095</v>
      </c>
      <c r="H37" s="119">
        <f t="shared" si="4"/>
        <v>2926470.3120903373</v>
      </c>
      <c r="I37" s="119">
        <f t="shared" si="4"/>
        <v>2646869.4713383582</v>
      </c>
      <c r="J37" s="119">
        <f t="shared" si="4"/>
        <v>2393982.2554696519</v>
      </c>
      <c r="K37" s="119">
        <f t="shared" si="4"/>
        <v>2165256.3912060503</v>
      </c>
      <c r="L37" s="119">
        <f t="shared" si="4"/>
        <v>1958383.45457531</v>
      </c>
      <c r="M37" s="119">
        <f t="shared" si="4"/>
        <v>1771275.5730595386</v>
      </c>
      <c r="N37" s="119">
        <f t="shared" si="4"/>
        <v>1602044.353667075</v>
      </c>
      <c r="O37" s="119">
        <f t="shared" si="4"/>
        <v>1448981.8242586276</v>
      </c>
      <c r="Q37" s="121" t="s">
        <v>169</v>
      </c>
      <c r="R37" s="119"/>
      <c r="S37" s="119">
        <f t="shared" ref="S37:AA37" si="5">$C$27*$C$44*$C$34/$C$45*($C$35*(1-$C$36)^((S28-1)*$C$34*$C$44))/$C$29/$C$30/((1+$R$24)^S28)</f>
        <v>3462099.1253644316</v>
      </c>
      <c r="T37" s="119">
        <f t="shared" si="5"/>
        <v>3350515.8603122272</v>
      </c>
      <c r="U37" s="119">
        <f t="shared" si="5"/>
        <v>3242528.9177767569</v>
      </c>
      <c r="V37" s="119">
        <f t="shared" si="5"/>
        <v>3138022.3884804202</v>
      </c>
      <c r="W37" s="119">
        <f t="shared" si="5"/>
        <v>3036884.0988952825</v>
      </c>
      <c r="X37" s="119">
        <f t="shared" si="5"/>
        <v>2939005.4908400653</v>
      </c>
      <c r="Y37" s="119">
        <f t="shared" si="5"/>
        <v>2844281.5049577234</v>
      </c>
      <c r="Z37" s="119">
        <f t="shared" si="5"/>
        <v>2752610.4679485294</v>
      </c>
      <c r="AA37" s="119">
        <f t="shared" si="5"/>
        <v>2663893.9834376359</v>
      </c>
    </row>
    <row r="38" spans="2:27" x14ac:dyDescent="0.25">
      <c r="B38" s="95" t="s">
        <v>164</v>
      </c>
      <c r="C38" s="122">
        <v>1.4999999999999999E-2</v>
      </c>
      <c r="E38" s="118" t="s">
        <v>171</v>
      </c>
      <c r="F38" s="119">
        <f>SUM(G39:O39)</f>
        <v>17127637.788645137</v>
      </c>
      <c r="G38" s="120"/>
      <c r="H38" s="120"/>
      <c r="I38" s="120"/>
      <c r="J38" s="120"/>
      <c r="K38" s="120"/>
      <c r="L38" s="120"/>
      <c r="M38" s="120"/>
      <c r="N38" s="120"/>
      <c r="O38" s="120"/>
      <c r="Q38" s="118" t="s">
        <v>171</v>
      </c>
      <c r="R38" s="119">
        <f>SUM(S39:AA39)</f>
        <v>23316860.385993954</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2750441.9887850466</v>
      </c>
      <c r="H39" s="119">
        <f t="shared" si="6"/>
        <v>2487659.2469520904</v>
      </c>
      <c r="I39" s="119">
        <f t="shared" si="6"/>
        <v>2249983.2951139132</v>
      </c>
      <c r="J39" s="119">
        <f t="shared" si="6"/>
        <v>2035015.3802190574</v>
      </c>
      <c r="K39" s="119">
        <f t="shared" si="6"/>
        <v>1840585.9308917436</v>
      </c>
      <c r="L39" s="119">
        <f t="shared" si="6"/>
        <v>1664732.6609551001</v>
      </c>
      <c r="M39" s="119">
        <f t="shared" si="6"/>
        <v>1505680.7649876839</v>
      </c>
      <c r="N39" s="119">
        <f t="shared" si="6"/>
        <v>1361825.0060362346</v>
      </c>
      <c r="O39" s="119">
        <f t="shared" si="6"/>
        <v>1231713.5147042675</v>
      </c>
      <c r="Q39" s="121" t="s">
        <v>173</v>
      </c>
      <c r="R39" s="120"/>
      <c r="S39" s="119">
        <f t="shared" ref="S39:AA39" si="7">$C$27*$C$44*$C$34*$C$45*($C$35*(1-$C$36)^((S28-1)*$C$34*$C$44))*$C$29*$C$30/((1+$R$24)^S28)</f>
        <v>2942972.9279999998</v>
      </c>
      <c r="T39" s="119">
        <f t="shared" si="7"/>
        <v>2848121.0718354485</v>
      </c>
      <c r="U39" s="119">
        <f t="shared" si="7"/>
        <v>2756326.2857962339</v>
      </c>
      <c r="V39" s="119">
        <f t="shared" si="7"/>
        <v>2667490.0406797733</v>
      </c>
      <c r="W39" s="119">
        <f t="shared" si="7"/>
        <v>2581516.9828742859</v>
      </c>
      <c r="X39" s="119">
        <f t="shared" si="7"/>
        <v>2498314.8320096694</v>
      </c>
      <c r="Y39" s="119">
        <f t="shared" si="7"/>
        <v>2417794.2819070951</v>
      </c>
      <c r="Z39" s="119">
        <f t="shared" si="7"/>
        <v>2339868.9047209797</v>
      </c>
      <c r="AA39" s="119">
        <f t="shared" si="7"/>
        <v>2264455.0581704685</v>
      </c>
    </row>
    <row r="40" spans="2:27" x14ac:dyDescent="0.25">
      <c r="B40" s="95" t="s">
        <v>168</v>
      </c>
      <c r="C40" s="97">
        <v>350000</v>
      </c>
      <c r="E40" s="123" t="s">
        <v>175</v>
      </c>
      <c r="F40" s="124">
        <f>SUM(G41:O41)</f>
        <v>9.1487710614958839</v>
      </c>
      <c r="Q40" s="123" t="s">
        <v>175</v>
      </c>
      <c r="R40" s="124">
        <f>SUM(S41:AA41)</f>
        <v>12.454759971964338</v>
      </c>
    </row>
    <row r="41" spans="2:27" x14ac:dyDescent="0.25">
      <c r="B41" s="95" t="s">
        <v>170</v>
      </c>
      <c r="C41" s="122">
        <v>0.01</v>
      </c>
      <c r="E41" s="111" t="s">
        <v>177</v>
      </c>
      <c r="G41" s="91">
        <f>($C$21*$C$33*G37/($C$21+$C$22)+$C$22*$C$32*G37/($C$21+$C$22))/1000000</f>
        <v>1.4691555475327647</v>
      </c>
      <c r="H41" s="91">
        <f t="shared" ref="H41:O41" si="8">($C$21*$C$33*H37/($C$21+$C$22)+$C$22*$C$32*H37/($C$21+$C$22))/1000000</f>
        <v>1.3287894810845515</v>
      </c>
      <c r="I41" s="91">
        <f t="shared" si="8"/>
        <v>1.2018342700377505</v>
      </c>
      <c r="J41" s="91">
        <f t="shared" si="8"/>
        <v>1.0870086143805533</v>
      </c>
      <c r="K41" s="91">
        <f t="shared" si="8"/>
        <v>0.98315363207309414</v>
      </c>
      <c r="L41" s="91">
        <f t="shared" si="8"/>
        <v>0.88922116298898157</v>
      </c>
      <c r="M41" s="91">
        <f t="shared" si="8"/>
        <v>0.80426319032170346</v>
      </c>
      <c r="N41" s="91">
        <f t="shared" si="8"/>
        <v>0.72742227269107351</v>
      </c>
      <c r="O41" s="91">
        <f t="shared" si="8"/>
        <v>0.6579228903854103</v>
      </c>
      <c r="Q41" s="111" t="s">
        <v>177</v>
      </c>
      <c r="S41" s="91">
        <f>($C$21*$C$33*S37/($C$21+$C$22)+$C$22*$C$32*S37/($C$21+$C$22))/1000000</f>
        <v>1.5719964358600582</v>
      </c>
      <c r="T41" s="91">
        <f t="shared" ref="T41:AA41" si="9">($C$21*$C$33*T37/($C$21+$C$22)+$C$22*$C$32*T37/($C$21+$C$22))/1000000</f>
        <v>1.5213310768937032</v>
      </c>
      <c r="U41" s="91">
        <f t="shared" si="9"/>
        <v>1.4722986596698562</v>
      </c>
      <c r="V41" s="91">
        <f t="shared" si="9"/>
        <v>1.4248465545656579</v>
      </c>
      <c r="W41" s="91">
        <f t="shared" si="9"/>
        <v>1.3789238282081093</v>
      </c>
      <c r="X41" s="91">
        <f t="shared" si="9"/>
        <v>1.3344811888040313</v>
      </c>
      <c r="Y41" s="91">
        <f t="shared" si="9"/>
        <v>1.2914709332320378</v>
      </c>
      <c r="Z41" s="91">
        <f t="shared" si="9"/>
        <v>1.2498468958397289</v>
      </c>
      <c r="AA41" s="91">
        <f t="shared" si="9"/>
        <v>1.2095643988911535</v>
      </c>
    </row>
    <row r="42" spans="2:27" x14ac:dyDescent="0.25">
      <c r="B42" s="95" t="s">
        <v>172</v>
      </c>
      <c r="C42" s="114">
        <v>1E-3</v>
      </c>
      <c r="E42" s="115" t="s">
        <v>179</v>
      </c>
      <c r="F42" s="125">
        <f>SUM(G43:O43)</f>
        <v>15.080007281465374</v>
      </c>
      <c r="Q42" s="115" t="s">
        <v>179</v>
      </c>
      <c r="R42" s="125">
        <f>SUM(S43:AA43)</f>
        <v>20.529300580772894</v>
      </c>
    </row>
    <row r="43" spans="2:27" x14ac:dyDescent="0.25">
      <c r="B43" s="95" t="s">
        <v>174</v>
      </c>
      <c r="C43" s="104">
        <v>0.05</v>
      </c>
      <c r="E43" s="111" t="s">
        <v>181</v>
      </c>
      <c r="G43" s="91">
        <f>(G39*$C$31/1000000)</f>
        <v>2.4216232109733085</v>
      </c>
      <c r="H43" s="91">
        <f t="shared" ref="H43:N43" si="10">(H39*$C$31/1000000)</f>
        <v>2.1902564744049093</v>
      </c>
      <c r="I43" s="91">
        <f t="shared" si="10"/>
        <v>1.9809949797039259</v>
      </c>
      <c r="J43" s="91">
        <f t="shared" si="10"/>
        <v>1.7917267477446439</v>
      </c>
      <c r="K43" s="91">
        <f t="shared" si="10"/>
        <v>1.6205415821212221</v>
      </c>
      <c r="L43" s="91">
        <f t="shared" si="10"/>
        <v>1.4657117904220918</v>
      </c>
      <c r="M43" s="91">
        <f t="shared" si="10"/>
        <v>1.3256747474324502</v>
      </c>
      <c r="N43" s="91">
        <f t="shared" si="10"/>
        <v>1.1990171242833452</v>
      </c>
      <c r="O43" s="91">
        <f>(O39*$C$31/1000000)</f>
        <v>1.0844606243794788</v>
      </c>
      <c r="Q43" s="111" t="s">
        <v>181</v>
      </c>
      <c r="S43" s="91">
        <f>(S39*$C$31/1000000)</f>
        <v>2.5911368357414397</v>
      </c>
      <c r="T43" s="91">
        <f t="shared" ref="T43:AA43" si="11">(T39*$C$31/1000000)</f>
        <v>2.5076246375461806</v>
      </c>
      <c r="U43" s="91">
        <f t="shared" si="11"/>
        <v>2.4268040329214369</v>
      </c>
      <c r="V43" s="91">
        <f t="shared" si="11"/>
        <v>2.3485882719539557</v>
      </c>
      <c r="W43" s="91">
        <f t="shared" si="11"/>
        <v>2.2728934006754367</v>
      </c>
      <c r="X43" s="91">
        <f t="shared" si="11"/>
        <v>2.1996381709493735</v>
      </c>
      <c r="Y43" s="91">
        <f t="shared" si="11"/>
        <v>2.1287439532622496</v>
      </c>
      <c r="Z43" s="91">
        <f t="shared" si="11"/>
        <v>2.060134652325456</v>
      </c>
      <c r="AA43" s="91">
        <f t="shared" si="11"/>
        <v>1.9937366253973663</v>
      </c>
    </row>
    <row r="44" spans="2:27" x14ac:dyDescent="0.25">
      <c r="B44" s="95" t="s">
        <v>176</v>
      </c>
      <c r="C44" s="126">
        <f>C21+C22</f>
        <v>2</v>
      </c>
      <c r="E44" s="123" t="s">
        <v>183</v>
      </c>
      <c r="F44" s="107">
        <f>SUM(G45:O45)</f>
        <v>0.23714136137319863</v>
      </c>
      <c r="Q44" s="123" t="s">
        <v>183</v>
      </c>
      <c r="R44" s="107">
        <f>SUM(S45:AA45)</f>
        <v>0.29789691687045239</v>
      </c>
    </row>
    <row r="45" spans="2:27" x14ac:dyDescent="0.25">
      <c r="B45" s="95" t="s">
        <v>178</v>
      </c>
      <c r="C45" s="104">
        <v>0.96</v>
      </c>
      <c r="E45" s="111" t="s">
        <v>185</v>
      </c>
      <c r="G45" s="110">
        <f t="shared" ref="G45:O45" si="12">(G43-G41-G34-G32)*$F$25</f>
        <v>5.943174085165337E-2</v>
      </c>
      <c r="H45" s="110">
        <f t="shared" si="12"/>
        <v>4.8371257667956191E-2</v>
      </c>
      <c r="I45" s="110">
        <f t="shared" si="12"/>
        <v>3.8719625395858603E-2</v>
      </c>
      <c r="J45" s="110">
        <f t="shared" si="12"/>
        <v>3.0319204349727985E-2</v>
      </c>
      <c r="K45" s="110">
        <f t="shared" si="12"/>
        <v>2.3028923034186521E-2</v>
      </c>
      <c r="L45" s="110">
        <f t="shared" si="12"/>
        <v>1.6722596598608891E-2</v>
      </c>
      <c r="M45" s="110">
        <f t="shared" si="12"/>
        <v>1.1287412399491686E-2</v>
      </c>
      <c r="N45" s="110">
        <f t="shared" si="12"/>
        <v>6.6225662829323961E-3</v>
      </c>
      <c r="O45" s="110">
        <f t="shared" si="12"/>
        <v>2.6380347927829895E-3</v>
      </c>
      <c r="Q45" s="111" t="s">
        <v>185</v>
      </c>
      <c r="S45" s="110">
        <f t="shared" ref="S45:AA45" si="13">(S43-S41-S34-S32)*$R$25</f>
        <v>6.3591962711269018E-2</v>
      </c>
      <c r="T45" s="110">
        <f t="shared" si="13"/>
        <v>5.5380252904042998E-2</v>
      </c>
      <c r="U45" s="110">
        <f t="shared" si="13"/>
        <v>4.7433206053818816E-2</v>
      </c>
      <c r="V45" s="110">
        <f t="shared" si="13"/>
        <v>3.9742292087998093E-2</v>
      </c>
      <c r="W45" s="110">
        <f t="shared" si="13"/>
        <v>3.2299255857755477E-2</v>
      </c>
      <c r="X45" s="110">
        <f t="shared" si="13"/>
        <v>2.5096108277259194E-2</v>
      </c>
      <c r="Y45" s="110">
        <f t="shared" si="13"/>
        <v>1.812511774847661E-2</v>
      </c>
      <c r="Z45" s="110">
        <f t="shared" si="13"/>
        <v>1.1378801862355431E-2</v>
      </c>
      <c r="AA45" s="110">
        <f t="shared" si="13"/>
        <v>4.8499193674768348E-3</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9.3215660428801836</v>
      </c>
      <c r="E48" s="66" t="s">
        <v>191</v>
      </c>
      <c r="F48" s="91">
        <f>SUM(G49:O49)</f>
        <v>5.6449048551178702</v>
      </c>
      <c r="Q48" s="66" t="s">
        <v>191</v>
      </c>
      <c r="R48" s="91">
        <f>SUM(S49:AA49)</f>
        <v>7.7086936919381071</v>
      </c>
    </row>
    <row r="49" spans="2:27" x14ac:dyDescent="0.25">
      <c r="B49" s="129" t="s">
        <v>186</v>
      </c>
      <c r="C49" s="130">
        <f>C26*C25</f>
        <v>360000</v>
      </c>
      <c r="E49" s="111" t="s">
        <v>191</v>
      </c>
      <c r="G49" s="131">
        <f>G43-G41-G45-G47-G34</f>
        <v>0.88597984782253525</v>
      </c>
      <c r="H49" s="128">
        <f t="shared" ref="H49:O49" si="16">H43-H41-H45-H47-H34</f>
        <v>0.80650127325393883</v>
      </c>
      <c r="I49" s="128">
        <f t="shared" si="16"/>
        <v>0.73427803529979097</v>
      </c>
      <c r="J49" s="128">
        <f t="shared" si="16"/>
        <v>0.66863907016340374</v>
      </c>
      <c r="K49" s="128">
        <f t="shared" si="16"/>
        <v>0.60897598135883968</v>
      </c>
      <c r="L49" s="128">
        <f t="shared" si="16"/>
        <v>0.55473714704468668</v>
      </c>
      <c r="M49" s="128">
        <f t="shared" si="16"/>
        <v>0.50542238416002638</v>
      </c>
      <c r="N49" s="128">
        <f t="shared" si="16"/>
        <v>0.46057811656987324</v>
      </c>
      <c r="O49" s="128">
        <f t="shared" si="16"/>
        <v>0.41979299944477511</v>
      </c>
      <c r="Q49" s="111" t="s">
        <v>191</v>
      </c>
      <c r="S49" s="128">
        <f t="shared" ref="S49:Z49" si="17">S43-S41-S45-S47-S34</f>
        <v>0.94799843717011256</v>
      </c>
      <c r="T49" s="128">
        <f t="shared" si="17"/>
        <v>0.92336330774843445</v>
      </c>
      <c r="U49" s="128">
        <f t="shared" si="17"/>
        <v>0.8995221671977619</v>
      </c>
      <c r="V49" s="128">
        <f t="shared" si="17"/>
        <v>0.87644942530029979</v>
      </c>
      <c r="W49" s="128">
        <f t="shared" si="17"/>
        <v>0.85412031660957188</v>
      </c>
      <c r="X49" s="128">
        <f t="shared" si="17"/>
        <v>0.83251087386808309</v>
      </c>
      <c r="Y49" s="128">
        <f t="shared" si="17"/>
        <v>0.81159790228173534</v>
      </c>
      <c r="Z49" s="128">
        <f t="shared" si="17"/>
        <v>0.7913589546233718</v>
      </c>
      <c r="AA49" s="128">
        <f>AA43-AA41-AA45-AA47-AA34</f>
        <v>0.77177230713873601</v>
      </c>
    </row>
    <row r="50" spans="2:27" x14ac:dyDescent="0.25">
      <c r="B50" s="129" t="s">
        <v>188</v>
      </c>
      <c r="C50" s="130">
        <f>C27*C28</f>
        <v>6720000</v>
      </c>
      <c r="E50" s="66" t="s">
        <v>194</v>
      </c>
      <c r="F50" s="91">
        <f>C31</f>
        <v>0.88044875</v>
      </c>
      <c r="Q50" s="66" t="s">
        <v>194</v>
      </c>
      <c r="R50" s="91">
        <f>C31</f>
        <v>0.88044875</v>
      </c>
    </row>
    <row r="51" spans="2:27" x14ac:dyDescent="0.25">
      <c r="B51" s="129" t="s">
        <v>190</v>
      </c>
      <c r="C51" s="130">
        <f>C38*C27*1000</f>
        <v>72000</v>
      </c>
      <c r="E51" s="66" t="s">
        <v>125</v>
      </c>
      <c r="F51" s="91">
        <f>F30/F38*1000000</f>
        <v>0.44080801410952969</v>
      </c>
      <c r="Q51" s="66" t="s">
        <v>125</v>
      </c>
      <c r="R51" s="91">
        <f>R30/R38*1000000</f>
        <v>0.32380002603331443</v>
      </c>
    </row>
    <row r="52" spans="2:27" x14ac:dyDescent="0.25">
      <c r="B52" s="129" t="s">
        <v>192</v>
      </c>
      <c r="C52" s="132">
        <f>C41*C27*1000</f>
        <v>48000</v>
      </c>
      <c r="E52" s="66" t="s">
        <v>198</v>
      </c>
      <c r="F52" s="91">
        <f>F40*1000000/F38</f>
        <v>0.53415253021996489</v>
      </c>
      <c r="Q52" s="66" t="s">
        <v>198</v>
      </c>
      <c r="R52" s="91">
        <f>R40*1000000/R38</f>
        <v>0.53415253021996489</v>
      </c>
    </row>
    <row r="53" spans="2:27" x14ac:dyDescent="0.25">
      <c r="B53" s="129" t="s">
        <v>193</v>
      </c>
      <c r="C53" s="133">
        <v>0</v>
      </c>
      <c r="E53" s="66" t="s">
        <v>200</v>
      </c>
      <c r="F53" s="91">
        <f>SUM(G54:O54)</f>
        <v>0.56449048551178693</v>
      </c>
      <c r="Q53" s="66" t="s">
        <v>200</v>
      </c>
      <c r="R53" s="91">
        <f>SUM(S54:AA54)</f>
        <v>0.77086936919381066</v>
      </c>
    </row>
    <row r="54" spans="2:27" x14ac:dyDescent="0.25">
      <c r="B54" s="129" t="s">
        <v>195</v>
      </c>
      <c r="C54" s="134">
        <f>(C52+C51+C50+C49+C40-C53)</f>
        <v>7550000</v>
      </c>
      <c r="E54" s="66" t="s">
        <v>201</v>
      </c>
      <c r="G54" s="91">
        <f t="shared" ref="G54:O54" si="18">G49*$C$46</f>
        <v>8.859798478225353E-2</v>
      </c>
      <c r="H54" s="91">
        <f t="shared" si="18"/>
        <v>8.0650127325393894E-2</v>
      </c>
      <c r="I54" s="91">
        <f t="shared" si="18"/>
        <v>7.3427803529979102E-2</v>
      </c>
      <c r="J54" s="91">
        <f t="shared" si="18"/>
        <v>6.6863907016340374E-2</v>
      </c>
      <c r="K54" s="91">
        <f t="shared" si="18"/>
        <v>6.0897598135883968E-2</v>
      </c>
      <c r="L54" s="91">
        <f t="shared" si="18"/>
        <v>5.5473714704468671E-2</v>
      </c>
      <c r="M54" s="91">
        <f t="shared" si="18"/>
        <v>5.0542238416002638E-2</v>
      </c>
      <c r="N54" s="91">
        <f t="shared" si="18"/>
        <v>4.605781165698733E-2</v>
      </c>
      <c r="O54" s="91">
        <f t="shared" si="18"/>
        <v>4.1979299944477515E-2</v>
      </c>
      <c r="Q54" s="66" t="s">
        <v>201</v>
      </c>
      <c r="S54" s="91">
        <f>S49*$C$46</f>
        <v>9.4799843717011265E-2</v>
      </c>
      <c r="T54" s="91">
        <f t="shared" ref="T54:AA54" si="19">T49*$C$46</f>
        <v>9.2336330774843448E-2</v>
      </c>
      <c r="U54" s="91">
        <f t="shared" si="19"/>
        <v>8.9952216719776198E-2</v>
      </c>
      <c r="V54" s="91">
        <f t="shared" si="19"/>
        <v>8.7644942530029982E-2</v>
      </c>
      <c r="W54" s="91">
        <f t="shared" si="19"/>
        <v>8.5412031660957191E-2</v>
      </c>
      <c r="X54" s="91">
        <f t="shared" si="19"/>
        <v>8.3251087386808309E-2</v>
      </c>
      <c r="Y54" s="91">
        <f t="shared" si="19"/>
        <v>8.1159790228173545E-2</v>
      </c>
      <c r="Z54" s="91">
        <f t="shared" si="19"/>
        <v>7.913589546233718E-2</v>
      </c>
      <c r="AA54" s="91">
        <f t="shared" si="19"/>
        <v>7.7177230713873612E-2</v>
      </c>
    </row>
    <row r="55" spans="2:27" x14ac:dyDescent="0.25">
      <c r="B55" s="129" t="s">
        <v>196</v>
      </c>
      <c r="C55" s="135" t="s">
        <v>197</v>
      </c>
      <c r="E55" s="80" t="s">
        <v>202</v>
      </c>
      <c r="F55" s="91">
        <f>-(F30)</f>
        <v>-7.55</v>
      </c>
      <c r="G55" s="128">
        <f t="shared" ref="G55:N55" si="20">G43-G41-G54-G45-G47-G34</f>
        <v>0.79738186304028169</v>
      </c>
      <c r="H55" s="128">
        <f t="shared" si="20"/>
        <v>0.72585114592854494</v>
      </c>
      <c r="I55" s="128">
        <f t="shared" si="20"/>
        <v>0.66085023176981184</v>
      </c>
      <c r="J55" s="128">
        <f t="shared" si="20"/>
        <v>0.60177516314706336</v>
      </c>
      <c r="K55" s="128">
        <f t="shared" si="20"/>
        <v>0.54807838322295577</v>
      </c>
      <c r="L55" s="128">
        <f t="shared" si="20"/>
        <v>0.49926343234021797</v>
      </c>
      <c r="M55" s="128">
        <f t="shared" si="20"/>
        <v>0.45488014574402375</v>
      </c>
      <c r="N55" s="128">
        <f t="shared" si="20"/>
        <v>0.41452030491288594</v>
      </c>
      <c r="O55" s="128">
        <f>O43-O41-O54-O45-O47-O34+O35</f>
        <v>0.5703662443750861</v>
      </c>
      <c r="Q55" s="80" t="s">
        <v>202</v>
      </c>
      <c r="R55" s="91">
        <f>-(R30)</f>
        <v>-7.55</v>
      </c>
      <c r="S55" s="128">
        <f>S43-S41-S54-S45-S47-S34</f>
        <v>0.85319859345310134</v>
      </c>
      <c r="T55" s="128">
        <f t="shared" ref="T55:Z55" si="21">T43-T41-T54-T45-T47-T34</f>
        <v>0.83102697697359096</v>
      </c>
      <c r="U55" s="128">
        <f t="shared" si="21"/>
        <v>0.80956995047798574</v>
      </c>
      <c r="V55" s="128">
        <f t="shared" si="21"/>
        <v>0.78880448277026982</v>
      </c>
      <c r="W55" s="128">
        <f t="shared" si="21"/>
        <v>0.76870828494861465</v>
      </c>
      <c r="X55" s="128">
        <f t="shared" si="21"/>
        <v>0.74925978648127478</v>
      </c>
      <c r="Y55" s="128">
        <f t="shared" si="21"/>
        <v>0.73043811205356179</v>
      </c>
      <c r="Z55" s="128">
        <f t="shared" si="21"/>
        <v>0.71222305916103468</v>
      </c>
      <c r="AA55" s="128">
        <f>AA43-AA41-AA54-AA45-AA47-AA34+AA35</f>
        <v>1.0485950764248624</v>
      </c>
    </row>
    <row r="56" spans="2:27" ht="13.95" thickBot="1" x14ac:dyDescent="0.3">
      <c r="B56" s="129" t="s">
        <v>199</v>
      </c>
      <c r="C56" s="136">
        <f>F56</f>
        <v>-0.30159378616147392</v>
      </c>
      <c r="E56" s="137" t="s">
        <v>203</v>
      </c>
      <c r="F56" s="93">
        <f>SUM(F55:O55)/F30</f>
        <v>-0.30159378616147392</v>
      </c>
      <c r="G56" s="137"/>
      <c r="H56" s="137"/>
      <c r="I56" s="137"/>
      <c r="J56" s="137"/>
      <c r="K56" s="137"/>
      <c r="L56" s="137"/>
      <c r="M56" s="137"/>
      <c r="N56" s="137"/>
      <c r="O56" s="137"/>
      <c r="Q56" s="137" t="s">
        <v>131</v>
      </c>
      <c r="R56" s="93">
        <f>IRR(R55:AA55)</f>
        <v>-6.8584289764110906E-3</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EA15-86A2-4251-98B3-339EAC58ADEC}">
  <sheetPr>
    <tabColor theme="4" tint="0.39997558519241921"/>
  </sheetPr>
  <dimension ref="A1:AA57"/>
  <sheetViews>
    <sheetView zoomScale="70" zoomScaleNormal="70" workbookViewId="0">
      <selection activeCell="G43" sqref="G43"/>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240</v>
      </c>
      <c r="E8" s="79"/>
      <c r="F8" s="79"/>
      <c r="G8" s="79"/>
      <c r="H8" s="79"/>
    </row>
    <row r="9" spans="1:24" s="75" customFormat="1" x14ac:dyDescent="0.3">
      <c r="B9" s="80"/>
      <c r="D9" s="81"/>
      <c r="E9" s="82"/>
      <c r="F9" s="82"/>
      <c r="G9" s="82"/>
      <c r="H9" s="82"/>
    </row>
    <row r="10" spans="1:24" s="75" customFormat="1" x14ac:dyDescent="0.3">
      <c r="B10" s="57" t="s">
        <v>6</v>
      </c>
      <c r="C10" s="60" t="s">
        <v>76</v>
      </c>
      <c r="D10" s="138" t="s">
        <v>209</v>
      </c>
      <c r="E10" s="139" t="s">
        <v>210</v>
      </c>
      <c r="F10" s="82"/>
      <c r="G10" s="82"/>
      <c r="H10" s="82"/>
    </row>
    <row r="11" spans="1:24" s="75" customFormat="1" x14ac:dyDescent="0.3">
      <c r="B11" s="62" t="s">
        <v>14</v>
      </c>
      <c r="C11" s="63" t="s">
        <v>63</v>
      </c>
      <c r="D11" s="81"/>
      <c r="E11" s="82"/>
      <c r="F11" s="82"/>
      <c r="G11" s="82"/>
      <c r="H11" s="82"/>
    </row>
    <row r="12" spans="1:24" s="75" customFormat="1" x14ac:dyDescent="0.3">
      <c r="B12" s="58" t="s">
        <v>15</v>
      </c>
      <c r="C12" s="83">
        <v>-8.4807569488718593E-2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-8.4807569488718593E-2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239</v>
      </c>
      <c r="E20" s="86" t="s">
        <v>125</v>
      </c>
      <c r="F20" s="87">
        <f>F51</f>
        <v>0.57176298365183031</v>
      </c>
    </row>
    <row r="21" spans="2:27" x14ac:dyDescent="0.25">
      <c r="B21" s="88" t="s">
        <v>28</v>
      </c>
      <c r="C21" s="89">
        <v>1</v>
      </c>
      <c r="E21" s="66" t="s">
        <v>127</v>
      </c>
      <c r="F21" s="90">
        <f>F56</f>
        <v>-0.5610925002845033</v>
      </c>
    </row>
    <row r="22" spans="2:27" x14ac:dyDescent="0.25">
      <c r="B22" s="88" t="s">
        <v>27</v>
      </c>
      <c r="C22" s="89">
        <v>0.5</v>
      </c>
      <c r="E22" s="66" t="s">
        <v>129</v>
      </c>
      <c r="F22" s="91">
        <f>SUM(F55:O55)</f>
        <v>-4.2362483771479997</v>
      </c>
    </row>
    <row r="23" spans="2:27" ht="13.95" thickBot="1" x14ac:dyDescent="0.3">
      <c r="B23" s="88" t="s">
        <v>69</v>
      </c>
      <c r="C23" s="89">
        <f>C21+C22</f>
        <v>1.5</v>
      </c>
      <c r="E23" s="92" t="s">
        <v>131</v>
      </c>
      <c r="F23" s="93">
        <f>R56</f>
        <v>-8.4807569488718593E-2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0.88575999999999999</v>
      </c>
      <c r="E31" s="109" t="s">
        <v>157</v>
      </c>
      <c r="F31" s="110">
        <f>SUM(G32:O32)</f>
        <v>3.7001105782487054</v>
      </c>
      <c r="G31" s="91"/>
      <c r="H31" s="91"/>
      <c r="I31" s="91"/>
      <c r="J31" s="91"/>
      <c r="K31" s="91"/>
      <c r="L31" s="91"/>
      <c r="M31" s="91"/>
      <c r="N31" s="91"/>
      <c r="O31" s="91"/>
      <c r="Q31" s="109" t="s">
        <v>157</v>
      </c>
      <c r="R31" s="110">
        <f>SUM(S32:AA32)</f>
        <v>5.1112522059950622</v>
      </c>
      <c r="S31" s="91"/>
      <c r="T31" s="91"/>
      <c r="U31" s="91"/>
      <c r="V31" s="91"/>
      <c r="W31" s="91"/>
      <c r="X31" s="91"/>
      <c r="Y31" s="91"/>
      <c r="Z31" s="91"/>
      <c r="AA31" s="91"/>
    </row>
    <row r="32" spans="2:27" x14ac:dyDescent="0.25">
      <c r="B32" s="95" t="s">
        <v>143</v>
      </c>
      <c r="C32" s="108">
        <v>0.80232000000000014</v>
      </c>
      <c r="E32" s="111" t="s">
        <v>159</v>
      </c>
      <c r="F32" s="91"/>
      <c r="G32" s="110">
        <f t="shared" ref="G32:O32" si="0">($C$49+$C$50+$C$40)*(1-$C$43)/$C$48/1000000/(1+$F$24)^G28</f>
        <v>0.53076346895068138</v>
      </c>
      <c r="H32" s="110">
        <f t="shared" si="0"/>
        <v>0.49604062518755271</v>
      </c>
      <c r="I32" s="110">
        <f t="shared" si="0"/>
        <v>0.46358936933416139</v>
      </c>
      <c r="J32" s="110">
        <f t="shared" si="0"/>
        <v>0.43326109283566488</v>
      </c>
      <c r="K32" s="110">
        <f t="shared" si="0"/>
        <v>0.40491690919221013</v>
      </c>
      <c r="L32" s="110">
        <f t="shared" si="0"/>
        <v>0.37842701793664502</v>
      </c>
      <c r="M32" s="110">
        <f t="shared" si="0"/>
        <v>0.35367011022116357</v>
      </c>
      <c r="N32" s="110">
        <f t="shared" si="0"/>
        <v>0.33053281329080708</v>
      </c>
      <c r="O32" s="110">
        <f t="shared" si="0"/>
        <v>0.30890917129981965</v>
      </c>
      <c r="Q32" s="111" t="s">
        <v>159</v>
      </c>
      <c r="R32" s="91"/>
      <c r="S32" s="110">
        <f t="shared" ref="S32:AA32" si="1">($C$49+$C$50+$C$40)*(1-$C$43)/$C$48/1000000/(1+$R$24)^S28</f>
        <v>0.56791691177722914</v>
      </c>
      <c r="T32" s="110">
        <f t="shared" si="1"/>
        <v>0.56791691177722914</v>
      </c>
      <c r="U32" s="110">
        <f t="shared" si="1"/>
        <v>0.56791691177722914</v>
      </c>
      <c r="V32" s="110">
        <f t="shared" si="1"/>
        <v>0.56791691177722914</v>
      </c>
      <c r="W32" s="110">
        <f t="shared" si="1"/>
        <v>0.56791691177722914</v>
      </c>
      <c r="X32" s="110">
        <f t="shared" si="1"/>
        <v>0.56791691177722914</v>
      </c>
      <c r="Y32" s="110">
        <f t="shared" si="1"/>
        <v>0.56791691177722914</v>
      </c>
      <c r="Z32" s="110">
        <f t="shared" si="1"/>
        <v>0.56791691177722914</v>
      </c>
      <c r="AA32" s="110">
        <f t="shared" si="1"/>
        <v>0.56791691177722914</v>
      </c>
    </row>
    <row r="33" spans="2:27" x14ac:dyDescent="0.25">
      <c r="B33" s="95" t="s">
        <v>154</v>
      </c>
      <c r="C33" s="108">
        <v>0.39610000000000001</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15534030.28036318</v>
      </c>
      <c r="G36" s="120"/>
      <c r="H36" s="120"/>
      <c r="I36" s="120"/>
      <c r="J36" s="120"/>
      <c r="K36" s="120"/>
      <c r="L36" s="120"/>
      <c r="M36" s="120"/>
      <c r="N36" s="120"/>
      <c r="O36" s="120"/>
      <c r="Q36" s="118" t="s">
        <v>167</v>
      </c>
      <c r="R36" s="119">
        <f>SUM(S37:AA37)</f>
        <v>21224301.905272812</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2426704.9944143211</v>
      </c>
      <c r="H37" s="119">
        <f t="shared" si="4"/>
        <v>2212902.8145180675</v>
      </c>
      <c r="I37" s="119">
        <f t="shared" si="4"/>
        <v>2017937.4410047927</v>
      </c>
      <c r="J37" s="119">
        <f t="shared" si="4"/>
        <v>1840149.2777240644</v>
      </c>
      <c r="K37" s="119">
        <f t="shared" si="4"/>
        <v>1678024.9454226526</v>
      </c>
      <c r="L37" s="119">
        <f t="shared" si="4"/>
        <v>1530184.3994652971</v>
      </c>
      <c r="M37" s="119">
        <f t="shared" si="4"/>
        <v>1395369.1825345394</v>
      </c>
      <c r="N37" s="119">
        <f t="shared" si="4"/>
        <v>1272431.7123135496</v>
      </c>
      <c r="O37" s="119">
        <f t="shared" si="4"/>
        <v>1160325.5129658955</v>
      </c>
      <c r="Q37" s="121" t="s">
        <v>169</v>
      </c>
      <c r="R37" s="119"/>
      <c r="S37" s="119">
        <f t="shared" ref="S37:AA37" si="5">$C$27*$C$44*$C$34/$C$45*($C$35*(1-$C$36)^((S28-1)*$C$34*$C$44))/$C$29/$C$30/((1+$R$24)^S28)</f>
        <v>2596574.3440233236</v>
      </c>
      <c r="T37" s="119">
        <f t="shared" si="5"/>
        <v>2533552.4323417353</v>
      </c>
      <c r="U37" s="119">
        <f t="shared" si="5"/>
        <v>2472060.1365408343</v>
      </c>
      <c r="V37" s="119">
        <f t="shared" si="5"/>
        <v>2412060.3310450856</v>
      </c>
      <c r="W37" s="119">
        <f t="shared" si="5"/>
        <v>2353516.7913603149</v>
      </c>
      <c r="X37" s="119">
        <f t="shared" si="5"/>
        <v>2296394.1722034062</v>
      </c>
      <c r="Y37" s="119">
        <f t="shared" si="5"/>
        <v>2240657.9861628129</v>
      </c>
      <c r="Z37" s="119">
        <f t="shared" si="5"/>
        <v>2186274.5828770068</v>
      </c>
      <c r="AA37" s="119">
        <f t="shared" si="5"/>
        <v>2133211.1287182923</v>
      </c>
    </row>
    <row r="38" spans="2:27" x14ac:dyDescent="0.25">
      <c r="B38" s="95" t="s">
        <v>164</v>
      </c>
      <c r="C38" s="122">
        <v>1.4999999999999999E-2</v>
      </c>
      <c r="E38" s="118" t="s">
        <v>171</v>
      </c>
      <c r="F38" s="119">
        <f>SUM(G39:O39)</f>
        <v>13204772.284799572</v>
      </c>
      <c r="G38" s="120"/>
      <c r="H38" s="120"/>
      <c r="I38" s="120"/>
      <c r="J38" s="120"/>
      <c r="K38" s="120"/>
      <c r="L38" s="120"/>
      <c r="M38" s="120"/>
      <c r="N38" s="120"/>
      <c r="O38" s="120"/>
      <c r="Q38" s="118" t="s">
        <v>171</v>
      </c>
      <c r="R38" s="119">
        <f>SUM(S39:AA39)</f>
        <v>18041813.264471941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2062831.4915887848</v>
      </c>
      <c r="H39" s="119">
        <f t="shared" si="6"/>
        <v>1881087.9872586406</v>
      </c>
      <c r="I39" s="119">
        <f t="shared" si="6"/>
        <v>1715356.7948894505</v>
      </c>
      <c r="J39" s="119">
        <f t="shared" si="6"/>
        <v>1564227.1673115718</v>
      </c>
      <c r="K39" s="119">
        <f t="shared" si="6"/>
        <v>1426412.649686255</v>
      </c>
      <c r="L39" s="119">
        <f t="shared" si="6"/>
        <v>1300740.128866263</v>
      </c>
      <c r="M39" s="119">
        <f t="shared" si="6"/>
        <v>1186139.8475505444</v>
      </c>
      <c r="N39" s="119">
        <f t="shared" si="6"/>
        <v>1081636.2982308541</v>
      </c>
      <c r="O39" s="119">
        <f t="shared" si="6"/>
        <v>986339.91941720899</v>
      </c>
      <c r="Q39" s="121" t="s">
        <v>173</v>
      </c>
      <c r="R39" s="120"/>
      <c r="S39" s="119">
        <f t="shared" ref="S39:AA39" si="7">$C$27*$C$44*$C$34*$C$45*($C$35*(1-$C$36)^((S28-1)*$C$34*$C$44))*$C$29*$C$30/((1+$R$24)^S28)</f>
        <v>2207229.696</v>
      </c>
      <c r="T39" s="119">
        <f t="shared" si="7"/>
        <v>2153657.6366124176</v>
      </c>
      <c r="U39" s="119">
        <f t="shared" si="7"/>
        <v>2101385.8340817573</v>
      </c>
      <c r="V39" s="119">
        <f t="shared" si="7"/>
        <v>2050382.7296456108</v>
      </c>
      <c r="W39" s="119">
        <f t="shared" si="7"/>
        <v>2000617.53050983</v>
      </c>
      <c r="X39" s="119">
        <f t="shared" si="7"/>
        <v>1952060.1912575806</v>
      </c>
      <c r="Y39" s="119">
        <f t="shared" si="7"/>
        <v>1904681.3957096133</v>
      </c>
      <c r="Z39" s="119">
        <f t="shared" si="7"/>
        <v>1858452.5392248107</v>
      </c>
      <c r="AA39" s="119">
        <f t="shared" si="7"/>
        <v>1813345.711430321</v>
      </c>
    </row>
    <row r="40" spans="2:27" x14ac:dyDescent="0.25">
      <c r="B40" s="95" t="s">
        <v>168</v>
      </c>
      <c r="C40" s="97">
        <v>350000</v>
      </c>
      <c r="E40" s="123" t="s">
        <v>175</v>
      </c>
      <c r="F40" s="124">
        <f>SUM(G41:O41)</f>
        <v>8.2564406542149005</v>
      </c>
      <c r="Q40" s="123" t="s">
        <v>175</v>
      </c>
      <c r="R40" s="124">
        <f>SUM(S41:AA41)</f>
        <v>11.280857957998538</v>
      </c>
    </row>
    <row r="41" spans="2:27" x14ac:dyDescent="0.25">
      <c r="B41" s="95" t="s">
        <v>170</v>
      </c>
      <c r="C41" s="122">
        <v>0.01</v>
      </c>
      <c r="E41" s="111" t="s">
        <v>177</v>
      </c>
      <c r="G41" s="91">
        <f>($C$21*$C$33*G37/($C$21+$C$22)+$C$22*$C$32*G37/($C$21+$C$22))/1000000</f>
        <v>1.2898098825645079</v>
      </c>
      <c r="H41" s="91">
        <f t="shared" ref="H41:O41" si="8">($C$21*$C$33*H37/($C$21+$C$22)+$C$22*$C$32*H37/($C$21+$C$22))/1000000</f>
        <v>1.1761725986017832</v>
      </c>
      <c r="I41" s="91">
        <f t="shared" si="8"/>
        <v>1.0725472028103207</v>
      </c>
      <c r="J41" s="91">
        <f t="shared" si="8"/>
        <v>0.97805160877219177</v>
      </c>
      <c r="K41" s="91">
        <f t="shared" si="8"/>
        <v>0.89188144532510938</v>
      </c>
      <c r="L41" s="91">
        <f t="shared" si="8"/>
        <v>0.81330320954513524</v>
      </c>
      <c r="M41" s="91">
        <f t="shared" si="8"/>
        <v>0.74164802297832466</v>
      </c>
      <c r="N41" s="91">
        <f t="shared" si="8"/>
        <v>0.67630593797273375</v>
      </c>
      <c r="O41" s="91">
        <f t="shared" si="8"/>
        <v>0.61672074564479329</v>
      </c>
      <c r="Q41" s="111" t="s">
        <v>177</v>
      </c>
      <c r="S41" s="91">
        <f>($C$21*$C$33*S37/($C$21+$C$22)+$C$22*$C$32*S37/($C$21+$C$22))/1000000</f>
        <v>1.3800965743440237</v>
      </c>
      <c r="T41" s="91">
        <f t="shared" ref="T41:AA41" si="9">($C$21*$C$33*T37/($C$21+$C$22)+$C$22*$C$32*T37/($C$21+$C$22))/1000000</f>
        <v>1.3466000081391813</v>
      </c>
      <c r="U41" s="91">
        <f t="shared" si="9"/>
        <v>1.313916442972364</v>
      </c>
      <c r="V41" s="91">
        <f t="shared" si="9"/>
        <v>1.2820261463526701</v>
      </c>
      <c r="W41" s="91">
        <f t="shared" si="9"/>
        <v>1.2509098647199499</v>
      </c>
      <c r="X41" s="91">
        <f t="shared" si="9"/>
        <v>1.2205488118205918</v>
      </c>
      <c r="Y41" s="91">
        <f t="shared" si="9"/>
        <v>1.1909246573654431</v>
      </c>
      <c r="Z41" s="91">
        <f t="shared" si="9"/>
        <v>1.1620195159630151</v>
      </c>
      <c r="AA41" s="91">
        <f t="shared" si="9"/>
        <v>1.1338159363212972</v>
      </c>
    </row>
    <row r="42" spans="2:27" x14ac:dyDescent="0.25">
      <c r="B42" s="95" t="s">
        <v>172</v>
      </c>
      <c r="C42" s="114">
        <v>1E-3</v>
      </c>
      <c r="E42" s="115" t="s">
        <v>179</v>
      </c>
      <c r="F42" s="125">
        <f>SUM(G43:O43)</f>
        <v>11.696259098984068</v>
      </c>
      <c r="Q42" s="115" t="s">
        <v>179</v>
      </c>
      <c r="R42" s="125">
        <f>SUM(S43:AA43)</f>
        <v>15.980716517138667</v>
      </c>
    </row>
    <row r="43" spans="2:27" x14ac:dyDescent="0.25">
      <c r="B43" s="95" t="s">
        <v>174</v>
      </c>
      <c r="C43" s="104">
        <v>0.05</v>
      </c>
      <c r="E43" s="111" t="s">
        <v>181</v>
      </c>
      <c r="G43" s="91">
        <f>(G39*$C$31/1000000)</f>
        <v>1.8271736219896821</v>
      </c>
      <c r="H43" s="91">
        <f t="shared" ref="H43:O43" si="10">(H39*$C$31/1000000)</f>
        <v>1.6661924955942136</v>
      </c>
      <c r="I43" s="91">
        <f t="shared" si="10"/>
        <v>1.5193944346412798</v>
      </c>
      <c r="J43" s="91">
        <f t="shared" si="10"/>
        <v>1.3855298557178979</v>
      </c>
      <c r="K43" s="91">
        <f t="shared" si="10"/>
        <v>1.2634592685860973</v>
      </c>
      <c r="L43" s="91">
        <f t="shared" si="10"/>
        <v>1.1521435765445809</v>
      </c>
      <c r="M43" s="91">
        <f t="shared" si="10"/>
        <v>1.05063523136637</v>
      </c>
      <c r="N43" s="91">
        <f t="shared" si="10"/>
        <v>0.9580701675209613</v>
      </c>
      <c r="O43" s="91">
        <f t="shared" si="10"/>
        <v>0.87366044702298706</v>
      </c>
      <c r="Q43" s="111" t="s">
        <v>181</v>
      </c>
      <c r="S43" s="91">
        <f>(S39*$C$31/1000000)</f>
        <v>1.9550757755289598</v>
      </c>
      <c r="T43" s="91">
        <f t="shared" ref="T43:AA43" si="11">(T39*$C$31/1000000)</f>
        <v>1.9076237882058149</v>
      </c>
      <c r="U43" s="91">
        <f t="shared" si="11"/>
        <v>1.8613235163962574</v>
      </c>
      <c r="V43" s="91">
        <f t="shared" si="11"/>
        <v>1.8161470066108962</v>
      </c>
      <c r="W43" s="91">
        <f t="shared" si="11"/>
        <v>1.772066983824387</v>
      </c>
      <c r="X43" s="91">
        <f t="shared" si="11"/>
        <v>1.7290568350083146</v>
      </c>
      <c r="Y43" s="91">
        <f t="shared" si="11"/>
        <v>1.687090593063747</v>
      </c>
      <c r="Z43" s="91">
        <f t="shared" si="11"/>
        <v>1.6461429211437684</v>
      </c>
      <c r="AA43" s="91">
        <f t="shared" si="11"/>
        <v>1.6061890973565212</v>
      </c>
    </row>
    <row r="44" spans="2:27" x14ac:dyDescent="0.25">
      <c r="B44" s="95" t="s">
        <v>176</v>
      </c>
      <c r="C44" s="126">
        <f>C21+C22</f>
        <v>1.5</v>
      </c>
      <c r="E44" s="123" t="s">
        <v>183</v>
      </c>
      <c r="F44" s="107">
        <f>SUM(G45:O45)</f>
        <v>-7.737053423948996E-2</v>
      </c>
      <c r="Q44" s="123" t="s">
        <v>183</v>
      </c>
      <c r="R44" s="107">
        <f>SUM(S45:AA45)</f>
        <v>-0.11983591171373291</v>
      </c>
    </row>
    <row r="45" spans="2:27" x14ac:dyDescent="0.25">
      <c r="B45" s="95" t="s">
        <v>178</v>
      </c>
      <c r="C45" s="104">
        <v>0.96</v>
      </c>
      <c r="E45" s="111" t="s">
        <v>185</v>
      </c>
      <c r="G45" s="110">
        <f t="shared" ref="G45:O45" si="12">(G43-G41-G34-G32)*$F$25</f>
        <v>-1.1395107296557905E-4</v>
      </c>
      <c r="H45" s="110">
        <f t="shared" si="12"/>
        <v>-3.153797648396281E-3</v>
      </c>
      <c r="I45" s="110">
        <f t="shared" si="12"/>
        <v>-5.7262966184320613E-3</v>
      </c>
      <c r="J45" s="110">
        <f t="shared" si="12"/>
        <v>-7.8856761852293955E-3</v>
      </c>
      <c r="K45" s="110">
        <f t="shared" si="12"/>
        <v>-9.6805328965809817E-3</v>
      </c>
      <c r="L45" s="110">
        <f t="shared" si="12"/>
        <v>-1.1154383681753505E-2</v>
      </c>
      <c r="M45" s="110">
        <f t="shared" si="12"/>
        <v>-1.2346165596086714E-2</v>
      </c>
      <c r="N45" s="110">
        <f t="shared" si="12"/>
        <v>-1.3290688120511387E-2</v>
      </c>
      <c r="O45" s="110">
        <f t="shared" si="12"/>
        <v>-1.4019042419534056E-2</v>
      </c>
      <c r="Q45" s="111" t="s">
        <v>185</v>
      </c>
      <c r="S45" s="110">
        <f t="shared" ref="S45:AA45" si="13">(S43-S41-S34-S32)*$R$25</f>
        <v>-1.2192764807322787E-4</v>
      </c>
      <c r="T45" s="110">
        <f t="shared" si="13"/>
        <v>-3.6107829276488812E-3</v>
      </c>
      <c r="U45" s="110">
        <f t="shared" si="13"/>
        <v>-7.0149595883339244E-3</v>
      </c>
      <c r="V45" s="110">
        <f t="shared" si="13"/>
        <v>-1.0336512879750737E-2</v>
      </c>
      <c r="W45" s="110">
        <f t="shared" si="13"/>
        <v>-1.3577448168198003E-2</v>
      </c>
      <c r="X45" s="110">
        <f t="shared" si="13"/>
        <v>-1.6739722147376568E-2</v>
      </c>
      <c r="Y45" s="110">
        <f t="shared" si="13"/>
        <v>-1.9825244019731306E-2</v>
      </c>
      <c r="Z45" s="110">
        <f t="shared" si="13"/>
        <v>-2.2835876649118972E-2</v>
      </c>
      <c r="AA45" s="110">
        <f t="shared" si="13"/>
        <v>-2.5773437685501291E-2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12.428754723840244</v>
      </c>
      <c r="E48" s="66" t="s">
        <v>191</v>
      </c>
      <c r="F48" s="91">
        <f>SUM(G49:O49)</f>
        <v>3.4679989755302354</v>
      </c>
      <c r="Q48" s="66" t="s">
        <v>191</v>
      </c>
      <c r="R48" s="91">
        <f>SUM(S49:AA49)</f>
        <v>4.7517444708538639</v>
      </c>
    </row>
    <row r="49" spans="2:27" x14ac:dyDescent="0.25">
      <c r="B49" s="129" t="s">
        <v>186</v>
      </c>
      <c r="C49" s="130">
        <f>C26*C25</f>
        <v>360000</v>
      </c>
      <c r="E49" s="111" t="s">
        <v>191</v>
      </c>
      <c r="G49" s="131">
        <f>G43-G41-G45-G47-G34</f>
        <v>0.53042161573178459</v>
      </c>
      <c r="H49" s="128">
        <f t="shared" ref="H49:O49" si="16">H43-H41-H45-H47-H34</f>
        <v>0.48657923224236388</v>
      </c>
      <c r="I49" s="128">
        <f t="shared" si="16"/>
        <v>0.4464104794788652</v>
      </c>
      <c r="J49" s="128">
        <f t="shared" si="16"/>
        <v>0.4096040642799767</v>
      </c>
      <c r="K49" s="128">
        <f t="shared" si="16"/>
        <v>0.3758753105024672</v>
      </c>
      <c r="L49" s="128">
        <f t="shared" si="16"/>
        <v>0.34496386689138447</v>
      </c>
      <c r="M49" s="128">
        <f t="shared" si="16"/>
        <v>0.31663161343290341</v>
      </c>
      <c r="N49" s="128">
        <f t="shared" si="16"/>
        <v>0.29066074892927291</v>
      </c>
      <c r="O49" s="128">
        <f t="shared" si="16"/>
        <v>0.26685204404121754</v>
      </c>
      <c r="Q49" s="111" t="s">
        <v>191</v>
      </c>
      <c r="S49" s="128">
        <f t="shared" ref="S49:Z49" si="17">S43-S41-S45-S47-S34</f>
        <v>0.56755112883300951</v>
      </c>
      <c r="T49" s="128">
        <f t="shared" si="17"/>
        <v>0.55708456299428244</v>
      </c>
      <c r="U49" s="128">
        <f t="shared" si="17"/>
        <v>0.54687203301222742</v>
      </c>
      <c r="V49" s="128">
        <f t="shared" si="17"/>
        <v>0.53690737313797698</v>
      </c>
      <c r="W49" s="128">
        <f t="shared" si="17"/>
        <v>0.52718456727263519</v>
      </c>
      <c r="X49" s="128">
        <f t="shared" si="17"/>
        <v>0.51769774533509949</v>
      </c>
      <c r="Y49" s="128">
        <f t="shared" si="17"/>
        <v>0.50844117971803526</v>
      </c>
      <c r="Z49" s="128">
        <f t="shared" si="17"/>
        <v>0.49940928182987226</v>
      </c>
      <c r="AA49" s="128">
        <f>AA43-AA41-AA45-AA47-AA34</f>
        <v>0.49059659872072525</v>
      </c>
    </row>
    <row r="50" spans="2:27" x14ac:dyDescent="0.25">
      <c r="B50" s="129" t="s">
        <v>188</v>
      </c>
      <c r="C50" s="130">
        <f>C27*C28</f>
        <v>6720000</v>
      </c>
      <c r="E50" s="66" t="s">
        <v>194</v>
      </c>
      <c r="F50" s="91">
        <f>C31</f>
        <v>0.88575999999999999</v>
      </c>
      <c r="Q50" s="66" t="s">
        <v>194</v>
      </c>
      <c r="R50" s="91">
        <f>C31</f>
        <v>0.88575999999999999</v>
      </c>
    </row>
    <row r="51" spans="2:27" x14ac:dyDescent="0.25">
      <c r="B51" s="129" t="s">
        <v>190</v>
      </c>
      <c r="C51" s="130">
        <f>C38*C27*1000</f>
        <v>72000</v>
      </c>
      <c r="E51" s="66" t="s">
        <v>125</v>
      </c>
      <c r="F51" s="91">
        <f>F30/F38*1000000</f>
        <v>0.57176298365183031</v>
      </c>
      <c r="Q51" s="66" t="s">
        <v>125</v>
      </c>
      <c r="R51" s="91">
        <f>R30/R38*1000000</f>
        <v>0.41847235027465396</v>
      </c>
    </row>
    <row r="52" spans="2:27" x14ac:dyDescent="0.25">
      <c r="B52" s="129" t="s">
        <v>192</v>
      </c>
      <c r="C52" s="132">
        <f>C41*C27*1000</f>
        <v>48000</v>
      </c>
      <c r="E52" s="66" t="s">
        <v>198</v>
      </c>
      <c r="F52" s="91">
        <f>F40*1000000/F38</f>
        <v>0.62526187321830218</v>
      </c>
      <c r="Q52" s="66" t="s">
        <v>198</v>
      </c>
      <c r="R52" s="91">
        <f>R40*1000000/R38</f>
        <v>0.62526187321830229</v>
      </c>
    </row>
    <row r="53" spans="2:27" x14ac:dyDescent="0.25">
      <c r="B53" s="129" t="s">
        <v>193</v>
      </c>
      <c r="C53" s="133">
        <v>0</v>
      </c>
      <c r="E53" s="66" t="s">
        <v>200</v>
      </c>
      <c r="F53" s="91">
        <f>SUM(G54:O54)</f>
        <v>0.34679989755302359</v>
      </c>
      <c r="Q53" s="66" t="s">
        <v>200</v>
      </c>
      <c r="R53" s="91">
        <f>SUM(S54:AA54)</f>
        <v>0.47517444708538636</v>
      </c>
    </row>
    <row r="54" spans="2:27" x14ac:dyDescent="0.25">
      <c r="B54" s="129" t="s">
        <v>195</v>
      </c>
      <c r="C54" s="134">
        <f>(C52+C51+C50+C49+C40-C53)</f>
        <v>7550000</v>
      </c>
      <c r="E54" s="66" t="s">
        <v>201</v>
      </c>
      <c r="G54" s="91">
        <f t="shared" ref="G54:O54" si="18">G49*$C$46</f>
        <v>5.304216157317846E-2</v>
      </c>
      <c r="H54" s="91">
        <f t="shared" si="18"/>
        <v>4.8657923224236392E-2</v>
      </c>
      <c r="I54" s="91">
        <f t="shared" si="18"/>
        <v>4.4641047947886522E-2</v>
      </c>
      <c r="J54" s="91">
        <f t="shared" si="18"/>
        <v>4.096040642799767E-2</v>
      </c>
      <c r="K54" s="91">
        <f t="shared" si="18"/>
        <v>3.7587531050246724E-2</v>
      </c>
      <c r="L54" s="91">
        <f t="shared" si="18"/>
        <v>3.4496386689138452E-2</v>
      </c>
      <c r="M54" s="91">
        <f t="shared" si="18"/>
        <v>3.1663161343290343E-2</v>
      </c>
      <c r="N54" s="91">
        <f t="shared" si="18"/>
        <v>2.9066074892927292E-2</v>
      </c>
      <c r="O54" s="91">
        <f t="shared" si="18"/>
        <v>2.6685204404121754E-2</v>
      </c>
      <c r="Q54" s="66" t="s">
        <v>201</v>
      </c>
      <c r="S54" s="91">
        <f>S49*$C$46</f>
        <v>5.6755112883300957E-2</v>
      </c>
      <c r="T54" s="91">
        <f t="shared" ref="T54:AA54" si="19">T49*$C$46</f>
        <v>5.570845629942825E-2</v>
      </c>
      <c r="U54" s="91">
        <f t="shared" si="19"/>
        <v>5.4687203301222745E-2</v>
      </c>
      <c r="V54" s="91">
        <f t="shared" si="19"/>
        <v>5.3690737313797698E-2</v>
      </c>
      <c r="W54" s="91">
        <f t="shared" si="19"/>
        <v>5.2718456727263524E-2</v>
      </c>
      <c r="X54" s="91">
        <f t="shared" si="19"/>
        <v>5.1769774533509949E-2</v>
      </c>
      <c r="Y54" s="91">
        <f t="shared" si="19"/>
        <v>5.0844117971803528E-2</v>
      </c>
      <c r="Z54" s="91">
        <f t="shared" si="19"/>
        <v>4.9940928182987232E-2</v>
      </c>
      <c r="AA54" s="91">
        <f t="shared" si="19"/>
        <v>4.9059659872072531E-2</v>
      </c>
    </row>
    <row r="55" spans="2:27" x14ac:dyDescent="0.25">
      <c r="B55" s="129" t="s">
        <v>196</v>
      </c>
      <c r="C55" s="135" t="s">
        <v>197</v>
      </c>
      <c r="E55" s="80" t="s">
        <v>202</v>
      </c>
      <c r="F55" s="91">
        <f>-(F30)</f>
        <v>-7.55</v>
      </c>
      <c r="G55" s="128">
        <f t="shared" ref="G55:N55" si="20">G43-G41-G54-G45-G47-G34</f>
        <v>0.47737945415860622</v>
      </c>
      <c r="H55" s="128">
        <f t="shared" si="20"/>
        <v>0.43792130901812748</v>
      </c>
      <c r="I55" s="128">
        <f t="shared" si="20"/>
        <v>0.40176943153097866</v>
      </c>
      <c r="J55" s="128">
        <f t="shared" si="20"/>
        <v>0.368643657851979</v>
      </c>
      <c r="K55" s="128">
        <f t="shared" si="20"/>
        <v>0.33828777945222049</v>
      </c>
      <c r="L55" s="128">
        <f t="shared" si="20"/>
        <v>0.31046748020224602</v>
      </c>
      <c r="M55" s="128">
        <f t="shared" si="20"/>
        <v>0.28496845208961308</v>
      </c>
      <c r="N55" s="128">
        <f t="shared" si="20"/>
        <v>0.26159467403634562</v>
      </c>
      <c r="O55" s="128">
        <f>O43-O41-O54-O45-O47-O34+O35</f>
        <v>0.43271938451188419</v>
      </c>
      <c r="Q55" s="80" t="s">
        <v>202</v>
      </c>
      <c r="R55" s="91">
        <f>-(R30)</f>
        <v>-7.55</v>
      </c>
      <c r="S55" s="128">
        <f>S43-S41-S54-S45-S47-S34</f>
        <v>0.51079601594970847</v>
      </c>
      <c r="T55" s="128">
        <f t="shared" ref="T55:Z55" si="21">T43-T41-T54-T45-T47-T34</f>
        <v>0.50137610669485433</v>
      </c>
      <c r="U55" s="128">
        <f t="shared" si="21"/>
        <v>0.49218482971100458</v>
      </c>
      <c r="V55" s="128">
        <f t="shared" si="21"/>
        <v>0.48321663582417917</v>
      </c>
      <c r="W55" s="128">
        <f t="shared" si="21"/>
        <v>0.47446611054537158</v>
      </c>
      <c r="X55" s="128">
        <f t="shared" si="21"/>
        <v>0.46592797080158943</v>
      </c>
      <c r="Y55" s="128">
        <f t="shared" si="21"/>
        <v>0.45759706174623166</v>
      </c>
      <c r="Z55" s="128">
        <f t="shared" si="21"/>
        <v>0.44946835364688498</v>
      </c>
      <c r="AA55" s="128">
        <f>AA43-AA41-AA54-AA45-AA47-AA34+AA35</f>
        <v>0.79553693884865273</v>
      </c>
    </row>
    <row r="56" spans="2:27" ht="13.95" thickBot="1" x14ac:dyDescent="0.3">
      <c r="B56" s="129" t="s">
        <v>199</v>
      </c>
      <c r="C56" s="136">
        <f>F56</f>
        <v>-0.5610925002845033</v>
      </c>
      <c r="E56" s="137" t="s">
        <v>203</v>
      </c>
      <c r="F56" s="93">
        <f>SUM(F55:O55)/F30</f>
        <v>-0.5610925002845033</v>
      </c>
      <c r="G56" s="137"/>
      <c r="H56" s="137"/>
      <c r="I56" s="137"/>
      <c r="J56" s="137"/>
      <c r="K56" s="137"/>
      <c r="L56" s="137"/>
      <c r="M56" s="137"/>
      <c r="N56" s="137"/>
      <c r="O56" s="137"/>
      <c r="Q56" s="137" t="s">
        <v>131</v>
      </c>
      <c r="R56" s="93">
        <f>IRR(R55:AA55)</f>
        <v>-8.4807569488718593E-2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4BEA-6F4C-49A7-A1E1-13E1F8A45C48}">
  <sheetPr>
    <tabColor theme="5"/>
  </sheetPr>
  <dimension ref="B17:C57"/>
  <sheetViews>
    <sheetView workbookViewId="0">
      <selection activeCell="C57" sqref="C57"/>
    </sheetView>
  </sheetViews>
  <sheetFormatPr defaultRowHeight="13.95" x14ac:dyDescent="0.25"/>
  <sheetData>
    <row r="17" spans="2:2" x14ac:dyDescent="0.25">
      <c r="B17" t="s">
        <v>230</v>
      </c>
    </row>
    <row r="57" spans="3:3" x14ac:dyDescent="0.25">
      <c r="C57" s="143"/>
    </row>
  </sheetData>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7B060-B164-43C6-8A7E-884628EFA0AD}">
  <sheetPr>
    <tabColor theme="5" tint="0.39997558519241921"/>
  </sheetPr>
  <dimension ref="A1:AA57"/>
  <sheetViews>
    <sheetView zoomScale="70" zoomScaleNormal="70" workbookViewId="0">
      <selection activeCell="T16" sqref="T16"/>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44140625" style="66" bestFit="1" customWidth="1"/>
    <col min="7" max="7" width="11" style="66" bestFit="1" customWidth="1"/>
    <col min="8" max="15" width="9.33203125" style="66" bestFit="1" customWidth="1"/>
    <col min="16" max="16" width="13.21875" style="66" bestFit="1" customWidth="1"/>
    <col min="17" max="17" width="45.44140625" style="66" bestFit="1" customWidth="1"/>
    <col min="18" max="27" width="10" style="66"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223</v>
      </c>
      <c r="E8" s="79"/>
      <c r="F8" s="79"/>
      <c r="G8" s="79"/>
      <c r="H8" s="79"/>
    </row>
    <row r="9" spans="1:24" s="75" customFormat="1" x14ac:dyDescent="0.3">
      <c r="B9" s="80"/>
      <c r="D9" s="81"/>
      <c r="E9" s="82"/>
      <c r="F9" s="82"/>
      <c r="G9" s="82"/>
      <c r="H9" s="82"/>
    </row>
    <row r="10" spans="1:24" s="75" customFormat="1" x14ac:dyDescent="0.3">
      <c r="B10" s="57" t="s">
        <v>6</v>
      </c>
      <c r="C10" s="60" t="s">
        <v>49</v>
      </c>
      <c r="D10" s="138" t="s">
        <v>209</v>
      </c>
      <c r="E10" s="139" t="s">
        <v>213</v>
      </c>
      <c r="F10" s="82"/>
      <c r="G10" s="82"/>
      <c r="H10" s="82"/>
    </row>
    <row r="11" spans="1:24" s="75" customFormat="1" x14ac:dyDescent="0.3">
      <c r="B11" s="62" t="s">
        <v>14</v>
      </c>
      <c r="C11" s="63" t="s">
        <v>63</v>
      </c>
      <c r="D11" s="81"/>
      <c r="E11" s="82"/>
      <c r="F11" s="82"/>
      <c r="G11" s="82"/>
      <c r="H11" s="82"/>
    </row>
    <row r="12" spans="1:24" s="75" customFormat="1" x14ac:dyDescent="0.3">
      <c r="B12" s="58" t="s">
        <v>15</v>
      </c>
      <c r="C12" s="83">
        <v>6.0651792195964838E-3</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6.0651792195964838E-3</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215</v>
      </c>
      <c r="E20" s="86" t="s">
        <v>125</v>
      </c>
      <c r="F20" s="87">
        <f>F51</f>
        <v>0.49691112165033363</v>
      </c>
    </row>
    <row r="21" spans="2:27" x14ac:dyDescent="0.25">
      <c r="B21" s="88" t="s">
        <v>28</v>
      </c>
      <c r="C21" s="89">
        <v>1.5</v>
      </c>
      <c r="E21" s="66" t="s">
        <v>127</v>
      </c>
      <c r="F21" s="90">
        <f>F56</f>
        <v>-0.2546916877319006</v>
      </c>
    </row>
    <row r="22" spans="2:27" x14ac:dyDescent="0.25">
      <c r="B22" s="88" t="s">
        <v>27</v>
      </c>
      <c r="C22" s="89">
        <v>0.25</v>
      </c>
      <c r="E22" s="66" t="s">
        <v>129</v>
      </c>
      <c r="F22" s="91">
        <f>SUM(F55:O55)</f>
        <v>-1.9229222423758494</v>
      </c>
    </row>
    <row r="23" spans="2:27" ht="13.95" thickBot="1" x14ac:dyDescent="0.3">
      <c r="B23" s="88" t="s">
        <v>69</v>
      </c>
      <c r="C23" s="89">
        <v>1.75</v>
      </c>
      <c r="E23" s="92" t="s">
        <v>131</v>
      </c>
      <c r="F23" s="93">
        <f>R56</f>
        <v>6.0651792195964838E-3</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0.9557087299999999</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0.67784875</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0.40002873</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7.8595018872651732</v>
      </c>
      <c r="Q40" s="123" t="s">
        <v>175</v>
      </c>
      <c r="R40" s="124">
        <f>SUM(S41:AA41)</f>
        <v>10.719021506101742</v>
      </c>
    </row>
    <row r="41" spans="2:27" x14ac:dyDescent="0.25">
      <c r="B41" s="95" t="s">
        <v>170</v>
      </c>
      <c r="C41" s="122">
        <v>0.01</v>
      </c>
      <c r="E41" s="111" t="s">
        <v>177</v>
      </c>
      <c r="G41" s="91">
        <f>($C$21*$C$33*G37/($C$21+$C$22)+$C$22*$C$32*G37/($C$21+$C$22))/1000000</f>
        <v>1.2449082081806353</v>
      </c>
      <c r="H41" s="91">
        <f t="shared" ref="H41:O41" si="8">($C$21*$C$33*H37/($C$21+$C$22)+$C$22*$C$32*H37/($C$21+$C$22))/1000000</f>
        <v>1.1305875796525684</v>
      </c>
      <c r="I41" s="91">
        <f t="shared" si="8"/>
        <v>1.0267650794372172</v>
      </c>
      <c r="J41" s="91">
        <f t="shared" si="8"/>
        <v>0.93247665844314176</v>
      </c>
      <c r="K41" s="91">
        <f t="shared" si="8"/>
        <v>0.84684679675494934</v>
      </c>
      <c r="L41" s="91">
        <f t="shared" si="8"/>
        <v>0.76908037394899587</v>
      </c>
      <c r="M41" s="91">
        <f t="shared" si="8"/>
        <v>0.69845528596200179</v>
      </c>
      <c r="N41" s="91">
        <f t="shared" si="8"/>
        <v>0.63431573995757373</v>
      </c>
      <c r="O41" s="91">
        <f t="shared" si="8"/>
        <v>0.57606616492808982</v>
      </c>
      <c r="Q41" s="111" t="s">
        <v>177</v>
      </c>
      <c r="S41" s="91">
        <f>($C$21*$C$33*S37/($C$21+$C$22)+$C$22*$C$32*S37/($C$21+$C$22))/1000000</f>
        <v>1.3320517827532798</v>
      </c>
      <c r="T41" s="91">
        <f t="shared" ref="T41:AA41" si="9">($C$21*$C$33*T37/($C$21+$C$22)+$C$22*$C$32*T37/($C$21+$C$22))/1000000</f>
        <v>1.2944097199442255</v>
      </c>
      <c r="U41" s="91">
        <f t="shared" si="9"/>
        <v>1.2578313732090072</v>
      </c>
      <c r="V41" s="91">
        <f t="shared" si="9"/>
        <v>1.2222866833054027</v>
      </c>
      <c r="W41" s="91">
        <f t="shared" si="9"/>
        <v>1.1877464404264058</v>
      </c>
      <c r="X41" s="91">
        <f t="shared" si="9"/>
        <v>1.1541822601966369</v>
      </c>
      <c r="Y41" s="91">
        <f t="shared" si="9"/>
        <v>1.1215665603462275</v>
      </c>
      <c r="Z41" s="91">
        <f t="shared" si="9"/>
        <v>1.0898725380449612</v>
      </c>
      <c r="AA41" s="91">
        <f t="shared" si="9"/>
        <v>1.059074147875595</v>
      </c>
    </row>
    <row r="42" spans="2:27" x14ac:dyDescent="0.25">
      <c r="B42" s="95" t="s">
        <v>172</v>
      </c>
      <c r="C42" s="114">
        <v>1E-3</v>
      </c>
      <c r="E42" s="115" t="s">
        <v>179</v>
      </c>
      <c r="F42" s="125">
        <f>SUM(G43:O43)</f>
        <v>14.52090846253482</v>
      </c>
      <c r="Q42" s="115" t="s">
        <v>179</v>
      </c>
      <c r="R42" s="125">
        <f>SUM(S43:AA43)</f>
        <v>19.804045132967854</v>
      </c>
    </row>
    <row r="43" spans="2:27" x14ac:dyDescent="0.25">
      <c r="B43" s="95" t="s">
        <v>174</v>
      </c>
      <c r="C43" s="104">
        <v>0.05</v>
      </c>
      <c r="E43" s="111" t="s">
        <v>181</v>
      </c>
      <c r="G43" s="91">
        <f t="shared" ref="G43:O43" si="10">G39*$C$31/1000000</f>
        <v>2.3000437425353768</v>
      </c>
      <c r="H43" s="91">
        <f t="shared" si="10"/>
        <v>2.0888294180086171</v>
      </c>
      <c r="I43" s="91">
        <f t="shared" si="10"/>
        <v>1.8970110249853407</v>
      </c>
      <c r="J43" s="91">
        <f t="shared" si="10"/>
        <v>1.7228074240484448</v>
      </c>
      <c r="K43" s="91">
        <f t="shared" si="10"/>
        <v>1.5646010388259306</v>
      </c>
      <c r="L43" s="91">
        <f t="shared" si="10"/>
        <v>1.4209228359039678</v>
      </c>
      <c r="M43" s="91">
        <f t="shared" si="10"/>
        <v>1.2904386840419648</v>
      </c>
      <c r="N43" s="91">
        <f t="shared" si="10"/>
        <v>1.171936966030046</v>
      </c>
      <c r="O43" s="91">
        <f t="shared" si="10"/>
        <v>1.064317328155131</v>
      </c>
      <c r="Q43" s="111" t="s">
        <v>181</v>
      </c>
      <c r="S43" s="91">
        <f>S39*$C$31/1000000</f>
        <v>2.4610468045128533</v>
      </c>
      <c r="T43" s="91">
        <f t="shared" ref="T43:AA43" si="11">T39*$C$31/1000000</f>
        <v>2.3915008006780654</v>
      </c>
      <c r="U43" s="91">
        <f t="shared" si="11"/>
        <v>2.3239200770811168</v>
      </c>
      <c r="V43" s="91">
        <f t="shared" si="11"/>
        <v>2.2582490974410794</v>
      </c>
      <c r="W43" s="91">
        <f t="shared" si="11"/>
        <v>2.1944338948603268</v>
      </c>
      <c r="X43" s="91">
        <f t="shared" si="11"/>
        <v>2.1324220274764403</v>
      </c>
      <c r="Y43" s="91">
        <f t="shared" si="11"/>
        <v>2.0721625353657886</v>
      </c>
      <c r="Z43" s="91">
        <f t="shared" si="11"/>
        <v>2.0136058986669756</v>
      </c>
      <c r="AA43" s="91">
        <f t="shared" si="11"/>
        <v>1.9567039968852058</v>
      </c>
    </row>
    <row r="44" spans="2:27" x14ac:dyDescent="0.25">
      <c r="B44" s="95" t="s">
        <v>176</v>
      </c>
      <c r="C44" s="126">
        <f>C21+C22</f>
        <v>1.75</v>
      </c>
      <c r="E44" s="123" t="s">
        <v>183</v>
      </c>
      <c r="F44" s="107">
        <f>SUM(G45:O45)</f>
        <v>0.57385522429193292</v>
      </c>
      <c r="Q44" s="123" t="s">
        <v>183</v>
      </c>
      <c r="R44" s="107">
        <f>SUM(S45:AA45)</f>
        <v>0.76348651330130113</v>
      </c>
    </row>
    <row r="45" spans="2:27" x14ac:dyDescent="0.25">
      <c r="B45" s="95" t="s">
        <v>178</v>
      </c>
      <c r="C45" s="104">
        <v>0.96</v>
      </c>
      <c r="E45" s="111" t="s">
        <v>185</v>
      </c>
      <c r="G45" s="110">
        <f t="shared" ref="G45:O45" si="12">(G43-G41-G34-G32)*$F$25</f>
        <v>0.10721385311981452</v>
      </c>
      <c r="H45" s="110">
        <f t="shared" si="12"/>
        <v>9.3233328309693608E-2</v>
      </c>
      <c r="I45" s="110">
        <f t="shared" si="12"/>
        <v>8.080715808860231E-2</v>
      </c>
      <c r="J45" s="110">
        <f t="shared" si="12"/>
        <v>6.9774907944850445E-2</v>
      </c>
      <c r="K45" s="110">
        <f t="shared" si="12"/>
        <v>5.9992033922908583E-2</v>
      </c>
      <c r="L45" s="110">
        <f t="shared" si="12"/>
        <v>5.1328347643101194E-2</v>
      </c>
      <c r="M45" s="110">
        <f t="shared" si="12"/>
        <v>4.3666627234344224E-2</v>
      </c>
      <c r="N45" s="110">
        <f t="shared" si="12"/>
        <v>3.6901360456766161E-2</v>
      </c>
      <c r="O45" s="110">
        <f t="shared" si="12"/>
        <v>3.0937607571851974E-2</v>
      </c>
      <c r="Q45" s="111" t="s">
        <v>185</v>
      </c>
      <c r="S45" s="110">
        <f t="shared" ref="S45:AA45" si="13">(S43-S41-S34-S32)*$R$25</f>
        <v>0.11471882283820153</v>
      </c>
      <c r="T45" s="110">
        <f t="shared" si="13"/>
        <v>0.10674283758176814</v>
      </c>
      <c r="U45" s="110">
        <f t="shared" si="13"/>
        <v>9.8992243366335581E-2</v>
      </c>
      <c r="V45" s="110">
        <f t="shared" si="13"/>
        <v>9.1460670932227345E-2</v>
      </c>
      <c r="W45" s="110">
        <f t="shared" si="13"/>
        <v>8.4141931006788434E-2</v>
      </c>
      <c r="X45" s="110">
        <f t="shared" si="13"/>
        <v>7.7030009218259005E-2</v>
      </c>
      <c r="Y45" s="110">
        <f t="shared" si="13"/>
        <v>7.0119061153198464E-2</v>
      </c>
      <c r="Z45" s="110">
        <f t="shared" si="13"/>
        <v>6.3403407553811769E-2</v>
      </c>
      <c r="AA45" s="110">
        <f t="shared" si="13"/>
        <v>5.6877529650710884E-2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10.65321833472021</v>
      </c>
      <c r="E48" s="66" t="s">
        <v>191</v>
      </c>
      <c r="F48" s="91">
        <f>SUM(G49:O49)</f>
        <v>6.038361347499289</v>
      </c>
      <c r="Q48" s="66" t="s">
        <v>191</v>
      </c>
      <c r="R48" s="91">
        <f>SUM(S49:AA49)</f>
        <v>8.2535871135648105</v>
      </c>
    </row>
    <row r="49" spans="2:27" x14ac:dyDescent="0.25">
      <c r="B49" s="129" t="s">
        <v>186</v>
      </c>
      <c r="C49" s="130">
        <f>C26*C25</f>
        <v>360000</v>
      </c>
      <c r="E49" s="111" t="s">
        <v>191</v>
      </c>
      <c r="G49" s="131">
        <f>G43-G41-G45-G47-G34</f>
        <v>0.94086560646857176</v>
      </c>
      <c r="H49" s="128">
        <f t="shared" ref="H49:O49" si="16">H43-H41-H45-H47-H34</f>
        <v>0.85841404764789242</v>
      </c>
      <c r="I49" s="128">
        <f t="shared" si="16"/>
        <v>0.78327573848899534</v>
      </c>
      <c r="J49" s="128">
        <f t="shared" si="16"/>
        <v>0.71479599880949374</v>
      </c>
      <c r="K49" s="128">
        <f t="shared" si="16"/>
        <v>0.65237916249297101</v>
      </c>
      <c r="L49" s="128">
        <f t="shared" si="16"/>
        <v>0.5954832305220561</v>
      </c>
      <c r="M49" s="128">
        <f t="shared" si="16"/>
        <v>0.54361501029439019</v>
      </c>
      <c r="N49" s="128">
        <f t="shared" si="16"/>
        <v>0.49632569687624012</v>
      </c>
      <c r="O49" s="128">
        <f t="shared" si="16"/>
        <v>0.45320685589867893</v>
      </c>
      <c r="Q49" s="111" t="s">
        <v>191</v>
      </c>
      <c r="S49" s="128">
        <f t="shared" ref="S49:Z49" si="17">S43-S41-S45-S47-S34</f>
        <v>1.0067261989213721</v>
      </c>
      <c r="T49" s="128">
        <f t="shared" si="17"/>
        <v>0.98279824315207176</v>
      </c>
      <c r="U49" s="128">
        <f t="shared" si="17"/>
        <v>0.95954646050577408</v>
      </c>
      <c r="V49" s="128">
        <f t="shared" si="17"/>
        <v>0.93695174320344943</v>
      </c>
      <c r="W49" s="128">
        <f t="shared" si="17"/>
        <v>0.91499552342713264</v>
      </c>
      <c r="X49" s="128">
        <f t="shared" si="17"/>
        <v>0.89365975806154441</v>
      </c>
      <c r="Y49" s="128">
        <f t="shared" si="17"/>
        <v>0.87292691386636279</v>
      </c>
      <c r="Z49" s="128">
        <f t="shared" si="17"/>
        <v>0.85277995306820265</v>
      </c>
      <c r="AA49" s="128">
        <f>AA43-AA41-AA45-AA47-AA34</f>
        <v>0.83320231935889999</v>
      </c>
    </row>
    <row r="50" spans="2:27" x14ac:dyDescent="0.25">
      <c r="B50" s="129" t="s">
        <v>188</v>
      </c>
      <c r="C50" s="130">
        <f>C27*C28</f>
        <v>6720000</v>
      </c>
      <c r="E50" s="66" t="s">
        <v>194</v>
      </c>
      <c r="F50" s="91">
        <f>C31</f>
        <v>0.9557087299999999</v>
      </c>
      <c r="Q50" s="66" t="s">
        <v>194</v>
      </c>
      <c r="R50" s="91">
        <f>C31</f>
        <v>0.9557087299999999</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0.51728131104819219</v>
      </c>
      <c r="Q52" s="66" t="s">
        <v>198</v>
      </c>
      <c r="R52" s="91">
        <f>R40*1000000/R38</f>
        <v>0.5172813110481923</v>
      </c>
    </row>
    <row r="53" spans="2:27" x14ac:dyDescent="0.25">
      <c r="B53" s="129" t="s">
        <v>193</v>
      </c>
      <c r="C53" s="133">
        <v>0</v>
      </c>
      <c r="E53" s="66" t="s">
        <v>200</v>
      </c>
      <c r="F53" s="91">
        <f>SUM(G54:O54)</f>
        <v>0.60383613474992892</v>
      </c>
      <c r="Q53" s="66" t="s">
        <v>200</v>
      </c>
      <c r="R53" s="91">
        <f>SUM(S54:AA54)</f>
        <v>0.82535871135648109</v>
      </c>
    </row>
    <row r="54" spans="2:27" x14ac:dyDescent="0.25">
      <c r="B54" s="129" t="s">
        <v>195</v>
      </c>
      <c r="C54" s="134">
        <f>(C52+C51+C50+C49+C40-C53)</f>
        <v>7550000</v>
      </c>
      <c r="E54" s="66" t="s">
        <v>201</v>
      </c>
      <c r="G54" s="91">
        <f t="shared" ref="G54:O54" si="18">G49*$C$46</f>
        <v>9.4086560646857179E-2</v>
      </c>
      <c r="H54" s="91">
        <f t="shared" si="18"/>
        <v>8.5841404764789242E-2</v>
      </c>
      <c r="I54" s="91">
        <f t="shared" si="18"/>
        <v>7.8327573848899545E-2</v>
      </c>
      <c r="J54" s="91">
        <f t="shared" si="18"/>
        <v>7.1479599880949374E-2</v>
      </c>
      <c r="K54" s="91">
        <f t="shared" si="18"/>
        <v>6.5237916249297104E-2</v>
      </c>
      <c r="L54" s="91">
        <f t="shared" si="18"/>
        <v>5.9548323052205615E-2</v>
      </c>
      <c r="M54" s="91">
        <f t="shared" si="18"/>
        <v>5.436150102943902E-2</v>
      </c>
      <c r="N54" s="91">
        <f t="shared" si="18"/>
        <v>4.9632569687624015E-2</v>
      </c>
      <c r="O54" s="91">
        <f t="shared" si="18"/>
        <v>4.5320685589867897E-2</v>
      </c>
      <c r="Q54" s="66" t="s">
        <v>201</v>
      </c>
      <c r="S54" s="91">
        <f>S49*$C$46</f>
        <v>0.10067261989213722</v>
      </c>
      <c r="T54" s="91">
        <f t="shared" ref="T54:AA54" si="19">T49*$C$46</f>
        <v>9.8279824315207182E-2</v>
      </c>
      <c r="U54" s="91">
        <f t="shared" si="19"/>
        <v>9.5954646050577408E-2</v>
      </c>
      <c r="V54" s="91">
        <f t="shared" si="19"/>
        <v>9.3695174320344951E-2</v>
      </c>
      <c r="W54" s="91">
        <f t="shared" si="19"/>
        <v>9.1499552342713272E-2</v>
      </c>
      <c r="X54" s="91">
        <f t="shared" si="19"/>
        <v>8.9365975806154449E-2</v>
      </c>
      <c r="Y54" s="91">
        <f t="shared" si="19"/>
        <v>8.7292691386636284E-2</v>
      </c>
      <c r="Z54" s="91">
        <f t="shared" si="19"/>
        <v>8.5277995306820273E-2</v>
      </c>
      <c r="AA54" s="91">
        <f t="shared" si="19"/>
        <v>8.3320231935889999E-2</v>
      </c>
    </row>
    <row r="55" spans="2:27" x14ac:dyDescent="0.25">
      <c r="B55" s="129" t="s">
        <v>196</v>
      </c>
      <c r="C55" s="135" t="s">
        <v>197</v>
      </c>
      <c r="E55" s="80" t="s">
        <v>202</v>
      </c>
      <c r="F55" s="91">
        <f>-(F30)</f>
        <v>-7.55</v>
      </c>
      <c r="G55" s="128">
        <f t="shared" ref="G55:N55" si="20">G43-G41-G54-G45-G47-G34</f>
        <v>0.8467790458217147</v>
      </c>
      <c r="H55" s="128">
        <f t="shared" si="20"/>
        <v>0.77257264288310312</v>
      </c>
      <c r="I55" s="128">
        <f t="shared" si="20"/>
        <v>0.7049481646400958</v>
      </c>
      <c r="J55" s="128">
        <f t="shared" si="20"/>
        <v>0.64331639892854442</v>
      </c>
      <c r="K55" s="128">
        <f t="shared" si="20"/>
        <v>0.58714124624367392</v>
      </c>
      <c r="L55" s="128">
        <f t="shared" si="20"/>
        <v>0.53593490746985051</v>
      </c>
      <c r="M55" s="128">
        <f t="shared" si="20"/>
        <v>0.48925350926495109</v>
      </c>
      <c r="N55" s="128">
        <f t="shared" si="20"/>
        <v>0.44669312718861609</v>
      </c>
      <c r="O55" s="128">
        <f>O43-O41-O54-O45-O47-O34+O35</f>
        <v>0.60043871518359948</v>
      </c>
      <c r="Q55" s="80" t="s">
        <v>202</v>
      </c>
      <c r="R55" s="91">
        <f>-(R30)</f>
        <v>-7.55</v>
      </c>
      <c r="S55" s="128">
        <f>S43-S41-S54-S45-S47-S34</f>
        <v>0.90605357902923467</v>
      </c>
      <c r="T55" s="128">
        <f t="shared" ref="T55:Z55" si="21">T43-T41-T54-T45-T47-T34</f>
        <v>0.88451841883686455</v>
      </c>
      <c r="U55" s="128">
        <f t="shared" si="21"/>
        <v>0.86359181445519673</v>
      </c>
      <c r="V55" s="128">
        <f t="shared" si="21"/>
        <v>0.84325656888310452</v>
      </c>
      <c r="W55" s="128">
        <f t="shared" si="21"/>
        <v>0.82349597108441941</v>
      </c>
      <c r="X55" s="128">
        <f t="shared" si="21"/>
        <v>0.80429378225538994</v>
      </c>
      <c r="Y55" s="128">
        <f t="shared" si="21"/>
        <v>0.78563422247972647</v>
      </c>
      <c r="Z55" s="128">
        <f t="shared" si="21"/>
        <v>0.76750195776138241</v>
      </c>
      <c r="AA55" s="128">
        <f>AA43-AA41-AA54-AA45-AA47-AA34+AA35</f>
        <v>1.10388208742301</v>
      </c>
    </row>
    <row r="56" spans="2:27" ht="13.95" thickBot="1" x14ac:dyDescent="0.3">
      <c r="B56" s="129" t="s">
        <v>199</v>
      </c>
      <c r="C56" s="136">
        <f>F56</f>
        <v>-0.2546916877319006</v>
      </c>
      <c r="E56" s="137" t="s">
        <v>203</v>
      </c>
      <c r="F56" s="93">
        <f>SUM(F55:O55)/F30</f>
        <v>-0.2546916877319006</v>
      </c>
      <c r="G56" s="137"/>
      <c r="H56" s="137"/>
      <c r="I56" s="137"/>
      <c r="J56" s="137"/>
      <c r="K56" s="137"/>
      <c r="L56" s="137"/>
      <c r="M56" s="137"/>
      <c r="N56" s="137"/>
      <c r="O56" s="137"/>
      <c r="Q56" s="137" t="s">
        <v>131</v>
      </c>
      <c r="R56" s="93">
        <f>IRR(R55:AA55)</f>
        <v>6.0651792195964838E-3</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C3E66-D462-4B46-A928-E73384A742C2}">
  <sheetPr>
    <tabColor theme="5" tint="0.39997558519241921"/>
  </sheetPr>
  <dimension ref="A1:AA57"/>
  <sheetViews>
    <sheetView zoomScale="70" zoomScaleNormal="70" workbookViewId="0">
      <selection activeCell="T16" sqref="T16"/>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44140625" style="66" bestFit="1" customWidth="1"/>
    <col min="7" max="7" width="11" style="66" bestFit="1" customWidth="1"/>
    <col min="8" max="13" width="9.33203125" style="66" bestFit="1" customWidth="1"/>
    <col min="14" max="14" width="9.33203125" style="66" customWidth="1"/>
    <col min="15" max="15" width="9.33203125" style="66" bestFit="1" customWidth="1"/>
    <col min="16" max="16" width="13.21875" style="66" bestFit="1" customWidth="1"/>
    <col min="17" max="17" width="45.44140625" style="66" bestFit="1" customWidth="1"/>
    <col min="18" max="27" width="10" style="66"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222</v>
      </c>
      <c r="E8" s="79"/>
      <c r="F8" s="79"/>
      <c r="G8" s="79"/>
      <c r="H8" s="79"/>
    </row>
    <row r="9" spans="1:24" s="75" customFormat="1" x14ac:dyDescent="0.3">
      <c r="B9" s="80"/>
      <c r="D9" s="81"/>
      <c r="E9" s="82"/>
      <c r="F9" s="82"/>
      <c r="G9" s="82"/>
      <c r="H9" s="82"/>
    </row>
    <row r="10" spans="1:24" s="75" customFormat="1" x14ac:dyDescent="0.3">
      <c r="B10" s="57" t="s">
        <v>6</v>
      </c>
      <c r="C10" s="60" t="s">
        <v>214</v>
      </c>
      <c r="D10" s="138" t="s">
        <v>209</v>
      </c>
      <c r="E10" s="139" t="s">
        <v>213</v>
      </c>
      <c r="F10" s="82"/>
      <c r="G10" s="82"/>
      <c r="H10" s="82"/>
    </row>
    <row r="11" spans="1:24" s="75" customFormat="1" x14ac:dyDescent="0.3">
      <c r="B11" s="62" t="s">
        <v>14</v>
      </c>
      <c r="C11" s="63" t="s">
        <v>63</v>
      </c>
      <c r="D11" s="81"/>
      <c r="E11" s="82"/>
      <c r="F11" s="82"/>
      <c r="G11" s="82"/>
      <c r="H11" s="82"/>
    </row>
    <row r="12" spans="1:24" s="75" customFormat="1" x14ac:dyDescent="0.3">
      <c r="B12" s="58" t="s">
        <v>15</v>
      </c>
      <c r="C12" s="83">
        <v>-2.9170051868208535E-2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-2.9170051868208535E-2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216</v>
      </c>
      <c r="E20" s="86" t="s">
        <v>125</v>
      </c>
      <c r="F20" s="87">
        <f>F51</f>
        <v>0.49691112165033363</v>
      </c>
    </row>
    <row r="21" spans="2:27" x14ac:dyDescent="0.25">
      <c r="B21" s="88" t="s">
        <v>28</v>
      </c>
      <c r="C21" s="89">
        <v>1</v>
      </c>
      <c r="E21" s="66" t="s">
        <v>127</v>
      </c>
      <c r="F21" s="90">
        <f>F56</f>
        <v>-0.38153681274838203</v>
      </c>
    </row>
    <row r="22" spans="2:27" x14ac:dyDescent="0.25">
      <c r="B22" s="88" t="s">
        <v>27</v>
      </c>
      <c r="C22" s="89">
        <v>0.75</v>
      </c>
      <c r="E22" s="66" t="s">
        <v>129</v>
      </c>
      <c r="F22" s="91">
        <f>SUM(F55:O55)</f>
        <v>-2.8806029362502841</v>
      </c>
    </row>
    <row r="23" spans="2:27" ht="13.95" thickBot="1" x14ac:dyDescent="0.3">
      <c r="B23" s="88" t="s">
        <v>69</v>
      </c>
      <c r="C23" s="89">
        <v>1.75</v>
      </c>
      <c r="E23" s="92" t="s">
        <v>131</v>
      </c>
      <c r="F23" s="93">
        <f>R56</f>
        <v>-2.9170051868208535E-2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0.9557087299999999</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0.67784875</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0.40002873</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9.2782881004124818</v>
      </c>
      <c r="Q40" s="123" t="s">
        <v>175</v>
      </c>
      <c r="R40" s="124">
        <f>SUM(S41:AA41)</f>
        <v>12.654004174141852</v>
      </c>
    </row>
    <row r="41" spans="2:27" x14ac:dyDescent="0.25">
      <c r="B41" s="95" t="s">
        <v>170</v>
      </c>
      <c r="C41" s="122">
        <v>0.01</v>
      </c>
      <c r="E41" s="111" t="s">
        <v>177</v>
      </c>
      <c r="G41" s="91">
        <f>($C$21*$C$33*G37/($C$21+$C$22)+$C$22*$C$32*G37/($C$21+$C$22))/1000000</f>
        <v>1.4696372848747308</v>
      </c>
      <c r="H41" s="91">
        <f t="shared" ref="H41:O41" si="8">($C$21*$C$33*H37/($C$21+$C$22)+$C$22*$C$32*H37/($C$21+$C$22))/1000000</f>
        <v>1.3346796574680497</v>
      </c>
      <c r="I41" s="91">
        <f t="shared" si="8"/>
        <v>1.2121152657139105</v>
      </c>
      <c r="J41" s="91">
        <f t="shared" si="8"/>
        <v>1.100806031736435</v>
      </c>
      <c r="K41" s="91">
        <f t="shared" si="8"/>
        <v>0.99971838799798696</v>
      </c>
      <c r="L41" s="91">
        <f t="shared" si="8"/>
        <v>0.90791368005571349</v>
      </c>
      <c r="M41" s="91">
        <f t="shared" si="8"/>
        <v>0.82453945063768042</v>
      </c>
      <c r="N41" s="91">
        <f t="shared" si="8"/>
        <v>0.74882152410813796</v>
      </c>
      <c r="O41" s="91">
        <f t="shared" si="8"/>
        <v>0.68005681781983607</v>
      </c>
      <c r="Q41" s="111" t="s">
        <v>177</v>
      </c>
      <c r="S41" s="91">
        <f>($C$21*$C$33*S37/($C$21+$C$22)+$C$22*$C$32*S37/($C$21+$C$22))/1000000</f>
        <v>1.572511894815962</v>
      </c>
      <c r="T41" s="91">
        <f t="shared" ref="T41:AA41" si="9">($C$21*$C$33*T37/($C$21+$C$22)+$C$22*$C$32*T37/($C$21+$C$22))/1000000</f>
        <v>1.5280747398351704</v>
      </c>
      <c r="U41" s="91">
        <f t="shared" si="9"/>
        <v>1.4848933214559668</v>
      </c>
      <c r="V41" s="91">
        <f t="shared" si="9"/>
        <v>1.4429321541840521</v>
      </c>
      <c r="W41" s="91">
        <f t="shared" si="9"/>
        <v>1.4021567552991909</v>
      </c>
      <c r="X41" s="91">
        <f t="shared" si="9"/>
        <v>1.3625336165185316</v>
      </c>
      <c r="Y41" s="91">
        <f t="shared" si="9"/>
        <v>1.3240301764596882</v>
      </c>
      <c r="Z41" s="91">
        <f t="shared" si="9"/>
        <v>1.2866147938832775</v>
      </c>
      <c r="AA41" s="91">
        <f t="shared" si="9"/>
        <v>1.2502567216900127</v>
      </c>
    </row>
    <row r="42" spans="2:27" x14ac:dyDescent="0.25">
      <c r="B42" s="95" t="s">
        <v>172</v>
      </c>
      <c r="C42" s="114">
        <v>1E-3</v>
      </c>
      <c r="E42" s="115" t="s">
        <v>179</v>
      </c>
      <c r="F42" s="125">
        <f>SUM(G43:O43)</f>
        <v>14.52090846253482</v>
      </c>
      <c r="Q42" s="115" t="s">
        <v>179</v>
      </c>
      <c r="R42" s="125">
        <f>SUM(S43:AA43)</f>
        <v>19.804045132967854</v>
      </c>
    </row>
    <row r="43" spans="2:27" x14ac:dyDescent="0.25">
      <c r="B43" s="95" t="s">
        <v>174</v>
      </c>
      <c r="C43" s="104">
        <v>0.05</v>
      </c>
      <c r="E43" s="111" t="s">
        <v>181</v>
      </c>
      <c r="G43" s="91">
        <f t="shared" ref="G43:O43" si="10">G39*$C$31/1000000</f>
        <v>2.3000437425353768</v>
      </c>
      <c r="H43" s="91">
        <f t="shared" si="10"/>
        <v>2.0888294180086171</v>
      </c>
      <c r="I43" s="91">
        <f t="shared" si="10"/>
        <v>1.8970110249853407</v>
      </c>
      <c r="J43" s="91">
        <f t="shared" si="10"/>
        <v>1.7228074240484448</v>
      </c>
      <c r="K43" s="91">
        <f t="shared" si="10"/>
        <v>1.5646010388259306</v>
      </c>
      <c r="L43" s="91">
        <f t="shared" si="10"/>
        <v>1.4209228359039678</v>
      </c>
      <c r="M43" s="91">
        <f t="shared" si="10"/>
        <v>1.2904386840419648</v>
      </c>
      <c r="N43" s="91">
        <f t="shared" si="10"/>
        <v>1.171936966030046</v>
      </c>
      <c r="O43" s="91">
        <f t="shared" si="10"/>
        <v>1.064317328155131</v>
      </c>
      <c r="Q43" s="111" t="s">
        <v>181</v>
      </c>
      <c r="S43" s="91">
        <f>S39*$C$31/1000000</f>
        <v>2.4610468045128533</v>
      </c>
      <c r="T43" s="91">
        <f t="shared" ref="T43:AA43" si="11">T39*$C$31/1000000</f>
        <v>2.3915008006780654</v>
      </c>
      <c r="U43" s="91">
        <f t="shared" si="11"/>
        <v>2.3239200770811168</v>
      </c>
      <c r="V43" s="91">
        <f t="shared" si="11"/>
        <v>2.2582490974410794</v>
      </c>
      <c r="W43" s="91">
        <f t="shared" si="11"/>
        <v>2.1944338948603268</v>
      </c>
      <c r="X43" s="91">
        <f t="shared" si="11"/>
        <v>2.1324220274764403</v>
      </c>
      <c r="Y43" s="91">
        <f t="shared" si="11"/>
        <v>2.0721625353657886</v>
      </c>
      <c r="Z43" s="91">
        <f t="shared" si="11"/>
        <v>2.0136058986669756</v>
      </c>
      <c r="AA43" s="91">
        <f t="shared" si="11"/>
        <v>1.9567039968852058</v>
      </c>
    </row>
    <row r="44" spans="2:27" x14ac:dyDescent="0.25">
      <c r="B44" s="95" t="s">
        <v>176</v>
      </c>
      <c r="C44" s="126">
        <f>C21+C22</f>
        <v>1.75</v>
      </c>
      <c r="E44" s="123" t="s">
        <v>183</v>
      </c>
      <c r="F44" s="107">
        <f>SUM(G45:O45)</f>
        <v>0.21915867100510605</v>
      </c>
      <c r="Q44" s="123" t="s">
        <v>183</v>
      </c>
      <c r="R44" s="107">
        <f>SUM(S45:AA45)</f>
        <v>0.2797408462912736</v>
      </c>
    </row>
    <row r="45" spans="2:27" x14ac:dyDescent="0.25">
      <c r="B45" s="95" t="s">
        <v>178</v>
      </c>
      <c r="C45" s="104">
        <v>0.96</v>
      </c>
      <c r="E45" s="111" t="s">
        <v>185</v>
      </c>
      <c r="G45" s="110">
        <f t="shared" ref="G45:O45" si="12">(G43-G41-G34-G32)*$F$25</f>
        <v>5.1031583946290621E-2</v>
      </c>
      <c r="H45" s="110">
        <f t="shared" si="12"/>
        <v>4.2210308855823275E-2</v>
      </c>
      <c r="I45" s="110">
        <f t="shared" si="12"/>
        <v>3.4469611519428983E-2</v>
      </c>
      <c r="J45" s="110">
        <f t="shared" si="12"/>
        <v>2.7692564621527138E-2</v>
      </c>
      <c r="K45" s="110">
        <f t="shared" si="12"/>
        <v>2.1774136112149178E-2</v>
      </c>
      <c r="L45" s="110">
        <f t="shared" si="12"/>
        <v>1.6620021116421788E-2</v>
      </c>
      <c r="M45" s="110">
        <f t="shared" si="12"/>
        <v>1.2145586065424555E-2</v>
      </c>
      <c r="N45" s="110">
        <f t="shared" si="12"/>
        <v>8.2749144191251178E-3</v>
      </c>
      <c r="O45" s="110">
        <f t="shared" si="12"/>
        <v>4.9399443489154121E-3</v>
      </c>
      <c r="Q45" s="111" t="s">
        <v>185</v>
      </c>
      <c r="S45" s="110">
        <f t="shared" ref="S45:AA45" si="13">(S43-S41-S34-S32)*$R$25</f>
        <v>5.4603794822530999E-2</v>
      </c>
      <c r="T45" s="110">
        <f t="shared" si="13"/>
        <v>4.8326582609031915E-2</v>
      </c>
      <c r="U45" s="110">
        <f t="shared" si="13"/>
        <v>4.2226756304595686E-2</v>
      </c>
      <c r="V45" s="110">
        <f t="shared" si="13"/>
        <v>3.6299303212564998E-2</v>
      </c>
      <c r="W45" s="110">
        <f t="shared" si="13"/>
        <v>3.0539352288592142E-2</v>
      </c>
      <c r="X45" s="110">
        <f t="shared" si="13"/>
        <v>2.4942170137785352E-2</v>
      </c>
      <c r="Y45" s="110">
        <f t="shared" si="13"/>
        <v>1.9503157124833276E-2</v>
      </c>
      <c r="Z45" s="110">
        <f t="shared" si="13"/>
        <v>1.4217843594232699E-2</v>
      </c>
      <c r="AA45" s="110">
        <f t="shared" si="13"/>
        <v>9.0818861971064535E-3</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10.65321833472021</v>
      </c>
      <c r="E48" s="66" t="s">
        <v>191</v>
      </c>
      <c r="F48" s="91">
        <f>SUM(G49:O49)</f>
        <v>4.974271687638808</v>
      </c>
      <c r="Q48" s="66" t="s">
        <v>191</v>
      </c>
      <c r="R48" s="91">
        <f>SUM(S49:AA49)</f>
        <v>6.8023501125347261</v>
      </c>
    </row>
    <row r="49" spans="2:27" x14ac:dyDescent="0.25">
      <c r="B49" s="129" t="s">
        <v>186</v>
      </c>
      <c r="C49" s="130">
        <f>C26*C25</f>
        <v>360000</v>
      </c>
      <c r="E49" s="111" t="s">
        <v>191</v>
      </c>
      <c r="G49" s="131">
        <f>G43-G41-G45-G47-G34</f>
        <v>0.77231879894800026</v>
      </c>
      <c r="H49" s="128">
        <f t="shared" ref="H49:O49" si="16">H43-H41-H45-H47-H34</f>
        <v>0.70534498928628142</v>
      </c>
      <c r="I49" s="128">
        <f t="shared" si="16"/>
        <v>0.64426309878147536</v>
      </c>
      <c r="J49" s="128">
        <f t="shared" si="16"/>
        <v>0.58854896883952379</v>
      </c>
      <c r="K49" s="128">
        <f t="shared" si="16"/>
        <v>0.53772546906069274</v>
      </c>
      <c r="L49" s="128">
        <f t="shared" si="16"/>
        <v>0.4913582509420179</v>
      </c>
      <c r="M49" s="128">
        <f t="shared" si="16"/>
        <v>0.44905188678763119</v>
      </c>
      <c r="N49" s="128">
        <f t="shared" si="16"/>
        <v>0.41044635876331698</v>
      </c>
      <c r="O49" s="128">
        <f t="shared" si="16"/>
        <v>0.37521386622986919</v>
      </c>
      <c r="Q49" s="111" t="s">
        <v>191</v>
      </c>
      <c r="S49" s="128">
        <f t="shared" ref="S49:Z49" si="17">S43-S41-S45-S47-S34</f>
        <v>0.82638111487436039</v>
      </c>
      <c r="T49" s="128">
        <f t="shared" si="17"/>
        <v>0.80754947823386314</v>
      </c>
      <c r="U49" s="128">
        <f t="shared" si="17"/>
        <v>0.7892499993205544</v>
      </c>
      <c r="V49" s="128">
        <f t="shared" si="17"/>
        <v>0.77146764004446233</v>
      </c>
      <c r="W49" s="128">
        <f t="shared" si="17"/>
        <v>0.75418778727254376</v>
      </c>
      <c r="X49" s="128">
        <f t="shared" si="17"/>
        <v>0.73739624082012345</v>
      </c>
      <c r="Y49" s="128">
        <f t="shared" si="17"/>
        <v>0.72107920178126717</v>
      </c>
      <c r="Z49" s="128">
        <f t="shared" si="17"/>
        <v>0.70522326118946543</v>
      </c>
      <c r="AA49" s="128">
        <f>AA43-AA41-AA45-AA47-AA34</f>
        <v>0.6898153889980867</v>
      </c>
    </row>
    <row r="50" spans="2:27" x14ac:dyDescent="0.25">
      <c r="B50" s="129" t="s">
        <v>188</v>
      </c>
      <c r="C50" s="130">
        <f>C27*C28</f>
        <v>6720000</v>
      </c>
      <c r="E50" s="66" t="s">
        <v>194</v>
      </c>
      <c r="F50" s="91">
        <f>C31</f>
        <v>0.9557087299999999</v>
      </c>
      <c r="Q50" s="66" t="s">
        <v>194</v>
      </c>
      <c r="R50" s="91">
        <f>C31</f>
        <v>0.9557087299999999</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0.61066020489680928</v>
      </c>
      <c r="Q52" s="66" t="s">
        <v>198</v>
      </c>
      <c r="R52" s="91">
        <f>R40*1000000/R38</f>
        <v>0.61066020489680928</v>
      </c>
    </row>
    <row r="53" spans="2:27" x14ac:dyDescent="0.25">
      <c r="B53" s="129" t="s">
        <v>193</v>
      </c>
      <c r="C53" s="133">
        <v>0</v>
      </c>
      <c r="E53" s="66" t="s">
        <v>200</v>
      </c>
      <c r="F53" s="91">
        <f>SUM(G54:O54)</f>
        <v>0.49742716876388088</v>
      </c>
      <c r="Q53" s="66" t="s">
        <v>200</v>
      </c>
      <c r="R53" s="91">
        <f>SUM(S54:AA54)</f>
        <v>0.68023501125347263</v>
      </c>
    </row>
    <row r="54" spans="2:27" x14ac:dyDescent="0.25">
      <c r="B54" s="129" t="s">
        <v>195</v>
      </c>
      <c r="C54" s="134">
        <f>(C52+C51+C50+C49+C40-C53)</f>
        <v>7550000</v>
      </c>
      <c r="E54" s="66" t="s">
        <v>201</v>
      </c>
      <c r="G54" s="91">
        <f t="shared" ref="G54:O54" si="18">G49*$C$46</f>
        <v>7.7231879894800029E-2</v>
      </c>
      <c r="H54" s="91">
        <f t="shared" si="18"/>
        <v>7.0534498928628148E-2</v>
      </c>
      <c r="I54" s="91">
        <f t="shared" si="18"/>
        <v>6.4426309878147542E-2</v>
      </c>
      <c r="J54" s="91">
        <f t="shared" si="18"/>
        <v>5.885489688395238E-2</v>
      </c>
      <c r="K54" s="91">
        <f t="shared" si="18"/>
        <v>5.377254690606928E-2</v>
      </c>
      <c r="L54" s="91">
        <f t="shared" si="18"/>
        <v>4.9135825094201793E-2</v>
      </c>
      <c r="M54" s="91">
        <f t="shared" si="18"/>
        <v>4.4905188678763121E-2</v>
      </c>
      <c r="N54" s="91">
        <f t="shared" si="18"/>
        <v>4.1044635876331698E-2</v>
      </c>
      <c r="O54" s="91">
        <f t="shared" si="18"/>
        <v>3.7521386622986923E-2</v>
      </c>
      <c r="Q54" s="66" t="s">
        <v>201</v>
      </c>
      <c r="S54" s="91">
        <f>S49*$C$46</f>
        <v>8.263811148743605E-2</v>
      </c>
      <c r="T54" s="91">
        <f t="shared" ref="T54:AA54" si="19">T49*$C$46</f>
        <v>8.0754947823386325E-2</v>
      </c>
      <c r="U54" s="91">
        <f t="shared" si="19"/>
        <v>7.8924999932055442E-2</v>
      </c>
      <c r="V54" s="91">
        <f t="shared" si="19"/>
        <v>7.7146764004446242E-2</v>
      </c>
      <c r="W54" s="91">
        <f t="shared" si="19"/>
        <v>7.5418778727254387E-2</v>
      </c>
      <c r="X54" s="91">
        <f t="shared" si="19"/>
        <v>7.3739624082012345E-2</v>
      </c>
      <c r="Y54" s="91">
        <f t="shared" si="19"/>
        <v>7.2107920178126714E-2</v>
      </c>
      <c r="Z54" s="91">
        <f t="shared" si="19"/>
        <v>7.0522326118946543E-2</v>
      </c>
      <c r="AA54" s="91">
        <f t="shared" si="19"/>
        <v>6.8981538899808667E-2</v>
      </c>
    </row>
    <row r="55" spans="2:27" x14ac:dyDescent="0.25">
      <c r="B55" s="129" t="s">
        <v>196</v>
      </c>
      <c r="C55" s="135" t="s">
        <v>197</v>
      </c>
      <c r="E55" s="80" t="s">
        <v>202</v>
      </c>
      <c r="F55" s="91">
        <f>-(F30)</f>
        <v>-7.55</v>
      </c>
      <c r="G55" s="128">
        <f t="shared" ref="G55:N55" si="20">G43-G41-G54-G45-G47-G34</f>
        <v>0.69508691905320019</v>
      </c>
      <c r="H55" s="128">
        <f t="shared" si="20"/>
        <v>0.63481049035765313</v>
      </c>
      <c r="I55" s="128">
        <f t="shared" si="20"/>
        <v>0.57983678890332779</v>
      </c>
      <c r="J55" s="128">
        <f t="shared" si="20"/>
        <v>0.52969407195557139</v>
      </c>
      <c r="K55" s="128">
        <f t="shared" si="20"/>
        <v>0.48395292215462354</v>
      </c>
      <c r="L55" s="128">
        <f t="shared" si="20"/>
        <v>0.44222242584781613</v>
      </c>
      <c r="M55" s="128">
        <f t="shared" si="20"/>
        <v>0.40414669810886805</v>
      </c>
      <c r="N55" s="128">
        <f t="shared" si="20"/>
        <v>0.36940172288698531</v>
      </c>
      <c r="O55" s="128">
        <f>O43-O41-O54-O45-O47-O34+O35</f>
        <v>0.53024502448167077</v>
      </c>
      <c r="Q55" s="80" t="s">
        <v>202</v>
      </c>
      <c r="R55" s="91">
        <f>-(R30)</f>
        <v>-7.55</v>
      </c>
      <c r="S55" s="128">
        <f>S43-S41-S54-S45-S47-S34</f>
        <v>0.74374300338692434</v>
      </c>
      <c r="T55" s="128">
        <f t="shared" ref="T55:Z55" si="21">T43-T41-T54-T45-T47-T34</f>
        <v>0.72679453041047681</v>
      </c>
      <c r="U55" s="128">
        <f t="shared" si="21"/>
        <v>0.71032499938849891</v>
      </c>
      <c r="V55" s="128">
        <f t="shared" si="21"/>
        <v>0.69432087604001613</v>
      </c>
      <c r="W55" s="128">
        <f t="shared" si="21"/>
        <v>0.67876900854528932</v>
      </c>
      <c r="X55" s="128">
        <f t="shared" si="21"/>
        <v>0.66365661673811116</v>
      </c>
      <c r="Y55" s="128">
        <f t="shared" si="21"/>
        <v>0.64897128160314044</v>
      </c>
      <c r="Z55" s="128">
        <f t="shared" si="21"/>
        <v>0.63470093507051895</v>
      </c>
      <c r="AA55" s="128">
        <f>AA43-AA41-AA54-AA45-AA47-AA34+AA35</f>
        <v>0.97483385009827805</v>
      </c>
    </row>
    <row r="56" spans="2:27" ht="13.95" thickBot="1" x14ac:dyDescent="0.3">
      <c r="B56" s="129" t="s">
        <v>199</v>
      </c>
      <c r="C56" s="136">
        <f>F56</f>
        <v>-0.38153681274838203</v>
      </c>
      <c r="E56" s="137" t="s">
        <v>203</v>
      </c>
      <c r="F56" s="93">
        <f>SUM(F55:O55)/F30</f>
        <v>-0.38153681274838203</v>
      </c>
      <c r="G56" s="137"/>
      <c r="H56" s="137"/>
      <c r="I56" s="137"/>
      <c r="J56" s="137"/>
      <c r="K56" s="137"/>
      <c r="L56" s="137"/>
      <c r="M56" s="137"/>
      <c r="N56" s="137"/>
      <c r="O56" s="137"/>
      <c r="Q56" s="137" t="s">
        <v>131</v>
      </c>
      <c r="R56" s="93">
        <f>IRR(R55:AA55)</f>
        <v>-2.9170051868208535E-2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FE0F4-BF62-40D5-9CEC-53281A33FCAD}">
  <sheetPr>
    <tabColor theme="5" tint="0.39997558519241921"/>
  </sheetPr>
  <dimension ref="A1:AA57"/>
  <sheetViews>
    <sheetView zoomScale="70" zoomScaleNormal="70" workbookViewId="0">
      <selection activeCell="T16" sqref="T16"/>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44140625" style="66" bestFit="1" customWidth="1"/>
    <col min="7" max="7" width="11" style="66" bestFit="1" customWidth="1"/>
    <col min="8" max="15" width="9.33203125" style="66" bestFit="1" customWidth="1"/>
    <col min="16" max="16" width="13.21875" style="66" bestFit="1" customWidth="1"/>
    <col min="17" max="17" width="45.44140625" style="66" bestFit="1" customWidth="1"/>
    <col min="18" max="27" width="10" style="66"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221</v>
      </c>
      <c r="E8" s="79"/>
      <c r="F8" s="79"/>
      <c r="G8" s="79"/>
      <c r="H8" s="79"/>
    </row>
    <row r="9" spans="1:24" s="75" customFormat="1" x14ac:dyDescent="0.3">
      <c r="B9" s="80"/>
      <c r="D9" s="81"/>
      <c r="E9" s="82"/>
      <c r="F9" s="82"/>
      <c r="G9" s="82"/>
      <c r="H9" s="82"/>
    </row>
    <row r="10" spans="1:24" s="75" customFormat="1" x14ac:dyDescent="0.3">
      <c r="B10" s="57" t="s">
        <v>6</v>
      </c>
      <c r="C10" s="60" t="s">
        <v>51</v>
      </c>
      <c r="D10" s="138" t="s">
        <v>209</v>
      </c>
      <c r="E10" s="139" t="s">
        <v>213</v>
      </c>
      <c r="F10" s="82"/>
      <c r="G10" s="82"/>
      <c r="H10" s="82"/>
    </row>
    <row r="11" spans="1:24" s="75" customFormat="1" x14ac:dyDescent="0.3">
      <c r="B11" s="62" t="s">
        <v>14</v>
      </c>
      <c r="C11" s="63" t="s">
        <v>63</v>
      </c>
      <c r="D11" s="81"/>
      <c r="E11" s="82"/>
      <c r="F11" s="82"/>
      <c r="G11" s="82"/>
      <c r="H11" s="82"/>
    </row>
    <row r="12" spans="1:24" s="75" customFormat="1" x14ac:dyDescent="0.3">
      <c r="B12" s="58" t="s">
        <v>15</v>
      </c>
      <c r="C12" s="83">
        <v>-6.6328746574184638E-4</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-6.6328746574184638E-4</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217</v>
      </c>
      <c r="E20" s="86" t="s">
        <v>125</v>
      </c>
      <c r="F20" s="87">
        <f>F51</f>
        <v>0.49691112165033363</v>
      </c>
    </row>
    <row r="21" spans="2:27" x14ac:dyDescent="0.25">
      <c r="B21" s="88" t="s">
        <v>28</v>
      </c>
      <c r="C21" s="89">
        <v>1</v>
      </c>
      <c r="E21" s="66" t="s">
        <v>127</v>
      </c>
      <c r="F21" s="90">
        <f>F56</f>
        <v>-0.27969350179809638</v>
      </c>
    </row>
    <row r="22" spans="2:27" x14ac:dyDescent="0.25">
      <c r="B22" s="88" t="s">
        <v>27</v>
      </c>
      <c r="C22" s="89">
        <v>0.75</v>
      </c>
      <c r="E22" s="66" t="s">
        <v>129</v>
      </c>
      <c r="F22" s="91">
        <f>SUM(F55:O55)</f>
        <v>-2.1116859385756275</v>
      </c>
    </row>
    <row r="23" spans="2:27" ht="13.95" thickBot="1" x14ac:dyDescent="0.3">
      <c r="B23" s="88" t="s">
        <v>69</v>
      </c>
      <c r="C23" s="89">
        <v>1.75</v>
      </c>
      <c r="E23" s="92" t="s">
        <v>131</v>
      </c>
      <c r="F23" s="93">
        <f>R56</f>
        <v>-6.6328746574184638E-4</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1.015368</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0.69288800000000006</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0.36596799999999996</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9.0456066419871597</v>
      </c>
      <c r="Q40" s="123" t="s">
        <v>175</v>
      </c>
      <c r="R40" s="124">
        <f>SUM(S41:AA41)</f>
        <v>12.336666308115838</v>
      </c>
    </row>
    <row r="41" spans="2:27" x14ac:dyDescent="0.25">
      <c r="B41" s="95" t="s">
        <v>170</v>
      </c>
      <c r="C41" s="122">
        <v>0.01</v>
      </c>
      <c r="E41" s="111" t="s">
        <v>177</v>
      </c>
      <c r="G41" s="91">
        <f>($C$21*$C$33*G37/($C$21+$C$22)+$C$22*$C$32*G37/($C$21+$C$22))/1000000</f>
        <v>1.4327816340154218</v>
      </c>
      <c r="H41" s="91">
        <f t="shared" ref="H41:O41" si="8">($C$21*$C$33*H37/($C$21+$C$22)+$C$22*$C$32*H37/($C$21+$C$22))/1000000</f>
        <v>1.3012084819807885</v>
      </c>
      <c r="I41" s="91">
        <f t="shared" si="8"/>
        <v>1.1817177673010977</v>
      </c>
      <c r="J41" s="91">
        <f t="shared" si="8"/>
        <v>1.0731999528848373</v>
      </c>
      <c r="K41" s="91">
        <f t="shared" si="8"/>
        <v>0.97464739106228682</v>
      </c>
      <c r="L41" s="91">
        <f t="shared" si="8"/>
        <v>0.88514496702229595</v>
      </c>
      <c r="M41" s="91">
        <f t="shared" si="8"/>
        <v>0.80386160146687691</v>
      </c>
      <c r="N41" s="91">
        <f t="shared" si="8"/>
        <v>0.73004253358271876</v>
      </c>
      <c r="O41" s="91">
        <f t="shared" si="8"/>
        <v>0.66300231267083465</v>
      </c>
      <c r="Q41" s="111" t="s">
        <v>177</v>
      </c>
      <c r="S41" s="91">
        <f>($C$21*$C$33*S37/($C$21+$C$22)+$C$22*$C$32*S37/($C$21+$C$22))/1000000</f>
        <v>1.5330763483965015</v>
      </c>
      <c r="T41" s="91">
        <f t="shared" ref="T41:AA41" si="9">($C$21*$C$33*T37/($C$21+$C$22)+$C$22*$C$32*T37/($C$21+$C$22))/1000000</f>
        <v>1.4897535910198045</v>
      </c>
      <c r="U41" s="91">
        <f t="shared" si="9"/>
        <v>1.4476550788078388</v>
      </c>
      <c r="V41" s="91">
        <f t="shared" si="9"/>
        <v>1.4067462161736326</v>
      </c>
      <c r="W41" s="91">
        <f t="shared" si="9"/>
        <v>1.36699338515665</v>
      </c>
      <c r="X41" s="91">
        <f t="shared" si="9"/>
        <v>1.3283639177967417</v>
      </c>
      <c r="Y41" s="91">
        <f t="shared" si="9"/>
        <v>1.2908260692877969</v>
      </c>
      <c r="Z41" s="91">
        <f t="shared" si="9"/>
        <v>1.254348991891308</v>
      </c>
      <c r="AA41" s="91">
        <f t="shared" si="9"/>
        <v>1.218902709585564</v>
      </c>
    </row>
    <row r="42" spans="2:27" x14ac:dyDescent="0.25">
      <c r="B42" s="95" t="s">
        <v>172</v>
      </c>
      <c r="C42" s="114">
        <v>1E-3</v>
      </c>
      <c r="E42" s="115" t="s">
        <v>179</v>
      </c>
      <c r="F42" s="125">
        <f>SUM(G43:O43)</f>
        <v>15.427363296960843</v>
      </c>
      <c r="Q42" s="115" t="s">
        <v>179</v>
      </c>
      <c r="R42" s="125">
        <f>SUM(S43:AA43)</f>
        <v>21.0402950892489</v>
      </c>
    </row>
    <row r="43" spans="2:27" x14ac:dyDescent="0.25">
      <c r="B43" s="95" t="s">
        <v>174</v>
      </c>
      <c r="C43" s="104">
        <v>0.05</v>
      </c>
      <c r="E43" s="111" t="s">
        <v>181</v>
      </c>
      <c r="G43" s="91">
        <f t="shared" ref="G43:O43" si="10">G39*$C$31/1000000</f>
        <v>2.4436219336101082</v>
      </c>
      <c r="H43" s="91">
        <f t="shared" si="10"/>
        <v>2.2192227421680806</v>
      </c>
      <c r="I43" s="91">
        <f t="shared" si="10"/>
        <v>2.01543025605439</v>
      </c>
      <c r="J43" s="91">
        <f t="shared" si="10"/>
        <v>1.8303521498032371</v>
      </c>
      <c r="K43" s="91">
        <f t="shared" si="10"/>
        <v>1.6622698712719803</v>
      </c>
      <c r="L43" s="91">
        <f t="shared" si="10"/>
        <v>1.5096226839385887</v>
      </c>
      <c r="M43" s="91">
        <f t="shared" si="10"/>
        <v>1.3709931746028121</v>
      </c>
      <c r="N43" s="91">
        <f t="shared" si="10"/>
        <v>1.2450940919248441</v>
      </c>
      <c r="O43" s="91">
        <f t="shared" si="10"/>
        <v>1.1307563935867984</v>
      </c>
      <c r="Q43" s="111" t="s">
        <v>181</v>
      </c>
      <c r="S43" s="91">
        <f>S39*$C$31/1000000</f>
        <v>2.6146754689628162</v>
      </c>
      <c r="T43" s="91">
        <f t="shared" ref="T43:AA43" si="11">T39*$C$31/1000000</f>
        <v>2.5407881175082352</v>
      </c>
      <c r="U43" s="91">
        <f t="shared" si="11"/>
        <v>2.4689887271676381</v>
      </c>
      <c r="V43" s="91">
        <f t="shared" si="11"/>
        <v>2.3992182948570058</v>
      </c>
      <c r="W43" s="91">
        <f t="shared" si="11"/>
        <v>2.3314194848429821</v>
      </c>
      <c r="X43" s="91">
        <f t="shared" si="11"/>
        <v>2.2655365816263902</v>
      </c>
      <c r="Y43" s="91">
        <f t="shared" si="11"/>
        <v>2.2015154441555538</v>
      </c>
      <c r="Z43" s="91">
        <f t="shared" si="11"/>
        <v>2.1393034613356412</v>
      </c>
      <c r="AA43" s="91">
        <f t="shared" si="11"/>
        <v>2.07884950879264</v>
      </c>
    </row>
    <row r="44" spans="2:27" x14ac:dyDescent="0.25">
      <c r="B44" s="95" t="s">
        <v>176</v>
      </c>
      <c r="C44" s="126">
        <f>C21+C22</f>
        <v>1.75</v>
      </c>
      <c r="E44" s="123" t="s">
        <v>183</v>
      </c>
      <c r="F44" s="107">
        <f>SUM(G45:O45)</f>
        <v>0.50394274421794161</v>
      </c>
      <c r="Q44" s="123" t="s">
        <v>183</v>
      </c>
      <c r="R44" s="107">
        <f>SUM(S45:AA45)</f>
        <v>0.66813780186803973</v>
      </c>
    </row>
    <row r="45" spans="2:27" x14ac:dyDescent="0.25">
      <c r="B45" s="95" t="s">
        <v>178</v>
      </c>
      <c r="C45" s="104">
        <v>0.96</v>
      </c>
      <c r="E45" s="111" t="s">
        <v>185</v>
      </c>
      <c r="G45" s="110">
        <f t="shared" ref="G45:O45" si="12">(G43-G41-G34-G32)*$F$25</f>
        <v>9.6140044429800731E-2</v>
      </c>
      <c r="H45" s="110">
        <f t="shared" si="12"/>
        <v>8.3176433767504443E-2</v>
      </c>
      <c r="I45" s="110">
        <f t="shared" si="12"/>
        <v>7.1673793889894505E-2</v>
      </c>
      <c r="J45" s="110">
        <f t="shared" si="12"/>
        <v>6.1480265773124654E-2</v>
      </c>
      <c r="K45" s="110">
        <f t="shared" si="12"/>
        <v>5.2459093457586647E-2</v>
      </c>
      <c r="L45" s="110">
        <f t="shared" si="12"/>
        <v>4.4487161383431381E-2</v>
      </c>
      <c r="M45" s="110">
        <f t="shared" si="12"/>
        <v>3.7453670998337268E-2</v>
      </c>
      <c r="N45" s="110">
        <f t="shared" si="12"/>
        <v>3.1258943524179419E-2</v>
      </c>
      <c r="O45" s="110">
        <f t="shared" si="12"/>
        <v>2.58133369940826E-2</v>
      </c>
      <c r="Q45" s="111" t="s">
        <v>185</v>
      </c>
      <c r="S45" s="110">
        <f t="shared" ref="S45:AA45" si="13">(S43-S41-S34-S32)*$R$25</f>
        <v>0.10286984753988684</v>
      </c>
      <c r="T45" s="110">
        <f t="shared" si="13"/>
        <v>9.5228699020415836E-2</v>
      </c>
      <c r="U45" s="110">
        <f t="shared" si="13"/>
        <v>8.7803479488257979E-2</v>
      </c>
      <c r="V45" s="110">
        <f t="shared" si="13"/>
        <v>8.0588087069151465E-2</v>
      </c>
      <c r="W45" s="110">
        <f t="shared" si="13"/>
        <v>7.3576592319891193E-2</v>
      </c>
      <c r="X45" s="110">
        <f t="shared" si="13"/>
        <v>6.6763233355720292E-2</v>
      </c>
      <c r="Y45" s="110">
        <f t="shared" si="13"/>
        <v>6.0142411115247402E-2</v>
      </c>
      <c r="Z45" s="110">
        <f t="shared" si="13"/>
        <v>5.3708684759391473E-2</v>
      </c>
      <c r="AA45" s="110">
        <f t="shared" si="13"/>
        <v>4.745676720007716E-2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10.65321833472021</v>
      </c>
      <c r="E48" s="66" t="s">
        <v>191</v>
      </c>
      <c r="F48" s="91">
        <f>SUM(G49:O49)</f>
        <v>5.8286239072773149</v>
      </c>
      <c r="Q48" s="66" t="s">
        <v>191</v>
      </c>
      <c r="R48" s="91">
        <f>SUM(S49:AA49)</f>
        <v>7.9675409792650251</v>
      </c>
    </row>
    <row r="49" spans="2:27" x14ac:dyDescent="0.25">
      <c r="B49" s="129" t="s">
        <v>186</v>
      </c>
      <c r="C49" s="130">
        <f>C26*C25</f>
        <v>360000</v>
      </c>
      <c r="E49" s="111" t="s">
        <v>191</v>
      </c>
      <c r="G49" s="131">
        <f>G43-G41-G45-G47-G34</f>
        <v>0.90764418039853045</v>
      </c>
      <c r="H49" s="128">
        <f t="shared" ref="H49:O49" si="16">H43-H41-H45-H47-H34</f>
        <v>0.82824336402132481</v>
      </c>
      <c r="I49" s="128">
        <f t="shared" si="16"/>
        <v>0.75587564589287193</v>
      </c>
      <c r="J49" s="128">
        <f t="shared" si="16"/>
        <v>0.68991207229431639</v>
      </c>
      <c r="K49" s="128">
        <f t="shared" si="16"/>
        <v>0.6297803410970052</v>
      </c>
      <c r="L49" s="128">
        <f t="shared" si="16"/>
        <v>0.57495967174304674</v>
      </c>
      <c r="M49" s="128">
        <f t="shared" si="16"/>
        <v>0.52497614158636929</v>
      </c>
      <c r="N49" s="128">
        <f t="shared" si="16"/>
        <v>0.47939844607847992</v>
      </c>
      <c r="O49" s="128">
        <f t="shared" si="16"/>
        <v>0.43783404416537075</v>
      </c>
      <c r="Q49" s="111" t="s">
        <v>191</v>
      </c>
      <c r="S49" s="128">
        <f t="shared" ref="S49:Z49" si="17">S43-S41-S45-S47-S34</f>
        <v>0.97117927302642792</v>
      </c>
      <c r="T49" s="128">
        <f t="shared" si="17"/>
        <v>0.94825582746801484</v>
      </c>
      <c r="U49" s="128">
        <f t="shared" si="17"/>
        <v>0.92598016887154133</v>
      </c>
      <c r="V49" s="128">
        <f t="shared" si="17"/>
        <v>0.90433399161422179</v>
      </c>
      <c r="W49" s="128">
        <f t="shared" si="17"/>
        <v>0.88329950736644092</v>
      </c>
      <c r="X49" s="128">
        <f t="shared" si="17"/>
        <v>0.86285943047392821</v>
      </c>
      <c r="Y49" s="128">
        <f t="shared" si="17"/>
        <v>0.84299696375250954</v>
      </c>
      <c r="Z49" s="128">
        <f t="shared" si="17"/>
        <v>0.82369578468494176</v>
      </c>
      <c r="AA49" s="128">
        <f>AA43-AA41-AA45-AA47-AA34</f>
        <v>0.80494003200699882</v>
      </c>
    </row>
    <row r="50" spans="2:27" x14ac:dyDescent="0.25">
      <c r="B50" s="129" t="s">
        <v>188</v>
      </c>
      <c r="C50" s="130">
        <f>C27*C28</f>
        <v>6720000</v>
      </c>
      <c r="E50" s="66" t="s">
        <v>194</v>
      </c>
      <c r="F50" s="91">
        <f>C31</f>
        <v>1.015368</v>
      </c>
      <c r="Q50" s="66" t="s">
        <v>194</v>
      </c>
      <c r="R50" s="91">
        <f>C31</f>
        <v>1.015368</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0.59534603211623149</v>
      </c>
      <c r="Q52" s="66" t="s">
        <v>198</v>
      </c>
      <c r="R52" s="91">
        <f>R40*1000000/R38</f>
        <v>0.59534603211623138</v>
      </c>
    </row>
    <row r="53" spans="2:27" x14ac:dyDescent="0.25">
      <c r="B53" s="129" t="s">
        <v>193</v>
      </c>
      <c r="C53" s="133">
        <v>0</v>
      </c>
      <c r="E53" s="66" t="s">
        <v>200</v>
      </c>
      <c r="F53" s="91">
        <f>SUM(G54:O54)</f>
        <v>0.58286239072773149</v>
      </c>
      <c r="Q53" s="66" t="s">
        <v>200</v>
      </c>
      <c r="R53" s="91">
        <f>SUM(S54:AA54)</f>
        <v>0.79675409792650254</v>
      </c>
    </row>
    <row r="54" spans="2:27" x14ac:dyDescent="0.25">
      <c r="B54" s="129" t="s">
        <v>195</v>
      </c>
      <c r="C54" s="134">
        <f>(C52+C51+C50+C49+C40-C53)</f>
        <v>7550000</v>
      </c>
      <c r="E54" s="66" t="s">
        <v>201</v>
      </c>
      <c r="G54" s="91">
        <f t="shared" ref="G54:O54" si="18">G49*$C$46</f>
        <v>9.0764418039853051E-2</v>
      </c>
      <c r="H54" s="91">
        <f t="shared" si="18"/>
        <v>8.2824336402132492E-2</v>
      </c>
      <c r="I54" s="91">
        <f t="shared" si="18"/>
        <v>7.5587564589287198E-2</v>
      </c>
      <c r="J54" s="91">
        <f t="shared" si="18"/>
        <v>6.8991207229431639E-2</v>
      </c>
      <c r="K54" s="91">
        <f t="shared" si="18"/>
        <v>6.2978034109700529E-2</v>
      </c>
      <c r="L54" s="91">
        <f t="shared" si="18"/>
        <v>5.7495967174304677E-2</v>
      </c>
      <c r="M54" s="91">
        <f t="shared" si="18"/>
        <v>5.2497614158636935E-2</v>
      </c>
      <c r="N54" s="91">
        <f t="shared" si="18"/>
        <v>4.7939844607847996E-2</v>
      </c>
      <c r="O54" s="91">
        <f t="shared" si="18"/>
        <v>4.3783404416537081E-2</v>
      </c>
      <c r="Q54" s="66" t="s">
        <v>201</v>
      </c>
      <c r="S54" s="91">
        <f>S49*$C$46</f>
        <v>9.7117927302642792E-2</v>
      </c>
      <c r="T54" s="91">
        <f t="shared" ref="T54:AA54" si="19">T49*$C$46</f>
        <v>9.4825582746801487E-2</v>
      </c>
      <c r="U54" s="91">
        <f t="shared" si="19"/>
        <v>9.2598016887154133E-2</v>
      </c>
      <c r="V54" s="91">
        <f t="shared" si="19"/>
        <v>9.0433399161422179E-2</v>
      </c>
      <c r="W54" s="91">
        <f t="shared" si="19"/>
        <v>8.8329950736644097E-2</v>
      </c>
      <c r="X54" s="91">
        <f t="shared" si="19"/>
        <v>8.628594304739283E-2</v>
      </c>
      <c r="Y54" s="91">
        <f t="shared" si="19"/>
        <v>8.4299696375250963E-2</v>
      </c>
      <c r="Z54" s="91">
        <f t="shared" si="19"/>
        <v>8.2369578468494187E-2</v>
      </c>
      <c r="AA54" s="91">
        <f t="shared" si="19"/>
        <v>8.0494003200699882E-2</v>
      </c>
    </row>
    <row r="55" spans="2:27" x14ac:dyDescent="0.25">
      <c r="B55" s="129" t="s">
        <v>196</v>
      </c>
      <c r="C55" s="135" t="s">
        <v>197</v>
      </c>
      <c r="E55" s="80" t="s">
        <v>202</v>
      </c>
      <c r="F55" s="91">
        <f>-(F30)</f>
        <v>-7.55</v>
      </c>
      <c r="G55" s="128">
        <f t="shared" ref="G55:N55" si="20">G43-G41-G54-G45-G47-G34</f>
        <v>0.81687976235867743</v>
      </c>
      <c r="H55" s="128">
        <f t="shared" si="20"/>
        <v>0.74541902761919243</v>
      </c>
      <c r="I55" s="128">
        <f t="shared" si="20"/>
        <v>0.68028808130358476</v>
      </c>
      <c r="J55" s="128">
        <f t="shared" si="20"/>
        <v>0.62092086506488475</v>
      </c>
      <c r="K55" s="128">
        <f t="shared" si="20"/>
        <v>0.5668023069873046</v>
      </c>
      <c r="L55" s="128">
        <f t="shared" si="20"/>
        <v>0.51746370456874202</v>
      </c>
      <c r="M55" s="128">
        <f t="shared" si="20"/>
        <v>0.47247852742773228</v>
      </c>
      <c r="N55" s="128">
        <f t="shared" si="20"/>
        <v>0.43145860147063192</v>
      </c>
      <c r="O55" s="128">
        <f>O43-O41-O54-O45-O47-O34+O35</f>
        <v>0.58660318462362215</v>
      </c>
      <c r="Q55" s="80" t="s">
        <v>202</v>
      </c>
      <c r="R55" s="91">
        <f>-(R30)</f>
        <v>-7.55</v>
      </c>
      <c r="S55" s="128">
        <f>S43-S41-S54-S45-S47-S34</f>
        <v>0.87406134572378513</v>
      </c>
      <c r="T55" s="128">
        <f t="shared" ref="T55:Z55" si="21">T43-T41-T54-T45-T47-T34</f>
        <v>0.85343024472121332</v>
      </c>
      <c r="U55" s="128">
        <f t="shared" si="21"/>
        <v>0.83338215198438725</v>
      </c>
      <c r="V55" s="128">
        <f t="shared" si="21"/>
        <v>0.81390059245279966</v>
      </c>
      <c r="W55" s="128">
        <f t="shared" si="21"/>
        <v>0.79496955662979685</v>
      </c>
      <c r="X55" s="128">
        <f t="shared" si="21"/>
        <v>0.77657348742653542</v>
      </c>
      <c r="Y55" s="128">
        <f t="shared" si="21"/>
        <v>0.75869726737725862</v>
      </c>
      <c r="Z55" s="128">
        <f t="shared" si="21"/>
        <v>0.74132620621644763</v>
      </c>
      <c r="AA55" s="128">
        <f>AA43-AA41-AA54-AA45-AA47-AA34+AA35</f>
        <v>1.0784460288062989</v>
      </c>
    </row>
    <row r="56" spans="2:27" ht="13.95" thickBot="1" x14ac:dyDescent="0.3">
      <c r="B56" s="129" t="s">
        <v>199</v>
      </c>
      <c r="C56" s="136">
        <f>F56</f>
        <v>-0.27969350179809638</v>
      </c>
      <c r="E56" s="137" t="s">
        <v>203</v>
      </c>
      <c r="F56" s="93">
        <f>SUM(F55:O55)/F30</f>
        <v>-0.27969350179809638</v>
      </c>
      <c r="G56" s="137"/>
      <c r="H56" s="137"/>
      <c r="I56" s="137"/>
      <c r="J56" s="137"/>
      <c r="K56" s="137"/>
      <c r="L56" s="137"/>
      <c r="M56" s="137"/>
      <c r="N56" s="137"/>
      <c r="O56" s="137"/>
      <c r="Q56" s="137" t="s">
        <v>131</v>
      </c>
      <c r="R56" s="93">
        <f>IRR(R55:AA55)</f>
        <v>-6.6328746574184638E-4</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6D0E-EDAE-4C29-BAF2-AC356A1B3660}">
  <sheetPr>
    <tabColor theme="5" tint="0.39997558519241921"/>
  </sheetPr>
  <dimension ref="A1:AA57"/>
  <sheetViews>
    <sheetView zoomScale="70" zoomScaleNormal="70" workbookViewId="0">
      <selection activeCell="T16" sqref="T16"/>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44140625" style="66" bestFit="1" customWidth="1"/>
    <col min="7" max="7" width="11" style="66" bestFit="1" customWidth="1"/>
    <col min="8" max="15" width="9.33203125" style="66" bestFit="1" customWidth="1"/>
    <col min="16" max="16" width="13.21875" style="66" bestFit="1" customWidth="1"/>
    <col min="17" max="17" width="45.44140625" style="66" bestFit="1" customWidth="1"/>
    <col min="18" max="27" width="10" style="66"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221</v>
      </c>
      <c r="E8" s="79"/>
      <c r="F8" s="79"/>
      <c r="G8" s="79"/>
      <c r="H8" s="79"/>
    </row>
    <row r="9" spans="1:24" s="75" customFormat="1" x14ac:dyDescent="0.3">
      <c r="B9" s="80"/>
      <c r="D9" s="81"/>
      <c r="E9" s="82"/>
      <c r="F9" s="82"/>
      <c r="G9" s="82"/>
      <c r="H9" s="82"/>
    </row>
    <row r="10" spans="1:24" s="75" customFormat="1" x14ac:dyDescent="0.3">
      <c r="B10" s="57" t="s">
        <v>6</v>
      </c>
      <c r="C10" s="60" t="s">
        <v>218</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-2.9170051868208535E-2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-2.9170051868208535E-2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217</v>
      </c>
      <c r="E20" s="86" t="s">
        <v>125</v>
      </c>
      <c r="F20" s="87">
        <f>F51</f>
        <v>0.49691112165033363</v>
      </c>
    </row>
    <row r="21" spans="2:27" x14ac:dyDescent="0.25">
      <c r="B21" s="88" t="s">
        <v>28</v>
      </c>
      <c r="C21" s="89">
        <v>1</v>
      </c>
      <c r="E21" s="66" t="s">
        <v>127</v>
      </c>
      <c r="F21" s="90">
        <f>F56</f>
        <v>-0.38153681274838203</v>
      </c>
    </row>
    <row r="22" spans="2:27" x14ac:dyDescent="0.25">
      <c r="B22" s="88" t="s">
        <v>27</v>
      </c>
      <c r="C22" s="89">
        <v>0.75</v>
      </c>
      <c r="E22" s="66" t="s">
        <v>129</v>
      </c>
      <c r="F22" s="91">
        <f>SUM(F55:O55)</f>
        <v>-2.8806029362502841</v>
      </c>
    </row>
    <row r="23" spans="2:27" ht="13.95" thickBot="1" x14ac:dyDescent="0.3">
      <c r="B23" s="88" t="s">
        <v>69</v>
      </c>
      <c r="C23" s="89">
        <v>1.75</v>
      </c>
      <c r="E23" s="92" t="s">
        <v>131</v>
      </c>
      <c r="F23" s="93">
        <f>R56</f>
        <v>-2.9170051868208535E-2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0.9557087299999999</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0.67784875</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0.40002873</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9.2782881004124818</v>
      </c>
      <c r="Q40" s="123" t="s">
        <v>175</v>
      </c>
      <c r="R40" s="124">
        <f>SUM(S41:AA41)</f>
        <v>12.654004174141852</v>
      </c>
    </row>
    <row r="41" spans="2:27" x14ac:dyDescent="0.25">
      <c r="B41" s="95" t="s">
        <v>170</v>
      </c>
      <c r="C41" s="122">
        <v>0.01</v>
      </c>
      <c r="E41" s="111" t="s">
        <v>177</v>
      </c>
      <c r="G41" s="91">
        <f>($C$21*$C$33*G37/($C$21+$C$22)+$C$22*$C$32*G37/($C$21+$C$22))/1000000</f>
        <v>1.4696372848747308</v>
      </c>
      <c r="H41" s="91">
        <f t="shared" ref="H41:O41" si="8">($C$21*$C$33*H37/($C$21+$C$22)+$C$22*$C$32*H37/($C$21+$C$22))/1000000</f>
        <v>1.3346796574680497</v>
      </c>
      <c r="I41" s="91">
        <f t="shared" si="8"/>
        <v>1.2121152657139105</v>
      </c>
      <c r="J41" s="91">
        <f t="shared" si="8"/>
        <v>1.100806031736435</v>
      </c>
      <c r="K41" s="91">
        <f t="shared" si="8"/>
        <v>0.99971838799798696</v>
      </c>
      <c r="L41" s="91">
        <f t="shared" si="8"/>
        <v>0.90791368005571349</v>
      </c>
      <c r="M41" s="91">
        <f t="shared" si="8"/>
        <v>0.82453945063768042</v>
      </c>
      <c r="N41" s="91">
        <f t="shared" si="8"/>
        <v>0.74882152410813796</v>
      </c>
      <c r="O41" s="91">
        <f t="shared" si="8"/>
        <v>0.68005681781983607</v>
      </c>
      <c r="Q41" s="111" t="s">
        <v>177</v>
      </c>
      <c r="S41" s="91">
        <f>($C$21*$C$33*S37/($C$21+$C$22)+$C$22*$C$32*S37/($C$21+$C$22))/1000000</f>
        <v>1.572511894815962</v>
      </c>
      <c r="T41" s="91">
        <f t="shared" ref="T41:AA41" si="9">($C$21*$C$33*T37/($C$21+$C$22)+$C$22*$C$32*T37/($C$21+$C$22))/1000000</f>
        <v>1.5280747398351704</v>
      </c>
      <c r="U41" s="91">
        <f t="shared" si="9"/>
        <v>1.4848933214559668</v>
      </c>
      <c r="V41" s="91">
        <f t="shared" si="9"/>
        <v>1.4429321541840521</v>
      </c>
      <c r="W41" s="91">
        <f t="shared" si="9"/>
        <v>1.4021567552991909</v>
      </c>
      <c r="X41" s="91">
        <f t="shared" si="9"/>
        <v>1.3625336165185316</v>
      </c>
      <c r="Y41" s="91">
        <f t="shared" si="9"/>
        <v>1.3240301764596882</v>
      </c>
      <c r="Z41" s="91">
        <f t="shared" si="9"/>
        <v>1.2866147938832775</v>
      </c>
      <c r="AA41" s="91">
        <f t="shared" si="9"/>
        <v>1.2502567216900127</v>
      </c>
    </row>
    <row r="42" spans="2:27" x14ac:dyDescent="0.25">
      <c r="B42" s="95" t="s">
        <v>172</v>
      </c>
      <c r="C42" s="114">
        <v>1E-3</v>
      </c>
      <c r="E42" s="115" t="s">
        <v>179</v>
      </c>
      <c r="F42" s="125">
        <f>SUM(G43:O43)</f>
        <v>14.52090846253482</v>
      </c>
      <c r="Q42" s="115" t="s">
        <v>179</v>
      </c>
      <c r="R42" s="125">
        <f>SUM(S43:AA43)</f>
        <v>19.804045132967854</v>
      </c>
    </row>
    <row r="43" spans="2:27" x14ac:dyDescent="0.25">
      <c r="B43" s="95" t="s">
        <v>174</v>
      </c>
      <c r="C43" s="104">
        <v>0.05</v>
      </c>
      <c r="E43" s="111" t="s">
        <v>181</v>
      </c>
      <c r="G43" s="91">
        <f t="shared" ref="G43:O43" si="10">G39*$C$31/1000000</f>
        <v>2.3000437425353768</v>
      </c>
      <c r="H43" s="91">
        <f t="shared" si="10"/>
        <v>2.0888294180086171</v>
      </c>
      <c r="I43" s="91">
        <f t="shared" si="10"/>
        <v>1.8970110249853407</v>
      </c>
      <c r="J43" s="91">
        <f t="shared" si="10"/>
        <v>1.7228074240484448</v>
      </c>
      <c r="K43" s="91">
        <f t="shared" si="10"/>
        <v>1.5646010388259306</v>
      </c>
      <c r="L43" s="91">
        <f t="shared" si="10"/>
        <v>1.4209228359039678</v>
      </c>
      <c r="M43" s="91">
        <f t="shared" si="10"/>
        <v>1.2904386840419648</v>
      </c>
      <c r="N43" s="91">
        <f t="shared" si="10"/>
        <v>1.171936966030046</v>
      </c>
      <c r="O43" s="91">
        <f t="shared" si="10"/>
        <v>1.064317328155131</v>
      </c>
      <c r="Q43" s="111" t="s">
        <v>181</v>
      </c>
      <c r="S43" s="91">
        <f>S39*$C$31/1000000</f>
        <v>2.4610468045128533</v>
      </c>
      <c r="T43" s="91">
        <f t="shared" ref="T43:AA43" si="11">T39*$C$31/1000000</f>
        <v>2.3915008006780654</v>
      </c>
      <c r="U43" s="91">
        <f t="shared" si="11"/>
        <v>2.3239200770811168</v>
      </c>
      <c r="V43" s="91">
        <f t="shared" si="11"/>
        <v>2.2582490974410794</v>
      </c>
      <c r="W43" s="91">
        <f t="shared" si="11"/>
        <v>2.1944338948603268</v>
      </c>
      <c r="X43" s="91">
        <f t="shared" si="11"/>
        <v>2.1324220274764403</v>
      </c>
      <c r="Y43" s="91">
        <f t="shared" si="11"/>
        <v>2.0721625353657886</v>
      </c>
      <c r="Z43" s="91">
        <f t="shared" si="11"/>
        <v>2.0136058986669756</v>
      </c>
      <c r="AA43" s="91">
        <f t="shared" si="11"/>
        <v>1.9567039968852058</v>
      </c>
    </row>
    <row r="44" spans="2:27" x14ac:dyDescent="0.25">
      <c r="B44" s="95" t="s">
        <v>176</v>
      </c>
      <c r="C44" s="126">
        <f>C21+C22</f>
        <v>1.75</v>
      </c>
      <c r="E44" s="123" t="s">
        <v>183</v>
      </c>
      <c r="F44" s="107">
        <f>SUM(G45:O45)</f>
        <v>0.21915867100510605</v>
      </c>
      <c r="Q44" s="123" t="s">
        <v>183</v>
      </c>
      <c r="R44" s="107">
        <f>SUM(S45:AA45)</f>
        <v>0.2797408462912736</v>
      </c>
    </row>
    <row r="45" spans="2:27" x14ac:dyDescent="0.25">
      <c r="B45" s="95" t="s">
        <v>178</v>
      </c>
      <c r="C45" s="104">
        <v>0.96</v>
      </c>
      <c r="E45" s="111" t="s">
        <v>185</v>
      </c>
      <c r="G45" s="110">
        <f t="shared" ref="G45:O45" si="12">(G43-G41-G34-G32)*$F$25</f>
        <v>5.1031583946290621E-2</v>
      </c>
      <c r="H45" s="110">
        <f t="shared" si="12"/>
        <v>4.2210308855823275E-2</v>
      </c>
      <c r="I45" s="110">
        <f t="shared" si="12"/>
        <v>3.4469611519428983E-2</v>
      </c>
      <c r="J45" s="110">
        <f t="shared" si="12"/>
        <v>2.7692564621527138E-2</v>
      </c>
      <c r="K45" s="110">
        <f t="shared" si="12"/>
        <v>2.1774136112149178E-2</v>
      </c>
      <c r="L45" s="110">
        <f t="shared" si="12"/>
        <v>1.6620021116421788E-2</v>
      </c>
      <c r="M45" s="110">
        <f t="shared" si="12"/>
        <v>1.2145586065424555E-2</v>
      </c>
      <c r="N45" s="110">
        <f t="shared" si="12"/>
        <v>8.2749144191251178E-3</v>
      </c>
      <c r="O45" s="110">
        <f t="shared" si="12"/>
        <v>4.9399443489154121E-3</v>
      </c>
      <c r="Q45" s="111" t="s">
        <v>185</v>
      </c>
      <c r="S45" s="110">
        <f t="shared" ref="S45:AA45" si="13">(S43-S41-S34-S32)*$R$25</f>
        <v>5.4603794822530999E-2</v>
      </c>
      <c r="T45" s="110">
        <f t="shared" si="13"/>
        <v>4.8326582609031915E-2</v>
      </c>
      <c r="U45" s="110">
        <f t="shared" si="13"/>
        <v>4.2226756304595686E-2</v>
      </c>
      <c r="V45" s="110">
        <f t="shared" si="13"/>
        <v>3.6299303212564998E-2</v>
      </c>
      <c r="W45" s="110">
        <f t="shared" si="13"/>
        <v>3.0539352288592142E-2</v>
      </c>
      <c r="X45" s="110">
        <f t="shared" si="13"/>
        <v>2.4942170137785352E-2</v>
      </c>
      <c r="Y45" s="110">
        <f t="shared" si="13"/>
        <v>1.9503157124833276E-2</v>
      </c>
      <c r="Z45" s="110">
        <f t="shared" si="13"/>
        <v>1.4217843594232699E-2</v>
      </c>
      <c r="AA45" s="110">
        <f t="shared" si="13"/>
        <v>9.0818861971064535E-3</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10.65321833472021</v>
      </c>
      <c r="E48" s="66" t="s">
        <v>191</v>
      </c>
      <c r="F48" s="91">
        <f>SUM(G49:O49)</f>
        <v>4.974271687638808</v>
      </c>
      <c r="Q48" s="66" t="s">
        <v>191</v>
      </c>
      <c r="R48" s="91">
        <f>SUM(S49:AA49)</f>
        <v>6.8023501125347261</v>
      </c>
    </row>
    <row r="49" spans="2:27" x14ac:dyDescent="0.25">
      <c r="B49" s="129" t="s">
        <v>186</v>
      </c>
      <c r="C49" s="130">
        <f>C26*C25</f>
        <v>360000</v>
      </c>
      <c r="E49" s="111" t="s">
        <v>191</v>
      </c>
      <c r="G49" s="131">
        <f>G43-G41-G45-G47-G34</f>
        <v>0.77231879894800026</v>
      </c>
      <c r="H49" s="128">
        <f t="shared" ref="H49:O49" si="16">H43-H41-H45-H47-H34</f>
        <v>0.70534498928628142</v>
      </c>
      <c r="I49" s="128">
        <f t="shared" si="16"/>
        <v>0.64426309878147536</v>
      </c>
      <c r="J49" s="128">
        <f t="shared" si="16"/>
        <v>0.58854896883952379</v>
      </c>
      <c r="K49" s="128">
        <f t="shared" si="16"/>
        <v>0.53772546906069274</v>
      </c>
      <c r="L49" s="128">
        <f t="shared" si="16"/>
        <v>0.4913582509420179</v>
      </c>
      <c r="M49" s="128">
        <f t="shared" si="16"/>
        <v>0.44905188678763119</v>
      </c>
      <c r="N49" s="128">
        <f t="shared" si="16"/>
        <v>0.41044635876331698</v>
      </c>
      <c r="O49" s="128">
        <f t="shared" si="16"/>
        <v>0.37521386622986919</v>
      </c>
      <c r="Q49" s="111" t="s">
        <v>191</v>
      </c>
      <c r="S49" s="128">
        <f t="shared" ref="S49:Z49" si="17">S43-S41-S45-S47-S34</f>
        <v>0.82638111487436039</v>
      </c>
      <c r="T49" s="128">
        <f t="shared" si="17"/>
        <v>0.80754947823386314</v>
      </c>
      <c r="U49" s="128">
        <f t="shared" si="17"/>
        <v>0.7892499993205544</v>
      </c>
      <c r="V49" s="128">
        <f t="shared" si="17"/>
        <v>0.77146764004446233</v>
      </c>
      <c r="W49" s="128">
        <f t="shared" si="17"/>
        <v>0.75418778727254376</v>
      </c>
      <c r="X49" s="128">
        <f t="shared" si="17"/>
        <v>0.73739624082012345</v>
      </c>
      <c r="Y49" s="128">
        <f t="shared" si="17"/>
        <v>0.72107920178126717</v>
      </c>
      <c r="Z49" s="128">
        <f t="shared" si="17"/>
        <v>0.70522326118946543</v>
      </c>
      <c r="AA49" s="128">
        <f>AA43-AA41-AA45-AA47-AA34</f>
        <v>0.6898153889980867</v>
      </c>
    </row>
    <row r="50" spans="2:27" x14ac:dyDescent="0.25">
      <c r="B50" s="129" t="s">
        <v>188</v>
      </c>
      <c r="C50" s="130">
        <f>C27*C28</f>
        <v>6720000</v>
      </c>
      <c r="E50" s="66" t="s">
        <v>194</v>
      </c>
      <c r="F50" s="91">
        <f>C31</f>
        <v>0.9557087299999999</v>
      </c>
      <c r="Q50" s="66" t="s">
        <v>194</v>
      </c>
      <c r="R50" s="91">
        <f>C31</f>
        <v>0.9557087299999999</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0.61066020489680928</v>
      </c>
      <c r="Q52" s="66" t="s">
        <v>198</v>
      </c>
      <c r="R52" s="91">
        <f>R40*1000000/R38</f>
        <v>0.61066020489680928</v>
      </c>
    </row>
    <row r="53" spans="2:27" x14ac:dyDescent="0.25">
      <c r="B53" s="129" t="s">
        <v>193</v>
      </c>
      <c r="C53" s="133">
        <v>0</v>
      </c>
      <c r="E53" s="66" t="s">
        <v>200</v>
      </c>
      <c r="F53" s="91">
        <f>SUM(G54:O54)</f>
        <v>0.49742716876388088</v>
      </c>
      <c r="Q53" s="66" t="s">
        <v>200</v>
      </c>
      <c r="R53" s="91">
        <f>SUM(S54:AA54)</f>
        <v>0.68023501125347263</v>
      </c>
    </row>
    <row r="54" spans="2:27" x14ac:dyDescent="0.25">
      <c r="B54" s="129" t="s">
        <v>195</v>
      </c>
      <c r="C54" s="134">
        <f>(C52+C51+C50+C49+C40-C53)</f>
        <v>7550000</v>
      </c>
      <c r="E54" s="66" t="s">
        <v>201</v>
      </c>
      <c r="G54" s="91">
        <f t="shared" ref="G54:O54" si="18">G49*$C$46</f>
        <v>7.7231879894800029E-2</v>
      </c>
      <c r="H54" s="91">
        <f t="shared" si="18"/>
        <v>7.0534498928628148E-2</v>
      </c>
      <c r="I54" s="91">
        <f t="shared" si="18"/>
        <v>6.4426309878147542E-2</v>
      </c>
      <c r="J54" s="91">
        <f t="shared" si="18"/>
        <v>5.885489688395238E-2</v>
      </c>
      <c r="K54" s="91">
        <f t="shared" si="18"/>
        <v>5.377254690606928E-2</v>
      </c>
      <c r="L54" s="91">
        <f t="shared" si="18"/>
        <v>4.9135825094201793E-2</v>
      </c>
      <c r="M54" s="91">
        <f t="shared" si="18"/>
        <v>4.4905188678763121E-2</v>
      </c>
      <c r="N54" s="91">
        <f t="shared" si="18"/>
        <v>4.1044635876331698E-2</v>
      </c>
      <c r="O54" s="91">
        <f t="shared" si="18"/>
        <v>3.7521386622986923E-2</v>
      </c>
      <c r="Q54" s="66" t="s">
        <v>201</v>
      </c>
      <c r="S54" s="91">
        <f>S49*$C$46</f>
        <v>8.263811148743605E-2</v>
      </c>
      <c r="T54" s="91">
        <f t="shared" ref="T54:AA54" si="19">T49*$C$46</f>
        <v>8.0754947823386325E-2</v>
      </c>
      <c r="U54" s="91">
        <f t="shared" si="19"/>
        <v>7.8924999932055442E-2</v>
      </c>
      <c r="V54" s="91">
        <f t="shared" si="19"/>
        <v>7.7146764004446242E-2</v>
      </c>
      <c r="W54" s="91">
        <f t="shared" si="19"/>
        <v>7.5418778727254387E-2</v>
      </c>
      <c r="X54" s="91">
        <f t="shared" si="19"/>
        <v>7.3739624082012345E-2</v>
      </c>
      <c r="Y54" s="91">
        <f t="shared" si="19"/>
        <v>7.2107920178126714E-2</v>
      </c>
      <c r="Z54" s="91">
        <f t="shared" si="19"/>
        <v>7.0522326118946543E-2</v>
      </c>
      <c r="AA54" s="91">
        <f t="shared" si="19"/>
        <v>6.8981538899808667E-2</v>
      </c>
    </row>
    <row r="55" spans="2:27" x14ac:dyDescent="0.25">
      <c r="B55" s="129" t="s">
        <v>196</v>
      </c>
      <c r="C55" s="135" t="s">
        <v>197</v>
      </c>
      <c r="E55" s="80" t="s">
        <v>202</v>
      </c>
      <c r="F55" s="91">
        <f>-(F30)</f>
        <v>-7.55</v>
      </c>
      <c r="G55" s="128">
        <f t="shared" ref="G55:N55" si="20">G43-G41-G54-G45-G47-G34</f>
        <v>0.69508691905320019</v>
      </c>
      <c r="H55" s="128">
        <f t="shared" si="20"/>
        <v>0.63481049035765313</v>
      </c>
      <c r="I55" s="128">
        <f t="shared" si="20"/>
        <v>0.57983678890332779</v>
      </c>
      <c r="J55" s="128">
        <f t="shared" si="20"/>
        <v>0.52969407195557139</v>
      </c>
      <c r="K55" s="128">
        <f t="shared" si="20"/>
        <v>0.48395292215462354</v>
      </c>
      <c r="L55" s="128">
        <f t="shared" si="20"/>
        <v>0.44222242584781613</v>
      </c>
      <c r="M55" s="128">
        <f t="shared" si="20"/>
        <v>0.40414669810886805</v>
      </c>
      <c r="N55" s="128">
        <f t="shared" si="20"/>
        <v>0.36940172288698531</v>
      </c>
      <c r="O55" s="128">
        <f>O43-O41-O54-O45-O47-O34+O35</f>
        <v>0.53024502448167077</v>
      </c>
      <c r="Q55" s="80" t="s">
        <v>202</v>
      </c>
      <c r="R55" s="91">
        <f>-(R30)</f>
        <v>-7.55</v>
      </c>
      <c r="S55" s="128">
        <f>S43-S41-S54-S45-S47-S34</f>
        <v>0.74374300338692434</v>
      </c>
      <c r="T55" s="128">
        <f t="shared" ref="T55:Z55" si="21">T43-T41-T54-T45-T47-T34</f>
        <v>0.72679453041047681</v>
      </c>
      <c r="U55" s="128">
        <f t="shared" si="21"/>
        <v>0.71032499938849891</v>
      </c>
      <c r="V55" s="128">
        <f t="shared" si="21"/>
        <v>0.69432087604001613</v>
      </c>
      <c r="W55" s="128">
        <f t="shared" si="21"/>
        <v>0.67876900854528932</v>
      </c>
      <c r="X55" s="128">
        <f t="shared" si="21"/>
        <v>0.66365661673811116</v>
      </c>
      <c r="Y55" s="128">
        <f t="shared" si="21"/>
        <v>0.64897128160314044</v>
      </c>
      <c r="Z55" s="128">
        <f t="shared" si="21"/>
        <v>0.63470093507051895</v>
      </c>
      <c r="AA55" s="128">
        <f>AA43-AA41-AA54-AA45-AA47-AA34+AA35</f>
        <v>0.97483385009827805</v>
      </c>
    </row>
    <row r="56" spans="2:27" ht="13.95" thickBot="1" x14ac:dyDescent="0.3">
      <c r="B56" s="129" t="s">
        <v>199</v>
      </c>
      <c r="C56" s="136">
        <f>F56</f>
        <v>-0.38153681274838203</v>
      </c>
      <c r="E56" s="137" t="s">
        <v>203</v>
      </c>
      <c r="F56" s="93">
        <f>SUM(F55:O55)/F30</f>
        <v>-0.38153681274838203</v>
      </c>
      <c r="G56" s="137"/>
      <c r="H56" s="137"/>
      <c r="I56" s="137"/>
      <c r="J56" s="137"/>
      <c r="K56" s="137"/>
      <c r="L56" s="137"/>
      <c r="M56" s="137"/>
      <c r="N56" s="137"/>
      <c r="O56" s="137"/>
      <c r="Q56" s="137" t="s">
        <v>131</v>
      </c>
      <c r="R56" s="93">
        <f>IRR(R55:AA55)</f>
        <v>-2.9170051868208535E-2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D058A-652C-445B-A9EB-AE601FEC76BD}">
  <sheetPr>
    <tabColor theme="5" tint="0.39997558519241921"/>
  </sheetPr>
  <dimension ref="A1:AA57"/>
  <sheetViews>
    <sheetView zoomScale="70" zoomScaleNormal="70" workbookViewId="0">
      <selection activeCell="T16" sqref="T16"/>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44140625" style="66" bestFit="1" customWidth="1"/>
    <col min="7" max="7" width="11" style="66" bestFit="1" customWidth="1"/>
    <col min="8" max="15" width="9.33203125" style="66" bestFit="1" customWidth="1"/>
    <col min="16" max="16" width="13.21875" style="66" bestFit="1" customWidth="1"/>
    <col min="17" max="17" width="45.44140625" style="66" bestFit="1" customWidth="1"/>
    <col min="18" max="27" width="10" style="66"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220</v>
      </c>
      <c r="E8" s="79"/>
      <c r="F8" s="79"/>
      <c r="G8" s="79"/>
      <c r="H8" s="79"/>
    </row>
    <row r="9" spans="1:24" s="75" customFormat="1" x14ac:dyDescent="0.3">
      <c r="B9" s="80"/>
      <c r="D9" s="81"/>
      <c r="E9" s="82"/>
      <c r="F9" s="82"/>
      <c r="G9" s="82"/>
      <c r="H9" s="82"/>
    </row>
    <row r="10" spans="1:24" s="75" customFormat="1" x14ac:dyDescent="0.3">
      <c r="B10" s="57" t="s">
        <v>6</v>
      </c>
      <c r="C10" s="60" t="s">
        <v>55</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2.0591176421191904E-3</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2.0591176421191904E-3</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219</v>
      </c>
      <c r="E20" s="86" t="s">
        <v>125</v>
      </c>
      <c r="F20" s="87">
        <f>F51</f>
        <v>0.49691112165033363</v>
      </c>
    </row>
    <row r="21" spans="2:27" x14ac:dyDescent="0.25">
      <c r="B21" s="88" t="s">
        <v>28</v>
      </c>
      <c r="C21" s="89">
        <v>1.5</v>
      </c>
      <c r="E21" s="66" t="s">
        <v>127</v>
      </c>
      <c r="F21" s="90">
        <f>F56</f>
        <v>-0.26962097284385633</v>
      </c>
    </row>
    <row r="22" spans="2:27" x14ac:dyDescent="0.25">
      <c r="B22" s="88" t="s">
        <v>27</v>
      </c>
      <c r="C22" s="89">
        <v>0.25</v>
      </c>
      <c r="E22" s="66" t="s">
        <v>129</v>
      </c>
      <c r="F22" s="91">
        <f>SUM(F55:O55)</f>
        <v>-2.0356383449711153</v>
      </c>
    </row>
    <row r="23" spans="2:27" ht="13.95" thickBot="1" x14ac:dyDescent="0.3">
      <c r="B23" s="88" t="s">
        <v>69</v>
      </c>
      <c r="C23" s="89">
        <v>1.75</v>
      </c>
      <c r="E23" s="92" t="s">
        <v>131</v>
      </c>
      <c r="F23" s="93">
        <f>R56</f>
        <v>2.0591176421191904E-3</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0.80417039999999995</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0.53346899999999997</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0.28470640000000003</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5.724035929862608</v>
      </c>
      <c r="Q40" s="123" t="s">
        <v>175</v>
      </c>
      <c r="R40" s="124">
        <f>SUM(S41:AA41)</f>
        <v>7.8066097717098577</v>
      </c>
    </row>
    <row r="41" spans="2:27" x14ac:dyDescent="0.25">
      <c r="B41" s="95" t="s">
        <v>170</v>
      </c>
      <c r="C41" s="122">
        <v>0.01</v>
      </c>
      <c r="E41" s="111" t="s">
        <v>177</v>
      </c>
      <c r="G41" s="91">
        <f>($C$21*$C$33*G37/($C$21+$C$22)+$C$22*$C$32*G37/($C$21+$C$22))/1000000</f>
        <v>0.90666042393259039</v>
      </c>
      <c r="H41" s="91">
        <f t="shared" ref="H41:O41" si="8">($C$21*$C$33*H37/($C$21+$C$22)+$C$22*$C$32*H37/($C$21+$C$22))/1000000</f>
        <v>0.82340128173689697</v>
      </c>
      <c r="I41" s="91">
        <f t="shared" si="8"/>
        <v>0.74778787390455559</v>
      </c>
      <c r="J41" s="91">
        <f t="shared" si="8"/>
        <v>0.67911808830216291</v>
      </c>
      <c r="K41" s="91">
        <f t="shared" si="8"/>
        <v>0.6167542881526179</v>
      </c>
      <c r="L41" s="91">
        <f t="shared" si="8"/>
        <v>0.56011739122669091</v>
      </c>
      <c r="M41" s="91">
        <f t="shared" si="8"/>
        <v>0.50868149274535213</v>
      </c>
      <c r="N41" s="91">
        <f t="shared" si="8"/>
        <v>0.46196898206458015</v>
      </c>
      <c r="O41" s="91">
        <f t="shared" si="8"/>
        <v>0.41954610779716112</v>
      </c>
      <c r="Q41" s="111" t="s">
        <v>177</v>
      </c>
      <c r="S41" s="91">
        <f>($C$21*$C$33*S37/($C$21+$C$22)+$C$22*$C$32*S37/($C$21+$C$22))/1000000</f>
        <v>0.97012665360787187</v>
      </c>
      <c r="T41" s="91">
        <f t="shared" ref="T41:AA41" si="9">($C$21*$C$33*T37/($C$21+$C$22)+$C$22*$C$32*T37/($C$21+$C$22))/1000000</f>
        <v>0.94271212746057342</v>
      </c>
      <c r="U41" s="91">
        <f t="shared" si="9"/>
        <v>0.91607230041165855</v>
      </c>
      <c r="V41" s="91">
        <f t="shared" si="9"/>
        <v>0.89018528046530288</v>
      </c>
      <c r="W41" s="91">
        <f t="shared" si="9"/>
        <v>0.86502979426510074</v>
      </c>
      <c r="X41" s="91">
        <f t="shared" si="9"/>
        <v>0.84058516961237584</v>
      </c>
      <c r="Y41" s="91">
        <f t="shared" si="9"/>
        <v>0.81683131847788348</v>
      </c>
      <c r="Z41" s="91">
        <f t="shared" si="9"/>
        <v>0.79374872049438172</v>
      </c>
      <c r="AA41" s="91">
        <f t="shared" si="9"/>
        <v>0.77131840691471021</v>
      </c>
    </row>
    <row r="42" spans="2:27" x14ac:dyDescent="0.25">
      <c r="B42" s="95" t="s">
        <v>172</v>
      </c>
      <c r="C42" s="114">
        <v>1E-3</v>
      </c>
      <c r="E42" s="115" t="s">
        <v>179</v>
      </c>
      <c r="F42" s="125">
        <f>SUM(G43:O43)</f>
        <v>12.218455686472605</v>
      </c>
      <c r="Q42" s="115" t="s">
        <v>179</v>
      </c>
      <c r="R42" s="125">
        <f>SUM(S43:AA43)</f>
        <v>16.663891828420162</v>
      </c>
    </row>
    <row r="43" spans="2:27" x14ac:dyDescent="0.25">
      <c r="B43" s="95" t="s">
        <v>174</v>
      </c>
      <c r="C43" s="104">
        <v>0.05</v>
      </c>
      <c r="E43" s="111" t="s">
        <v>181</v>
      </c>
      <c r="G43" s="91">
        <f t="shared" ref="G43:O43" si="10">G39*$C$31/1000000</f>
        <v>1.9353460300108081</v>
      </c>
      <c r="H43" s="91">
        <f t="shared" si="10"/>
        <v>1.7576221037676998</v>
      </c>
      <c r="I43" s="91">
        <f t="shared" si="10"/>
        <v>1.5962186667133107</v>
      </c>
      <c r="J43" s="91">
        <f t="shared" si="10"/>
        <v>1.4496369990467781</v>
      </c>
      <c r="K43" s="91">
        <f t="shared" si="10"/>
        <v>1.3165160092584529</v>
      </c>
      <c r="L43" s="91">
        <f t="shared" si="10"/>
        <v>1.1956195956460793</v>
      </c>
      <c r="M43" s="91">
        <f t="shared" si="10"/>
        <v>1.0858251684291933</v>
      </c>
      <c r="N43" s="91">
        <f t="shared" si="10"/>
        <v>0.98611322588543115</v>
      </c>
      <c r="O43" s="91">
        <f t="shared" si="10"/>
        <v>0.89555788771485123</v>
      </c>
      <c r="Q43" s="111" t="s">
        <v>181</v>
      </c>
      <c r="S43" s="91">
        <f>S39*$C$31/1000000</f>
        <v>2.0708202521115648</v>
      </c>
      <c r="T43" s="91">
        <f t="shared" ref="T43:AA43" si="11">T39*$C$31/1000000</f>
        <v>2.01230154660364</v>
      </c>
      <c r="U43" s="91">
        <f t="shared" si="11"/>
        <v>1.9554365041264745</v>
      </c>
      <c r="V43" s="91">
        <f t="shared" si="11"/>
        <v>1.9001783942988906</v>
      </c>
      <c r="W43" s="91">
        <f t="shared" si="11"/>
        <v>1.8464818072797002</v>
      </c>
      <c r="X43" s="91">
        <f t="shared" si="11"/>
        <v>1.7943026164514999</v>
      </c>
      <c r="Y43" s="91">
        <f t="shared" si="11"/>
        <v>1.7435979421576704</v>
      </c>
      <c r="Z43" s="91">
        <f t="shared" si="11"/>
        <v>1.6943261164658205</v>
      </c>
      <c r="AA43" s="91">
        <f t="shared" si="11"/>
        <v>1.646446648924903</v>
      </c>
    </row>
    <row r="44" spans="2:27" x14ac:dyDescent="0.25">
      <c r="B44" s="95" t="s">
        <v>176</v>
      </c>
      <c r="C44" s="126">
        <f>C21+C22</f>
        <v>1.75</v>
      </c>
      <c r="E44" s="123" t="s">
        <v>183</v>
      </c>
      <c r="F44" s="107">
        <f>SUM(G45:O45)</f>
        <v>0.53210851962702044</v>
      </c>
      <c r="Q44" s="123" t="s">
        <v>183</v>
      </c>
      <c r="R44" s="107">
        <f>SUM(S45:AA45)</f>
        <v>0.70655112076234983</v>
      </c>
    </row>
    <row r="45" spans="2:27" x14ac:dyDescent="0.25">
      <c r="B45" s="95" t="s">
        <v>178</v>
      </c>
      <c r="C45" s="104">
        <v>0.96</v>
      </c>
      <c r="E45" s="111" t="s">
        <v>185</v>
      </c>
      <c r="G45" s="110">
        <f t="shared" ref="G45:O45" si="12">(G43-G41-G34-G32)*$F$25</f>
        <v>0.10060137105068356</v>
      </c>
      <c r="H45" s="110">
        <f t="shared" si="12"/>
        <v>8.7228074228382135E-2</v>
      </c>
      <c r="I45" s="110">
        <f t="shared" si="12"/>
        <v>7.5353369903760209E-2</v>
      </c>
      <c r="J45" s="110">
        <f t="shared" si="12"/>
        <v>6.4821944229678491E-2</v>
      </c>
      <c r="K45" s="110">
        <f t="shared" si="12"/>
        <v>5.549390368162202E-2</v>
      </c>
      <c r="L45" s="110">
        <f t="shared" si="12"/>
        <v>4.7243283259205307E-2</v>
      </c>
      <c r="M45" s="110">
        <f t="shared" si="12"/>
        <v>3.995669663531376E-2</v>
      </c>
      <c r="N45" s="110">
        <f t="shared" si="12"/>
        <v>3.3532114893860834E-2</v>
      </c>
      <c r="O45" s="110">
        <f t="shared" si="12"/>
        <v>2.7877761744514215E-2</v>
      </c>
      <c r="Q45" s="111" t="s">
        <v>185</v>
      </c>
      <c r="S45" s="110">
        <f t="shared" ref="S45:AA45" si="13">(S43-S41-S34-S32)*$R$25</f>
        <v>0.10764346702423142</v>
      </c>
      <c r="T45" s="110">
        <f t="shared" si="13"/>
        <v>9.9867422184074822E-2</v>
      </c>
      <c r="U45" s="110">
        <f t="shared" si="13"/>
        <v>9.2311118327012193E-2</v>
      </c>
      <c r="V45" s="110">
        <f t="shared" si="13"/>
        <v>8.4968345856705069E-2</v>
      </c>
      <c r="W45" s="110">
        <f t="shared" si="13"/>
        <v>7.7833070651958047E-2</v>
      </c>
      <c r="X45" s="110">
        <f t="shared" si="13"/>
        <v>7.089942910808919E-2</v>
      </c>
      <c r="Y45" s="110">
        <f t="shared" si="13"/>
        <v>6.4161723318254898E-2</v>
      </c>
      <c r="Z45" s="110">
        <f t="shared" si="13"/>
        <v>5.7614416391167877E-2</v>
      </c>
      <c r="AA45" s="110">
        <f t="shared" si="13"/>
        <v>5.125212790085637E-2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10.65321833472021</v>
      </c>
      <c r="E48" s="66" t="s">
        <v>191</v>
      </c>
      <c r="F48" s="91">
        <f>SUM(G49:O49)</f>
        <v>5.913121233504552</v>
      </c>
      <c r="Q48" s="66" t="s">
        <v>191</v>
      </c>
      <c r="R48" s="91">
        <f>SUM(S49:AA49)</f>
        <v>8.0827809359479552</v>
      </c>
    </row>
    <row r="49" spans="2:27" x14ac:dyDescent="0.25">
      <c r="B49" s="129" t="s">
        <v>186</v>
      </c>
      <c r="C49" s="130">
        <f>C26*C25</f>
        <v>360000</v>
      </c>
      <c r="E49" s="111" t="s">
        <v>191</v>
      </c>
      <c r="G49" s="131">
        <f>G43-G41-G45-G47-G34</f>
        <v>0.92102816026117895</v>
      </c>
      <c r="H49" s="128">
        <f t="shared" ref="H49:O49" si="16">H43-H41-H45-H47-H34</f>
        <v>0.84039828540395789</v>
      </c>
      <c r="I49" s="128">
        <f t="shared" si="16"/>
        <v>0.76691437393446904</v>
      </c>
      <c r="J49" s="128">
        <f t="shared" si="16"/>
        <v>0.69993710766397788</v>
      </c>
      <c r="K49" s="128">
        <f t="shared" si="16"/>
        <v>0.63888477176911129</v>
      </c>
      <c r="L49" s="128">
        <f t="shared" si="16"/>
        <v>0.58322803737036844</v>
      </c>
      <c r="M49" s="128">
        <f t="shared" si="16"/>
        <v>0.5324852184972988</v>
      </c>
      <c r="N49" s="128">
        <f t="shared" si="16"/>
        <v>0.48621796018752417</v>
      </c>
      <c r="O49" s="128">
        <f t="shared" si="16"/>
        <v>0.44402731841666554</v>
      </c>
      <c r="Q49" s="111" t="s">
        <v>191</v>
      </c>
      <c r="S49" s="128">
        <f t="shared" ref="S49:Z49" si="17">S43-S41-S45-S47-S34</f>
        <v>0.98550013147946158</v>
      </c>
      <c r="T49" s="128">
        <f t="shared" si="17"/>
        <v>0.9621719969589918</v>
      </c>
      <c r="U49" s="128">
        <f t="shared" si="17"/>
        <v>0.93950308538780392</v>
      </c>
      <c r="V49" s="128">
        <f t="shared" si="17"/>
        <v>0.91747476797688254</v>
      </c>
      <c r="W49" s="128">
        <f t="shared" si="17"/>
        <v>0.89606894236264156</v>
      </c>
      <c r="X49" s="128">
        <f t="shared" si="17"/>
        <v>0.87526801773103491</v>
      </c>
      <c r="Y49" s="128">
        <f t="shared" si="17"/>
        <v>0.85505490036153209</v>
      </c>
      <c r="Z49" s="128">
        <f t="shared" si="17"/>
        <v>0.83541297958027094</v>
      </c>
      <c r="AA49" s="128">
        <f>AA43-AA41-AA45-AA47-AA34</f>
        <v>0.81632611410933653</v>
      </c>
    </row>
    <row r="50" spans="2:27" x14ac:dyDescent="0.25">
      <c r="B50" s="129" t="s">
        <v>188</v>
      </c>
      <c r="C50" s="130">
        <f>C27*C28</f>
        <v>6720000</v>
      </c>
      <c r="E50" s="66" t="s">
        <v>194</v>
      </c>
      <c r="F50" s="91">
        <f>C31</f>
        <v>0.80417039999999995</v>
      </c>
      <c r="Q50" s="66" t="s">
        <v>194</v>
      </c>
      <c r="R50" s="91">
        <f>C31</f>
        <v>0.80417039999999995</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0.37673339261918398</v>
      </c>
      <c r="Q52" s="66" t="s">
        <v>198</v>
      </c>
      <c r="R52" s="91">
        <f>R40*1000000/R38</f>
        <v>0.37673339261918393</v>
      </c>
    </row>
    <row r="53" spans="2:27" x14ac:dyDescent="0.25">
      <c r="B53" s="129" t="s">
        <v>193</v>
      </c>
      <c r="C53" s="133">
        <v>0</v>
      </c>
      <c r="E53" s="66" t="s">
        <v>200</v>
      </c>
      <c r="F53" s="91">
        <f>SUM(G54:O54)</f>
        <v>0.59131212335045524</v>
      </c>
      <c r="Q53" s="66" t="s">
        <v>200</v>
      </c>
      <c r="R53" s="91">
        <f>SUM(S54:AA54)</f>
        <v>0.80827809359479574</v>
      </c>
    </row>
    <row r="54" spans="2:27" x14ac:dyDescent="0.25">
      <c r="B54" s="129" t="s">
        <v>195</v>
      </c>
      <c r="C54" s="134">
        <f>(C52+C51+C50+C49+C40-C53)</f>
        <v>7550000</v>
      </c>
      <c r="E54" s="66" t="s">
        <v>201</v>
      </c>
      <c r="G54" s="91">
        <f t="shared" ref="G54:O54" si="18">G49*$C$46</f>
        <v>9.2102816026117904E-2</v>
      </c>
      <c r="H54" s="91">
        <f t="shared" si="18"/>
        <v>8.4039828540395795E-2</v>
      </c>
      <c r="I54" s="91">
        <f t="shared" si="18"/>
        <v>7.6691437393446915E-2</v>
      </c>
      <c r="J54" s="91">
        <f t="shared" si="18"/>
        <v>6.9993710766397793E-2</v>
      </c>
      <c r="K54" s="91">
        <f t="shared" si="18"/>
        <v>6.3888477176911138E-2</v>
      </c>
      <c r="L54" s="91">
        <f t="shared" si="18"/>
        <v>5.8322803737036848E-2</v>
      </c>
      <c r="M54" s="91">
        <f t="shared" si="18"/>
        <v>5.3248521849729884E-2</v>
      </c>
      <c r="N54" s="91">
        <f t="shared" si="18"/>
        <v>4.8621796018752418E-2</v>
      </c>
      <c r="O54" s="91">
        <f t="shared" si="18"/>
        <v>4.4402731841666557E-2</v>
      </c>
      <c r="Q54" s="66" t="s">
        <v>201</v>
      </c>
      <c r="S54" s="91">
        <f>S49*$C$46</f>
        <v>9.8550013147946161E-2</v>
      </c>
      <c r="T54" s="91">
        <f t="shared" ref="T54:AA54" si="19">T49*$C$46</f>
        <v>9.6217199695899189E-2</v>
      </c>
      <c r="U54" s="91">
        <f t="shared" si="19"/>
        <v>9.3950308538780392E-2</v>
      </c>
      <c r="V54" s="91">
        <f t="shared" si="19"/>
        <v>9.1747476797688257E-2</v>
      </c>
      <c r="W54" s="91">
        <f t="shared" si="19"/>
        <v>8.9606894236264167E-2</v>
      </c>
      <c r="X54" s="91">
        <f t="shared" si="19"/>
        <v>8.7526801773103499E-2</v>
      </c>
      <c r="Y54" s="91">
        <f t="shared" si="19"/>
        <v>8.5505490036153209E-2</v>
      </c>
      <c r="Z54" s="91">
        <f t="shared" si="19"/>
        <v>8.3541297958027103E-2</v>
      </c>
      <c r="AA54" s="91">
        <f t="shared" si="19"/>
        <v>8.1632611410933656E-2</v>
      </c>
    </row>
    <row r="55" spans="2:27" x14ac:dyDescent="0.25">
      <c r="B55" s="129" t="s">
        <v>196</v>
      </c>
      <c r="C55" s="135" t="s">
        <v>197</v>
      </c>
      <c r="E55" s="80" t="s">
        <v>202</v>
      </c>
      <c r="F55" s="91">
        <f>-(F30)</f>
        <v>-7.55</v>
      </c>
      <c r="G55" s="128">
        <f t="shared" ref="G55:N55" si="20">G43-G41-G54-G45-G47-G34</f>
        <v>0.82892534423506103</v>
      </c>
      <c r="H55" s="128">
        <f t="shared" si="20"/>
        <v>0.75635845686356207</v>
      </c>
      <c r="I55" s="128">
        <f t="shared" si="20"/>
        <v>0.69022293654102218</v>
      </c>
      <c r="J55" s="128">
        <f t="shared" si="20"/>
        <v>0.62994339689758005</v>
      </c>
      <c r="K55" s="128">
        <f t="shared" si="20"/>
        <v>0.57499629459220014</v>
      </c>
      <c r="L55" s="128">
        <f t="shared" si="20"/>
        <v>0.52490523363333164</v>
      </c>
      <c r="M55" s="128">
        <f t="shared" si="20"/>
        <v>0.4792366966475689</v>
      </c>
      <c r="N55" s="128">
        <f t="shared" si="20"/>
        <v>0.43759616416877173</v>
      </c>
      <c r="O55" s="128">
        <f>O43-O41-O54-O45-O47-O34+O35</f>
        <v>0.59217713144978745</v>
      </c>
      <c r="Q55" s="80" t="s">
        <v>202</v>
      </c>
      <c r="R55" s="91">
        <f>-(R30)</f>
        <v>-7.55</v>
      </c>
      <c r="S55" s="128">
        <f>S43-S41-S54-S45-S47-S34</f>
        <v>0.88695011833151538</v>
      </c>
      <c r="T55" s="128">
        <f t="shared" ref="T55:Z55" si="21">T43-T41-T54-T45-T47-T34</f>
        <v>0.86595479726309266</v>
      </c>
      <c r="U55" s="128">
        <f t="shared" si="21"/>
        <v>0.84555277684902352</v>
      </c>
      <c r="V55" s="128">
        <f t="shared" si="21"/>
        <v>0.8257272911791943</v>
      </c>
      <c r="W55" s="128">
        <f t="shared" si="21"/>
        <v>0.80646204812637734</v>
      </c>
      <c r="X55" s="128">
        <f t="shared" si="21"/>
        <v>0.78774121595793145</v>
      </c>
      <c r="Y55" s="128">
        <f t="shared" si="21"/>
        <v>0.76954941032537894</v>
      </c>
      <c r="Z55" s="128">
        <f t="shared" si="21"/>
        <v>0.75187168162224394</v>
      </c>
      <c r="AA55" s="128">
        <f>AA43-AA41-AA54-AA45-AA47-AA34+AA35</f>
        <v>1.0886935026984026</v>
      </c>
    </row>
    <row r="56" spans="2:27" ht="13.95" thickBot="1" x14ac:dyDescent="0.3">
      <c r="B56" s="129" t="s">
        <v>199</v>
      </c>
      <c r="C56" s="136">
        <f>F56</f>
        <v>-0.26962097284385633</v>
      </c>
      <c r="E56" s="137" t="s">
        <v>203</v>
      </c>
      <c r="F56" s="93">
        <f>SUM(F55:O55)/F30</f>
        <v>-0.26962097284385633</v>
      </c>
      <c r="G56" s="137"/>
      <c r="H56" s="137"/>
      <c r="I56" s="137"/>
      <c r="J56" s="137"/>
      <c r="K56" s="137"/>
      <c r="L56" s="137"/>
      <c r="M56" s="137"/>
      <c r="N56" s="137"/>
      <c r="O56" s="137"/>
      <c r="Q56" s="137" t="s">
        <v>131</v>
      </c>
      <c r="R56" s="93">
        <f>IRR(R55:AA55)</f>
        <v>2.0591176421191904E-3</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1B0A0-96C1-4046-9ADC-44F1D28A6E3C}">
  <sheetPr>
    <tabColor theme="7"/>
  </sheetPr>
  <dimension ref="C57"/>
  <sheetViews>
    <sheetView workbookViewId="0">
      <selection activeCell="J30" sqref="J30:K30"/>
    </sheetView>
  </sheetViews>
  <sheetFormatPr defaultRowHeight="13.95" x14ac:dyDescent="0.25"/>
  <sheetData>
    <row r="57" spans="3:3" x14ac:dyDescent="0.25">
      <c r="C57" s="143"/>
    </row>
  </sheetData>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87A39-D77F-436F-96FA-E2823F67C967}">
  <sheetPr>
    <tabColor theme="7" tint="0.39997558519241921"/>
  </sheetPr>
  <dimension ref="A1:AA57"/>
  <sheetViews>
    <sheetView zoomScale="70" zoomScaleNormal="70" workbookViewId="0">
      <selection activeCell="J30" sqref="J30:K30"/>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44140625" style="66" bestFit="1" customWidth="1"/>
    <col min="7" max="7" width="11" style="66" bestFit="1" customWidth="1"/>
    <col min="8" max="15" width="9.33203125" style="66" bestFit="1" customWidth="1"/>
    <col min="16" max="16" width="13.21875" style="66" bestFit="1" customWidth="1"/>
    <col min="17" max="17" width="45.44140625" style="66" bestFit="1" customWidth="1"/>
    <col min="18" max="27" width="10" style="66"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224</v>
      </c>
      <c r="E8" s="79"/>
      <c r="F8" s="79"/>
      <c r="G8" s="79"/>
      <c r="H8" s="79"/>
    </row>
    <row r="9" spans="1:24" s="75" customFormat="1" x14ac:dyDescent="0.3">
      <c r="B9" s="80"/>
      <c r="D9" s="81"/>
      <c r="E9" s="82"/>
      <c r="F9" s="82"/>
      <c r="G9" s="82"/>
      <c r="H9" s="82"/>
    </row>
    <row r="10" spans="1:24" s="75" customFormat="1" x14ac:dyDescent="0.3">
      <c r="B10" s="57" t="s">
        <v>6</v>
      </c>
      <c r="C10" s="60" t="s">
        <v>206</v>
      </c>
      <c r="D10" s="138" t="s">
        <v>209</v>
      </c>
      <c r="E10" s="82"/>
      <c r="F10" s="82"/>
      <c r="G10" s="82"/>
      <c r="H10" s="82"/>
    </row>
    <row r="11" spans="1:24" s="75" customFormat="1" x14ac:dyDescent="0.3">
      <c r="B11" s="62" t="s">
        <v>14</v>
      </c>
      <c r="C11" s="63" t="s">
        <v>63</v>
      </c>
      <c r="D11" s="81"/>
      <c r="E11" s="82"/>
      <c r="F11" s="82"/>
      <c r="G11" s="82"/>
      <c r="H11" s="82"/>
    </row>
    <row r="12" spans="1:24" s="75" customFormat="1" x14ac:dyDescent="0.3">
      <c r="B12" s="58" t="s">
        <v>15</v>
      </c>
      <c r="C12" s="83">
        <v>-1.3315232437421942E-3</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-1.3315232437421942E-3</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208</v>
      </c>
      <c r="E20" s="86" t="s">
        <v>125</v>
      </c>
      <c r="F20" s="87">
        <f>F51</f>
        <v>0.44080801410952969</v>
      </c>
    </row>
    <row r="21" spans="2:27" x14ac:dyDescent="0.25">
      <c r="B21" s="88" t="s">
        <v>28</v>
      </c>
      <c r="C21" s="89">
        <v>1</v>
      </c>
      <c r="E21" s="66" t="s">
        <v>127</v>
      </c>
      <c r="F21" s="90">
        <f>F56</f>
        <v>-0.28138079364774632</v>
      </c>
    </row>
    <row r="22" spans="2:27" x14ac:dyDescent="0.25">
      <c r="B22" s="88" t="s">
        <v>27</v>
      </c>
      <c r="C22" s="89">
        <v>1</v>
      </c>
      <c r="E22" s="66" t="s">
        <v>129</v>
      </c>
      <c r="F22" s="91">
        <f>SUM(F55:O55)</f>
        <v>-2.1244249920404847</v>
      </c>
    </row>
    <row r="23" spans="2:27" ht="13.95" thickBot="1" x14ac:dyDescent="0.3">
      <c r="B23" s="88" t="s">
        <v>69</v>
      </c>
      <c r="C23" s="89">
        <v>2</v>
      </c>
      <c r="E23" s="92" t="s">
        <v>131</v>
      </c>
      <c r="F23" s="93">
        <f>R56</f>
        <v>-1.3315232437421942E-3</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0.90501320000000018</v>
      </c>
      <c r="E31" s="109" t="s">
        <v>157</v>
      </c>
      <c r="F31" s="110">
        <f>SUM(G32:O32)</f>
        <v>4.9334807709982735</v>
      </c>
      <c r="G31" s="91"/>
      <c r="H31" s="91"/>
      <c r="I31" s="91"/>
      <c r="J31" s="91"/>
      <c r="K31" s="91"/>
      <c r="L31" s="91"/>
      <c r="M31" s="91"/>
      <c r="N31" s="91"/>
      <c r="O31" s="91"/>
      <c r="Q31" s="109" t="s">
        <v>157</v>
      </c>
      <c r="R31" s="110">
        <f>SUM(S32:AA32)</f>
        <v>6.8150029413267506</v>
      </c>
      <c r="S31" s="91"/>
      <c r="T31" s="91"/>
      <c r="U31" s="91"/>
      <c r="V31" s="91"/>
      <c r="W31" s="91"/>
      <c r="X31" s="91"/>
      <c r="Y31" s="91"/>
      <c r="Z31" s="91"/>
      <c r="AA31" s="91"/>
    </row>
    <row r="32" spans="2:27" x14ac:dyDescent="0.25">
      <c r="B32" s="95" t="s">
        <v>143</v>
      </c>
      <c r="C32" s="108">
        <v>0.61081700000000005</v>
      </c>
      <c r="E32" s="111" t="s">
        <v>159</v>
      </c>
      <c r="F32" s="91"/>
      <c r="G32" s="110">
        <f t="shared" ref="G32:O32" si="0">($C$49+$C$50+$C$40)*(1-$C$43)/$C$48/1000000/(1+$F$24)^G28</f>
        <v>0.70768462526757514</v>
      </c>
      <c r="H32" s="110">
        <f t="shared" si="0"/>
        <v>0.66138750025007031</v>
      </c>
      <c r="I32" s="110">
        <f t="shared" si="0"/>
        <v>0.61811915911221516</v>
      </c>
      <c r="J32" s="110">
        <f t="shared" si="0"/>
        <v>0.57768145711421981</v>
      </c>
      <c r="K32" s="110">
        <f t="shared" si="0"/>
        <v>0.53988921225628017</v>
      </c>
      <c r="L32" s="110">
        <f t="shared" si="0"/>
        <v>0.50456935724885998</v>
      </c>
      <c r="M32" s="110">
        <f t="shared" si="0"/>
        <v>0.47156014696155135</v>
      </c>
      <c r="N32" s="110">
        <f t="shared" si="0"/>
        <v>0.44071041772107605</v>
      </c>
      <c r="O32" s="110">
        <f t="shared" si="0"/>
        <v>0.41187889506642616</v>
      </c>
      <c r="Q32" s="111" t="s">
        <v>159</v>
      </c>
      <c r="R32" s="91"/>
      <c r="S32" s="110">
        <f t="shared" ref="S32:AA32" si="1">($C$49+$C$50+$C$40)*(1-$C$43)/$C$48/1000000/(1+$R$24)^S28</f>
        <v>0.75722254903630548</v>
      </c>
      <c r="T32" s="110">
        <f t="shared" si="1"/>
        <v>0.75722254903630548</v>
      </c>
      <c r="U32" s="110">
        <f t="shared" si="1"/>
        <v>0.75722254903630548</v>
      </c>
      <c r="V32" s="110">
        <f t="shared" si="1"/>
        <v>0.75722254903630548</v>
      </c>
      <c r="W32" s="110">
        <f t="shared" si="1"/>
        <v>0.75722254903630548</v>
      </c>
      <c r="X32" s="110">
        <f t="shared" si="1"/>
        <v>0.75722254903630548</v>
      </c>
      <c r="Y32" s="110">
        <f t="shared" si="1"/>
        <v>0.75722254903630548</v>
      </c>
      <c r="Z32" s="110">
        <f t="shared" si="1"/>
        <v>0.75722254903630548</v>
      </c>
      <c r="AA32" s="110">
        <f t="shared" si="1"/>
        <v>0.75722254903630548</v>
      </c>
    </row>
    <row r="33" spans="2:27" x14ac:dyDescent="0.25">
      <c r="B33" s="95" t="s">
        <v>154</v>
      </c>
      <c r="C33" s="108">
        <v>0.31662119999999999</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20148870.294884048</v>
      </c>
      <c r="G36" s="120"/>
      <c r="H36" s="120"/>
      <c r="I36" s="120"/>
      <c r="J36" s="120"/>
      <c r="K36" s="120"/>
      <c r="L36" s="120"/>
      <c r="M36" s="120"/>
      <c r="N36" s="120"/>
      <c r="O36" s="120"/>
      <c r="Q36" s="118" t="s">
        <v>167</v>
      </c>
      <c r="R36" s="119">
        <f>SUM(S37:AA37)</f>
        <v>27429841.838013075</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3235606.659219095</v>
      </c>
      <c r="H37" s="119">
        <f t="shared" si="4"/>
        <v>2926470.3120903373</v>
      </c>
      <c r="I37" s="119">
        <f t="shared" si="4"/>
        <v>2646869.4713383582</v>
      </c>
      <c r="J37" s="119">
        <f t="shared" si="4"/>
        <v>2393982.2554696519</v>
      </c>
      <c r="K37" s="119">
        <f t="shared" si="4"/>
        <v>2165256.3912060503</v>
      </c>
      <c r="L37" s="119">
        <f t="shared" si="4"/>
        <v>1958383.45457531</v>
      </c>
      <c r="M37" s="119">
        <f t="shared" si="4"/>
        <v>1771275.5730595386</v>
      </c>
      <c r="N37" s="119">
        <f t="shared" si="4"/>
        <v>1602044.353667075</v>
      </c>
      <c r="O37" s="119">
        <f t="shared" si="4"/>
        <v>1448981.8242586276</v>
      </c>
      <c r="Q37" s="121" t="s">
        <v>169</v>
      </c>
      <c r="R37" s="119"/>
      <c r="S37" s="119">
        <f t="shared" ref="S37:AA37" si="5">$C$27*$C$44*$C$34/$C$45*($C$35*(1-$C$36)^((S28-1)*$C$34*$C$44))/$C$29/$C$30/((1+$R$24)^S28)</f>
        <v>3462099.1253644316</v>
      </c>
      <c r="T37" s="119">
        <f t="shared" si="5"/>
        <v>3350515.8603122272</v>
      </c>
      <c r="U37" s="119">
        <f t="shared" si="5"/>
        <v>3242528.9177767569</v>
      </c>
      <c r="V37" s="119">
        <f t="shared" si="5"/>
        <v>3138022.3884804202</v>
      </c>
      <c r="W37" s="119">
        <f t="shared" si="5"/>
        <v>3036884.0988952825</v>
      </c>
      <c r="X37" s="119">
        <f t="shared" si="5"/>
        <v>2939005.4908400653</v>
      </c>
      <c r="Y37" s="119">
        <f t="shared" si="5"/>
        <v>2844281.5049577234</v>
      </c>
      <c r="Z37" s="119">
        <f t="shared" si="5"/>
        <v>2752610.4679485294</v>
      </c>
      <c r="AA37" s="119">
        <f t="shared" si="5"/>
        <v>2663893.9834376359</v>
      </c>
    </row>
    <row r="38" spans="2:27" x14ac:dyDescent="0.25">
      <c r="B38" s="95" t="s">
        <v>164</v>
      </c>
      <c r="C38" s="122">
        <v>1.4999999999999999E-2</v>
      </c>
      <c r="E38" s="118" t="s">
        <v>171</v>
      </c>
      <c r="F38" s="119">
        <f>SUM(G39:O39)</f>
        <v>17127637.788645137</v>
      </c>
      <c r="G38" s="120"/>
      <c r="H38" s="120"/>
      <c r="I38" s="120"/>
      <c r="J38" s="120"/>
      <c r="K38" s="120"/>
      <c r="L38" s="120"/>
      <c r="M38" s="120"/>
      <c r="N38" s="120"/>
      <c r="O38" s="120"/>
      <c r="Q38" s="118" t="s">
        <v>171</v>
      </c>
      <c r="R38" s="119">
        <f>SUM(S39:AA39)</f>
        <v>23316860.385993954</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2750441.9887850466</v>
      </c>
      <c r="H39" s="119">
        <f t="shared" si="6"/>
        <v>2487659.2469520904</v>
      </c>
      <c r="I39" s="119">
        <f t="shared" si="6"/>
        <v>2249983.2951139132</v>
      </c>
      <c r="J39" s="119">
        <f t="shared" si="6"/>
        <v>2035015.3802190574</v>
      </c>
      <c r="K39" s="119">
        <f t="shared" si="6"/>
        <v>1840585.9308917436</v>
      </c>
      <c r="L39" s="119">
        <f t="shared" si="6"/>
        <v>1664732.6609551001</v>
      </c>
      <c r="M39" s="119">
        <f t="shared" si="6"/>
        <v>1505680.7649876839</v>
      </c>
      <c r="N39" s="119">
        <f t="shared" si="6"/>
        <v>1361825.0060362346</v>
      </c>
      <c r="O39" s="119">
        <f t="shared" si="6"/>
        <v>1231713.5147042675</v>
      </c>
      <c r="Q39" s="121" t="s">
        <v>173</v>
      </c>
      <c r="R39" s="120"/>
      <c r="S39" s="119">
        <f t="shared" ref="S39:AA39" si="7">$C$27*$C$44*$C$34*$C$45*($C$35*(1-$C$36)^((S28-1)*$C$34*$C$44))*$C$29*$C$30/((1+$R$24)^S28)</f>
        <v>2942972.9279999998</v>
      </c>
      <c r="T39" s="119">
        <f t="shared" si="7"/>
        <v>2848121.0718354485</v>
      </c>
      <c r="U39" s="119">
        <f t="shared" si="7"/>
        <v>2756326.2857962339</v>
      </c>
      <c r="V39" s="119">
        <f t="shared" si="7"/>
        <v>2667490.0406797733</v>
      </c>
      <c r="W39" s="119">
        <f t="shared" si="7"/>
        <v>2581516.9828742859</v>
      </c>
      <c r="X39" s="119">
        <f t="shared" si="7"/>
        <v>2498314.8320096694</v>
      </c>
      <c r="Y39" s="119">
        <f t="shared" si="7"/>
        <v>2417794.2819070951</v>
      </c>
      <c r="Z39" s="119">
        <f t="shared" si="7"/>
        <v>2339868.9047209797</v>
      </c>
      <c r="AA39" s="119">
        <f t="shared" si="7"/>
        <v>2264455.0581704685</v>
      </c>
    </row>
    <row r="40" spans="2:27" x14ac:dyDescent="0.25">
      <c r="B40" s="95" t="s">
        <v>168</v>
      </c>
      <c r="C40" s="97">
        <v>350000</v>
      </c>
      <c r="E40" s="123" t="s">
        <v>175</v>
      </c>
      <c r="F40" s="124">
        <f>SUM(G41:O41)</f>
        <v>9.3434159991603654</v>
      </c>
      <c r="Q40" s="123" t="s">
        <v>175</v>
      </c>
      <c r="R40" s="124">
        <f>SUM(S41:AA41)</f>
        <v>12.719741570265768</v>
      </c>
    </row>
    <row r="41" spans="2:27" x14ac:dyDescent="0.25">
      <c r="B41" s="95" t="s">
        <v>170</v>
      </c>
      <c r="C41" s="122">
        <v>0.01</v>
      </c>
      <c r="E41" s="111" t="s">
        <v>177</v>
      </c>
      <c r="G41" s="91">
        <f>($C$21*$C$33*G37/($C$21+$C$22)+$C$22*$C$32*G37/($C$21+$C$22))/1000000</f>
        <v>1.5004126079670856</v>
      </c>
      <c r="H41" s="91">
        <f t="shared" ref="H41:O41" si="8">($C$21*$C$33*H37/($C$21+$C$22)+$C$22*$C$32*H37/($C$21+$C$22))/1000000</f>
        <v>1.3570601792992505</v>
      </c>
      <c r="I41" s="91">
        <f t="shared" si="8"/>
        <v>1.2274039290664993</v>
      </c>
      <c r="J41" s="91">
        <f t="shared" si="8"/>
        <v>1.110135296922357</v>
      </c>
      <c r="K41" s="91">
        <f t="shared" si="8"/>
        <v>1.0040707449993176</v>
      </c>
      <c r="L41" s="91">
        <f t="shared" si="8"/>
        <v>0.90813981301055369</v>
      </c>
      <c r="M41" s="91">
        <f t="shared" si="8"/>
        <v>0.82137431459115351</v>
      </c>
      <c r="N41" s="91">
        <f t="shared" si="8"/>
        <v>0.74289856584257774</v>
      </c>
      <c r="O41" s="91">
        <f t="shared" si="8"/>
        <v>0.67192054746156893</v>
      </c>
      <c r="Q41" s="111" t="s">
        <v>177</v>
      </c>
      <c r="S41" s="91">
        <f>($C$21*$C$33*S37/($C$21+$C$22)+$C$22*$C$32*S37/($C$21+$C$22))/1000000</f>
        <v>1.6054414905247814</v>
      </c>
      <c r="T41" s="91">
        <f t="shared" ref="T41:AA41" si="9">($C$21*$C$33*T37/($C$21+$C$22)+$C$22*$C$32*T37/($C$21+$C$22))/1000000</f>
        <v>1.5536981992797116</v>
      </c>
      <c r="U41" s="91">
        <f t="shared" si="9"/>
        <v>1.5036225914754118</v>
      </c>
      <c r="V41" s="91">
        <f t="shared" si="9"/>
        <v>1.4551609177659908</v>
      </c>
      <c r="W41" s="91">
        <f t="shared" si="9"/>
        <v>1.4082611611440314</v>
      </c>
      <c r="X41" s="91">
        <f t="shared" si="9"/>
        <v>1.3628729811074134</v>
      </c>
      <c r="Y41" s="91">
        <f t="shared" si="9"/>
        <v>1.3189476596256411</v>
      </c>
      <c r="Z41" s="91">
        <f t="shared" si="9"/>
        <v>1.276438048847671</v>
      </c>
      <c r="AA41" s="91">
        <f t="shared" si="9"/>
        <v>1.2352985204951152</v>
      </c>
    </row>
    <row r="42" spans="2:27" x14ac:dyDescent="0.25">
      <c r="B42" s="95" t="s">
        <v>172</v>
      </c>
      <c r="C42" s="114">
        <v>1E-3</v>
      </c>
      <c r="E42" s="115" t="s">
        <v>179</v>
      </c>
      <c r="F42" s="125">
        <f>SUM(G43:O43)</f>
        <v>15.500738283542663</v>
      </c>
      <c r="Q42" s="115" t="s">
        <v>179</v>
      </c>
      <c r="R42" s="125">
        <f>SUM(S43:AA43)</f>
        <v>21.102066431881628</v>
      </c>
    </row>
    <row r="43" spans="2:27" x14ac:dyDescent="0.25">
      <c r="B43" s="95" t="s">
        <v>174</v>
      </c>
      <c r="C43" s="104">
        <v>0.05</v>
      </c>
      <c r="E43" s="111" t="s">
        <v>181</v>
      </c>
      <c r="G43" s="91">
        <f t="shared" ref="G43:O43" si="10">G39*$C$31/1000000</f>
        <v>2.4891863056847199</v>
      </c>
      <c r="H43" s="91">
        <f t="shared" si="10"/>
        <v>2.251364455593702</v>
      </c>
      <c r="I43" s="91">
        <f t="shared" si="10"/>
        <v>2.0362645818575875</v>
      </c>
      <c r="J43" s="91">
        <f t="shared" si="10"/>
        <v>1.8417157813012663</v>
      </c>
      <c r="K43" s="91">
        <f t="shared" si="10"/>
        <v>1.665754563191316</v>
      </c>
      <c r="L43" s="91">
        <f t="shared" si="10"/>
        <v>1.5066050326354905</v>
      </c>
      <c r="M43" s="91">
        <f t="shared" si="10"/>
        <v>1.3626609672999519</v>
      </c>
      <c r="N43" s="91">
        <f t="shared" si="10"/>
        <v>1.2324696065528722</v>
      </c>
      <c r="O43" s="91">
        <f t="shared" si="10"/>
        <v>1.1147169894257565</v>
      </c>
      <c r="Q43" s="111" t="s">
        <v>181</v>
      </c>
      <c r="S43" s="91">
        <f>S39*$C$31/1000000</f>
        <v>2.66342934708265</v>
      </c>
      <c r="T43" s="91">
        <f t="shared" ref="T43:AA43" si="11">T39*$C$31/1000000</f>
        <v>2.5775871652092297</v>
      </c>
      <c r="U43" s="91">
        <f t="shared" si="11"/>
        <v>2.4945116721525649</v>
      </c>
      <c r="V43" s="91">
        <f t="shared" si="11"/>
        <v>2.4141136976837325</v>
      </c>
      <c r="W43" s="91">
        <f t="shared" si="11"/>
        <v>2.3363069455254033</v>
      </c>
      <c r="X43" s="91">
        <f t="shared" si="11"/>
        <v>2.2610079007245338</v>
      </c>
      <c r="Y43" s="91">
        <f t="shared" si="11"/>
        <v>2.1881357400104426</v>
      </c>
      <c r="Z43" s="91">
        <f t="shared" si="11"/>
        <v>2.1176122450420292</v>
      </c>
      <c r="AA43" s="91">
        <f t="shared" si="11"/>
        <v>2.049361718451042</v>
      </c>
    </row>
    <row r="44" spans="2:27" x14ac:dyDescent="0.25">
      <c r="B44" s="95" t="s">
        <v>176</v>
      </c>
      <c r="C44" s="126">
        <f>C21+C22</f>
        <v>2</v>
      </c>
      <c r="E44" s="123" t="s">
        <v>183</v>
      </c>
      <c r="F44" s="107">
        <f>SUM(G45:O45)</f>
        <v>0.29366287747640019</v>
      </c>
      <c r="Q44" s="123" t="s">
        <v>183</v>
      </c>
      <c r="R44" s="107">
        <f>SUM(S45:AA45)</f>
        <v>0.37484298007227779</v>
      </c>
    </row>
    <row r="45" spans="2:27" x14ac:dyDescent="0.25">
      <c r="B45" s="95" t="s">
        <v>178</v>
      </c>
      <c r="C45" s="104">
        <v>0.96</v>
      </c>
      <c r="E45" s="111" t="s">
        <v>185</v>
      </c>
      <c r="G45" s="110">
        <f t="shared" ref="G45:O45" si="12">(G43-G41-G34-G32)*$F$25</f>
        <v>6.8508249420925982E-2</v>
      </c>
      <c r="H45" s="110">
        <f t="shared" si="12"/>
        <v>5.6580578411479621E-2</v>
      </c>
      <c r="I45" s="110">
        <f t="shared" si="12"/>
        <v>4.6144611177086792E-2</v>
      </c>
      <c r="J45" s="110">
        <f t="shared" si="12"/>
        <v>3.7034792103432662E-2</v>
      </c>
      <c r="K45" s="110">
        <f t="shared" si="12"/>
        <v>2.9102890070154125E-2</v>
      </c>
      <c r="L45" s="110">
        <f t="shared" si="12"/>
        <v>2.2216244646565547E-2</v>
      </c>
      <c r="M45" s="110">
        <f t="shared" si="12"/>
        <v>1.6256186299004605E-2</v>
      </c>
      <c r="N45" s="110">
        <f t="shared" si="12"/>
        <v>1.1116613562438094E-2</v>
      </c>
      <c r="O45" s="110">
        <f t="shared" si="12"/>
        <v>6.7027117853127594E-3</v>
      </c>
      <c r="Q45" s="111" t="s">
        <v>185</v>
      </c>
      <c r="S45" s="110">
        <f t="shared" ref="S45:AA45" si="13">(S43-S41-S34-S32)*$R$25</f>
        <v>7.3303826880390804E-2</v>
      </c>
      <c r="T45" s="110">
        <f t="shared" si="13"/>
        <v>6.4779104223303158E-2</v>
      </c>
      <c r="U45" s="110">
        <f t="shared" si="13"/>
        <v>5.6529132910211916E-2</v>
      </c>
      <c r="V45" s="110">
        <f t="shared" si="13"/>
        <v>4.8545057720359081E-2</v>
      </c>
      <c r="W45" s="110">
        <f t="shared" si="13"/>
        <v>4.0818308836266609E-2</v>
      </c>
      <c r="X45" s="110">
        <f t="shared" si="13"/>
        <v>3.3340592645203754E-2</v>
      </c>
      <c r="Y45" s="110">
        <f t="shared" si="13"/>
        <v>2.6103882837124032E-2</v>
      </c>
      <c r="Z45" s="110">
        <f t="shared" si="13"/>
        <v>1.9100411789513189E-2</v>
      </c>
      <c r="AA45" s="110">
        <f t="shared" si="13"/>
        <v>1.2322662229905329E-2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9.3215660428801836</v>
      </c>
      <c r="E48" s="66" t="s">
        <v>191</v>
      </c>
      <c r="F48" s="91">
        <f>SUM(G49:O49)</f>
        <v>5.8144694034274753</v>
      </c>
      <c r="Q48" s="66" t="s">
        <v>191</v>
      </c>
      <c r="R48" s="91">
        <f>SUM(S49:AA49)</f>
        <v>7.9395318815435836</v>
      </c>
    </row>
    <row r="49" spans="2:27" x14ac:dyDescent="0.25">
      <c r="B49" s="129" t="s">
        <v>186</v>
      </c>
      <c r="C49" s="130">
        <f>C26*C25</f>
        <v>360000</v>
      </c>
      <c r="E49" s="111" t="s">
        <v>191</v>
      </c>
      <c r="G49" s="131">
        <f>G43-G41-G45-G47-G34</f>
        <v>0.91320937353035314</v>
      </c>
      <c r="H49" s="128">
        <f t="shared" ref="H49:O49" si="16">H43-H41-H45-H47-H34</f>
        <v>0.83112923548450912</v>
      </c>
      <c r="I49" s="128">
        <f t="shared" si="16"/>
        <v>0.75655299264347553</v>
      </c>
      <c r="J49" s="128">
        <f t="shared" si="16"/>
        <v>0.68878583342451782</v>
      </c>
      <c r="K49" s="128">
        <f t="shared" si="16"/>
        <v>0.62719788246674257</v>
      </c>
      <c r="L49" s="128">
        <f t="shared" si="16"/>
        <v>0.5712180911885566</v>
      </c>
      <c r="M49" s="128">
        <f t="shared" si="16"/>
        <v>0.52032870585856517</v>
      </c>
      <c r="N49" s="128">
        <f t="shared" si="16"/>
        <v>0.47406025840839033</v>
      </c>
      <c r="O49" s="128">
        <f t="shared" si="16"/>
        <v>0.43198703042236442</v>
      </c>
      <c r="Q49" s="111" t="s">
        <v>191</v>
      </c>
      <c r="S49" s="128">
        <f t="shared" ref="S49:Z49" si="17">S43-S41-S45-S47-S34</f>
        <v>0.97713402967747787</v>
      </c>
      <c r="T49" s="128">
        <f t="shared" si="17"/>
        <v>0.95155986170621498</v>
      </c>
      <c r="U49" s="128">
        <f t="shared" si="17"/>
        <v>0.92680994776694126</v>
      </c>
      <c r="V49" s="128">
        <f t="shared" si="17"/>
        <v>0.90285772219738269</v>
      </c>
      <c r="W49" s="128">
        <f t="shared" si="17"/>
        <v>0.87967747554510534</v>
      </c>
      <c r="X49" s="128">
        <f t="shared" si="17"/>
        <v>0.85724432697191677</v>
      </c>
      <c r="Y49" s="128">
        <f t="shared" si="17"/>
        <v>0.83553419754767755</v>
      </c>
      <c r="Z49" s="128">
        <f t="shared" si="17"/>
        <v>0.81452378440484507</v>
      </c>
      <c r="AA49" s="128">
        <f>AA43-AA41-AA45-AA47-AA34</f>
        <v>0.7941905357260215</v>
      </c>
    </row>
    <row r="50" spans="2:27" x14ac:dyDescent="0.25">
      <c r="B50" s="129" t="s">
        <v>188</v>
      </c>
      <c r="C50" s="130">
        <f>C27*C28</f>
        <v>6720000</v>
      </c>
      <c r="E50" s="66" t="s">
        <v>194</v>
      </c>
      <c r="F50" s="91">
        <f>C31</f>
        <v>0.90501320000000018</v>
      </c>
      <c r="Q50" s="66" t="s">
        <v>194</v>
      </c>
      <c r="R50" s="91">
        <f>C31</f>
        <v>0.90501320000000018</v>
      </c>
    </row>
    <row r="51" spans="2:27" x14ac:dyDescent="0.25">
      <c r="B51" s="129" t="s">
        <v>190</v>
      </c>
      <c r="C51" s="130">
        <f>C38*C27*1000</f>
        <v>72000</v>
      </c>
      <c r="E51" s="66" t="s">
        <v>125</v>
      </c>
      <c r="F51" s="91">
        <f>F30/F38*1000000</f>
        <v>0.44080801410952969</v>
      </c>
      <c r="Q51" s="66" t="s">
        <v>125</v>
      </c>
      <c r="R51" s="91">
        <f>R30/R38*1000000</f>
        <v>0.32380002603331443</v>
      </c>
    </row>
    <row r="52" spans="2:27" x14ac:dyDescent="0.25">
      <c r="B52" s="129" t="s">
        <v>192</v>
      </c>
      <c r="C52" s="132">
        <f>C41*C27*1000</f>
        <v>48000</v>
      </c>
      <c r="E52" s="66" t="s">
        <v>198</v>
      </c>
      <c r="F52" s="91">
        <f>F40*1000000/F38</f>
        <v>0.54551690749524351</v>
      </c>
      <c r="Q52" s="66" t="s">
        <v>198</v>
      </c>
      <c r="R52" s="91">
        <f>R40*1000000/R38</f>
        <v>0.5455169074952434</v>
      </c>
    </row>
    <row r="53" spans="2:27" x14ac:dyDescent="0.25">
      <c r="B53" s="129" t="s">
        <v>193</v>
      </c>
      <c r="C53" s="133">
        <v>0</v>
      </c>
      <c r="E53" s="66" t="s">
        <v>200</v>
      </c>
      <c r="F53" s="91">
        <f>SUM(G54:O54)</f>
        <v>0.58144694034274758</v>
      </c>
      <c r="Q53" s="66" t="s">
        <v>200</v>
      </c>
      <c r="R53" s="91">
        <f>SUM(S54:AA54)</f>
        <v>0.79395318815435822</v>
      </c>
    </row>
    <row r="54" spans="2:27" x14ac:dyDescent="0.25">
      <c r="B54" s="129" t="s">
        <v>195</v>
      </c>
      <c r="C54" s="134">
        <f>(C52+C51+C50+C49+C40-C53)</f>
        <v>7550000</v>
      </c>
      <c r="E54" s="66" t="s">
        <v>201</v>
      </c>
      <c r="G54" s="91">
        <f t="shared" ref="G54:O54" si="18">G49*$C$46</f>
        <v>9.1320937353035314E-2</v>
      </c>
      <c r="H54" s="91">
        <f t="shared" si="18"/>
        <v>8.3112923548450915E-2</v>
      </c>
      <c r="I54" s="91">
        <f t="shared" si="18"/>
        <v>7.5655299264347553E-2</v>
      </c>
      <c r="J54" s="91">
        <f t="shared" si="18"/>
        <v>6.8878583342451782E-2</v>
      </c>
      <c r="K54" s="91">
        <f t="shared" si="18"/>
        <v>6.2719788246674263E-2</v>
      </c>
      <c r="L54" s="91">
        <f t="shared" si="18"/>
        <v>5.7121809118855664E-2</v>
      </c>
      <c r="M54" s="91">
        <f t="shared" si="18"/>
        <v>5.2032870585856518E-2</v>
      </c>
      <c r="N54" s="91">
        <f t="shared" si="18"/>
        <v>4.7406025840839035E-2</v>
      </c>
      <c r="O54" s="91">
        <f t="shared" si="18"/>
        <v>4.3198703042236442E-2</v>
      </c>
      <c r="Q54" s="66" t="s">
        <v>201</v>
      </c>
      <c r="S54" s="91">
        <f>S49*$C$46</f>
        <v>9.7713402967747789E-2</v>
      </c>
      <c r="T54" s="91">
        <f t="shared" ref="T54:AA54" si="19">T49*$C$46</f>
        <v>9.5155986170621501E-2</v>
      </c>
      <c r="U54" s="91">
        <f t="shared" si="19"/>
        <v>9.2680994776694128E-2</v>
      </c>
      <c r="V54" s="91">
        <f t="shared" si="19"/>
        <v>9.0285772219738269E-2</v>
      </c>
      <c r="W54" s="91">
        <f t="shared" si="19"/>
        <v>8.7967747554510534E-2</v>
      </c>
      <c r="X54" s="91">
        <f t="shared" si="19"/>
        <v>8.5724432697191683E-2</v>
      </c>
      <c r="Y54" s="91">
        <f t="shared" si="19"/>
        <v>8.3553419754767766E-2</v>
      </c>
      <c r="Z54" s="91">
        <f t="shared" si="19"/>
        <v>8.1452378440484516E-2</v>
      </c>
      <c r="AA54" s="91">
        <f t="shared" si="19"/>
        <v>7.941905357260215E-2</v>
      </c>
    </row>
    <row r="55" spans="2:27" x14ac:dyDescent="0.25">
      <c r="B55" s="129" t="s">
        <v>196</v>
      </c>
      <c r="C55" s="135" t="s">
        <v>197</v>
      </c>
      <c r="E55" s="80" t="s">
        <v>202</v>
      </c>
      <c r="F55" s="91">
        <f>-(F30)</f>
        <v>-7.55</v>
      </c>
      <c r="G55" s="128">
        <f t="shared" ref="G55:N55" si="20">G43-G41-G54-G45-G47-G34</f>
        <v>0.82188843617731788</v>
      </c>
      <c r="H55" s="128">
        <f t="shared" si="20"/>
        <v>0.74801631193605822</v>
      </c>
      <c r="I55" s="128">
        <f t="shared" si="20"/>
        <v>0.68089769337912798</v>
      </c>
      <c r="J55" s="128">
        <f t="shared" si="20"/>
        <v>0.61990725008206604</v>
      </c>
      <c r="K55" s="128">
        <f t="shared" si="20"/>
        <v>0.56447809422006834</v>
      </c>
      <c r="L55" s="128">
        <f t="shared" si="20"/>
        <v>0.51409628206970093</v>
      </c>
      <c r="M55" s="128">
        <f t="shared" si="20"/>
        <v>0.46829583527270857</v>
      </c>
      <c r="N55" s="128">
        <f t="shared" si="20"/>
        <v>0.42665423256755131</v>
      </c>
      <c r="O55" s="128">
        <f>O43-O41-O54-O45-O47-O34+O35</f>
        <v>0.58134087225491649</v>
      </c>
      <c r="Q55" s="80" t="s">
        <v>202</v>
      </c>
      <c r="R55" s="91">
        <f>-(R30)</f>
        <v>-7.55</v>
      </c>
      <c r="S55" s="128">
        <f>S43-S41-S54-S45-S47-S34</f>
        <v>0.87942062670973009</v>
      </c>
      <c r="T55" s="128">
        <f t="shared" ref="T55:Z55" si="21">T43-T41-T54-T45-T47-T34</f>
        <v>0.8564038755355935</v>
      </c>
      <c r="U55" s="128">
        <f t="shared" si="21"/>
        <v>0.83412895299024714</v>
      </c>
      <c r="V55" s="128">
        <f t="shared" si="21"/>
        <v>0.81257194997764437</v>
      </c>
      <c r="W55" s="128">
        <f t="shared" si="21"/>
        <v>0.7917097279905948</v>
      </c>
      <c r="X55" s="128">
        <f t="shared" si="21"/>
        <v>0.77151989427472512</v>
      </c>
      <c r="Y55" s="128">
        <f t="shared" si="21"/>
        <v>0.75198077779290973</v>
      </c>
      <c r="Z55" s="128">
        <f t="shared" si="21"/>
        <v>0.7330714059643606</v>
      </c>
      <c r="AA55" s="128">
        <f>AA43-AA41-AA54-AA45-AA47-AA34+AA35</f>
        <v>1.0687714821534193</v>
      </c>
    </row>
    <row r="56" spans="2:27" ht="13.95" thickBot="1" x14ac:dyDescent="0.3">
      <c r="B56" s="129" t="s">
        <v>199</v>
      </c>
      <c r="C56" s="136">
        <f>F56</f>
        <v>-0.28138079364774632</v>
      </c>
      <c r="E56" s="137" t="s">
        <v>203</v>
      </c>
      <c r="F56" s="93">
        <f>SUM(F55:O55)/F30</f>
        <v>-0.28138079364774632</v>
      </c>
      <c r="G56" s="137"/>
      <c r="H56" s="137"/>
      <c r="I56" s="137"/>
      <c r="J56" s="137"/>
      <c r="K56" s="137"/>
      <c r="L56" s="137"/>
      <c r="M56" s="137"/>
      <c r="N56" s="137"/>
      <c r="O56" s="137"/>
      <c r="Q56" s="137" t="s">
        <v>131</v>
      </c>
      <c r="R56" s="93">
        <f>IRR(R55:AA55)</f>
        <v>-1.3315232437421942E-3</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5D8CD-DEA0-480D-8A50-9FF0AA089A7D}">
  <sheetPr>
    <tabColor theme="7" tint="0.39997558519241921"/>
  </sheetPr>
  <dimension ref="A1:AA57"/>
  <sheetViews>
    <sheetView zoomScale="70" zoomScaleNormal="70" workbookViewId="0">
      <selection activeCell="J30" sqref="J30:K30"/>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6640625" style="66" bestFit="1" customWidth="1"/>
    <col min="7" max="15" width="9.5546875" style="66" bestFit="1" customWidth="1"/>
    <col min="16" max="16" width="13.21875" style="66" bestFit="1" customWidth="1"/>
    <col min="17" max="17" width="45.44140625" style="66" bestFit="1" customWidth="1"/>
    <col min="18" max="18" width="10.6640625" style="66" bestFit="1" customWidth="1"/>
    <col min="19" max="19" width="9.5546875" style="66" bestFit="1" customWidth="1"/>
    <col min="20" max="20" width="9.44140625" style="66" bestFit="1" customWidth="1"/>
    <col min="21" max="27" width="9.554687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224</v>
      </c>
      <c r="E8" s="79"/>
      <c r="F8" s="79"/>
      <c r="G8" s="79"/>
      <c r="H8" s="79"/>
    </row>
    <row r="9" spans="1:24" s="75" customFormat="1" x14ac:dyDescent="0.3">
      <c r="B9" s="80"/>
      <c r="D9" s="81"/>
      <c r="E9" s="82"/>
      <c r="F9" s="82"/>
      <c r="G9" s="82"/>
      <c r="H9" s="82"/>
    </row>
    <row r="10" spans="1:24" s="75" customFormat="1" x14ac:dyDescent="0.3">
      <c r="B10" s="57" t="s">
        <v>6</v>
      </c>
      <c r="C10" s="60" t="s">
        <v>45</v>
      </c>
      <c r="D10" s="138" t="s">
        <v>209</v>
      </c>
      <c r="E10" s="82"/>
      <c r="F10" s="82"/>
      <c r="G10" s="82"/>
      <c r="H10" s="82"/>
    </row>
    <row r="11" spans="1:24" s="75" customFormat="1" x14ac:dyDescent="0.3">
      <c r="B11" s="62" t="s">
        <v>14</v>
      </c>
      <c r="C11" s="63" t="s">
        <v>63</v>
      </c>
      <c r="D11" s="81"/>
      <c r="E11" s="82"/>
      <c r="F11" s="82"/>
      <c r="G11" s="82"/>
      <c r="H11" s="82"/>
    </row>
    <row r="12" spans="1:24" s="75" customFormat="1" x14ac:dyDescent="0.3">
      <c r="B12" s="58" t="s">
        <v>15</v>
      </c>
      <c r="C12" s="83">
        <v>2.8673584948565756E-2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2.8673584948565756E-2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208</v>
      </c>
      <c r="E20" s="86" t="s">
        <v>125</v>
      </c>
      <c r="F20" s="87">
        <f>F51</f>
        <v>0.44080801410952969</v>
      </c>
    </row>
    <row r="21" spans="2:27" x14ac:dyDescent="0.25">
      <c r="B21" s="88" t="s">
        <v>28</v>
      </c>
      <c r="C21" s="89">
        <v>1</v>
      </c>
      <c r="E21" s="66" t="s">
        <v>127</v>
      </c>
      <c r="F21" s="90">
        <f>F56</f>
        <v>-0.16752944502157865</v>
      </c>
    </row>
    <row r="22" spans="2:27" x14ac:dyDescent="0.25">
      <c r="B22" s="88" t="s">
        <v>27</v>
      </c>
      <c r="C22" s="89">
        <v>1</v>
      </c>
      <c r="E22" s="66" t="s">
        <v>129</v>
      </c>
      <c r="F22" s="91">
        <f>SUM(F55:O55)</f>
        <v>-1.2648473099129187</v>
      </c>
    </row>
    <row r="23" spans="2:27" ht="13.95" thickBot="1" x14ac:dyDescent="0.3">
      <c r="B23" s="88" t="s">
        <v>69</v>
      </c>
      <c r="C23" s="89">
        <v>2</v>
      </c>
      <c r="E23" s="92" t="s">
        <v>131</v>
      </c>
      <c r="F23" s="93">
        <f>R56</f>
        <v>2.8673584948565756E-2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1.0889902</v>
      </c>
      <c r="E31" s="109" t="s">
        <v>157</v>
      </c>
      <c r="F31" s="110">
        <f>SUM(G32:O32)</f>
        <v>4.9334807709982735</v>
      </c>
      <c r="G31" s="91"/>
      <c r="H31" s="91"/>
      <c r="I31" s="91"/>
      <c r="J31" s="91"/>
      <c r="K31" s="91"/>
      <c r="L31" s="91"/>
      <c r="M31" s="91"/>
      <c r="N31" s="91"/>
      <c r="O31" s="91"/>
      <c r="Q31" s="109" t="s">
        <v>157</v>
      </c>
      <c r="R31" s="110">
        <f>SUM(S32:AA32)</f>
        <v>6.8150029413267506</v>
      </c>
      <c r="S31" s="91"/>
      <c r="T31" s="91"/>
      <c r="U31" s="91"/>
      <c r="V31" s="91"/>
      <c r="W31" s="91"/>
      <c r="X31" s="91"/>
      <c r="Y31" s="91"/>
      <c r="Z31" s="91"/>
      <c r="AA31" s="91"/>
    </row>
    <row r="32" spans="2:27" x14ac:dyDescent="0.25">
      <c r="B32" s="95" t="s">
        <v>143</v>
      </c>
      <c r="C32" s="108">
        <v>0.73426820000000004</v>
      </c>
      <c r="E32" s="111" t="s">
        <v>159</v>
      </c>
      <c r="F32" s="91"/>
      <c r="G32" s="110">
        <f t="shared" ref="G32:O32" si="0">($C$49+$C$50+$C$40)*(1-$C$43)/$C$48/1000000/(1+$F$24)^G28</f>
        <v>0.70768462526757514</v>
      </c>
      <c r="H32" s="110">
        <f t="shared" si="0"/>
        <v>0.66138750025007031</v>
      </c>
      <c r="I32" s="110">
        <f t="shared" si="0"/>
        <v>0.61811915911221516</v>
      </c>
      <c r="J32" s="110">
        <f t="shared" si="0"/>
        <v>0.57768145711421981</v>
      </c>
      <c r="K32" s="110">
        <f t="shared" si="0"/>
        <v>0.53988921225628017</v>
      </c>
      <c r="L32" s="110">
        <f t="shared" si="0"/>
        <v>0.50456935724885998</v>
      </c>
      <c r="M32" s="110">
        <f t="shared" si="0"/>
        <v>0.47156014696155135</v>
      </c>
      <c r="N32" s="110">
        <f t="shared" si="0"/>
        <v>0.44071041772107605</v>
      </c>
      <c r="O32" s="110">
        <f t="shared" si="0"/>
        <v>0.41187889506642616</v>
      </c>
      <c r="Q32" s="111" t="s">
        <v>159</v>
      </c>
      <c r="R32" s="91"/>
      <c r="S32" s="110">
        <f t="shared" ref="S32:AA32" si="1">($C$49+$C$50+$C$40)*(1-$C$43)/$C$48/1000000/(1+$R$24)^S28</f>
        <v>0.75722254903630548</v>
      </c>
      <c r="T32" s="110">
        <f t="shared" si="1"/>
        <v>0.75722254903630548</v>
      </c>
      <c r="U32" s="110">
        <f t="shared" si="1"/>
        <v>0.75722254903630548</v>
      </c>
      <c r="V32" s="110">
        <f t="shared" si="1"/>
        <v>0.75722254903630548</v>
      </c>
      <c r="W32" s="110">
        <f t="shared" si="1"/>
        <v>0.75722254903630548</v>
      </c>
      <c r="X32" s="110">
        <f t="shared" si="1"/>
        <v>0.75722254903630548</v>
      </c>
      <c r="Y32" s="110">
        <f t="shared" si="1"/>
        <v>0.75722254903630548</v>
      </c>
      <c r="Z32" s="110">
        <f t="shared" si="1"/>
        <v>0.75722254903630548</v>
      </c>
      <c r="AA32" s="110">
        <f t="shared" si="1"/>
        <v>0.75722254903630548</v>
      </c>
    </row>
    <row r="33" spans="2:27" x14ac:dyDescent="0.25">
      <c r="B33" s="95" t="s">
        <v>154</v>
      </c>
      <c r="C33" s="108">
        <v>0.37954699999999997</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20148870.294884048</v>
      </c>
      <c r="G36" s="120"/>
      <c r="H36" s="120"/>
      <c r="I36" s="120"/>
      <c r="J36" s="120"/>
      <c r="K36" s="120"/>
      <c r="L36" s="120"/>
      <c r="M36" s="120"/>
      <c r="N36" s="120"/>
      <c r="O36" s="120"/>
      <c r="Q36" s="118" t="s">
        <v>167</v>
      </c>
      <c r="R36" s="119">
        <f>SUM(S37:AA37)</f>
        <v>27429841.838013075</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3235606.659219095</v>
      </c>
      <c r="H37" s="119">
        <f t="shared" si="4"/>
        <v>2926470.3120903373</v>
      </c>
      <c r="I37" s="119">
        <f t="shared" si="4"/>
        <v>2646869.4713383582</v>
      </c>
      <c r="J37" s="119">
        <f t="shared" si="4"/>
        <v>2393982.2554696519</v>
      </c>
      <c r="K37" s="119">
        <f t="shared" si="4"/>
        <v>2165256.3912060503</v>
      </c>
      <c r="L37" s="119">
        <f t="shared" si="4"/>
        <v>1958383.45457531</v>
      </c>
      <c r="M37" s="119">
        <f t="shared" si="4"/>
        <v>1771275.5730595386</v>
      </c>
      <c r="N37" s="119">
        <f t="shared" si="4"/>
        <v>1602044.353667075</v>
      </c>
      <c r="O37" s="119">
        <f t="shared" si="4"/>
        <v>1448981.8242586276</v>
      </c>
      <c r="Q37" s="121" t="s">
        <v>169</v>
      </c>
      <c r="R37" s="119"/>
      <c r="S37" s="119">
        <f t="shared" ref="S37:AA37" si="5">$C$27*$C$44*$C$34/$C$45*($C$35*(1-$C$36)^((S28-1)*$C$34*$C$44))/$C$29/$C$30/((1+$R$24)^S28)</f>
        <v>3462099.1253644316</v>
      </c>
      <c r="T37" s="119">
        <f t="shared" si="5"/>
        <v>3350515.8603122272</v>
      </c>
      <c r="U37" s="119">
        <f t="shared" si="5"/>
        <v>3242528.9177767569</v>
      </c>
      <c r="V37" s="119">
        <f t="shared" si="5"/>
        <v>3138022.3884804202</v>
      </c>
      <c r="W37" s="119">
        <f t="shared" si="5"/>
        <v>3036884.0988952825</v>
      </c>
      <c r="X37" s="119">
        <f t="shared" si="5"/>
        <v>2939005.4908400653</v>
      </c>
      <c r="Y37" s="119">
        <f t="shared" si="5"/>
        <v>2844281.5049577234</v>
      </c>
      <c r="Z37" s="119">
        <f t="shared" si="5"/>
        <v>2752610.4679485294</v>
      </c>
      <c r="AA37" s="119">
        <f t="shared" si="5"/>
        <v>2663893.9834376359</v>
      </c>
    </row>
    <row r="38" spans="2:27" x14ac:dyDescent="0.25">
      <c r="B38" s="95" t="s">
        <v>164</v>
      </c>
      <c r="C38" s="122">
        <v>1.4999999999999999E-2</v>
      </c>
      <c r="E38" s="118" t="s">
        <v>171</v>
      </c>
      <c r="F38" s="119">
        <f>SUM(G39:O39)</f>
        <v>17127637.788645137</v>
      </c>
      <c r="G38" s="120"/>
      <c r="H38" s="120"/>
      <c r="I38" s="120"/>
      <c r="J38" s="120"/>
      <c r="K38" s="120"/>
      <c r="L38" s="120"/>
      <c r="M38" s="120"/>
      <c r="N38" s="120"/>
      <c r="O38" s="120"/>
      <c r="Q38" s="118" t="s">
        <v>171</v>
      </c>
      <c r="R38" s="119">
        <f>SUM(S39:AA39)</f>
        <v>23316860.385993954</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2750441.9887850466</v>
      </c>
      <c r="H39" s="119">
        <f t="shared" si="6"/>
        <v>2487659.2469520904</v>
      </c>
      <c r="I39" s="119">
        <f t="shared" si="6"/>
        <v>2249983.2951139132</v>
      </c>
      <c r="J39" s="119">
        <f t="shared" si="6"/>
        <v>2035015.3802190574</v>
      </c>
      <c r="K39" s="119">
        <f t="shared" si="6"/>
        <v>1840585.9308917436</v>
      </c>
      <c r="L39" s="119">
        <f t="shared" si="6"/>
        <v>1664732.6609551001</v>
      </c>
      <c r="M39" s="119">
        <f t="shared" si="6"/>
        <v>1505680.7649876839</v>
      </c>
      <c r="N39" s="119">
        <f t="shared" si="6"/>
        <v>1361825.0060362346</v>
      </c>
      <c r="O39" s="119">
        <f t="shared" si="6"/>
        <v>1231713.5147042675</v>
      </c>
      <c r="Q39" s="121" t="s">
        <v>173</v>
      </c>
      <c r="R39" s="120"/>
      <c r="S39" s="119">
        <f t="shared" ref="S39:AA39" si="7">$C$27*$C$44*$C$34*$C$45*($C$35*(1-$C$36)^((S28-1)*$C$34*$C$44))*$C$29*$C$30/((1+$R$24)^S28)</f>
        <v>2942972.9279999998</v>
      </c>
      <c r="T39" s="119">
        <f t="shared" si="7"/>
        <v>2848121.0718354485</v>
      </c>
      <c r="U39" s="119">
        <f t="shared" si="7"/>
        <v>2756326.2857962339</v>
      </c>
      <c r="V39" s="119">
        <f t="shared" si="7"/>
        <v>2667490.0406797733</v>
      </c>
      <c r="W39" s="119">
        <f t="shared" si="7"/>
        <v>2581516.9828742859</v>
      </c>
      <c r="X39" s="119">
        <f t="shared" si="7"/>
        <v>2498314.8320096694</v>
      </c>
      <c r="Y39" s="119">
        <f t="shared" si="7"/>
        <v>2417794.2819070951</v>
      </c>
      <c r="Z39" s="119">
        <f t="shared" si="7"/>
        <v>2339868.9047209797</v>
      </c>
      <c r="AA39" s="119">
        <f t="shared" si="7"/>
        <v>2264455.0581704685</v>
      </c>
    </row>
    <row r="40" spans="2:27" x14ac:dyDescent="0.25">
      <c r="B40" s="95" t="s">
        <v>168</v>
      </c>
      <c r="C40" s="97">
        <v>350000</v>
      </c>
      <c r="E40" s="123" t="s">
        <v>175</v>
      </c>
      <c r="F40" s="124">
        <f>SUM(G41:O41)</f>
        <v>11.221058998635165</v>
      </c>
      <c r="Q40" s="123" t="s">
        <v>175</v>
      </c>
      <c r="R40" s="124">
        <f>SUM(S41:AA41)</f>
        <v>15.275887386387449</v>
      </c>
    </row>
    <row r="41" spans="2:27" x14ac:dyDescent="0.25">
      <c r="B41" s="95" t="s">
        <v>170</v>
      </c>
      <c r="C41" s="122">
        <v>0.01</v>
      </c>
      <c r="E41" s="111" t="s">
        <v>177</v>
      </c>
      <c r="G41" s="91">
        <f>($C$21*$C$33*G37/($C$21+$C$22)+$C$22*$C$32*G37/($C$21+$C$22))/1000000</f>
        <v>1.8019339391297242</v>
      </c>
      <c r="H41" s="91">
        <f t="shared" ref="H41:O41" si="8">($C$21*$C$33*H37/($C$21+$C$22)+$C$22*$C$32*H37/($C$21+$C$22))/1000000</f>
        <v>1.6297735579774806</v>
      </c>
      <c r="I41" s="91">
        <f t="shared" si="8"/>
        <v>1.4740617247963137</v>
      </c>
      <c r="J41" s="91">
        <f t="shared" si="8"/>
        <v>1.3332269123361906</v>
      </c>
      <c r="K41" s="91">
        <f t="shared" si="8"/>
        <v>1.2058477402112227</v>
      </c>
      <c r="L41" s="91">
        <f t="shared" si="8"/>
        <v>1.0906386295672448</v>
      </c>
      <c r="M41" s="91">
        <f t="shared" si="8"/>
        <v>0.98643682833121227</v>
      </c>
      <c r="N41" s="91">
        <f t="shared" si="8"/>
        <v>0.89219067609428193</v>
      </c>
      <c r="O41" s="91">
        <f t="shared" si="8"/>
        <v>0.80694899019149413</v>
      </c>
      <c r="Q41" s="111" t="s">
        <v>177</v>
      </c>
      <c r="S41" s="91">
        <f>($C$21*$C$33*S37/($C$21+$C$22)+$C$22*$C$32*S37/($C$21+$C$22))/1000000</f>
        <v>1.9280693148688046</v>
      </c>
      <c r="T41" s="91">
        <f t="shared" ref="T41:AA41" si="9">($C$21*$C$33*T37/($C$21+$C$22)+$C$22*$C$32*T37/($C$21+$C$22))/1000000</f>
        <v>1.8659277465284176</v>
      </c>
      <c r="U41" s="91">
        <f t="shared" si="9"/>
        <v>1.8057889975296511</v>
      </c>
      <c r="V41" s="91">
        <f t="shared" si="9"/>
        <v>1.7475885171148986</v>
      </c>
      <c r="W41" s="91">
        <f t="shared" si="9"/>
        <v>1.6912638349939344</v>
      </c>
      <c r="X41" s="91">
        <f t="shared" si="9"/>
        <v>1.6367544942905627</v>
      </c>
      <c r="Y41" s="91">
        <f t="shared" si="9"/>
        <v>1.5840019866503938</v>
      </c>
      <c r="Z41" s="91">
        <f t="shared" si="9"/>
        <v>1.5329496894400925</v>
      </c>
      <c r="AA41" s="91">
        <f t="shared" si="9"/>
        <v>1.4835428049706936</v>
      </c>
    </row>
    <row r="42" spans="2:27" x14ac:dyDescent="0.25">
      <c r="B42" s="95" t="s">
        <v>172</v>
      </c>
      <c r="C42" s="114">
        <v>1E-3</v>
      </c>
      <c r="E42" s="115" t="s">
        <v>179</v>
      </c>
      <c r="F42" s="125">
        <f>SUM(G43:O43)</f>
        <v>18.651829700984226</v>
      </c>
      <c r="Q42" s="115" t="s">
        <v>179</v>
      </c>
      <c r="R42" s="125">
        <f>SUM(S43:AA43)</f>
        <v>25.391832455115633</v>
      </c>
    </row>
    <row r="43" spans="2:27" x14ac:dyDescent="0.25">
      <c r="B43" s="95" t="s">
        <v>174</v>
      </c>
      <c r="C43" s="104">
        <v>0.05</v>
      </c>
      <c r="E43" s="111" t="s">
        <v>181</v>
      </c>
      <c r="G43" s="91">
        <f t="shared" ref="G43:O43" si="10">G39*$C$31/1000000</f>
        <v>2.9952043714554257</v>
      </c>
      <c r="H43" s="91">
        <f t="shared" si="10"/>
        <v>2.7090365408702066</v>
      </c>
      <c r="I43" s="91">
        <f t="shared" si="10"/>
        <v>2.4502097585427594</v>
      </c>
      <c r="J43" s="91">
        <f t="shared" si="10"/>
        <v>2.2161118059078273</v>
      </c>
      <c r="K43" s="91">
        <f t="shared" si="10"/>
        <v>2.0043800409989863</v>
      </c>
      <c r="L43" s="91">
        <f t="shared" si="10"/>
        <v>1.8128775534000265</v>
      </c>
      <c r="M43" s="91">
        <f t="shared" si="10"/>
        <v>1.6396715974000908</v>
      </c>
      <c r="N43" s="91">
        <f t="shared" si="10"/>
        <v>1.4830140856884002</v>
      </c>
      <c r="O43" s="91">
        <f t="shared" si="10"/>
        <v>1.3413239467205034</v>
      </c>
      <c r="Q43" s="111" t="s">
        <v>181</v>
      </c>
      <c r="S43" s="91">
        <f>S39*$C$31/1000000</f>
        <v>3.2048686774573056</v>
      </c>
      <c r="T43" s="91">
        <f t="shared" ref="T43:AA43" si="11">T39*$C$31/1000000</f>
        <v>3.1015759356422996</v>
      </c>
      <c r="U43" s="91">
        <f t="shared" si="11"/>
        <v>3.0016123132344976</v>
      </c>
      <c r="V43" s="91">
        <f t="shared" si="11"/>
        <v>2.9048705128978747</v>
      </c>
      <c r="W43" s="91">
        <f t="shared" si="11"/>
        <v>2.8112466954836655</v>
      </c>
      <c r="X43" s="91">
        <f t="shared" si="11"/>
        <v>2.7206403685731764</v>
      </c>
      <c r="Y43" s="91">
        <f t="shared" si="11"/>
        <v>2.6329542786128637</v>
      </c>
      <c r="Z43" s="91">
        <f t="shared" si="11"/>
        <v>2.548094306525881</v>
      </c>
      <c r="AA43" s="91">
        <f t="shared" si="11"/>
        <v>2.4659693666880704</v>
      </c>
    </row>
    <row r="44" spans="2:27" x14ac:dyDescent="0.25">
      <c r="B44" s="95" t="s">
        <v>176</v>
      </c>
      <c r="C44" s="126">
        <f>C21+C22</f>
        <v>2</v>
      </c>
      <c r="E44" s="123" t="s">
        <v>183</v>
      </c>
      <c r="F44" s="107">
        <f>SUM(G45:O45)</f>
        <v>0.61202498196809074</v>
      </c>
      <c r="Q44" s="123" t="s">
        <v>183</v>
      </c>
      <c r="R44" s="107">
        <f>SUM(S45:AA45)</f>
        <v>0.80824803185035921</v>
      </c>
    </row>
    <row r="45" spans="2:27" x14ac:dyDescent="0.25">
      <c r="B45" s="95" t="s">
        <v>178</v>
      </c>
      <c r="C45" s="104">
        <v>0.96</v>
      </c>
      <c r="E45" s="111" t="s">
        <v>185</v>
      </c>
      <c r="G45" s="110">
        <f t="shared" ref="G45:O45" si="12">(G43-G41-G34-G32)*$F$25</f>
        <v>0.11963243307294283</v>
      </c>
      <c r="H45" s="110">
        <f t="shared" si="12"/>
        <v>0.10282025506104822</v>
      </c>
      <c r="I45" s="110">
        <f t="shared" si="12"/>
        <v>8.7966456415926153E-2</v>
      </c>
      <c r="J45" s="110">
        <f t="shared" si="12"/>
        <v>7.4860894401614503E-2</v>
      </c>
      <c r="K45" s="110">
        <f t="shared" si="12"/>
        <v>6.3315010719095427E-2</v>
      </c>
      <c r="L45" s="110">
        <f t="shared" si="12"/>
        <v>5.3159670698526784E-2</v>
      </c>
      <c r="M45" s="110">
        <f t="shared" si="12"/>
        <v>4.4243215389024648E-2</v>
      </c>
      <c r="N45" s="110">
        <f t="shared" si="12"/>
        <v>3.6429705783394037E-2</v>
      </c>
      <c r="O45" s="110">
        <f t="shared" si="12"/>
        <v>2.9597340426518182E-2</v>
      </c>
      <c r="Q45" s="111" t="s">
        <v>185</v>
      </c>
      <c r="S45" s="110">
        <f t="shared" ref="S45:AA45" si="13">(S43-S41-S34-S32)*$R$25</f>
        <v>0.1280067033880489</v>
      </c>
      <c r="T45" s="110">
        <f t="shared" si="13"/>
        <v>0.11771891001939414</v>
      </c>
      <c r="U45" s="110">
        <f t="shared" si="13"/>
        <v>0.10776269166713529</v>
      </c>
      <c r="V45" s="110">
        <f t="shared" si="13"/>
        <v>9.8127361686667663E-2</v>
      </c>
      <c r="W45" s="110">
        <f t="shared" si="13"/>
        <v>8.8802577863356408E-2</v>
      </c>
      <c r="X45" s="110">
        <f t="shared" si="13"/>
        <v>7.977833131157705E-2</v>
      </c>
      <c r="Y45" s="110">
        <f t="shared" si="13"/>
        <v>7.1044935731541109E-2</v>
      </c>
      <c r="Z45" s="110">
        <f t="shared" si="13"/>
        <v>6.2593017012370772E-2</v>
      </c>
      <c r="AA45" s="110">
        <f t="shared" si="13"/>
        <v>5.4413503170267857E-2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9.3215660428801836</v>
      </c>
      <c r="E48" s="66" t="s">
        <v>191</v>
      </c>
      <c r="F48" s="91">
        <f>SUM(G49:O49)</f>
        <v>6.7695557169025466</v>
      </c>
      <c r="Q48" s="66" t="s">
        <v>191</v>
      </c>
      <c r="R48" s="91">
        <f>SUM(S49:AA49)</f>
        <v>9.2397470368778265</v>
      </c>
    </row>
    <row r="49" spans="2:27" x14ac:dyDescent="0.25">
      <c r="B49" s="129" t="s">
        <v>186</v>
      </c>
      <c r="C49" s="130">
        <f>C26*C25</f>
        <v>360000</v>
      </c>
      <c r="E49" s="111" t="s">
        <v>191</v>
      </c>
      <c r="G49" s="131">
        <f>G43-G41-G45-G47-G34</f>
        <v>1.0665819244864037</v>
      </c>
      <c r="H49" s="128">
        <f t="shared" ref="H49:O49" si="16">H43-H41-H45-H47-H34</f>
        <v>0.96984826543321512</v>
      </c>
      <c r="I49" s="128">
        <f t="shared" si="16"/>
        <v>0.88201852835999361</v>
      </c>
      <c r="J49" s="128">
        <f t="shared" si="16"/>
        <v>0.80226414031906335</v>
      </c>
      <c r="K49" s="128">
        <f t="shared" si="16"/>
        <v>0.72983424441356648</v>
      </c>
      <c r="L49" s="128">
        <f t="shared" si="16"/>
        <v>0.66404836934444034</v>
      </c>
      <c r="M49" s="128">
        <f t="shared" si="16"/>
        <v>0.6042897931286253</v>
      </c>
      <c r="N49" s="128">
        <f t="shared" si="16"/>
        <v>0.54999953507125821</v>
      </c>
      <c r="O49" s="128">
        <f t="shared" si="16"/>
        <v>0.50067091634598071</v>
      </c>
      <c r="Q49" s="111" t="s">
        <v>191</v>
      </c>
      <c r="S49" s="128">
        <f t="shared" ref="S49:Z49" si="17">S43-S41-S45-S47-S34</f>
        <v>1.1412426592004521</v>
      </c>
      <c r="T49" s="128">
        <f t="shared" si="17"/>
        <v>1.110379279094488</v>
      </c>
      <c r="U49" s="128">
        <f t="shared" si="17"/>
        <v>1.0805106240377114</v>
      </c>
      <c r="V49" s="128">
        <f t="shared" si="17"/>
        <v>1.0516046340963086</v>
      </c>
      <c r="W49" s="128">
        <f t="shared" si="17"/>
        <v>1.0236302826263748</v>
      </c>
      <c r="X49" s="128">
        <f t="shared" si="17"/>
        <v>0.99655754297103671</v>
      </c>
      <c r="Y49" s="128">
        <f t="shared" si="17"/>
        <v>0.97035735623092878</v>
      </c>
      <c r="Z49" s="128">
        <f t="shared" si="17"/>
        <v>0.94500160007341782</v>
      </c>
      <c r="AA49" s="128">
        <f>AA43-AA41-AA45-AA47-AA34</f>
        <v>0.92046305854710908</v>
      </c>
    </row>
    <row r="50" spans="2:27" x14ac:dyDescent="0.25">
      <c r="B50" s="129" t="s">
        <v>188</v>
      </c>
      <c r="C50" s="130">
        <f>C27*C28</f>
        <v>6720000</v>
      </c>
      <c r="E50" s="66" t="s">
        <v>194</v>
      </c>
      <c r="F50" s="91">
        <f>C31</f>
        <v>1.0889902</v>
      </c>
      <c r="Q50" s="66" t="s">
        <v>194</v>
      </c>
      <c r="R50" s="91">
        <f>C31</f>
        <v>1.0889902</v>
      </c>
    </row>
    <row r="51" spans="2:27" x14ac:dyDescent="0.25">
      <c r="B51" s="129" t="s">
        <v>190</v>
      </c>
      <c r="C51" s="130">
        <f>C38*C27*1000</f>
        <v>72000</v>
      </c>
      <c r="E51" s="66" t="s">
        <v>125</v>
      </c>
      <c r="F51" s="91">
        <f>F30/F38*1000000</f>
        <v>0.44080801410952969</v>
      </c>
      <c r="Q51" s="66" t="s">
        <v>125</v>
      </c>
      <c r="R51" s="91">
        <f>R30/R38*1000000</f>
        <v>0.32380002603331443</v>
      </c>
    </row>
    <row r="52" spans="2:27" x14ac:dyDescent="0.25">
      <c r="B52" s="129" t="s">
        <v>192</v>
      </c>
      <c r="C52" s="132">
        <f>C41*C27*1000</f>
        <v>48000</v>
      </c>
      <c r="E52" s="66" t="s">
        <v>198</v>
      </c>
      <c r="F52" s="91">
        <f>F40*1000000/F38</f>
        <v>0.65514340839658747</v>
      </c>
      <c r="Q52" s="66" t="s">
        <v>198</v>
      </c>
      <c r="R52" s="91">
        <f>R40*1000000/R38</f>
        <v>0.65514340839658747</v>
      </c>
    </row>
    <row r="53" spans="2:27" x14ac:dyDescent="0.25">
      <c r="B53" s="129" t="s">
        <v>193</v>
      </c>
      <c r="C53" s="133">
        <v>0</v>
      </c>
      <c r="E53" s="66" t="s">
        <v>200</v>
      </c>
      <c r="F53" s="91">
        <f>SUM(G54:O54)</f>
        <v>0.67695557169025466</v>
      </c>
      <c r="Q53" s="66" t="s">
        <v>200</v>
      </c>
      <c r="R53" s="91">
        <f>SUM(S54:AA54)</f>
        <v>0.92397470368778278</v>
      </c>
    </row>
    <row r="54" spans="2:27" x14ac:dyDescent="0.25">
      <c r="B54" s="129" t="s">
        <v>195</v>
      </c>
      <c r="C54" s="134">
        <f>(C52+C51+C50+C49+C40-C53)</f>
        <v>7550000</v>
      </c>
      <c r="E54" s="66" t="s">
        <v>201</v>
      </c>
      <c r="G54" s="91">
        <f t="shared" ref="G54:O54" si="18">G49*$C$46</f>
        <v>0.10665819244864037</v>
      </c>
      <c r="H54" s="91">
        <f t="shared" si="18"/>
        <v>9.6984826543321523E-2</v>
      </c>
      <c r="I54" s="91">
        <f t="shared" si="18"/>
        <v>8.8201852835999364E-2</v>
      </c>
      <c r="J54" s="91">
        <f t="shared" si="18"/>
        <v>8.0226414031906335E-2</v>
      </c>
      <c r="K54" s="91">
        <f t="shared" si="18"/>
        <v>7.2983424441356651E-2</v>
      </c>
      <c r="L54" s="91">
        <f t="shared" si="18"/>
        <v>6.6404836934444031E-2</v>
      </c>
      <c r="M54" s="91">
        <f t="shared" si="18"/>
        <v>6.0428979312862535E-2</v>
      </c>
      <c r="N54" s="91">
        <f t="shared" si="18"/>
        <v>5.4999953507125825E-2</v>
      </c>
      <c r="O54" s="91">
        <f t="shared" si="18"/>
        <v>5.0067091634598077E-2</v>
      </c>
      <c r="Q54" s="66" t="s">
        <v>201</v>
      </c>
      <c r="S54" s="91">
        <f>S49*$C$46</f>
        <v>0.11412426592004521</v>
      </c>
      <c r="T54" s="91">
        <f t="shared" ref="T54:AA54" si="19">T49*$C$46</f>
        <v>0.1110379279094488</v>
      </c>
      <c r="U54" s="91">
        <f t="shared" si="19"/>
        <v>0.10805106240377114</v>
      </c>
      <c r="V54" s="91">
        <f t="shared" si="19"/>
        <v>0.10516046340963087</v>
      </c>
      <c r="W54" s="91">
        <f t="shared" si="19"/>
        <v>0.10236302826263749</v>
      </c>
      <c r="X54" s="91">
        <f t="shared" si="19"/>
        <v>9.9655754297103674E-2</v>
      </c>
      <c r="Y54" s="91">
        <f t="shared" si="19"/>
        <v>9.7035735623092881E-2</v>
      </c>
      <c r="Z54" s="91">
        <f t="shared" si="19"/>
        <v>9.4500160007341794E-2</v>
      </c>
      <c r="AA54" s="91">
        <f t="shared" si="19"/>
        <v>9.2046305854710908E-2</v>
      </c>
    </row>
    <row r="55" spans="2:27" x14ac:dyDescent="0.25">
      <c r="B55" s="129" t="s">
        <v>196</v>
      </c>
      <c r="C55" s="135" t="s">
        <v>197</v>
      </c>
      <c r="E55" s="80" t="s">
        <v>202</v>
      </c>
      <c r="F55" s="91">
        <f>-(F30)</f>
        <v>-7.55</v>
      </c>
      <c r="G55" s="128">
        <f t="shared" ref="G55:N55" si="20">G43-G41-G54-G45-G47-G34</f>
        <v>0.95992373203776327</v>
      </c>
      <c r="H55" s="128">
        <f t="shared" si="20"/>
        <v>0.87286343888989359</v>
      </c>
      <c r="I55" s="128">
        <f t="shared" si="20"/>
        <v>0.79381667552399426</v>
      </c>
      <c r="J55" s="128">
        <f t="shared" si="20"/>
        <v>0.72203772628715701</v>
      </c>
      <c r="K55" s="128">
        <f t="shared" si="20"/>
        <v>0.65685081997220984</v>
      </c>
      <c r="L55" s="128">
        <f t="shared" si="20"/>
        <v>0.59764353240999635</v>
      </c>
      <c r="M55" s="128">
        <f t="shared" si="20"/>
        <v>0.54386081381576279</v>
      </c>
      <c r="N55" s="128">
        <f t="shared" si="20"/>
        <v>0.49499958156413237</v>
      </c>
      <c r="O55" s="128">
        <f>O43-O41-O54-O45-O47-O34+O35</f>
        <v>0.64315636958617106</v>
      </c>
      <c r="Q55" s="80" t="s">
        <v>202</v>
      </c>
      <c r="R55" s="91">
        <f>-(R30)</f>
        <v>-7.55</v>
      </c>
      <c r="S55" s="128">
        <f>S43-S41-S54-S45-S47-S34</f>
        <v>1.0271183932804069</v>
      </c>
      <c r="T55" s="128">
        <f t="shared" ref="T55:Z55" si="21">T43-T41-T54-T45-T47-T34</f>
        <v>0.99934135118503908</v>
      </c>
      <c r="U55" s="128">
        <f t="shared" si="21"/>
        <v>0.97245956163394021</v>
      </c>
      <c r="V55" s="128">
        <f t="shared" si="21"/>
        <v>0.94644417068667763</v>
      </c>
      <c r="W55" s="128">
        <f t="shared" si="21"/>
        <v>0.92126725436373713</v>
      </c>
      <c r="X55" s="128">
        <f t="shared" si="21"/>
        <v>0.89690178867393289</v>
      </c>
      <c r="Y55" s="128">
        <f t="shared" si="21"/>
        <v>0.87332162060783591</v>
      </c>
      <c r="Z55" s="128">
        <f t="shared" si="21"/>
        <v>0.85050144006607598</v>
      </c>
      <c r="AA55" s="128">
        <f>AA43-AA41-AA54-AA45-AA47-AA34+AA35</f>
        <v>1.1824167526923981</v>
      </c>
    </row>
    <row r="56" spans="2:27" ht="13.95" thickBot="1" x14ac:dyDescent="0.3">
      <c r="B56" s="129" t="s">
        <v>199</v>
      </c>
      <c r="C56" s="136">
        <f>F56</f>
        <v>-0.16752944502157865</v>
      </c>
      <c r="E56" s="137" t="s">
        <v>203</v>
      </c>
      <c r="F56" s="93">
        <f>SUM(F55:O55)/F30</f>
        <v>-0.16752944502157865</v>
      </c>
      <c r="G56" s="137"/>
      <c r="H56" s="137"/>
      <c r="I56" s="137"/>
      <c r="J56" s="137"/>
      <c r="K56" s="137"/>
      <c r="L56" s="137"/>
      <c r="M56" s="137"/>
      <c r="N56" s="137"/>
      <c r="O56" s="137"/>
      <c r="Q56" s="137" t="s">
        <v>131</v>
      </c>
      <c r="R56" s="93">
        <f>IRR(R55:AA55)</f>
        <v>2.8673584948565756E-2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58194-352E-4738-A9A4-6F228A0DFFE5}">
  <sheetPr>
    <tabColor theme="7" tint="0.39997558519241921"/>
  </sheetPr>
  <dimension ref="A1:AA57"/>
  <sheetViews>
    <sheetView zoomScale="70" zoomScaleNormal="70" workbookViewId="0">
      <selection activeCell="J30" sqref="J30:K30"/>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1.109375" style="66" bestFit="1" customWidth="1"/>
    <col min="7" max="15" width="10" style="66" bestFit="1" customWidth="1"/>
    <col min="16" max="16" width="13.21875" style="66" bestFit="1" customWidth="1"/>
    <col min="17" max="17" width="45.44140625" style="66" bestFit="1" customWidth="1"/>
    <col min="18" max="18" width="11.109375" style="66" bestFit="1" customWidth="1"/>
    <col min="19" max="27" width="10"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225</v>
      </c>
      <c r="E8" s="79"/>
      <c r="F8" s="79"/>
      <c r="G8" s="79"/>
      <c r="H8" s="79"/>
    </row>
    <row r="9" spans="1:24" s="75" customFormat="1" x14ac:dyDescent="0.3">
      <c r="B9" s="80"/>
      <c r="D9" s="81"/>
      <c r="E9" s="82"/>
      <c r="F9" s="82"/>
      <c r="G9" s="82"/>
      <c r="H9" s="82"/>
    </row>
    <row r="10" spans="1:24" s="75" customFormat="1" x14ac:dyDescent="0.3">
      <c r="B10" s="57" t="s">
        <v>6</v>
      </c>
      <c r="C10" s="60" t="s">
        <v>46</v>
      </c>
      <c r="D10" s="138" t="s">
        <v>209</v>
      </c>
      <c r="E10" s="82"/>
      <c r="F10" s="82"/>
      <c r="G10" s="82"/>
      <c r="H10" s="82"/>
    </row>
    <row r="11" spans="1:24" s="75" customFormat="1" x14ac:dyDescent="0.3">
      <c r="B11" s="62" t="s">
        <v>14</v>
      </c>
      <c r="C11" s="63" t="s">
        <v>63</v>
      </c>
      <c r="D11" s="81"/>
      <c r="E11" s="82"/>
      <c r="F11" s="82"/>
      <c r="G11" s="82"/>
      <c r="H11" s="82"/>
    </row>
    <row r="12" spans="1:24" s="75" customFormat="1" x14ac:dyDescent="0.3">
      <c r="B12" s="58" t="s">
        <v>15</v>
      </c>
      <c r="C12" s="83">
        <v>7.4247457947609341E-3</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7.4247457947609341E-3</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207</v>
      </c>
      <c r="E20" s="86" t="s">
        <v>125</v>
      </c>
      <c r="F20" s="87">
        <f>F51</f>
        <v>0.53145257905095289</v>
      </c>
    </row>
    <row r="21" spans="2:27" x14ac:dyDescent="0.25">
      <c r="B21" s="88" t="s">
        <v>28</v>
      </c>
      <c r="C21" s="89">
        <v>1</v>
      </c>
      <c r="E21" s="66" t="s">
        <v>127</v>
      </c>
      <c r="F21" s="90">
        <f>F56</f>
        <v>-0.24998335168904429</v>
      </c>
    </row>
    <row r="22" spans="2:27" x14ac:dyDescent="0.25">
      <c r="B22" s="88" t="s">
        <v>27</v>
      </c>
      <c r="C22" s="89">
        <v>0.625</v>
      </c>
      <c r="E22" s="66" t="s">
        <v>129</v>
      </c>
      <c r="F22" s="91">
        <f>SUM(F55:O55)</f>
        <v>-1.8873743052522842</v>
      </c>
    </row>
    <row r="23" spans="2:27" ht="13.95" thickBot="1" x14ac:dyDescent="0.3">
      <c r="B23" s="88" t="s">
        <v>69</v>
      </c>
      <c r="C23" s="89">
        <v>1.625</v>
      </c>
      <c r="E23" s="92" t="s">
        <v>131</v>
      </c>
      <c r="F23" s="93">
        <f>R56</f>
        <v>7.4247457947609341E-3</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1.1122810000000001</v>
      </c>
      <c r="E31" s="109" t="s">
        <v>157</v>
      </c>
      <c r="F31" s="110">
        <f>SUM(G32:O32)</f>
        <v>4.0084531264360983</v>
      </c>
      <c r="G31" s="91"/>
      <c r="H31" s="91"/>
      <c r="I31" s="91"/>
      <c r="J31" s="91"/>
      <c r="K31" s="91"/>
      <c r="L31" s="91"/>
      <c r="M31" s="91"/>
      <c r="N31" s="91"/>
      <c r="O31" s="91"/>
      <c r="Q31" s="109" t="s">
        <v>157</v>
      </c>
      <c r="R31" s="110">
        <f>SUM(S32:AA32)</f>
        <v>5.5371898898279852</v>
      </c>
      <c r="S31" s="91"/>
      <c r="T31" s="91"/>
      <c r="U31" s="91"/>
      <c r="V31" s="91"/>
      <c r="W31" s="91"/>
      <c r="X31" s="91"/>
      <c r="Y31" s="91"/>
      <c r="Z31" s="91"/>
      <c r="AA31" s="91"/>
    </row>
    <row r="32" spans="2:27" x14ac:dyDescent="0.25">
      <c r="B32" s="95" t="s">
        <v>143</v>
      </c>
      <c r="C32" s="108">
        <v>0.75652900000000001</v>
      </c>
      <c r="E32" s="111" t="s">
        <v>159</v>
      </c>
      <c r="F32" s="91"/>
      <c r="G32" s="110">
        <f t="shared" ref="G32:O32" si="0">($C$49+$C$50+$C$40)*(1-$C$43)/$C$48/1000000/(1+$F$24)^G28</f>
        <v>0.57499375802990493</v>
      </c>
      <c r="H32" s="110">
        <f t="shared" si="0"/>
        <v>0.53737734395318215</v>
      </c>
      <c r="I32" s="110">
        <f t="shared" si="0"/>
        <v>0.50222181677867495</v>
      </c>
      <c r="J32" s="110">
        <f t="shared" si="0"/>
        <v>0.46936618390530371</v>
      </c>
      <c r="K32" s="110">
        <f t="shared" si="0"/>
        <v>0.43865998495822772</v>
      </c>
      <c r="L32" s="110">
        <f t="shared" si="0"/>
        <v>0.40996260276469881</v>
      </c>
      <c r="M32" s="110">
        <f t="shared" si="0"/>
        <v>0.38314261940626054</v>
      </c>
      <c r="N32" s="110">
        <f t="shared" si="0"/>
        <v>0.35807721439837437</v>
      </c>
      <c r="O32" s="110">
        <f t="shared" si="0"/>
        <v>0.33465160224147134</v>
      </c>
      <c r="Q32" s="111" t="s">
        <v>159</v>
      </c>
      <c r="R32" s="91"/>
      <c r="S32" s="110">
        <f t="shared" ref="S32:AA32" si="1">($C$49+$C$50+$C$40)*(1-$C$43)/$C$48/1000000/(1+$R$24)^S28</f>
        <v>0.61524332109199831</v>
      </c>
      <c r="T32" s="110">
        <f t="shared" si="1"/>
        <v>0.61524332109199831</v>
      </c>
      <c r="U32" s="110">
        <f t="shared" si="1"/>
        <v>0.61524332109199831</v>
      </c>
      <c r="V32" s="110">
        <f t="shared" si="1"/>
        <v>0.61524332109199831</v>
      </c>
      <c r="W32" s="110">
        <f t="shared" si="1"/>
        <v>0.61524332109199831</v>
      </c>
      <c r="X32" s="110">
        <f t="shared" si="1"/>
        <v>0.61524332109199831</v>
      </c>
      <c r="Y32" s="110">
        <f t="shared" si="1"/>
        <v>0.61524332109199831</v>
      </c>
      <c r="Z32" s="110">
        <f t="shared" si="1"/>
        <v>0.61524332109199831</v>
      </c>
      <c r="AA32" s="110">
        <f t="shared" si="1"/>
        <v>0.61524332109199831</v>
      </c>
    </row>
    <row r="33" spans="2:27" x14ac:dyDescent="0.25">
      <c r="B33" s="95" t="s">
        <v>154</v>
      </c>
      <c r="C33" s="108">
        <v>0.40077700000000005</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16712278.48230423</v>
      </c>
      <c r="G36" s="120"/>
      <c r="H36" s="120"/>
      <c r="I36" s="120"/>
      <c r="J36" s="120"/>
      <c r="K36" s="120"/>
      <c r="L36" s="120"/>
      <c r="M36" s="120"/>
      <c r="N36" s="120"/>
      <c r="O36" s="120"/>
      <c r="Q36" s="118" t="s">
        <v>167</v>
      </c>
      <c r="R36" s="119">
        <f>SUM(S37:AA37)</f>
        <v>22813407.596934963</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2628930.4106155145</v>
      </c>
      <c r="H37" s="119">
        <f t="shared" si="4"/>
        <v>2392407.7943556649</v>
      </c>
      <c r="I37" s="119">
        <f t="shared" si="4"/>
        <v>2177164.9151997375</v>
      </c>
      <c r="J37" s="119">
        <f t="shared" si="4"/>
        <v>1981287.2534355263</v>
      </c>
      <c r="K37" s="119">
        <f t="shared" si="4"/>
        <v>1803032.5370486923</v>
      </c>
      <c r="L37" s="119">
        <f t="shared" si="4"/>
        <v>1640815.2447452317</v>
      </c>
      <c r="M37" s="119">
        <f t="shared" si="4"/>
        <v>1493192.5032230162</v>
      </c>
      <c r="N37" s="119">
        <f t="shared" si="4"/>
        <v>1358851.2532546639</v>
      </c>
      <c r="O37" s="119">
        <f t="shared" si="4"/>
        <v>1236596.5704261835</v>
      </c>
      <c r="Q37" s="121" t="s">
        <v>169</v>
      </c>
      <c r="R37" s="119"/>
      <c r="S37" s="119">
        <f t="shared" ref="S37:AA37" si="5">$C$27*$C$44*$C$34/$C$45*($C$35*(1-$C$36)^((S28-1)*$C$34*$C$44))/$C$29/$C$30/((1+$R$24)^S28)</f>
        <v>2812955.5393586005</v>
      </c>
      <c r="T37" s="119">
        <f t="shared" si="5"/>
        <v>2739067.6837578006</v>
      </c>
      <c r="U37" s="119">
        <f t="shared" si="5"/>
        <v>2667120.6392110321</v>
      </c>
      <c r="V37" s="119">
        <f t="shared" si="5"/>
        <v>2597063.4264671467</v>
      </c>
      <c r="W37" s="119">
        <f t="shared" si="5"/>
        <v>2528846.4053460555</v>
      </c>
      <c r="X37" s="119">
        <f t="shared" si="5"/>
        <v>2462421.2395657147</v>
      </c>
      <c r="Y37" s="119">
        <f t="shared" si="5"/>
        <v>2397740.8624919779</v>
      </c>
      <c r="Z37" s="119">
        <f t="shared" si="5"/>
        <v>2334759.4437894481</v>
      </c>
      <c r="AA37" s="119">
        <f t="shared" si="5"/>
        <v>2273432.3569471859</v>
      </c>
    </row>
    <row r="38" spans="2:27" x14ac:dyDescent="0.25">
      <c r="B38" s="95" t="s">
        <v>164</v>
      </c>
      <c r="C38" s="122">
        <v>1.4999999999999999E-2</v>
      </c>
      <c r="E38" s="118" t="s">
        <v>171</v>
      </c>
      <c r="F38" s="119">
        <f>SUM(G39:O39)</f>
        <v>14206347.466565112</v>
      </c>
      <c r="G38" s="120"/>
      <c r="H38" s="120"/>
      <c r="I38" s="120"/>
      <c r="J38" s="120"/>
      <c r="K38" s="120"/>
      <c r="L38" s="120"/>
      <c r="M38" s="120"/>
      <c r="N38" s="120"/>
      <c r="O38" s="120"/>
      <c r="Q38" s="118" t="s">
        <v>171</v>
      </c>
      <c r="R38" s="119">
        <f>SUM(S39:AA39)</f>
        <v>19392639.702695351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2234734.1158878501</v>
      </c>
      <c r="H39" s="119">
        <f t="shared" si="6"/>
        <v>2033677.0024699329</v>
      </c>
      <c r="I39" s="119">
        <f t="shared" si="6"/>
        <v>1850708.8252563498</v>
      </c>
      <c r="J39" s="119">
        <f t="shared" si="6"/>
        <v>1684202.1381575703</v>
      </c>
      <c r="K39" s="119">
        <f t="shared" si="6"/>
        <v>1532675.9150141035</v>
      </c>
      <c r="L39" s="119">
        <f t="shared" si="6"/>
        <v>1394782.3763210732</v>
      </c>
      <c r="M39" s="119">
        <f t="shared" si="6"/>
        <v>1269295.0011404762</v>
      </c>
      <c r="N39" s="119">
        <f t="shared" si="6"/>
        <v>1155097.6175722275</v>
      </c>
      <c r="O39" s="119">
        <f t="shared" si="6"/>
        <v>1051174.4747455267</v>
      </c>
      <c r="Q39" s="121" t="s">
        <v>173</v>
      </c>
      <c r="R39" s="120"/>
      <c r="S39" s="119">
        <f t="shared" ref="S39:AA39" si="7">$C$27*$C$44*$C$34*$C$45*($C$35*(1-$C$36)^((S28-1)*$C$34*$C$44))*$C$29*$C$30/((1+$R$24)^S28)</f>
        <v>2391165.5039999997</v>
      </c>
      <c r="T39" s="119">
        <f t="shared" si="7"/>
        <v>2328356.8001278262</v>
      </c>
      <c r="U39" s="119">
        <f t="shared" si="7"/>
        <v>2267197.8914185148</v>
      </c>
      <c r="V39" s="119">
        <f t="shared" si="7"/>
        <v>2207645.4427304119</v>
      </c>
      <c r="W39" s="119">
        <f t="shared" si="7"/>
        <v>2149657.2572052372</v>
      </c>
      <c r="X39" s="119">
        <f t="shared" si="7"/>
        <v>2093192.2463691086</v>
      </c>
      <c r="Y39" s="119">
        <f t="shared" si="7"/>
        <v>2038210.4010180447</v>
      </c>
      <c r="Z39" s="119">
        <f t="shared" si="7"/>
        <v>1984672.7628693779</v>
      </c>
      <c r="AA39" s="119">
        <f t="shared" si="7"/>
        <v>1932541.3969568308</v>
      </c>
    </row>
    <row r="40" spans="2:27" x14ac:dyDescent="0.25">
      <c r="B40" s="95" t="s">
        <v>168</v>
      </c>
      <c r="C40" s="97">
        <v>350000</v>
      </c>
      <c r="E40" s="123" t="s">
        <v>175</v>
      </c>
      <c r="F40" s="124">
        <f>SUM(G41:O41)</f>
        <v>8.9845993312396342</v>
      </c>
      <c r="Q40" s="123" t="s">
        <v>175</v>
      </c>
      <c r="R40" s="124">
        <f>SUM(S41:AA41)</f>
        <v>12.264594971640191</v>
      </c>
    </row>
    <row r="41" spans="2:27" x14ac:dyDescent="0.25">
      <c r="B41" s="95" t="s">
        <v>170</v>
      </c>
      <c r="C41" s="122">
        <v>0.01</v>
      </c>
      <c r="E41" s="111" t="s">
        <v>177</v>
      </c>
      <c r="G41" s="91">
        <f>($C$21*$C$33*G37/($C$21+$C$22)+$C$22*$C$32*G37/($C$21+$C$22))/1000000</f>
        <v>1.413325324497289</v>
      </c>
      <c r="H41" s="91">
        <f t="shared" ref="H41:O41" si="8">($C$21*$C$33*H37/($C$21+$C$22)+$C$22*$C$32*H37/($C$21+$C$22))/1000000</f>
        <v>1.2861696561591021</v>
      </c>
      <c r="I41" s="91">
        <f t="shared" si="8"/>
        <v>1.1704540743390577</v>
      </c>
      <c r="J41" s="91">
        <f t="shared" si="8"/>
        <v>1.0651493242563592</v>
      </c>
      <c r="K41" s="91">
        <f t="shared" si="8"/>
        <v>0.96931875230082021</v>
      </c>
      <c r="L41" s="91">
        <f t="shared" si="8"/>
        <v>0.88210997478503117</v>
      </c>
      <c r="M41" s="91">
        <f t="shared" si="8"/>
        <v>0.80274729625136243</v>
      </c>
      <c r="N41" s="91">
        <f t="shared" si="8"/>
        <v>0.7305248098978957</v>
      </c>
      <c r="O41" s="91">
        <f t="shared" si="8"/>
        <v>0.66480011875271616</v>
      </c>
      <c r="Q41" s="111" t="s">
        <v>177</v>
      </c>
      <c r="S41" s="91">
        <f>($C$21*$C$33*S37/($C$21+$C$22)+$C$22*$C$32*S37/($C$21+$C$22))/1000000</f>
        <v>1.5122580972120994</v>
      </c>
      <c r="T41" s="91">
        <f t="shared" ref="T41:AA41" si="9">($C$21*$C$33*T37/($C$21+$C$22)+$C$22*$C$32*T37/($C$21+$C$22))/1000000</f>
        <v>1.4725356393365556</v>
      </c>
      <c r="U41" s="91">
        <f t="shared" si="9"/>
        <v>1.4338565705905426</v>
      </c>
      <c r="V41" s="91">
        <f t="shared" si="9"/>
        <v>1.3961934842894317</v>
      </c>
      <c r="W41" s="91">
        <f t="shared" si="9"/>
        <v>1.35951969363948</v>
      </c>
      <c r="X41" s="91">
        <f t="shared" si="9"/>
        <v>1.3238092128286525</v>
      </c>
      <c r="Y41" s="91">
        <f t="shared" si="9"/>
        <v>1.2890367386135806</v>
      </c>
      <c r="Z41" s="91">
        <f t="shared" si="9"/>
        <v>1.2551776323909052</v>
      </c>
      <c r="AA41" s="91">
        <f t="shared" si="9"/>
        <v>1.2222079027389436</v>
      </c>
    </row>
    <row r="42" spans="2:27" x14ac:dyDescent="0.25">
      <c r="B42" s="95" t="s">
        <v>172</v>
      </c>
      <c r="C42" s="114">
        <v>1E-3</v>
      </c>
      <c r="E42" s="115" t="s">
        <v>179</v>
      </c>
      <c r="F42" s="125">
        <f>SUM(G43:O43)</f>
        <v>15.801450366458511</v>
      </c>
      <c r="Q42" s="115" t="s">
        <v>179</v>
      </c>
      <c r="R42" s="125">
        <f>SUM(S43:AA43)</f>
        <v>21.570064681153685</v>
      </c>
    </row>
    <row r="43" spans="2:27" x14ac:dyDescent="0.25">
      <c r="B43" s="95" t="s">
        <v>174</v>
      </c>
      <c r="C43" s="104">
        <v>0.05</v>
      </c>
      <c r="E43" s="111" t="s">
        <v>181</v>
      </c>
      <c r="G43" s="91">
        <f t="shared" ref="G43:O43" si="10">G39*$C$31/1000000</f>
        <v>2.4856522971538539</v>
      </c>
      <c r="H43" s="91">
        <f t="shared" si="10"/>
        <v>2.2620202899842599</v>
      </c>
      <c r="I43" s="91">
        <f t="shared" si="10"/>
        <v>2.058508262864958</v>
      </c>
      <c r="J43" s="91">
        <f t="shared" si="10"/>
        <v>1.8733060384320406</v>
      </c>
      <c r="K43" s="91">
        <f t="shared" si="10"/>
        <v>1.7047662994278021</v>
      </c>
      <c r="L43" s="91">
        <f t="shared" si="10"/>
        <v>1.5513899363167796</v>
      </c>
      <c r="M43" s="91">
        <f t="shared" si="10"/>
        <v>1.4118127131635303</v>
      </c>
      <c r="N43" s="91">
        <f t="shared" si="10"/>
        <v>1.2847931331708549</v>
      </c>
      <c r="O43" s="91">
        <f t="shared" si="10"/>
        <v>1.1692013959444294</v>
      </c>
      <c r="Q43" s="111" t="s">
        <v>181</v>
      </c>
      <c r="S43" s="91">
        <f>S39*$C$31/1000000</f>
        <v>2.6596479579546237</v>
      </c>
      <c r="T43" s="91">
        <f t="shared" ref="T43:AA43" si="11">T39*$C$31/1000000</f>
        <v>2.5897870300029786</v>
      </c>
      <c r="U43" s="91">
        <f t="shared" si="11"/>
        <v>2.521761137864877</v>
      </c>
      <c r="V43" s="91">
        <f t="shared" si="11"/>
        <v>2.4555220806856255</v>
      </c>
      <c r="W43" s="91">
        <f t="shared" si="11"/>
        <v>2.3910229237014988</v>
      </c>
      <c r="X43" s="91">
        <f t="shared" si="11"/>
        <v>2.3282179649836783</v>
      </c>
      <c r="Y43" s="91">
        <f t="shared" si="11"/>
        <v>2.2670627030547519</v>
      </c>
      <c r="Z43" s="91">
        <f t="shared" si="11"/>
        <v>2.2075138053571144</v>
      </c>
      <c r="AA43" s="91">
        <f t="shared" si="11"/>
        <v>2.1495290775485407</v>
      </c>
    </row>
    <row r="44" spans="2:27" x14ac:dyDescent="0.25">
      <c r="B44" s="95" t="s">
        <v>176</v>
      </c>
      <c r="C44" s="126">
        <f>C21+C22</f>
        <v>1.625</v>
      </c>
      <c r="E44" s="123" t="s">
        <v>183</v>
      </c>
      <c r="F44" s="107">
        <f>SUM(G45:O45)</f>
        <v>0.6898019763260882</v>
      </c>
      <c r="Q44" s="123" t="s">
        <v>183</v>
      </c>
      <c r="R44" s="107">
        <f>SUM(S45:AA45)</f>
        <v>0.92508245492137831</v>
      </c>
    </row>
    <row r="45" spans="2:27" x14ac:dyDescent="0.25">
      <c r="B45" s="95" t="s">
        <v>178</v>
      </c>
      <c r="C45" s="104">
        <v>0.96</v>
      </c>
      <c r="E45" s="111" t="s">
        <v>185</v>
      </c>
      <c r="G45" s="110">
        <f t="shared" ref="G45:O45" si="12">(G43-G41-G34-G32)*$F$25</f>
        <v>0.12256928496507624</v>
      </c>
      <c r="H45" s="110">
        <f t="shared" si="12"/>
        <v>0.10796970686837823</v>
      </c>
      <c r="I45" s="110">
        <f t="shared" si="12"/>
        <v>9.4917330694174878E-2</v>
      </c>
      <c r="J45" s="110">
        <f t="shared" si="12"/>
        <v>8.3257667854854694E-2</v>
      </c>
      <c r="K45" s="110">
        <f t="shared" si="12"/>
        <v>7.2851129128413114E-2</v>
      </c>
      <c r="L45" s="110">
        <f t="shared" si="12"/>
        <v>6.3571618744308736E-2</v>
      </c>
      <c r="M45" s="110">
        <f t="shared" si="12"/>
        <v>5.5305259238669677E-2</v>
      </c>
      <c r="N45" s="110">
        <f t="shared" si="12"/>
        <v>4.794923503377968E-2</v>
      </c>
      <c r="O45" s="110">
        <f t="shared" si="12"/>
        <v>4.1410743798432889E-2</v>
      </c>
      <c r="Q45" s="111" t="s">
        <v>185</v>
      </c>
      <c r="S45" s="110">
        <f t="shared" ref="S45:AA45" si="13">(S43-S41-S34-S32)*$R$25</f>
        <v>0.13114913491263153</v>
      </c>
      <c r="T45" s="110">
        <f t="shared" si="13"/>
        <v>0.12361451739360618</v>
      </c>
      <c r="U45" s="110">
        <f t="shared" si="13"/>
        <v>0.11627781154558403</v>
      </c>
      <c r="V45" s="110">
        <f t="shared" si="13"/>
        <v>0.10913381882604889</v>
      </c>
      <c r="W45" s="110">
        <f t="shared" si="13"/>
        <v>0.10217747724250514</v>
      </c>
      <c r="X45" s="110">
        <f t="shared" si="13"/>
        <v>9.5403857765756883E-2</v>
      </c>
      <c r="Y45" s="110">
        <f t="shared" si="13"/>
        <v>8.880816083729326E-2</v>
      </c>
      <c r="Z45" s="110">
        <f t="shared" si="13"/>
        <v>8.2385712968552738E-2</v>
      </c>
      <c r="AA45" s="110">
        <f t="shared" si="13"/>
        <v>7.6131963429399707E-2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11.472696668160225</v>
      </c>
      <c r="E48" s="66" t="s">
        <v>191</v>
      </c>
      <c r="F48" s="91">
        <f>SUM(G49:O49)</f>
        <v>6.077859055414363</v>
      </c>
      <c r="Q48" s="66" t="s">
        <v>191</v>
      </c>
      <c r="R48" s="91">
        <f>SUM(S49:AA49)</f>
        <v>8.312437254592119</v>
      </c>
    </row>
    <row r="49" spans="2:27" x14ac:dyDescent="0.25">
      <c r="B49" s="129" t="s">
        <v>186</v>
      </c>
      <c r="C49" s="130">
        <f>C26*C25</f>
        <v>360000</v>
      </c>
      <c r="E49" s="111" t="s">
        <v>191</v>
      </c>
      <c r="G49" s="131">
        <f>G43-G41-G45-G47-G34</f>
        <v>0.94270161292513355</v>
      </c>
      <c r="H49" s="128">
        <f t="shared" ref="H49:O49" si="16">H43-H41-H45-H47-H34</f>
        <v>0.86128646455831681</v>
      </c>
      <c r="I49" s="128">
        <f t="shared" si="16"/>
        <v>0.78697380886119961</v>
      </c>
      <c r="J49" s="128">
        <f t="shared" si="16"/>
        <v>0.71913918746986782</v>
      </c>
      <c r="K49" s="128">
        <f t="shared" si="16"/>
        <v>0.65721337234346711</v>
      </c>
      <c r="L49" s="128">
        <f t="shared" si="16"/>
        <v>0.60067745899762504</v>
      </c>
      <c r="M49" s="128">
        <f t="shared" si="16"/>
        <v>0.54905839712226956</v>
      </c>
      <c r="N49" s="128">
        <f t="shared" si="16"/>
        <v>0.50192491949971341</v>
      </c>
      <c r="O49" s="128">
        <f t="shared" si="16"/>
        <v>0.45888383363676999</v>
      </c>
      <c r="Q49" s="111" t="s">
        <v>191</v>
      </c>
      <c r="S49" s="128">
        <f t="shared" ref="S49:Z49" si="17">S43-S41-S45-S47-S34</f>
        <v>1.0086907258298929</v>
      </c>
      <c r="T49" s="128">
        <f t="shared" si="17"/>
        <v>0.98608687327281686</v>
      </c>
      <c r="U49" s="128">
        <f t="shared" si="17"/>
        <v>0.9640767557287504</v>
      </c>
      <c r="V49" s="128">
        <f t="shared" si="17"/>
        <v>0.94264477757014498</v>
      </c>
      <c r="W49" s="128">
        <f t="shared" si="17"/>
        <v>0.92177575281951374</v>
      </c>
      <c r="X49" s="128">
        <f t="shared" si="17"/>
        <v>0.90145489438926896</v>
      </c>
      <c r="Y49" s="128">
        <f t="shared" si="17"/>
        <v>0.88166780360387809</v>
      </c>
      <c r="Z49" s="128">
        <f t="shared" si="17"/>
        <v>0.86240045999765647</v>
      </c>
      <c r="AA49" s="128">
        <f>AA43-AA41-AA45-AA47-AA34</f>
        <v>0.84363921138019737</v>
      </c>
    </row>
    <row r="50" spans="2:27" x14ac:dyDescent="0.25">
      <c r="B50" s="129" t="s">
        <v>188</v>
      </c>
      <c r="C50" s="130">
        <f>C27*C28</f>
        <v>6720000</v>
      </c>
      <c r="E50" s="66" t="s">
        <v>194</v>
      </c>
      <c r="F50" s="91">
        <f>C31</f>
        <v>1.1122810000000001</v>
      </c>
      <c r="Q50" s="66" t="s">
        <v>194</v>
      </c>
      <c r="R50" s="91">
        <f>C31</f>
        <v>1.1122810000000001</v>
      </c>
    </row>
    <row r="51" spans="2:27" x14ac:dyDescent="0.25">
      <c r="B51" s="129" t="s">
        <v>190</v>
      </c>
      <c r="C51" s="130">
        <f>C38*C27*1000</f>
        <v>72000</v>
      </c>
      <c r="E51" s="66" t="s">
        <v>125</v>
      </c>
      <c r="F51" s="91">
        <f>F30/F38*1000000</f>
        <v>0.53145257905095289</v>
      </c>
      <c r="Q51" s="66" t="s">
        <v>125</v>
      </c>
      <c r="R51" s="91">
        <f>R30/R38*1000000</f>
        <v>0.38932296560692753</v>
      </c>
    </row>
    <row r="52" spans="2:27" x14ac:dyDescent="0.25">
      <c r="B52" s="129" t="s">
        <v>192</v>
      </c>
      <c r="C52" s="132">
        <f>C41*C27*1000</f>
        <v>48000</v>
      </c>
      <c r="E52" s="66" t="s">
        <v>198</v>
      </c>
      <c r="F52" s="91">
        <f>F40*1000000/F38</f>
        <v>0.63243556110288346</v>
      </c>
      <c r="Q52" s="66" t="s">
        <v>198</v>
      </c>
      <c r="R52" s="91">
        <f>R40*1000000/R38</f>
        <v>0.63243556110288357</v>
      </c>
    </row>
    <row r="53" spans="2:27" x14ac:dyDescent="0.25">
      <c r="B53" s="129" t="s">
        <v>193</v>
      </c>
      <c r="C53" s="133">
        <v>0</v>
      </c>
      <c r="E53" s="66" t="s">
        <v>200</v>
      </c>
      <c r="F53" s="91">
        <f>SUM(G54:O54)</f>
        <v>0.60778590554143619</v>
      </c>
      <c r="Q53" s="66" t="s">
        <v>200</v>
      </c>
      <c r="R53" s="91">
        <f>SUM(S54:AA54)</f>
        <v>0.83124372545921199</v>
      </c>
    </row>
    <row r="54" spans="2:27" x14ac:dyDescent="0.25">
      <c r="B54" s="129" t="s">
        <v>195</v>
      </c>
      <c r="C54" s="134">
        <f>(C52+C51+C50+C49+C40-C53)</f>
        <v>7550000</v>
      </c>
      <c r="E54" s="66" t="s">
        <v>201</v>
      </c>
      <c r="G54" s="91">
        <f t="shared" ref="G54:O54" si="18">G49*$C$46</f>
        <v>9.4270161292513366E-2</v>
      </c>
      <c r="H54" s="91">
        <f t="shared" si="18"/>
        <v>8.6128646455831681E-2</v>
      </c>
      <c r="I54" s="91">
        <f t="shared" si="18"/>
        <v>7.8697380886119966E-2</v>
      </c>
      <c r="J54" s="91">
        <f t="shared" si="18"/>
        <v>7.1913918746986785E-2</v>
      </c>
      <c r="K54" s="91">
        <f t="shared" si="18"/>
        <v>6.5721337234346713E-2</v>
      </c>
      <c r="L54" s="91">
        <f t="shared" si="18"/>
        <v>6.0067745899762506E-2</v>
      </c>
      <c r="M54" s="91">
        <f t="shared" si="18"/>
        <v>5.4905839712226956E-2</v>
      </c>
      <c r="N54" s="91">
        <f t="shared" si="18"/>
        <v>5.0192491949971343E-2</v>
      </c>
      <c r="O54" s="91">
        <f t="shared" si="18"/>
        <v>4.5888383363677003E-2</v>
      </c>
      <c r="Q54" s="66" t="s">
        <v>201</v>
      </c>
      <c r="S54" s="91">
        <f>S49*$C$46</f>
        <v>0.1008690725829893</v>
      </c>
      <c r="T54" s="91">
        <f t="shared" ref="T54:AA54" si="19">T49*$C$46</f>
        <v>9.8608687327281688E-2</v>
      </c>
      <c r="U54" s="91">
        <f t="shared" si="19"/>
        <v>9.6407675572875051E-2</v>
      </c>
      <c r="V54" s="91">
        <f t="shared" si="19"/>
        <v>9.4264477757014506E-2</v>
      </c>
      <c r="W54" s="91">
        <f t="shared" si="19"/>
        <v>9.2177575281951377E-2</v>
      </c>
      <c r="X54" s="91">
        <f t="shared" si="19"/>
        <v>9.0145489438926904E-2</v>
      </c>
      <c r="Y54" s="91">
        <f t="shared" si="19"/>
        <v>8.8166780360387817E-2</v>
      </c>
      <c r="Z54" s="91">
        <f t="shared" si="19"/>
        <v>8.6240045999765647E-2</v>
      </c>
      <c r="AA54" s="91">
        <f t="shared" si="19"/>
        <v>8.4363921138019743E-2</v>
      </c>
    </row>
    <row r="55" spans="2:27" x14ac:dyDescent="0.25">
      <c r="B55" s="129" t="s">
        <v>196</v>
      </c>
      <c r="C55" s="135" t="s">
        <v>197</v>
      </c>
      <c r="E55" s="80" t="s">
        <v>202</v>
      </c>
      <c r="F55" s="91">
        <f>-(F30)</f>
        <v>-7.55</v>
      </c>
      <c r="G55" s="128">
        <f t="shared" ref="G55:N55" si="20">G43-G41-G54-G45-G47-G34</f>
        <v>0.84843145163262013</v>
      </c>
      <c r="H55" s="128">
        <f t="shared" si="20"/>
        <v>0.77515781810248507</v>
      </c>
      <c r="I55" s="128">
        <f t="shared" si="20"/>
        <v>0.70827642797507961</v>
      </c>
      <c r="J55" s="128">
        <f t="shared" si="20"/>
        <v>0.647225268722881</v>
      </c>
      <c r="K55" s="128">
        <f t="shared" si="20"/>
        <v>0.59149203510912041</v>
      </c>
      <c r="L55" s="128">
        <f t="shared" si="20"/>
        <v>0.54060971309786254</v>
      </c>
      <c r="M55" s="128">
        <f t="shared" si="20"/>
        <v>0.49415255741004255</v>
      </c>
      <c r="N55" s="128">
        <f t="shared" si="20"/>
        <v>0.45173242754974213</v>
      </c>
      <c r="O55" s="128">
        <f>O43-O41-O54-O45-O47-O34+O35</f>
        <v>0.60554799514788149</v>
      </c>
      <c r="Q55" s="80" t="s">
        <v>202</v>
      </c>
      <c r="R55" s="91">
        <f>-(R30)</f>
        <v>-7.55</v>
      </c>
      <c r="S55" s="128">
        <f>S43-S41-S54-S45-S47-S34</f>
        <v>0.90782165324690367</v>
      </c>
      <c r="T55" s="128">
        <f t="shared" ref="T55:Z55" si="21">T43-T41-T54-T45-T47-T34</f>
        <v>0.88747818594553507</v>
      </c>
      <c r="U55" s="128">
        <f t="shared" si="21"/>
        <v>0.86766908015587529</v>
      </c>
      <c r="V55" s="128">
        <f t="shared" si="21"/>
        <v>0.84838029981313046</v>
      </c>
      <c r="W55" s="128">
        <f t="shared" si="21"/>
        <v>0.82959817753756238</v>
      </c>
      <c r="X55" s="128">
        <f t="shared" si="21"/>
        <v>0.81130940495034209</v>
      </c>
      <c r="Y55" s="128">
        <f t="shared" si="21"/>
        <v>0.79350102324349026</v>
      </c>
      <c r="Z55" s="128">
        <f t="shared" si="21"/>
        <v>0.77616041399789082</v>
      </c>
      <c r="AA55" s="128">
        <f>AA43-AA41-AA54-AA45-AA47-AA34+AA35</f>
        <v>1.1132752902421776</v>
      </c>
    </row>
    <row r="56" spans="2:27" ht="13.95" thickBot="1" x14ac:dyDescent="0.3">
      <c r="B56" s="129" t="s">
        <v>199</v>
      </c>
      <c r="C56" s="136">
        <f>F56</f>
        <v>-0.24998335168904429</v>
      </c>
      <c r="E56" s="137" t="s">
        <v>203</v>
      </c>
      <c r="F56" s="93">
        <f>SUM(F55:O55)/F30</f>
        <v>-0.24998335168904429</v>
      </c>
      <c r="G56" s="137"/>
      <c r="H56" s="137"/>
      <c r="I56" s="137"/>
      <c r="J56" s="137"/>
      <c r="K56" s="137"/>
      <c r="L56" s="137"/>
      <c r="M56" s="137"/>
      <c r="N56" s="137"/>
      <c r="O56" s="137"/>
      <c r="Q56" s="137" t="s">
        <v>131</v>
      </c>
      <c r="R56" s="93">
        <f>IRR(R55:AA55)</f>
        <v>7.4247457947609341E-3</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57C1-8340-4535-8B28-E7FDA1C5442A}">
  <sheetPr>
    <tabColor theme="7" tint="0.39997558519241921"/>
  </sheetPr>
  <dimension ref="A1:AA57"/>
  <sheetViews>
    <sheetView zoomScale="70" zoomScaleNormal="70" workbookViewId="0">
      <selection activeCell="J30" sqref="J30:K30"/>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224</v>
      </c>
      <c r="E8" s="79"/>
      <c r="F8" s="79"/>
      <c r="G8" s="79"/>
      <c r="H8" s="79"/>
    </row>
    <row r="9" spans="1:24" s="75" customFormat="1" x14ac:dyDescent="0.3">
      <c r="B9" s="80"/>
      <c r="D9" s="81"/>
      <c r="E9" s="82"/>
      <c r="F9" s="82"/>
      <c r="G9" s="82"/>
      <c r="H9" s="82"/>
    </row>
    <row r="10" spans="1:24" s="75" customFormat="1" x14ac:dyDescent="0.3">
      <c r="B10" s="57" t="s">
        <v>6</v>
      </c>
      <c r="C10" s="60" t="s">
        <v>43</v>
      </c>
      <c r="D10" s="138" t="s">
        <v>209</v>
      </c>
      <c r="E10" s="139" t="s">
        <v>255</v>
      </c>
      <c r="F10" s="82"/>
      <c r="G10" s="82"/>
      <c r="H10" s="82"/>
    </row>
    <row r="11" spans="1:24" s="75" customFormat="1" x14ac:dyDescent="0.3">
      <c r="B11" s="62" t="s">
        <v>14</v>
      </c>
      <c r="C11" s="63" t="s">
        <v>63</v>
      </c>
      <c r="D11" s="81"/>
      <c r="E11" s="82"/>
      <c r="F11" s="82"/>
      <c r="G11" s="82"/>
      <c r="H11" s="82"/>
    </row>
    <row r="12" spans="1:24" s="75" customFormat="1" x14ac:dyDescent="0.3">
      <c r="B12" s="58" t="s">
        <v>15</v>
      </c>
      <c r="C12" s="83">
        <v>3.4020067380125418E-2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3.4020067380125418E-2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208</v>
      </c>
      <c r="E20" s="86" t="s">
        <v>125</v>
      </c>
      <c r="F20" s="87">
        <f>F51</f>
        <v>0.44080801410952969</v>
      </c>
    </row>
    <row r="21" spans="2:27" x14ac:dyDescent="0.25">
      <c r="B21" s="88" t="s">
        <v>28</v>
      </c>
      <c r="C21" s="89">
        <v>1</v>
      </c>
      <c r="E21" s="66" t="s">
        <v>127</v>
      </c>
      <c r="F21" s="90">
        <f>F56</f>
        <v>-0.14653491235599791</v>
      </c>
    </row>
    <row r="22" spans="2:27" x14ac:dyDescent="0.25">
      <c r="B22" s="88" t="s">
        <v>27</v>
      </c>
      <c r="C22" s="89">
        <v>1</v>
      </c>
      <c r="E22" s="66" t="s">
        <v>129</v>
      </c>
      <c r="F22" s="91">
        <f>SUM(F55:O55)</f>
        <v>-1.1063385882877843</v>
      </c>
    </row>
    <row r="23" spans="2:27" ht="13.95" thickBot="1" x14ac:dyDescent="0.3">
      <c r="B23" s="88" t="s">
        <v>69</v>
      </c>
      <c r="C23" s="89">
        <v>2</v>
      </c>
      <c r="E23" s="92" t="s">
        <v>131</v>
      </c>
      <c r="F23" s="93">
        <f>R56</f>
        <v>3.4020067380125418E-2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1.0122360000000001</v>
      </c>
      <c r="E31" s="109" t="s">
        <v>157</v>
      </c>
      <c r="F31" s="110">
        <f>SUM(G32:O32)</f>
        <v>4.9334807709982735</v>
      </c>
      <c r="G31" s="91"/>
      <c r="H31" s="91"/>
      <c r="I31" s="91"/>
      <c r="J31" s="91"/>
      <c r="K31" s="91"/>
      <c r="L31" s="91"/>
      <c r="M31" s="91"/>
      <c r="N31" s="91"/>
      <c r="O31" s="91"/>
      <c r="Q31" s="109" t="s">
        <v>157</v>
      </c>
      <c r="R31" s="110">
        <f>SUM(S32:AA32)</f>
        <v>6.8150029413267506</v>
      </c>
      <c r="S31" s="91"/>
      <c r="T31" s="91"/>
      <c r="U31" s="91"/>
      <c r="V31" s="91"/>
      <c r="W31" s="91"/>
      <c r="X31" s="91"/>
      <c r="Y31" s="91"/>
      <c r="Z31" s="91"/>
      <c r="AA31" s="91"/>
    </row>
    <row r="32" spans="2:27" x14ac:dyDescent="0.25">
      <c r="B32" s="95" t="s">
        <v>143</v>
      </c>
      <c r="C32" s="108">
        <v>0.68609900000000001</v>
      </c>
      <c r="E32" s="111" t="s">
        <v>159</v>
      </c>
      <c r="F32" s="91"/>
      <c r="G32" s="110">
        <f t="shared" ref="G32:O32" si="0">($C$49+$C$50+$C$40)*(1-$C$43)/$C$48/1000000/(1+$F$24)^G28</f>
        <v>0.70768462526757514</v>
      </c>
      <c r="H32" s="110">
        <f t="shared" si="0"/>
        <v>0.66138750025007031</v>
      </c>
      <c r="I32" s="110">
        <f t="shared" si="0"/>
        <v>0.61811915911221516</v>
      </c>
      <c r="J32" s="110">
        <f t="shared" si="0"/>
        <v>0.57768145711421981</v>
      </c>
      <c r="K32" s="110">
        <f t="shared" si="0"/>
        <v>0.53988921225628017</v>
      </c>
      <c r="L32" s="110">
        <f t="shared" si="0"/>
        <v>0.50456935724885998</v>
      </c>
      <c r="M32" s="110">
        <f t="shared" si="0"/>
        <v>0.47156014696155135</v>
      </c>
      <c r="N32" s="110">
        <f t="shared" si="0"/>
        <v>0.44071041772107605</v>
      </c>
      <c r="O32" s="110">
        <f t="shared" si="0"/>
        <v>0.41187889506642616</v>
      </c>
      <c r="Q32" s="111" t="s">
        <v>159</v>
      </c>
      <c r="R32" s="91"/>
      <c r="S32" s="110">
        <f t="shared" ref="S32:AA32" si="1">($C$49+$C$50+$C$40)*(1-$C$43)/$C$48/1000000/(1+$R$24)^S28</f>
        <v>0.75722254903630548</v>
      </c>
      <c r="T32" s="110">
        <f t="shared" si="1"/>
        <v>0.75722254903630548</v>
      </c>
      <c r="U32" s="110">
        <f t="shared" si="1"/>
        <v>0.75722254903630548</v>
      </c>
      <c r="V32" s="110">
        <f t="shared" si="1"/>
        <v>0.75722254903630548</v>
      </c>
      <c r="W32" s="110">
        <f t="shared" si="1"/>
        <v>0.75722254903630548</v>
      </c>
      <c r="X32" s="110">
        <f t="shared" si="1"/>
        <v>0.75722254903630548</v>
      </c>
      <c r="Y32" s="110">
        <f t="shared" si="1"/>
        <v>0.75722254903630548</v>
      </c>
      <c r="Z32" s="110">
        <f t="shared" si="1"/>
        <v>0.75722254903630548</v>
      </c>
      <c r="AA32" s="110">
        <f t="shared" si="1"/>
        <v>0.75722254903630548</v>
      </c>
    </row>
    <row r="33" spans="2:27" x14ac:dyDescent="0.25">
      <c r="B33" s="95" t="s">
        <v>154</v>
      </c>
      <c r="C33" s="108">
        <v>0.359962</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20148870.294884048</v>
      </c>
      <c r="G36" s="120"/>
      <c r="H36" s="120"/>
      <c r="I36" s="120"/>
      <c r="J36" s="120"/>
      <c r="K36" s="120"/>
      <c r="L36" s="120"/>
      <c r="M36" s="120"/>
      <c r="N36" s="120"/>
      <c r="O36" s="120"/>
      <c r="Q36" s="118" t="s">
        <v>167</v>
      </c>
      <c r="R36" s="119">
        <f>SUM(S37:AA37)</f>
        <v>27429841.838013075</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3235606.659219095</v>
      </c>
      <c r="H37" s="119">
        <f t="shared" si="4"/>
        <v>2926470.3120903373</v>
      </c>
      <c r="I37" s="119">
        <f t="shared" si="4"/>
        <v>2646869.4713383582</v>
      </c>
      <c r="J37" s="119">
        <f t="shared" si="4"/>
        <v>2393982.2554696519</v>
      </c>
      <c r="K37" s="119">
        <f t="shared" si="4"/>
        <v>2165256.3912060503</v>
      </c>
      <c r="L37" s="119">
        <f t="shared" si="4"/>
        <v>1958383.45457531</v>
      </c>
      <c r="M37" s="119">
        <f t="shared" si="4"/>
        <v>1771275.5730595386</v>
      </c>
      <c r="N37" s="119">
        <f t="shared" si="4"/>
        <v>1602044.353667075</v>
      </c>
      <c r="O37" s="119">
        <f t="shared" si="4"/>
        <v>1448981.8242586276</v>
      </c>
      <c r="Q37" s="121" t="s">
        <v>169</v>
      </c>
      <c r="R37" s="119"/>
      <c r="S37" s="119">
        <f t="shared" ref="S37:AA37" si="5">$C$27*$C$44*$C$34/$C$45*($C$35*(1-$C$36)^((S28-1)*$C$34*$C$44))/$C$29/$C$30/((1+$R$24)^S28)</f>
        <v>3462099.1253644316</v>
      </c>
      <c r="T37" s="119">
        <f t="shared" si="5"/>
        <v>3350515.8603122272</v>
      </c>
      <c r="U37" s="119">
        <f t="shared" si="5"/>
        <v>3242528.9177767569</v>
      </c>
      <c r="V37" s="119">
        <f t="shared" si="5"/>
        <v>3138022.3884804202</v>
      </c>
      <c r="W37" s="119">
        <f t="shared" si="5"/>
        <v>3036884.0988952825</v>
      </c>
      <c r="X37" s="119">
        <f t="shared" si="5"/>
        <v>2939005.4908400653</v>
      </c>
      <c r="Y37" s="119">
        <f t="shared" si="5"/>
        <v>2844281.5049577234</v>
      </c>
      <c r="Z37" s="119">
        <f t="shared" si="5"/>
        <v>2752610.4679485294</v>
      </c>
      <c r="AA37" s="119">
        <f t="shared" si="5"/>
        <v>2663893.9834376359</v>
      </c>
    </row>
    <row r="38" spans="2:27" x14ac:dyDescent="0.25">
      <c r="B38" s="95" t="s">
        <v>164</v>
      </c>
      <c r="C38" s="122">
        <v>1.4999999999999999E-2</v>
      </c>
      <c r="E38" s="118" t="s">
        <v>171</v>
      </c>
      <c r="F38" s="119">
        <f>SUM(G39:O39)</f>
        <v>17127637.788645137</v>
      </c>
      <c r="G38" s="120"/>
      <c r="H38" s="120"/>
      <c r="I38" s="120"/>
      <c r="J38" s="120"/>
      <c r="K38" s="120"/>
      <c r="L38" s="120"/>
      <c r="M38" s="120"/>
      <c r="N38" s="120"/>
      <c r="O38" s="120"/>
      <c r="Q38" s="118" t="s">
        <v>171</v>
      </c>
      <c r="R38" s="119">
        <f>SUM(S39:AA39)</f>
        <v>23316860.385993954</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2750441.9887850466</v>
      </c>
      <c r="H39" s="119">
        <f t="shared" si="6"/>
        <v>2487659.2469520904</v>
      </c>
      <c r="I39" s="119">
        <f t="shared" si="6"/>
        <v>2249983.2951139132</v>
      </c>
      <c r="J39" s="119">
        <f t="shared" si="6"/>
        <v>2035015.3802190574</v>
      </c>
      <c r="K39" s="119">
        <f t="shared" si="6"/>
        <v>1840585.9308917436</v>
      </c>
      <c r="L39" s="119">
        <f t="shared" si="6"/>
        <v>1664732.6609551001</v>
      </c>
      <c r="M39" s="119">
        <f t="shared" si="6"/>
        <v>1505680.7649876839</v>
      </c>
      <c r="N39" s="119">
        <f t="shared" si="6"/>
        <v>1361825.0060362346</v>
      </c>
      <c r="O39" s="119">
        <f t="shared" si="6"/>
        <v>1231713.5147042675</v>
      </c>
      <c r="Q39" s="121" t="s">
        <v>173</v>
      </c>
      <c r="R39" s="120"/>
      <c r="S39" s="119">
        <f t="shared" ref="S39:AA39" si="7">$C$27*$C$44*$C$34*$C$45*($C$35*(1-$C$36)^((S28-1)*$C$34*$C$44))*$C$29*$C$30/((1+$R$24)^S28)</f>
        <v>2942972.9279999998</v>
      </c>
      <c r="T39" s="119">
        <f t="shared" si="7"/>
        <v>2848121.0718354485</v>
      </c>
      <c r="U39" s="119">
        <f t="shared" si="7"/>
        <v>2756326.2857962339</v>
      </c>
      <c r="V39" s="119">
        <f t="shared" si="7"/>
        <v>2667490.0406797733</v>
      </c>
      <c r="W39" s="119">
        <f t="shared" si="7"/>
        <v>2581516.9828742859</v>
      </c>
      <c r="X39" s="119">
        <f t="shared" si="7"/>
        <v>2498314.8320096694</v>
      </c>
      <c r="Y39" s="119">
        <f t="shared" si="7"/>
        <v>2417794.2819070951</v>
      </c>
      <c r="Z39" s="119">
        <f t="shared" si="7"/>
        <v>2339868.9047209797</v>
      </c>
      <c r="AA39" s="119">
        <f t="shared" si="7"/>
        <v>2264455.0581704685</v>
      </c>
    </row>
    <row r="40" spans="2:27" x14ac:dyDescent="0.25">
      <c r="B40" s="95" t="s">
        <v>168</v>
      </c>
      <c r="C40" s="97">
        <v>350000</v>
      </c>
      <c r="E40" s="123" t="s">
        <v>175</v>
      </c>
      <c r="F40" s="124">
        <f>SUM(G41:O41)</f>
        <v>10.53847370476835</v>
      </c>
      <c r="Q40" s="123" t="s">
        <v>175</v>
      </c>
      <c r="R40" s="124">
        <f>SUM(S41:AA41)</f>
        <v>14.346643891456896</v>
      </c>
    </row>
    <row r="41" spans="2:27" x14ac:dyDescent="0.25">
      <c r="B41" s="95" t="s">
        <v>170</v>
      </c>
      <c r="C41" s="122">
        <v>0.01</v>
      </c>
      <c r="E41" s="111" t="s">
        <v>177</v>
      </c>
      <c r="G41" s="91">
        <f>($C$21*$C$33*G37/($C$21+$C$22)+$C$22*$C$32*G37/($C$21+$C$22))/1000000</f>
        <v>1.692320968774693</v>
      </c>
      <c r="H41" s="91">
        <f t="shared" ref="H41:O41" si="8">($C$21*$C$33*H37/($C$21+$C$22)+$C$22*$C$32*H37/($C$21+$C$22))/1000000</f>
        <v>1.5306332305677652</v>
      </c>
      <c r="I41" s="91">
        <f t="shared" si="8"/>
        <v>1.3843934630288373</v>
      </c>
      <c r="J41" s="91">
        <f t="shared" si="8"/>
        <v>1.2521257360694198</v>
      </c>
      <c r="K41" s="91">
        <f t="shared" si="8"/>
        <v>1.1324951329206963</v>
      </c>
      <c r="L41" s="91">
        <f t="shared" si="8"/>
        <v>1.0242942774382517</v>
      </c>
      <c r="M41" s="91">
        <f t="shared" si="8"/>
        <v>0.92643114861511711</v>
      </c>
      <c r="N41" s="91">
        <f t="shared" si="8"/>
        <v>0.8379180593206671</v>
      </c>
      <c r="O41" s="91">
        <f t="shared" si="8"/>
        <v>0.7578616880329021</v>
      </c>
      <c r="Q41" s="111" t="s">
        <v>177</v>
      </c>
      <c r="S41" s="91">
        <f>($C$21*$C$33*S37/($C$21+$C$22)+$C$22*$C$32*S37/($C$21+$C$22))/1000000</f>
        <v>1.8107834365889213</v>
      </c>
      <c r="T41" s="91">
        <f t="shared" ref="T41:AA41" si="9">($C$21*$C$33*T37/($C$21+$C$22)+$C$22*$C$32*T37/($C$21+$C$22))/1000000</f>
        <v>1.7524219856770344</v>
      </c>
      <c r="U41" s="91">
        <f t="shared" si="9"/>
        <v>1.6959415211292361</v>
      </c>
      <c r="V41" s="91">
        <f t="shared" si="9"/>
        <v>1.6412814188581084</v>
      </c>
      <c r="W41" s="91">
        <f t="shared" si="9"/>
        <v>1.5883830086872492</v>
      </c>
      <c r="X41" s="91">
        <f t="shared" si="9"/>
        <v>1.5371895113768248</v>
      </c>
      <c r="Y41" s="91">
        <f t="shared" si="9"/>
        <v>1.4876459776787905</v>
      </c>
      <c r="Z41" s="91">
        <f t="shared" si="9"/>
        <v>1.4396992293563533</v>
      </c>
      <c r="AA41" s="91">
        <f t="shared" si="9"/>
        <v>1.3932978021043785</v>
      </c>
    </row>
    <row r="42" spans="2:27" x14ac:dyDescent="0.25">
      <c r="B42" s="95" t="s">
        <v>172</v>
      </c>
      <c r="C42" s="114">
        <v>1E-3</v>
      </c>
      <c r="E42" s="115" t="s">
        <v>179</v>
      </c>
      <c r="F42" s="125">
        <f>SUM(G43:O43)</f>
        <v>18.204072142858355</v>
      </c>
      <c r="Q42" s="115" t="s">
        <v>179</v>
      </c>
      <c r="R42" s="125">
        <f>SUM(S43:AA43)</f>
        <v>24.782273764160831</v>
      </c>
    </row>
    <row r="43" spans="2:27" x14ac:dyDescent="0.25">
      <c r="B43" s="95" t="s">
        <v>174</v>
      </c>
      <c r="C43" s="104">
        <v>0.05</v>
      </c>
      <c r="E43" s="111" t="s">
        <v>181</v>
      </c>
      <c r="G43" s="91">
        <f>(G39*$C$31/1000000)+(G39*$C$31/1000000)*2/8*0.2</f>
        <v>2.9233012168078121</v>
      </c>
      <c r="H43" s="91">
        <f t="shared" ref="H43:O43" si="10">(H39*$C$31/1000000)+(H39*$C$31/1000000)*2/8*0.2</f>
        <v>2.6440031577726861</v>
      </c>
      <c r="I43" s="91">
        <f t="shared" si="10"/>
        <v>2.3913897952485739</v>
      </c>
      <c r="J43" s="91">
        <f t="shared" si="10"/>
        <v>2.1629116198319887</v>
      </c>
      <c r="K43" s="91">
        <f t="shared" si="10"/>
        <v>1.956262707359242</v>
      </c>
      <c r="L43" s="91">
        <f t="shared" si="10"/>
        <v>1.7693574462842743</v>
      </c>
      <c r="M43" s="91">
        <f t="shared" si="10"/>
        <v>1.6003094885694771</v>
      </c>
      <c r="N43" s="91">
        <f t="shared" si="10"/>
        <v>1.4474127116505986</v>
      </c>
      <c r="O43" s="91">
        <f t="shared" si="10"/>
        <v>1.3091239993336987</v>
      </c>
      <c r="Q43" s="111" t="s">
        <v>181</v>
      </c>
      <c r="S43" s="91">
        <f>(S39*$C$31/1000000)+(S39*$C$31/1000000)*2/8*0.2</f>
        <v>3.1279323019843583</v>
      </c>
      <c r="T43" s="91">
        <f t="shared" ref="T43:AA43" si="11">(T39*$C$31/1000000)+(T39*$C$31/1000000)*2/8*0.2</f>
        <v>3.0271192153339488</v>
      </c>
      <c r="U43" s="91">
        <f t="shared" si="11"/>
        <v>2.9295553289406988</v>
      </c>
      <c r="V43" s="91">
        <f t="shared" si="11"/>
        <v>2.835135921258408</v>
      </c>
      <c r="W43" s="91">
        <f t="shared" si="11"/>
        <v>2.7437596459105729</v>
      </c>
      <c r="X43" s="91">
        <f t="shared" si="11"/>
        <v>2.6553284229088465</v>
      </c>
      <c r="Y43" s="91">
        <f t="shared" si="11"/>
        <v>2.5697473333775358</v>
      </c>
      <c r="Z43" s="91">
        <f t="shared" si="11"/>
        <v>2.486924517671103</v>
      </c>
      <c r="AA43" s="91">
        <f t="shared" si="11"/>
        <v>2.4067710767753554</v>
      </c>
    </row>
    <row r="44" spans="2:27" x14ac:dyDescent="0.25">
      <c r="B44" s="95" t="s">
        <v>176</v>
      </c>
      <c r="C44" s="126">
        <f>C21+C22</f>
        <v>2</v>
      </c>
      <c r="E44" s="123" t="s">
        <v>183</v>
      </c>
      <c r="F44" s="107">
        <f>SUM(G45:O45)</f>
        <v>0.67073191590332581</v>
      </c>
      <c r="Q44" s="123" t="s">
        <v>183</v>
      </c>
      <c r="R44" s="107">
        <f>SUM(S45:AA45)</f>
        <v>0.8881692328442955</v>
      </c>
    </row>
    <row r="45" spans="2:27" x14ac:dyDescent="0.25">
      <c r="B45" s="95" t="s">
        <v>178</v>
      </c>
      <c r="C45" s="104">
        <v>0.96</v>
      </c>
      <c r="E45" s="111" t="s">
        <v>185</v>
      </c>
      <c r="G45" s="110">
        <f t="shared" ref="G45:O45" si="12">(G43-G41-G34-G32)*$F$25</f>
        <v>0.12905988699979723</v>
      </c>
      <c r="H45" s="110">
        <f t="shared" si="12"/>
        <v>0.11134699113909693</v>
      </c>
      <c r="I45" s="110">
        <f t="shared" si="12"/>
        <v>9.5678531034248865E-2</v>
      </c>
      <c r="J45" s="110">
        <f t="shared" si="12"/>
        <v>8.1836141949347546E-2</v>
      </c>
      <c r="K45" s="110">
        <f t="shared" si="12"/>
        <v>6.9623829131790965E-2</v>
      </c>
      <c r="L45" s="110">
        <f t="shared" si="12"/>
        <v>5.8865731951836975E-2</v>
      </c>
      <c r="M45" s="110">
        <f t="shared" si="12"/>
        <v>4.9404108110395001E-2</v>
      </c>
      <c r="N45" s="110">
        <f t="shared" si="12"/>
        <v>4.1097516467347342E-2</v>
      </c>
      <c r="O45" s="110">
        <f t="shared" si="12"/>
        <v>3.3819179119465026E-2</v>
      </c>
      <c r="Q45" s="111" t="s">
        <v>185</v>
      </c>
      <c r="S45" s="110">
        <f t="shared" ref="S45:AA45" si="13">(S43-S41-S34-S32)*$R$25</f>
        <v>0.13809407908978291</v>
      </c>
      <c r="T45" s="110">
        <f t="shared" si="13"/>
        <v>0.12748117015515223</v>
      </c>
      <c r="U45" s="110">
        <f t="shared" si="13"/>
        <v>0.11721031469378931</v>
      </c>
      <c r="V45" s="110">
        <f t="shared" si="13"/>
        <v>0.10727048834099853</v>
      </c>
      <c r="W45" s="110">
        <f t="shared" si="13"/>
        <v>9.7651022046754549E-2</v>
      </c>
      <c r="X45" s="110">
        <f t="shared" si="13"/>
        <v>8.8341590623929073E-2</v>
      </c>
      <c r="Y45" s="110">
        <f t="shared" si="13"/>
        <v>7.9332201665609975E-2</v>
      </c>
      <c r="Z45" s="110">
        <f t="shared" si="13"/>
        <v>7.0613184819611069E-2</v>
      </c>
      <c r="AA45" s="110">
        <f t="shared" si="13"/>
        <v>6.2175181408667873E-2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9.3215660428801836</v>
      </c>
      <c r="E48" s="66" t="s">
        <v>191</v>
      </c>
      <c r="F48" s="91">
        <f>SUM(G49:O49)</f>
        <v>6.9456765187082521</v>
      </c>
      <c r="Q48" s="66" t="s">
        <v>191</v>
      </c>
      <c r="R48" s="91">
        <f>SUM(S49:AA49)</f>
        <v>9.4795106398596367</v>
      </c>
    </row>
    <row r="49" spans="2:27" x14ac:dyDescent="0.25">
      <c r="B49" s="129" t="s">
        <v>186</v>
      </c>
      <c r="C49" s="130">
        <f>C26*C25</f>
        <v>360000</v>
      </c>
      <c r="E49" s="111" t="s">
        <v>191</v>
      </c>
      <c r="G49" s="131">
        <f>G43-G41-G45-G47-G34</f>
        <v>1.0948642862669669</v>
      </c>
      <c r="H49" s="128">
        <f t="shared" ref="H49:O49" si="16">H43-H41-H45-H47-H34</f>
        <v>0.9954284736673612</v>
      </c>
      <c r="I49" s="128">
        <f t="shared" si="16"/>
        <v>0.90515475221496189</v>
      </c>
      <c r="J49" s="128">
        <f t="shared" si="16"/>
        <v>0.82318988296226248</v>
      </c>
      <c r="K49" s="128">
        <f t="shared" si="16"/>
        <v>0.74876069965165304</v>
      </c>
      <c r="L49" s="128">
        <f t="shared" si="16"/>
        <v>0.68116655310437091</v>
      </c>
      <c r="M49" s="128">
        <f t="shared" si="16"/>
        <v>0.61977247129273638</v>
      </c>
      <c r="N49" s="128">
        <f t="shared" si="16"/>
        <v>0.56400296712311804</v>
      </c>
      <c r="O49" s="128">
        <f t="shared" si="16"/>
        <v>0.51333643242482119</v>
      </c>
      <c r="Q49" s="111" t="s">
        <v>191</v>
      </c>
      <c r="S49" s="128">
        <f t="shared" ref="S49:Z49" si="17">S43-S41-S45-S47-S34</f>
        <v>1.1715047863056542</v>
      </c>
      <c r="T49" s="128">
        <f t="shared" si="17"/>
        <v>1.1396660595017623</v>
      </c>
      <c r="U49" s="128">
        <f t="shared" si="17"/>
        <v>1.1088534931176734</v>
      </c>
      <c r="V49" s="128">
        <f t="shared" si="17"/>
        <v>1.0790340140593011</v>
      </c>
      <c r="W49" s="128">
        <f t="shared" si="17"/>
        <v>1.0501756151765691</v>
      </c>
      <c r="X49" s="128">
        <f t="shared" si="17"/>
        <v>1.0222473209080927</v>
      </c>
      <c r="Y49" s="128">
        <f t="shared" si="17"/>
        <v>0.99521915403313543</v>
      </c>
      <c r="Z49" s="128">
        <f t="shared" si="17"/>
        <v>0.96906210349513866</v>
      </c>
      <c r="AA49" s="128">
        <f>AA43-AA41-AA45-AA47-AA34</f>
        <v>0.94374809326230913</v>
      </c>
    </row>
    <row r="50" spans="2:27" x14ac:dyDescent="0.25">
      <c r="B50" s="129" t="s">
        <v>188</v>
      </c>
      <c r="C50" s="130">
        <f>C27*C28</f>
        <v>6720000</v>
      </c>
      <c r="E50" s="66" t="s">
        <v>194</v>
      </c>
      <c r="F50" s="91">
        <f>C31</f>
        <v>1.0122360000000001</v>
      </c>
      <c r="Q50" s="66" t="s">
        <v>194</v>
      </c>
      <c r="R50" s="91">
        <f>C31</f>
        <v>1.0122360000000001</v>
      </c>
    </row>
    <row r="51" spans="2:27" x14ac:dyDescent="0.25">
      <c r="B51" s="129" t="s">
        <v>190</v>
      </c>
      <c r="C51" s="130">
        <f>C38*C27*1000</f>
        <v>72000</v>
      </c>
      <c r="E51" s="66" t="s">
        <v>125</v>
      </c>
      <c r="F51" s="91">
        <f>F30/F38*1000000</f>
        <v>0.44080801410952969</v>
      </c>
      <c r="Q51" s="66" t="s">
        <v>125</v>
      </c>
      <c r="R51" s="91">
        <f>R30/R38*1000000</f>
        <v>0.32380002603331443</v>
      </c>
    </row>
    <row r="52" spans="2:27" x14ac:dyDescent="0.25">
      <c r="B52" s="129" t="s">
        <v>192</v>
      </c>
      <c r="C52" s="132">
        <f>C41*C27*1000</f>
        <v>48000</v>
      </c>
      <c r="E52" s="66" t="s">
        <v>198</v>
      </c>
      <c r="F52" s="91">
        <f>F40*1000000/F38</f>
        <v>0.61529055172773972</v>
      </c>
      <c r="Q52" s="66" t="s">
        <v>198</v>
      </c>
      <c r="R52" s="91">
        <f>R40*1000000/R38</f>
        <v>0.61529055172773961</v>
      </c>
    </row>
    <row r="53" spans="2:27" x14ac:dyDescent="0.25">
      <c r="B53" s="129" t="s">
        <v>193</v>
      </c>
      <c r="C53" s="133">
        <v>0</v>
      </c>
      <c r="E53" s="66" t="s">
        <v>200</v>
      </c>
      <c r="F53" s="91">
        <f>SUM(G54:O54)</f>
        <v>0.69456765187082536</v>
      </c>
      <c r="Q53" s="66" t="s">
        <v>200</v>
      </c>
      <c r="R53" s="91">
        <f>SUM(S54:AA54)</f>
        <v>0.94795106398596363</v>
      </c>
    </row>
    <row r="54" spans="2:27" x14ac:dyDescent="0.25">
      <c r="B54" s="129" t="s">
        <v>195</v>
      </c>
      <c r="C54" s="134">
        <f>(C52+C51+C50+C49+C40-C53)</f>
        <v>7550000</v>
      </c>
      <c r="E54" s="66" t="s">
        <v>201</v>
      </c>
      <c r="G54" s="91">
        <f t="shared" ref="G54:O54" si="18">G49*$C$46</f>
        <v>0.10948642862669669</v>
      </c>
      <c r="H54" s="91">
        <f t="shared" si="18"/>
        <v>9.9542847366736131E-2</v>
      </c>
      <c r="I54" s="91">
        <f t="shared" si="18"/>
        <v>9.0515475221496194E-2</v>
      </c>
      <c r="J54" s="91">
        <f t="shared" si="18"/>
        <v>8.2318988296226248E-2</v>
      </c>
      <c r="K54" s="91">
        <f t="shared" si="18"/>
        <v>7.4876069965165312E-2</v>
      </c>
      <c r="L54" s="91">
        <f t="shared" si="18"/>
        <v>6.8116655310437091E-2</v>
      </c>
      <c r="M54" s="91">
        <f t="shared" si="18"/>
        <v>6.197724712927364E-2</v>
      </c>
      <c r="N54" s="91">
        <f t="shared" si="18"/>
        <v>5.6400296712311809E-2</v>
      </c>
      <c r="O54" s="91">
        <f t="shared" si="18"/>
        <v>5.1333643242482123E-2</v>
      </c>
      <c r="Q54" s="66" t="s">
        <v>201</v>
      </c>
      <c r="S54" s="91">
        <f>S49*$C$46</f>
        <v>0.11715047863056544</v>
      </c>
      <c r="T54" s="91">
        <f t="shared" ref="T54:AA54" si="19">T49*$C$46</f>
        <v>0.11396660595017623</v>
      </c>
      <c r="U54" s="91">
        <f t="shared" si="19"/>
        <v>0.11088534931176736</v>
      </c>
      <c r="V54" s="91">
        <f t="shared" si="19"/>
        <v>0.10790340140593012</v>
      </c>
      <c r="W54" s="91">
        <f t="shared" si="19"/>
        <v>0.10501756151765691</v>
      </c>
      <c r="X54" s="91">
        <f t="shared" si="19"/>
        <v>0.10222473209080928</v>
      </c>
      <c r="Y54" s="91">
        <f t="shared" si="19"/>
        <v>9.9521915403313552E-2</v>
      </c>
      <c r="Z54" s="91">
        <f t="shared" si="19"/>
        <v>9.6906210349513869E-2</v>
      </c>
      <c r="AA54" s="91">
        <f t="shared" si="19"/>
        <v>9.4374809326230921E-2</v>
      </c>
    </row>
    <row r="55" spans="2:27" x14ac:dyDescent="0.25">
      <c r="B55" s="129" t="s">
        <v>196</v>
      </c>
      <c r="C55" s="135" t="s">
        <v>197</v>
      </c>
      <c r="E55" s="80" t="s">
        <v>202</v>
      </c>
      <c r="F55" s="91">
        <f>-(F30)</f>
        <v>-7.55</v>
      </c>
      <c r="G55" s="128">
        <f t="shared" ref="G55:N55" si="20">G43-G41-G54-G45-G47-G34</f>
        <v>0.98537785764026997</v>
      </c>
      <c r="H55" s="128">
        <f t="shared" si="20"/>
        <v>0.89588562630062507</v>
      </c>
      <c r="I55" s="128">
        <f t="shared" si="20"/>
        <v>0.81463927699346572</v>
      </c>
      <c r="J55" s="128">
        <f t="shared" si="20"/>
        <v>0.74087089466603617</v>
      </c>
      <c r="K55" s="128">
        <f t="shared" si="20"/>
        <v>0.67388462968648777</v>
      </c>
      <c r="L55" s="128">
        <f t="shared" si="20"/>
        <v>0.61304989779393382</v>
      </c>
      <c r="M55" s="128">
        <f t="shared" si="20"/>
        <v>0.55779522416346272</v>
      </c>
      <c r="N55" s="128">
        <f t="shared" si="20"/>
        <v>0.5076026704108062</v>
      </c>
      <c r="O55" s="128">
        <f>O43-O41-O54-O45-O47-O34+O35</f>
        <v>0.65455533405712751</v>
      </c>
      <c r="Q55" s="80" t="s">
        <v>202</v>
      </c>
      <c r="R55" s="91">
        <f>-(R30)</f>
        <v>-7.55</v>
      </c>
      <c r="S55" s="128">
        <f>S43-S41-S54-S45-S47-S34</f>
        <v>1.0543543076750888</v>
      </c>
      <c r="T55" s="128">
        <f t="shared" ref="T55:Z55" si="21">T43-T41-T54-T45-T47-T34</f>
        <v>1.025699453551586</v>
      </c>
      <c r="U55" s="128">
        <f t="shared" si="21"/>
        <v>0.99796814380590604</v>
      </c>
      <c r="V55" s="128">
        <f t="shared" si="21"/>
        <v>0.97113061265337097</v>
      </c>
      <c r="W55" s="128">
        <f t="shared" si="21"/>
        <v>0.94515805365891215</v>
      </c>
      <c r="X55" s="128">
        <f t="shared" si="21"/>
        <v>0.92002258881728349</v>
      </c>
      <c r="Y55" s="128">
        <f t="shared" si="21"/>
        <v>0.89569723862982187</v>
      </c>
      <c r="Z55" s="128">
        <f t="shared" si="21"/>
        <v>0.87215589314562481</v>
      </c>
      <c r="AA55" s="128">
        <f>AA43-AA41-AA54-AA45-AA47-AA34+AA35</f>
        <v>1.2033732839360782</v>
      </c>
    </row>
    <row r="56" spans="2:27" ht="13.95" thickBot="1" x14ac:dyDescent="0.3">
      <c r="B56" s="129" t="s">
        <v>199</v>
      </c>
      <c r="C56" s="136">
        <f>F56</f>
        <v>-0.14653491235599791</v>
      </c>
      <c r="E56" s="137" t="s">
        <v>203</v>
      </c>
      <c r="F56" s="93">
        <f>SUM(F55:O55)/F30</f>
        <v>-0.14653491235599791</v>
      </c>
      <c r="G56" s="137"/>
      <c r="H56" s="137"/>
      <c r="I56" s="137"/>
      <c r="J56" s="137"/>
      <c r="K56" s="137"/>
      <c r="L56" s="137"/>
      <c r="M56" s="137"/>
      <c r="N56" s="137"/>
      <c r="O56" s="137"/>
      <c r="Q56" s="137" t="s">
        <v>131</v>
      </c>
      <c r="R56" s="93">
        <f>IRR(R55:AA55)</f>
        <v>3.4020067380125418E-2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AF59-B3F6-4E63-9F4D-A06BB4AA6460}">
  <sheetPr>
    <tabColor theme="1"/>
  </sheetPr>
  <dimension ref="B2"/>
  <sheetViews>
    <sheetView workbookViewId="0">
      <selection activeCell="J19" sqref="J19"/>
    </sheetView>
  </sheetViews>
  <sheetFormatPr defaultRowHeight="13.95" x14ac:dyDescent="0.25"/>
  <sheetData>
    <row r="2" spans="2:2" x14ac:dyDescent="0.25">
      <c r="B2" t="s">
        <v>231</v>
      </c>
    </row>
  </sheetData>
  <phoneticPr fontId="4"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47ABC-A272-4D1B-AF72-DF7EF7325152}">
  <sheetPr>
    <tabColor theme="1" tint="0.34998626667073579"/>
  </sheetPr>
  <dimension ref="A1:AA57"/>
  <sheetViews>
    <sheetView topLeftCell="A7" zoomScale="70" zoomScaleNormal="70" workbookViewId="0">
      <selection activeCell="C12" sqref="C12"/>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263</v>
      </c>
      <c r="E8" s="79"/>
      <c r="F8" s="79"/>
      <c r="G8" s="79"/>
      <c r="H8" s="79"/>
    </row>
    <row r="9" spans="1:24" s="75" customFormat="1" x14ac:dyDescent="0.3">
      <c r="B9" s="80"/>
      <c r="D9" s="81"/>
      <c r="E9" s="82"/>
      <c r="F9" s="82"/>
      <c r="G9" s="82"/>
      <c r="H9" s="82"/>
    </row>
    <row r="10" spans="1:24" s="75" customFormat="1" x14ac:dyDescent="0.3">
      <c r="B10" s="57" t="s">
        <v>6</v>
      </c>
      <c r="C10" s="60" t="s">
        <v>261</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-2.2556116257136494E-2</v>
      </c>
      <c r="D12" s="81"/>
      <c r="E12" s="82"/>
      <c r="F12" s="82"/>
      <c r="G12" s="82"/>
      <c r="H12" s="82"/>
    </row>
    <row r="13" spans="1:24" s="75" customFormat="1" x14ac:dyDescent="0.3">
      <c r="B13" s="61" t="s">
        <v>16</v>
      </c>
      <c r="C13" s="83">
        <v>-9.4424116539053582E-3</v>
      </c>
      <c r="D13" s="81" t="s">
        <v>266</v>
      </c>
      <c r="E13" s="82"/>
      <c r="F13" s="82"/>
      <c r="G13" s="82"/>
      <c r="H13" s="82"/>
    </row>
    <row r="14" spans="1:24" s="75" customFormat="1" x14ac:dyDescent="0.3">
      <c r="B14" s="61" t="s">
        <v>17</v>
      </c>
      <c r="C14" s="56" t="s">
        <v>265</v>
      </c>
      <c r="D14" s="81"/>
      <c r="E14" s="82"/>
      <c r="F14" s="82"/>
      <c r="G14" s="82"/>
      <c r="H14" s="82"/>
    </row>
    <row r="15" spans="1:24" s="75" customFormat="1" x14ac:dyDescent="0.3">
      <c r="B15" s="61" t="s">
        <v>18</v>
      </c>
      <c r="C15" s="83">
        <v>2.3686860885231198E-2</v>
      </c>
      <c r="D15" s="81"/>
      <c r="E15" s="82"/>
      <c r="F15" s="82"/>
      <c r="G15" s="82"/>
      <c r="H15" s="82"/>
    </row>
    <row r="16" spans="1:24" s="75" customFormat="1" x14ac:dyDescent="0.3">
      <c r="B16" s="61" t="s">
        <v>19</v>
      </c>
      <c r="C16" s="56" t="s">
        <v>31</v>
      </c>
      <c r="D16" s="81"/>
      <c r="E16" s="82"/>
      <c r="F16" s="82"/>
      <c r="G16" s="82"/>
      <c r="H16" s="82"/>
    </row>
    <row r="17" spans="2:27" s="75" customFormat="1" x14ac:dyDescent="0.3">
      <c r="B17" s="59" t="s">
        <v>230</v>
      </c>
      <c r="C17" s="84">
        <f>MAX(C12:C16)</f>
        <v>2.3686860885231198E-2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262</v>
      </c>
      <c r="E20" s="86" t="s">
        <v>125</v>
      </c>
      <c r="F20" s="87">
        <f>F51</f>
        <v>0.46698473577277189</v>
      </c>
    </row>
    <row r="21" spans="2:27" x14ac:dyDescent="0.25">
      <c r="B21" s="88" t="s">
        <v>28</v>
      </c>
      <c r="C21" s="89">
        <v>1</v>
      </c>
      <c r="E21" s="66" t="s">
        <v>127</v>
      </c>
      <c r="F21" s="90">
        <f>F56</f>
        <v>-0.1345676978699106</v>
      </c>
    </row>
    <row r="22" spans="2:27" x14ac:dyDescent="0.25">
      <c r="B22" s="88" t="s">
        <v>27</v>
      </c>
      <c r="C22" s="89">
        <v>0.875</v>
      </c>
      <c r="E22" s="66" t="s">
        <v>129</v>
      </c>
      <c r="F22" s="91">
        <f>SUM(F55:O55)</f>
        <v>-1.015986118917825</v>
      </c>
    </row>
    <row r="23" spans="2:27" ht="13.95" thickBot="1" x14ac:dyDescent="0.3">
      <c r="B23" s="88" t="s">
        <v>69</v>
      </c>
      <c r="C23" s="89">
        <f>C21+C22</f>
        <v>1.875</v>
      </c>
      <c r="E23" s="92" t="s">
        <v>131</v>
      </c>
      <c r="F23" s="93">
        <f>R56</f>
        <v>2.3686860885231198E-2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0.8520049999999999</v>
      </c>
      <c r="E31" s="109" t="s">
        <v>157</v>
      </c>
      <c r="F31" s="110">
        <f>SUM(G32:O32)</f>
        <v>4.6251382228108833</v>
      </c>
      <c r="G31" s="91"/>
      <c r="H31" s="91"/>
      <c r="I31" s="91"/>
      <c r="J31" s="91"/>
      <c r="K31" s="91"/>
      <c r="L31" s="91"/>
      <c r="M31" s="91"/>
      <c r="N31" s="91"/>
      <c r="O31" s="91"/>
      <c r="Q31" s="109" t="s">
        <v>157</v>
      </c>
      <c r="R31" s="110">
        <f>SUM(S32:AA32)</f>
        <v>6.3890652574938276</v>
      </c>
      <c r="S31" s="91"/>
      <c r="T31" s="91"/>
      <c r="U31" s="91"/>
      <c r="V31" s="91"/>
      <c r="W31" s="91"/>
      <c r="X31" s="91"/>
      <c r="Y31" s="91"/>
      <c r="Z31" s="91"/>
      <c r="AA31" s="91"/>
    </row>
    <row r="32" spans="2:27" x14ac:dyDescent="0.25">
      <c r="B32" s="95" t="s">
        <v>143</v>
      </c>
      <c r="C32" s="108">
        <v>0.58344499999999999</v>
      </c>
      <c r="E32" s="111" t="s">
        <v>159</v>
      </c>
      <c r="F32" s="91"/>
      <c r="G32" s="110">
        <f t="shared" ref="G32:O32" si="0">($C$49+$C$50+$C$40)*(1-$C$43)/$C$48/1000000/(1+$F$24)^G28</f>
        <v>0.66345433618835181</v>
      </c>
      <c r="H32" s="110">
        <f t="shared" si="0"/>
        <v>0.62005078148444104</v>
      </c>
      <c r="I32" s="110">
        <f t="shared" si="0"/>
        <v>0.57948671166770183</v>
      </c>
      <c r="J32" s="110">
        <f t="shared" si="0"/>
        <v>0.54157636604458126</v>
      </c>
      <c r="K32" s="110">
        <f t="shared" si="0"/>
        <v>0.50614613649026274</v>
      </c>
      <c r="L32" s="110">
        <f t="shared" si="0"/>
        <v>0.47303377242080635</v>
      </c>
      <c r="M32" s="110">
        <f t="shared" si="0"/>
        <v>0.44208763777645449</v>
      </c>
      <c r="N32" s="110">
        <f t="shared" si="0"/>
        <v>0.41316601661350888</v>
      </c>
      <c r="O32" s="110">
        <f t="shared" si="0"/>
        <v>0.38613646412477465</v>
      </c>
      <c r="Q32" s="111" t="s">
        <v>159</v>
      </c>
      <c r="R32" s="91"/>
      <c r="S32" s="110">
        <f t="shared" ref="S32:AA32" si="1">($C$49+$C$50+$C$40)*(1-$C$43)/$C$48/1000000/(1+$R$24)^S28</f>
        <v>0.70989613972153653</v>
      </c>
      <c r="T32" s="110">
        <f t="shared" si="1"/>
        <v>0.70989613972153653</v>
      </c>
      <c r="U32" s="110">
        <f t="shared" si="1"/>
        <v>0.70989613972153653</v>
      </c>
      <c r="V32" s="110">
        <f t="shared" si="1"/>
        <v>0.70989613972153653</v>
      </c>
      <c r="W32" s="110">
        <f t="shared" si="1"/>
        <v>0.70989613972153653</v>
      </c>
      <c r="X32" s="110">
        <f t="shared" si="1"/>
        <v>0.70989613972153653</v>
      </c>
      <c r="Y32" s="110">
        <f t="shared" si="1"/>
        <v>0.70989613972153653</v>
      </c>
      <c r="Z32" s="110">
        <f t="shared" si="1"/>
        <v>0.70989613972153653</v>
      </c>
      <c r="AA32" s="110">
        <f t="shared" si="1"/>
        <v>0.70989613972153653</v>
      </c>
    </row>
    <row r="33" spans="2:27" x14ac:dyDescent="0.25">
      <c r="B33" s="95" t="s">
        <v>154</v>
      </c>
      <c r="C33" s="108">
        <v>0.31488499999999997</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19019430.017430119</v>
      </c>
      <c r="G36" s="120"/>
      <c r="H36" s="120"/>
      <c r="I36" s="120"/>
      <c r="J36" s="120"/>
      <c r="K36" s="120"/>
      <c r="L36" s="120"/>
      <c r="M36" s="120"/>
      <c r="N36" s="120"/>
      <c r="O36" s="120"/>
      <c r="Q36" s="118" t="s">
        <v>167</v>
      </c>
      <c r="R36" s="119">
        <f>SUM(S37:AA37)</f>
        <v>25915742.048003606</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3033381.2430179012</v>
      </c>
      <c r="H37" s="119">
        <f t="shared" si="4"/>
        <v>2749189.2553155166</v>
      </c>
      <c r="I37" s="119">
        <f t="shared" si="4"/>
        <v>2491622.6995663801</v>
      </c>
      <c r="J37" s="119">
        <f t="shared" si="4"/>
        <v>2258187.0873353034</v>
      </c>
      <c r="K37" s="119">
        <f t="shared" si="4"/>
        <v>2046621.6342848348</v>
      </c>
      <c r="L37" s="119">
        <f t="shared" si="4"/>
        <v>1854877.3648624839</v>
      </c>
      <c r="M37" s="119">
        <f t="shared" si="4"/>
        <v>1681097.2683191362</v>
      </c>
      <c r="N37" s="119">
        <f t="shared" si="4"/>
        <v>1523598.313875366</v>
      </c>
      <c r="O37" s="119">
        <f t="shared" si="4"/>
        <v>1380855.1508531927</v>
      </c>
      <c r="Q37" s="121" t="s">
        <v>169</v>
      </c>
      <c r="R37" s="119"/>
      <c r="S37" s="119">
        <f t="shared" ref="S37:AA37" si="5">$C$27*$C$44*$C$34/$C$45*($C$35*(1-$C$36)^((S28-1)*$C$34*$C$44))/$C$29/$C$30/((1+$R$24)^S28)</f>
        <v>3245717.9300291543</v>
      </c>
      <c r="T37" s="119">
        <f t="shared" si="5"/>
        <v>3147546.7784107351</v>
      </c>
      <c r="U37" s="119">
        <f t="shared" si="5"/>
        <v>3052344.9467448974</v>
      </c>
      <c r="V37" s="119">
        <f t="shared" si="5"/>
        <v>2960022.6239126371</v>
      </c>
      <c r="W37" s="119">
        <f t="shared" si="5"/>
        <v>2870492.7152542579</v>
      </c>
      <c r="X37" s="119">
        <f t="shared" si="5"/>
        <v>2783670.7604068215</v>
      </c>
      <c r="Y37" s="119">
        <f t="shared" si="5"/>
        <v>2699474.8536253581</v>
      </c>
      <c r="Z37" s="119">
        <f t="shared" si="5"/>
        <v>2617825.5665158699</v>
      </c>
      <c r="AA37" s="119">
        <f t="shared" si="5"/>
        <v>2538645.8731038747</v>
      </c>
    </row>
    <row r="38" spans="2:27" x14ac:dyDescent="0.25">
      <c r="B38" s="95" t="s">
        <v>164</v>
      </c>
      <c r="C38" s="122">
        <v>1.4999999999999999E-2</v>
      </c>
      <c r="E38" s="118" t="s">
        <v>171</v>
      </c>
      <c r="F38" s="119">
        <f>SUM(G39:O39)</f>
        <v>16167552.002542803</v>
      </c>
      <c r="G38" s="120"/>
      <c r="H38" s="120"/>
      <c r="I38" s="120"/>
      <c r="J38" s="120"/>
      <c r="K38" s="120"/>
      <c r="L38" s="120"/>
      <c r="M38" s="120"/>
      <c r="N38" s="120"/>
      <c r="O38" s="120"/>
      <c r="Q38" s="118" t="s">
        <v>171</v>
      </c>
      <c r="R38" s="119">
        <f>SUM(S39:AA39)</f>
        <v>22029793.051716141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2578539.3644859814</v>
      </c>
      <c r="H39" s="119">
        <f t="shared" si="6"/>
        <v>2336960.687539639</v>
      </c>
      <c r="I39" s="119">
        <f t="shared" si="6"/>
        <v>2118015.0787399141</v>
      </c>
      <c r="J39" s="119">
        <f t="shared" si="6"/>
        <v>1919582.086976615</v>
      </c>
      <c r="K39" s="119">
        <f t="shared" si="6"/>
        <v>1739739.9223586267</v>
      </c>
      <c r="L39" s="119">
        <f t="shared" si="6"/>
        <v>1576746.8440048352</v>
      </c>
      <c r="M39" s="119">
        <f t="shared" si="6"/>
        <v>1429024.2915783608</v>
      </c>
      <c r="N39" s="119">
        <f t="shared" si="6"/>
        <v>1295141.5971978153</v>
      </c>
      <c r="O39" s="119">
        <f t="shared" si="6"/>
        <v>1173802.1296610138</v>
      </c>
      <c r="Q39" s="121" t="s">
        <v>173</v>
      </c>
      <c r="R39" s="120"/>
      <c r="S39" s="119">
        <f t="shared" ref="S39:AA39" si="7">$C$27*$C$44*$C$34*$C$45*($C$35*(1-$C$36)^((S28-1)*$C$34*$C$44))*$C$29*$C$30/((1+$R$24)^S28)</f>
        <v>2759037.12</v>
      </c>
      <c r="T39" s="119">
        <f t="shared" si="7"/>
        <v>2675586.2911641328</v>
      </c>
      <c r="U39" s="119">
        <f t="shared" si="7"/>
        <v>2594659.5461047809</v>
      </c>
      <c r="V39" s="119">
        <f t="shared" si="7"/>
        <v>2516180.54047642</v>
      </c>
      <c r="W39" s="119">
        <f t="shared" si="7"/>
        <v>2440075.2390719759</v>
      </c>
      <c r="X39" s="119">
        <f t="shared" si="7"/>
        <v>2366271.8459801767</v>
      </c>
      <c r="Y39" s="119">
        <f t="shared" si="7"/>
        <v>2294700.7368542431</v>
      </c>
      <c r="Z39" s="119">
        <f t="shared" si="7"/>
        <v>2225294.393230726</v>
      </c>
      <c r="AA39" s="119">
        <f t="shared" si="7"/>
        <v>2157987.3388336878</v>
      </c>
    </row>
    <row r="40" spans="2:27" x14ac:dyDescent="0.25">
      <c r="B40" s="95" t="s">
        <v>168</v>
      </c>
      <c r="C40" s="97">
        <v>350000</v>
      </c>
      <c r="E40" s="123" t="s">
        <v>175</v>
      </c>
      <c r="F40" s="124">
        <f>SUM(G41:O41)</f>
        <v>8.3726003462629617</v>
      </c>
      <c r="Q40" s="123" t="s">
        <v>175</v>
      </c>
      <c r="R40" s="124">
        <f>SUM(S41:AA41)</f>
        <v>11.408446554177811</v>
      </c>
    </row>
    <row r="41" spans="2:27" x14ac:dyDescent="0.25">
      <c r="B41" s="95" t="s">
        <v>170</v>
      </c>
      <c r="C41" s="122">
        <v>0.01</v>
      </c>
      <c r="E41" s="111" t="s">
        <v>177</v>
      </c>
      <c r="G41" s="91">
        <f>($C$21*$C$33*G37/($C$21+$C$22)+$C$22*$C$32*G37/($C$21+$C$22))/1000000</f>
        <v>1.3353338571326392</v>
      </c>
      <c r="H41" s="91">
        <f t="shared" ref="H41:O41" si="8">($C$21*$C$33*H37/($C$21+$C$22)+$C$22*$C$32*H37/($C$21+$C$22))/1000000</f>
        <v>1.2102288496502094</v>
      </c>
      <c r="I41" s="91">
        <f t="shared" si="8"/>
        <v>1.0968447034442148</v>
      </c>
      <c r="J41" s="91">
        <f t="shared" si="8"/>
        <v>0.99408331227713587</v>
      </c>
      <c r="K41" s="91">
        <f t="shared" si="8"/>
        <v>0.90094944949342981</v>
      </c>
      <c r="L41" s="91">
        <f t="shared" si="8"/>
        <v>0.81654112941820844</v>
      </c>
      <c r="M41" s="91">
        <f t="shared" si="8"/>
        <v>0.74004087177857181</v>
      </c>
      <c r="N41" s="91">
        <f t="shared" si="8"/>
        <v>0.67070778454601643</v>
      </c>
      <c r="O41" s="91">
        <f t="shared" si="8"/>
        <v>0.6078703885225365</v>
      </c>
      <c r="Q41" s="111" t="s">
        <v>177</v>
      </c>
      <c r="S41" s="91">
        <f>($C$21*$C$33*S37/($C$21+$C$22)+$C$22*$C$32*S37/($C$21+$C$22))/1000000</f>
        <v>1.4288072271319241</v>
      </c>
      <c r="T41" s="91">
        <f t="shared" ref="T41:AA41" si="9">($C$21*$C$33*T37/($C$21+$C$22)+$C$22*$C$32*T37/($C$21+$C$22))/1000000</f>
        <v>1.3855910099645248</v>
      </c>
      <c r="U41" s="91">
        <f t="shared" si="9"/>
        <v>1.3436819260414115</v>
      </c>
      <c r="V41" s="91">
        <f t="shared" si="9"/>
        <v>1.3030404393404535</v>
      </c>
      <c r="W41" s="91">
        <f t="shared" si="9"/>
        <v>1.2636282096602225</v>
      </c>
      <c r="X41" s="91">
        <f t="shared" si="9"/>
        <v>1.2254080564509682</v>
      </c>
      <c r="Y41" s="91">
        <f t="shared" si="9"/>
        <v>1.1883439237389797</v>
      </c>
      <c r="Z41" s="91">
        <f t="shared" si="9"/>
        <v>1.1524008461126505</v>
      </c>
      <c r="AA41" s="91">
        <f t="shared" si="9"/>
        <v>1.1175449157366759</v>
      </c>
    </row>
    <row r="42" spans="2:27" x14ac:dyDescent="0.25">
      <c r="B42" s="95" t="s">
        <v>172</v>
      </c>
      <c r="C42" s="114">
        <v>1E-3</v>
      </c>
      <c r="E42" s="115" t="s">
        <v>179</v>
      </c>
      <c r="F42" s="125">
        <f>SUM(G43:O43)</f>
        <v>16.274835143926481</v>
      </c>
      <c r="Q42" s="115" t="s">
        <v>179</v>
      </c>
      <c r="R42" s="125">
        <f>SUM(S43:AA43)</f>
        <v>21.269493829027407</v>
      </c>
    </row>
    <row r="43" spans="2:27" x14ac:dyDescent="0.25">
      <c r="B43" s="95" t="s">
        <v>174</v>
      </c>
      <c r="C43" s="104">
        <v>0.05</v>
      </c>
      <c r="E43" s="111" t="s">
        <v>181</v>
      </c>
      <c r="G43" s="91">
        <f>(G39*$C$31/1000000)+0.5</f>
        <v>2.6969284312388786</v>
      </c>
      <c r="H43" s="91">
        <f t="shared" ref="H43:K43" si="10">(H39*$C$31/1000000)+0.5</f>
        <v>2.4911021905872097</v>
      </c>
      <c r="I43" s="91">
        <f t="shared" si="10"/>
        <v>2.3045594371618003</v>
      </c>
      <c r="J43" s="91">
        <f t="shared" si="10"/>
        <v>2.1354935360145109</v>
      </c>
      <c r="K43" s="91">
        <f t="shared" si="10"/>
        <v>1.9822671125491615</v>
      </c>
      <c r="L43" s="91">
        <f t="shared" ref="L43:O43" si="11">(L39*$C$31/1000000)</f>
        <v>1.3433961948263395</v>
      </c>
      <c r="M43" s="91">
        <f t="shared" si="11"/>
        <v>1.2175358415462212</v>
      </c>
      <c r="N43" s="91">
        <f t="shared" si="11"/>
        <v>1.1034671165205245</v>
      </c>
      <c r="O43" s="91">
        <f t="shared" si="11"/>
        <v>1.0000852834818321</v>
      </c>
      <c r="Q43" s="111" t="s">
        <v>181</v>
      </c>
      <c r="S43" s="91">
        <f>(S39*$C$31/1000000)+0.5</f>
        <v>2.8507134214255996</v>
      </c>
      <c r="T43" s="91">
        <f t="shared" ref="T43:W43" si="12">(T39*$C$31/1000000)+0.5</f>
        <v>2.7796128980032964</v>
      </c>
      <c r="U43" s="91">
        <f t="shared" si="12"/>
        <v>2.7106629065790036</v>
      </c>
      <c r="V43" s="91">
        <f t="shared" si="12"/>
        <v>2.643798401388612</v>
      </c>
      <c r="W43" s="91">
        <f t="shared" si="12"/>
        <v>2.5789563040655183</v>
      </c>
      <c r="X43" s="91">
        <f t="shared" ref="X43:AA43" si="13">(X39*$C$31/1000000)</f>
        <v>2.0160754441343403</v>
      </c>
      <c r="Y43" s="91">
        <f t="shared" si="13"/>
        <v>1.9550965013034991</v>
      </c>
      <c r="Z43" s="91">
        <f t="shared" si="13"/>
        <v>1.8959619495045446</v>
      </c>
      <c r="AA43" s="91">
        <f t="shared" si="13"/>
        <v>1.8386160026229961</v>
      </c>
    </row>
    <row r="44" spans="2:27" x14ac:dyDescent="0.25">
      <c r="B44" s="95" t="s">
        <v>176</v>
      </c>
      <c r="C44" s="126">
        <f>C21+C22</f>
        <v>1.875</v>
      </c>
      <c r="E44" s="123" t="s">
        <v>183</v>
      </c>
      <c r="F44" s="107">
        <f>SUM(G45:O45)</f>
        <v>0.80697664284355219</v>
      </c>
      <c r="Q44" s="123" t="s">
        <v>183</v>
      </c>
      <c r="R44" s="107">
        <f>SUM(S45:AA45)</f>
        <v>0.85100800433894275</v>
      </c>
    </row>
    <row r="45" spans="2:27" x14ac:dyDescent="0.25">
      <c r="B45" s="95" t="s">
        <v>178</v>
      </c>
      <c r="C45" s="104">
        <v>0.96</v>
      </c>
      <c r="E45" s="111" t="s">
        <v>185</v>
      </c>
      <c r="G45" s="110">
        <f t="shared" ref="G45:O45" si="14">(G43-G41-G34-G32)*$F$25</f>
        <v>0.17277104078788313</v>
      </c>
      <c r="H45" s="110">
        <f t="shared" si="14"/>
        <v>0.16355702426352411</v>
      </c>
      <c r="I45" s="110">
        <f t="shared" si="14"/>
        <v>0.15551624326983943</v>
      </c>
      <c r="J45" s="110">
        <f t="shared" si="14"/>
        <v>0.14851849971045869</v>
      </c>
      <c r="K45" s="110">
        <f t="shared" si="14"/>
        <v>0.14244712022759184</v>
      </c>
      <c r="L45" s="110">
        <f t="shared" si="14"/>
        <v>1.2197602299377525E-2</v>
      </c>
      <c r="M45" s="110">
        <f t="shared" si="14"/>
        <v>7.6763928599915543E-3</v>
      </c>
      <c r="N45" s="110">
        <f t="shared" si="14"/>
        <v>3.7997866553833026E-3</v>
      </c>
      <c r="O45" s="110">
        <f t="shared" si="14"/>
        <v>4.9293276950265752E-4</v>
      </c>
      <c r="Q45" s="111" t="s">
        <v>185</v>
      </c>
      <c r="S45" s="110">
        <f t="shared" ref="S45:AA45" si="15">(S43-S41-S34-S32)*$R$25</f>
        <v>0.17611501364303475</v>
      </c>
      <c r="T45" s="110">
        <f t="shared" si="15"/>
        <v>0.16914393707930878</v>
      </c>
      <c r="U45" s="110">
        <f t="shared" si="15"/>
        <v>0.1623837102040139</v>
      </c>
      <c r="V45" s="110">
        <f t="shared" si="15"/>
        <v>0.15582795558165549</v>
      </c>
      <c r="W45" s="110">
        <f t="shared" si="15"/>
        <v>0.14947048867093984</v>
      </c>
      <c r="X45" s="110">
        <f t="shared" si="15"/>
        <v>1.83053119904589E-2</v>
      </c>
      <c r="Y45" s="110">
        <f t="shared" si="15"/>
        <v>1.2326609460745735E-2</v>
      </c>
      <c r="Z45" s="110">
        <f t="shared" si="15"/>
        <v>6.5287409175893985E-3</v>
      </c>
      <c r="AA45" s="110">
        <f t="shared" si="15"/>
        <v>9.0623679119591904E-4</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6">(G43-G41)*$F$26</f>
        <v>0</v>
      </c>
      <c r="H47" s="128">
        <f t="shared" si="16"/>
        <v>0</v>
      </c>
      <c r="I47" s="128">
        <f t="shared" si="16"/>
        <v>0</v>
      </c>
      <c r="J47" s="128">
        <f t="shared" si="16"/>
        <v>0</v>
      </c>
      <c r="K47" s="128">
        <f t="shared" si="16"/>
        <v>0</v>
      </c>
      <c r="L47" s="128">
        <f t="shared" si="16"/>
        <v>0</v>
      </c>
      <c r="M47" s="128">
        <f t="shared" si="16"/>
        <v>0</v>
      </c>
      <c r="N47" s="128">
        <f t="shared" si="16"/>
        <v>0</v>
      </c>
      <c r="O47" s="128">
        <f t="shared" si="16"/>
        <v>0</v>
      </c>
      <c r="Q47" s="111" t="s">
        <v>189</v>
      </c>
      <c r="S47" s="128">
        <f t="shared" ref="S47:AA47" si="17">(S43-S41)*$R$26</f>
        <v>0</v>
      </c>
      <c r="T47" s="128">
        <f t="shared" si="17"/>
        <v>0</v>
      </c>
      <c r="U47" s="128">
        <f t="shared" si="17"/>
        <v>0</v>
      </c>
      <c r="V47" s="128">
        <f t="shared" si="17"/>
        <v>0</v>
      </c>
      <c r="W47" s="128">
        <f t="shared" si="17"/>
        <v>0</v>
      </c>
      <c r="X47" s="128">
        <f t="shared" si="17"/>
        <v>0</v>
      </c>
      <c r="Y47" s="128">
        <f t="shared" si="17"/>
        <v>0</v>
      </c>
      <c r="Z47" s="128">
        <f t="shared" si="17"/>
        <v>0</v>
      </c>
      <c r="AA47" s="128">
        <f t="shared" si="17"/>
        <v>0</v>
      </c>
    </row>
    <row r="48" spans="2:27" x14ac:dyDescent="0.25">
      <c r="B48" s="95" t="s">
        <v>184</v>
      </c>
      <c r="C48" s="122">
        <f>C47/C44/C34</f>
        <v>9.9430037790721943</v>
      </c>
      <c r="E48" s="66" t="s">
        <v>191</v>
      </c>
      <c r="F48" s="91">
        <f>SUM(G49:O49)</f>
        <v>7.0460681513415384</v>
      </c>
      <c r="Q48" s="66" t="s">
        <v>191</v>
      </c>
      <c r="R48" s="91">
        <f>SUM(S49:AA49)</f>
        <v>8.9420892705106549</v>
      </c>
    </row>
    <row r="49" spans="2:27" x14ac:dyDescent="0.25">
      <c r="B49" s="129" t="s">
        <v>186</v>
      </c>
      <c r="C49" s="130">
        <f>C26*C25</f>
        <v>360000</v>
      </c>
      <c r="E49" s="111" t="s">
        <v>191</v>
      </c>
      <c r="G49" s="131">
        <f>G43-G41-G45-G47-G34</f>
        <v>1.1817674585520013</v>
      </c>
      <c r="H49" s="128">
        <f t="shared" ref="H49:O49" si="18">H43-H41-H45-H47-H34</f>
        <v>1.1107218542750135</v>
      </c>
      <c r="I49" s="128">
        <f t="shared" si="18"/>
        <v>1.0460354414772202</v>
      </c>
      <c r="J49" s="128">
        <f t="shared" si="18"/>
        <v>0.9871318651759573</v>
      </c>
      <c r="K49" s="128">
        <f t="shared" si="18"/>
        <v>0.93348749717303814</v>
      </c>
      <c r="L49" s="128">
        <f t="shared" si="18"/>
        <v>0.50962657931893895</v>
      </c>
      <c r="M49" s="128">
        <f t="shared" si="18"/>
        <v>0.46511681635642915</v>
      </c>
      <c r="N49" s="128">
        <f t="shared" si="18"/>
        <v>0.42456537657965882</v>
      </c>
      <c r="O49" s="128">
        <f t="shared" si="18"/>
        <v>0.38761526243328259</v>
      </c>
      <c r="Q49" s="111" t="s">
        <v>191</v>
      </c>
      <c r="S49" s="128">
        <f t="shared" ref="S49:Z49" si="19">S43-S41-S45-S47-S34</f>
        <v>1.2382411806506408</v>
      </c>
      <c r="T49" s="128">
        <f t="shared" si="19"/>
        <v>1.2173279509594628</v>
      </c>
      <c r="U49" s="128">
        <f t="shared" si="19"/>
        <v>1.1970472703335782</v>
      </c>
      <c r="V49" s="128">
        <f t="shared" si="19"/>
        <v>1.177380006466503</v>
      </c>
      <c r="W49" s="128">
        <f t="shared" si="19"/>
        <v>1.158307605734356</v>
      </c>
      <c r="X49" s="128">
        <f t="shared" si="19"/>
        <v>0.76481207569291321</v>
      </c>
      <c r="Y49" s="128">
        <f t="shared" si="19"/>
        <v>0.74687596810377377</v>
      </c>
      <c r="Z49" s="128">
        <f t="shared" si="19"/>
        <v>0.72948236247430476</v>
      </c>
      <c r="AA49" s="128">
        <f>AA43-AA41-AA45-AA47-AA34</f>
        <v>0.71261485009512426</v>
      </c>
    </row>
    <row r="50" spans="2:27" x14ac:dyDescent="0.25">
      <c r="B50" s="129" t="s">
        <v>188</v>
      </c>
      <c r="C50" s="130">
        <f>C27*C28</f>
        <v>6720000</v>
      </c>
      <c r="E50" s="66" t="s">
        <v>194</v>
      </c>
      <c r="F50" s="91">
        <f>C31</f>
        <v>0.8520049999999999</v>
      </c>
      <c r="Q50" s="66" t="s">
        <v>194</v>
      </c>
      <c r="R50" s="91">
        <f>C31</f>
        <v>0.8520049999999999</v>
      </c>
    </row>
    <row r="51" spans="2:27" x14ac:dyDescent="0.25">
      <c r="B51" s="129" t="s">
        <v>190</v>
      </c>
      <c r="C51" s="130">
        <f>C38*C27*1000</f>
        <v>72000</v>
      </c>
      <c r="E51" s="66" t="s">
        <v>125</v>
      </c>
      <c r="F51" s="91">
        <f>F30/F38*1000000</f>
        <v>0.46698473577277189</v>
      </c>
      <c r="Q51" s="66" t="s">
        <v>125</v>
      </c>
      <c r="R51" s="91">
        <f>R30/R38*1000000</f>
        <v>0.34271769972037247</v>
      </c>
    </row>
    <row r="52" spans="2:27" x14ac:dyDescent="0.25">
      <c r="B52" s="129" t="s">
        <v>192</v>
      </c>
      <c r="C52" s="132">
        <f>C41*C27*1000</f>
        <v>48000</v>
      </c>
      <c r="E52" s="66" t="s">
        <v>198</v>
      </c>
      <c r="F52" s="91">
        <f>F40*1000000/F38</f>
        <v>0.51786444509014939</v>
      </c>
      <c r="Q52" s="66" t="s">
        <v>198</v>
      </c>
      <c r="R52" s="91">
        <f>R40*1000000/R38</f>
        <v>0.51786444509014951</v>
      </c>
    </row>
    <row r="53" spans="2:27" x14ac:dyDescent="0.25">
      <c r="B53" s="129" t="s">
        <v>193</v>
      </c>
      <c r="C53" s="133"/>
      <c r="E53" s="66" t="s">
        <v>200</v>
      </c>
      <c r="F53" s="91">
        <f>SUM(G54:O54)</f>
        <v>0.70460681513415402</v>
      </c>
      <c r="Q53" s="66" t="s">
        <v>200</v>
      </c>
      <c r="R53" s="91">
        <f>SUM(S54:AA54)</f>
        <v>0.89420892705106581</v>
      </c>
    </row>
    <row r="54" spans="2:27" x14ac:dyDescent="0.25">
      <c r="B54" s="129" t="s">
        <v>195</v>
      </c>
      <c r="C54" s="134">
        <f>(C52+C51+C50+C49+C40-C53)</f>
        <v>7550000</v>
      </c>
      <c r="E54" s="66" t="s">
        <v>201</v>
      </c>
      <c r="G54" s="91">
        <f t="shared" ref="G54:O54" si="20">G49*$C$46</f>
        <v>0.11817674585520013</v>
      </c>
      <c r="H54" s="91">
        <f t="shared" si="20"/>
        <v>0.11107218542750136</v>
      </c>
      <c r="I54" s="91">
        <f t="shared" si="20"/>
        <v>0.10460354414772202</v>
      </c>
      <c r="J54" s="91">
        <f t="shared" si="20"/>
        <v>9.8713186517595738E-2</v>
      </c>
      <c r="K54" s="91">
        <f t="shared" si="20"/>
        <v>9.3348749717303822E-2</v>
      </c>
      <c r="L54" s="91">
        <f t="shared" si="20"/>
        <v>5.0962657931893897E-2</v>
      </c>
      <c r="M54" s="91">
        <f t="shared" si="20"/>
        <v>4.6511681635642919E-2</v>
      </c>
      <c r="N54" s="91">
        <f t="shared" si="20"/>
        <v>4.2456537657965886E-2</v>
      </c>
      <c r="O54" s="91">
        <f t="shared" si="20"/>
        <v>3.8761526243328265E-2</v>
      </c>
      <c r="Q54" s="66" t="s">
        <v>201</v>
      </c>
      <c r="S54" s="91">
        <f>S49*$C$46</f>
        <v>0.12382411806506409</v>
      </c>
      <c r="T54" s="91">
        <f t="shared" ref="T54:AA54" si="21">T49*$C$46</f>
        <v>0.12173279509594628</v>
      </c>
      <c r="U54" s="91">
        <f t="shared" si="21"/>
        <v>0.11970472703335783</v>
      </c>
      <c r="V54" s="91">
        <f t="shared" si="21"/>
        <v>0.1177380006466503</v>
      </c>
      <c r="W54" s="91">
        <f t="shared" si="21"/>
        <v>0.11583076057343561</v>
      </c>
      <c r="X54" s="91">
        <f t="shared" si="21"/>
        <v>7.6481207569291332E-2</v>
      </c>
      <c r="Y54" s="91">
        <f t="shared" si="21"/>
        <v>7.4687596810377385E-2</v>
      </c>
      <c r="Z54" s="91">
        <f t="shared" si="21"/>
        <v>7.2948236247430479E-2</v>
      </c>
      <c r="AA54" s="91">
        <f t="shared" si="21"/>
        <v>7.1261485009512432E-2</v>
      </c>
    </row>
    <row r="55" spans="2:27" x14ac:dyDescent="0.25">
      <c r="B55" s="129" t="s">
        <v>196</v>
      </c>
      <c r="C55" s="135" t="s">
        <v>197</v>
      </c>
      <c r="E55" s="80" t="s">
        <v>202</v>
      </c>
      <c r="F55" s="91">
        <f>-(F30)</f>
        <v>-7.55</v>
      </c>
      <c r="G55" s="128">
        <f t="shared" ref="G55:N55" si="22">G43-G41-G54-G45-G47-G34</f>
        <v>1.0635907126968012</v>
      </c>
      <c r="H55" s="128">
        <f t="shared" si="22"/>
        <v>0.99964966884751216</v>
      </c>
      <c r="I55" s="128">
        <f t="shared" si="22"/>
        <v>0.94143189732949828</v>
      </c>
      <c r="J55" s="128">
        <f t="shared" si="22"/>
        <v>0.88841867865836166</v>
      </c>
      <c r="K55" s="128">
        <f t="shared" si="22"/>
        <v>0.84013874745573436</v>
      </c>
      <c r="L55" s="128">
        <f t="shared" si="22"/>
        <v>0.45866392138704504</v>
      </c>
      <c r="M55" s="128">
        <f t="shared" si="22"/>
        <v>0.41860513472078625</v>
      </c>
      <c r="N55" s="128">
        <f t="shared" si="22"/>
        <v>0.38210883892169295</v>
      </c>
      <c r="O55" s="128">
        <f>O43-O41-O54-O45-O47-O34+O35</f>
        <v>0.54140628106474264</v>
      </c>
      <c r="Q55" s="80" t="s">
        <v>202</v>
      </c>
      <c r="R55" s="91">
        <f>-(R30)</f>
        <v>-7.55</v>
      </c>
      <c r="S55" s="128">
        <f>S43-S41-S54-S45-S47-S34</f>
        <v>1.1144170625855767</v>
      </c>
      <c r="T55" s="128">
        <f t="shared" ref="T55:Z55" si="23">T43-T41-T54-T45-T47-T34</f>
        <v>1.0955951558635164</v>
      </c>
      <c r="U55" s="128">
        <f t="shared" si="23"/>
        <v>1.0773425433002204</v>
      </c>
      <c r="V55" s="128">
        <f t="shared" si="23"/>
        <v>1.0596420058198526</v>
      </c>
      <c r="W55" s="128">
        <f t="shared" si="23"/>
        <v>1.0424768451609203</v>
      </c>
      <c r="X55" s="128">
        <f t="shared" si="23"/>
        <v>0.68833086812362188</v>
      </c>
      <c r="Y55" s="128">
        <f t="shared" si="23"/>
        <v>0.67218837129339637</v>
      </c>
      <c r="Z55" s="128">
        <f t="shared" si="23"/>
        <v>0.65653412622687424</v>
      </c>
      <c r="AA55" s="128">
        <f>AA43-AA41-AA54-AA45-AA47-AA34+AA35</f>
        <v>0.99535336508561179</v>
      </c>
    </row>
    <row r="56" spans="2:27" ht="13.95" thickBot="1" x14ac:dyDescent="0.3">
      <c r="B56" s="129" t="s">
        <v>199</v>
      </c>
      <c r="C56" s="136">
        <f>F56</f>
        <v>-0.1345676978699106</v>
      </c>
      <c r="E56" s="137" t="s">
        <v>203</v>
      </c>
      <c r="F56" s="93">
        <f>SUM(F55:O55)/F30</f>
        <v>-0.1345676978699106</v>
      </c>
      <c r="G56" s="137"/>
      <c r="H56" s="137"/>
      <c r="I56" s="137"/>
      <c r="J56" s="137"/>
      <c r="K56" s="137"/>
      <c r="L56" s="137"/>
      <c r="M56" s="137"/>
      <c r="N56" s="137"/>
      <c r="O56" s="137"/>
      <c r="Q56" s="137" t="s">
        <v>131</v>
      </c>
      <c r="R56" s="93">
        <f>IRR(R55:AA55)</f>
        <v>2.3686860885231198E-2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D83D1-4FE7-4E42-97F0-34FFAA107238}">
  <sheetPr>
    <tabColor theme="1" tint="0.34998626667073579"/>
  </sheetPr>
  <dimension ref="A1:AA57"/>
  <sheetViews>
    <sheetView zoomScale="70" zoomScaleNormal="70" workbookViewId="0">
      <selection activeCell="J19" sqref="J19"/>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221</v>
      </c>
      <c r="E8" s="79"/>
      <c r="F8" s="79"/>
      <c r="G8" s="79"/>
      <c r="H8" s="79"/>
    </row>
    <row r="9" spans="1:24" s="75" customFormat="1" x14ac:dyDescent="0.3">
      <c r="B9" s="80"/>
      <c r="D9" s="81"/>
      <c r="E9" s="82"/>
      <c r="F9" s="82"/>
      <c r="G9" s="82"/>
      <c r="H9" s="82"/>
    </row>
    <row r="10" spans="1:24" s="75" customFormat="1" x14ac:dyDescent="0.3">
      <c r="B10" s="57" t="s">
        <v>6</v>
      </c>
      <c r="C10" s="60" t="s">
        <v>32</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-0.10672908613798149</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-0.10672908613798149</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217</v>
      </c>
      <c r="E20" s="86" t="s">
        <v>125</v>
      </c>
      <c r="F20" s="87">
        <f>F51</f>
        <v>0.49691112165033363</v>
      </c>
    </row>
    <row r="21" spans="2:27" x14ac:dyDescent="0.25">
      <c r="B21" s="88" t="s">
        <v>28</v>
      </c>
      <c r="C21" s="89">
        <v>1</v>
      </c>
      <c r="E21" s="66" t="s">
        <v>127</v>
      </c>
      <c r="F21" s="90">
        <f>F56</f>
        <v>-0.62324994575345438</v>
      </c>
    </row>
    <row r="22" spans="2:27" x14ac:dyDescent="0.25">
      <c r="B22" s="88" t="s">
        <v>27</v>
      </c>
      <c r="C22" s="89">
        <v>0.75</v>
      </c>
      <c r="E22" s="66" t="s">
        <v>129</v>
      </c>
      <c r="F22" s="91">
        <f>SUM(F55:O55)</f>
        <v>-4.7055370904385807</v>
      </c>
    </row>
    <row r="23" spans="2:27" ht="13.95" thickBot="1" x14ac:dyDescent="0.3">
      <c r="B23" s="88" t="s">
        <v>69</v>
      </c>
      <c r="C23" s="89">
        <f>C21+C22</f>
        <v>1.75</v>
      </c>
      <c r="E23" s="92" t="s">
        <v>131</v>
      </c>
      <c r="F23" s="93">
        <f>R56</f>
        <v>-0.10672908613798149</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0.5593766</v>
      </c>
      <c r="E31" s="109" t="s">
        <v>157</v>
      </c>
      <c r="F31" s="110">
        <f>SUM(G32:O32)</f>
        <v>4.3167956746234903</v>
      </c>
      <c r="G31" s="91"/>
      <c r="H31" s="91"/>
      <c r="I31" s="91"/>
      <c r="J31" s="91"/>
      <c r="K31" s="91"/>
      <c r="L31" s="91"/>
      <c r="M31" s="91"/>
      <c r="N31" s="91"/>
      <c r="O31" s="91"/>
      <c r="Q31" s="109" t="s">
        <v>157</v>
      </c>
      <c r="R31" s="110">
        <f>SUM(S32:AA32)</f>
        <v>5.9631275736609064</v>
      </c>
      <c r="S31" s="91"/>
      <c r="T31" s="91"/>
      <c r="U31" s="91"/>
      <c r="V31" s="91"/>
      <c r="W31" s="91"/>
      <c r="X31" s="91"/>
      <c r="Y31" s="91"/>
      <c r="Z31" s="91"/>
      <c r="AA31" s="91"/>
    </row>
    <row r="32" spans="2:27" x14ac:dyDescent="0.25">
      <c r="B32" s="95" t="s">
        <v>143</v>
      </c>
      <c r="C32" s="108">
        <v>0.41560499999999995</v>
      </c>
      <c r="E32" s="111" t="s">
        <v>159</v>
      </c>
      <c r="F32" s="91"/>
      <c r="G32" s="110">
        <f t="shared" ref="G32:O32" si="0">($C$49+$C$50+$C$40)*(1-$C$43)/$C$48/1000000/(1+$F$24)^G28</f>
        <v>0.61922404710912837</v>
      </c>
      <c r="H32" s="110">
        <f t="shared" si="0"/>
        <v>0.57871406271881154</v>
      </c>
      <c r="I32" s="110">
        <f t="shared" si="0"/>
        <v>0.54085426422318839</v>
      </c>
      <c r="J32" s="110">
        <f t="shared" si="0"/>
        <v>0.50547127497494238</v>
      </c>
      <c r="K32" s="110">
        <f t="shared" si="0"/>
        <v>0.47240306072424521</v>
      </c>
      <c r="L32" s="110">
        <f t="shared" si="0"/>
        <v>0.44149818759275256</v>
      </c>
      <c r="M32" s="110">
        <f t="shared" si="0"/>
        <v>0.41261512859135752</v>
      </c>
      <c r="N32" s="110">
        <f t="shared" si="0"/>
        <v>0.3856216155059416</v>
      </c>
      <c r="O32" s="110">
        <f t="shared" si="0"/>
        <v>0.36039403318312296</v>
      </c>
      <c r="Q32" s="111" t="s">
        <v>159</v>
      </c>
      <c r="R32" s="91"/>
      <c r="S32" s="110">
        <f t="shared" ref="S32:AA32" si="1">($C$49+$C$50+$C$40)*(1-$C$43)/$C$48/1000000/(1+$R$24)^S28</f>
        <v>0.66256973040676737</v>
      </c>
      <c r="T32" s="110">
        <f t="shared" si="1"/>
        <v>0.66256973040676737</v>
      </c>
      <c r="U32" s="110">
        <f t="shared" si="1"/>
        <v>0.66256973040676737</v>
      </c>
      <c r="V32" s="110">
        <f t="shared" si="1"/>
        <v>0.66256973040676737</v>
      </c>
      <c r="W32" s="110">
        <f t="shared" si="1"/>
        <v>0.66256973040676737</v>
      </c>
      <c r="X32" s="110">
        <f t="shared" si="1"/>
        <v>0.66256973040676737</v>
      </c>
      <c r="Y32" s="110">
        <f t="shared" si="1"/>
        <v>0.66256973040676737</v>
      </c>
      <c r="Z32" s="110">
        <f t="shared" si="1"/>
        <v>0.66256973040676737</v>
      </c>
      <c r="AA32" s="110">
        <f t="shared" si="1"/>
        <v>0.66256973040676737</v>
      </c>
    </row>
    <row r="33" spans="2:27" x14ac:dyDescent="0.25">
      <c r="B33" s="95" t="s">
        <v>154</v>
      </c>
      <c r="C33" s="108">
        <v>0.27183340000000006</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17873988.152529743</v>
      </c>
      <c r="G36" s="120"/>
      <c r="H36" s="120"/>
      <c r="I36" s="120"/>
      <c r="J36" s="120"/>
      <c r="K36" s="120"/>
      <c r="L36" s="120"/>
      <c r="M36" s="120"/>
      <c r="N36" s="120"/>
      <c r="O36" s="120"/>
      <c r="Q36" s="118" t="s">
        <v>167</v>
      </c>
      <c r="R36" s="119">
        <f>SUM(S37:AA37)</f>
        <v>24377074.546824891</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2831155.8268167078</v>
      </c>
      <c r="H37" s="119">
        <f t="shared" si="4"/>
        <v>2571169.1776358853</v>
      </c>
      <c r="I37" s="119">
        <f t="shared" si="4"/>
        <v>2335057.2502601761</v>
      </c>
      <c r="J37" s="119">
        <f t="shared" si="4"/>
        <v>2120627.615412761</v>
      </c>
      <c r="K37" s="119">
        <f t="shared" si="4"/>
        <v>1925889.1758435222</v>
      </c>
      <c r="L37" s="119">
        <f t="shared" si="4"/>
        <v>1749033.6778951776</v>
      </c>
      <c r="M37" s="119">
        <f t="shared" si="4"/>
        <v>1588418.9208714147</v>
      </c>
      <c r="N37" s="119">
        <f t="shared" si="4"/>
        <v>1442553.5082999952</v>
      </c>
      <c r="O37" s="119">
        <f t="shared" si="4"/>
        <v>1310082.9994941032</v>
      </c>
      <c r="Q37" s="121" t="s">
        <v>169</v>
      </c>
      <c r="R37" s="119"/>
      <c r="S37" s="119">
        <f t="shared" ref="S37:AA37" si="5">$C$27*$C$44*$C$34/$C$45*($C$35*(1-$C$36)^((S28-1)*$C$34*$C$44))/$C$29/$C$30/((1+$R$24)^S28)</f>
        <v>3029336.7346938774</v>
      </c>
      <c r="T37" s="119">
        <f t="shared" si="5"/>
        <v>2943731.5914753252</v>
      </c>
      <c r="U37" s="119">
        <f t="shared" si="5"/>
        <v>2860545.5390304774</v>
      </c>
      <c r="V37" s="119">
        <f t="shared" si="5"/>
        <v>2779710.2169788615</v>
      </c>
      <c r="W37" s="119">
        <f t="shared" si="5"/>
        <v>2701159.1967157288</v>
      </c>
      <c r="X37" s="119">
        <f t="shared" si="5"/>
        <v>2624827.9268233804</v>
      </c>
      <c r="Y37" s="119">
        <f t="shared" si="5"/>
        <v>2550653.6800231752</v>
      </c>
      <c r="Z37" s="119">
        <f t="shared" si="5"/>
        <v>2478575.501629103</v>
      </c>
      <c r="AA37" s="119">
        <f t="shared" si="5"/>
        <v>2408534.1594549632</v>
      </c>
    </row>
    <row r="38" spans="2:27" x14ac:dyDescent="0.25">
      <c r="B38" s="95" t="s">
        <v>164</v>
      </c>
      <c r="C38" s="122">
        <v>1.4999999999999999E-2</v>
      </c>
      <c r="E38" s="118" t="s">
        <v>171</v>
      </c>
      <c r="F38" s="119">
        <f>SUM(G39:O39)</f>
        <v>15193863.995084383</v>
      </c>
      <c r="G38" s="120"/>
      <c r="H38" s="120"/>
      <c r="I38" s="120"/>
      <c r="J38" s="120"/>
      <c r="K38" s="120"/>
      <c r="L38" s="120"/>
      <c r="M38" s="120"/>
      <c r="N38" s="120"/>
      <c r="O38" s="120"/>
      <c r="Q38" s="118" t="s">
        <v>171</v>
      </c>
      <c r="R38" s="119">
        <f>SUM(S39:AA39)</f>
        <v>20721841.824096192</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2406636.7401869157</v>
      </c>
      <c r="H39" s="119">
        <f t="shared" si="6"/>
        <v>2185633.9200842259</v>
      </c>
      <c r="I39" s="119">
        <f t="shared" si="6"/>
        <v>1984925.9145988347</v>
      </c>
      <c r="J39" s="119">
        <f t="shared" si="6"/>
        <v>1802649.0393662564</v>
      </c>
      <c r="K39" s="119">
        <f t="shared" si="6"/>
        <v>1637110.7532165481</v>
      </c>
      <c r="L39" s="119">
        <f t="shared" si="6"/>
        <v>1486773.9419979639</v>
      </c>
      <c r="M39" s="119">
        <f t="shared" si="6"/>
        <v>1350242.6456248495</v>
      </c>
      <c r="N39" s="119">
        <f t="shared" si="6"/>
        <v>1226249.0958202779</v>
      </c>
      <c r="O39" s="119">
        <f t="shared" si="6"/>
        <v>1113641.9441885094</v>
      </c>
      <c r="Q39" s="121" t="s">
        <v>173</v>
      </c>
      <c r="R39" s="120"/>
      <c r="S39" s="119">
        <f t="shared" ref="S39:AA39" si="7">$C$27*$C$44*$C$34*$C$45*($C$35*(1-$C$36)^((S28-1)*$C$34*$C$44))*$C$29*$C$30/((1+$R$24)^S28)</f>
        <v>2575101.3119999999</v>
      </c>
      <c r="T39" s="119">
        <f t="shared" si="7"/>
        <v>2502332.2751044305</v>
      </c>
      <c r="U39" s="119">
        <f t="shared" si="7"/>
        <v>2431619.5971979005</v>
      </c>
      <c r="V39" s="119">
        <f t="shared" si="7"/>
        <v>2362905.1682316219</v>
      </c>
      <c r="W39" s="119">
        <f t="shared" si="7"/>
        <v>2296132.5202714503</v>
      </c>
      <c r="X39" s="119">
        <f t="shared" si="7"/>
        <v>2231246.7810945292</v>
      </c>
      <c r="Y39" s="119">
        <f t="shared" si="7"/>
        <v>2168194.6290956126</v>
      </c>
      <c r="Z39" s="119">
        <f t="shared" si="7"/>
        <v>2106924.2494697897</v>
      </c>
      <c r="AA39" s="119">
        <f t="shared" si="7"/>
        <v>2047385.2916308572</v>
      </c>
    </row>
    <row r="40" spans="2:27" x14ac:dyDescent="0.25">
      <c r="B40" s="95" t="s">
        <v>168</v>
      </c>
      <c r="C40" s="97">
        <v>350000</v>
      </c>
      <c r="E40" s="123" t="s">
        <v>175</v>
      </c>
      <c r="F40" s="124">
        <f>SUM(G41:O41)</f>
        <v>5.9600777746634144</v>
      </c>
      <c r="Q40" s="123" t="s">
        <v>175</v>
      </c>
      <c r="R40" s="124">
        <f>SUM(S41:AA41)</f>
        <v>8.1285306322238515</v>
      </c>
    </row>
    <row r="41" spans="2:27" x14ac:dyDescent="0.25">
      <c r="B41" s="95" t="s">
        <v>170</v>
      </c>
      <c r="C41" s="122">
        <v>0.01</v>
      </c>
      <c r="E41" s="111" t="s">
        <v>177</v>
      </c>
      <c r="G41" s="91">
        <f>($C$21*$C$33*G37/($C$21+$C$22)+$C$22*$C$32*G37/($C$21+$C$22))/1000000</f>
        <v>0.94404834422086592</v>
      </c>
      <c r="H41" s="91">
        <f t="shared" ref="H41:O41" si="8">($C$21*$C$33*H37/($C$21+$C$22)+$C$22*$C$32*H37/($C$21+$C$22))/1000000</f>
        <v>0.85735584804885046</v>
      </c>
      <c r="I41" s="91">
        <f t="shared" si="8"/>
        <v>0.77862437308780574</v>
      </c>
      <c r="J41" s="91">
        <f t="shared" si="8"/>
        <v>0.70712285423386212</v>
      </c>
      <c r="K41" s="91">
        <f t="shared" si="8"/>
        <v>0.64218736050718717</v>
      </c>
      <c r="L41" s="91">
        <f t="shared" si="8"/>
        <v>0.58321493008741143</v>
      </c>
      <c r="M41" s="91">
        <f t="shared" si="8"/>
        <v>0.52965797148078897</v>
      </c>
      <c r="N41" s="91">
        <f t="shared" si="8"/>
        <v>0.48101917883193179</v>
      </c>
      <c r="O41" s="91">
        <f t="shared" si="8"/>
        <v>0.43684691416470889</v>
      </c>
      <c r="Q41" s="111" t="s">
        <v>177</v>
      </c>
      <c r="S41" s="91">
        <f>($C$21*$C$33*S37/($C$21+$C$22)+$C$22*$C$32*S37/($C$21+$C$22))/1000000</f>
        <v>1.0101317283163267</v>
      </c>
      <c r="T41" s="91">
        <f t="shared" ref="T41:AA41" si="9">($C$21*$C$33*T37/($C$21+$C$22)+$C$22*$C$32*T37/($C$21+$C$22))/1000000</f>
        <v>0.98158671043112899</v>
      </c>
      <c r="U41" s="91">
        <f t="shared" si="9"/>
        <v>0.95384833788060486</v>
      </c>
      <c r="V41" s="91">
        <f t="shared" si="9"/>
        <v>0.92689381590955799</v>
      </c>
      <c r="W41" s="91">
        <f t="shared" si="9"/>
        <v>0.90070099391302039</v>
      </c>
      <c r="X41" s="91">
        <f t="shared" si="9"/>
        <v>0.87524834723367073</v>
      </c>
      <c r="Y41" s="91">
        <f t="shared" si="9"/>
        <v>0.85051495947299172</v>
      </c>
      <c r="Z41" s="91">
        <f t="shared" si="9"/>
        <v>0.82648050530312411</v>
      </c>
      <c r="AA41" s="91">
        <f t="shared" si="9"/>
        <v>0.80312523376342559</v>
      </c>
    </row>
    <row r="42" spans="2:27" x14ac:dyDescent="0.25">
      <c r="B42" s="95" t="s">
        <v>172</v>
      </c>
      <c r="C42" s="114">
        <v>1E-3</v>
      </c>
      <c r="E42" s="115" t="s">
        <v>179</v>
      </c>
      <c r="F42" s="125">
        <f>SUM(G43:O43)</f>
        <v>8.4990919824327182</v>
      </c>
      <c r="Q42" s="115" t="s">
        <v>179</v>
      </c>
      <c r="R42" s="125">
        <f>SUM(S43:AA43)</f>
        <v>11.591313425300724</v>
      </c>
    </row>
    <row r="43" spans="2:27" x14ac:dyDescent="0.25">
      <c r="B43" s="95" t="s">
        <v>174</v>
      </c>
      <c r="C43" s="104">
        <v>0.05</v>
      </c>
      <c r="E43" s="111" t="s">
        <v>181</v>
      </c>
      <c r="G43" s="91">
        <f>(G39*$C$31/1000000)</f>
        <v>1.3462162771608404</v>
      </c>
      <c r="H43" s="91">
        <f t="shared" ref="H43:O43" si="10">(H39*$C$31/1000000)</f>
        <v>1.222592471061386</v>
      </c>
      <c r="I43" s="91">
        <f t="shared" si="10"/>
        <v>1.1103211093601866</v>
      </c>
      <c r="J43" s="91">
        <f t="shared" si="10"/>
        <v>1.0083596906339627</v>
      </c>
      <c r="K43" s="91">
        <f t="shared" si="10"/>
        <v>0.91576144695771167</v>
      </c>
      <c r="L43" s="91">
        <f t="shared" si="10"/>
        <v>0.83166655264341827</v>
      </c>
      <c r="M43" s="91">
        <f t="shared" si="10"/>
        <v>0.75529414028463315</v>
      </c>
      <c r="N43" s="91">
        <f t="shared" si="10"/>
        <v>0.68593504997302124</v>
      </c>
      <c r="O43" s="91">
        <f t="shared" si="10"/>
        <v>0.62294524435755805</v>
      </c>
      <c r="Q43" s="111" t="s">
        <v>181</v>
      </c>
      <c r="S43" s="91">
        <f>(S39*$C$31/1000000)</f>
        <v>1.4404514165620992</v>
      </c>
      <c r="T43" s="91">
        <f t="shared" ref="T43:AA43" si="11">(T39*$C$31/1000000)</f>
        <v>1.3997461201181809</v>
      </c>
      <c r="U43" s="91">
        <f t="shared" si="11"/>
        <v>1.3601911027739311</v>
      </c>
      <c r="V43" s="91">
        <f t="shared" si="11"/>
        <v>1.3217538591278326</v>
      </c>
      <c r="W43" s="91">
        <f t="shared" si="11"/>
        <v>1.2844028023388749</v>
      </c>
      <c r="X43" s="91">
        <f t="shared" si="11"/>
        <v>1.2481072381696021</v>
      </c>
      <c r="Y43" s="91">
        <f t="shared" si="11"/>
        <v>1.2128373397617647</v>
      </c>
      <c r="Z43" s="91">
        <f t="shared" si="11"/>
        <v>1.1785641231259627</v>
      </c>
      <c r="AA43" s="91">
        <f t="shared" si="11"/>
        <v>1.1452594233224773</v>
      </c>
    </row>
    <row r="44" spans="2:27" x14ac:dyDescent="0.25">
      <c r="B44" s="95" t="s">
        <v>176</v>
      </c>
      <c r="C44" s="126">
        <f>C21+C22</f>
        <v>1.75</v>
      </c>
      <c r="E44" s="123" t="s">
        <v>183</v>
      </c>
      <c r="F44" s="107">
        <f>SUM(G45:O45)</f>
        <v>-0.4567428675831523</v>
      </c>
      <c r="Q44" s="123" t="s">
        <v>183</v>
      </c>
      <c r="R44" s="107">
        <f>SUM(S45:AA45)</f>
        <v>-0.64207369514600798</v>
      </c>
    </row>
    <row r="45" spans="2:27" x14ac:dyDescent="0.25">
      <c r="B45" s="95" t="s">
        <v>178</v>
      </c>
      <c r="C45" s="104">
        <v>0.96</v>
      </c>
      <c r="E45" s="111" t="s">
        <v>185</v>
      </c>
      <c r="G45" s="110">
        <f t="shared" ref="G45:O45" si="12">(G43-G41-G34-G32)*$F$25</f>
        <v>-5.6028047233877262E-2</v>
      </c>
      <c r="H45" s="110">
        <f t="shared" si="12"/>
        <v>-5.5017975526184676E-2</v>
      </c>
      <c r="I45" s="110">
        <f t="shared" si="12"/>
        <v>-5.3830144230333374E-2</v>
      </c>
      <c r="J45" s="110">
        <f t="shared" si="12"/>
        <v>-5.2498574356450153E-2</v>
      </c>
      <c r="K45" s="110">
        <f t="shared" si="12"/>
        <v>-5.1053004982205594E-2</v>
      </c>
      <c r="L45" s="110">
        <f t="shared" si="12"/>
        <v>-4.9519362206640098E-2</v>
      </c>
      <c r="M45" s="110">
        <f t="shared" si="12"/>
        <v>-4.7920180084685501E-2</v>
      </c>
      <c r="N45" s="110">
        <f t="shared" si="12"/>
        <v>-4.6274978276079549E-2</v>
      </c>
      <c r="O45" s="110">
        <f t="shared" si="12"/>
        <v>-4.4600600686696031E-2</v>
      </c>
      <c r="Q45" s="111" t="s">
        <v>185</v>
      </c>
      <c r="S45" s="110">
        <f t="shared" ref="S45:AA45" si="13">(S43-S41-S34-S32)*$R$25</f>
        <v>-5.9950010540248719E-2</v>
      </c>
      <c r="T45" s="110">
        <f t="shared" si="13"/>
        <v>-6.2990080179928867E-2</v>
      </c>
      <c r="U45" s="110">
        <f t="shared" si="13"/>
        <v>-6.5944241378360288E-2</v>
      </c>
      <c r="V45" s="110">
        <f t="shared" si="13"/>
        <v>-6.8814921797123188E-2</v>
      </c>
      <c r="W45" s="110">
        <f t="shared" si="13"/>
        <v>-7.1604480495228204E-2</v>
      </c>
      <c r="X45" s="110">
        <f t="shared" si="13"/>
        <v>-7.4315209867708995E-2</v>
      </c>
      <c r="Y45" s="110">
        <f t="shared" si="13"/>
        <v>-7.6949337529498604E-2</v>
      </c>
      <c r="Z45" s="110">
        <f t="shared" si="13"/>
        <v>-7.9509028145982194E-2</v>
      </c>
      <c r="AA45" s="110">
        <f t="shared" si="13"/>
        <v>-8.199638521192891E-2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10.65321833472021</v>
      </c>
      <c r="E48" s="66" t="s">
        <v>191</v>
      </c>
      <c r="F48" s="91">
        <f>SUM(G49:O49)</f>
        <v>2.9465670718740338</v>
      </c>
      <c r="Q48" s="66" t="s">
        <v>191</v>
      </c>
      <c r="R48" s="91">
        <f>SUM(S49:AA49)</f>
        <v>4.0369064882228818</v>
      </c>
    </row>
    <row r="49" spans="2:27" x14ac:dyDescent="0.25">
      <c r="B49" s="129" t="s">
        <v>186</v>
      </c>
      <c r="C49" s="130">
        <f>C26*C25</f>
        <v>360000</v>
      </c>
      <c r="E49" s="111" t="s">
        <v>191</v>
      </c>
      <c r="G49" s="131">
        <f>G43-G41-G45-G47-G34</f>
        <v>0.4511399054074966</v>
      </c>
      <c r="H49" s="128">
        <f t="shared" ref="H49:O49" si="16">H43-H41-H45-H47-H34</f>
        <v>0.41366013614025754</v>
      </c>
      <c r="I49" s="128">
        <f t="shared" si="16"/>
        <v>0.37936383153218828</v>
      </c>
      <c r="J49" s="128">
        <f t="shared" si="16"/>
        <v>0.34797555190559193</v>
      </c>
      <c r="K49" s="128">
        <f t="shared" si="16"/>
        <v>0.31924404577762844</v>
      </c>
      <c r="L49" s="128">
        <f t="shared" si="16"/>
        <v>0.2929401009728323</v>
      </c>
      <c r="M49" s="128">
        <f t="shared" si="16"/>
        <v>0.26885458833730103</v>
      </c>
      <c r="N49" s="128">
        <f t="shared" si="16"/>
        <v>0.24679668067770297</v>
      </c>
      <c r="O49" s="128">
        <f t="shared" si="16"/>
        <v>0.22659223112303487</v>
      </c>
      <c r="Q49" s="111" t="s">
        <v>191</v>
      </c>
      <c r="S49" s="128">
        <f t="shared" ref="S49:Z49" si="17">S43-S41-S45-S47-S34</f>
        <v>0.48271969878602122</v>
      </c>
      <c r="T49" s="128">
        <f t="shared" si="17"/>
        <v>0.47359948986698075</v>
      </c>
      <c r="U49" s="128">
        <f t="shared" si="17"/>
        <v>0.46473700627168651</v>
      </c>
      <c r="V49" s="128">
        <f t="shared" si="17"/>
        <v>0.45612496501539779</v>
      </c>
      <c r="W49" s="128">
        <f t="shared" si="17"/>
        <v>0.44775628892108277</v>
      </c>
      <c r="X49" s="128">
        <f t="shared" si="17"/>
        <v>0.43962410080364039</v>
      </c>
      <c r="Y49" s="128">
        <f t="shared" si="17"/>
        <v>0.43172171781827157</v>
      </c>
      <c r="Z49" s="128">
        <f t="shared" si="17"/>
        <v>0.4240426459688208</v>
      </c>
      <c r="AA49" s="128">
        <f>AA43-AA41-AA45-AA47-AA34</f>
        <v>0.41658057477098065</v>
      </c>
    </row>
    <row r="50" spans="2:27" x14ac:dyDescent="0.25">
      <c r="B50" s="129" t="s">
        <v>188</v>
      </c>
      <c r="C50" s="130">
        <f>C27*C28</f>
        <v>6720000</v>
      </c>
      <c r="E50" s="66" t="s">
        <v>194</v>
      </c>
      <c r="F50" s="91">
        <f>C31</f>
        <v>0.5593766</v>
      </c>
      <c r="Q50" s="66" t="s">
        <v>194</v>
      </c>
      <c r="R50" s="91">
        <f>C31</f>
        <v>0.5593766</v>
      </c>
    </row>
    <row r="51" spans="2:27" x14ac:dyDescent="0.25">
      <c r="B51" s="129" t="s">
        <v>190</v>
      </c>
      <c r="C51" s="130">
        <f>C38*C27*1000</f>
        <v>72000</v>
      </c>
      <c r="E51" s="66" t="s">
        <v>125</v>
      </c>
      <c r="F51" s="91">
        <f>F30/F38*1000000</f>
        <v>0.49691112165033363</v>
      </c>
      <c r="Q51" s="66" t="s">
        <v>125</v>
      </c>
      <c r="R51" s="91">
        <f>R30/R38*1000000</f>
        <v>0.36434985191425195</v>
      </c>
    </row>
    <row r="52" spans="2:27" x14ac:dyDescent="0.25">
      <c r="B52" s="129" t="s">
        <v>192</v>
      </c>
      <c r="C52" s="132">
        <f>C41*C27*1000</f>
        <v>48000</v>
      </c>
      <c r="E52" s="66" t="s">
        <v>198</v>
      </c>
      <c r="F52" s="91">
        <f>F40*1000000/F38</f>
        <v>0.3922687327326122</v>
      </c>
      <c r="Q52" s="66" t="s">
        <v>198</v>
      </c>
      <c r="R52" s="91">
        <f>R40*1000000/R38</f>
        <v>0.39226873273261209</v>
      </c>
    </row>
    <row r="53" spans="2:27" x14ac:dyDescent="0.25">
      <c r="B53" s="129" t="s">
        <v>193</v>
      </c>
      <c r="C53" s="133">
        <v>0</v>
      </c>
      <c r="E53" s="66" t="s">
        <v>200</v>
      </c>
      <c r="F53" s="91">
        <f>SUM(G54:O54)</f>
        <v>0.29465670718740344</v>
      </c>
      <c r="Q53" s="66" t="s">
        <v>200</v>
      </c>
      <c r="R53" s="91">
        <f>SUM(S54:AA54)</f>
        <v>0.40369064882228822</v>
      </c>
    </row>
    <row r="54" spans="2:27" x14ac:dyDescent="0.25">
      <c r="B54" s="129" t="s">
        <v>195</v>
      </c>
      <c r="C54" s="134">
        <f>(C52+C51+C50+C49+C40-C53)</f>
        <v>7550000</v>
      </c>
      <c r="E54" s="66" t="s">
        <v>201</v>
      </c>
      <c r="G54" s="91">
        <f t="shared" ref="G54:O54" si="18">G49*$C$46</f>
        <v>4.511399054074966E-2</v>
      </c>
      <c r="H54" s="91">
        <f t="shared" si="18"/>
        <v>4.1366013614025754E-2</v>
      </c>
      <c r="I54" s="91">
        <f t="shared" si="18"/>
        <v>3.7936383153218831E-2</v>
      </c>
      <c r="J54" s="91">
        <f t="shared" si="18"/>
        <v>3.4797555190559194E-2</v>
      </c>
      <c r="K54" s="91">
        <f t="shared" si="18"/>
        <v>3.1924404577762848E-2</v>
      </c>
      <c r="L54" s="91">
        <f t="shared" si="18"/>
        <v>2.9294010097283232E-2</v>
      </c>
      <c r="M54" s="91">
        <f t="shared" si="18"/>
        <v>2.6885458833730103E-2</v>
      </c>
      <c r="N54" s="91">
        <f t="shared" si="18"/>
        <v>2.4679668067770298E-2</v>
      </c>
      <c r="O54" s="91">
        <f t="shared" si="18"/>
        <v>2.2659223112303489E-2</v>
      </c>
      <c r="Q54" s="66" t="s">
        <v>201</v>
      </c>
      <c r="S54" s="91">
        <f>S49*$C$46</f>
        <v>4.8271969878602126E-2</v>
      </c>
      <c r="T54" s="91">
        <f t="shared" ref="T54:AA54" si="19">T49*$C$46</f>
        <v>4.7359948986698076E-2</v>
      </c>
      <c r="U54" s="91">
        <f t="shared" si="19"/>
        <v>4.6473700627168657E-2</v>
      </c>
      <c r="V54" s="91">
        <f t="shared" si="19"/>
        <v>4.5612496501539784E-2</v>
      </c>
      <c r="W54" s="91">
        <f t="shared" si="19"/>
        <v>4.4775628892108281E-2</v>
      </c>
      <c r="X54" s="91">
        <f t="shared" si="19"/>
        <v>4.3962410080364042E-2</v>
      </c>
      <c r="Y54" s="91">
        <f t="shared" si="19"/>
        <v>4.3172171781827161E-2</v>
      </c>
      <c r="Z54" s="91">
        <f t="shared" si="19"/>
        <v>4.2404264596882082E-2</v>
      </c>
      <c r="AA54" s="91">
        <f t="shared" si="19"/>
        <v>4.1658057477098068E-2</v>
      </c>
    </row>
    <row r="55" spans="2:27" x14ac:dyDescent="0.25">
      <c r="B55" s="129" t="s">
        <v>196</v>
      </c>
      <c r="C55" s="135" t="s">
        <v>197</v>
      </c>
      <c r="E55" s="80" t="s">
        <v>202</v>
      </c>
      <c r="F55" s="91">
        <f>-(F30)</f>
        <v>-7.55</v>
      </c>
      <c r="G55" s="128">
        <f t="shared" ref="G55:N55" si="20">G43-G41-G54-G45-G47-G34</f>
        <v>0.40602591486674694</v>
      </c>
      <c r="H55" s="128">
        <f t="shared" si="20"/>
        <v>0.37229412252623173</v>
      </c>
      <c r="I55" s="128">
        <f t="shared" si="20"/>
        <v>0.34142744837896943</v>
      </c>
      <c r="J55" s="128">
        <f t="shared" si="20"/>
        <v>0.31317799671503271</v>
      </c>
      <c r="K55" s="128">
        <f t="shared" si="20"/>
        <v>0.28731964119986558</v>
      </c>
      <c r="L55" s="128">
        <f t="shared" si="20"/>
        <v>0.26364609087554908</v>
      </c>
      <c r="M55" s="128">
        <f t="shared" si="20"/>
        <v>0.24196912950357091</v>
      </c>
      <c r="N55" s="128">
        <f t="shared" si="20"/>
        <v>0.22211701260993263</v>
      </c>
      <c r="O55" s="128">
        <f>O43-O41-O54-O45-O47-O34+O35</f>
        <v>0.39648555288551979</v>
      </c>
      <c r="Q55" s="80" t="s">
        <v>202</v>
      </c>
      <c r="R55" s="91">
        <f>-(R30)</f>
        <v>-7.55</v>
      </c>
      <c r="S55" s="128">
        <f>S43-S41-S54-S45-S47-S34</f>
        <v>0.43444772890741912</v>
      </c>
      <c r="T55" s="128">
        <f t="shared" ref="T55:Z55" si="21">T43-T41-T54-T45-T47-T34</f>
        <v>0.42623954088028265</v>
      </c>
      <c r="U55" s="128">
        <f t="shared" si="21"/>
        <v>0.41826330564451786</v>
      </c>
      <c r="V55" s="128">
        <f t="shared" si="21"/>
        <v>0.41051246851385803</v>
      </c>
      <c r="W55" s="128">
        <f t="shared" si="21"/>
        <v>0.40298066002897448</v>
      </c>
      <c r="X55" s="128">
        <f t="shared" si="21"/>
        <v>0.39566169072327634</v>
      </c>
      <c r="Y55" s="128">
        <f t="shared" si="21"/>
        <v>0.38854954603644443</v>
      </c>
      <c r="Z55" s="128">
        <f t="shared" si="21"/>
        <v>0.38163838137193873</v>
      </c>
      <c r="AA55" s="128">
        <f>AA43-AA41-AA54-AA45-AA47-AA34+AA35</f>
        <v>0.72892251729388258</v>
      </c>
    </row>
    <row r="56" spans="2:27" ht="13.95" thickBot="1" x14ac:dyDescent="0.3">
      <c r="B56" s="129" t="s">
        <v>199</v>
      </c>
      <c r="C56" s="136">
        <f>F56</f>
        <v>-0.62324994575345438</v>
      </c>
      <c r="E56" s="137" t="s">
        <v>203</v>
      </c>
      <c r="F56" s="93">
        <f>SUM(F55:O55)/F30</f>
        <v>-0.62324994575345438</v>
      </c>
      <c r="G56" s="137"/>
      <c r="H56" s="137"/>
      <c r="I56" s="137"/>
      <c r="J56" s="137"/>
      <c r="K56" s="137"/>
      <c r="L56" s="137"/>
      <c r="M56" s="137"/>
      <c r="N56" s="137"/>
      <c r="O56" s="137"/>
      <c r="Q56" s="137" t="s">
        <v>131</v>
      </c>
      <c r="R56" s="93">
        <f>IRR(R55:AA55)</f>
        <v>-0.10672908613798149</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B86E7-49F5-40DA-BA5B-9D3D4E01C655}">
  <sheetPr>
    <tabColor theme="1" tint="0.34998626667073579"/>
  </sheetPr>
  <dimension ref="A1:AA57"/>
  <sheetViews>
    <sheetView zoomScale="70" zoomScaleNormal="70" workbookViewId="0">
      <selection activeCell="J19" sqref="J19"/>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243</v>
      </c>
      <c r="E8" s="79"/>
      <c r="F8" s="79"/>
      <c r="G8" s="79"/>
      <c r="H8" s="79"/>
    </row>
    <row r="9" spans="1:24" s="75" customFormat="1" x14ac:dyDescent="0.3">
      <c r="B9" s="80"/>
      <c r="D9" s="81"/>
      <c r="E9" s="82"/>
      <c r="F9" s="82"/>
      <c r="G9" s="82"/>
      <c r="H9" s="82"/>
    </row>
    <row r="10" spans="1:24" s="75" customFormat="1" x14ac:dyDescent="0.3">
      <c r="B10" s="57" t="s">
        <v>6</v>
      </c>
      <c r="C10" s="60" t="s">
        <v>99</v>
      </c>
      <c r="D10" s="138" t="s">
        <v>264</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-3.3093639287669285E-2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-3.3093639287669285E-2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208</v>
      </c>
      <c r="E20" s="86" t="s">
        <v>125</v>
      </c>
      <c r="F20" s="87">
        <f>F51</f>
        <v>0.44080801410952969</v>
      </c>
    </row>
    <row r="21" spans="2:27" x14ac:dyDescent="0.25">
      <c r="B21" s="88" t="s">
        <v>28</v>
      </c>
      <c r="C21" s="89">
        <v>1</v>
      </c>
      <c r="E21" s="66" t="s">
        <v>127</v>
      </c>
      <c r="F21" s="90">
        <f>F56</f>
        <v>-0.39418768052198389</v>
      </c>
    </row>
    <row r="22" spans="2:27" x14ac:dyDescent="0.25">
      <c r="B22" s="88" t="s">
        <v>27</v>
      </c>
      <c r="C22" s="89">
        <v>1</v>
      </c>
      <c r="E22" s="66" t="s">
        <v>129</v>
      </c>
      <c r="F22" s="91">
        <f>SUM(F55:O55)</f>
        <v>-2.9761169879409781</v>
      </c>
    </row>
    <row r="23" spans="2:27" ht="13.95" thickBot="1" x14ac:dyDescent="0.3">
      <c r="B23" s="88" t="s">
        <v>69</v>
      </c>
      <c r="C23" s="89">
        <f>C21+C22</f>
        <v>2</v>
      </c>
      <c r="E23" s="92" t="s">
        <v>131</v>
      </c>
      <c r="F23" s="93">
        <f>R56</f>
        <v>-3.3093639287669285E-2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0.71606500000000006</v>
      </c>
      <c r="E31" s="109" t="s">
        <v>157</v>
      </c>
      <c r="F31" s="110">
        <f>SUM(G32:O32)</f>
        <v>4.9334807709982735</v>
      </c>
      <c r="G31" s="91"/>
      <c r="H31" s="91"/>
      <c r="I31" s="91"/>
      <c r="J31" s="91"/>
      <c r="K31" s="91"/>
      <c r="L31" s="91"/>
      <c r="M31" s="91"/>
      <c r="N31" s="91"/>
      <c r="O31" s="91"/>
      <c r="Q31" s="109" t="s">
        <v>157</v>
      </c>
      <c r="R31" s="110">
        <f>SUM(S32:AA32)</f>
        <v>6.8150029413267506</v>
      </c>
      <c r="S31" s="91"/>
      <c r="T31" s="91"/>
      <c r="U31" s="91"/>
      <c r="V31" s="91"/>
      <c r="W31" s="91"/>
      <c r="X31" s="91"/>
      <c r="Y31" s="91"/>
      <c r="Z31" s="91"/>
      <c r="AA31" s="91"/>
    </row>
    <row r="32" spans="2:27" x14ac:dyDescent="0.25">
      <c r="B32" s="95" t="s">
        <v>143</v>
      </c>
      <c r="C32" s="108">
        <v>0.484485</v>
      </c>
      <c r="E32" s="111" t="s">
        <v>159</v>
      </c>
      <c r="F32" s="91"/>
      <c r="G32" s="110">
        <f t="shared" ref="G32:O32" si="0">($C$49+$C$50+$C$40)*(1-$C$43)/$C$48/1000000/(1+$F$24)^G28</f>
        <v>0.70768462526757514</v>
      </c>
      <c r="H32" s="110">
        <f t="shared" si="0"/>
        <v>0.66138750025007031</v>
      </c>
      <c r="I32" s="110">
        <f t="shared" si="0"/>
        <v>0.61811915911221516</v>
      </c>
      <c r="J32" s="110">
        <f t="shared" si="0"/>
        <v>0.57768145711421981</v>
      </c>
      <c r="K32" s="110">
        <f t="shared" si="0"/>
        <v>0.53988921225628017</v>
      </c>
      <c r="L32" s="110">
        <f t="shared" si="0"/>
        <v>0.50456935724885998</v>
      </c>
      <c r="M32" s="110">
        <f t="shared" si="0"/>
        <v>0.47156014696155135</v>
      </c>
      <c r="N32" s="110">
        <f t="shared" si="0"/>
        <v>0.44071041772107605</v>
      </c>
      <c r="O32" s="110">
        <f t="shared" si="0"/>
        <v>0.41187889506642616</v>
      </c>
      <c r="Q32" s="111" t="s">
        <v>159</v>
      </c>
      <c r="R32" s="91"/>
      <c r="S32" s="110">
        <f t="shared" ref="S32:AA32" si="1">($C$49+$C$50+$C$40)*(1-$C$43)/$C$48/1000000/(1+$R$24)^S28</f>
        <v>0.75722254903630548</v>
      </c>
      <c r="T32" s="110">
        <f t="shared" si="1"/>
        <v>0.75722254903630548</v>
      </c>
      <c r="U32" s="110">
        <f t="shared" si="1"/>
        <v>0.75722254903630548</v>
      </c>
      <c r="V32" s="110">
        <f t="shared" si="1"/>
        <v>0.75722254903630548</v>
      </c>
      <c r="W32" s="110">
        <f t="shared" si="1"/>
        <v>0.75722254903630548</v>
      </c>
      <c r="X32" s="110">
        <f t="shared" si="1"/>
        <v>0.75722254903630548</v>
      </c>
      <c r="Y32" s="110">
        <f t="shared" si="1"/>
        <v>0.75722254903630548</v>
      </c>
      <c r="Z32" s="110">
        <f t="shared" si="1"/>
        <v>0.75722254903630548</v>
      </c>
      <c r="AA32" s="110">
        <f t="shared" si="1"/>
        <v>0.75722254903630548</v>
      </c>
    </row>
    <row r="33" spans="2:27" x14ac:dyDescent="0.25">
      <c r="B33" s="95" t="s">
        <v>154</v>
      </c>
      <c r="C33" s="108">
        <v>0.24696499999999996</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20148870.294884048</v>
      </c>
      <c r="G36" s="120"/>
      <c r="H36" s="120"/>
      <c r="I36" s="120"/>
      <c r="J36" s="120"/>
      <c r="K36" s="120"/>
      <c r="L36" s="120"/>
      <c r="M36" s="120"/>
      <c r="N36" s="120"/>
      <c r="O36" s="120"/>
      <c r="Q36" s="118" t="s">
        <v>167</v>
      </c>
      <c r="R36" s="119">
        <f>SUM(S37:AA37)</f>
        <v>27429841.838013075</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3235606.659219095</v>
      </c>
      <c r="H37" s="119">
        <f t="shared" si="4"/>
        <v>2926470.3120903373</v>
      </c>
      <c r="I37" s="119">
        <f t="shared" si="4"/>
        <v>2646869.4713383582</v>
      </c>
      <c r="J37" s="119">
        <f t="shared" si="4"/>
        <v>2393982.2554696519</v>
      </c>
      <c r="K37" s="119">
        <f t="shared" si="4"/>
        <v>2165256.3912060503</v>
      </c>
      <c r="L37" s="119">
        <f t="shared" si="4"/>
        <v>1958383.45457531</v>
      </c>
      <c r="M37" s="119">
        <f t="shared" si="4"/>
        <v>1771275.5730595386</v>
      </c>
      <c r="N37" s="119">
        <f t="shared" si="4"/>
        <v>1602044.353667075</v>
      </c>
      <c r="O37" s="119">
        <f t="shared" si="4"/>
        <v>1448981.8242586276</v>
      </c>
      <c r="Q37" s="121" t="s">
        <v>169</v>
      </c>
      <c r="R37" s="119"/>
      <c r="S37" s="119">
        <f t="shared" ref="S37:AA37" si="5">$C$27*$C$44*$C$34/$C$45*($C$35*(1-$C$36)^((S28-1)*$C$34*$C$44))/$C$29/$C$30/((1+$R$24)^S28)</f>
        <v>3462099.1253644316</v>
      </c>
      <c r="T37" s="119">
        <f t="shared" si="5"/>
        <v>3350515.8603122272</v>
      </c>
      <c r="U37" s="119">
        <f t="shared" si="5"/>
        <v>3242528.9177767569</v>
      </c>
      <c r="V37" s="119">
        <f t="shared" si="5"/>
        <v>3138022.3884804202</v>
      </c>
      <c r="W37" s="119">
        <f t="shared" si="5"/>
        <v>3036884.0988952825</v>
      </c>
      <c r="X37" s="119">
        <f t="shared" si="5"/>
        <v>2939005.4908400653</v>
      </c>
      <c r="Y37" s="119">
        <f t="shared" si="5"/>
        <v>2844281.5049577234</v>
      </c>
      <c r="Z37" s="119">
        <f t="shared" si="5"/>
        <v>2752610.4679485294</v>
      </c>
      <c r="AA37" s="119">
        <f t="shared" si="5"/>
        <v>2663893.9834376359</v>
      </c>
    </row>
    <row r="38" spans="2:27" x14ac:dyDescent="0.25">
      <c r="B38" s="95" t="s">
        <v>164</v>
      </c>
      <c r="C38" s="122">
        <v>1.4999999999999999E-2</v>
      </c>
      <c r="E38" s="118" t="s">
        <v>171</v>
      </c>
      <c r="F38" s="119">
        <f>SUM(G39:O39)</f>
        <v>17127637.788645137</v>
      </c>
      <c r="G38" s="120"/>
      <c r="H38" s="120"/>
      <c r="I38" s="120"/>
      <c r="J38" s="120"/>
      <c r="K38" s="120"/>
      <c r="L38" s="120"/>
      <c r="M38" s="120"/>
      <c r="N38" s="120"/>
      <c r="O38" s="120"/>
      <c r="Q38" s="118" t="s">
        <v>171</v>
      </c>
      <c r="R38" s="119">
        <f>SUM(S39:AA39)</f>
        <v>23316860.385993954</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2750441.9887850466</v>
      </c>
      <c r="H39" s="119">
        <f t="shared" si="6"/>
        <v>2487659.2469520904</v>
      </c>
      <c r="I39" s="119">
        <f t="shared" si="6"/>
        <v>2249983.2951139132</v>
      </c>
      <c r="J39" s="119">
        <f t="shared" si="6"/>
        <v>2035015.3802190574</v>
      </c>
      <c r="K39" s="119">
        <f t="shared" si="6"/>
        <v>1840585.9308917436</v>
      </c>
      <c r="L39" s="119">
        <f t="shared" si="6"/>
        <v>1664732.6609551001</v>
      </c>
      <c r="M39" s="119">
        <f t="shared" si="6"/>
        <v>1505680.7649876839</v>
      </c>
      <c r="N39" s="119">
        <f t="shared" si="6"/>
        <v>1361825.0060362346</v>
      </c>
      <c r="O39" s="119">
        <f t="shared" si="6"/>
        <v>1231713.5147042675</v>
      </c>
      <c r="Q39" s="121" t="s">
        <v>173</v>
      </c>
      <c r="R39" s="120"/>
      <c r="S39" s="119">
        <f t="shared" ref="S39:AA39" si="7">$C$27*$C$44*$C$34*$C$45*($C$35*(1-$C$36)^((S28-1)*$C$34*$C$44))*$C$29*$C$30/((1+$R$24)^S28)</f>
        <v>2942972.9279999998</v>
      </c>
      <c r="T39" s="119">
        <f t="shared" si="7"/>
        <v>2848121.0718354485</v>
      </c>
      <c r="U39" s="119">
        <f t="shared" si="7"/>
        <v>2756326.2857962339</v>
      </c>
      <c r="V39" s="119">
        <f t="shared" si="7"/>
        <v>2667490.0406797733</v>
      </c>
      <c r="W39" s="119">
        <f t="shared" si="7"/>
        <v>2581516.9828742859</v>
      </c>
      <c r="X39" s="119">
        <f t="shared" si="7"/>
        <v>2498314.8320096694</v>
      </c>
      <c r="Y39" s="119">
        <f t="shared" si="7"/>
        <v>2417794.2819070951</v>
      </c>
      <c r="Z39" s="119">
        <f t="shared" si="7"/>
        <v>2339868.9047209797</v>
      </c>
      <c r="AA39" s="119">
        <f t="shared" si="7"/>
        <v>2264455.0581704685</v>
      </c>
    </row>
    <row r="40" spans="2:27" x14ac:dyDescent="0.25">
      <c r="B40" s="95" t="s">
        <v>168</v>
      </c>
      <c r="C40" s="97">
        <v>350000</v>
      </c>
      <c r="E40" s="123" t="s">
        <v>175</v>
      </c>
      <c r="F40" s="124">
        <f>SUM(G41:O41)</f>
        <v>7.3689455885964668</v>
      </c>
      <c r="Q40" s="123" t="s">
        <v>175</v>
      </c>
      <c r="R40" s="124">
        <f>SUM(S41:AA41)</f>
        <v>10.031778906207332</v>
      </c>
    </row>
    <row r="41" spans="2:27" x14ac:dyDescent="0.25">
      <c r="B41" s="95" t="s">
        <v>170</v>
      </c>
      <c r="C41" s="122">
        <v>0.01</v>
      </c>
      <c r="E41" s="111" t="s">
        <v>177</v>
      </c>
      <c r="G41" s="91">
        <f>($C$21*$C$33*G37/($C$21+$C$22)+$C$22*$C$32*G37/($C$21+$C$22))/1000000</f>
        <v>1.1833422454429037</v>
      </c>
      <c r="H41" s="91">
        <f t="shared" ref="H41:O41" si="8">($C$21*$C$33*H37/($C$21+$C$22)+$C$22*$C$32*H37/($C$21+$C$22))/1000000</f>
        <v>1.0702833548892388</v>
      </c>
      <c r="I41" s="91">
        <f t="shared" si="8"/>
        <v>0.96802633740522104</v>
      </c>
      <c r="J41" s="91">
        <f t="shared" si="8"/>
        <v>0.87553916038163848</v>
      </c>
      <c r="K41" s="91">
        <f t="shared" si="8"/>
        <v>0.79188839367383279</v>
      </c>
      <c r="L41" s="91">
        <f t="shared" si="8"/>
        <v>0.71622978892455513</v>
      </c>
      <c r="M41" s="91">
        <f t="shared" si="8"/>
        <v>0.64779975895719977</v>
      </c>
      <c r="N41" s="91">
        <f t="shared" si="8"/>
        <v>0.58590767124489096</v>
      </c>
      <c r="O41" s="91">
        <f t="shared" si="8"/>
        <v>0.52992887767698649</v>
      </c>
      <c r="Q41" s="111" t="s">
        <v>177</v>
      </c>
      <c r="S41" s="91">
        <f>($C$21*$C$33*S37/($C$21+$C$22)+$C$22*$C$32*S37/($C$21+$C$22))/1000000</f>
        <v>1.2661762026239067</v>
      </c>
      <c r="T41" s="91">
        <f t="shared" ref="T41:AA41" si="9">($C$21*$C$33*T37/($C$21+$C$22)+$C$22*$C$32*T37/($C$21+$C$22))/1000000</f>
        <v>1.2253674130126893</v>
      </c>
      <c r="U41" s="91">
        <f t="shared" si="9"/>
        <v>1.1858738884539044</v>
      </c>
      <c r="V41" s="91">
        <f t="shared" si="9"/>
        <v>1.1476532380270017</v>
      </c>
      <c r="W41" s="91">
        <f t="shared" si="9"/>
        <v>1.1106644370684773</v>
      </c>
      <c r="X41" s="91">
        <f t="shared" si="9"/>
        <v>1.0748677831374829</v>
      </c>
      <c r="Y41" s="91">
        <f t="shared" si="9"/>
        <v>1.0402248534006633</v>
      </c>
      <c r="Z41" s="91">
        <f t="shared" si="9"/>
        <v>1.0066984633904759</v>
      </c>
      <c r="AA41" s="91">
        <f t="shared" si="9"/>
        <v>0.97425262709272931</v>
      </c>
    </row>
    <row r="42" spans="2:27" x14ac:dyDescent="0.25">
      <c r="B42" s="95" t="s">
        <v>172</v>
      </c>
      <c r="C42" s="114">
        <v>1E-3</v>
      </c>
      <c r="E42" s="115" t="s">
        <v>179</v>
      </c>
      <c r="F42" s="125">
        <f>SUM(G43:O43)</f>
        <v>12.264501953126183</v>
      </c>
      <c r="Q42" s="115" t="s">
        <v>179</v>
      </c>
      <c r="R42" s="125">
        <f>SUM(S43:AA43)</f>
        <v>16.696387632296762</v>
      </c>
    </row>
    <row r="43" spans="2:27" x14ac:dyDescent="0.25">
      <c r="B43" s="95" t="s">
        <v>174</v>
      </c>
      <c r="C43" s="104">
        <v>0.05</v>
      </c>
      <c r="E43" s="111" t="s">
        <v>181</v>
      </c>
      <c r="G43" s="91">
        <f>(G39*$C$31/1000000)</f>
        <v>1.9694952426993646</v>
      </c>
      <c r="H43" s="91">
        <f t="shared" ref="H43:O43" si="10">(H39*$C$31/1000000)</f>
        <v>1.7813257186687488</v>
      </c>
      <c r="I43" s="91">
        <f t="shared" si="10"/>
        <v>1.6111342882157444</v>
      </c>
      <c r="J43" s="91">
        <f t="shared" si="10"/>
        <v>1.4572032882365595</v>
      </c>
      <c r="K43" s="91">
        <f t="shared" si="10"/>
        <v>1.3179791646039967</v>
      </c>
      <c r="L43" s="91">
        <f t="shared" si="10"/>
        <v>1.192056792866814</v>
      </c>
      <c r="M43" s="91">
        <f t="shared" si="10"/>
        <v>1.0781652969809061</v>
      </c>
      <c r="N43" s="91">
        <f t="shared" si="10"/>
        <v>0.97515522294733636</v>
      </c>
      <c r="O43" s="91">
        <f t="shared" si="10"/>
        <v>0.88198693790671134</v>
      </c>
      <c r="Q43" s="111" t="s">
        <v>181</v>
      </c>
      <c r="S43" s="91">
        <f>(S39*$C$31/1000000)</f>
        <v>2.10735990968832</v>
      </c>
      <c r="T43" s="91">
        <f t="shared" ref="T43:AA43" si="11">(T39*$C$31/1000000)</f>
        <v>2.0394398153038509</v>
      </c>
      <c r="U43" s="91">
        <f t="shared" si="11"/>
        <v>1.9737087818386805</v>
      </c>
      <c r="V43" s="91">
        <f t="shared" si="11"/>
        <v>1.9100962559793619</v>
      </c>
      <c r="W43" s="91">
        <f t="shared" si="11"/>
        <v>1.8485339583418756</v>
      </c>
      <c r="X43" s="91">
        <f t="shared" si="11"/>
        <v>1.7889558101830041</v>
      </c>
      <c r="Y43" s="91">
        <f t="shared" si="11"/>
        <v>1.7312978624738042</v>
      </c>
      <c r="Z43" s="91">
        <f t="shared" si="11"/>
        <v>1.6754982272590284</v>
      </c>
      <c r="AA43" s="91">
        <f t="shared" si="11"/>
        <v>1.6214970112288367</v>
      </c>
    </row>
    <row r="44" spans="2:27" x14ac:dyDescent="0.25">
      <c r="B44" s="95" t="s">
        <v>176</v>
      </c>
      <c r="C44" s="126">
        <f>C21+C22</f>
        <v>2</v>
      </c>
      <c r="E44" s="123" t="s">
        <v>183</v>
      </c>
      <c r="F44" s="107">
        <f>SUM(G45:O45)</f>
        <v>-2.177860248674586E-2</v>
      </c>
      <c r="Q44" s="123" t="s">
        <v>183</v>
      </c>
      <c r="R44" s="107">
        <f>SUM(S45:AA45)</f>
        <v>-5.4586053809329294E-2</v>
      </c>
    </row>
    <row r="45" spans="2:27" x14ac:dyDescent="0.25">
      <c r="B45" s="95" t="s">
        <v>178</v>
      </c>
      <c r="C45" s="104">
        <v>0.96</v>
      </c>
      <c r="E45" s="111" t="s">
        <v>185</v>
      </c>
      <c r="G45" s="110">
        <f t="shared" ref="G45:O45" si="12">(G43-G41-G34-G32)*$F$25</f>
        <v>1.7853074305632655E-2</v>
      </c>
      <c r="H45" s="110">
        <f t="shared" si="12"/>
        <v>1.0765100282744244E-2</v>
      </c>
      <c r="I45" s="110">
        <f t="shared" si="12"/>
        <v>4.7064356819455921E-3</v>
      </c>
      <c r="J45" s="110">
        <f t="shared" si="12"/>
        <v>-4.4429702756440537E-4</v>
      </c>
      <c r="K45" s="110">
        <f t="shared" si="12"/>
        <v>-4.7953717453045053E-3</v>
      </c>
      <c r="L45" s="110">
        <f t="shared" si="12"/>
        <v>-8.4433092741039439E-3</v>
      </c>
      <c r="M45" s="110">
        <f t="shared" si="12"/>
        <v>-1.1474092372268416E-2</v>
      </c>
      <c r="N45" s="110">
        <f t="shared" si="12"/>
        <v>-1.3964258689524167E-2</v>
      </c>
      <c r="O45" s="110">
        <f t="shared" si="12"/>
        <v>-1.5981883648302914E-2</v>
      </c>
      <c r="Q45" s="111" t="s">
        <v>185</v>
      </c>
      <c r="S45" s="110">
        <f t="shared" ref="S45:AA45" si="13">(S43-S41-S34-S32)*$R$25</f>
        <v>1.9102789507026957E-2</v>
      </c>
      <c r="T45" s="110">
        <f t="shared" si="13"/>
        <v>1.2324963313714049E-2</v>
      </c>
      <c r="U45" s="110">
        <f t="shared" si="13"/>
        <v>5.7655860871176634E-3</v>
      </c>
      <c r="V45" s="110">
        <f t="shared" si="13"/>
        <v>-5.8238277098629498E-4</v>
      </c>
      <c r="W45" s="110">
        <f t="shared" si="13"/>
        <v>-6.7257569407267737E-3</v>
      </c>
      <c r="X45" s="110">
        <f t="shared" si="13"/>
        <v>-1.2671130497696054E-2</v>
      </c>
      <c r="Y45" s="110">
        <f t="shared" si="13"/>
        <v>-1.8424884990791118E-2</v>
      </c>
      <c r="Z45" s="110">
        <f t="shared" si="13"/>
        <v>-2.3993196291938218E-2</v>
      </c>
      <c r="AA45" s="110">
        <f t="shared" si="13"/>
        <v>-2.9382041225049504E-2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9.3215660428801836</v>
      </c>
      <c r="E48" s="66" t="s">
        <v>191</v>
      </c>
      <c r="F48" s="91">
        <f>SUM(G49:O49)</f>
        <v>4.8681449635380369</v>
      </c>
      <c r="Q48" s="66" t="s">
        <v>191</v>
      </c>
      <c r="R48" s="91">
        <f>SUM(S49:AA49)</f>
        <v>6.6512447798987608</v>
      </c>
    </row>
    <row r="49" spans="2:27" x14ac:dyDescent="0.25">
      <c r="B49" s="129" t="s">
        <v>186</v>
      </c>
      <c r="C49" s="130">
        <f>C26*C25</f>
        <v>360000</v>
      </c>
      <c r="E49" s="111" t="s">
        <v>191</v>
      </c>
      <c r="G49" s="131">
        <f>G43-G41-G45-G47-G34</f>
        <v>0.7612438481844731</v>
      </c>
      <c r="H49" s="128">
        <f t="shared" ref="H49:O49" si="16">H43-H41-H45-H47-H34</f>
        <v>0.69368280109830305</v>
      </c>
      <c r="I49" s="128">
        <f t="shared" si="16"/>
        <v>0.6322384661580519</v>
      </c>
      <c r="J49" s="128">
        <f t="shared" si="16"/>
        <v>0.57634856603152662</v>
      </c>
      <c r="K49" s="128">
        <f t="shared" si="16"/>
        <v>0.52550309702036668</v>
      </c>
      <c r="L49" s="128">
        <f t="shared" si="16"/>
        <v>0.47923942942654818</v>
      </c>
      <c r="M49" s="128">
        <f t="shared" si="16"/>
        <v>0.43713786984474612</v>
      </c>
      <c r="N49" s="128">
        <f t="shared" si="16"/>
        <v>0.39881764165250355</v>
      </c>
      <c r="O49" s="128">
        <f t="shared" si="16"/>
        <v>0.3639332441215174</v>
      </c>
      <c r="Q49" s="111" t="s">
        <v>191</v>
      </c>
      <c r="S49" s="128">
        <f t="shared" ref="S49:Z49" si="17">S43-S41-S45-S47-S34</f>
        <v>0.81453091755738638</v>
      </c>
      <c r="T49" s="128">
        <f t="shared" si="17"/>
        <v>0.79419743897744766</v>
      </c>
      <c r="U49" s="128">
        <f t="shared" si="17"/>
        <v>0.7745193072976585</v>
      </c>
      <c r="V49" s="128">
        <f t="shared" si="17"/>
        <v>0.75547540072334662</v>
      </c>
      <c r="W49" s="128">
        <f t="shared" si="17"/>
        <v>0.73704527821412513</v>
      </c>
      <c r="X49" s="128">
        <f t="shared" si="17"/>
        <v>0.71920915754321735</v>
      </c>
      <c r="Y49" s="128">
        <f t="shared" si="17"/>
        <v>0.7019478940639321</v>
      </c>
      <c r="Z49" s="128">
        <f t="shared" si="17"/>
        <v>0.6852429601604908</v>
      </c>
      <c r="AA49" s="128">
        <f>AA43-AA41-AA45-AA47-AA34</f>
        <v>0.66907642536115697</v>
      </c>
    </row>
    <row r="50" spans="2:27" x14ac:dyDescent="0.25">
      <c r="B50" s="129" t="s">
        <v>188</v>
      </c>
      <c r="C50" s="130">
        <f>C27*C28</f>
        <v>6720000</v>
      </c>
      <c r="E50" s="66" t="s">
        <v>194</v>
      </c>
      <c r="F50" s="91">
        <f>C31</f>
        <v>0.71606500000000006</v>
      </c>
      <c r="Q50" s="66" t="s">
        <v>194</v>
      </c>
      <c r="R50" s="91">
        <f>C31</f>
        <v>0.71606500000000006</v>
      </c>
    </row>
    <row r="51" spans="2:27" x14ac:dyDescent="0.25">
      <c r="B51" s="129" t="s">
        <v>190</v>
      </c>
      <c r="C51" s="130">
        <f>C38*C27*1000</f>
        <v>72000</v>
      </c>
      <c r="E51" s="66" t="s">
        <v>125</v>
      </c>
      <c r="F51" s="91">
        <f>F30/F38*1000000</f>
        <v>0.44080801410952969</v>
      </c>
      <c r="Q51" s="66" t="s">
        <v>125</v>
      </c>
      <c r="R51" s="91">
        <f>R30/R38*1000000</f>
        <v>0.32380002603331443</v>
      </c>
    </row>
    <row r="52" spans="2:27" x14ac:dyDescent="0.25">
      <c r="B52" s="129" t="s">
        <v>192</v>
      </c>
      <c r="C52" s="132">
        <f>C41*C27*1000</f>
        <v>48000</v>
      </c>
      <c r="E52" s="66" t="s">
        <v>198</v>
      </c>
      <c r="F52" s="91">
        <f>F40*1000000/F38</f>
        <v>0.43023712198548186</v>
      </c>
      <c r="Q52" s="66" t="s">
        <v>198</v>
      </c>
      <c r="R52" s="91">
        <f>R40*1000000/R38</f>
        <v>0.43023712198548197</v>
      </c>
    </row>
    <row r="53" spans="2:27" x14ac:dyDescent="0.25">
      <c r="B53" s="129" t="s">
        <v>193</v>
      </c>
      <c r="C53" s="133">
        <v>0</v>
      </c>
      <c r="E53" s="66" t="s">
        <v>200</v>
      </c>
      <c r="F53" s="91">
        <f>SUM(G54:O54)</f>
        <v>0.48681449635380375</v>
      </c>
      <c r="Q53" s="66" t="s">
        <v>200</v>
      </c>
      <c r="R53" s="91">
        <f>SUM(S54:AA54)</f>
        <v>0.66512447798987617</v>
      </c>
    </row>
    <row r="54" spans="2:27" x14ac:dyDescent="0.25">
      <c r="B54" s="129" t="s">
        <v>195</v>
      </c>
      <c r="C54" s="134">
        <f>(C52+C51+C50+C49+C40-C53)</f>
        <v>7550000</v>
      </c>
      <c r="E54" s="66" t="s">
        <v>201</v>
      </c>
      <c r="G54" s="91">
        <f t="shared" ref="G54:O54" si="18">G49*$C$46</f>
        <v>7.6124384818447313E-2</v>
      </c>
      <c r="H54" s="91">
        <f t="shared" si="18"/>
        <v>6.9368280109830302E-2</v>
      </c>
      <c r="I54" s="91">
        <f t="shared" si="18"/>
        <v>6.3223846615805199E-2</v>
      </c>
      <c r="J54" s="91">
        <f t="shared" si="18"/>
        <v>5.7634856603152665E-2</v>
      </c>
      <c r="K54" s="91">
        <f t="shared" si="18"/>
        <v>5.2550309702036668E-2</v>
      </c>
      <c r="L54" s="91">
        <f t="shared" si="18"/>
        <v>4.7923942942654819E-2</v>
      </c>
      <c r="M54" s="91">
        <f t="shared" si="18"/>
        <v>4.3713786984474617E-2</v>
      </c>
      <c r="N54" s="91">
        <f t="shared" si="18"/>
        <v>3.9881764165250355E-2</v>
      </c>
      <c r="O54" s="91">
        <f t="shared" si="18"/>
        <v>3.6393324412151741E-2</v>
      </c>
      <c r="Q54" s="66" t="s">
        <v>201</v>
      </c>
      <c r="S54" s="91">
        <f>S49*$C$46</f>
        <v>8.1453091755738644E-2</v>
      </c>
      <c r="T54" s="91">
        <f t="shared" ref="T54:AA54" si="19">T49*$C$46</f>
        <v>7.9419743897744768E-2</v>
      </c>
      <c r="U54" s="91">
        <f t="shared" si="19"/>
        <v>7.7451930729765861E-2</v>
      </c>
      <c r="V54" s="91">
        <f t="shared" si="19"/>
        <v>7.5547540072334662E-2</v>
      </c>
      <c r="W54" s="91">
        <f t="shared" si="19"/>
        <v>7.3704527821412513E-2</v>
      </c>
      <c r="X54" s="91">
        <f t="shared" si="19"/>
        <v>7.1920915754321732E-2</v>
      </c>
      <c r="Y54" s="91">
        <f t="shared" si="19"/>
        <v>7.0194789406393218E-2</v>
      </c>
      <c r="Z54" s="91">
        <f t="shared" si="19"/>
        <v>6.8524296016049077E-2</v>
      </c>
      <c r="AA54" s="91">
        <f t="shared" si="19"/>
        <v>6.6907642536115697E-2</v>
      </c>
    </row>
    <row r="55" spans="2:27" x14ac:dyDescent="0.25">
      <c r="B55" s="129" t="s">
        <v>196</v>
      </c>
      <c r="C55" s="135" t="s">
        <v>197</v>
      </c>
      <c r="E55" s="80" t="s">
        <v>202</v>
      </c>
      <c r="F55" s="91">
        <f>-(F30)</f>
        <v>-7.55</v>
      </c>
      <c r="G55" s="128">
        <f t="shared" ref="G55:N55" si="20">G43-G41-G54-G45-G47-G34</f>
        <v>0.6851194633660258</v>
      </c>
      <c r="H55" s="128">
        <f t="shared" si="20"/>
        <v>0.62431452098847273</v>
      </c>
      <c r="I55" s="128">
        <f t="shared" si="20"/>
        <v>0.56901461954224675</v>
      </c>
      <c r="J55" s="128">
        <f t="shared" si="20"/>
        <v>0.51871370942837391</v>
      </c>
      <c r="K55" s="128">
        <f t="shared" si="20"/>
        <v>0.47295278731833007</v>
      </c>
      <c r="L55" s="128">
        <f t="shared" si="20"/>
        <v>0.43131548648389328</v>
      </c>
      <c r="M55" s="128">
        <f t="shared" si="20"/>
        <v>0.39342408286027153</v>
      </c>
      <c r="N55" s="128">
        <f t="shared" si="20"/>
        <v>0.3589358774872532</v>
      </c>
      <c r="O55" s="128">
        <f>O43-O41-O54-O45-O47-O34+O35</f>
        <v>0.52009246458415404</v>
      </c>
      <c r="Q55" s="80" t="s">
        <v>202</v>
      </c>
      <c r="R55" s="91">
        <f>-(R30)</f>
        <v>-7.55</v>
      </c>
      <c r="S55" s="128">
        <f>S43-S41-S54-S45-S47-S34</f>
        <v>0.73307782580164771</v>
      </c>
      <c r="T55" s="128">
        <f t="shared" ref="T55:Z55" si="21">T43-T41-T54-T45-T47-T34</f>
        <v>0.7147776950797029</v>
      </c>
      <c r="U55" s="128">
        <f t="shared" si="21"/>
        <v>0.69706737656789264</v>
      </c>
      <c r="V55" s="128">
        <f t="shared" si="21"/>
        <v>0.67992786065101196</v>
      </c>
      <c r="W55" s="128">
        <f t="shared" si="21"/>
        <v>0.66334075039271256</v>
      </c>
      <c r="X55" s="128">
        <f t="shared" si="21"/>
        <v>0.64728824178889566</v>
      </c>
      <c r="Y55" s="128">
        <f t="shared" si="21"/>
        <v>0.63175310465753887</v>
      </c>
      <c r="Z55" s="128">
        <f t="shared" si="21"/>
        <v>0.61671866414444176</v>
      </c>
      <c r="AA55" s="128">
        <f>AA43-AA41-AA54-AA45-AA47-AA34+AA35</f>
        <v>0.95616878282504125</v>
      </c>
    </row>
    <row r="56" spans="2:27" ht="13.95" thickBot="1" x14ac:dyDescent="0.3">
      <c r="B56" s="129" t="s">
        <v>199</v>
      </c>
      <c r="C56" s="136">
        <f>F56</f>
        <v>-0.39418768052198389</v>
      </c>
      <c r="E56" s="137" t="s">
        <v>203</v>
      </c>
      <c r="F56" s="93">
        <f>SUM(F55:O55)/F30</f>
        <v>-0.39418768052198389</v>
      </c>
      <c r="G56" s="137"/>
      <c r="H56" s="137"/>
      <c r="I56" s="137"/>
      <c r="J56" s="137"/>
      <c r="K56" s="137"/>
      <c r="L56" s="137"/>
      <c r="M56" s="137"/>
      <c r="N56" s="137"/>
      <c r="O56" s="137"/>
      <c r="Q56" s="137" t="s">
        <v>131</v>
      </c>
      <c r="R56" s="93">
        <f>IRR(R55:AA55)</f>
        <v>-3.3093639287669285E-2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6D423-DFF6-4967-B1AD-45327C0476A8}">
  <sheetPr>
    <tabColor theme="1" tint="0.34998626667073579"/>
  </sheetPr>
  <dimension ref="A1:AA57"/>
  <sheetViews>
    <sheetView zoomScale="70" zoomScaleNormal="70" workbookViewId="0">
      <selection activeCell="J19" sqref="J19"/>
    </sheetView>
  </sheetViews>
  <sheetFormatPr defaultColWidth="9" defaultRowHeight="13.35" x14ac:dyDescent="0.25"/>
  <cols>
    <col min="1" max="1" width="9" style="66"/>
    <col min="2" max="2" width="24.6640625" style="66" customWidth="1"/>
    <col min="3" max="3" width="28" style="66" customWidth="1"/>
    <col min="4" max="4" width="9.109375" style="66" bestFit="1" customWidth="1"/>
    <col min="5" max="5" width="45.44140625" style="66" bestFit="1" customWidth="1"/>
    <col min="6" max="6" width="10.5546875" style="66" bestFit="1" customWidth="1"/>
    <col min="7" max="15" width="9.44140625" style="66" bestFit="1" customWidth="1"/>
    <col min="16" max="16" width="13.21875" style="66" bestFit="1" customWidth="1"/>
    <col min="17" max="17" width="45.44140625" style="66" bestFit="1" customWidth="1"/>
    <col min="18" max="18" width="10.5546875" style="66" bestFit="1" customWidth="1"/>
    <col min="19" max="27" width="9.44140625" style="66" bestFit="1" customWidth="1"/>
    <col min="28" max="16384" width="9" style="66"/>
  </cols>
  <sheetData>
    <row r="1" spans="1:24" s="40" customFormat="1" x14ac:dyDescent="0.3">
      <c r="B1" s="1" t="s">
        <v>0</v>
      </c>
      <c r="C1" s="2" t="s">
        <v>1</v>
      </c>
      <c r="D1" s="2"/>
      <c r="E1" s="3"/>
      <c r="F1" s="3"/>
      <c r="G1" s="3"/>
      <c r="H1" s="3"/>
      <c r="I1" s="3"/>
      <c r="J1" s="3"/>
      <c r="K1" s="3"/>
      <c r="L1" s="3"/>
      <c r="M1" s="3"/>
      <c r="N1" s="3"/>
      <c r="O1" s="3"/>
      <c r="P1" s="3"/>
      <c r="Q1" s="3"/>
      <c r="R1" s="3"/>
      <c r="S1" s="3"/>
      <c r="T1" s="3"/>
      <c r="U1" s="3"/>
      <c r="V1" s="3"/>
      <c r="W1" s="3"/>
      <c r="X1" s="3"/>
    </row>
    <row r="2" spans="1:24" s="40" customFormat="1" ht="13.8" customHeight="1" x14ac:dyDescent="0.3">
      <c r="B2" s="4" t="s">
        <v>0</v>
      </c>
      <c r="C2" s="2" t="s">
        <v>2</v>
      </c>
      <c r="D2" s="2"/>
      <c r="E2" s="3"/>
      <c r="F2" s="3"/>
      <c r="G2" s="3"/>
      <c r="H2" s="3"/>
      <c r="I2" s="3"/>
      <c r="J2" s="3"/>
      <c r="K2" s="3"/>
      <c r="L2" s="3"/>
      <c r="M2" s="3"/>
      <c r="N2" s="3"/>
      <c r="O2" s="3"/>
      <c r="P2" s="3"/>
      <c r="Q2" s="3"/>
      <c r="R2" s="3"/>
      <c r="S2" s="3"/>
      <c r="T2" s="3"/>
      <c r="U2" s="3"/>
      <c r="V2" s="3"/>
      <c r="W2" s="3"/>
      <c r="X2" s="3"/>
    </row>
    <row r="3" spans="1:24" s="53" customFormat="1" x14ac:dyDescent="0.25">
      <c r="A3" s="55"/>
      <c r="B3" s="54" t="s">
        <v>0</v>
      </c>
      <c r="C3" s="6" t="s">
        <v>3</v>
      </c>
      <c r="D3" s="6"/>
      <c r="E3" s="7"/>
      <c r="F3" s="7"/>
      <c r="G3" s="7"/>
      <c r="H3" s="7"/>
      <c r="I3" s="7"/>
      <c r="J3" s="7"/>
      <c r="K3" s="7"/>
      <c r="L3" s="7"/>
      <c r="M3" s="6"/>
      <c r="N3" s="6"/>
      <c r="O3" s="6"/>
      <c r="P3" s="6"/>
      <c r="Q3" s="6"/>
      <c r="R3" s="6"/>
      <c r="S3" s="6"/>
      <c r="T3" s="6"/>
      <c r="U3" s="6"/>
      <c r="V3" s="6"/>
      <c r="W3" s="6"/>
      <c r="X3" s="6"/>
    </row>
    <row r="4" spans="1:24" x14ac:dyDescent="0.3">
      <c r="B4" s="67"/>
      <c r="C4" s="66" t="s">
        <v>117</v>
      </c>
      <c r="D4" s="68" t="s">
        <v>118</v>
      </c>
      <c r="E4" s="69"/>
      <c r="F4" s="69"/>
      <c r="G4" s="69"/>
      <c r="H4" s="69"/>
    </row>
    <row r="5" spans="1:24" x14ac:dyDescent="0.3">
      <c r="B5" s="70"/>
      <c r="C5" s="66" t="s">
        <v>119</v>
      </c>
      <c r="D5" s="71" t="s">
        <v>204</v>
      </c>
      <c r="E5" s="69"/>
      <c r="F5" s="69"/>
      <c r="G5" s="69"/>
      <c r="H5" s="69"/>
    </row>
    <row r="6" spans="1:24" x14ac:dyDescent="0.3">
      <c r="B6" s="72"/>
      <c r="C6" s="66" t="s">
        <v>120</v>
      </c>
      <c r="D6" s="73" t="s">
        <v>121</v>
      </c>
      <c r="E6" s="69"/>
      <c r="F6" s="69"/>
      <c r="G6" s="69"/>
      <c r="H6" s="69"/>
    </row>
    <row r="7" spans="1:24" x14ac:dyDescent="0.3">
      <c r="B7" s="74"/>
      <c r="D7" s="73" t="s">
        <v>122</v>
      </c>
      <c r="E7" s="69"/>
      <c r="F7" s="69"/>
      <c r="G7" s="69"/>
      <c r="H7" s="69"/>
    </row>
    <row r="8" spans="1:24" s="77" customFormat="1" x14ac:dyDescent="0.3">
      <c r="A8" s="75"/>
      <c r="B8" s="76" t="s">
        <v>123</v>
      </c>
      <c r="D8" s="78" t="s">
        <v>243</v>
      </c>
      <c r="E8" s="79"/>
      <c r="F8" s="79"/>
      <c r="G8" s="79"/>
      <c r="H8" s="79"/>
    </row>
    <row r="9" spans="1:24" s="75" customFormat="1" x14ac:dyDescent="0.3">
      <c r="B9" s="80"/>
      <c r="D9" s="81"/>
      <c r="E9" s="82"/>
      <c r="F9" s="82"/>
      <c r="G9" s="82"/>
      <c r="H9" s="82"/>
    </row>
    <row r="10" spans="1:24" s="75" customFormat="1" x14ac:dyDescent="0.3">
      <c r="B10" s="57" t="s">
        <v>6</v>
      </c>
      <c r="C10" s="60" t="s">
        <v>39</v>
      </c>
      <c r="D10" s="138" t="s">
        <v>209</v>
      </c>
      <c r="E10" s="139"/>
      <c r="F10" s="82"/>
      <c r="G10" s="82"/>
      <c r="H10" s="82"/>
    </row>
    <row r="11" spans="1:24" s="75" customFormat="1" x14ac:dyDescent="0.3">
      <c r="B11" s="62" t="s">
        <v>14</v>
      </c>
      <c r="C11" s="63" t="s">
        <v>63</v>
      </c>
      <c r="D11" s="81"/>
      <c r="E11" s="82"/>
      <c r="F11" s="82"/>
      <c r="G11" s="82"/>
      <c r="H11" s="82"/>
    </row>
    <row r="12" spans="1:24" s="75" customFormat="1" x14ac:dyDescent="0.3">
      <c r="B12" s="58" t="s">
        <v>15</v>
      </c>
      <c r="C12" s="83">
        <v>-9.9471148440746782E-2</v>
      </c>
      <c r="D12" s="81"/>
      <c r="E12" s="82"/>
      <c r="F12" s="82"/>
      <c r="G12" s="82"/>
      <c r="H12" s="82"/>
    </row>
    <row r="13" spans="1:24" s="75" customFormat="1" x14ac:dyDescent="0.3">
      <c r="B13" s="61" t="s">
        <v>16</v>
      </c>
      <c r="C13" s="83" t="s">
        <v>205</v>
      </c>
      <c r="D13" s="81"/>
      <c r="E13" s="82"/>
      <c r="F13" s="82"/>
      <c r="G13" s="82"/>
      <c r="H13" s="82"/>
    </row>
    <row r="14" spans="1:24" s="75" customFormat="1" x14ac:dyDescent="0.3">
      <c r="B14" s="61" t="s">
        <v>17</v>
      </c>
      <c r="C14" s="56" t="s">
        <v>205</v>
      </c>
      <c r="D14" s="81"/>
      <c r="E14" s="82"/>
      <c r="F14" s="82"/>
      <c r="G14" s="82"/>
      <c r="H14" s="82"/>
    </row>
    <row r="15" spans="1:24" s="75" customFormat="1" x14ac:dyDescent="0.3">
      <c r="B15" s="61" t="s">
        <v>18</v>
      </c>
      <c r="C15" s="83" t="s">
        <v>205</v>
      </c>
      <c r="D15" s="81"/>
      <c r="E15" s="82"/>
      <c r="F15" s="82"/>
      <c r="G15" s="82"/>
      <c r="H15" s="82"/>
    </row>
    <row r="16" spans="1:24" s="75" customFormat="1" x14ac:dyDescent="0.3">
      <c r="B16" s="61" t="s">
        <v>19</v>
      </c>
      <c r="C16" s="56" t="s">
        <v>36</v>
      </c>
      <c r="D16" s="81"/>
      <c r="E16" s="82"/>
      <c r="F16" s="82"/>
      <c r="G16" s="82"/>
      <c r="H16" s="82"/>
    </row>
    <row r="17" spans="2:27" s="75" customFormat="1" x14ac:dyDescent="0.3">
      <c r="B17" s="59" t="s">
        <v>230</v>
      </c>
      <c r="C17" s="84">
        <f>MAX(C12:C16)</f>
        <v>-9.9471148440746782E-2</v>
      </c>
      <c r="D17" s="81"/>
      <c r="E17" s="82"/>
      <c r="F17" s="82"/>
      <c r="G17" s="82"/>
      <c r="H17" s="82"/>
    </row>
    <row r="18" spans="2:27" s="75" customFormat="1" x14ac:dyDescent="0.3">
      <c r="B18" s="80"/>
      <c r="D18" s="81"/>
      <c r="E18" s="82"/>
      <c r="F18" s="82"/>
      <c r="G18" s="82"/>
      <c r="H18" s="82"/>
    </row>
    <row r="19" spans="2:27" x14ac:dyDescent="0.25">
      <c r="B19" s="80" t="s">
        <v>126</v>
      </c>
      <c r="E19" s="80" t="s">
        <v>124</v>
      </c>
    </row>
    <row r="20" spans="2:27" x14ac:dyDescent="0.25">
      <c r="B20" s="85" t="s">
        <v>242</v>
      </c>
      <c r="E20" s="86" t="s">
        <v>125</v>
      </c>
      <c r="F20" s="87">
        <f>F51</f>
        <v>0.57176298365183031</v>
      </c>
    </row>
    <row r="21" spans="2:27" x14ac:dyDescent="0.25">
      <c r="B21" s="88" t="s">
        <v>28</v>
      </c>
      <c r="C21" s="89">
        <v>1</v>
      </c>
      <c r="E21" s="66" t="s">
        <v>127</v>
      </c>
      <c r="F21" s="90">
        <f>F56</f>
        <v>-0.60353057858139436</v>
      </c>
    </row>
    <row r="22" spans="2:27" x14ac:dyDescent="0.25">
      <c r="B22" s="88" t="s">
        <v>27</v>
      </c>
      <c r="C22" s="89">
        <v>0.5</v>
      </c>
      <c r="E22" s="66" t="s">
        <v>129</v>
      </c>
      <c r="F22" s="91">
        <f>SUM(F55:O55)</f>
        <v>-4.5566558682895275</v>
      </c>
    </row>
    <row r="23" spans="2:27" ht="13.95" thickBot="1" x14ac:dyDescent="0.3">
      <c r="B23" s="88" t="s">
        <v>69</v>
      </c>
      <c r="C23" s="89">
        <f>C21+C22</f>
        <v>1.5</v>
      </c>
      <c r="E23" s="92" t="s">
        <v>131</v>
      </c>
      <c r="F23" s="93">
        <f>R56</f>
        <v>-9.9471148440746782E-2</v>
      </c>
    </row>
    <row r="24" spans="2:27" ht="13.95" thickTop="1" x14ac:dyDescent="0.25">
      <c r="B24" s="260" t="s">
        <v>126</v>
      </c>
      <c r="C24" s="261"/>
      <c r="E24" s="66" t="s">
        <v>133</v>
      </c>
      <c r="F24" s="94">
        <v>7.0000000000000007E-2</v>
      </c>
      <c r="Q24" s="66" t="s">
        <v>133</v>
      </c>
      <c r="R24" s="94">
        <v>0</v>
      </c>
    </row>
    <row r="25" spans="2:27" x14ac:dyDescent="0.25">
      <c r="B25" s="95" t="s">
        <v>128</v>
      </c>
      <c r="C25" s="96">
        <v>1200</v>
      </c>
      <c r="E25" s="66" t="s">
        <v>135</v>
      </c>
      <c r="F25" s="94">
        <v>0.25</v>
      </c>
      <c r="Q25" s="66" t="s">
        <v>135</v>
      </c>
      <c r="R25" s="94">
        <v>0.25</v>
      </c>
    </row>
    <row r="26" spans="2:27" x14ac:dyDescent="0.25">
      <c r="B26" s="95" t="s">
        <v>130</v>
      </c>
      <c r="C26" s="97">
        <v>300</v>
      </c>
      <c r="E26" s="98" t="s">
        <v>137</v>
      </c>
      <c r="F26" s="99">
        <v>0</v>
      </c>
      <c r="G26" s="66" t="s">
        <v>138</v>
      </c>
      <c r="Q26" s="98" t="s">
        <v>137</v>
      </c>
      <c r="R26" s="99">
        <v>0</v>
      </c>
      <c r="S26" s="66" t="s">
        <v>138</v>
      </c>
    </row>
    <row r="27" spans="2:27" x14ac:dyDescent="0.25">
      <c r="B27" s="95" t="s">
        <v>132</v>
      </c>
      <c r="C27" s="96">
        <v>4800</v>
      </c>
      <c r="E27" s="100" t="s">
        <v>140</v>
      </c>
      <c r="M27" s="101"/>
      <c r="Q27" s="100" t="s">
        <v>140</v>
      </c>
      <c r="Y27" s="101"/>
    </row>
    <row r="28" spans="2:27" x14ac:dyDescent="0.25">
      <c r="B28" s="95" t="s">
        <v>134</v>
      </c>
      <c r="C28" s="102">
        <v>1400</v>
      </c>
      <c r="E28" s="100" t="s">
        <v>142</v>
      </c>
      <c r="G28" s="103">
        <v>1</v>
      </c>
      <c r="H28" s="103">
        <v>2</v>
      </c>
      <c r="I28" s="103">
        <v>3</v>
      </c>
      <c r="J28" s="103">
        <v>4</v>
      </c>
      <c r="K28" s="103">
        <v>5</v>
      </c>
      <c r="L28" s="103">
        <v>6</v>
      </c>
      <c r="M28" s="103">
        <v>7</v>
      </c>
      <c r="N28" s="103">
        <v>8</v>
      </c>
      <c r="O28" s="103">
        <v>9</v>
      </c>
      <c r="Q28" s="100" t="s">
        <v>142</v>
      </c>
      <c r="S28" s="103">
        <v>1</v>
      </c>
      <c r="T28" s="103">
        <v>2</v>
      </c>
      <c r="U28" s="103">
        <v>3</v>
      </c>
      <c r="V28" s="103">
        <v>4</v>
      </c>
      <c r="W28" s="103">
        <v>5</v>
      </c>
      <c r="X28" s="103">
        <v>6</v>
      </c>
      <c r="Y28" s="103">
        <v>7</v>
      </c>
      <c r="Z28" s="103">
        <v>8</v>
      </c>
      <c r="AA28" s="103">
        <v>9</v>
      </c>
    </row>
    <row r="29" spans="2:27" x14ac:dyDescent="0.25">
      <c r="B29" s="95" t="s">
        <v>136</v>
      </c>
      <c r="C29" s="104">
        <v>0.98</v>
      </c>
      <c r="E29" s="86"/>
      <c r="F29" s="105" t="s">
        <v>144</v>
      </c>
      <c r="G29" s="105" t="s">
        <v>145</v>
      </c>
      <c r="H29" s="105" t="s">
        <v>146</v>
      </c>
      <c r="I29" s="105" t="s">
        <v>147</v>
      </c>
      <c r="J29" s="105" t="s">
        <v>148</v>
      </c>
      <c r="K29" s="105" t="s">
        <v>149</v>
      </c>
      <c r="L29" s="105" t="s">
        <v>150</v>
      </c>
      <c r="M29" s="105" t="s">
        <v>151</v>
      </c>
      <c r="N29" s="105" t="s">
        <v>152</v>
      </c>
      <c r="O29" s="105" t="s">
        <v>153</v>
      </c>
      <c r="Q29" s="86"/>
      <c r="R29" s="105" t="s">
        <v>144</v>
      </c>
      <c r="S29" s="105" t="s">
        <v>145</v>
      </c>
      <c r="T29" s="105" t="s">
        <v>146</v>
      </c>
      <c r="U29" s="105" t="s">
        <v>147</v>
      </c>
      <c r="V29" s="105" t="s">
        <v>148</v>
      </c>
      <c r="W29" s="105" t="s">
        <v>149</v>
      </c>
      <c r="X29" s="105" t="s">
        <v>150</v>
      </c>
      <c r="Y29" s="105" t="s">
        <v>151</v>
      </c>
      <c r="Z29" s="105" t="s">
        <v>152</v>
      </c>
      <c r="AA29" s="105" t="s">
        <v>153</v>
      </c>
    </row>
    <row r="30" spans="2:27" x14ac:dyDescent="0.25">
      <c r="B30" s="95" t="s">
        <v>139</v>
      </c>
      <c r="C30" s="104">
        <v>0.98</v>
      </c>
      <c r="E30" s="106" t="s">
        <v>155</v>
      </c>
      <c r="F30" s="107">
        <f>C54/1000000</f>
        <v>7.55</v>
      </c>
      <c r="G30" s="91"/>
      <c r="H30" s="91"/>
      <c r="I30" s="91"/>
      <c r="J30" s="91"/>
      <c r="K30" s="91"/>
      <c r="L30" s="91"/>
      <c r="M30" s="91"/>
      <c r="N30" s="91"/>
      <c r="O30" s="91"/>
      <c r="Q30" s="106" t="s">
        <v>155</v>
      </c>
      <c r="R30" s="107">
        <f>C54/1000000</f>
        <v>7.55</v>
      </c>
      <c r="S30" s="91"/>
      <c r="T30" s="91"/>
      <c r="U30" s="91"/>
      <c r="V30" s="91"/>
      <c r="W30" s="91"/>
      <c r="X30" s="91"/>
      <c r="Y30" s="91"/>
      <c r="Z30" s="91"/>
      <c r="AA30" s="91"/>
    </row>
    <row r="31" spans="2:27" x14ac:dyDescent="0.25">
      <c r="B31" s="95" t="s">
        <v>141</v>
      </c>
      <c r="C31" s="108">
        <v>0.87291500000000011</v>
      </c>
      <c r="E31" s="109" t="s">
        <v>157</v>
      </c>
      <c r="F31" s="110">
        <f>SUM(G32:O32)</f>
        <v>3.7001105782487054</v>
      </c>
      <c r="G31" s="91"/>
      <c r="H31" s="91"/>
      <c r="I31" s="91"/>
      <c r="J31" s="91"/>
      <c r="K31" s="91"/>
      <c r="L31" s="91"/>
      <c r="M31" s="91"/>
      <c r="N31" s="91"/>
      <c r="O31" s="91"/>
      <c r="Q31" s="109" t="s">
        <v>157</v>
      </c>
      <c r="R31" s="110">
        <f>SUM(S32:AA32)</f>
        <v>5.1112522059950622</v>
      </c>
      <c r="S31" s="91"/>
      <c r="T31" s="91"/>
      <c r="U31" s="91"/>
      <c r="V31" s="91"/>
      <c r="W31" s="91"/>
      <c r="X31" s="91"/>
      <c r="Y31" s="91"/>
      <c r="Z31" s="91"/>
      <c r="AA31" s="91"/>
    </row>
    <row r="32" spans="2:27" x14ac:dyDescent="0.25">
      <c r="B32" s="95" t="s">
        <v>143</v>
      </c>
      <c r="C32" s="108">
        <v>0.6691649999999999</v>
      </c>
      <c r="E32" s="111" t="s">
        <v>159</v>
      </c>
      <c r="F32" s="91"/>
      <c r="G32" s="110">
        <f t="shared" ref="G32:O32" si="0">($C$49+$C$50+$C$40)*(1-$C$43)/$C$48/1000000/(1+$F$24)^G28</f>
        <v>0.53076346895068138</v>
      </c>
      <c r="H32" s="110">
        <f t="shared" si="0"/>
        <v>0.49604062518755271</v>
      </c>
      <c r="I32" s="110">
        <f t="shared" si="0"/>
        <v>0.46358936933416139</v>
      </c>
      <c r="J32" s="110">
        <f t="shared" si="0"/>
        <v>0.43326109283566488</v>
      </c>
      <c r="K32" s="110">
        <f t="shared" si="0"/>
        <v>0.40491690919221013</v>
      </c>
      <c r="L32" s="110">
        <f t="shared" si="0"/>
        <v>0.37842701793664502</v>
      </c>
      <c r="M32" s="110">
        <f t="shared" si="0"/>
        <v>0.35367011022116357</v>
      </c>
      <c r="N32" s="110">
        <f t="shared" si="0"/>
        <v>0.33053281329080708</v>
      </c>
      <c r="O32" s="110">
        <f t="shared" si="0"/>
        <v>0.30890917129981965</v>
      </c>
      <c r="Q32" s="111" t="s">
        <v>159</v>
      </c>
      <c r="R32" s="91"/>
      <c r="S32" s="110">
        <f t="shared" ref="S32:AA32" si="1">($C$49+$C$50+$C$40)*(1-$C$43)/$C$48/1000000/(1+$R$24)^S28</f>
        <v>0.56791691177722914</v>
      </c>
      <c r="T32" s="110">
        <f t="shared" si="1"/>
        <v>0.56791691177722914</v>
      </c>
      <c r="U32" s="110">
        <f t="shared" si="1"/>
        <v>0.56791691177722914</v>
      </c>
      <c r="V32" s="110">
        <f t="shared" si="1"/>
        <v>0.56791691177722914</v>
      </c>
      <c r="W32" s="110">
        <f t="shared" si="1"/>
        <v>0.56791691177722914</v>
      </c>
      <c r="X32" s="110">
        <f t="shared" si="1"/>
        <v>0.56791691177722914</v>
      </c>
      <c r="Y32" s="110">
        <f t="shared" si="1"/>
        <v>0.56791691177722914</v>
      </c>
      <c r="Z32" s="110">
        <f t="shared" si="1"/>
        <v>0.56791691177722914</v>
      </c>
      <c r="AA32" s="110">
        <f t="shared" si="1"/>
        <v>0.56791691177722914</v>
      </c>
    </row>
    <row r="33" spans="2:27" x14ac:dyDescent="0.25">
      <c r="B33" s="95" t="s">
        <v>154</v>
      </c>
      <c r="C33" s="108">
        <v>0.49213500000000004</v>
      </c>
      <c r="E33" s="106" t="s">
        <v>161</v>
      </c>
      <c r="F33" s="107">
        <f>SUM(G34:O34)</f>
        <v>4.9190003478424026E-2</v>
      </c>
      <c r="Q33" s="106" t="s">
        <v>161</v>
      </c>
      <c r="R33" s="107">
        <f>SUM(S34:AA34)</f>
        <v>6.7949999999999997E-2</v>
      </c>
    </row>
    <row r="34" spans="2:27" x14ac:dyDescent="0.25">
      <c r="B34" s="95" t="s">
        <v>156</v>
      </c>
      <c r="C34" s="112">
        <v>350</v>
      </c>
      <c r="D34" s="113"/>
      <c r="E34" s="111" t="s">
        <v>163</v>
      </c>
      <c r="G34" s="91">
        <f t="shared" ref="G34:O34" si="2">($C$42*$F$30)/((1+$F$24)^G28)</f>
        <v>7.0560747663551398E-3</v>
      </c>
      <c r="H34" s="91">
        <f t="shared" si="2"/>
        <v>6.5944623984627478E-3</v>
      </c>
      <c r="I34" s="91">
        <f t="shared" si="2"/>
        <v>6.1630489705259322E-3</v>
      </c>
      <c r="J34" s="91">
        <f t="shared" si="2"/>
        <v>5.7598588509588161E-3</v>
      </c>
      <c r="K34" s="91">
        <f t="shared" si="2"/>
        <v>5.3830456551016963E-3</v>
      </c>
      <c r="L34" s="91">
        <f t="shared" si="2"/>
        <v>5.0308837898146701E-3</v>
      </c>
      <c r="M34" s="91">
        <f t="shared" si="2"/>
        <v>4.7017605512286627E-3</v>
      </c>
      <c r="N34" s="91">
        <f t="shared" si="2"/>
        <v>4.39416873946604E-3</v>
      </c>
      <c r="O34" s="91">
        <f t="shared" si="2"/>
        <v>4.106699756510318E-3</v>
      </c>
      <c r="Q34" s="111" t="s">
        <v>163</v>
      </c>
      <c r="S34" s="91">
        <f t="shared" ref="S34:AA34" si="3">($C$42*$R$30)/((1+$R$24)^S28)</f>
        <v>7.5500000000000003E-3</v>
      </c>
      <c r="T34" s="91">
        <f t="shared" si="3"/>
        <v>7.5500000000000003E-3</v>
      </c>
      <c r="U34" s="91">
        <f t="shared" si="3"/>
        <v>7.5500000000000003E-3</v>
      </c>
      <c r="V34" s="91">
        <f t="shared" si="3"/>
        <v>7.5500000000000003E-3</v>
      </c>
      <c r="W34" s="91">
        <f t="shared" si="3"/>
        <v>7.5500000000000003E-3</v>
      </c>
      <c r="X34" s="91">
        <f t="shared" si="3"/>
        <v>7.5500000000000003E-3</v>
      </c>
      <c r="Y34" s="91">
        <f t="shared" si="3"/>
        <v>7.5500000000000003E-3</v>
      </c>
      <c r="Z34" s="91">
        <f t="shared" si="3"/>
        <v>7.5500000000000003E-3</v>
      </c>
      <c r="AA34" s="91">
        <f t="shared" si="3"/>
        <v>7.5500000000000003E-3</v>
      </c>
    </row>
    <row r="35" spans="2:27" x14ac:dyDescent="0.25">
      <c r="B35" s="95" t="s">
        <v>158</v>
      </c>
      <c r="C35" s="114">
        <v>0.95</v>
      </c>
      <c r="E35" s="109" t="s">
        <v>165</v>
      </c>
      <c r="F35" s="115"/>
      <c r="G35" s="116"/>
      <c r="H35" s="116"/>
      <c r="I35" s="116"/>
      <c r="J35" s="116"/>
      <c r="K35" s="116"/>
      <c r="L35" s="116"/>
      <c r="M35" s="116"/>
      <c r="N35" s="116"/>
      <c r="O35" s="116">
        <f>(C49+C50)*C43/((1+F24)^O28)/1000000</f>
        <v>0.1925525448747884</v>
      </c>
      <c r="Q35" s="109" t="s">
        <v>165</v>
      </c>
      <c r="R35" s="115"/>
      <c r="S35" s="116"/>
      <c r="T35" s="116"/>
      <c r="U35" s="116"/>
      <c r="V35" s="116"/>
      <c r="W35" s="116"/>
      <c r="X35" s="116"/>
      <c r="Y35" s="116"/>
      <c r="Z35" s="116"/>
      <c r="AA35" s="116">
        <f>(C49+C50)*C43/((1+R24)^AA28)/1000000</f>
        <v>0.35399999999999998</v>
      </c>
    </row>
    <row r="36" spans="2:27" x14ac:dyDescent="0.25">
      <c r="B36" s="95" t="s">
        <v>160</v>
      </c>
      <c r="C36" s="117">
        <v>4.6799999999999999E-5</v>
      </c>
      <c r="E36" s="118" t="s">
        <v>167</v>
      </c>
      <c r="F36" s="119">
        <f>SUM(G37:O37)</f>
        <v>15534030.28036318</v>
      </c>
      <c r="G36" s="120"/>
      <c r="H36" s="120"/>
      <c r="I36" s="120"/>
      <c r="J36" s="120"/>
      <c r="K36" s="120"/>
      <c r="L36" s="120"/>
      <c r="M36" s="120"/>
      <c r="N36" s="120"/>
      <c r="O36" s="120"/>
      <c r="Q36" s="118" t="s">
        <v>167</v>
      </c>
      <c r="R36" s="119">
        <f>SUM(S37:AA37)</f>
        <v>21224301.905272812</v>
      </c>
      <c r="S36" s="120"/>
      <c r="T36" s="120"/>
      <c r="U36" s="120"/>
      <c r="V36" s="120"/>
      <c r="W36" s="120"/>
      <c r="X36" s="120"/>
      <c r="Y36" s="120"/>
      <c r="Z36" s="120"/>
      <c r="AA36" s="120"/>
    </row>
    <row r="37" spans="2:27" x14ac:dyDescent="0.25">
      <c r="B37" s="95" t="s">
        <v>162</v>
      </c>
      <c r="C37" s="104">
        <v>0.7</v>
      </c>
      <c r="E37" s="121" t="s">
        <v>169</v>
      </c>
      <c r="F37" s="119"/>
      <c r="G37" s="119">
        <f t="shared" ref="G37:O37" si="4">$C$27*$C$44*$C$34/$C$45*($C$35*(1-$C$36)^((G28-1)*$C$34*$C$44))/$C$29/$C$30/((1+$F$24)^G28)</f>
        <v>2426704.9944143211</v>
      </c>
      <c r="H37" s="119">
        <f t="shared" si="4"/>
        <v>2212902.8145180675</v>
      </c>
      <c r="I37" s="119">
        <f t="shared" si="4"/>
        <v>2017937.4410047927</v>
      </c>
      <c r="J37" s="119">
        <f t="shared" si="4"/>
        <v>1840149.2777240644</v>
      </c>
      <c r="K37" s="119">
        <f t="shared" si="4"/>
        <v>1678024.9454226526</v>
      </c>
      <c r="L37" s="119">
        <f t="shared" si="4"/>
        <v>1530184.3994652971</v>
      </c>
      <c r="M37" s="119">
        <f t="shared" si="4"/>
        <v>1395369.1825345394</v>
      </c>
      <c r="N37" s="119">
        <f t="shared" si="4"/>
        <v>1272431.7123135496</v>
      </c>
      <c r="O37" s="119">
        <f t="shared" si="4"/>
        <v>1160325.5129658955</v>
      </c>
      <c r="Q37" s="121" t="s">
        <v>169</v>
      </c>
      <c r="R37" s="119"/>
      <c r="S37" s="119">
        <f t="shared" ref="S37:AA37" si="5">$C$27*$C$44*$C$34/$C$45*($C$35*(1-$C$36)^((S28-1)*$C$34*$C$44))/$C$29/$C$30/((1+$R$24)^S28)</f>
        <v>2596574.3440233236</v>
      </c>
      <c r="T37" s="119">
        <f t="shared" si="5"/>
        <v>2533552.4323417353</v>
      </c>
      <c r="U37" s="119">
        <f t="shared" si="5"/>
        <v>2472060.1365408343</v>
      </c>
      <c r="V37" s="119">
        <f t="shared" si="5"/>
        <v>2412060.3310450856</v>
      </c>
      <c r="W37" s="119">
        <f t="shared" si="5"/>
        <v>2353516.7913603149</v>
      </c>
      <c r="X37" s="119">
        <f t="shared" si="5"/>
        <v>2296394.1722034062</v>
      </c>
      <c r="Y37" s="119">
        <f t="shared" si="5"/>
        <v>2240657.9861628129</v>
      </c>
      <c r="Z37" s="119">
        <f t="shared" si="5"/>
        <v>2186274.5828770068</v>
      </c>
      <c r="AA37" s="119">
        <f t="shared" si="5"/>
        <v>2133211.1287182923</v>
      </c>
    </row>
    <row r="38" spans="2:27" x14ac:dyDescent="0.25">
      <c r="B38" s="95" t="s">
        <v>164</v>
      </c>
      <c r="C38" s="122">
        <v>1.4999999999999999E-2</v>
      </c>
      <c r="E38" s="118" t="s">
        <v>171</v>
      </c>
      <c r="F38" s="119">
        <f>SUM(G39:O39)</f>
        <v>13204772.284799572</v>
      </c>
      <c r="G38" s="120"/>
      <c r="H38" s="120"/>
      <c r="I38" s="120"/>
      <c r="J38" s="120"/>
      <c r="K38" s="120"/>
      <c r="L38" s="120"/>
      <c r="M38" s="120"/>
      <c r="N38" s="120"/>
      <c r="O38" s="120"/>
      <c r="Q38" s="118" t="s">
        <v>171</v>
      </c>
      <c r="R38" s="119">
        <f>SUM(S39:AA39)</f>
        <v>18041813.264471941</v>
      </c>
      <c r="S38" s="120"/>
      <c r="T38" s="120"/>
      <c r="U38" s="120"/>
      <c r="V38" s="120"/>
      <c r="W38" s="120"/>
      <c r="X38" s="120"/>
      <c r="Y38" s="120"/>
      <c r="Z38" s="120"/>
      <c r="AA38" s="120"/>
    </row>
    <row r="39" spans="2:27" x14ac:dyDescent="0.25">
      <c r="B39" s="95" t="s">
        <v>166</v>
      </c>
      <c r="C39" s="104">
        <v>0</v>
      </c>
      <c r="E39" s="121" t="s">
        <v>173</v>
      </c>
      <c r="F39" s="120"/>
      <c r="G39" s="119">
        <f t="shared" ref="G39:O39" si="6">$C$27*$C$44*$C$34*$C$45*($C$35*(1-$C$36)^((G28-1)*$C$34*$C$44))*$C$29*$C$30/((1+$F$24)^G28)</f>
        <v>2062831.4915887848</v>
      </c>
      <c r="H39" s="119">
        <f t="shared" si="6"/>
        <v>1881087.9872586406</v>
      </c>
      <c r="I39" s="119">
        <f t="shared" si="6"/>
        <v>1715356.7948894505</v>
      </c>
      <c r="J39" s="119">
        <f t="shared" si="6"/>
        <v>1564227.1673115718</v>
      </c>
      <c r="K39" s="119">
        <f t="shared" si="6"/>
        <v>1426412.649686255</v>
      </c>
      <c r="L39" s="119">
        <f t="shared" si="6"/>
        <v>1300740.128866263</v>
      </c>
      <c r="M39" s="119">
        <f t="shared" si="6"/>
        <v>1186139.8475505444</v>
      </c>
      <c r="N39" s="119">
        <f t="shared" si="6"/>
        <v>1081636.2982308541</v>
      </c>
      <c r="O39" s="119">
        <f t="shared" si="6"/>
        <v>986339.91941720899</v>
      </c>
      <c r="Q39" s="121" t="s">
        <v>173</v>
      </c>
      <c r="R39" s="120"/>
      <c r="S39" s="119">
        <f t="shared" ref="S39:AA39" si="7">$C$27*$C$44*$C$34*$C$45*($C$35*(1-$C$36)^((S28-1)*$C$34*$C$44))*$C$29*$C$30/((1+$R$24)^S28)</f>
        <v>2207229.696</v>
      </c>
      <c r="T39" s="119">
        <f t="shared" si="7"/>
        <v>2153657.6366124176</v>
      </c>
      <c r="U39" s="119">
        <f t="shared" si="7"/>
        <v>2101385.8340817573</v>
      </c>
      <c r="V39" s="119">
        <f t="shared" si="7"/>
        <v>2050382.7296456108</v>
      </c>
      <c r="W39" s="119">
        <f t="shared" si="7"/>
        <v>2000617.53050983</v>
      </c>
      <c r="X39" s="119">
        <f t="shared" si="7"/>
        <v>1952060.1912575806</v>
      </c>
      <c r="Y39" s="119">
        <f t="shared" si="7"/>
        <v>1904681.3957096133</v>
      </c>
      <c r="Z39" s="119">
        <f t="shared" si="7"/>
        <v>1858452.5392248107</v>
      </c>
      <c r="AA39" s="119">
        <f t="shared" si="7"/>
        <v>1813345.711430321</v>
      </c>
    </row>
    <row r="40" spans="2:27" x14ac:dyDescent="0.25">
      <c r="B40" s="95" t="s">
        <v>168</v>
      </c>
      <c r="C40" s="97">
        <v>350000</v>
      </c>
      <c r="E40" s="123" t="s">
        <v>175</v>
      </c>
      <c r="F40" s="124">
        <f>SUM(G41:O41)</f>
        <v>8.561503118870764</v>
      </c>
      <c r="Q40" s="123" t="s">
        <v>175</v>
      </c>
      <c r="R40" s="124">
        <f>SUM(S41:AA41)</f>
        <v>11.697667873581583</v>
      </c>
    </row>
    <row r="41" spans="2:27" x14ac:dyDescent="0.25">
      <c r="B41" s="95" t="s">
        <v>170</v>
      </c>
      <c r="C41" s="122">
        <v>0.01</v>
      </c>
      <c r="E41" s="111" t="s">
        <v>177</v>
      </c>
      <c r="G41" s="91">
        <f>($C$21*$C$33*G37/($C$21+$C$22)+$C$22*$C$32*G37/($C$21+$C$22))/1000000</f>
        <v>1.337466324146481</v>
      </c>
      <c r="H41" s="91">
        <f t="shared" ref="H41:O41" si="8">($C$21*$C$33*H37/($C$21+$C$22)+$C$22*$C$32*H37/($C$21+$C$22))/1000000</f>
        <v>1.2196303217075601</v>
      </c>
      <c r="I41" s="91">
        <f t="shared" si="8"/>
        <v>1.1121761309225864</v>
      </c>
      <c r="J41" s="91">
        <f t="shared" si="8"/>
        <v>1.0141890736712293</v>
      </c>
      <c r="K41" s="91">
        <f t="shared" si="8"/>
        <v>0.92483505854496784</v>
      </c>
      <c r="L41" s="91">
        <f t="shared" si="8"/>
        <v>0.8433534808433012</v>
      </c>
      <c r="M41" s="91">
        <f t="shared" si="8"/>
        <v>0.76905074810799878</v>
      </c>
      <c r="N41" s="91">
        <f t="shared" si="8"/>
        <v>0.70129437608305123</v>
      </c>
      <c r="O41" s="91">
        <f t="shared" si="8"/>
        <v>0.63950760484358848</v>
      </c>
      <c r="Q41" s="111" t="s">
        <v>177</v>
      </c>
      <c r="S41" s="91">
        <f>($C$21*$C$33*S37/($C$21+$C$22)+$C$22*$C$32*S37/($C$21+$C$22))/1000000</f>
        <v>1.4310889668367346</v>
      </c>
      <c r="T41" s="91">
        <f t="shared" ref="T41:AA41" si="9">($C$21*$C$33*T37/($C$21+$C$22)+$C$22*$C$32*T37/($C$21+$C$22))/1000000</f>
        <v>1.3963547553229858</v>
      </c>
      <c r="U41" s="91">
        <f t="shared" si="9"/>
        <v>1.362463583953798</v>
      </c>
      <c r="V41" s="91">
        <f t="shared" si="9"/>
        <v>1.3293949911538436</v>
      </c>
      <c r="W41" s="91">
        <f t="shared" si="9"/>
        <v>1.2971290119742807</v>
      </c>
      <c r="X41" s="91">
        <f t="shared" si="9"/>
        <v>1.2656461660390463</v>
      </c>
      <c r="Y41" s="91">
        <f t="shared" si="9"/>
        <v>1.2349274457837036</v>
      </c>
      <c r="Z41" s="91">
        <f t="shared" si="9"/>
        <v>1.2049543049797478</v>
      </c>
      <c r="AA41" s="91">
        <f t="shared" si="9"/>
        <v>1.1757086475374434</v>
      </c>
    </row>
    <row r="42" spans="2:27" x14ac:dyDescent="0.25">
      <c r="B42" s="95" t="s">
        <v>172</v>
      </c>
      <c r="C42" s="114">
        <v>1E-3</v>
      </c>
      <c r="E42" s="115" t="s">
        <v>179</v>
      </c>
      <c r="F42" s="125">
        <f>SUM(G43:O43)</f>
        <v>11.52664379898582</v>
      </c>
      <c r="Q42" s="115" t="s">
        <v>179</v>
      </c>
      <c r="R42" s="125">
        <f>SUM(S43:AA43)</f>
        <v>15.748969425756528</v>
      </c>
    </row>
    <row r="43" spans="2:27" x14ac:dyDescent="0.25">
      <c r="B43" s="95" t="s">
        <v>174</v>
      </c>
      <c r="C43" s="104">
        <v>0.05</v>
      </c>
      <c r="E43" s="111" t="s">
        <v>181</v>
      </c>
      <c r="G43" s="91">
        <f>(G39*$C$31/1000000)</f>
        <v>1.8006765514802243</v>
      </c>
      <c r="H43" s="91">
        <f t="shared" ref="H43:O43" si="10">(H39*$C$31/1000000)</f>
        <v>1.6420299203978765</v>
      </c>
      <c r="I43" s="91">
        <f t="shared" si="10"/>
        <v>1.4973606766109251</v>
      </c>
      <c r="J43" s="91">
        <f t="shared" si="10"/>
        <v>1.3654373577537808</v>
      </c>
      <c r="K43" s="91">
        <f t="shared" si="10"/>
        <v>1.2451369981008775</v>
      </c>
      <c r="L43" s="91">
        <f t="shared" si="10"/>
        <v>1.1354355695892939</v>
      </c>
      <c r="M43" s="91">
        <f t="shared" si="10"/>
        <v>1.0353992650245836</v>
      </c>
      <c r="N43" s="91">
        <f t="shared" si="10"/>
        <v>0.94417654927018613</v>
      </c>
      <c r="O43" s="91">
        <f t="shared" si="10"/>
        <v>0.8609909107580731</v>
      </c>
      <c r="Q43" s="111" t="s">
        <v>181</v>
      </c>
      <c r="S43" s="91">
        <f>(S39*$C$31/1000000)</f>
        <v>1.92672391008384</v>
      </c>
      <c r="T43" s="91">
        <f t="shared" ref="T43:AA43" si="11">(T39*$C$31/1000000)</f>
        <v>1.8799600558635288</v>
      </c>
      <c r="U43" s="91">
        <f t="shared" si="11"/>
        <v>1.8343312153574776</v>
      </c>
      <c r="V43" s="91">
        <f t="shared" si="11"/>
        <v>1.7898098404485987</v>
      </c>
      <c r="W43" s="91">
        <f t="shared" si="11"/>
        <v>1.7463690516449883</v>
      </c>
      <c r="X43" s="91">
        <f t="shared" si="11"/>
        <v>1.7039826218516112</v>
      </c>
      <c r="Y43" s="91">
        <f t="shared" si="11"/>
        <v>1.6626249605358574</v>
      </c>
      <c r="Z43" s="91">
        <f t="shared" si="11"/>
        <v>1.6222710982774258</v>
      </c>
      <c r="AA43" s="91">
        <f t="shared" si="11"/>
        <v>1.5828966716931989</v>
      </c>
    </row>
    <row r="44" spans="2:27" x14ac:dyDescent="0.25">
      <c r="B44" s="95" t="s">
        <v>176</v>
      </c>
      <c r="C44" s="126">
        <f>C21+C22</f>
        <v>1.5</v>
      </c>
      <c r="E44" s="123" t="s">
        <v>183</v>
      </c>
      <c r="F44" s="107">
        <f>SUM(G45:O45)</f>
        <v>-0.19603997540301829</v>
      </c>
      <c r="Q44" s="123" t="s">
        <v>183</v>
      </c>
      <c r="R44" s="107">
        <f>SUM(S45:AA45)</f>
        <v>-0.28197516345502976</v>
      </c>
    </row>
    <row r="45" spans="2:27" x14ac:dyDescent="0.25">
      <c r="B45" s="95" t="s">
        <v>178</v>
      </c>
      <c r="C45" s="104">
        <v>0.96</v>
      </c>
      <c r="E45" s="111" t="s">
        <v>185</v>
      </c>
      <c r="G45" s="110">
        <f t="shared" ref="G45:O45" si="12">(G43-G41-G34-G32)*$F$25</f>
        <v>-1.8652329095823303E-2</v>
      </c>
      <c r="H45" s="110">
        <f t="shared" si="12"/>
        <v>-2.0058872223924759E-2</v>
      </c>
      <c r="I45" s="110">
        <f t="shared" si="12"/>
        <v>-2.1141968154087157E-2</v>
      </c>
      <c r="J45" s="110">
        <f t="shared" si="12"/>
        <v>-2.1943166901018052E-2</v>
      </c>
      <c r="K45" s="110">
        <f t="shared" si="12"/>
        <v>-2.2499503822850528E-2</v>
      </c>
      <c r="L45" s="110">
        <f t="shared" si="12"/>
        <v>-2.2843953245116733E-2</v>
      </c>
      <c r="M45" s="110">
        <f t="shared" si="12"/>
        <v>-2.3005838463951864E-2</v>
      </c>
      <c r="N45" s="110">
        <f t="shared" si="12"/>
        <v>-2.3011202210784558E-2</v>
      </c>
      <c r="O45" s="110">
        <f t="shared" si="12"/>
        <v>-2.2883141285461338E-2</v>
      </c>
      <c r="Q45" s="111" t="s">
        <v>185</v>
      </c>
      <c r="S45" s="110">
        <f t="shared" ref="S45:AA45" si="13">(S43-S41-S34-S32)*$R$25</f>
        <v>-1.9957992132530925E-2</v>
      </c>
      <c r="T45" s="110">
        <f t="shared" si="13"/>
        <v>-2.2965402809171545E-2</v>
      </c>
      <c r="U45" s="110">
        <f t="shared" si="13"/>
        <v>-2.5899820093387385E-2</v>
      </c>
      <c r="V45" s="110">
        <f t="shared" si="13"/>
        <v>-2.8763015620618518E-2</v>
      </c>
      <c r="W45" s="110">
        <f t="shared" si="13"/>
        <v>-3.1556718026630362E-2</v>
      </c>
      <c r="X45" s="110">
        <f t="shared" si="13"/>
        <v>-3.4282613991166069E-2</v>
      </c>
      <c r="Y45" s="110">
        <f t="shared" si="13"/>
        <v>-3.6942349256268839E-2</v>
      </c>
      <c r="Z45" s="110">
        <f t="shared" si="13"/>
        <v>-3.9537529619887782E-2</v>
      </c>
      <c r="AA45" s="110">
        <f t="shared" si="13"/>
        <v>-4.206972190536841E-2</v>
      </c>
    </row>
    <row r="46" spans="2:27" x14ac:dyDescent="0.25">
      <c r="B46" s="95" t="s">
        <v>180</v>
      </c>
      <c r="C46" s="104">
        <v>0.1</v>
      </c>
      <c r="E46" s="127" t="s">
        <v>187</v>
      </c>
      <c r="F46" s="107">
        <f>SUM(G47:O47)</f>
        <v>0</v>
      </c>
      <c r="Q46" s="127" t="s">
        <v>187</v>
      </c>
      <c r="R46" s="107">
        <f>SUM(S47:AA47)</f>
        <v>0</v>
      </c>
    </row>
    <row r="47" spans="2:27" x14ac:dyDescent="0.25">
      <c r="B47" s="95" t="s">
        <v>182</v>
      </c>
      <c r="C47" s="112">
        <f>LOG(C37/C35,(1-C36))</f>
        <v>6525.0962300161282</v>
      </c>
      <c r="E47" s="111" t="s">
        <v>189</v>
      </c>
      <c r="G47" s="128">
        <f t="shared" ref="G47:O47" si="14">(G43-G41)*$F$26</f>
        <v>0</v>
      </c>
      <c r="H47" s="128">
        <f t="shared" si="14"/>
        <v>0</v>
      </c>
      <c r="I47" s="128">
        <f t="shared" si="14"/>
        <v>0</v>
      </c>
      <c r="J47" s="128">
        <f t="shared" si="14"/>
        <v>0</v>
      </c>
      <c r="K47" s="128">
        <f t="shared" si="14"/>
        <v>0</v>
      </c>
      <c r="L47" s="128">
        <f t="shared" si="14"/>
        <v>0</v>
      </c>
      <c r="M47" s="128">
        <f t="shared" si="14"/>
        <v>0</v>
      </c>
      <c r="N47" s="128">
        <f t="shared" si="14"/>
        <v>0</v>
      </c>
      <c r="O47" s="128">
        <f t="shared" si="14"/>
        <v>0</v>
      </c>
      <c r="Q47" s="111" t="s">
        <v>189</v>
      </c>
      <c r="S47" s="128">
        <f t="shared" ref="S47:AA47" si="15">(S43-S41)*$R$26</f>
        <v>0</v>
      </c>
      <c r="T47" s="128">
        <f t="shared" si="15"/>
        <v>0</v>
      </c>
      <c r="U47" s="128">
        <f t="shared" si="15"/>
        <v>0</v>
      </c>
      <c r="V47" s="128">
        <f t="shared" si="15"/>
        <v>0</v>
      </c>
      <c r="W47" s="128">
        <f t="shared" si="15"/>
        <v>0</v>
      </c>
      <c r="X47" s="128">
        <f t="shared" si="15"/>
        <v>0</v>
      </c>
      <c r="Y47" s="128">
        <f t="shared" si="15"/>
        <v>0</v>
      </c>
      <c r="Z47" s="128">
        <f t="shared" si="15"/>
        <v>0</v>
      </c>
      <c r="AA47" s="128">
        <f t="shared" si="15"/>
        <v>0</v>
      </c>
    </row>
    <row r="48" spans="2:27" x14ac:dyDescent="0.25">
      <c r="B48" s="95" t="s">
        <v>184</v>
      </c>
      <c r="C48" s="122">
        <f>C47/C44/C34</f>
        <v>12.428754723840244</v>
      </c>
      <c r="E48" s="66" t="s">
        <v>191</v>
      </c>
      <c r="F48" s="91">
        <f>SUM(G49:O49)</f>
        <v>3.1119906520396512</v>
      </c>
      <c r="Q48" s="66" t="s">
        <v>191</v>
      </c>
      <c r="R48" s="91">
        <f>SUM(S49:AA49)</f>
        <v>4.2653267156299721</v>
      </c>
    </row>
    <row r="49" spans="2:27" x14ac:dyDescent="0.25">
      <c r="B49" s="129" t="s">
        <v>186</v>
      </c>
      <c r="C49" s="130">
        <f>C26*C25</f>
        <v>360000</v>
      </c>
      <c r="E49" s="111" t="s">
        <v>191</v>
      </c>
      <c r="G49" s="131">
        <f>G43-G41-G45-G47-G34</f>
        <v>0.47480648166321149</v>
      </c>
      <c r="H49" s="128">
        <f t="shared" ref="H49:O49" si="16">H43-H41-H45-H47-H34</f>
        <v>0.43586400851577844</v>
      </c>
      <c r="I49" s="128">
        <f t="shared" si="16"/>
        <v>0.40016346487189991</v>
      </c>
      <c r="J49" s="128">
        <f t="shared" si="16"/>
        <v>0.36743159213261073</v>
      </c>
      <c r="K49" s="128">
        <f t="shared" si="16"/>
        <v>0.33741839772365856</v>
      </c>
      <c r="L49" s="128">
        <f t="shared" si="16"/>
        <v>0.30989515820129482</v>
      </c>
      <c r="M49" s="128">
        <f t="shared" si="16"/>
        <v>0.28465259482930799</v>
      </c>
      <c r="N49" s="128">
        <f t="shared" si="16"/>
        <v>0.26149920665845344</v>
      </c>
      <c r="O49" s="128">
        <f t="shared" si="16"/>
        <v>0.24025974744343565</v>
      </c>
      <c r="Q49" s="111" t="s">
        <v>191</v>
      </c>
      <c r="S49" s="128">
        <f t="shared" ref="S49:Z49" si="17">S43-S41-S45-S47-S34</f>
        <v>0.50804293537963641</v>
      </c>
      <c r="T49" s="128">
        <f t="shared" si="17"/>
        <v>0.49902070334971455</v>
      </c>
      <c r="U49" s="128">
        <f t="shared" si="17"/>
        <v>0.49021745149706697</v>
      </c>
      <c r="V49" s="128">
        <f t="shared" si="17"/>
        <v>0.48162786491537357</v>
      </c>
      <c r="W49" s="128">
        <f t="shared" si="17"/>
        <v>0.47324675769733804</v>
      </c>
      <c r="X49" s="128">
        <f t="shared" si="17"/>
        <v>0.46506906980373092</v>
      </c>
      <c r="Y49" s="128">
        <f t="shared" si="17"/>
        <v>0.45708986400842261</v>
      </c>
      <c r="Z49" s="128">
        <f t="shared" si="17"/>
        <v>0.44930432291756578</v>
      </c>
      <c r="AA49" s="128">
        <f>AA43-AA41-AA45-AA47-AA34</f>
        <v>0.4417077460611239</v>
      </c>
    </row>
    <row r="50" spans="2:27" x14ac:dyDescent="0.25">
      <c r="B50" s="129" t="s">
        <v>188</v>
      </c>
      <c r="C50" s="130">
        <f>C27*C28</f>
        <v>6720000</v>
      </c>
      <c r="E50" s="66" t="s">
        <v>194</v>
      </c>
      <c r="F50" s="91">
        <f>C31</f>
        <v>0.87291500000000011</v>
      </c>
      <c r="Q50" s="66" t="s">
        <v>194</v>
      </c>
      <c r="R50" s="91">
        <f>C31</f>
        <v>0.87291500000000011</v>
      </c>
    </row>
    <row r="51" spans="2:27" x14ac:dyDescent="0.25">
      <c r="B51" s="129" t="s">
        <v>190</v>
      </c>
      <c r="C51" s="130">
        <f>C38*C27*1000</f>
        <v>72000</v>
      </c>
      <c r="E51" s="66" t="s">
        <v>125</v>
      </c>
      <c r="F51" s="91">
        <f>F30/F38*1000000</f>
        <v>0.57176298365183031</v>
      </c>
      <c r="Q51" s="66" t="s">
        <v>125</v>
      </c>
      <c r="R51" s="91">
        <f>R30/R38*1000000</f>
        <v>0.41847235027465396</v>
      </c>
    </row>
    <row r="52" spans="2:27" x14ac:dyDescent="0.25">
      <c r="B52" s="129" t="s">
        <v>192</v>
      </c>
      <c r="C52" s="132">
        <f>C41*C27*1000</f>
        <v>48000</v>
      </c>
      <c r="E52" s="66" t="s">
        <v>198</v>
      </c>
      <c r="F52" s="91">
        <f>F40*1000000/F38</f>
        <v>0.64836431361456937</v>
      </c>
      <c r="Q52" s="66" t="s">
        <v>198</v>
      </c>
      <c r="R52" s="91">
        <f>R40*1000000/R38</f>
        <v>0.64836431361456937</v>
      </c>
    </row>
    <row r="53" spans="2:27" x14ac:dyDescent="0.25">
      <c r="B53" s="129" t="s">
        <v>193</v>
      </c>
      <c r="C53" s="133">
        <v>0</v>
      </c>
      <c r="E53" s="66" t="s">
        <v>200</v>
      </c>
      <c r="F53" s="91">
        <f>SUM(G54:O54)</f>
        <v>0.31119906520396512</v>
      </c>
      <c r="Q53" s="66" t="s">
        <v>200</v>
      </c>
      <c r="R53" s="91">
        <f>SUM(S54:AA54)</f>
        <v>0.42653267156299729</v>
      </c>
    </row>
    <row r="54" spans="2:27" x14ac:dyDescent="0.25">
      <c r="B54" s="129" t="s">
        <v>195</v>
      </c>
      <c r="C54" s="134">
        <f>(C52+C51+C50+C49+C40-C53)</f>
        <v>7550000</v>
      </c>
      <c r="E54" s="66" t="s">
        <v>201</v>
      </c>
      <c r="G54" s="91">
        <f t="shared" ref="G54:O54" si="18">G49*$C$46</f>
        <v>4.7480648166321152E-2</v>
      </c>
      <c r="H54" s="91">
        <f t="shared" si="18"/>
        <v>4.3586400851577847E-2</v>
      </c>
      <c r="I54" s="91">
        <f t="shared" si="18"/>
        <v>4.0016346487189991E-2</v>
      </c>
      <c r="J54" s="91">
        <f t="shared" si="18"/>
        <v>3.6743159213261073E-2</v>
      </c>
      <c r="K54" s="91">
        <f t="shared" si="18"/>
        <v>3.3741839772365854E-2</v>
      </c>
      <c r="L54" s="91">
        <f t="shared" si="18"/>
        <v>3.0989515820129484E-2</v>
      </c>
      <c r="M54" s="91">
        <f t="shared" si="18"/>
        <v>2.8465259482930799E-2</v>
      </c>
      <c r="N54" s="91">
        <f t="shared" si="18"/>
        <v>2.6149920665845344E-2</v>
      </c>
      <c r="O54" s="91">
        <f t="shared" si="18"/>
        <v>2.4025974744343565E-2</v>
      </c>
      <c r="Q54" s="66" t="s">
        <v>201</v>
      </c>
      <c r="S54" s="91">
        <f>S49*$C$46</f>
        <v>5.0804293537963646E-2</v>
      </c>
      <c r="T54" s="91">
        <f t="shared" ref="T54:AA54" si="19">T49*$C$46</f>
        <v>4.990207033497146E-2</v>
      </c>
      <c r="U54" s="91">
        <f t="shared" si="19"/>
        <v>4.9021745149706697E-2</v>
      </c>
      <c r="V54" s="91">
        <f t="shared" si="19"/>
        <v>4.8162786491537359E-2</v>
      </c>
      <c r="W54" s="91">
        <f t="shared" si="19"/>
        <v>4.7324675769733808E-2</v>
      </c>
      <c r="X54" s="91">
        <f t="shared" si="19"/>
        <v>4.6506906980373096E-2</v>
      </c>
      <c r="Y54" s="91">
        <f t="shared" si="19"/>
        <v>4.5708986400842262E-2</v>
      </c>
      <c r="Z54" s="91">
        <f t="shared" si="19"/>
        <v>4.4930432291756583E-2</v>
      </c>
      <c r="AA54" s="91">
        <f t="shared" si="19"/>
        <v>4.4170774606112392E-2</v>
      </c>
    </row>
    <row r="55" spans="2:27" x14ac:dyDescent="0.25">
      <c r="B55" s="129" t="s">
        <v>196</v>
      </c>
      <c r="C55" s="135" t="s">
        <v>197</v>
      </c>
      <c r="E55" s="80" t="s">
        <v>202</v>
      </c>
      <c r="F55" s="91">
        <f>-(F30)</f>
        <v>-7.55</v>
      </c>
      <c r="G55" s="128">
        <f t="shared" ref="G55:N55" si="20">G43-G41-G54-G45-G47-G34</f>
        <v>0.42732583349689035</v>
      </c>
      <c r="H55" s="128">
        <f t="shared" si="20"/>
        <v>0.39227760766420061</v>
      </c>
      <c r="I55" s="128">
        <f t="shared" si="20"/>
        <v>0.36014711838470992</v>
      </c>
      <c r="J55" s="128">
        <f t="shared" si="20"/>
        <v>0.33068843291934963</v>
      </c>
      <c r="K55" s="128">
        <f t="shared" si="20"/>
        <v>0.30367655795129272</v>
      </c>
      <c r="L55" s="128">
        <f t="shared" si="20"/>
        <v>0.27890564238116533</v>
      </c>
      <c r="M55" s="128">
        <f t="shared" si="20"/>
        <v>0.25618733534637717</v>
      </c>
      <c r="N55" s="128">
        <f t="shared" si="20"/>
        <v>0.23534928599260807</v>
      </c>
      <c r="O55" s="128">
        <f>O43-O41-O54-O45-O47-O34+O35</f>
        <v>0.40878631757388051</v>
      </c>
      <c r="Q55" s="80" t="s">
        <v>202</v>
      </c>
      <c r="R55" s="91">
        <f>-(R30)</f>
        <v>-7.55</v>
      </c>
      <c r="S55" s="128">
        <f>S43-S41-S54-S45-S47-S34</f>
        <v>0.45723864184167268</v>
      </c>
      <c r="T55" s="128">
        <f t="shared" ref="T55:Z55" si="21">T43-T41-T54-T45-T47-T34</f>
        <v>0.44911863301474303</v>
      </c>
      <c r="U55" s="128">
        <f t="shared" si="21"/>
        <v>0.44119570634736027</v>
      </c>
      <c r="V55" s="128">
        <f t="shared" si="21"/>
        <v>0.43346507842383619</v>
      </c>
      <c r="W55" s="128">
        <f t="shared" si="21"/>
        <v>0.42592208192760422</v>
      </c>
      <c r="X55" s="128">
        <f t="shared" si="21"/>
        <v>0.41856216282335784</v>
      </c>
      <c r="Y55" s="128">
        <f t="shared" si="21"/>
        <v>0.41138087760758035</v>
      </c>
      <c r="Z55" s="128">
        <f t="shared" si="21"/>
        <v>0.4043738906258092</v>
      </c>
      <c r="AA55" s="128">
        <f>AA43-AA41-AA54-AA45-AA47-AA34+AA35</f>
        <v>0.75153697145501153</v>
      </c>
    </row>
    <row r="56" spans="2:27" ht="13.95" thickBot="1" x14ac:dyDescent="0.3">
      <c r="B56" s="129" t="s">
        <v>199</v>
      </c>
      <c r="C56" s="136">
        <f>F56</f>
        <v>-0.60353057858139436</v>
      </c>
      <c r="E56" s="137" t="s">
        <v>203</v>
      </c>
      <c r="F56" s="93">
        <f>SUM(F55:O55)/F30</f>
        <v>-0.60353057858139436</v>
      </c>
      <c r="G56" s="137"/>
      <c r="H56" s="137"/>
      <c r="I56" s="137"/>
      <c r="J56" s="137"/>
      <c r="K56" s="137"/>
      <c r="L56" s="137"/>
      <c r="M56" s="137"/>
      <c r="N56" s="137"/>
      <c r="O56" s="137"/>
      <c r="Q56" s="137" t="s">
        <v>131</v>
      </c>
      <c r="R56" s="93">
        <f>IRR(R55:AA55)</f>
        <v>-9.9471148440746782E-2</v>
      </c>
      <c r="S56" s="137"/>
      <c r="T56" s="137"/>
      <c r="U56" s="137"/>
      <c r="V56" s="137"/>
      <c r="W56" s="137"/>
      <c r="X56" s="137"/>
      <c r="Y56" s="137"/>
      <c r="Z56" s="137"/>
      <c r="AA56" s="137"/>
    </row>
    <row r="57" spans="2:27" ht="13.95" thickTop="1" x14ac:dyDescent="0.25">
      <c r="C57" s="142"/>
    </row>
  </sheetData>
  <mergeCells count="1">
    <mergeCell ref="B24:C24"/>
  </mergeCells>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43</vt:i4>
      </vt:variant>
    </vt:vector>
  </HeadingPairs>
  <TitlesOfParts>
    <vt:vector size="43" baseType="lpstr">
      <vt:lpstr>Sheet1</vt:lpstr>
      <vt:lpstr>&gt;现货情境下</vt:lpstr>
      <vt:lpstr>表后_现货价差高</vt:lpstr>
      <vt:lpstr>表后_现货价差中</vt:lpstr>
      <vt:lpstr>表后_现货价差低</vt:lpstr>
      <vt:lpstr>表前_共享储能_现货</vt:lpstr>
      <vt:lpstr>&gt;&gt;汇总_表后_非现货情景下_各省IRR</vt:lpstr>
      <vt:lpstr>各省峰谷价差</vt:lpstr>
      <vt:lpstr>&gt;南方</vt:lpstr>
      <vt:lpstr>广西</vt:lpstr>
      <vt:lpstr>广东</vt:lpstr>
      <vt:lpstr>贵州</vt:lpstr>
      <vt:lpstr>海南</vt:lpstr>
      <vt:lpstr>云南</vt:lpstr>
      <vt:lpstr>&gt;华中</vt:lpstr>
      <vt:lpstr>湖北</vt:lpstr>
      <vt:lpstr>湖南</vt:lpstr>
      <vt:lpstr>江西</vt:lpstr>
      <vt:lpstr>河南</vt:lpstr>
      <vt:lpstr>重庆</vt:lpstr>
      <vt:lpstr>四川</vt:lpstr>
      <vt:lpstr>&gt;华东</vt:lpstr>
      <vt:lpstr>江苏</vt:lpstr>
      <vt:lpstr>浙江</vt:lpstr>
      <vt:lpstr>安徽</vt:lpstr>
      <vt:lpstr>福建</vt:lpstr>
      <vt:lpstr>上海</vt:lpstr>
      <vt:lpstr>&gt;华北</vt:lpstr>
      <vt:lpstr>山东</vt:lpstr>
      <vt:lpstr>北京</vt:lpstr>
      <vt:lpstr>天津</vt:lpstr>
      <vt:lpstr>河北</vt:lpstr>
      <vt:lpstr>山西</vt:lpstr>
      <vt:lpstr>&gt;东北</vt:lpstr>
      <vt:lpstr>蒙东</vt:lpstr>
      <vt:lpstr>黑龙江</vt:lpstr>
      <vt:lpstr>吉林</vt:lpstr>
      <vt:lpstr>辽宁</vt:lpstr>
      <vt:lpstr>&gt;西北</vt:lpstr>
      <vt:lpstr>陕西</vt:lpstr>
      <vt:lpstr>青海</vt:lpstr>
      <vt:lpstr>宁夏</vt:lpstr>
      <vt:lpstr>甘肃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 YAN</dc:creator>
  <cp:lastModifiedBy>WM</cp:lastModifiedBy>
  <dcterms:created xsi:type="dcterms:W3CDTF">2015-06-05T18:19:34Z</dcterms:created>
  <dcterms:modified xsi:type="dcterms:W3CDTF">2022-08-01T11:45:48Z</dcterms:modified>
</cp:coreProperties>
</file>