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Sifat\Projects\Excel Projects\Maven Toys Monthly Sales Analysis\"/>
    </mc:Choice>
  </mc:AlternateContent>
  <xr:revisionPtr revIDLastSave="0" documentId="13_ncr:1_{0281DBC4-ACE4-40D1-8CF6-C4EC6874ABE1}" xr6:coauthVersionLast="47" xr6:coauthVersionMax="47" xr10:uidLastSave="{00000000-0000-0000-0000-000000000000}"/>
  <bookViews>
    <workbookView xWindow="-110" yWindow="-110" windowWidth="19420" windowHeight="11500" activeTab="1" xr2:uid="{EA944FB1-DE3F-40F9-BBAA-0980B1568DEE}"/>
  </bookViews>
  <sheets>
    <sheet name="Data" sheetId="16" r:id="rId1"/>
    <sheet name="Data Prep" sheetId="22" r:id="rId2"/>
    <sheet name="New Data (Aug 2021)" sheetId="21" r:id="rId3"/>
    <sheet name="New Data (Sep 2021)" sheetId="18" r:id="rId4"/>
  </sheets>
  <definedNames>
    <definedName name="_xlnm._FilterDatabase" localSheetId="0" hidden="1">Data!$A$1:$J$4266</definedName>
    <definedName name="CurMonth">'Data Prep'!$C$12</definedName>
    <definedName name="CurYear">'Data Prep'!$C$11</definedName>
    <definedName name="PMonth">'Data Prep'!$C$14</definedName>
    <definedName name="PMYEAR">'Data Prep'!$C$15</definedName>
    <definedName name="PYear">'Data Prep'!$C$13</definedName>
    <definedName name="Region">'Data Prep'!$C$6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22" l="1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W4" i="22"/>
  <c r="X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T4" i="22"/>
  <c r="T5" i="22"/>
  <c r="T11" i="22"/>
  <c r="T12" i="22"/>
  <c r="T13" i="22"/>
  <c r="T14" i="22"/>
  <c r="T15" i="22"/>
  <c r="T16" i="22"/>
  <c r="T17" i="22"/>
  <c r="T23" i="22"/>
  <c r="T24" i="22"/>
  <c r="T25" i="22"/>
  <c r="T26" i="22"/>
  <c r="T27" i="22"/>
  <c r="T28" i="22"/>
  <c r="T29" i="22"/>
  <c r="T35" i="22"/>
  <c r="T36" i="22"/>
  <c r="T37" i="22"/>
  <c r="T38" i="22"/>
  <c r="T39" i="22"/>
  <c r="T40" i="22"/>
  <c r="T41" i="22"/>
  <c r="K5" i="22"/>
  <c r="K6" i="22"/>
  <c r="K7" i="22"/>
  <c r="K8" i="22"/>
  <c r="K9" i="22"/>
  <c r="K10" i="22"/>
  <c r="K11" i="22"/>
  <c r="K12" i="22"/>
  <c r="K13" i="22"/>
  <c r="K14" i="22"/>
  <c r="K15" i="22"/>
  <c r="K4" i="22"/>
  <c r="C11" i="22"/>
  <c r="C12" i="22" s="1"/>
  <c r="C14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T33" i="22" l="1"/>
  <c r="T21" i="22"/>
  <c r="T9" i="22"/>
  <c r="T44" i="22"/>
  <c r="T32" i="22"/>
  <c r="T20" i="22"/>
  <c r="T8" i="22"/>
  <c r="T43" i="22"/>
  <c r="T31" i="22"/>
  <c r="T19" i="22"/>
  <c r="T7" i="22"/>
  <c r="T34" i="22"/>
  <c r="T22" i="22"/>
  <c r="T10" i="22"/>
  <c r="T42" i="22"/>
  <c r="T30" i="22"/>
  <c r="T18" i="22"/>
  <c r="T6" i="22"/>
  <c r="O5" i="22"/>
  <c r="F7" i="22"/>
  <c r="C15" i="22"/>
  <c r="O6" i="22"/>
  <c r="P6" i="22"/>
  <c r="O4" i="22"/>
  <c r="P4" i="22"/>
  <c r="O13" i="22"/>
  <c r="O12" i="22"/>
  <c r="O11" i="22"/>
  <c r="O10" i="22"/>
  <c r="O9" i="22"/>
  <c r="O8" i="22"/>
  <c r="P8" i="22"/>
  <c r="O7" i="22"/>
  <c r="L15" i="22"/>
  <c r="L14" i="22"/>
  <c r="L4" i="22"/>
  <c r="L13" i="22"/>
  <c r="L12" i="22"/>
  <c r="L11" i="22"/>
  <c r="L10" i="22"/>
  <c r="L9" i="22"/>
  <c r="L8" i="22"/>
  <c r="L7" i="22"/>
  <c r="L6" i="22"/>
  <c r="L5" i="22"/>
  <c r="F5" i="22"/>
  <c r="C13" i="22"/>
  <c r="F6" i="22" s="1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P7" i="22" l="1"/>
  <c r="Q7" i="22" s="1"/>
  <c r="U12" i="22"/>
  <c r="V12" i="22" s="1"/>
  <c r="U24" i="22"/>
  <c r="V24" i="22" s="1"/>
  <c r="U36" i="22"/>
  <c r="V36" i="22" s="1"/>
  <c r="U16" i="22"/>
  <c r="V16" i="22" s="1"/>
  <c r="U28" i="22"/>
  <c r="V28" i="22" s="1"/>
  <c r="U40" i="22"/>
  <c r="V40" i="22" s="1"/>
  <c r="U13" i="22"/>
  <c r="V13" i="22" s="1"/>
  <c r="U25" i="22"/>
  <c r="V25" i="22" s="1"/>
  <c r="U37" i="22"/>
  <c r="V37" i="22" s="1"/>
  <c r="U17" i="22"/>
  <c r="V17" i="22" s="1"/>
  <c r="U41" i="22"/>
  <c r="V41" i="22" s="1"/>
  <c r="U6" i="22"/>
  <c r="U18" i="22"/>
  <c r="U30" i="22"/>
  <c r="U42" i="22"/>
  <c r="V42" i="22" s="1"/>
  <c r="U8" i="22"/>
  <c r="U20" i="22"/>
  <c r="V20" i="22" s="1"/>
  <c r="U32" i="22"/>
  <c r="V32" i="22" s="1"/>
  <c r="U44" i="22"/>
  <c r="V44" i="22" s="1"/>
  <c r="U9" i="22"/>
  <c r="V9" i="22" s="1"/>
  <c r="U21" i="22"/>
  <c r="V21" i="22" s="1"/>
  <c r="U33" i="22"/>
  <c r="V33" i="22" s="1"/>
  <c r="U4" i="22"/>
  <c r="V4" i="22" s="1"/>
  <c r="U23" i="22"/>
  <c r="V23" i="22" s="1"/>
  <c r="U35" i="22"/>
  <c r="V35" i="22" s="1"/>
  <c r="U14" i="22"/>
  <c r="V14" i="22" s="1"/>
  <c r="U26" i="22"/>
  <c r="V26" i="22" s="1"/>
  <c r="U38" i="22"/>
  <c r="V38" i="22" s="1"/>
  <c r="U15" i="22"/>
  <c r="V15" i="22" s="1"/>
  <c r="U27" i="22"/>
  <c r="V27" i="22" s="1"/>
  <c r="U39" i="22"/>
  <c r="V39" i="22" s="1"/>
  <c r="U5" i="22"/>
  <c r="V5" i="22" s="1"/>
  <c r="U29" i="22"/>
  <c r="V29" i="22" s="1"/>
  <c r="U7" i="22"/>
  <c r="V7" i="22" s="1"/>
  <c r="U19" i="22"/>
  <c r="V19" i="22" s="1"/>
  <c r="U31" i="22"/>
  <c r="U43" i="22"/>
  <c r="V43" i="22" s="1"/>
  <c r="U10" i="22"/>
  <c r="V10" i="22" s="1"/>
  <c r="U22" i="22"/>
  <c r="V22" i="22" s="1"/>
  <c r="U34" i="22"/>
  <c r="V34" i="22" s="1"/>
  <c r="U11" i="22"/>
  <c r="V11" i="22" s="1"/>
  <c r="P9" i="22"/>
  <c r="Q9" i="22" s="1"/>
  <c r="V8" i="22"/>
  <c r="V18" i="22"/>
  <c r="V6" i="22"/>
  <c r="V30" i="22"/>
  <c r="V31" i="22"/>
  <c r="Q8" i="22"/>
  <c r="Q6" i="22"/>
  <c r="P10" i="22"/>
  <c r="Q10" i="22" s="1"/>
  <c r="P5" i="22"/>
  <c r="Q5" i="22" s="1"/>
  <c r="P11" i="22"/>
  <c r="Q11" i="22" s="1"/>
  <c r="Q4" i="22"/>
  <c r="P13" i="22"/>
  <c r="Q13" i="22" s="1"/>
  <c r="P12" i="22"/>
  <c r="Q12" i="22" s="1"/>
  <c r="F8" i="22"/>
  <c r="F9" i="22"/>
</calcChain>
</file>

<file path=xl/sharedStrings.xml><?xml version="1.0" encoding="utf-8"?>
<sst xmlns="http://schemas.openxmlformats.org/spreadsheetml/2006/main" count="24182" uniqueCount="109">
  <si>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</si>
  <si>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</si>
  <si>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</si>
  <si>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</si>
  <si>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</si>
  <si>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</si>
  <si>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</si>
  <si>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</si>
  <si>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</si>
  <si>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</si>
  <si>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</si>
  <si>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</si>
  <si>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</si>
  <si>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</si>
  <si>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</si>
  <si>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</si>
  <si>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</si>
  <si>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</si>
  <si>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</si>
  <si>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</si>
  <si>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</si>
  <si>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</si>
  <si>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</si>
  <si>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</si>
  <si>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</si>
  <si>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</si>
  <si>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</si>
  <si>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</si>
  <si>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</si>
  <si>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</si>
  <si>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</si>
  <si>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</si>
  <si>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</si>
  <si>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</si>
  <si>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</si>
  <si>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</si>
  <si>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</si>
  <si>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</si>
  <si>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</si>
  <si>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</si>
  <si>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</si>
  <si>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</si>
  <si>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</si>
  <si>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</si>
  <si>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</si>
  <si>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</si>
  <si>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</si>
  <si>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</si>
  <si>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</si>
  <si>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</si>
  <si>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</si>
  <si>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</si>
  <si>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</si>
  <si>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</si>
  <si>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</si>
  <si>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</si>
  <si>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</si>
  <si>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</si>
  <si>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</si>
  <si>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</si>
  <si>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</si>
  <si>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</si>
  <si>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</si>
  <si>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</si>
  <si>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</si>
  <si>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</si>
  <si>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</si>
  <si>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</si>
  <si>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</si>
  <si>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</si>
  <si>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</si>
  <si>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</si>
  <si>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</si>
  <si>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</si>
  <si>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</si>
  <si>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</si>
  <si>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</si>
  <si>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</si>
  <si>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</t>
  </si>
  <si>
    <t>Current Month</t>
  </si>
  <si>
    <t>Previous Year</t>
  </si>
  <si>
    <t>Previous Month</t>
  </si>
  <si>
    <t>KPI</t>
  </si>
  <si>
    <t xml:space="preserve">Total Revenue </t>
  </si>
  <si>
    <t>PY Revenue</t>
  </si>
  <si>
    <t>PM Revenue</t>
  </si>
  <si>
    <t>YoY%</t>
  </si>
  <si>
    <t>MoM%</t>
  </si>
  <si>
    <t>Revenue Trend</t>
  </si>
  <si>
    <t xml:space="preserve">Month </t>
  </si>
  <si>
    <t>Month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</si>
  <si>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</si>
  <si>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</si>
  <si>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</si>
  <si>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</si>
  <si>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</si>
  <si>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</si>
  <si>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</si>
  <si>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</si>
  <si>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</si>
  <si>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</si>
  <si>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</si>
  <si>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</si>
  <si>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</si>
  <si>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>PMYEAR</t>
  </si>
  <si>
    <t>Product Permorfance</t>
  </si>
  <si>
    <t>Rank(+)</t>
  </si>
  <si>
    <t>Rank(-)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</si>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</sst>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6" borderId="0" xfId="0" applyFont="1" applyFill="1"/>
    <xf numFmtId="0" fontId="0" fillId="7" borderId="1" xfId="0" applyFill="1" applyBorder="1"/>
    <xf numFmtId="0" fontId="0" fillId="0" borderId="1" xfId="0" applyBorder="1"/>
    <xf numFmtId="0" fontId="1" fillId="0" borderId="0" xfId="0" applyFont="1"/>
    <xf numFmtId="9" fontId="0" fillId="0" borderId="0" xfId="2" applyFont="1"/>
    <xf numFmtId="164" fontId="0" fillId="0" borderId="0" xfId="1" applyNumberFormat="1" applyFont="1" applyAlignment="1">
      <alignment horizontal="left"/>
    </xf>
    <xf numFmtId="165" fontId="3" fillId="8" borderId="0" xfId="2" applyNumberFormat="1" applyFont="1" applyFill="1" applyAlignment="1">
      <alignment horizontal="left"/>
    </xf>
    <xf numFmtId="165" fontId="1" fillId="8" borderId="0" xfId="2" applyNumberFormat="1" applyFont="1" applyFill="1" applyAlignment="1">
      <alignment horizontal="left"/>
    </xf>
    <xf numFmtId="164" fontId="0" fillId="0" borderId="0" xfId="1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1" xfId="0" applyFont="1" applyBorder="1"/>
    <xf numFmtId="0" fontId="0" fillId="7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C00000"/>
      </font>
    </dxf>
    <dxf>
      <font>
        <color theme="9" tint="-0.2499465926084170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75000"/>
                  </a:schemeClr>
                </a:solidFill>
              </a:rPr>
              <a:t>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Prep'!$K$3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Prep'!$J$4:$J$15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Prep'!$K$4:$K$15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F-4B74-A8B5-AE1EDE2B2A7E}"/>
            </c:ext>
          </c:extLst>
        </c:ser>
        <c:ser>
          <c:idx val="1"/>
          <c:order val="1"/>
          <c:tx>
            <c:strRef>
              <c:f>'Data Prep'!$L$3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Prep'!$J$4:$J$15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Prep'!$L$4:$L$15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F-4B74-A8B5-AE1EDE2B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5183"/>
        <c:axId val="31352687"/>
      </c:lineChart>
      <c:catAx>
        <c:axId val="313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2687"/>
        <c:crosses val="autoZero"/>
        <c:auto val="1"/>
        <c:lblAlgn val="ctr"/>
        <c:lblOffset val="100"/>
        <c:noMultiLvlLbl val="0"/>
      </c:catAx>
      <c:valAx>
        <c:axId val="31352687"/>
        <c:scaling>
          <c:orientation val="minMax"/>
        </c:scaling>
        <c:delete val="0"/>
        <c:axPos val="l"/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518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41404199475065"/>
          <c:y val="0.14703654605765015"/>
          <c:w val="0.74880123739836291"/>
          <c:h val="0.790665737095363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Prep'!$O$3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Prep'!$O$4:$O$13</c:f>
              <c:numCache>
                <c:formatCode>"$"#,##0</c:formatCode>
                <c:ptCount val="10"/>
                <c:pt idx="0">
                  <c:v>14836.320000000002</c:v>
                </c:pt>
                <c:pt idx="1">
                  <c:v>12894.550000000001</c:v>
                </c:pt>
                <c:pt idx="2">
                  <c:v>22817.06</c:v>
                </c:pt>
                <c:pt idx="3">
                  <c:v>20890.14</c:v>
                </c:pt>
                <c:pt idx="4">
                  <c:v>32052.109999999993</c:v>
                </c:pt>
                <c:pt idx="5">
                  <c:v>36101.759999999995</c:v>
                </c:pt>
                <c:pt idx="6">
                  <c:v>24068.03</c:v>
                </c:pt>
                <c:pt idx="7">
                  <c:v>21829.790000000008</c:v>
                </c:pt>
                <c:pt idx="8">
                  <c:v>16131.78</c:v>
                </c:pt>
                <c:pt idx="9">
                  <c:v>22152.709999999995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9-47DB-9110-23A4DD9A8B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24209375"/>
        <c:axId val="2024226431"/>
      </c:barChart>
      <c:catAx>
        <c:axId val="202420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26431"/>
        <c:crosses val="autoZero"/>
        <c:auto val="1"/>
        <c:lblAlgn val="ctr"/>
        <c:lblOffset val="100"/>
        <c:noMultiLvlLbl val="0"/>
      </c:catAx>
      <c:valAx>
        <c:axId val="2024226431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202420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1766336172985956"/>
          <c:w val="0.93888888888888888"/>
          <c:h val="0.819531873364436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Prep'!$Q$3</c:f>
              <c:strCache>
                <c:ptCount val="1"/>
                <c:pt idx="0">
                  <c:v>MoM%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Prep'!$Q$4:$Q$13</c:f>
              <c:numCache>
                <c:formatCode>0%</c:formatCode>
                <c:ptCount val="10"/>
                <c:pt idx="0">
                  <c:v>0.27062777215864209</c:v>
                </c:pt>
                <c:pt idx="1">
                  <c:v>0.38778064659166622</c:v>
                </c:pt>
                <c:pt idx="2">
                  <c:v>0.13137771166480761</c:v>
                </c:pt>
                <c:pt idx="3">
                  <c:v>-0.13320683521372423</c:v>
                </c:pt>
                <c:pt idx="4">
                  <c:v>0.27047933357538878</c:v>
                </c:pt>
                <c:pt idx="5">
                  <c:v>0.19364351342585118</c:v>
                </c:pt>
                <c:pt idx="6">
                  <c:v>8.5297768847375277E-2</c:v>
                </c:pt>
                <c:pt idx="7">
                  <c:v>0.23712440332117013</c:v>
                </c:pt>
                <c:pt idx="8">
                  <c:v>-0.1788871560156039</c:v>
                </c:pt>
                <c:pt idx="9">
                  <c:v>0.1474812113225703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solidFill>
                      <a:schemeClr val="accent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3A5-40EE-A424-8034F14A37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202239"/>
        <c:axId val="23200575"/>
      </c:barChart>
      <c:catAx>
        <c:axId val="23202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200575"/>
        <c:crosses val="autoZero"/>
        <c:auto val="1"/>
        <c:lblAlgn val="ctr"/>
        <c:lblOffset val="100"/>
        <c:noMultiLvlLbl val="0"/>
      </c:catAx>
      <c:valAx>
        <c:axId val="2320057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20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10</xdr:row>
      <xdr:rowOff>171450</xdr:rowOff>
    </xdr:from>
    <xdr:to>
      <xdr:col>5</xdr:col>
      <xdr:colOff>495300</xdr:colOff>
      <xdr:row>14</xdr:row>
      <xdr:rowOff>38100</xdr:rowOff>
    </xdr:to>
    <xdr:sp macro="" textlink="$F$5">
      <xdr:nvSpPr>
        <xdr:cNvPr id="2" name="TextBox 1">
          <a:extLst>
            <a:ext uri="{FF2B5EF4-FFF2-40B4-BE49-F238E27FC236}">
              <a16:creationId xmlns:a16="http://schemas.microsoft.com/office/drawing/2014/main" id="{98566363-A86A-4240-AA7C-CA219ABCCBFF}"/>
            </a:ext>
          </a:extLst>
        </xdr:cNvPr>
        <xdr:cNvSpPr txBox="1"/>
      </xdr:nvSpPr>
      <xdr:spPr>
        <a:xfrm>
          <a:off x="2787650" y="2012950"/>
          <a:ext cx="1625600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268E0C2-E65D-4B9D-98A2-71367390CB02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$69,038</a:t>
          </a:fld>
          <a:endParaRPr lang="en-US" sz="32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14</xdr:row>
          <xdr:rowOff>127001</xdr:rowOff>
        </xdr:from>
        <xdr:to>
          <xdr:col>6</xdr:col>
          <xdr:colOff>528820</xdr:colOff>
          <xdr:row>18</xdr:row>
          <xdr:rowOff>30481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AB5F0A8-E22E-4CD0-B66C-ECE8F80D37A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8" spid="_x0000_s11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711450" y="2705101"/>
              <a:ext cx="2510020" cy="6400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374649</xdr:colOff>
          <xdr:row>17</xdr:row>
          <xdr:rowOff>146050</xdr:rowOff>
        </xdr:from>
        <xdr:to>
          <xdr:col>6</xdr:col>
          <xdr:colOff>501650</xdr:colOff>
          <xdr:row>21</xdr:row>
          <xdr:rowOff>63919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21AB2F63-F703-4630-B833-BC52E4442F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9" spid="_x0000_s114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762249" y="3276600"/>
              <a:ext cx="2432051" cy="65446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303018</xdr:colOff>
      <xdr:row>21</xdr:row>
      <xdr:rowOff>71988</xdr:rowOff>
    </xdr:from>
    <xdr:to>
      <xdr:col>8</xdr:col>
      <xdr:colOff>448914</xdr:colOff>
      <xdr:row>34</xdr:row>
      <xdr:rowOff>91039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9D022B-C671-4781-AC32-28146FC8B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435429</xdr:colOff>
      <xdr:row>13</xdr:row>
      <xdr:rowOff>54283</xdr:rowOff>
    </xdr:from>
    <xdr:to>
      <xdr:col>15</xdr:col>
      <xdr:colOff>227999</xdr:colOff>
      <xdr:row>38</xdr:row>
      <xdr:rowOff>165759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B926F4-0B0E-45C9-8285-8670B8532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199570</xdr:colOff>
      <xdr:row>13</xdr:row>
      <xdr:rowOff>75293</xdr:rowOff>
    </xdr:from>
    <xdr:to>
      <xdr:col>17</xdr:col>
      <xdr:colOff>344712</xdr:colOff>
      <xdr:row>39</xdr:row>
      <xdr:rowOff>9071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697C9E-E029-4984-9A32-24D2B31CB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29EF8-B280-480C-B216-96E914672492}" name="Data" displayName="Data" ref="A1:J4266" headerRowDxfId="5">
  <autoFilter ref="A1:J4266" xr:uid="{17A29EF8-B280-480C-B216-96E914672492}"/>
  <tableColumns count="10">
    <tableColumn id="1" xr3:uid="{5858B5BC-9766-4AE3-8274-0F645A93DC6F}" name="Year" totalsRowLabel="Total"/>
    <tableColumn id="2" xr3:uid="{D2CA55CF-DCC6-4885-BDF3-905443F165A9}" name="Month"/>
    <tableColumn id="3" xr3:uid="{CD4A8FD9-C486-4B76-AF31-1EF5D552388B}" name="Store Name"/>
    <tableColumn id="4" xr3:uid="{8FFCACAA-17D3-48FA-8C85-12A8D4C57232}" name="Region"/>
    <tableColumn id="5" xr3:uid="{DC6C8078-F861-4720-ACAB-3C12BDD059E7}" name="Store Type"/>
    <tableColumn id="6" xr3:uid="{0BA0C45D-F3D1-48AA-8B72-E6479C5D751F}" name="Product Name"/>
    <tableColumn id="7" xr3:uid="{1409E974-E67C-4E3E-A20A-4203CB9B83D9}" name="Product Category"/>
    <tableColumn id="8" xr3:uid="{3EAD6891-DD47-441A-8395-48E805A7625F}" name="Units Sold"/>
    <tableColumn id="9" xr3:uid="{CEC25243-BC82-40DA-9FA9-57778CC36FDA}" name="Revenue" dataDxfId="4"/>
    <tableColumn id="10" xr3:uid="{0BA8BB10-9701-46DB-8562-86A6E81576E4}" name="Profit" totalsRowFunction="sum" dataDxfId="3" totalsRow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topLeftCell="A4250" zoomScaleNormal="100" workbookViewId="0">
      <selection activeCell="M4258" sqref="M4258"/>
    </sheetView>
  </sheetViews>
  <sheetFormatPr defaultRowHeight="14.5" x14ac:dyDescent="0.35"/>
  <cols>
    <col min="1" max="1" width="7.08984375" customWidth="1"/>
    <col min="2" max="2" width="9.08984375" customWidth="1"/>
    <col min="3" max="3" width="14.36328125" customWidth="1"/>
    <col min="4" max="4" width="15" customWidth="1"/>
    <col min="5" max="5" width="16.36328125" customWidth="1"/>
    <col min="6" max="6" width="20.453125" bestFit="1" customWidth="1"/>
    <col min="7" max="7" width="18.90625" customWidth="1"/>
    <col min="8" max="8" width="12.08984375" customWidth="1"/>
    <col min="9" max="9" width="11" customWidth="1"/>
    <col min="12" max="13" width="11.453125" bestFit="1" customWidth="1"/>
    <col min="16" max="16" width="15.453125" bestFit="1" customWidth="1"/>
    <col min="18" max="18" width="18.36328125" bestFit="1" customWidth="1"/>
    <col min="27" max="27" width="14.36328125" customWidth="1"/>
    <col min="28" max="28" width="11.453125" customWidth="1"/>
    <col min="32" max="33" width="14.36328125" customWidth="1"/>
    <col min="34" max="34" width="11.453125" customWidth="1"/>
    <col min="37" max="37" width="12.36328125" bestFit="1" customWidth="1"/>
    <col min="38" max="38" width="17.6328125" bestFit="1" customWidth="1"/>
    <col min="48" max="49" width="14.36328125" customWidth="1"/>
    <col min="50" max="50" width="17.453125" bestFit="1" customWidth="1"/>
    <col min="51" max="51" width="11.453125" customWidth="1"/>
  </cols>
  <sheetData>
    <row r="1" spans="1:51" x14ac:dyDescent="0.3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SUMIFS(I:I,D:D,_xlfn.SINGLE(Region),C:C,AW3,G:G,AX3,A:A,_xlfn.SINGLE(CurYear),B:B,_xlfn.SINGLE(CurMonth))</f>
        <v>0</v>
      </c>
    </row>
    <row r="4" spans="1:51" x14ac:dyDescent="0.3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SUMIFS(I:I,D:D,_xlfn.SINGLE(Region),C:C,AW4,G:G,AX4,A:A,_xlfn.SINGLE(CurYear),B:B,_xlfn.SINGLE(CurMonth))</f>
        <v>0</v>
      </c>
    </row>
    <row r="5" spans="1:51" x14ac:dyDescent="0.3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SUMIFS(I:I,D:D,_xlfn.SINGLE(Region),C:C,AW5,G:G,AX5,A:A,_xlfn.SINGLE(CurYear),B:B,_xlfn.SINGLE(CurMonth))</f>
        <v>0</v>
      </c>
    </row>
    <row r="6" spans="1:51" x14ac:dyDescent="0.3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SUMIFS(I:I,D:D,_xlfn.SINGLE(Region),C:C,AW6,G:G,AX6,A:A,_xlfn.SINGLE(CurYear),B:B,_xlfn.SINGLE(CurMonth))</f>
        <v>0</v>
      </c>
    </row>
    <row r="7" spans="1:51" x14ac:dyDescent="0.3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SUMIFS(I:I,D:D,_xlfn.SINGLE(Region),C:C,AW7,G:G,AX7,A:A,_xlfn.SINGLE(CurYear),B:B,_xlfn.SINGLE(CurMonth))</f>
        <v>0</v>
      </c>
    </row>
    <row r="8" spans="1:51" x14ac:dyDescent="0.3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SUMIFS(I:I,D:D,_xlfn.SINGLE(Region),C:C,AW8,G:G,AX8,A:A,_xlfn.SINGLE(CurYear),B:B,_xlfn.SINGLE(CurMonth))</f>
        <v>7200.6699999999992</v>
      </c>
    </row>
    <row r="9" spans="1:51" x14ac:dyDescent="0.3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SUMIFS(I:I,D:D,_xlfn.SINGLE(Region),C:C,AW9,G:G,AX9,A:A,_xlfn.SINGLE(CurYear),B:B,_xlfn.SINGLE(CurMonth))</f>
        <v>2147</v>
      </c>
    </row>
    <row r="10" spans="1:51" x14ac:dyDescent="0.3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SUMIFS(I:I,D:D,_xlfn.SINGLE(Region),C:C,AW10,G:G,AX10,A:A,_xlfn.SINGLE(CurYear),B:B,_xlfn.SINGLE(CurMonth))</f>
        <v>2603.58</v>
      </c>
    </row>
    <row r="11" spans="1:51" x14ac:dyDescent="0.3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SUMIFS(I:I,D:D,_xlfn.SINGLE(Region),C:C,AW11,G:G,AX11,A:A,_xlfn.SINGLE(CurYear),B:B,_xlfn.SINGLE(CurMonth))</f>
        <v>3290.2700000000004</v>
      </c>
    </row>
    <row r="12" spans="1:51" x14ac:dyDescent="0.3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SUMIFS(I:I,D:D,_xlfn.SINGLE(Region),C:C,AW12,G:G,AX12,A:A,_xlfn.SINGLE(CurYear),B:B,_xlfn.SINGLE(CurMonth))</f>
        <v>6911.19</v>
      </c>
    </row>
    <row r="13" spans="1:51" x14ac:dyDescent="0.3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SUMIFS(I:I,D:D,_xlfn.SINGLE(Region),C:C,AW13,G:G,AX13,A:A,_xlfn.SINGLE(CurYear),B:B,_xlfn.SINGLE(CurMonth))</f>
        <v>0</v>
      </c>
    </row>
    <row r="14" spans="1:51" x14ac:dyDescent="0.3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SUMIFS(I:I,D:D,_xlfn.SINGLE(Region),C:C,AW14,G:G,AX14,A:A,_xlfn.SINGLE(CurYear),B:B,_xlfn.SINGLE(CurMonth))</f>
        <v>0</v>
      </c>
    </row>
    <row r="15" spans="1:51" x14ac:dyDescent="0.3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SUMIFS(I:I,D:D,_xlfn.SINGLE(Region),C:C,AW15,G:G,AX15,A:A,_xlfn.SINGLE(CurYear),B:B,_xlfn.SINGLE(CurMonth))</f>
        <v>0</v>
      </c>
    </row>
    <row r="16" spans="1:51" x14ac:dyDescent="0.3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SUMIFS(I:I,D:D,_xlfn.SINGLE(Region),C:C,AW16,G:G,AX16,A:A,_xlfn.SINGLE(CurYear),B:B,_xlfn.SINGLE(CurMonth))</f>
        <v>0</v>
      </c>
    </row>
    <row r="17" spans="1:51" x14ac:dyDescent="0.3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SUMIFS(I:I,D:D,_xlfn.SINGLE(Region),C:C,AW17,G:G,AX17,A:A,_xlfn.SINGLE(CurYear),B:B,_xlfn.SINGLE(CurMonth))</f>
        <v>0</v>
      </c>
    </row>
    <row r="18" spans="1:51" x14ac:dyDescent="0.3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SUMIFS(I:I,D:D,_xlfn.SINGLE(Region),C:C,AW18,G:G,AX18,A:A,_xlfn.SINGLE(CurYear),B:B,_xlfn.SINGLE(CurMonth))</f>
        <v>7587.32</v>
      </c>
    </row>
    <row r="19" spans="1:51" x14ac:dyDescent="0.3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SUMIFS(I:I,D:D,_xlfn.SINGLE(Region),C:C,AW19,G:G,AX19,A:A,_xlfn.SINGLE(CurYear),B:B,_xlfn.SINGLE(CurMonth))</f>
        <v>5436.95</v>
      </c>
    </row>
    <row r="20" spans="1:51" x14ac:dyDescent="0.3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SUMIFS(I:I,D:D,_xlfn.SINGLE(Region),C:C,AW20,G:G,AX20,A:A,_xlfn.SINGLE(CurYear),B:B,_xlfn.SINGLE(CurMonth))</f>
        <v>2788.55</v>
      </c>
    </row>
    <row r="21" spans="1:51" x14ac:dyDescent="0.3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SUMIFS(I:I,D:D,_xlfn.SINGLE(Region),C:C,AW21,G:G,AX21,A:A,_xlfn.SINGLE(CurYear),B:B,_xlfn.SINGLE(CurMonth))</f>
        <v>3920.25</v>
      </c>
    </row>
    <row r="22" spans="1:51" x14ac:dyDescent="0.3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SUMIFS(I:I,D:D,_xlfn.SINGLE(Region),C:C,AW22,G:G,AX22,A:A,_xlfn.SINGLE(CurYear),B:B,_xlfn.SINGLE(CurMonth))</f>
        <v>4334.96</v>
      </c>
    </row>
    <row r="23" spans="1:51" x14ac:dyDescent="0.3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SUMIFS(I:I,D:D,_xlfn.SINGLE(Region),C:C,AW23,G:G,AX23,A:A,_xlfn.SINGLE(CurYear),B:B,_xlfn.SINGLE(CurMonth))</f>
        <v>0</v>
      </c>
    </row>
    <row r="24" spans="1:51" x14ac:dyDescent="0.3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SUMIFS(I:I,D:D,_xlfn.SINGLE(Region),C:C,AW24,G:G,AX24,A:A,_xlfn.SINGLE(CurYear),B:B,_xlfn.SINGLE(CurMonth))</f>
        <v>0</v>
      </c>
    </row>
    <row r="25" spans="1:51" x14ac:dyDescent="0.3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SUMIFS(I:I,D:D,_xlfn.SINGLE(Region),C:C,AW25,G:G,AX25,A:A,_xlfn.SINGLE(CurYear),B:B,_xlfn.SINGLE(CurMonth))</f>
        <v>0</v>
      </c>
    </row>
    <row r="26" spans="1:51" x14ac:dyDescent="0.3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SUMIFS(I:I,D:D,_xlfn.SINGLE(Region),C:C,AW26,G:G,AX26,A:A,_xlfn.SINGLE(CurYear),B:B,_xlfn.SINGLE(CurMonth))</f>
        <v>0</v>
      </c>
    </row>
    <row r="27" spans="1:51" x14ac:dyDescent="0.3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SUMIFS(I:I,D:D,_xlfn.SINGLE(Region),C:C,AW27,G:G,AX27,A:A,_xlfn.SINGLE(CurYear),B:B,_xlfn.SINGLE(CurMonth))</f>
        <v>0</v>
      </c>
    </row>
    <row r="28" spans="1:51" x14ac:dyDescent="0.3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SUMIFS(I:I,D:D,_xlfn.SINGLE(Region),C:C,AW28,G:G,AX28,A:A,_xlfn.SINGLE(CurYear),B:B,_xlfn.SINGLE(CurMonth))</f>
        <v>0</v>
      </c>
    </row>
    <row r="29" spans="1:51" x14ac:dyDescent="0.3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SUMIFS(I:I,D:D,_xlfn.SINGLE(Region),C:C,AW29,G:G,AX29,A:A,_xlfn.SINGLE(CurYear),B:B,_xlfn.SINGLE(CurMonth))</f>
        <v>0</v>
      </c>
    </row>
    <row r="30" spans="1:51" x14ac:dyDescent="0.3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SUMIFS(I:I,D:D,_xlfn.SINGLE(Region),C:C,AW30,G:G,AX30,A:A,_xlfn.SINGLE(CurYear),B:B,_xlfn.SINGLE(CurMonth))</f>
        <v>0</v>
      </c>
    </row>
    <row r="31" spans="1:51" x14ac:dyDescent="0.3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SUMIFS(I:I,D:D,_xlfn.SINGLE(Region),C:C,AW31,G:G,AX31,A:A,_xlfn.SINGLE(CurYear),B:B,_xlfn.SINGLE(CurMonth))</f>
        <v>0</v>
      </c>
    </row>
    <row r="32" spans="1:51" x14ac:dyDescent="0.3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SUMIFS(I:I,D:D,_xlfn.SINGLE(Region),C:C,AW32,G:G,AX32,A:A,_xlfn.SINGLE(CurYear),B:B,_xlfn.SINGLE(CurMonth))</f>
        <v>0</v>
      </c>
    </row>
    <row r="33" spans="1:51" x14ac:dyDescent="0.3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SUMIFS(I:I,D:D,_xlfn.SINGLE(Region),C:C,AW33,G:G,AX33,A:A,_xlfn.SINGLE(CurYear),B:B,_xlfn.SINGLE(CurMonth))</f>
        <v>0</v>
      </c>
    </row>
    <row r="34" spans="1:51" x14ac:dyDescent="0.3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SUMIFS(I:I,D:D,_xlfn.SINGLE(Region),C:C,AW34,G:G,AX34,A:A,_xlfn.SINGLE(CurYear),B:B,_xlfn.SINGLE(CurMonth))</f>
        <v>0</v>
      </c>
    </row>
    <row r="35" spans="1:51" x14ac:dyDescent="0.3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SUMIFS(I:I,D:D,_xlfn.SINGLE(Region),C:C,AW35,G:G,AX35,A:A,_xlfn.SINGLE(CurYear),B:B,_xlfn.SINGLE(CurMonth))</f>
        <v>0</v>
      </c>
    </row>
    <row r="36" spans="1:51" x14ac:dyDescent="0.3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SUMIFS(I:I,D:D,_xlfn.SINGLE(Region),C:C,AW36,G:G,AX36,A:A,_xlfn.SINGLE(CurYear),B:B,_xlfn.SINGLE(CurMonth))</f>
        <v>0</v>
      </c>
    </row>
    <row r="37" spans="1:51" x14ac:dyDescent="0.3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SUMIFS(I:I,D:D,_xlfn.SINGLE(Region),C:C,AW37,G:G,AX37,A:A,_xlfn.SINGLE(CurYear),B:B,_xlfn.SINGLE(CurMonth))</f>
        <v>0</v>
      </c>
    </row>
    <row r="38" spans="1:51" x14ac:dyDescent="0.3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SUMIFS(I:I,D:D,_xlfn.SINGLE(Region),C:C,AW38,G:G,AX38,A:A,_xlfn.SINGLE(CurYear),B:B,_xlfn.SINGLE(CurMonth))</f>
        <v>0</v>
      </c>
    </row>
    <row r="39" spans="1:51" x14ac:dyDescent="0.3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SUMIFS(I:I,D:D,_xlfn.SINGLE(Region),C:C,AW39,G:G,AX39,A:A,_xlfn.SINGLE(CurYear),B:B,_xlfn.SINGLE(CurMonth))</f>
        <v>0</v>
      </c>
    </row>
    <row r="40" spans="1:51" x14ac:dyDescent="0.3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SUMIFS(I:I,D:D,_xlfn.SINGLE(Region),C:C,AW40,G:G,AX40,A:A,_xlfn.SINGLE(CurYear),B:B,_xlfn.SINGLE(CurMonth))</f>
        <v>0</v>
      </c>
    </row>
    <row r="41" spans="1:51" x14ac:dyDescent="0.3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SUMIFS(I:I,D:D,_xlfn.SINGLE(Region),C:C,AW41,G:G,AX41,A:A,_xlfn.SINGLE(CurYear),B:B,_xlfn.SINGLE(CurMonth))</f>
        <v>0</v>
      </c>
    </row>
    <row r="42" spans="1:51" x14ac:dyDescent="0.3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SUMIFS(I:I,D:D,_xlfn.SINGLE(Region),C:C,AW42,G:G,AX42,A:A,_xlfn.SINGLE(CurYear),B:B,_xlfn.SINGLE(CurMonth))</f>
        <v>0</v>
      </c>
    </row>
    <row r="43" spans="1:51" x14ac:dyDescent="0.3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SUMIFS(I:I,D:D,_xlfn.SINGLE(Region),C:C,AW43,G:G,AX43,A:A,_xlfn.SINGLE(CurYear),B:B,_xlfn.SINGLE(CurMonth))</f>
        <v>0</v>
      </c>
    </row>
    <row r="44" spans="1:51" x14ac:dyDescent="0.3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SUMIFS(I:I,D:D,_xlfn.SINGLE(Region),C:C,AW44,G:G,AX44,A:A,_xlfn.SINGLE(CurYear),B:B,_xlfn.SINGLE(CurMonth))</f>
        <v>0</v>
      </c>
    </row>
    <row r="45" spans="1:51" x14ac:dyDescent="0.3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SUMIFS(I:I,D:D,_xlfn.SINGLE(Region),C:C,AW45,G:G,AX45,A:A,_xlfn.SINGLE(CurYear),B:B,_xlfn.SINGLE(CurMonth))</f>
        <v>0</v>
      </c>
    </row>
    <row r="46" spans="1:51" x14ac:dyDescent="0.3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SUMIFS(I:I,D:D,_xlfn.SINGLE(Region),C:C,AW46,G:G,AX46,A:A,_xlfn.SINGLE(CurYear),B:B,_xlfn.SINGLE(CurMonth))</f>
        <v>0</v>
      </c>
    </row>
    <row r="47" spans="1:51" x14ac:dyDescent="0.3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SUMIFS(I:I,D:D,_xlfn.SINGLE(Region),C:C,AW47,G:G,AX47,A:A,_xlfn.SINGLE(CurYear),B:B,_xlfn.SINGLE(CurMonth))</f>
        <v>0</v>
      </c>
    </row>
    <row r="48" spans="1:51" x14ac:dyDescent="0.3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SUMIFS(I:I,D:D,_xlfn.SINGLE(Region),C:C,AW48,G:G,AX48,A:A,_xlfn.SINGLE(CurYear),B:B,_xlfn.SINGLE(CurMonth))</f>
        <v>8089.9299999999994</v>
      </c>
    </row>
    <row r="49" spans="1:51" x14ac:dyDescent="0.3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SUMIFS(I:I,D:D,_xlfn.SINGLE(Region),C:C,AW49,G:G,AX49,A:A,_xlfn.SINGLE(CurYear),B:B,_xlfn.SINGLE(CurMonth))</f>
        <v>4067.7299999999996</v>
      </c>
    </row>
    <row r="50" spans="1:51" x14ac:dyDescent="0.3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SUMIFS(I:I,D:D,_xlfn.SINGLE(Region),C:C,AW50,G:G,AX50,A:A,_xlfn.SINGLE(CurYear),B:B,_xlfn.SINGLE(CurMonth))</f>
        <v>1941.94</v>
      </c>
    </row>
    <row r="51" spans="1:51" x14ac:dyDescent="0.3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SUMIFS(I:I,D:D,_xlfn.SINGLE(Region),C:C,AW51,G:G,AX51,A:A,_xlfn.SINGLE(CurYear),B:B,_xlfn.SINGLE(CurMonth))</f>
        <v>3917.4599999999996</v>
      </c>
    </row>
    <row r="52" spans="1:51" x14ac:dyDescent="0.3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SUMIFS(I:I,D:D,_xlfn.SINGLE(Region),C:C,AW52,G:G,AX52,A:A,_xlfn.SINGLE(CurYear),B:B,_xlfn.SINGLE(CurMonth))</f>
        <v>4800</v>
      </c>
    </row>
    <row r="53" spans="1:51" x14ac:dyDescent="0.3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21BA-8422-4CE8-8A98-1FC3CA31ACF8}">
  <dimension ref="B2:X44"/>
  <sheetViews>
    <sheetView tabSelected="1" topLeftCell="N1" zoomScale="85" zoomScaleNormal="85" workbookViewId="0">
      <selection activeCell="X10" sqref="X10"/>
    </sheetView>
  </sheetViews>
  <sheetFormatPr defaultRowHeight="14.5" x14ac:dyDescent="0.35"/>
  <cols>
    <col min="2" max="2" width="15" customWidth="1"/>
    <col min="3" max="3" width="10.453125" bestFit="1" customWidth="1"/>
    <col min="5" max="5" width="13.1796875" bestFit="1" customWidth="1"/>
    <col min="6" max="6" width="11.08984375" bestFit="1" customWidth="1"/>
    <col min="10" max="10" width="12.1796875" bestFit="1" customWidth="1"/>
    <col min="14" max="14" width="16.54296875" bestFit="1" customWidth="1"/>
    <col min="16" max="16" width="11.7265625" bestFit="1" customWidth="1"/>
    <col min="19" max="19" width="20.90625" bestFit="1" customWidth="1"/>
    <col min="21" max="21" width="11.26953125" bestFit="1" customWidth="1"/>
    <col min="22" max="22" width="7.453125" bestFit="1" customWidth="1"/>
  </cols>
  <sheetData>
    <row r="2" spans="2:24" x14ac:dyDescent="0.35">
      <c r="I2" s="15" t="s">
        <v>88</v>
      </c>
      <c r="J2" s="15"/>
      <c r="K2" s="15"/>
      <c r="L2" s="15"/>
      <c r="N2" s="15" t="s">
        <v>103</v>
      </c>
      <c r="O2" s="15"/>
      <c r="P2" s="15"/>
      <c r="Q2" s="15"/>
      <c r="S2" s="15" t="s">
        <v>105</v>
      </c>
      <c r="T2" s="15"/>
      <c r="U2" s="15"/>
      <c r="V2" s="15"/>
    </row>
    <row r="3" spans="2:24" x14ac:dyDescent="0.35">
      <c r="I3" s="9" t="s">
        <v>89</v>
      </c>
      <c r="J3" s="9" t="s">
        <v>90</v>
      </c>
      <c r="K3" s="9">
        <v>2020</v>
      </c>
      <c r="L3" s="9">
        <v>2021</v>
      </c>
      <c r="N3" s="9" t="s">
        <v>72</v>
      </c>
      <c r="O3" s="9" t="s">
        <v>46</v>
      </c>
      <c r="P3" s="9" t="s">
        <v>85</v>
      </c>
      <c r="Q3" s="9" t="s">
        <v>87</v>
      </c>
      <c r="S3" s="9" t="s">
        <v>74</v>
      </c>
      <c r="T3" s="9" t="s">
        <v>46</v>
      </c>
      <c r="U3" s="9" t="s">
        <v>85</v>
      </c>
      <c r="V3" s="9" t="s">
        <v>108</v>
      </c>
      <c r="W3" s="9" t="s">
        <v>106</v>
      </c>
      <c r="X3" s="9" t="s">
        <v>107</v>
      </c>
    </row>
    <row r="4" spans="2:24" x14ac:dyDescent="0.35">
      <c r="B4" s="15" t="s">
        <v>75</v>
      </c>
      <c r="C4" s="15"/>
      <c r="E4" s="15" t="s">
        <v>82</v>
      </c>
      <c r="F4" s="15"/>
      <c r="I4">
        <v>1</v>
      </c>
      <c r="J4" t="s">
        <v>91</v>
      </c>
      <c r="K4" s="11">
        <f>SUMIFS(Data[[Revenue]:[Revenue]],Data[[Region]:[Region]],Region,Data[[Month]:[Month]],'Data Prep'!$I4,Data[[Year]:[Year]],'Data Prep'!K$3)</f>
        <v>31544.950000000004</v>
      </c>
      <c r="L4" s="11">
        <f>IF(I4&gt;$C$12,NA(),SUMIFS(Data[[Revenue]:[Revenue]],Data[[Region]:[Region]],Region,Data[[Month]:[Month]],'Data Prep'!$I4,Data[[Year]:[Year]],'Data Prep'!L$3))</f>
        <v>45431.029999999984</v>
      </c>
      <c r="N4" s="7" t="s">
        <v>56</v>
      </c>
      <c r="O4" s="14">
        <f>SUMIFS(Data[Revenue],Data[Store Name],'Data Prep'!N4,Data[Year],CurYear,Data[Month],CurMonth)</f>
        <v>14836.320000000002</v>
      </c>
      <c r="P4" s="14">
        <f>SUMIFS(Data[Revenue],Data[Store Name],'Data Prep'!N4,Data[Month],PMonth,Data[Year],PMYEAR)</f>
        <v>11676.369999999999</v>
      </c>
      <c r="Q4" s="10">
        <f>O4/P4-1</f>
        <v>0.27062777215864209</v>
      </c>
      <c r="S4" s="17" t="s">
        <v>13</v>
      </c>
      <c r="T4" s="14">
        <f>SUMIFS(Data[Revenue],Data[Region],Region,Data[Year],CurYear,Data[Month],CurMonth,Data[Product Name],'Data Prep'!S4)</f>
        <v>1551.03</v>
      </c>
      <c r="U4" s="14">
        <f>SUMIFS(Data[Revenue],Data[Region],Region,Data[Year],PMYEAR,Data[Month],PMonth,Data[Product Name],'Data Prep'!S4)</f>
        <v>2638.3500000000004</v>
      </c>
      <c r="V4" s="2">
        <f>T4-U4</f>
        <v>-1087.3200000000004</v>
      </c>
      <c r="W4">
        <f>_xlfn.RANK.AVG(V4,$V$4:$V$44,0)</f>
        <v>41</v>
      </c>
      <c r="X4">
        <f>_xlfn.RANK.AVG(V4,$V$4:$V$44,1)</f>
        <v>1</v>
      </c>
    </row>
    <row r="5" spans="2:24" x14ac:dyDescent="0.35">
      <c r="B5" s="6" t="s">
        <v>52</v>
      </c>
      <c r="C5" s="6" t="s">
        <v>76</v>
      </c>
      <c r="E5" s="9" t="s">
        <v>83</v>
      </c>
      <c r="F5" s="11">
        <f>SUMIFS(Data[Revenue],Data[Region],'Data Prep'!C6,Data[Year],'Data Prep'!C11,Data[Month],'Data Prep'!C12)</f>
        <v>69037.8</v>
      </c>
      <c r="I5">
        <v>2</v>
      </c>
      <c r="J5" t="s">
        <v>92</v>
      </c>
      <c r="K5" s="11">
        <f>SUMIFS(Data[[Revenue]:[Revenue]],Data[[Region]:[Region]],Region,Data[[Month]:[Month]],'Data Prep'!$I5,Data[[Year]:[Year]],'Data Prep'!K$3)</f>
        <v>31002.100000000009</v>
      </c>
      <c r="L5" s="11">
        <f>IF(I5&gt;$C$12,NA(),SUMIFS(Data[[Revenue]:[Revenue]],Data[[Region]:[Region]],Region,Data[[Month]:[Month]],'Data Prep'!$I5,Data[[Year]:[Year]],'Data Prep'!L$3))</f>
        <v>42456.219999999987</v>
      </c>
      <c r="N5" s="7" t="s">
        <v>59</v>
      </c>
      <c r="O5" s="14">
        <f>SUMIFS(Data[Revenue],Data[Store Name],'Data Prep'!N5,Data[Year],CurYear,Data[Month],CurMonth)</f>
        <v>12894.550000000001</v>
      </c>
      <c r="P5" s="14">
        <f>SUMIFS(Data[Revenue],Data[Store Name],'Data Prep'!N5,Data[Month],PMonth,Data[Year],PMYEAR)</f>
        <v>9291.49</v>
      </c>
      <c r="Q5" s="10">
        <f t="shared" ref="Q5:Q13" si="0">O5/P5-1</f>
        <v>0.38778064659166622</v>
      </c>
      <c r="S5" s="16" t="s">
        <v>24</v>
      </c>
      <c r="T5" s="14">
        <f>SUMIFS(Data[Revenue],Data[Region],Region,Data[Year],CurYear,Data[Month],CurMonth,Data[Product Name],'Data Prep'!S5)</f>
        <v>2286.2399999999998</v>
      </c>
      <c r="U5" s="14">
        <f>SUMIFS(Data[Revenue],Data[Region],Region,Data[Year],PMYEAR,Data[Month],PMonth,Data[Product Name],'Data Prep'!S5)</f>
        <v>1493.85</v>
      </c>
      <c r="V5" s="2">
        <f t="shared" ref="V5:V44" si="1">T5-U5</f>
        <v>792.38999999999987</v>
      </c>
      <c r="W5">
        <f t="shared" ref="W5:W44" si="2">_xlfn.RANK.AVG(V5,$V$4:$V$44)</f>
        <v>7</v>
      </c>
      <c r="X5">
        <f t="shared" ref="X5:X44" si="3">_xlfn.RANK.AVG(V5,$V$4:$V$44,1)</f>
        <v>35</v>
      </c>
    </row>
    <row r="6" spans="2:24" x14ac:dyDescent="0.35">
      <c r="B6" t="s">
        <v>4</v>
      </c>
      <c r="C6" t="s">
        <v>5</v>
      </c>
      <c r="E6" s="9" t="s">
        <v>84</v>
      </c>
      <c r="F6" s="11">
        <f>SUMIFS(Data[Revenue],Data[Region],'Data Prep'!C6,Data[Year],'Data Prep'!C13,Data[Month],'Data Prep'!C12)</f>
        <v>41568.47</v>
      </c>
      <c r="I6">
        <v>3</v>
      </c>
      <c r="J6" t="s">
        <v>93</v>
      </c>
      <c r="K6" s="11">
        <f>SUMIFS(Data[[Revenue]:[Revenue]],Data[[Region]:[Region]],Region,Data[[Month]:[Month]],'Data Prep'!$I6,Data[[Year]:[Year]],'Data Prep'!K$3)</f>
        <v>40942.11</v>
      </c>
      <c r="L6" s="11">
        <f>IF(I6&gt;$C$12,NA(),SUMIFS(Data[[Revenue]:[Revenue]],Data[[Region]:[Region]],Region,Data[[Month]:[Month]],'Data Prep'!$I6,Data[[Year]:[Year]],'Data Prep'!L$3))</f>
        <v>58945.410000000011</v>
      </c>
      <c r="N6" s="7" t="s">
        <v>62</v>
      </c>
      <c r="O6" s="14">
        <f>SUMIFS(Data[Revenue],Data[Store Name],'Data Prep'!N6,Data[Year],CurYear,Data[Month],CurMonth)</f>
        <v>22817.06</v>
      </c>
      <c r="P6" s="14">
        <f>SUMIFS(Data[Revenue],Data[Store Name],'Data Prep'!N6,Data[Month],PMonth,Data[Year],PMYEAR)</f>
        <v>20167.499999999996</v>
      </c>
      <c r="Q6" s="10">
        <f t="shared" si="0"/>
        <v>0.13137771166480761</v>
      </c>
      <c r="S6" s="17" t="s">
        <v>18</v>
      </c>
      <c r="T6" s="14">
        <f>SUMIFS(Data[Revenue],Data[Region],Region,Data[Year],CurYear,Data[Month],CurMonth,Data[Product Name],'Data Prep'!S6)</f>
        <v>597.54</v>
      </c>
      <c r="U6" s="14">
        <f>SUMIFS(Data[Revenue],Data[Region],Region,Data[Year],PMYEAR,Data[Month],PMonth,Data[Product Name],'Data Prep'!S6)</f>
        <v>389.70000000000005</v>
      </c>
      <c r="V6" s="2">
        <f t="shared" si="1"/>
        <v>207.83999999999992</v>
      </c>
      <c r="W6">
        <f t="shared" si="2"/>
        <v>13</v>
      </c>
      <c r="X6">
        <f t="shared" si="3"/>
        <v>29</v>
      </c>
    </row>
    <row r="7" spans="2:24" x14ac:dyDescent="0.35">
      <c r="B7" t="s">
        <v>5</v>
      </c>
      <c r="E7" s="9" t="s">
        <v>85</v>
      </c>
      <c r="F7" s="11">
        <f>SUMIFS(Data[Revenue],Data[Region],'Data Prep'!C6,Data[Year],IF(CurMonth=1,C13,C11),Data[Month],C14)</f>
        <v>61649.439999999981</v>
      </c>
      <c r="I7">
        <v>4</v>
      </c>
      <c r="J7" t="s">
        <v>94</v>
      </c>
      <c r="K7" s="11">
        <f>SUMIFS(Data[[Revenue]:[Revenue]],Data[[Region]:[Region]],Region,Data[[Month]:[Month]],'Data Prep'!$I7,Data[[Year]:[Year]],'Data Prep'!K$3)</f>
        <v>51274.420000000006</v>
      </c>
      <c r="L7" s="11">
        <f>IF(I7&gt;$C$12,NA(),SUMIFS(Data[[Revenue]:[Revenue]],Data[[Region]:[Region]],Region,Data[[Month]:[Month]],'Data Prep'!$I7,Data[[Year]:[Year]],'Data Prep'!L$3))</f>
        <v>66317.759999999995</v>
      </c>
      <c r="N7" s="7" t="s">
        <v>55</v>
      </c>
      <c r="O7" s="14">
        <f>SUMIFS(Data[Revenue],Data[Store Name],'Data Prep'!N7,Data[Year],CurYear,Data[Month],CurMonth)</f>
        <v>20890.14</v>
      </c>
      <c r="P7" s="14">
        <f>SUMIFS(Data[Revenue],Data[Store Name],'Data Prep'!N7,Data[Month],PMonth,Data[Year],PMYEAR)</f>
        <v>24100.490000000009</v>
      </c>
      <c r="Q7" s="10">
        <f t="shared" si="0"/>
        <v>-0.13320683521372423</v>
      </c>
      <c r="S7" s="16" t="s">
        <v>30</v>
      </c>
      <c r="T7" s="14">
        <f>SUMIFS(Data[Revenue],Data[Region],Region,Data[Year],CurYear,Data[Month],CurMonth,Data[Product Name],'Data Prep'!S7)</f>
        <v>239.76000000000002</v>
      </c>
      <c r="U7" s="14">
        <f>SUMIFS(Data[Revenue],Data[Region],Region,Data[Year],PMYEAR,Data[Month],PMonth,Data[Product Name],'Data Prep'!S7)</f>
        <v>419.58</v>
      </c>
      <c r="V7" s="2">
        <f t="shared" si="1"/>
        <v>-179.81999999999996</v>
      </c>
      <c r="W7">
        <f t="shared" si="2"/>
        <v>34</v>
      </c>
      <c r="X7">
        <f t="shared" si="3"/>
        <v>8</v>
      </c>
    </row>
    <row r="8" spans="2:24" x14ac:dyDescent="0.35">
      <c r="B8" t="s">
        <v>48</v>
      </c>
      <c r="E8" s="9" t="s">
        <v>86</v>
      </c>
      <c r="F8" s="12">
        <f>F5/F6-1</f>
        <v>0.66082129075234186</v>
      </c>
      <c r="I8">
        <v>5</v>
      </c>
      <c r="J8" t="s">
        <v>95</v>
      </c>
      <c r="K8" s="11">
        <f>SUMIFS(Data[[Revenue]:[Revenue]],Data[[Region]:[Region]],Region,Data[[Month]:[Month]],'Data Prep'!$I8,Data[[Year]:[Year]],'Data Prep'!K$3)</f>
        <v>39052.43</v>
      </c>
      <c r="L8" s="11">
        <f>IF(I8&gt;$C$12,NA(),SUMIFS(Data[[Revenue]:[Revenue]],Data[[Region]:[Region]],Region,Data[[Month]:[Month]],'Data Prep'!$I8,Data[[Year]:[Year]],'Data Prep'!L$3))</f>
        <v>63906.600000000006</v>
      </c>
      <c r="N8" s="7" t="s">
        <v>61</v>
      </c>
      <c r="O8" s="14">
        <f>SUMIFS(Data[Revenue],Data[Store Name],'Data Prep'!N8,Data[Year],CurYear,Data[Month],CurMonth)</f>
        <v>32052.109999999993</v>
      </c>
      <c r="P8" s="14">
        <f>SUMIFS(Data[Revenue],Data[Store Name],'Data Prep'!N8,Data[Month],PMonth,Data[Year],PMYEAR)</f>
        <v>25228.359999999997</v>
      </c>
      <c r="Q8" s="10">
        <f t="shared" si="0"/>
        <v>0.27047933357538878</v>
      </c>
      <c r="S8" s="17" t="s">
        <v>20</v>
      </c>
      <c r="T8" s="14">
        <f>SUMIFS(Data[Revenue],Data[Region],Region,Data[Year],CurYear,Data[Month],CurMonth,Data[Product Name],'Data Prep'!S8)</f>
        <v>3297.8</v>
      </c>
      <c r="U8" s="14">
        <f>SUMIFS(Data[Revenue],Data[Region],Region,Data[Year],PMYEAR,Data[Month],PMonth,Data[Product Name],'Data Prep'!S8)</f>
        <v>3117.92</v>
      </c>
      <c r="V8" s="2">
        <f t="shared" si="1"/>
        <v>179.88000000000011</v>
      </c>
      <c r="W8">
        <f t="shared" si="2"/>
        <v>15</v>
      </c>
      <c r="X8">
        <f t="shared" si="3"/>
        <v>27</v>
      </c>
    </row>
    <row r="9" spans="2:24" x14ac:dyDescent="0.35">
      <c r="E9" s="9" t="s">
        <v>87</v>
      </c>
      <c r="F9" s="13">
        <f>F5/F7-1</f>
        <v>0.11984472202829455</v>
      </c>
      <c r="I9">
        <v>6</v>
      </c>
      <c r="J9" t="s">
        <v>96</v>
      </c>
      <c r="K9" s="11">
        <f>SUMIFS(Data[[Revenue]:[Revenue]],Data[[Region]:[Region]],Region,Data[[Month]:[Month]],'Data Prep'!$I9,Data[[Year]:[Year]],'Data Prep'!K$3)</f>
        <v>47915.380000000005</v>
      </c>
      <c r="L9" s="11">
        <f>IF(I9&gt;$C$12,NA(),SUMIFS(Data[[Revenue]:[Revenue]],Data[[Region]:[Region]],Region,Data[[Month]:[Month]],'Data Prep'!$I9,Data[[Year]:[Year]],'Data Prep'!L$3))</f>
        <v>61649.439999999981</v>
      </c>
      <c r="N9" s="8" t="s">
        <v>57</v>
      </c>
      <c r="O9" s="14">
        <f>SUMIFS(Data[Revenue],Data[Store Name],'Data Prep'!N9,Data[Year],CurYear,Data[Month],CurMonth)</f>
        <v>36101.759999999995</v>
      </c>
      <c r="P9" s="14">
        <f>SUMIFS(Data[Revenue],Data[Store Name],'Data Prep'!N9,Data[Month],PMonth,Data[Year],PMYEAR)</f>
        <v>30245.009999999995</v>
      </c>
      <c r="Q9" s="10">
        <f t="shared" si="0"/>
        <v>0.19364351342585118</v>
      </c>
      <c r="S9" s="16" t="s">
        <v>25</v>
      </c>
      <c r="T9" s="14">
        <f>SUMIFS(Data[Revenue],Data[Region],Region,Data[Year],CurYear,Data[Month],CurMonth,Data[Product Name],'Data Prep'!S9)</f>
        <v>1087.32</v>
      </c>
      <c r="U9" s="14">
        <f>SUMIFS(Data[Revenue],Data[Region],Region,Data[Year],PMYEAR,Data[Month],PMonth,Data[Product Name],'Data Prep'!S9)</f>
        <v>1471.08</v>
      </c>
      <c r="V9" s="2">
        <f t="shared" si="1"/>
        <v>-383.76</v>
      </c>
      <c r="W9">
        <f t="shared" si="2"/>
        <v>37</v>
      </c>
      <c r="X9">
        <f t="shared" si="3"/>
        <v>5</v>
      </c>
    </row>
    <row r="10" spans="2:24" x14ac:dyDescent="0.35">
      <c r="B10" s="15" t="s">
        <v>77</v>
      </c>
      <c r="C10" s="15"/>
      <c r="I10">
        <v>7</v>
      </c>
      <c r="J10" t="s">
        <v>97</v>
      </c>
      <c r="K10" s="11">
        <f>SUMIFS(Data[[Revenue]:[Revenue]],Data[[Region]:[Region]],Region,Data[[Month]:[Month]],'Data Prep'!$I10,Data[[Year]:[Year]],'Data Prep'!K$3)</f>
        <v>41568.47</v>
      </c>
      <c r="L10" s="11">
        <f>IF(I10&gt;$C$12,NA(),SUMIFS(Data[[Revenue]:[Revenue]],Data[[Region]:[Region]],Region,Data[[Month]:[Month]],'Data Prep'!$I10,Data[[Year]:[Year]],'Data Prep'!L$3))</f>
        <v>69037.8</v>
      </c>
      <c r="N10" s="8" t="s">
        <v>60</v>
      </c>
      <c r="O10" s="14">
        <f>SUMIFS(Data[Revenue],Data[Store Name],'Data Prep'!N10,Data[Year],CurYear,Data[Month],CurMonth)</f>
        <v>24068.03</v>
      </c>
      <c r="P10" s="14">
        <f>SUMIFS(Data[Revenue],Data[Store Name],'Data Prep'!N10,Data[Month],PMonth,Data[Year],PMYEAR)</f>
        <v>22176.43</v>
      </c>
      <c r="Q10" s="10">
        <f t="shared" si="0"/>
        <v>8.5297768847375277E-2</v>
      </c>
      <c r="S10" s="17" t="s">
        <v>8</v>
      </c>
      <c r="T10" s="14">
        <f>SUMIFS(Data[Revenue],Data[Region],Region,Data[Year],CurYear,Data[Month],CurMonth,Data[Product Name],'Data Prep'!S10)</f>
        <v>2173.89</v>
      </c>
      <c r="U10" s="14">
        <f>SUMIFS(Data[Revenue],Data[Region],Region,Data[Year],PMYEAR,Data[Month],PMonth,Data[Product Name],'Data Prep'!S10)</f>
        <v>1817.4</v>
      </c>
      <c r="V10" s="2">
        <f t="shared" si="1"/>
        <v>356.48999999999978</v>
      </c>
      <c r="W10">
        <f t="shared" si="2"/>
        <v>12</v>
      </c>
      <c r="X10">
        <f t="shared" si="3"/>
        <v>30</v>
      </c>
    </row>
    <row r="11" spans="2:24" x14ac:dyDescent="0.35">
      <c r="B11" s="9" t="s">
        <v>78</v>
      </c>
      <c r="C11">
        <f>MAX(Data[Year])</f>
        <v>2021</v>
      </c>
      <c r="I11">
        <v>8</v>
      </c>
      <c r="J11" t="s">
        <v>98</v>
      </c>
      <c r="K11" s="11">
        <f>SUMIFS(Data[[Revenue]:[Revenue]],Data[[Region]:[Region]],Region,Data[[Month]:[Month]],'Data Prep'!$I11,Data[[Year]:[Year]],'Data Prep'!K$3)</f>
        <v>30149.900000000009</v>
      </c>
      <c r="L11" s="11" t="e">
        <f>IF(I11&gt;$C$12,NA(),SUMIFS(Data[[Revenue]:[Revenue]],Data[[Region]:[Region]],Region,Data[[Month]:[Month]],'Data Prep'!$I11,Data[[Year]:[Year]],'Data Prep'!L$3))</f>
        <v>#N/A</v>
      </c>
      <c r="N11" s="7" t="s">
        <v>53</v>
      </c>
      <c r="O11" s="14">
        <f>SUMIFS(Data[Revenue],Data[Store Name],'Data Prep'!N11,Data[Year],CurYear,Data[Month],CurMonth)</f>
        <v>21829.790000000008</v>
      </c>
      <c r="P11" s="14">
        <f>SUMIFS(Data[Revenue],Data[Store Name],'Data Prep'!N11,Data[Month],PMonth,Data[Year],PMYEAR)</f>
        <v>17645.59</v>
      </c>
      <c r="Q11" s="10">
        <f t="shared" si="0"/>
        <v>0.23712440332117013</v>
      </c>
      <c r="S11" s="16" t="s">
        <v>17</v>
      </c>
      <c r="T11" s="14">
        <f>SUMIFS(Data[Revenue],Data[Region],Region,Data[Year],CurYear,Data[Month],CurMonth,Data[Product Name],'Data Prep'!S11)</f>
        <v>2868.39</v>
      </c>
      <c r="U11" s="14">
        <f>SUMIFS(Data[Revenue],Data[Region],Region,Data[Year],PMYEAR,Data[Month],PMonth,Data[Product Name],'Data Prep'!S11)</f>
        <v>2110.0800000000004</v>
      </c>
      <c r="V11" s="2">
        <f t="shared" si="1"/>
        <v>758.30999999999949</v>
      </c>
      <c r="W11">
        <f t="shared" si="2"/>
        <v>8</v>
      </c>
      <c r="X11">
        <f t="shared" si="3"/>
        <v>34</v>
      </c>
    </row>
    <row r="12" spans="2:24" x14ac:dyDescent="0.35">
      <c r="B12" s="9" t="s">
        <v>79</v>
      </c>
      <c r="C12">
        <f>_xlfn.MAXIFS(Data[Month],Data[Year],'Data Prep'!C11)</f>
        <v>7</v>
      </c>
      <c r="I12">
        <v>9</v>
      </c>
      <c r="J12" t="s">
        <v>99</v>
      </c>
      <c r="K12" s="11">
        <f>SUMIFS(Data[[Revenue]:[Revenue]],Data[[Region]:[Region]],Region,Data[[Month]:[Month]],'Data Prep'!$I12,Data[[Year]:[Year]],'Data Prep'!K$3)</f>
        <v>34844.409999999982</v>
      </c>
      <c r="L12" s="11" t="e">
        <f>IF(I12&gt;$C$12,NA(),SUMIFS(Data[[Revenue]:[Revenue]],Data[[Region]:[Region]],Region,Data[[Month]:[Month]],'Data Prep'!$I12,Data[[Year]:[Year]],'Data Prep'!L$3))</f>
        <v>#N/A</v>
      </c>
      <c r="N12" s="8" t="s">
        <v>54</v>
      </c>
      <c r="O12" s="14">
        <f>SUMIFS(Data[Revenue],Data[Store Name],'Data Prep'!N12,Data[Year],CurYear,Data[Month],CurMonth)</f>
        <v>16131.78</v>
      </c>
      <c r="P12" s="14">
        <f>SUMIFS(Data[Revenue],Data[Store Name],'Data Prep'!N12,Data[Month],PMonth,Data[Year],PMYEAR)</f>
        <v>19646.239999999998</v>
      </c>
      <c r="Q12" s="10">
        <f t="shared" si="0"/>
        <v>-0.1788871560156039</v>
      </c>
      <c r="S12" s="17" t="s">
        <v>28</v>
      </c>
      <c r="T12" s="14">
        <f>SUMIFS(Data[Revenue],Data[Region],Region,Data[Year],CurYear,Data[Month],CurMonth,Data[Product Name],'Data Prep'!S12)</f>
        <v>2413.39</v>
      </c>
      <c r="U12" s="14">
        <f>SUMIFS(Data[Revenue],Data[Region],Region,Data[Year],PMYEAR,Data[Month],PMonth,Data[Product Name],'Data Prep'!S12)</f>
        <v>1004.33</v>
      </c>
      <c r="V12" s="2">
        <f t="shared" si="1"/>
        <v>1409.06</v>
      </c>
      <c r="W12">
        <f t="shared" si="2"/>
        <v>2</v>
      </c>
      <c r="X12">
        <f t="shared" si="3"/>
        <v>40</v>
      </c>
    </row>
    <row r="13" spans="2:24" x14ac:dyDescent="0.35">
      <c r="B13" s="9" t="s">
        <v>80</v>
      </c>
      <c r="C13">
        <f>C11-1</f>
        <v>2020</v>
      </c>
      <c r="I13">
        <v>10</v>
      </c>
      <c r="J13" t="s">
        <v>100</v>
      </c>
      <c r="K13" s="11">
        <f>SUMIFS(Data[[Revenue]:[Revenue]],Data[[Region]:[Region]],Region,Data[[Month]:[Month]],'Data Prep'!$I13,Data[[Year]:[Year]],'Data Prep'!K$3)</f>
        <v>36809.12000000001</v>
      </c>
      <c r="L13" s="11" t="e">
        <f>IF(I13&gt;$C$12,NA(),SUMIFS(Data[[Revenue]:[Revenue]],Data[[Region]:[Region]],Region,Data[[Month]:[Month]],'Data Prep'!$I13,Data[[Year]:[Year]],'Data Prep'!L$3))</f>
        <v>#N/A</v>
      </c>
      <c r="N13" s="7" t="s">
        <v>58</v>
      </c>
      <c r="O13" s="14">
        <f>SUMIFS(Data[Revenue],Data[Store Name],'Data Prep'!N13,Data[Year],CurYear,Data[Month],CurMonth)</f>
        <v>22152.709999999995</v>
      </c>
      <c r="P13" s="14">
        <f>SUMIFS(Data[Revenue],Data[Store Name],'Data Prep'!N13,Data[Month],PMonth,Data[Year],PMYEAR)</f>
        <v>19305.510000000002</v>
      </c>
      <c r="Q13" s="10">
        <f t="shared" si="0"/>
        <v>0.1474812113225703</v>
      </c>
      <c r="S13" s="16" t="s">
        <v>32</v>
      </c>
      <c r="T13" s="14">
        <f>SUMIFS(Data[Revenue],Data[Region],Region,Data[Year],CurYear,Data[Month],CurMonth,Data[Product Name],'Data Prep'!S13)</f>
        <v>4538.87</v>
      </c>
      <c r="U13" s="14">
        <f>SUMIFS(Data[Revenue],Data[Region],Region,Data[Year],PMYEAR,Data[Month],PMonth,Data[Product Name],'Data Prep'!S13)</f>
        <v>5341.14</v>
      </c>
      <c r="V13" s="2">
        <f t="shared" si="1"/>
        <v>-802.27000000000044</v>
      </c>
      <c r="W13">
        <f t="shared" si="2"/>
        <v>40</v>
      </c>
      <c r="X13">
        <f t="shared" si="3"/>
        <v>2</v>
      </c>
    </row>
    <row r="14" spans="2:24" x14ac:dyDescent="0.35">
      <c r="B14" s="9" t="s">
        <v>81</v>
      </c>
      <c r="C14">
        <f>IF(C12=1,12,C12-1)</f>
        <v>6</v>
      </c>
      <c r="I14">
        <v>11</v>
      </c>
      <c r="J14" t="s">
        <v>101</v>
      </c>
      <c r="K14" s="11">
        <f>SUMIFS(Data[[Revenue]:[Revenue]],Data[[Region]:[Region]],Region,Data[[Month]:[Month]],'Data Prep'!$I14,Data[[Year]:[Year]],'Data Prep'!K$3)</f>
        <v>42365.650000000009</v>
      </c>
      <c r="L14" s="11" t="e">
        <f>IF(I14&gt;$C$12,NA(),SUMIFS(Data[[Revenue]:[Revenue]],Data[[Region]:[Region]],Region,Data[[Month]:[Month]],'Data Prep'!$I14,Data[[Year]:[Year]],'Data Prep'!L$3))</f>
        <v>#N/A</v>
      </c>
      <c r="S14" s="17" t="s">
        <v>31</v>
      </c>
      <c r="T14" s="14">
        <f>SUMIFS(Data[Revenue],Data[Region],Region,Data[Year],CurYear,Data[Month],CurMonth,Data[Product Name],'Data Prep'!S14)</f>
        <v>3338.33</v>
      </c>
      <c r="U14" s="14">
        <f>SUMIFS(Data[Revenue],Data[Region],Region,Data[Year],PMYEAR,Data[Month],PMonth,Data[Product Name],'Data Prep'!S14)</f>
        <v>2278.8599999999997</v>
      </c>
      <c r="V14" s="2">
        <f t="shared" si="1"/>
        <v>1059.4700000000003</v>
      </c>
      <c r="W14">
        <f t="shared" si="2"/>
        <v>5</v>
      </c>
      <c r="X14">
        <f t="shared" si="3"/>
        <v>37</v>
      </c>
    </row>
    <row r="15" spans="2:24" x14ac:dyDescent="0.35">
      <c r="B15" s="9" t="s">
        <v>104</v>
      </c>
      <c r="C15">
        <f>IF(CurMonth=1,C13,C11)</f>
        <v>2021</v>
      </c>
      <c r="I15">
        <v>12</v>
      </c>
      <c r="J15" t="s">
        <v>102</v>
      </c>
      <c r="K15" s="11">
        <f>SUMIFS(Data[[Revenue]:[Revenue]],Data[[Region]:[Region]],Region,Data[[Month]:[Month]],'Data Prep'!$I15,Data[[Year]:[Year]],'Data Prep'!K$3)</f>
        <v>48216.44999999999</v>
      </c>
      <c r="L15" s="11" t="e">
        <f>IF(I15&gt;$C$12,NA(),SUMIFS(Data[[Revenue]:[Revenue]],Data[[Region]:[Region]],Region,Data[[Month]:[Month]],'Data Prep'!$I15,Data[[Year]:[Year]],'Data Prep'!L$3))</f>
        <v>#N/A</v>
      </c>
      <c r="S15" s="16" t="s">
        <v>15</v>
      </c>
      <c r="T15" s="14">
        <f>SUMIFS(Data[Revenue],Data[Region],Region,Data[Year],CurYear,Data[Month],CurMonth,Data[Product Name],'Data Prep'!S15)</f>
        <v>11517.119999999999</v>
      </c>
      <c r="U15" s="14">
        <f>SUMIFS(Data[Revenue],Data[Region],Region,Data[Year],PMYEAR,Data[Month],PMonth,Data[Product Name],'Data Prep'!S15)</f>
        <v>11717.07</v>
      </c>
      <c r="V15" s="2">
        <f t="shared" si="1"/>
        <v>-199.95000000000073</v>
      </c>
      <c r="W15">
        <f t="shared" si="2"/>
        <v>36</v>
      </c>
      <c r="X15">
        <f t="shared" si="3"/>
        <v>6</v>
      </c>
    </row>
    <row r="16" spans="2:24" x14ac:dyDescent="0.35">
      <c r="S16" s="17" t="s">
        <v>71</v>
      </c>
      <c r="T16" s="14">
        <f>SUMIFS(Data[Revenue],Data[Region],Region,Data[Year],CurYear,Data[Month],CurMonth,Data[Product Name],'Data Prep'!S16)</f>
        <v>159.84</v>
      </c>
      <c r="U16" s="14">
        <f>SUMIFS(Data[Revenue],Data[Region],Region,Data[Year],PMYEAR,Data[Month],PMonth,Data[Product Name],'Data Prep'!S16)</f>
        <v>229.77</v>
      </c>
      <c r="V16" s="2">
        <f t="shared" si="1"/>
        <v>-69.930000000000007</v>
      </c>
      <c r="W16">
        <f t="shared" si="2"/>
        <v>30</v>
      </c>
      <c r="X16">
        <f t="shared" si="3"/>
        <v>12</v>
      </c>
    </row>
    <row r="17" spans="19:24" x14ac:dyDescent="0.35">
      <c r="S17" s="16" t="s">
        <v>19</v>
      </c>
      <c r="T17" s="14">
        <f>SUMIFS(Data[Revenue],Data[Region],Region,Data[Year],CurYear,Data[Month],CurMonth,Data[Product Name],'Data Prep'!S17)</f>
        <v>79.959999999999994</v>
      </c>
      <c r="U17" s="14">
        <f>SUMIFS(Data[Revenue],Data[Region],Region,Data[Year],PMYEAR,Data[Month],PMonth,Data[Product Name],'Data Prep'!S17)</f>
        <v>279.85999999999996</v>
      </c>
      <c r="V17" s="2">
        <f t="shared" si="1"/>
        <v>-199.89999999999998</v>
      </c>
      <c r="W17">
        <f t="shared" si="2"/>
        <v>35</v>
      </c>
      <c r="X17">
        <f t="shared" si="3"/>
        <v>7</v>
      </c>
    </row>
    <row r="18" spans="19:24" x14ac:dyDescent="0.35">
      <c r="S18" s="17" t="s">
        <v>27</v>
      </c>
      <c r="T18" s="14">
        <f>SUMIFS(Data[Revenue],Data[Region],Region,Data[Year],CurYear,Data[Month],CurMonth,Data[Product Name],'Data Prep'!S18)</f>
        <v>1336.5300000000002</v>
      </c>
      <c r="U18" s="14">
        <f>SUMIFS(Data[Revenue],Data[Region],Region,Data[Year],PMYEAR,Data[Month],PMonth,Data[Product Name],'Data Prep'!S18)</f>
        <v>1916.5900000000001</v>
      </c>
      <c r="V18" s="2">
        <f t="shared" si="1"/>
        <v>-580.05999999999995</v>
      </c>
      <c r="W18">
        <f t="shared" si="2"/>
        <v>38</v>
      </c>
      <c r="X18">
        <f t="shared" si="3"/>
        <v>4</v>
      </c>
    </row>
    <row r="19" spans="19:24" x14ac:dyDescent="0.35">
      <c r="S19" s="16" t="s">
        <v>11</v>
      </c>
      <c r="T19" s="14">
        <f>SUMIFS(Data[Revenue],Data[Region],Region,Data[Year],CurYear,Data[Month],CurMonth,Data[Product Name],'Data Prep'!S19)</f>
        <v>254.49</v>
      </c>
      <c r="U19" s="14">
        <f>SUMIFS(Data[Revenue],Data[Region],Region,Data[Year],PMYEAR,Data[Month],PMonth,Data[Product Name],'Data Prep'!S19)</f>
        <v>249.5</v>
      </c>
      <c r="V19" s="2">
        <f t="shared" si="1"/>
        <v>4.9900000000000091</v>
      </c>
      <c r="W19">
        <f t="shared" si="2"/>
        <v>19</v>
      </c>
      <c r="X19">
        <f t="shared" si="3"/>
        <v>23</v>
      </c>
    </row>
    <row r="20" spans="19:24" x14ac:dyDescent="0.35">
      <c r="S20" s="17" t="s">
        <v>26</v>
      </c>
      <c r="T20" s="14">
        <f>SUMIFS(Data[Revenue],Data[Region],Region,Data[Year],CurYear,Data[Month],CurMonth,Data[Product Name],'Data Prep'!S20)</f>
        <v>3418.2899999999995</v>
      </c>
      <c r="U20" s="14">
        <f>SUMIFS(Data[Revenue],Data[Region],Region,Data[Year],PMYEAR,Data[Month],PMonth,Data[Product Name],'Data Prep'!S20)</f>
        <v>1739.1299999999999</v>
      </c>
      <c r="V20" s="2">
        <f t="shared" si="1"/>
        <v>1679.1599999999996</v>
      </c>
      <c r="W20">
        <f t="shared" si="2"/>
        <v>1</v>
      </c>
      <c r="X20">
        <f t="shared" si="3"/>
        <v>41</v>
      </c>
    </row>
    <row r="21" spans="19:24" x14ac:dyDescent="0.35">
      <c r="S21" s="16" t="s">
        <v>6</v>
      </c>
      <c r="T21" s="14">
        <f>SUMIFS(Data[Revenue],Data[Region],Region,Data[Year],CurYear,Data[Month],CurMonth,Data[Product Name],'Data Prep'!S21)</f>
        <v>4557.93</v>
      </c>
      <c r="U21" s="14">
        <f>SUMIFS(Data[Revenue],Data[Region],Region,Data[Year],PMYEAR,Data[Month],PMonth,Data[Product Name],'Data Prep'!S21)</f>
        <v>5259.15</v>
      </c>
      <c r="V21" s="2">
        <f t="shared" si="1"/>
        <v>-701.21999999999935</v>
      </c>
      <c r="W21">
        <f t="shared" si="2"/>
        <v>39</v>
      </c>
      <c r="X21">
        <f t="shared" si="3"/>
        <v>3</v>
      </c>
    </row>
    <row r="22" spans="19:24" x14ac:dyDescent="0.35">
      <c r="S22" s="17" t="s">
        <v>16</v>
      </c>
      <c r="T22" s="14">
        <f>SUMIFS(Data[Revenue],Data[Region],Region,Data[Year],CurYear,Data[Month],CurMonth,Data[Product Name],'Data Prep'!S22)</f>
        <v>0</v>
      </c>
      <c r="U22" s="14">
        <f>SUMIFS(Data[Revenue],Data[Region],Region,Data[Year],PMYEAR,Data[Month],PMonth,Data[Product Name],'Data Prep'!S22)</f>
        <v>0</v>
      </c>
      <c r="V22" s="2">
        <f t="shared" si="1"/>
        <v>0</v>
      </c>
      <c r="W22">
        <f t="shared" si="2"/>
        <v>23.5</v>
      </c>
      <c r="X22">
        <f t="shared" si="3"/>
        <v>18.5</v>
      </c>
    </row>
    <row r="23" spans="19:24" x14ac:dyDescent="0.35">
      <c r="S23" s="16" t="s">
        <v>23</v>
      </c>
      <c r="T23" s="14">
        <f>SUMIFS(Data[Revenue],Data[Region],Region,Data[Year],CurYear,Data[Month],CurMonth,Data[Product Name],'Data Prep'!S23)</f>
        <v>2105.1899999999996</v>
      </c>
      <c r="U23" s="14">
        <f>SUMIFS(Data[Revenue],Data[Region],Region,Data[Year],PMYEAR,Data[Month],PMonth,Data[Product Name],'Data Prep'!S23)</f>
        <v>727.71999999999991</v>
      </c>
      <c r="V23" s="2">
        <f t="shared" si="1"/>
        <v>1377.4699999999998</v>
      </c>
      <c r="W23">
        <f t="shared" si="2"/>
        <v>4</v>
      </c>
      <c r="X23">
        <f t="shared" si="3"/>
        <v>38</v>
      </c>
    </row>
    <row r="24" spans="19:24" x14ac:dyDescent="0.35">
      <c r="S24" s="17" t="s">
        <v>10</v>
      </c>
      <c r="T24" s="14">
        <f>SUMIFS(Data[Revenue],Data[Region],Region,Data[Year],CurYear,Data[Month],CurMonth,Data[Product Name],'Data Prep'!S24)</f>
        <v>3058.4699999999993</v>
      </c>
      <c r="U24" s="14">
        <f>SUMIFS(Data[Revenue],Data[Region],Region,Data[Year],PMYEAR,Data[Month],PMonth,Data[Product Name],'Data Prep'!S24)</f>
        <v>1679.1599999999996</v>
      </c>
      <c r="V24" s="2">
        <f t="shared" si="1"/>
        <v>1379.3099999999997</v>
      </c>
      <c r="W24">
        <f t="shared" si="2"/>
        <v>3</v>
      </c>
      <c r="X24">
        <f t="shared" si="3"/>
        <v>39</v>
      </c>
    </row>
    <row r="25" spans="19:24" x14ac:dyDescent="0.35">
      <c r="S25" s="17" t="s">
        <v>66</v>
      </c>
      <c r="T25" s="14">
        <f>SUMIFS(Data[Revenue],Data[Region],Region,Data[Year],CurYear,Data[Month],CurMonth,Data[Product Name],'Data Prep'!S25)</f>
        <v>549.78</v>
      </c>
      <c r="U25" s="14">
        <f>SUMIFS(Data[Revenue],Data[Region],Region,Data[Year],PMYEAR,Data[Month],PMonth,Data[Product Name],'Data Prep'!S25)</f>
        <v>0</v>
      </c>
      <c r="V25" s="2">
        <f t="shared" si="1"/>
        <v>549.78</v>
      </c>
      <c r="W25">
        <f t="shared" si="2"/>
        <v>10</v>
      </c>
      <c r="X25">
        <f t="shared" si="3"/>
        <v>32</v>
      </c>
    </row>
    <row r="26" spans="19:24" x14ac:dyDescent="0.35">
      <c r="S26" s="16" t="s">
        <v>29</v>
      </c>
      <c r="T26" s="14">
        <f>SUMIFS(Data[Revenue],Data[Region],Region,Data[Year],CurYear,Data[Month],CurMonth,Data[Product Name],'Data Prep'!S26)</f>
        <v>103.87</v>
      </c>
      <c r="U26" s="14">
        <f>SUMIFS(Data[Revenue],Data[Region],Region,Data[Year],PMYEAR,Data[Month],PMonth,Data[Product Name],'Data Prep'!S26)</f>
        <v>143.82</v>
      </c>
      <c r="V26" s="2">
        <f t="shared" si="1"/>
        <v>-39.949999999999989</v>
      </c>
      <c r="W26">
        <f t="shared" si="2"/>
        <v>28</v>
      </c>
      <c r="X26">
        <f t="shared" si="3"/>
        <v>14</v>
      </c>
    </row>
    <row r="27" spans="19:24" x14ac:dyDescent="0.35">
      <c r="S27" s="17" t="s">
        <v>34</v>
      </c>
      <c r="T27" s="14">
        <f>SUMIFS(Data[Revenue],Data[Region],Region,Data[Year],CurYear,Data[Month],CurMonth,Data[Product Name],'Data Prep'!S27)</f>
        <v>893.7600000000001</v>
      </c>
      <c r="U27" s="14">
        <f>SUMIFS(Data[Revenue],Data[Region],Region,Data[Year],PMYEAR,Data[Month],PMonth,Data[Product Name],'Data Prep'!S27)</f>
        <v>1061.3400000000001</v>
      </c>
      <c r="V27" s="2">
        <f t="shared" si="1"/>
        <v>-167.58000000000004</v>
      </c>
      <c r="W27">
        <f t="shared" si="2"/>
        <v>33</v>
      </c>
      <c r="X27">
        <f t="shared" si="3"/>
        <v>9</v>
      </c>
    </row>
    <row r="28" spans="19:24" x14ac:dyDescent="0.35">
      <c r="S28" s="16" t="s">
        <v>70</v>
      </c>
      <c r="T28" s="14">
        <f>SUMIFS(Data[Revenue],Data[Region],Region,Data[Year],CurYear,Data[Month],CurMonth,Data[Product Name],'Data Prep'!S28)</f>
        <v>712.81</v>
      </c>
      <c r="U28" s="14">
        <f>SUMIFS(Data[Revenue],Data[Region],Region,Data[Year],PMYEAR,Data[Month],PMonth,Data[Product Name],'Data Prep'!S28)</f>
        <v>862.56000000000017</v>
      </c>
      <c r="V28" s="2">
        <f t="shared" si="1"/>
        <v>-149.75000000000023</v>
      </c>
      <c r="W28">
        <f t="shared" si="2"/>
        <v>31</v>
      </c>
      <c r="X28">
        <f t="shared" si="3"/>
        <v>11</v>
      </c>
    </row>
    <row r="29" spans="19:24" x14ac:dyDescent="0.35">
      <c r="S29" s="17" t="s">
        <v>67</v>
      </c>
      <c r="T29" s="14">
        <f>SUMIFS(Data[Revenue],Data[Region],Region,Data[Year],CurYear,Data[Month],CurMonth,Data[Product Name],'Data Prep'!S29)</f>
        <v>419.71999999999997</v>
      </c>
      <c r="U29" s="14">
        <f>SUMIFS(Data[Revenue],Data[Region],Region,Data[Year],PMYEAR,Data[Month],PMonth,Data[Product Name],'Data Prep'!S29)</f>
        <v>224.85</v>
      </c>
      <c r="V29" s="2">
        <f t="shared" si="1"/>
        <v>194.86999999999998</v>
      </c>
      <c r="W29">
        <f t="shared" si="2"/>
        <v>14</v>
      </c>
      <c r="X29">
        <f t="shared" si="3"/>
        <v>28</v>
      </c>
    </row>
    <row r="30" spans="19:24" x14ac:dyDescent="0.35">
      <c r="S30" s="17" t="s">
        <v>37</v>
      </c>
      <c r="T30" s="14">
        <f>SUMIFS(Data[Revenue],Data[Region],Region,Data[Year],CurYear,Data[Month],CurMonth,Data[Product Name],'Data Prep'!S30)</f>
        <v>549.78</v>
      </c>
      <c r="U30" s="14">
        <f>SUMIFS(Data[Revenue],Data[Region],Region,Data[Year],PMYEAR,Data[Month],PMonth,Data[Product Name],'Data Prep'!S30)</f>
        <v>599.76</v>
      </c>
      <c r="V30" s="2">
        <f t="shared" si="1"/>
        <v>-49.980000000000018</v>
      </c>
      <c r="W30">
        <f t="shared" si="2"/>
        <v>29</v>
      </c>
      <c r="X30">
        <f t="shared" si="3"/>
        <v>13</v>
      </c>
    </row>
    <row r="31" spans="19:24" x14ac:dyDescent="0.35">
      <c r="S31" s="17" t="s">
        <v>38</v>
      </c>
      <c r="T31" s="14">
        <f>SUMIFS(Data[Revenue],Data[Region],Region,Data[Year],CurYear,Data[Month],CurMonth,Data[Product Name],'Data Prep'!S31)</f>
        <v>499.5</v>
      </c>
      <c r="U31" s="14">
        <f>SUMIFS(Data[Revenue],Data[Region],Region,Data[Year],PMYEAR,Data[Month],PMonth,Data[Product Name],'Data Prep'!S31)</f>
        <v>469.53000000000003</v>
      </c>
      <c r="V31" s="2">
        <f t="shared" si="1"/>
        <v>29.96999999999997</v>
      </c>
      <c r="W31">
        <f t="shared" si="2"/>
        <v>18</v>
      </c>
      <c r="X31">
        <f t="shared" si="3"/>
        <v>24</v>
      </c>
    </row>
    <row r="32" spans="19:24" x14ac:dyDescent="0.35">
      <c r="S32" s="16" t="s">
        <v>39</v>
      </c>
      <c r="T32" s="14">
        <f>SUMIFS(Data[Revenue],Data[Region],Region,Data[Year],CurYear,Data[Month],CurMonth,Data[Product Name],'Data Prep'!S32)</f>
        <v>939.53</v>
      </c>
      <c r="U32" s="14">
        <f>SUMIFS(Data[Revenue],Data[Region],Region,Data[Year],PMYEAR,Data[Month],PMonth,Data[Product Name],'Data Prep'!S32)</f>
        <v>1099.4499999999998</v>
      </c>
      <c r="V32" s="2">
        <f t="shared" si="1"/>
        <v>-159.91999999999985</v>
      </c>
      <c r="W32">
        <f t="shared" si="2"/>
        <v>32</v>
      </c>
      <c r="X32">
        <f t="shared" si="3"/>
        <v>10</v>
      </c>
    </row>
    <row r="33" spans="19:24" x14ac:dyDescent="0.35">
      <c r="S33" s="16" t="s">
        <v>68</v>
      </c>
      <c r="T33" s="14">
        <f>SUMIFS(Data[Revenue],Data[Region],Region,Data[Year],CurYear,Data[Month],CurMonth,Data[Product Name],'Data Prep'!S33)</f>
        <v>1931.08</v>
      </c>
      <c r="U33" s="14">
        <f>SUMIFS(Data[Revenue],Data[Region],Region,Data[Year],PMYEAR,Data[Month],PMonth,Data[Product Name],'Data Prep'!S33)</f>
        <v>1511.2799999999997</v>
      </c>
      <c r="V33" s="2">
        <f t="shared" si="1"/>
        <v>419.80000000000018</v>
      </c>
      <c r="W33">
        <f t="shared" si="2"/>
        <v>11</v>
      </c>
      <c r="X33">
        <f t="shared" si="3"/>
        <v>31</v>
      </c>
    </row>
    <row r="34" spans="19:24" x14ac:dyDescent="0.35">
      <c r="S34" s="16" t="s">
        <v>42</v>
      </c>
      <c r="T34" s="14">
        <f>SUMIFS(Data[Revenue],Data[Region],Region,Data[Year],CurYear,Data[Month],CurMonth,Data[Product Name],'Data Prep'!S34)</f>
        <v>7595.25</v>
      </c>
      <c r="U34" s="14">
        <f>SUMIFS(Data[Revenue],Data[Region],Region,Data[Year],PMYEAR,Data[Month],PMonth,Data[Product Name],'Data Prep'!S34)</f>
        <v>6923.67</v>
      </c>
      <c r="V34" s="2">
        <f t="shared" si="1"/>
        <v>671.57999999999993</v>
      </c>
      <c r="W34">
        <f t="shared" si="2"/>
        <v>9</v>
      </c>
      <c r="X34">
        <f t="shared" si="3"/>
        <v>33</v>
      </c>
    </row>
    <row r="35" spans="19:24" x14ac:dyDescent="0.35">
      <c r="S35" s="17" t="s">
        <v>41</v>
      </c>
      <c r="T35" s="14">
        <f>SUMIFS(Data[Revenue],Data[Region],Region,Data[Year],CurYear,Data[Month],CurMonth,Data[Product Name],'Data Prep'!S35)</f>
        <v>589.41</v>
      </c>
      <c r="U35" s="14">
        <f>SUMIFS(Data[Revenue],Data[Region],Region,Data[Year],PMYEAR,Data[Month],PMonth,Data[Product Name],'Data Prep'!S35)</f>
        <v>459.54000000000008</v>
      </c>
      <c r="V35" s="2">
        <f t="shared" si="1"/>
        <v>129.86999999999989</v>
      </c>
      <c r="W35">
        <f t="shared" si="2"/>
        <v>16</v>
      </c>
      <c r="X35">
        <f t="shared" si="3"/>
        <v>26</v>
      </c>
    </row>
    <row r="36" spans="19:24" x14ac:dyDescent="0.35">
      <c r="S36" s="16" t="s">
        <v>43</v>
      </c>
      <c r="T36" s="14">
        <f>SUMIFS(Data[Revenue],Data[Region],Region,Data[Year],CurYear,Data[Month],CurMonth,Data[Product Name],'Data Prep'!S36)</f>
        <v>2078.0099999999998</v>
      </c>
      <c r="U36" s="14">
        <f>SUMIFS(Data[Revenue],Data[Region],Region,Data[Year],PMYEAR,Data[Month],PMonth,Data[Product Name],'Data Prep'!S36)</f>
        <v>1154.4499999999998</v>
      </c>
      <c r="V36" s="2">
        <f t="shared" si="1"/>
        <v>923.56</v>
      </c>
      <c r="W36">
        <f t="shared" si="2"/>
        <v>6</v>
      </c>
      <c r="X36">
        <f t="shared" si="3"/>
        <v>36</v>
      </c>
    </row>
    <row r="37" spans="19:24" x14ac:dyDescent="0.35">
      <c r="S37" s="16" t="s">
        <v>69</v>
      </c>
      <c r="T37" s="14">
        <f>SUMIFS(Data[Revenue],Data[Region],Region,Data[Year],CurYear,Data[Month],CurMonth,Data[Product Name],'Data Prep'!S37)</f>
        <v>1294.92</v>
      </c>
      <c r="U37" s="14">
        <f>SUMIFS(Data[Revenue],Data[Region],Region,Data[Year],PMYEAR,Data[Month],PMonth,Data[Product Name],'Data Prep'!S37)</f>
        <v>1258.95</v>
      </c>
      <c r="V37" s="2">
        <f t="shared" si="1"/>
        <v>35.970000000000027</v>
      </c>
      <c r="W37">
        <f t="shared" si="2"/>
        <v>17</v>
      </c>
      <c r="X37">
        <f t="shared" si="3"/>
        <v>25</v>
      </c>
    </row>
    <row r="38" spans="19:24" x14ac:dyDescent="0.35">
      <c r="S38" s="17" t="s">
        <v>44</v>
      </c>
      <c r="T38" s="14">
        <f>SUMIFS(Data[Revenue],Data[Region],Region,Data[Year],CurYear,Data[Month],CurMonth,Data[Product Name],'Data Prep'!S38)</f>
        <v>0</v>
      </c>
      <c r="U38" s="14">
        <f>SUMIFS(Data[Revenue],Data[Region],Region,Data[Year],PMYEAR,Data[Month],PMonth,Data[Product Name],'Data Prep'!S38)</f>
        <v>0</v>
      </c>
      <c r="V38" s="2">
        <f t="shared" si="1"/>
        <v>0</v>
      </c>
      <c r="W38">
        <f t="shared" si="2"/>
        <v>23.5</v>
      </c>
      <c r="X38">
        <f t="shared" si="3"/>
        <v>18.5</v>
      </c>
    </row>
    <row r="39" spans="19:24" x14ac:dyDescent="0.35">
      <c r="S39" s="16" t="s">
        <v>40</v>
      </c>
      <c r="T39" s="14">
        <f>SUMIFS(Data[Revenue],Data[Region],Region,Data[Year],CurYear,Data[Month],CurMonth,Data[Product Name],'Data Prep'!S39)</f>
        <v>0</v>
      </c>
      <c r="U39" s="14">
        <f>SUMIFS(Data[Revenue],Data[Region],Region,Data[Year],PMYEAR,Data[Month],PMonth,Data[Product Name],'Data Prep'!S39)</f>
        <v>0</v>
      </c>
      <c r="V39" s="2">
        <f t="shared" si="1"/>
        <v>0</v>
      </c>
      <c r="W39">
        <f t="shared" si="2"/>
        <v>23.5</v>
      </c>
      <c r="X39">
        <f t="shared" si="3"/>
        <v>18.5</v>
      </c>
    </row>
    <row r="40" spans="19:24" x14ac:dyDescent="0.35">
      <c r="S40" s="17" t="s">
        <v>22</v>
      </c>
      <c r="T40" s="14">
        <f>SUMIFS(Data[Revenue],Data[Region],Region,Data[Year],CurYear,Data[Month],CurMonth,Data[Product Name],'Data Prep'!S40)</f>
        <v>0</v>
      </c>
      <c r="U40" s="14">
        <f>SUMIFS(Data[Revenue],Data[Region],Region,Data[Year],PMYEAR,Data[Month],PMonth,Data[Product Name],'Data Prep'!S40)</f>
        <v>0</v>
      </c>
      <c r="V40" s="2">
        <f t="shared" si="1"/>
        <v>0</v>
      </c>
      <c r="W40">
        <f t="shared" si="2"/>
        <v>23.5</v>
      </c>
      <c r="X40">
        <f t="shared" si="3"/>
        <v>18.5</v>
      </c>
    </row>
    <row r="41" spans="19:24" x14ac:dyDescent="0.35">
      <c r="S41" s="16" t="s">
        <v>45</v>
      </c>
      <c r="T41" s="14">
        <f>SUMIFS(Data[Revenue],Data[Region],Region,Data[Year],CurYear,Data[Month],CurMonth,Data[Product Name],'Data Prep'!S41)</f>
        <v>0</v>
      </c>
      <c r="U41" s="14">
        <f>SUMIFS(Data[Revenue],Data[Region],Region,Data[Year],PMYEAR,Data[Month],PMonth,Data[Product Name],'Data Prep'!S41)</f>
        <v>0</v>
      </c>
      <c r="V41" s="2">
        <f t="shared" si="1"/>
        <v>0</v>
      </c>
      <c r="W41">
        <f t="shared" si="2"/>
        <v>23.5</v>
      </c>
      <c r="X41">
        <f t="shared" si="3"/>
        <v>18.5</v>
      </c>
    </row>
    <row r="42" spans="19:24" x14ac:dyDescent="0.35">
      <c r="S42" s="16" t="s">
        <v>36</v>
      </c>
      <c r="T42" s="14">
        <f>SUMIFS(Data[Revenue],Data[Region],Region,Data[Year],CurYear,Data[Month],CurMonth,Data[Product Name],'Data Prep'!S42)</f>
        <v>0</v>
      </c>
      <c r="U42" s="14">
        <f>SUMIFS(Data[Revenue],Data[Region],Region,Data[Year],PMYEAR,Data[Month],PMonth,Data[Product Name],'Data Prep'!S42)</f>
        <v>0</v>
      </c>
      <c r="V42" s="2">
        <f t="shared" si="1"/>
        <v>0</v>
      </c>
      <c r="W42">
        <f t="shared" si="2"/>
        <v>23.5</v>
      </c>
      <c r="X42">
        <f t="shared" si="3"/>
        <v>18.5</v>
      </c>
    </row>
    <row r="43" spans="19:24" x14ac:dyDescent="0.35">
      <c r="S43" s="16" t="s">
        <v>35</v>
      </c>
      <c r="T43" s="14">
        <f>SUMIFS(Data[Revenue],Data[Region],Region,Data[Year],CurYear,Data[Month],CurMonth,Data[Product Name],'Data Prep'!S43)</f>
        <v>0</v>
      </c>
      <c r="U43" s="14">
        <f>SUMIFS(Data[Revenue],Data[Region],Region,Data[Year],PMYEAR,Data[Month],PMonth,Data[Product Name],'Data Prep'!S43)</f>
        <v>0</v>
      </c>
      <c r="V43" s="2">
        <f t="shared" si="1"/>
        <v>0</v>
      </c>
      <c r="W43">
        <f t="shared" si="2"/>
        <v>23.5</v>
      </c>
      <c r="X43">
        <f t="shared" si="3"/>
        <v>18.5</v>
      </c>
    </row>
    <row r="44" spans="19:24" x14ac:dyDescent="0.35">
      <c r="S44" s="17" t="s">
        <v>33</v>
      </c>
      <c r="T44" s="14">
        <f>SUMIFS(Data[Revenue],Data[Region],Region,Data[Year],CurYear,Data[Month],CurMonth,Data[Product Name],'Data Prep'!S44)</f>
        <v>0</v>
      </c>
      <c r="U44" s="14">
        <f>SUMIFS(Data[Revenue],Data[Region],Region,Data[Year],PMYEAR,Data[Month],PMonth,Data[Product Name],'Data Prep'!S44)</f>
        <v>0</v>
      </c>
      <c r="V44" s="2">
        <f t="shared" si="1"/>
        <v>0</v>
      </c>
      <c r="W44">
        <f t="shared" si="2"/>
        <v>23.5</v>
      </c>
      <c r="X44">
        <f t="shared" si="3"/>
        <v>18.5</v>
      </c>
    </row>
  </sheetData>
  <mergeCells count="6">
    <mergeCell ref="N2:Q2"/>
    <mergeCell ref="S2:V2"/>
    <mergeCell ref="B4:C4"/>
    <mergeCell ref="B10:C10"/>
    <mergeCell ref="E4:F4"/>
    <mergeCell ref="I2:L2"/>
  </mergeCells>
  <conditionalFormatting sqref="F8:F9">
    <cfRule type="cellIs" dxfId="1" priority="2" operator="greaterThan">
      <formula>0</formula>
    </cfRule>
  </conditionalFormatting>
  <conditionalFormatting sqref="F8:F9">
    <cfRule type="cellIs" dxfId="0" priority="1" operator="lessThan">
      <formula>0</formula>
    </cfRule>
  </conditionalFormatting>
  <dataValidations count="1">
    <dataValidation type="list" allowBlank="1" showInputMessage="1" showErrorMessage="1" sqref="C6" xr:uid="{01E28ED4-BE5B-4FBA-8992-CBFFE7181518}">
      <formula1>$B$6:$B$8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31" workbookViewId="0">
      <selection activeCell="J261" sqref="J261"/>
    </sheetView>
  </sheetViews>
  <sheetFormatPr defaultRowHeight="14.5" x14ac:dyDescent="0.35"/>
  <sheetData>
    <row r="1" spans="1:10" x14ac:dyDescent="0.3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31" workbookViewId="0"/>
  </sheetViews>
  <sheetFormatPr defaultRowHeight="14.5" x14ac:dyDescent="0.35"/>
  <sheetData>
    <row r="1" spans="1:10" x14ac:dyDescent="0.3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Data</vt:lpstr>
      <vt:lpstr>Data Prep</vt:lpstr>
      <vt:lpstr>New Data (Aug 2021)</vt:lpstr>
      <vt:lpstr>New Data (Sep 2021)</vt:lpstr>
      <vt:lpstr>CurMonth</vt:lpstr>
      <vt:lpstr>CurYear</vt:lpstr>
      <vt:lpstr>PMonth</vt:lpstr>
      <vt:lpstr>PMYEAR</vt:lpstr>
      <vt:lpstr>PYear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User</cp:lastModifiedBy>
  <dcterms:created xsi:type="dcterms:W3CDTF">2021-07-16T18:17:37Z</dcterms:created>
  <dcterms:modified xsi:type="dcterms:W3CDTF">2024-10-02T06:21:48Z</dcterms:modified>
</cp:coreProperties>
</file>