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emf" ContentType="image/x-emf"/>
  <Default Extension="png" ContentType="image/png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omments1.xml" ContentType="application/vnd.openxmlformats-officedocument.spreadsheetml.comments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ywqa011\Desktop\"/>
    </mc:Choice>
  </mc:AlternateContent>
  <xr:revisionPtr revIDLastSave="0" documentId="13_ncr:8001_{97CE9539-06C1-4E37-9D5C-FB9D823B91D2}" xr6:coauthVersionLast="47" xr6:coauthVersionMax="47" xr10:uidLastSave="{00000000-0000-0000-0000-000000000000}"/>
  <bookViews>
    <workbookView xWindow="-120" yWindow="-120" windowWidth="29040" windowHeight="15840" activeTab="1" xr2:uid="{00000000-000D-0000-FFFF-FFFF00000000}"/>
  </bookViews>
  <sheets>
    <sheet name="銷售統計表(題目)" sheetId="1" r:id="rId1"/>
    <sheet name="換鈔幣計算" sheetId="3" r:id="rId2"/>
    <sheet name="銷售統計表 (ANS)" sheetId="4" state="hidden" r:id="rId3"/>
    <sheet name="換鈔幣計算(ANS)" sheetId="5" state="hidden" r:id="rId4"/>
    <sheet name="功課" sheetId="2" r:id="rId5"/>
  </sheets>
  <definedNames>
    <definedName name="_xlnm._FilterDatabase" localSheetId="2" hidden="1">'銷售統計表 (ANS)'!$A$1:$I$166</definedName>
    <definedName name="_xlnm._FilterDatabase" localSheetId="0" hidden="1">'銷售統計表(題目)'!$A$1:$I$166</definedName>
    <definedName name="_xlnm.Criteria" localSheetId="2">'銷售統計表 (ANS)'!#REF!</definedName>
    <definedName name="_xlnm.Criteria" localSheetId="0">'銷售統計表(題目)'!#REF!</definedName>
    <definedName name="_xlnm.Extract" localSheetId="2">'銷售統計表 (ANS)'!$S$1</definedName>
    <definedName name="_xlnm.Extract" localSheetId="0">'銷售統計表(題目)'!$S$1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C13" i="3" l="1"/>
  <c r="D13" i="3"/>
  <c r="E13" i="3"/>
  <c r="B13" i="3"/>
  <c r="C12" i="3"/>
  <c r="G12" i="3" s="1"/>
  <c r="D12" i="3"/>
  <c r="E12" i="3"/>
  <c r="B12" i="3"/>
  <c r="C11" i="3"/>
  <c r="D11" i="3"/>
  <c r="E11" i="3"/>
  <c r="B11" i="3"/>
  <c r="G11" i="3" s="1"/>
  <c r="G7" i="3"/>
  <c r="G8" i="3"/>
  <c r="G9" i="3"/>
  <c r="G10" i="3"/>
  <c r="G6" i="3"/>
  <c r="C10" i="3"/>
  <c r="D10" i="3"/>
  <c r="E10" i="3"/>
  <c r="B10" i="3"/>
  <c r="C9" i="3"/>
  <c r="D9" i="3"/>
  <c r="E9" i="3"/>
  <c r="B9" i="3"/>
  <c r="D8" i="3"/>
  <c r="E8" i="3"/>
  <c r="B8" i="3"/>
  <c r="C8" i="3"/>
  <c r="T23" i="1"/>
  <c r="T24" i="1"/>
  <c r="Z4" i="1"/>
  <c r="Z5" i="1"/>
  <c r="Z6" i="1"/>
  <c r="Z3" i="1"/>
  <c r="X4" i="1"/>
  <c r="X5" i="1"/>
  <c r="X6" i="1"/>
  <c r="X3" i="1"/>
  <c r="V4" i="1"/>
  <c r="V5" i="1"/>
  <c r="V6" i="1"/>
  <c r="V3" i="1"/>
  <c r="T4" i="1"/>
  <c r="T5" i="1"/>
  <c r="T6" i="1"/>
  <c r="T3" i="1"/>
  <c r="N3" i="1"/>
  <c r="N4" i="1"/>
  <c r="N5" i="1"/>
  <c r="N6" i="1"/>
  <c r="N7" i="1"/>
  <c r="N8" i="1"/>
  <c r="N9" i="1"/>
  <c r="N10" i="1"/>
  <c r="N11" i="1"/>
  <c r="N12" i="1"/>
  <c r="N13" i="1"/>
  <c r="N14" i="1"/>
  <c r="N15" i="1"/>
  <c r="N16" i="1"/>
  <c r="N17" i="1"/>
  <c r="N18" i="1"/>
  <c r="N19" i="1"/>
  <c r="N20" i="1"/>
  <c r="N21" i="1"/>
  <c r="N22" i="1"/>
  <c r="N23" i="1"/>
  <c r="N24" i="1"/>
  <c r="N25" i="1"/>
  <c r="N26" i="1"/>
  <c r="N27" i="1"/>
  <c r="N28" i="1"/>
  <c r="N29" i="1"/>
  <c r="N30" i="1"/>
  <c r="N2" i="1"/>
  <c r="T12" i="1"/>
  <c r="G13" i="3" l="1"/>
  <c r="V7" i="1"/>
  <c r="C7" i="3" l="1"/>
  <c r="D7" i="3"/>
  <c r="E7" i="3"/>
  <c r="C6" i="3"/>
  <c r="D6" i="3"/>
  <c r="E6" i="3"/>
  <c r="B7" i="3"/>
  <c r="B6" i="3"/>
  <c r="T7" i="1"/>
  <c r="G3" i="1"/>
  <c r="I3" i="1" s="1"/>
  <c r="G4" i="1"/>
  <c r="I4" i="1" s="1"/>
  <c r="G5" i="1"/>
  <c r="I5" i="1" s="1"/>
  <c r="G6" i="1"/>
  <c r="I6" i="1" s="1"/>
  <c r="G7" i="1"/>
  <c r="I7" i="1" s="1"/>
  <c r="G8" i="1"/>
  <c r="I8" i="1" s="1"/>
  <c r="G9" i="1"/>
  <c r="I9" i="1" s="1"/>
  <c r="G10" i="1"/>
  <c r="I10" i="1" s="1"/>
  <c r="G11" i="1"/>
  <c r="I11" i="1" s="1"/>
  <c r="G12" i="1"/>
  <c r="I12" i="1" s="1"/>
  <c r="G13" i="1"/>
  <c r="I13" i="1" s="1"/>
  <c r="G14" i="1"/>
  <c r="I14" i="1" s="1"/>
  <c r="G15" i="1"/>
  <c r="I15" i="1" s="1"/>
  <c r="G16" i="1"/>
  <c r="I16" i="1" s="1"/>
  <c r="G17" i="1"/>
  <c r="I17" i="1" s="1"/>
  <c r="G18" i="1"/>
  <c r="I18" i="1" s="1"/>
  <c r="G19" i="1"/>
  <c r="I19" i="1" s="1"/>
  <c r="G20" i="1"/>
  <c r="I20" i="1" s="1"/>
  <c r="G21" i="1"/>
  <c r="I21" i="1" s="1"/>
  <c r="G22" i="1"/>
  <c r="I22" i="1" s="1"/>
  <c r="G23" i="1"/>
  <c r="I23" i="1" s="1"/>
  <c r="G24" i="1"/>
  <c r="I24" i="1" s="1"/>
  <c r="G25" i="1"/>
  <c r="I25" i="1" s="1"/>
  <c r="G26" i="1"/>
  <c r="I26" i="1" s="1"/>
  <c r="G27" i="1"/>
  <c r="I27" i="1" s="1"/>
  <c r="G28" i="1"/>
  <c r="I28" i="1" s="1"/>
  <c r="G29" i="1"/>
  <c r="I29" i="1" s="1"/>
  <c r="G30" i="1"/>
  <c r="I30" i="1" s="1"/>
  <c r="G31" i="1"/>
  <c r="I31" i="1" s="1"/>
  <c r="G32" i="1"/>
  <c r="I32" i="1" s="1"/>
  <c r="G33" i="1"/>
  <c r="I33" i="1" s="1"/>
  <c r="G34" i="1"/>
  <c r="I34" i="1" s="1"/>
  <c r="G35" i="1"/>
  <c r="I35" i="1" s="1"/>
  <c r="G36" i="1"/>
  <c r="I36" i="1" s="1"/>
  <c r="G37" i="1"/>
  <c r="I37" i="1" s="1"/>
  <c r="G38" i="1"/>
  <c r="I38" i="1" s="1"/>
  <c r="G39" i="1"/>
  <c r="I39" i="1" s="1"/>
  <c r="G40" i="1"/>
  <c r="I40" i="1" s="1"/>
  <c r="G41" i="1"/>
  <c r="I41" i="1" s="1"/>
  <c r="G42" i="1"/>
  <c r="I42" i="1" s="1"/>
  <c r="G43" i="1"/>
  <c r="I43" i="1" s="1"/>
  <c r="G44" i="1"/>
  <c r="I44" i="1" s="1"/>
  <c r="G45" i="1"/>
  <c r="I45" i="1" s="1"/>
  <c r="G46" i="1"/>
  <c r="I46" i="1" s="1"/>
  <c r="G47" i="1"/>
  <c r="I47" i="1" s="1"/>
  <c r="G48" i="1"/>
  <c r="I48" i="1" s="1"/>
  <c r="G49" i="1"/>
  <c r="I49" i="1" s="1"/>
  <c r="G50" i="1"/>
  <c r="I50" i="1" s="1"/>
  <c r="G51" i="1"/>
  <c r="I51" i="1" s="1"/>
  <c r="G52" i="1"/>
  <c r="I52" i="1" s="1"/>
  <c r="G53" i="1"/>
  <c r="I53" i="1" s="1"/>
  <c r="G54" i="1"/>
  <c r="I54" i="1" s="1"/>
  <c r="G55" i="1"/>
  <c r="I55" i="1" s="1"/>
  <c r="G56" i="1"/>
  <c r="I56" i="1" s="1"/>
  <c r="AA4" i="1" s="1"/>
  <c r="G57" i="1"/>
  <c r="I57" i="1" s="1"/>
  <c r="AA6" i="1" s="1"/>
  <c r="G58" i="1"/>
  <c r="I58" i="1" s="1"/>
  <c r="G59" i="1"/>
  <c r="I59" i="1" s="1"/>
  <c r="G60" i="1"/>
  <c r="I60" i="1" s="1"/>
  <c r="G61" i="1"/>
  <c r="I61" i="1" s="1"/>
  <c r="G62" i="1"/>
  <c r="I62" i="1" s="1"/>
  <c r="G63" i="1"/>
  <c r="I63" i="1" s="1"/>
  <c r="G64" i="1"/>
  <c r="I64" i="1" s="1"/>
  <c r="G65" i="1"/>
  <c r="I65" i="1" s="1"/>
  <c r="G66" i="1"/>
  <c r="I66" i="1" s="1"/>
  <c r="G67" i="1"/>
  <c r="I67" i="1" s="1"/>
  <c r="G68" i="1"/>
  <c r="I68" i="1" s="1"/>
  <c r="G69" i="1"/>
  <c r="I69" i="1" s="1"/>
  <c r="G70" i="1"/>
  <c r="I70" i="1" s="1"/>
  <c r="G71" i="1"/>
  <c r="I71" i="1" s="1"/>
  <c r="G72" i="1"/>
  <c r="I72" i="1" s="1"/>
  <c r="G73" i="1"/>
  <c r="I73" i="1" s="1"/>
  <c r="G74" i="1"/>
  <c r="I74" i="1" s="1"/>
  <c r="G75" i="1"/>
  <c r="I75" i="1" s="1"/>
  <c r="G76" i="1"/>
  <c r="I76" i="1" s="1"/>
  <c r="G77" i="1"/>
  <c r="I77" i="1" s="1"/>
  <c r="G78" i="1"/>
  <c r="I78" i="1" s="1"/>
  <c r="G79" i="1"/>
  <c r="I79" i="1" s="1"/>
  <c r="G80" i="1"/>
  <c r="I80" i="1" s="1"/>
  <c r="G81" i="1"/>
  <c r="I81" i="1" s="1"/>
  <c r="G82" i="1"/>
  <c r="I82" i="1" s="1"/>
  <c r="G83" i="1"/>
  <c r="I83" i="1" s="1"/>
  <c r="G84" i="1"/>
  <c r="I84" i="1" s="1"/>
  <c r="G85" i="1"/>
  <c r="I85" i="1" s="1"/>
  <c r="G86" i="1"/>
  <c r="I86" i="1" s="1"/>
  <c r="G87" i="1"/>
  <c r="I87" i="1" s="1"/>
  <c r="G88" i="1"/>
  <c r="I88" i="1" s="1"/>
  <c r="G89" i="1"/>
  <c r="I89" i="1" s="1"/>
  <c r="G90" i="1"/>
  <c r="I90" i="1" s="1"/>
  <c r="G91" i="1"/>
  <c r="I91" i="1" s="1"/>
  <c r="G92" i="1"/>
  <c r="I92" i="1" s="1"/>
  <c r="G93" i="1"/>
  <c r="I93" i="1" s="1"/>
  <c r="G94" i="1"/>
  <c r="I94" i="1" s="1"/>
  <c r="G95" i="1"/>
  <c r="I95" i="1" s="1"/>
  <c r="G96" i="1"/>
  <c r="I96" i="1" s="1"/>
  <c r="G97" i="1"/>
  <c r="I97" i="1" s="1"/>
  <c r="G98" i="1"/>
  <c r="I98" i="1" s="1"/>
  <c r="G99" i="1"/>
  <c r="I99" i="1" s="1"/>
  <c r="G100" i="1"/>
  <c r="I100" i="1" s="1"/>
  <c r="G101" i="1"/>
  <c r="I101" i="1" s="1"/>
  <c r="G102" i="1"/>
  <c r="I102" i="1" s="1"/>
  <c r="G103" i="1"/>
  <c r="I103" i="1" s="1"/>
  <c r="G104" i="1"/>
  <c r="I104" i="1" s="1"/>
  <c r="G105" i="1"/>
  <c r="I105" i="1" s="1"/>
  <c r="G106" i="1"/>
  <c r="I106" i="1" s="1"/>
  <c r="G107" i="1"/>
  <c r="I107" i="1" s="1"/>
  <c r="G108" i="1"/>
  <c r="I108" i="1" s="1"/>
  <c r="G109" i="1"/>
  <c r="I109" i="1" s="1"/>
  <c r="G110" i="1"/>
  <c r="I110" i="1" s="1"/>
  <c r="G111" i="1"/>
  <c r="I111" i="1" s="1"/>
  <c r="G112" i="1"/>
  <c r="I112" i="1" s="1"/>
  <c r="G113" i="1"/>
  <c r="I113" i="1" s="1"/>
  <c r="G114" i="1"/>
  <c r="I114" i="1" s="1"/>
  <c r="G115" i="1"/>
  <c r="I115" i="1" s="1"/>
  <c r="G116" i="1"/>
  <c r="I116" i="1" s="1"/>
  <c r="G117" i="1"/>
  <c r="I117" i="1" s="1"/>
  <c r="G118" i="1"/>
  <c r="I118" i="1" s="1"/>
  <c r="G119" i="1"/>
  <c r="I119" i="1" s="1"/>
  <c r="G120" i="1"/>
  <c r="I120" i="1" s="1"/>
  <c r="G121" i="1"/>
  <c r="I121" i="1" s="1"/>
  <c r="G122" i="1"/>
  <c r="I122" i="1" s="1"/>
  <c r="G123" i="1"/>
  <c r="I123" i="1" s="1"/>
  <c r="G124" i="1"/>
  <c r="I124" i="1" s="1"/>
  <c r="G125" i="1"/>
  <c r="I125" i="1" s="1"/>
  <c r="G126" i="1"/>
  <c r="I126" i="1" s="1"/>
  <c r="G127" i="1"/>
  <c r="I127" i="1" s="1"/>
  <c r="G128" i="1"/>
  <c r="I128" i="1" s="1"/>
  <c r="G129" i="1"/>
  <c r="I129" i="1" s="1"/>
  <c r="G130" i="1"/>
  <c r="I130" i="1" s="1"/>
  <c r="G131" i="1"/>
  <c r="I131" i="1" s="1"/>
  <c r="G132" i="1"/>
  <c r="I132" i="1" s="1"/>
  <c r="G133" i="1"/>
  <c r="I133" i="1" s="1"/>
  <c r="G134" i="1"/>
  <c r="I134" i="1" s="1"/>
  <c r="G135" i="1"/>
  <c r="I135" i="1" s="1"/>
  <c r="G136" i="1"/>
  <c r="I136" i="1" s="1"/>
  <c r="G137" i="1"/>
  <c r="I137" i="1" s="1"/>
  <c r="G138" i="1"/>
  <c r="I138" i="1" s="1"/>
  <c r="G139" i="1"/>
  <c r="I139" i="1" s="1"/>
  <c r="G140" i="1"/>
  <c r="I140" i="1" s="1"/>
  <c r="G141" i="1"/>
  <c r="I141" i="1" s="1"/>
  <c r="G142" i="1"/>
  <c r="I142" i="1" s="1"/>
  <c r="G143" i="1"/>
  <c r="I143" i="1" s="1"/>
  <c r="G144" i="1"/>
  <c r="I144" i="1" s="1"/>
  <c r="G145" i="1"/>
  <c r="I145" i="1" s="1"/>
  <c r="G146" i="1"/>
  <c r="I146" i="1" s="1"/>
  <c r="G147" i="1"/>
  <c r="I147" i="1" s="1"/>
  <c r="G148" i="1"/>
  <c r="I148" i="1" s="1"/>
  <c r="G149" i="1"/>
  <c r="I149" i="1" s="1"/>
  <c r="G150" i="1"/>
  <c r="I150" i="1" s="1"/>
  <c r="G151" i="1"/>
  <c r="I151" i="1" s="1"/>
  <c r="G152" i="1"/>
  <c r="I152" i="1" s="1"/>
  <c r="G153" i="1"/>
  <c r="I153" i="1" s="1"/>
  <c r="G154" i="1"/>
  <c r="I154" i="1" s="1"/>
  <c r="G155" i="1"/>
  <c r="I155" i="1" s="1"/>
  <c r="G156" i="1"/>
  <c r="I156" i="1" s="1"/>
  <c r="G157" i="1"/>
  <c r="I157" i="1" s="1"/>
  <c r="G158" i="1"/>
  <c r="I158" i="1" s="1"/>
  <c r="G159" i="1"/>
  <c r="I159" i="1" s="1"/>
  <c r="G160" i="1"/>
  <c r="I160" i="1" s="1"/>
  <c r="G161" i="1"/>
  <c r="I161" i="1" s="1"/>
  <c r="G162" i="1"/>
  <c r="I162" i="1" s="1"/>
  <c r="G163" i="1"/>
  <c r="I163" i="1" s="1"/>
  <c r="G164" i="1"/>
  <c r="I164" i="1" s="1"/>
  <c r="G165" i="1"/>
  <c r="I165" i="1" s="1"/>
  <c r="G166" i="1"/>
  <c r="I166" i="1" s="1"/>
  <c r="F3" i="1"/>
  <c r="F4" i="1"/>
  <c r="F5" i="1"/>
  <c r="F6" i="1"/>
  <c r="F7" i="1"/>
  <c r="F8" i="1"/>
  <c r="F9" i="1"/>
  <c r="F10" i="1"/>
  <c r="F11" i="1"/>
  <c r="F12" i="1"/>
  <c r="F13" i="1"/>
  <c r="F14" i="1"/>
  <c r="F15" i="1"/>
  <c r="F16" i="1"/>
  <c r="F17" i="1"/>
  <c r="F18" i="1"/>
  <c r="F19" i="1"/>
  <c r="F20" i="1"/>
  <c r="F21" i="1"/>
  <c r="F22" i="1"/>
  <c r="F23" i="1"/>
  <c r="F24" i="1"/>
  <c r="F25" i="1"/>
  <c r="F26" i="1"/>
  <c r="F27" i="1"/>
  <c r="F28" i="1"/>
  <c r="F29" i="1"/>
  <c r="F30" i="1"/>
  <c r="F31" i="1"/>
  <c r="F32" i="1"/>
  <c r="F33" i="1"/>
  <c r="F34" i="1"/>
  <c r="F35" i="1"/>
  <c r="F36" i="1"/>
  <c r="F37" i="1"/>
  <c r="F38" i="1"/>
  <c r="F39" i="1"/>
  <c r="F40" i="1"/>
  <c r="F41" i="1"/>
  <c r="F42" i="1"/>
  <c r="F43" i="1"/>
  <c r="F44" i="1"/>
  <c r="F45" i="1"/>
  <c r="F46" i="1"/>
  <c r="F47" i="1"/>
  <c r="F48" i="1"/>
  <c r="F49" i="1"/>
  <c r="F50" i="1"/>
  <c r="F51" i="1"/>
  <c r="F52" i="1"/>
  <c r="F53" i="1"/>
  <c r="F54" i="1"/>
  <c r="F55" i="1"/>
  <c r="F56" i="1"/>
  <c r="F57" i="1"/>
  <c r="F58" i="1"/>
  <c r="F59" i="1"/>
  <c r="F60" i="1"/>
  <c r="F61" i="1"/>
  <c r="F62" i="1"/>
  <c r="F63" i="1"/>
  <c r="F64" i="1"/>
  <c r="F65" i="1"/>
  <c r="F66" i="1"/>
  <c r="F67" i="1"/>
  <c r="F68" i="1"/>
  <c r="F69" i="1"/>
  <c r="F70" i="1"/>
  <c r="F71" i="1"/>
  <c r="F72" i="1"/>
  <c r="F73" i="1"/>
  <c r="F74" i="1"/>
  <c r="F75" i="1"/>
  <c r="F76" i="1"/>
  <c r="F77" i="1"/>
  <c r="F78" i="1"/>
  <c r="F79" i="1"/>
  <c r="F80" i="1"/>
  <c r="F81" i="1"/>
  <c r="F82" i="1"/>
  <c r="F83" i="1"/>
  <c r="F84" i="1"/>
  <c r="F85" i="1"/>
  <c r="F86" i="1"/>
  <c r="F87" i="1"/>
  <c r="F88" i="1"/>
  <c r="F89" i="1"/>
  <c r="F90" i="1"/>
  <c r="F91" i="1"/>
  <c r="F92" i="1"/>
  <c r="F93" i="1"/>
  <c r="F94" i="1"/>
  <c r="F95" i="1"/>
  <c r="F96" i="1"/>
  <c r="F97" i="1"/>
  <c r="F98" i="1"/>
  <c r="F99" i="1"/>
  <c r="F100" i="1"/>
  <c r="F101" i="1"/>
  <c r="F102" i="1"/>
  <c r="F103" i="1"/>
  <c r="F104" i="1"/>
  <c r="F105" i="1"/>
  <c r="F106" i="1"/>
  <c r="F107" i="1"/>
  <c r="F108" i="1"/>
  <c r="F109" i="1"/>
  <c r="F110" i="1"/>
  <c r="F111" i="1"/>
  <c r="F112" i="1"/>
  <c r="F113" i="1"/>
  <c r="F114" i="1"/>
  <c r="F115" i="1"/>
  <c r="F116" i="1"/>
  <c r="F117" i="1"/>
  <c r="F118" i="1"/>
  <c r="F119" i="1"/>
  <c r="F120" i="1"/>
  <c r="F121" i="1"/>
  <c r="F122" i="1"/>
  <c r="F123" i="1"/>
  <c r="F124" i="1"/>
  <c r="F125" i="1"/>
  <c r="F126" i="1"/>
  <c r="F127" i="1"/>
  <c r="F128" i="1"/>
  <c r="F129" i="1"/>
  <c r="F130" i="1"/>
  <c r="F131" i="1"/>
  <c r="F132" i="1"/>
  <c r="F133" i="1"/>
  <c r="F134" i="1"/>
  <c r="F135" i="1"/>
  <c r="F136" i="1"/>
  <c r="F137" i="1"/>
  <c r="F138" i="1"/>
  <c r="F139" i="1"/>
  <c r="F140" i="1"/>
  <c r="F141" i="1"/>
  <c r="F142" i="1"/>
  <c r="F143" i="1"/>
  <c r="F144" i="1"/>
  <c r="F145" i="1"/>
  <c r="F146" i="1"/>
  <c r="F147" i="1"/>
  <c r="F148" i="1"/>
  <c r="F149" i="1"/>
  <c r="F150" i="1"/>
  <c r="F151" i="1"/>
  <c r="F152" i="1"/>
  <c r="F153" i="1"/>
  <c r="F154" i="1"/>
  <c r="F155" i="1"/>
  <c r="F156" i="1"/>
  <c r="F157" i="1"/>
  <c r="F158" i="1"/>
  <c r="F159" i="1"/>
  <c r="F160" i="1"/>
  <c r="F161" i="1"/>
  <c r="F162" i="1"/>
  <c r="F163" i="1"/>
  <c r="F164" i="1"/>
  <c r="F165" i="1"/>
  <c r="F166" i="1"/>
  <c r="G2" i="1"/>
  <c r="I2" i="1" s="1"/>
  <c r="F2" i="1"/>
  <c r="E13" i="5"/>
  <c r="D13" i="5"/>
  <c r="C13" i="5"/>
  <c r="B13" i="5"/>
  <c r="E12" i="5"/>
  <c r="D12" i="5"/>
  <c r="C12" i="5"/>
  <c r="B12" i="5"/>
  <c r="E11" i="5"/>
  <c r="D11" i="5"/>
  <c r="C11" i="5"/>
  <c r="B11" i="5"/>
  <c r="E10" i="5"/>
  <c r="D10" i="5"/>
  <c r="C10" i="5"/>
  <c r="B10" i="5"/>
  <c r="E9" i="5"/>
  <c r="D9" i="5"/>
  <c r="C9" i="5"/>
  <c r="B9" i="5"/>
  <c r="E8" i="5"/>
  <c r="D8" i="5"/>
  <c r="C8" i="5"/>
  <c r="B8" i="5"/>
  <c r="E7" i="5"/>
  <c r="D7" i="5"/>
  <c r="C7" i="5"/>
  <c r="B7" i="5"/>
  <c r="E6" i="5"/>
  <c r="D6" i="5"/>
  <c r="C6" i="5"/>
  <c r="B6" i="5"/>
  <c r="G3" i="5"/>
  <c r="G166" i="4"/>
  <c r="I166" i="4" s="1"/>
  <c r="F166" i="4"/>
  <c r="G165" i="4"/>
  <c r="I165" i="4" s="1"/>
  <c r="F165" i="4"/>
  <c r="G164" i="4"/>
  <c r="I164" i="4" s="1"/>
  <c r="F164" i="4"/>
  <c r="G163" i="4"/>
  <c r="I163" i="4" s="1"/>
  <c r="F163" i="4"/>
  <c r="G162" i="4"/>
  <c r="I162" i="4" s="1"/>
  <c r="F162" i="4"/>
  <c r="G161" i="4"/>
  <c r="I161" i="4" s="1"/>
  <c r="F161" i="4"/>
  <c r="G160" i="4"/>
  <c r="I160" i="4" s="1"/>
  <c r="F160" i="4"/>
  <c r="G159" i="4"/>
  <c r="I159" i="4" s="1"/>
  <c r="F159" i="4"/>
  <c r="G158" i="4"/>
  <c r="I158" i="4" s="1"/>
  <c r="F158" i="4"/>
  <c r="G157" i="4"/>
  <c r="I157" i="4" s="1"/>
  <c r="F157" i="4"/>
  <c r="G156" i="4"/>
  <c r="I156" i="4" s="1"/>
  <c r="F156" i="4"/>
  <c r="G155" i="4"/>
  <c r="I155" i="4" s="1"/>
  <c r="F155" i="4"/>
  <c r="G154" i="4"/>
  <c r="I154" i="4" s="1"/>
  <c r="F154" i="4"/>
  <c r="G153" i="4"/>
  <c r="I153" i="4" s="1"/>
  <c r="F153" i="4"/>
  <c r="G152" i="4"/>
  <c r="I152" i="4" s="1"/>
  <c r="F152" i="4"/>
  <c r="G151" i="4"/>
  <c r="I151" i="4" s="1"/>
  <c r="F151" i="4"/>
  <c r="G150" i="4"/>
  <c r="I150" i="4" s="1"/>
  <c r="F150" i="4"/>
  <c r="G149" i="4"/>
  <c r="I149" i="4" s="1"/>
  <c r="F149" i="4"/>
  <c r="G148" i="4"/>
  <c r="I148" i="4" s="1"/>
  <c r="F148" i="4"/>
  <c r="G147" i="4"/>
  <c r="I147" i="4" s="1"/>
  <c r="F147" i="4"/>
  <c r="G146" i="4"/>
  <c r="I146" i="4" s="1"/>
  <c r="F146" i="4"/>
  <c r="I145" i="4"/>
  <c r="G145" i="4"/>
  <c r="F145" i="4"/>
  <c r="G144" i="4"/>
  <c r="I144" i="4" s="1"/>
  <c r="F144" i="4"/>
  <c r="G143" i="4"/>
  <c r="I143" i="4" s="1"/>
  <c r="F143" i="4"/>
  <c r="G142" i="4"/>
  <c r="I142" i="4" s="1"/>
  <c r="F142" i="4"/>
  <c r="G141" i="4"/>
  <c r="I141" i="4" s="1"/>
  <c r="F141" i="4"/>
  <c r="G140" i="4"/>
  <c r="I140" i="4" s="1"/>
  <c r="F140" i="4"/>
  <c r="G139" i="4"/>
  <c r="I139" i="4" s="1"/>
  <c r="F139" i="4"/>
  <c r="G138" i="4"/>
  <c r="I138" i="4" s="1"/>
  <c r="F138" i="4"/>
  <c r="G137" i="4"/>
  <c r="I137" i="4" s="1"/>
  <c r="F137" i="4"/>
  <c r="G136" i="4"/>
  <c r="I136" i="4" s="1"/>
  <c r="F136" i="4"/>
  <c r="G135" i="4"/>
  <c r="I135" i="4" s="1"/>
  <c r="F135" i="4"/>
  <c r="G134" i="4"/>
  <c r="I134" i="4" s="1"/>
  <c r="F134" i="4"/>
  <c r="G133" i="4"/>
  <c r="I133" i="4" s="1"/>
  <c r="F133" i="4"/>
  <c r="G132" i="4"/>
  <c r="I132" i="4" s="1"/>
  <c r="F132" i="4"/>
  <c r="G131" i="4"/>
  <c r="I131" i="4" s="1"/>
  <c r="F131" i="4"/>
  <c r="G130" i="4"/>
  <c r="I130" i="4" s="1"/>
  <c r="F130" i="4"/>
  <c r="G129" i="4"/>
  <c r="I129" i="4" s="1"/>
  <c r="F129" i="4"/>
  <c r="G128" i="4"/>
  <c r="I128" i="4" s="1"/>
  <c r="F128" i="4"/>
  <c r="G127" i="4"/>
  <c r="I127" i="4" s="1"/>
  <c r="F127" i="4"/>
  <c r="G126" i="4"/>
  <c r="I126" i="4" s="1"/>
  <c r="F126" i="4"/>
  <c r="G125" i="4"/>
  <c r="I125" i="4" s="1"/>
  <c r="F125" i="4"/>
  <c r="G124" i="4"/>
  <c r="I124" i="4" s="1"/>
  <c r="F124" i="4"/>
  <c r="G123" i="4"/>
  <c r="I123" i="4" s="1"/>
  <c r="F123" i="4"/>
  <c r="G122" i="4"/>
  <c r="I122" i="4" s="1"/>
  <c r="F122" i="4"/>
  <c r="G121" i="4"/>
  <c r="I121" i="4" s="1"/>
  <c r="F121" i="4"/>
  <c r="G120" i="4"/>
  <c r="I120" i="4" s="1"/>
  <c r="F120" i="4"/>
  <c r="G119" i="4"/>
  <c r="I119" i="4" s="1"/>
  <c r="F119" i="4"/>
  <c r="G118" i="4"/>
  <c r="I118" i="4" s="1"/>
  <c r="F118" i="4"/>
  <c r="G117" i="4"/>
  <c r="I117" i="4" s="1"/>
  <c r="F117" i="4"/>
  <c r="G116" i="4"/>
  <c r="I116" i="4" s="1"/>
  <c r="F116" i="4"/>
  <c r="I115" i="4"/>
  <c r="G115" i="4"/>
  <c r="F115" i="4"/>
  <c r="G114" i="4"/>
  <c r="I114" i="4" s="1"/>
  <c r="F114" i="4"/>
  <c r="G113" i="4"/>
  <c r="I113" i="4" s="1"/>
  <c r="F113" i="4"/>
  <c r="G112" i="4"/>
  <c r="I112" i="4" s="1"/>
  <c r="F112" i="4"/>
  <c r="G111" i="4"/>
  <c r="I111" i="4" s="1"/>
  <c r="F111" i="4"/>
  <c r="G110" i="4"/>
  <c r="I110" i="4" s="1"/>
  <c r="F110" i="4"/>
  <c r="G109" i="4"/>
  <c r="I109" i="4" s="1"/>
  <c r="F109" i="4"/>
  <c r="G108" i="4"/>
  <c r="I108" i="4" s="1"/>
  <c r="F108" i="4"/>
  <c r="G107" i="4"/>
  <c r="I107" i="4" s="1"/>
  <c r="F107" i="4"/>
  <c r="G106" i="4"/>
  <c r="I106" i="4" s="1"/>
  <c r="F106" i="4"/>
  <c r="G105" i="4"/>
  <c r="I105" i="4" s="1"/>
  <c r="F105" i="4"/>
  <c r="G104" i="4"/>
  <c r="I104" i="4" s="1"/>
  <c r="F104" i="4"/>
  <c r="G103" i="4"/>
  <c r="I103" i="4" s="1"/>
  <c r="F103" i="4"/>
  <c r="G102" i="4"/>
  <c r="I102" i="4" s="1"/>
  <c r="F102" i="4"/>
  <c r="G101" i="4"/>
  <c r="I101" i="4" s="1"/>
  <c r="F101" i="4"/>
  <c r="G100" i="4"/>
  <c r="I100" i="4" s="1"/>
  <c r="F100" i="4"/>
  <c r="G99" i="4"/>
  <c r="I99" i="4" s="1"/>
  <c r="F99" i="4"/>
  <c r="G98" i="4"/>
  <c r="I98" i="4" s="1"/>
  <c r="F98" i="4"/>
  <c r="G97" i="4"/>
  <c r="I97" i="4" s="1"/>
  <c r="F97" i="4"/>
  <c r="G96" i="4"/>
  <c r="I96" i="4" s="1"/>
  <c r="F96" i="4"/>
  <c r="G95" i="4"/>
  <c r="I95" i="4" s="1"/>
  <c r="F95" i="4"/>
  <c r="G94" i="4"/>
  <c r="I94" i="4" s="1"/>
  <c r="F94" i="4"/>
  <c r="G93" i="4"/>
  <c r="I93" i="4" s="1"/>
  <c r="F93" i="4"/>
  <c r="G92" i="4"/>
  <c r="I92" i="4" s="1"/>
  <c r="F92" i="4"/>
  <c r="G91" i="4"/>
  <c r="I91" i="4" s="1"/>
  <c r="F91" i="4"/>
  <c r="G90" i="4"/>
  <c r="I90" i="4" s="1"/>
  <c r="F90" i="4"/>
  <c r="G89" i="4"/>
  <c r="I89" i="4" s="1"/>
  <c r="F89" i="4"/>
  <c r="I88" i="4"/>
  <c r="G88" i="4"/>
  <c r="F88" i="4"/>
  <c r="G87" i="4"/>
  <c r="I87" i="4" s="1"/>
  <c r="F87" i="4"/>
  <c r="G86" i="4"/>
  <c r="I86" i="4" s="1"/>
  <c r="F86" i="4"/>
  <c r="G85" i="4"/>
  <c r="I85" i="4" s="1"/>
  <c r="F85" i="4"/>
  <c r="G84" i="4"/>
  <c r="I84" i="4" s="1"/>
  <c r="F84" i="4"/>
  <c r="G83" i="4"/>
  <c r="I83" i="4" s="1"/>
  <c r="F83" i="4"/>
  <c r="G82" i="4"/>
  <c r="I82" i="4" s="1"/>
  <c r="F82" i="4"/>
  <c r="G81" i="4"/>
  <c r="I81" i="4" s="1"/>
  <c r="F81" i="4"/>
  <c r="G80" i="4"/>
  <c r="I80" i="4" s="1"/>
  <c r="F80" i="4"/>
  <c r="I79" i="4"/>
  <c r="G79" i="4"/>
  <c r="F79" i="4"/>
  <c r="G78" i="4"/>
  <c r="I78" i="4" s="1"/>
  <c r="F78" i="4"/>
  <c r="G77" i="4"/>
  <c r="I77" i="4" s="1"/>
  <c r="F77" i="4"/>
  <c r="G76" i="4"/>
  <c r="I76" i="4" s="1"/>
  <c r="F76" i="4"/>
  <c r="G75" i="4"/>
  <c r="I75" i="4" s="1"/>
  <c r="F75" i="4"/>
  <c r="G74" i="4"/>
  <c r="I74" i="4" s="1"/>
  <c r="F74" i="4"/>
  <c r="G73" i="4"/>
  <c r="I73" i="4" s="1"/>
  <c r="F73" i="4"/>
  <c r="G72" i="4"/>
  <c r="I72" i="4" s="1"/>
  <c r="F72" i="4"/>
  <c r="G71" i="4"/>
  <c r="I71" i="4" s="1"/>
  <c r="F71" i="4"/>
  <c r="G70" i="4"/>
  <c r="I70" i="4" s="1"/>
  <c r="F70" i="4"/>
  <c r="I69" i="4"/>
  <c r="G69" i="4"/>
  <c r="F69" i="4"/>
  <c r="G68" i="4"/>
  <c r="I68" i="4" s="1"/>
  <c r="F68" i="4"/>
  <c r="G67" i="4"/>
  <c r="I67" i="4" s="1"/>
  <c r="F67" i="4"/>
  <c r="G66" i="4"/>
  <c r="I66" i="4" s="1"/>
  <c r="F66" i="4"/>
  <c r="G65" i="4"/>
  <c r="I65" i="4" s="1"/>
  <c r="F65" i="4"/>
  <c r="G64" i="4"/>
  <c r="I64" i="4" s="1"/>
  <c r="F64" i="4"/>
  <c r="G63" i="4"/>
  <c r="I63" i="4" s="1"/>
  <c r="F63" i="4"/>
  <c r="G62" i="4"/>
  <c r="I62" i="4" s="1"/>
  <c r="F62" i="4"/>
  <c r="G61" i="4"/>
  <c r="I61" i="4" s="1"/>
  <c r="F61" i="4"/>
  <c r="G60" i="4"/>
  <c r="I60" i="4" s="1"/>
  <c r="F60" i="4"/>
  <c r="G59" i="4"/>
  <c r="I59" i="4" s="1"/>
  <c r="F59" i="4"/>
  <c r="G58" i="4"/>
  <c r="I58" i="4" s="1"/>
  <c r="F58" i="4"/>
  <c r="G57" i="4"/>
  <c r="I57" i="4" s="1"/>
  <c r="F57" i="4"/>
  <c r="G56" i="4"/>
  <c r="I56" i="4" s="1"/>
  <c r="F56" i="4"/>
  <c r="G55" i="4"/>
  <c r="I55" i="4" s="1"/>
  <c r="F55" i="4"/>
  <c r="G54" i="4"/>
  <c r="I54" i="4" s="1"/>
  <c r="F54" i="4"/>
  <c r="G53" i="4"/>
  <c r="I53" i="4" s="1"/>
  <c r="F53" i="4"/>
  <c r="G52" i="4"/>
  <c r="I52" i="4" s="1"/>
  <c r="F52" i="4"/>
  <c r="G51" i="4"/>
  <c r="I51" i="4" s="1"/>
  <c r="F51" i="4"/>
  <c r="G50" i="4"/>
  <c r="I50" i="4" s="1"/>
  <c r="F50" i="4"/>
  <c r="G49" i="4"/>
  <c r="I49" i="4" s="1"/>
  <c r="F49" i="4"/>
  <c r="G48" i="4"/>
  <c r="I48" i="4" s="1"/>
  <c r="F48" i="4"/>
  <c r="G47" i="4"/>
  <c r="I47" i="4" s="1"/>
  <c r="F47" i="4"/>
  <c r="G46" i="4"/>
  <c r="I46" i="4" s="1"/>
  <c r="F46" i="4"/>
  <c r="G45" i="4"/>
  <c r="I45" i="4" s="1"/>
  <c r="F45" i="4"/>
  <c r="G44" i="4"/>
  <c r="I44" i="4" s="1"/>
  <c r="F44" i="4"/>
  <c r="G43" i="4"/>
  <c r="I43" i="4" s="1"/>
  <c r="F43" i="4"/>
  <c r="G42" i="4"/>
  <c r="I42" i="4" s="1"/>
  <c r="F42" i="4"/>
  <c r="G41" i="4"/>
  <c r="I41" i="4" s="1"/>
  <c r="F41" i="4"/>
  <c r="G40" i="4"/>
  <c r="I40" i="4" s="1"/>
  <c r="F40" i="4"/>
  <c r="G39" i="4"/>
  <c r="I39" i="4" s="1"/>
  <c r="F39" i="4"/>
  <c r="G38" i="4"/>
  <c r="I38" i="4" s="1"/>
  <c r="F38" i="4"/>
  <c r="I37" i="4"/>
  <c r="G37" i="4"/>
  <c r="F37" i="4"/>
  <c r="G36" i="4"/>
  <c r="I36" i="4" s="1"/>
  <c r="F36" i="4"/>
  <c r="G35" i="4"/>
  <c r="I35" i="4" s="1"/>
  <c r="F35" i="4"/>
  <c r="G34" i="4"/>
  <c r="I34" i="4" s="1"/>
  <c r="F34" i="4"/>
  <c r="G33" i="4"/>
  <c r="I33" i="4" s="1"/>
  <c r="F33" i="4"/>
  <c r="G32" i="4"/>
  <c r="I32" i="4" s="1"/>
  <c r="F32" i="4"/>
  <c r="G31" i="4"/>
  <c r="I31" i="4" s="1"/>
  <c r="F31" i="4"/>
  <c r="N30" i="4"/>
  <c r="G30" i="4"/>
  <c r="I30" i="4" s="1"/>
  <c r="F30" i="4"/>
  <c r="N29" i="4"/>
  <c r="G29" i="4"/>
  <c r="I29" i="4" s="1"/>
  <c r="F29" i="4"/>
  <c r="N28" i="4"/>
  <c r="G28" i="4"/>
  <c r="I28" i="4" s="1"/>
  <c r="F28" i="4"/>
  <c r="N27" i="4"/>
  <c r="G27" i="4"/>
  <c r="I27" i="4" s="1"/>
  <c r="F27" i="4"/>
  <c r="N26" i="4"/>
  <c r="G26" i="4"/>
  <c r="I26" i="4" s="1"/>
  <c r="F26" i="4"/>
  <c r="N25" i="4"/>
  <c r="G25" i="4"/>
  <c r="I25" i="4" s="1"/>
  <c r="F25" i="4"/>
  <c r="T24" i="4"/>
  <c r="N24" i="4"/>
  <c r="G24" i="4"/>
  <c r="I24" i="4" s="1"/>
  <c r="F24" i="4"/>
  <c r="T23" i="4"/>
  <c r="N23" i="4"/>
  <c r="G23" i="4"/>
  <c r="I23" i="4" s="1"/>
  <c r="F23" i="4"/>
  <c r="N22" i="4"/>
  <c r="G22" i="4"/>
  <c r="I22" i="4" s="1"/>
  <c r="F22" i="4"/>
  <c r="N21" i="4"/>
  <c r="G21" i="4"/>
  <c r="I21" i="4" s="1"/>
  <c r="F21" i="4"/>
  <c r="N20" i="4"/>
  <c r="G20" i="4"/>
  <c r="I20" i="4" s="1"/>
  <c r="F20" i="4"/>
  <c r="N19" i="4"/>
  <c r="G19" i="4"/>
  <c r="I19" i="4" s="1"/>
  <c r="F19" i="4"/>
  <c r="N18" i="4"/>
  <c r="G18" i="4"/>
  <c r="I18" i="4" s="1"/>
  <c r="F18" i="4"/>
  <c r="N17" i="4"/>
  <c r="G17" i="4"/>
  <c r="I17" i="4" s="1"/>
  <c r="F17" i="4"/>
  <c r="N16" i="4"/>
  <c r="G16" i="4"/>
  <c r="I16" i="4" s="1"/>
  <c r="F16" i="4"/>
  <c r="N15" i="4"/>
  <c r="G15" i="4"/>
  <c r="I15" i="4" s="1"/>
  <c r="F15" i="4"/>
  <c r="N14" i="4"/>
  <c r="G14" i="4"/>
  <c r="I14" i="4" s="1"/>
  <c r="F14" i="4"/>
  <c r="N13" i="4"/>
  <c r="G13" i="4"/>
  <c r="I13" i="4" s="1"/>
  <c r="F13" i="4"/>
  <c r="T12" i="4"/>
  <c r="N12" i="4"/>
  <c r="G12" i="4"/>
  <c r="I12" i="4" s="1"/>
  <c r="F12" i="4"/>
  <c r="N11" i="4"/>
  <c r="G11" i="4"/>
  <c r="I11" i="4" s="1"/>
  <c r="F11" i="4"/>
  <c r="N10" i="4"/>
  <c r="G10" i="4"/>
  <c r="I10" i="4" s="1"/>
  <c r="F10" i="4"/>
  <c r="N9" i="4"/>
  <c r="G9" i="4"/>
  <c r="I9" i="4" s="1"/>
  <c r="F9" i="4"/>
  <c r="N8" i="4"/>
  <c r="G8" i="4"/>
  <c r="I8" i="4" s="1"/>
  <c r="F8" i="4"/>
  <c r="N7" i="4"/>
  <c r="G7" i="4"/>
  <c r="I7" i="4" s="1"/>
  <c r="F7" i="4"/>
  <c r="Z6" i="4" a="1"/>
  <c r="Z6" i="4" s="1"/>
  <c r="X6" i="4"/>
  <c r="V6" i="4" a="1"/>
  <c r="V6" i="4" s="1"/>
  <c r="T6" i="4"/>
  <c r="N6" i="4"/>
  <c r="G6" i="4"/>
  <c r="I6" i="4" s="1"/>
  <c r="F6" i="4"/>
  <c r="Z5" i="4" a="1"/>
  <c r="Z5" i="4" s="1"/>
  <c r="X5" i="4"/>
  <c r="V5" i="4" a="1"/>
  <c r="V5" i="4" s="1"/>
  <c r="T5" i="4"/>
  <c r="N5" i="4"/>
  <c r="G5" i="4"/>
  <c r="I5" i="4" s="1"/>
  <c r="F5" i="4"/>
  <c r="Z4" i="4" a="1"/>
  <c r="Z4" i="4" s="1"/>
  <c r="X4" i="4"/>
  <c r="V4" i="4" a="1"/>
  <c r="V4" i="4" s="1"/>
  <c r="T4" i="4"/>
  <c r="N4" i="4"/>
  <c r="G4" i="4"/>
  <c r="I4" i="4" s="1"/>
  <c r="F4" i="4"/>
  <c r="Z3" i="4" a="1"/>
  <c r="Z3" i="4" s="1"/>
  <c r="X3" i="4"/>
  <c r="V3" i="4" a="1"/>
  <c r="V3" i="4" s="1"/>
  <c r="T3" i="4"/>
  <c r="N3" i="4"/>
  <c r="G3" i="4"/>
  <c r="I3" i="4" s="1"/>
  <c r="F3" i="4"/>
  <c r="N2" i="4"/>
  <c r="G2" i="4"/>
  <c r="I2" i="4" s="1"/>
  <c r="F2" i="4"/>
  <c r="O19" i="1" l="1"/>
  <c r="O28" i="1"/>
  <c r="U24" i="1"/>
  <c r="V24" i="1" s="1"/>
  <c r="U23" i="1"/>
  <c r="V23" i="1" s="1"/>
  <c r="O20" i="1"/>
  <c r="AA5" i="1"/>
  <c r="O4" i="1"/>
  <c r="Y6" i="1"/>
  <c r="O18" i="1"/>
  <c r="O3" i="1"/>
  <c r="W4" i="1"/>
  <c r="U4" i="1"/>
  <c r="O17" i="1"/>
  <c r="O16" i="1"/>
  <c r="O27" i="1"/>
  <c r="O15" i="1"/>
  <c r="Y5" i="1"/>
  <c r="O14" i="1"/>
  <c r="O30" i="1"/>
  <c r="O13" i="1"/>
  <c r="O12" i="1"/>
  <c r="W3" i="1"/>
  <c r="U3" i="1"/>
  <c r="O2" i="1"/>
  <c r="Y3" i="1"/>
  <c r="O22" i="1"/>
  <c r="O11" i="1"/>
  <c r="O26" i="1"/>
  <c r="Y4" i="1"/>
  <c r="O10" i="1"/>
  <c r="O25" i="1"/>
  <c r="O9" i="1"/>
  <c r="O29" i="1"/>
  <c r="O24" i="1"/>
  <c r="W6" i="1"/>
  <c r="O8" i="1"/>
  <c r="U6" i="1"/>
  <c r="O23" i="1"/>
  <c r="O7" i="1"/>
  <c r="AA3" i="1"/>
  <c r="U12" i="1"/>
  <c r="O6" i="1"/>
  <c r="O21" i="1"/>
  <c r="O5" i="1"/>
  <c r="W5" i="1"/>
  <c r="U5" i="1"/>
  <c r="O12" i="4"/>
  <c r="O8" i="4"/>
  <c r="O19" i="4"/>
  <c r="O10" i="4"/>
  <c r="G7" i="5"/>
  <c r="G11" i="5"/>
  <c r="W3" i="4" a="1"/>
  <c r="W3" i="4" s="1"/>
  <c r="O3" i="4"/>
  <c r="G8" i="5"/>
  <c r="G12" i="5"/>
  <c r="T7" i="4"/>
  <c r="O9" i="4"/>
  <c r="Y6" i="4"/>
  <c r="O14" i="4"/>
  <c r="O24" i="4"/>
  <c r="X7" i="4"/>
  <c r="O17" i="4"/>
  <c r="Y5" i="4"/>
  <c r="O28" i="4"/>
  <c r="O6" i="4"/>
  <c r="O13" i="4"/>
  <c r="O18" i="4"/>
  <c r="O4" i="4"/>
  <c r="O23" i="4"/>
  <c r="O30" i="4"/>
  <c r="N31" i="4"/>
  <c r="O15" i="4"/>
  <c r="O20" i="4"/>
  <c r="O29" i="4"/>
  <c r="G9" i="5"/>
  <c r="O16" i="4"/>
  <c r="O25" i="4"/>
  <c r="G13" i="5"/>
  <c r="O21" i="4"/>
  <c r="G6" i="5"/>
  <c r="G10" i="5"/>
  <c r="Z7" i="4"/>
  <c r="Y4" i="4"/>
  <c r="O27" i="4"/>
  <c r="Y3" i="4"/>
  <c r="O22" i="4"/>
  <c r="O11" i="4"/>
  <c r="O5" i="4"/>
  <c r="W4" i="4" a="1"/>
  <c r="W4" i="4" s="1"/>
  <c r="U5" i="4"/>
  <c r="U4" i="4"/>
  <c r="O7" i="4"/>
  <c r="V7" i="4"/>
  <c r="U12" i="4"/>
  <c r="U6" i="4"/>
  <c r="O2" i="4"/>
  <c r="W5" i="4" a="1"/>
  <c r="W5" i="4" s="1"/>
  <c r="O26" i="4"/>
  <c r="AA3" i="4" a="1"/>
  <c r="AA3" i="4" s="1"/>
  <c r="W6" i="4" a="1"/>
  <c r="W6" i="4" s="1"/>
  <c r="AA4" i="4" a="1"/>
  <c r="AA4" i="4" s="1"/>
  <c r="U24" i="4"/>
  <c r="V24" i="4" s="1"/>
  <c r="AA5" i="4" a="1"/>
  <c r="AA5" i="4" s="1"/>
  <c r="AA6" i="4" a="1"/>
  <c r="AA6" i="4" s="1"/>
  <c r="U3" i="4"/>
  <c r="U23" i="4"/>
  <c r="V23" i="4" s="1"/>
  <c r="P28" i="1" l="1"/>
  <c r="P8" i="1"/>
  <c r="P30" i="1"/>
  <c r="P6" i="1"/>
  <c r="P24" i="1"/>
  <c r="P26" i="1"/>
  <c r="P17" i="1"/>
  <c r="P21" i="1"/>
  <c r="P20" i="1"/>
  <c r="P7" i="1"/>
  <c r="P23" i="1"/>
  <c r="P10" i="1"/>
  <c r="P4" i="1"/>
  <c r="P22" i="1"/>
  <c r="P12" i="1"/>
  <c r="P9" i="1"/>
  <c r="P16" i="1"/>
  <c r="P13" i="1"/>
  <c r="P25" i="1"/>
  <c r="P29" i="1"/>
  <c r="P3" i="1"/>
  <c r="P2" i="1"/>
  <c r="P19" i="1"/>
  <c r="P11" i="1"/>
  <c r="P14" i="1"/>
  <c r="P15" i="1"/>
  <c r="P5" i="1"/>
  <c r="P27" i="1"/>
  <c r="P18" i="1"/>
  <c r="Y7" i="4"/>
  <c r="W7" i="4"/>
  <c r="P29" i="4"/>
  <c r="P7" i="4"/>
  <c r="P21" i="4"/>
  <c r="P10" i="4"/>
  <c r="P9" i="4"/>
  <c r="P30" i="4"/>
  <c r="P5" i="4"/>
  <c r="P23" i="4"/>
  <c r="AA7" i="4"/>
  <c r="P3" i="4"/>
  <c r="P17" i="4"/>
  <c r="P26" i="4"/>
  <c r="P25" i="4"/>
  <c r="P4" i="4"/>
  <c r="P16" i="4"/>
  <c r="P13" i="4"/>
  <c r="P11" i="4"/>
  <c r="P22" i="4"/>
  <c r="P27" i="4"/>
  <c r="P15" i="4"/>
  <c r="P18" i="4"/>
  <c r="U7" i="4"/>
  <c r="P2" i="4"/>
  <c r="O31" i="4"/>
  <c r="P20" i="4"/>
  <c r="P8" i="4"/>
  <c r="P12" i="4"/>
  <c r="P24" i="4"/>
  <c r="P19" i="4"/>
  <c r="P6" i="4"/>
  <c r="P14" i="4"/>
  <c r="P28" i="4"/>
  <c r="G3" i="3"/>
  <c r="Z7" i="1"/>
  <c r="X7" i="1"/>
  <c r="W7" i="1"/>
  <c r="U7" i="1"/>
  <c r="O31" i="1"/>
  <c r="N31" i="1"/>
  <c r="Y7" i="1"/>
  <c r="AA7" i="1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CCU</author>
  </authors>
  <commentList>
    <comment ref="F1" authorId="0" shapeId="0" xr:uid="{00000000-0006-0000-0000-000001000000}">
      <text>
        <r>
          <rPr>
            <b/>
            <sz val="9"/>
            <color indexed="81"/>
            <rFont val="新細明體"/>
            <family val="1"/>
            <charset val="136"/>
          </rPr>
          <t>CCU:</t>
        </r>
        <r>
          <rPr>
            <sz val="9"/>
            <color indexed="81"/>
            <rFont val="新細明體"/>
            <family val="1"/>
            <charset val="136"/>
          </rPr>
          <t xml:space="preserve">
以價格的54.5%
計算其成本價
但取其十位整數
個位捨棄不進位
</t>
        </r>
        <r>
          <rPr>
            <b/>
            <sz val="9"/>
            <color indexed="10"/>
            <rFont val="新細明體"/>
            <family val="1"/>
            <charset val="136"/>
          </rPr>
          <t>ex: 7085→7080</t>
        </r>
      </text>
    </comment>
    <comment ref="G1" authorId="0" shapeId="0" xr:uid="{00000000-0006-0000-0000-000002000000}">
      <text>
        <r>
          <rPr>
            <b/>
            <sz val="9"/>
            <color indexed="81"/>
            <rFont val="新細明體"/>
            <family val="1"/>
            <charset val="136"/>
          </rPr>
          <t>CCU:</t>
        </r>
        <r>
          <rPr>
            <sz val="9"/>
            <color indexed="81"/>
            <rFont val="新細明體"/>
            <family val="1"/>
            <charset val="136"/>
          </rPr>
          <t xml:space="preserve">
CCU:
以價格的76.57%
四捨五入進位到個位數來計算其銷售價格2</t>
        </r>
      </text>
    </comment>
    <comment ref="I1" authorId="0" shapeId="0" xr:uid="{00000000-0006-0000-0000-000003000000}">
      <text>
        <r>
          <rPr>
            <b/>
            <sz val="9"/>
            <color indexed="81"/>
            <rFont val="新細明體"/>
            <family val="1"/>
            <charset val="136"/>
          </rPr>
          <t xml:space="preserve">CCU:
請以"銷路價格2"再加5%稅額
為計算基礎.
乘以銷售台數. 計算條件如下
如果銷售台數&lt;=5台.不打折.只取整數位.
如果銷售台數&gt;5台.打95折.並強制捨至十位數位.
如果銷售台數&gt;10台.打9折.強制進位取至百位數.
</t>
        </r>
      </text>
    </comment>
    <comment ref="S12" authorId="0" shapeId="0" xr:uid="{00000000-0006-0000-0000-000004000000}">
      <text>
        <r>
          <rPr>
            <b/>
            <sz val="9"/>
            <color indexed="81"/>
            <rFont val="新細明體"/>
            <family val="1"/>
            <charset val="136"/>
          </rPr>
          <t>CCU:</t>
        </r>
        <r>
          <rPr>
            <sz val="9"/>
            <color indexed="81"/>
            <rFont val="新細明體"/>
            <family val="1"/>
            <charset val="136"/>
          </rPr>
          <t xml:space="preserve">
</t>
        </r>
        <r>
          <rPr>
            <b/>
            <sz val="10"/>
            <color indexed="10"/>
            <rFont val="新細明體"/>
            <family val="1"/>
            <charset val="136"/>
          </rPr>
          <t>請填上販賣日期</t>
        </r>
      </text>
    </comment>
  </commentList>
</comments>
</file>

<file path=xl/sharedStrings.xml><?xml version="1.0" encoding="utf-8"?>
<sst xmlns="http://schemas.openxmlformats.org/spreadsheetml/2006/main" count="823" uniqueCount="66">
  <si>
    <t>商品</t>
  </si>
  <si>
    <t>安全靴</t>
  </si>
  <si>
    <t>日本</t>
  </si>
  <si>
    <t>韓国</t>
  </si>
  <si>
    <t>No</t>
    <phoneticPr fontId="2"/>
  </si>
  <si>
    <t>最大</t>
    <phoneticPr fontId="2"/>
  </si>
  <si>
    <t>最小</t>
    <phoneticPr fontId="2"/>
  </si>
  <si>
    <t>銷售排名</t>
    <phoneticPr fontId="2"/>
  </si>
  <si>
    <t>全部</t>
    <phoneticPr fontId="2"/>
  </si>
  <si>
    <t>銷售日</t>
    <phoneticPr fontId="2"/>
  </si>
  <si>
    <t>生産地</t>
    <phoneticPr fontId="2"/>
  </si>
  <si>
    <t>台灣</t>
  </si>
  <si>
    <t>定價</t>
    <phoneticPr fontId="2"/>
  </si>
  <si>
    <t>銷路價格1</t>
    <phoneticPr fontId="2"/>
  </si>
  <si>
    <t>銷路價格2</t>
  </si>
  <si>
    <t>銷售金額</t>
    <phoneticPr fontId="2"/>
  </si>
  <si>
    <t>台灣</t>
    <phoneticPr fontId="2"/>
  </si>
  <si>
    <t>商品</t>
    <phoneticPr fontId="2"/>
  </si>
  <si>
    <t>液晶顯示器</t>
  </si>
  <si>
    <t>雙層DVD燒錄機</t>
  </si>
  <si>
    <t>摺疊腳踏車</t>
  </si>
  <si>
    <t>高容量MP3</t>
  </si>
  <si>
    <t>高畫質數位像機</t>
  </si>
  <si>
    <t>隨身碟(1G)</t>
  </si>
  <si>
    <t>照相手機</t>
  </si>
  <si>
    <t>電子顯微鏡</t>
  </si>
  <si>
    <t>掃描器</t>
  </si>
  <si>
    <t>無線電話機</t>
  </si>
  <si>
    <t>子母無線電話機</t>
  </si>
  <si>
    <t>無線鍵盤組</t>
  </si>
  <si>
    <t>藍芽耳機</t>
  </si>
  <si>
    <t>PDA手機</t>
  </si>
  <si>
    <t>印表機</t>
  </si>
  <si>
    <t>高頻無線電話機A</t>
  </si>
  <si>
    <t>超高頻無線電話機</t>
  </si>
  <si>
    <t>事務機</t>
  </si>
  <si>
    <t>迷你硬碟</t>
  </si>
  <si>
    <t>視訊攝影機</t>
  </si>
  <si>
    <t>真皮背包</t>
  </si>
  <si>
    <t>無線網路基地台</t>
  </si>
  <si>
    <t>無線網路卡</t>
  </si>
  <si>
    <t>手寫板</t>
  </si>
  <si>
    <t>傳真機</t>
  </si>
  <si>
    <t>雷射印表機</t>
  </si>
  <si>
    <t>數位電視接收機</t>
  </si>
  <si>
    <t>銷售台數</t>
    <phoneticPr fontId="2"/>
  </si>
  <si>
    <t>中國</t>
  </si>
  <si>
    <t>成龍</t>
    <phoneticPr fontId="2"/>
  </si>
  <si>
    <t>劉德華</t>
    <phoneticPr fontId="2"/>
  </si>
  <si>
    <t>張惠妹</t>
    <phoneticPr fontId="2"/>
  </si>
  <si>
    <t>小S</t>
    <phoneticPr fontId="2"/>
  </si>
  <si>
    <t>合計額</t>
  </si>
  <si>
    <t>出差預支額</t>
    <phoneticPr fontId="2"/>
  </si>
  <si>
    <t>合計(張.枚)量</t>
    <phoneticPr fontId="2"/>
  </si>
  <si>
    <t>一万円券</t>
    <phoneticPr fontId="2"/>
  </si>
  <si>
    <t>五千円券</t>
    <phoneticPr fontId="2"/>
  </si>
  <si>
    <t>千円券</t>
    <phoneticPr fontId="2"/>
  </si>
  <si>
    <t>500円硬幣</t>
    <phoneticPr fontId="2"/>
  </si>
  <si>
    <t>100円硬幣</t>
  </si>
  <si>
    <t>10円硬幣</t>
  </si>
  <si>
    <t>5円硬幣</t>
  </si>
  <si>
    <t>1円硬幣</t>
  </si>
  <si>
    <t>合計量</t>
    <phoneticPr fontId="2"/>
  </si>
  <si>
    <t>)</t>
    <phoneticPr fontId="2"/>
  </si>
  <si>
    <t>日本</t>
    <phoneticPr fontId="2"/>
  </si>
  <si>
    <t>數位電視接收機</t>
    <phoneticPr fontId="2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</si>
</sst>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numFmts count="8">
    <numFmt numFmtId="176" formatCode="&quot;\&quot;#,##0;[Red]&quot;\&quot;\-#,##0"/>
    <numFmt numFmtId="177" formatCode="m&quot;月&quot;d&quot;日&quot;"/>
    <numFmt numFmtId="178" formatCode="#,##0.0;[Red]\-#,##0.0"/>
    <numFmt numFmtId="179" formatCode="[$¥-411]#,##0_);[Red]\([$¥-411]#,##0\)"/>
    <numFmt numFmtId="180" formatCode="#,##0.000;[Red]\-#,##0.000"/>
    <numFmt numFmtId="181" formatCode="#,##0&quot;張&quot;"/>
    <numFmt numFmtId="182" formatCode="#,##0&quot;枚&quot;"/>
    <numFmt numFmtId="183" formatCode="General&quot;枚&quot;"/>
  </numFmts>
  <fonts count="15">
    <font>
      <sz val="11"/>
      <name val="ＭＳ Ｐゴシック"/>
      <family val="2"/>
      <charset val="128"/>
    </font>
    <font>
      <sz val="11"/>
      <name val="ＭＳ Ｐゴシック"/>
      <family val="2"/>
      <charset val="128"/>
    </font>
    <font>
      <sz val="6"/>
      <name val="ＭＳ Ｐゴシック"/>
      <family val="2"/>
      <charset val="128"/>
    </font>
    <font>
      <sz val="9"/>
      <color indexed="81"/>
      <name val="新細明體"/>
      <family val="1"/>
      <charset val="136"/>
    </font>
    <font>
      <b/>
      <sz val="9"/>
      <color indexed="81"/>
      <name val="新細明體"/>
      <family val="1"/>
      <charset val="136"/>
    </font>
    <font>
      <b/>
      <sz val="9"/>
      <color indexed="10"/>
      <name val="新細明體"/>
      <family val="1"/>
      <charset val="136"/>
    </font>
    <font>
      <b/>
      <sz val="10"/>
      <color indexed="10"/>
      <name val="新細明體"/>
      <family val="1"/>
      <charset val="136"/>
    </font>
    <font>
      <b/>
      <sz val="11"/>
      <name val="華康中黑體(P)-UN"/>
      <family val="2"/>
      <charset val="136"/>
    </font>
    <font>
      <sz val="11"/>
      <name val="華康中黑體(P)-UN"/>
      <family val="2"/>
      <charset val="136"/>
    </font>
    <font>
      <sz val="11"/>
      <name val="Arial Unicode MS"/>
      <family val="2"/>
      <charset val="136"/>
    </font>
    <font>
      <sz val="9"/>
      <name val="細明體"/>
      <family val="3"/>
      <charset val="136"/>
    </font>
    <font>
      <sz val="14"/>
      <name val="Arial Unicode MS"/>
      <family val="2"/>
      <charset val="136"/>
    </font>
    <font>
      <sz val="11"/>
      <color indexed="10"/>
      <name val="Arial Unicode MS"/>
      <family val="2"/>
      <charset val="136"/>
    </font>
    <font>
      <b/>
      <sz val="12"/>
      <color theme="0"/>
      <name val="華康中黑體(P)-UN"/>
      <family val="1"/>
      <charset val="136"/>
    </font>
    <font>
      <sz val="11"/>
      <name val="新細明體"/>
      <family val="1"/>
      <charset val="136"/>
    </font>
  </fonts>
  <fills count="11">
    <fill>
      <patternFill patternType="none"/>
    </fill>
    <fill>
      <patternFill patternType="gray125"/>
    </fill>
    <fill>
      <patternFill patternType="solid">
        <fgColor indexed="42"/>
        <bgColor indexed="64"/>
      </patternFill>
    </fill>
    <fill>
      <patternFill patternType="solid">
        <fgColor indexed="11"/>
        <bgColor indexed="64"/>
      </patternFill>
    </fill>
    <fill>
      <patternFill patternType="solid">
        <fgColor indexed="51"/>
        <bgColor indexed="64"/>
      </patternFill>
    </fill>
    <fill>
      <patternFill patternType="solid">
        <fgColor indexed="43"/>
        <bgColor indexed="64"/>
      </patternFill>
    </fill>
    <fill>
      <patternFill patternType="solid">
        <fgColor indexed="45"/>
        <bgColor indexed="64"/>
      </patternFill>
    </fill>
    <fill>
      <patternFill patternType="solid">
        <fgColor indexed="47"/>
        <bgColor indexed="64"/>
      </patternFill>
    </fill>
    <fill>
      <patternFill patternType="solid">
        <fgColor indexed="15"/>
        <bgColor indexed="64"/>
      </patternFill>
    </fill>
    <fill>
      <patternFill patternType="solid">
        <fgColor indexed="41"/>
        <bgColor indexed="64"/>
      </patternFill>
    </fill>
    <fill>
      <patternFill patternType="solid">
        <fgColor rgb="FF0070C0"/>
        <bgColor indexed="64"/>
      </patternFill>
    </fill>
  </fills>
  <borders count="2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/>
      <top/>
      <bottom/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</borders>
  <cellStyleXfs count="5">
    <xf numFmtId="0" fontId="0" fillId="0" borderId="0"/>
    <xf numFmtId="40" fontId="1" fillId="0" borderId="0" applyFont="0" applyFill="0" applyBorder="0" applyAlignment="0" applyProtection="0"/>
    <xf numFmtId="38" fontId="1" fillId="0" borderId="0" applyFont="0" applyFill="0" applyBorder="0" applyAlignment="0" applyProtection="0"/>
    <xf numFmtId="176" fontId="1" fillId="0" borderId="0" applyFont="0" applyFill="0" applyBorder="0" applyAlignment="0" applyProtection="0"/>
    <xf numFmtId="176" fontId="1" fillId="0" borderId="0" applyFont="0" applyFill="0" applyBorder="0" applyAlignment="0" applyProtection="0"/>
  </cellStyleXfs>
  <cellXfs count="118">
    <xf numFmtId="0" fontId="0" fillId="0" borderId="0" xfId="0"/>
    <xf numFmtId="0" fontId="7" fillId="2" borderId="0" xfId="0" applyFont="1" applyFill="1" applyBorder="1" applyAlignment="1">
      <alignment horizontal="center"/>
    </xf>
    <xf numFmtId="0" fontId="8" fillId="0" borderId="0" xfId="0" applyFont="1" applyFill="1" applyBorder="1"/>
    <xf numFmtId="0" fontId="7" fillId="2" borderId="1" xfId="0" applyFont="1" applyFill="1" applyBorder="1" applyAlignment="1">
      <alignment horizontal="center"/>
    </xf>
    <xf numFmtId="0" fontId="8" fillId="0" borderId="0" xfId="0" applyFont="1" applyBorder="1"/>
    <xf numFmtId="177" fontId="8" fillId="0" borderId="0" xfId="0" applyNumberFormat="1" applyFont="1"/>
    <xf numFmtId="38" fontId="8" fillId="0" borderId="0" xfId="2" applyFont="1" applyBorder="1"/>
    <xf numFmtId="178" fontId="8" fillId="5" borderId="0" xfId="2" applyNumberFormat="1" applyFont="1" applyFill="1" applyBorder="1"/>
    <xf numFmtId="40" fontId="8" fillId="5" borderId="0" xfId="2" applyNumberFormat="1" applyFont="1" applyFill="1" applyBorder="1"/>
    <xf numFmtId="0" fontId="8" fillId="0" borderId="1" xfId="0" applyFont="1" applyBorder="1" applyAlignment="1">
      <alignment horizontal="center"/>
    </xf>
    <xf numFmtId="0" fontId="8" fillId="5" borderId="1" xfId="0" applyFont="1" applyFill="1" applyBorder="1"/>
    <xf numFmtId="0" fontId="7" fillId="2" borderId="6" xfId="0" applyFont="1" applyFill="1" applyBorder="1" applyAlignment="1">
      <alignment horizontal="center"/>
    </xf>
    <xf numFmtId="0" fontId="7" fillId="2" borderId="7" xfId="0" applyFont="1" applyFill="1" applyBorder="1" applyAlignment="1">
      <alignment horizontal="center"/>
    </xf>
    <xf numFmtId="0" fontId="8" fillId="0" borderId="8" xfId="0" applyFont="1" applyBorder="1" applyAlignment="1">
      <alignment horizontal="center"/>
    </xf>
    <xf numFmtId="0" fontId="8" fillId="5" borderId="9" xfId="0" applyFont="1" applyFill="1" applyBorder="1"/>
    <xf numFmtId="38" fontId="8" fillId="5" borderId="9" xfId="0" applyNumberFormat="1" applyFont="1" applyFill="1" applyBorder="1"/>
    <xf numFmtId="0" fontId="8" fillId="0" borderId="11" xfId="0" applyFont="1" applyBorder="1" applyAlignment="1">
      <alignment horizontal="center"/>
    </xf>
    <xf numFmtId="0" fontId="8" fillId="0" borderId="14" xfId="0" applyFont="1" applyFill="1" applyBorder="1"/>
    <xf numFmtId="0" fontId="7" fillId="2" borderId="15" xfId="0" applyFont="1" applyFill="1" applyBorder="1" applyAlignment="1">
      <alignment horizontal="center"/>
    </xf>
    <xf numFmtId="0" fontId="8" fillId="0" borderId="16" xfId="0" applyFont="1" applyBorder="1" applyAlignment="1">
      <alignment horizontal="center"/>
    </xf>
    <xf numFmtId="0" fontId="8" fillId="0" borderId="0" xfId="0" applyFont="1" applyBorder="1" applyAlignment="1">
      <alignment horizontal="center"/>
    </xf>
    <xf numFmtId="0" fontId="8" fillId="7" borderId="1" xfId="0" applyFont="1" applyFill="1" applyBorder="1"/>
    <xf numFmtId="0" fontId="8" fillId="7" borderId="21" xfId="0" applyFont="1" applyFill="1" applyBorder="1"/>
    <xf numFmtId="38" fontId="8" fillId="5" borderId="0" xfId="2" applyFont="1" applyFill="1" applyBorder="1"/>
    <xf numFmtId="177" fontId="8" fillId="8" borderId="19" xfId="0" applyNumberFormat="1" applyFont="1" applyFill="1" applyBorder="1"/>
    <xf numFmtId="38" fontId="8" fillId="5" borderId="1" xfId="1" applyNumberFormat="1" applyFont="1" applyFill="1" applyBorder="1"/>
    <xf numFmtId="38" fontId="8" fillId="0" borderId="1" xfId="0" applyNumberFormat="1" applyFont="1" applyBorder="1"/>
    <xf numFmtId="0" fontId="9" fillId="0" borderId="0" xfId="0" applyFont="1"/>
    <xf numFmtId="0" fontId="11" fillId="0" borderId="0" xfId="0" applyFont="1"/>
    <xf numFmtId="0" fontId="11" fillId="2" borderId="1" xfId="0" applyFont="1" applyFill="1" applyBorder="1" applyAlignment="1">
      <alignment horizontal="center"/>
    </xf>
    <xf numFmtId="0" fontId="11" fillId="2" borderId="1" xfId="0" applyFont="1" applyFill="1" applyBorder="1"/>
    <xf numFmtId="0" fontId="11" fillId="6" borderId="1" xfId="0" applyFont="1" applyFill="1" applyBorder="1"/>
    <xf numFmtId="179" fontId="11" fillId="9" borderId="1" xfId="3" applyNumberFormat="1" applyFont="1" applyFill="1" applyBorder="1"/>
    <xf numFmtId="179" fontId="11" fillId="9" borderId="1" xfId="0" applyNumberFormat="1" applyFont="1" applyFill="1" applyBorder="1"/>
    <xf numFmtId="176" fontId="11" fillId="0" borderId="0" xfId="3" applyFont="1" applyBorder="1"/>
    <xf numFmtId="0" fontId="11" fillId="5" borderId="1" xfId="0" applyFont="1" applyFill="1" applyBorder="1" applyAlignment="1">
      <alignment horizontal="right"/>
    </xf>
    <xf numFmtId="0" fontId="12" fillId="0" borderId="0" xfId="0" applyFont="1"/>
    <xf numFmtId="0" fontId="12" fillId="0" borderId="0" xfId="0" applyFont="1" applyAlignment="1">
      <alignment horizontal="left"/>
    </xf>
    <xf numFmtId="0" fontId="7" fillId="2" borderId="0" xfId="0" applyFont="1" applyFill="1" applyAlignment="1" applyProtection="1">
      <alignment horizontal="center"/>
      <protection hidden="1"/>
    </xf>
    <xf numFmtId="0" fontId="7" fillId="2" borderId="0" xfId="0" applyFont="1" applyFill="1" applyAlignment="1" applyProtection="1">
      <alignment horizontal="right" vertical="center"/>
      <protection hidden="1"/>
    </xf>
    <xf numFmtId="0" fontId="8" fillId="0" borderId="0" xfId="0" applyFont="1" applyProtection="1">
      <protection hidden="1"/>
    </xf>
    <xf numFmtId="0" fontId="7" fillId="2" borderId="1" xfId="0" applyFont="1" applyFill="1" applyBorder="1" applyAlignment="1" applyProtection="1">
      <alignment horizontal="center"/>
      <protection hidden="1"/>
    </xf>
    <xf numFmtId="177" fontId="8" fillId="0" borderId="0" xfId="0" applyNumberFormat="1" applyFont="1" applyProtection="1">
      <protection hidden="1"/>
    </xf>
    <xf numFmtId="38" fontId="8" fillId="0" borderId="0" xfId="2" applyFont="1" applyBorder="1" applyProtection="1">
      <protection hidden="1"/>
    </xf>
    <xf numFmtId="178" fontId="8" fillId="5" borderId="0" xfId="2" applyNumberFormat="1" applyFont="1" applyFill="1" applyBorder="1" applyProtection="1">
      <protection hidden="1"/>
    </xf>
    <xf numFmtId="180" fontId="8" fillId="5" borderId="0" xfId="2" applyNumberFormat="1" applyFont="1" applyFill="1" applyBorder="1" applyProtection="1">
      <protection hidden="1"/>
    </xf>
    <xf numFmtId="38" fontId="8" fillId="0" borderId="0" xfId="2" applyFont="1" applyBorder="1" applyAlignment="1" applyProtection="1">
      <alignment horizontal="right" vertical="center"/>
      <protection hidden="1"/>
    </xf>
    <xf numFmtId="40" fontId="8" fillId="5" borderId="0" xfId="2" applyNumberFormat="1" applyFont="1" applyFill="1" applyBorder="1" applyProtection="1">
      <protection hidden="1"/>
    </xf>
    <xf numFmtId="0" fontId="8" fillId="0" borderId="1" xfId="0" applyFont="1" applyBorder="1" applyAlignment="1" applyProtection="1">
      <alignment horizontal="center"/>
      <protection hidden="1"/>
    </xf>
    <xf numFmtId="0" fontId="8" fillId="5" borderId="1" xfId="0" applyFont="1" applyFill="1" applyBorder="1" applyProtection="1">
      <protection hidden="1"/>
    </xf>
    <xf numFmtId="0" fontId="7" fillId="2" borderId="6" xfId="0" applyFont="1" applyFill="1" applyBorder="1" applyAlignment="1" applyProtection="1">
      <alignment horizontal="center"/>
      <protection hidden="1"/>
    </xf>
    <xf numFmtId="0" fontId="7" fillId="2" borderId="7" xfId="0" applyFont="1" applyFill="1" applyBorder="1" applyAlignment="1" applyProtection="1">
      <alignment horizontal="center"/>
      <protection hidden="1"/>
    </xf>
    <xf numFmtId="0" fontId="8" fillId="0" borderId="8" xfId="0" applyFont="1" applyBorder="1" applyAlignment="1" applyProtection="1">
      <alignment horizontal="center"/>
      <protection hidden="1"/>
    </xf>
    <xf numFmtId="0" fontId="8" fillId="5" borderId="9" xfId="0" applyFont="1" applyFill="1" applyBorder="1" applyProtection="1">
      <protection hidden="1"/>
    </xf>
    <xf numFmtId="0" fontId="8" fillId="5" borderId="10" xfId="0" applyFont="1" applyFill="1" applyBorder="1" applyProtection="1">
      <protection hidden="1"/>
    </xf>
    <xf numFmtId="38" fontId="8" fillId="5" borderId="9" xfId="0" applyNumberFormat="1" applyFont="1" applyFill="1" applyBorder="1" applyProtection="1">
      <protection hidden="1"/>
    </xf>
    <xf numFmtId="38" fontId="8" fillId="5" borderId="10" xfId="1" applyNumberFormat="1" applyFont="1" applyFill="1" applyBorder="1" applyProtection="1">
      <protection hidden="1"/>
    </xf>
    <xf numFmtId="0" fontId="8" fillId="0" borderId="0" xfId="0" applyFont="1" applyAlignment="1" applyProtection="1">
      <alignment horizontal="right" vertical="center"/>
      <protection hidden="1"/>
    </xf>
    <xf numFmtId="0" fontId="8" fillId="0" borderId="11" xfId="0" applyFont="1" applyBorder="1" applyAlignment="1" applyProtection="1">
      <alignment horizontal="center"/>
      <protection hidden="1"/>
    </xf>
    <xf numFmtId="0" fontId="8" fillId="5" borderId="12" xfId="0" applyFont="1" applyFill="1" applyBorder="1" applyProtection="1">
      <protection hidden="1"/>
    </xf>
    <xf numFmtId="0" fontId="8" fillId="5" borderId="13" xfId="0" applyFont="1" applyFill="1" applyBorder="1" applyProtection="1">
      <protection hidden="1"/>
    </xf>
    <xf numFmtId="0" fontId="8" fillId="5" borderId="22" xfId="0" applyFont="1" applyFill="1" applyBorder="1" applyProtection="1">
      <protection hidden="1"/>
    </xf>
    <xf numFmtId="38" fontId="8" fillId="5" borderId="23" xfId="1" applyNumberFormat="1" applyFont="1" applyFill="1" applyBorder="1" applyProtection="1">
      <protection hidden="1"/>
    </xf>
    <xf numFmtId="0" fontId="8" fillId="0" borderId="14" xfId="0" applyFont="1" applyBorder="1" applyProtection="1">
      <protection hidden="1"/>
    </xf>
    <xf numFmtId="38" fontId="8" fillId="0" borderId="1" xfId="0" applyNumberFormat="1" applyFont="1" applyBorder="1" applyProtection="1">
      <protection hidden="1"/>
    </xf>
    <xf numFmtId="0" fontId="7" fillId="2" borderId="15" xfId="0" applyFont="1" applyFill="1" applyBorder="1" applyAlignment="1" applyProtection="1">
      <alignment horizontal="center"/>
      <protection hidden="1"/>
    </xf>
    <xf numFmtId="177" fontId="8" fillId="8" borderId="19" xfId="0" applyNumberFormat="1" applyFont="1" applyFill="1" applyBorder="1" applyProtection="1">
      <protection hidden="1"/>
    </xf>
    <xf numFmtId="38" fontId="8" fillId="5" borderId="1" xfId="1" applyNumberFormat="1" applyFont="1" applyFill="1" applyBorder="1" applyProtection="1">
      <protection hidden="1"/>
    </xf>
    <xf numFmtId="0" fontId="8" fillId="0" borderId="16" xfId="0" applyFont="1" applyBorder="1" applyAlignment="1" applyProtection="1">
      <alignment horizontal="center"/>
      <protection hidden="1"/>
    </xf>
    <xf numFmtId="0" fontId="8" fillId="0" borderId="0" xfId="0" applyFont="1" applyAlignment="1" applyProtection="1">
      <alignment horizontal="center"/>
      <protection hidden="1"/>
    </xf>
    <xf numFmtId="0" fontId="8" fillId="7" borderId="1" xfId="0" applyFont="1" applyFill="1" applyBorder="1" applyProtection="1">
      <protection hidden="1"/>
    </xf>
    <xf numFmtId="0" fontId="8" fillId="7" borderId="21" xfId="0" applyFont="1" applyFill="1" applyBorder="1" applyProtection="1">
      <protection hidden="1"/>
    </xf>
    <xf numFmtId="38" fontId="8" fillId="5" borderId="0" xfId="2" applyFont="1" applyFill="1" applyBorder="1" applyProtection="1">
      <protection hidden="1"/>
    </xf>
    <xf numFmtId="179" fontId="11" fillId="9" borderId="1" xfId="4" applyNumberFormat="1" applyFont="1" applyFill="1" applyBorder="1"/>
    <xf numFmtId="176" fontId="11" fillId="0" borderId="0" xfId="4" applyFont="1" applyBorder="1"/>
    <xf numFmtId="181" fontId="11" fillId="0" borderId="1" xfId="0" applyNumberFormat="1" applyFont="1" applyBorder="1" applyProtection="1">
      <protection hidden="1"/>
    </xf>
    <xf numFmtId="0" fontId="11" fillId="0" borderId="0" xfId="0" applyFont="1" applyProtection="1">
      <protection hidden="1"/>
    </xf>
    <xf numFmtId="181" fontId="11" fillId="0" borderId="14" xfId="0" applyNumberFormat="1" applyFont="1" applyBorder="1" applyProtection="1">
      <protection hidden="1"/>
    </xf>
    <xf numFmtId="182" fontId="11" fillId="0" borderId="1" xfId="0" applyNumberFormat="1" applyFont="1" applyBorder="1" applyProtection="1">
      <protection hidden="1"/>
    </xf>
    <xf numFmtId="182" fontId="11" fillId="0" borderId="14" xfId="0" applyNumberFormat="1" applyFont="1" applyBorder="1" applyProtection="1">
      <protection hidden="1"/>
    </xf>
    <xf numFmtId="0" fontId="13" fillId="10" borderId="0" xfId="0" applyFont="1" applyFill="1" applyAlignment="1" applyProtection="1">
      <alignment horizontal="center" vertical="center"/>
      <protection hidden="1"/>
    </xf>
    <xf numFmtId="38" fontId="8" fillId="5" borderId="1" xfId="0" applyNumberFormat="1" applyFont="1" applyFill="1" applyBorder="1"/>
    <xf numFmtId="0" fontId="8" fillId="6" borderId="16" xfId="0" applyFont="1" applyFill="1" applyBorder="1" applyAlignment="1">
      <alignment horizontal="center"/>
    </xf>
    <xf numFmtId="0" fontId="8" fillId="6" borderId="21" xfId="0" applyFont="1" applyFill="1" applyBorder="1" applyAlignment="1">
      <alignment horizontal="center"/>
    </xf>
    <xf numFmtId="0" fontId="7" fillId="0" borderId="0" xfId="0" applyFont="1" applyFill="1" applyBorder="1" applyAlignment="1">
      <alignment horizontal="center"/>
    </xf>
    <xf numFmtId="0" fontId="8" fillId="0" borderId="0" xfId="0" applyFont="1" applyFill="1" applyBorder="1" applyAlignment="1">
      <alignment horizontal="center"/>
    </xf>
    <xf numFmtId="0" fontId="7" fillId="2" borderId="1" xfId="0" applyFont="1" applyFill="1" applyBorder="1" applyAlignment="1">
      <alignment horizontal="center" vertical="center"/>
    </xf>
    <xf numFmtId="0" fontId="7" fillId="2" borderId="16" xfId="0" applyFont="1" applyFill="1" applyBorder="1" applyAlignment="1">
      <alignment horizontal="center" vertical="center"/>
    </xf>
    <xf numFmtId="0" fontId="7" fillId="6" borderId="17" xfId="0" applyFont="1" applyFill="1" applyBorder="1" applyAlignment="1">
      <alignment horizontal="center"/>
    </xf>
    <xf numFmtId="0" fontId="7" fillId="6" borderId="18" xfId="0" applyFont="1" applyFill="1" applyBorder="1" applyAlignment="1">
      <alignment horizontal="center"/>
    </xf>
    <xf numFmtId="0" fontId="7" fillId="6" borderId="19" xfId="0" applyFont="1" applyFill="1" applyBorder="1" applyAlignment="1">
      <alignment horizontal="center"/>
    </xf>
    <xf numFmtId="0" fontId="7" fillId="6" borderId="20" xfId="0" applyFont="1" applyFill="1" applyBorder="1" applyAlignment="1">
      <alignment horizontal="center"/>
    </xf>
    <xf numFmtId="177" fontId="8" fillId="4" borderId="3" xfId="0" applyNumberFormat="1" applyFont="1" applyFill="1" applyBorder="1" applyAlignment="1">
      <alignment horizontal="center"/>
    </xf>
    <xf numFmtId="177" fontId="8" fillId="4" borderId="4" xfId="0" applyNumberFormat="1" applyFont="1" applyFill="1" applyBorder="1" applyAlignment="1">
      <alignment horizontal="center"/>
    </xf>
    <xf numFmtId="0" fontId="7" fillId="2" borderId="2" xfId="0" applyFont="1" applyFill="1" applyBorder="1" applyAlignment="1">
      <alignment horizontal="center"/>
    </xf>
    <xf numFmtId="0" fontId="7" fillId="2" borderId="5" xfId="0" applyFont="1" applyFill="1" applyBorder="1" applyAlignment="1">
      <alignment horizontal="center"/>
    </xf>
    <xf numFmtId="0" fontId="8" fillId="3" borderId="3" xfId="0" applyFont="1" applyFill="1" applyBorder="1" applyAlignment="1">
      <alignment horizontal="center"/>
    </xf>
    <xf numFmtId="0" fontId="8" fillId="3" borderId="4" xfId="0" applyFont="1" applyFill="1" applyBorder="1" applyAlignment="1">
      <alignment horizontal="center"/>
    </xf>
    <xf numFmtId="0" fontId="8" fillId="6" borderId="16" xfId="0" applyFont="1" applyFill="1" applyBorder="1" applyAlignment="1" applyProtection="1">
      <alignment horizontal="center"/>
      <protection hidden="1"/>
    </xf>
    <xf numFmtId="0" fontId="8" fillId="6" borderId="21" xfId="0" applyFont="1" applyFill="1" applyBorder="1" applyAlignment="1" applyProtection="1">
      <alignment horizontal="center"/>
      <protection hidden="1"/>
    </xf>
    <xf numFmtId="0" fontId="8" fillId="0" borderId="0" xfId="0" applyFont="1" applyAlignment="1" applyProtection="1">
      <alignment horizontal="center"/>
      <protection hidden="1"/>
    </xf>
    <xf numFmtId="0" fontId="7" fillId="6" borderId="19" xfId="0" applyFont="1" applyFill="1" applyBorder="1" applyAlignment="1" applyProtection="1">
      <alignment horizontal="center"/>
      <protection hidden="1"/>
    </xf>
    <xf numFmtId="0" fontId="7" fillId="6" borderId="20" xfId="0" applyFont="1" applyFill="1" applyBorder="1" applyAlignment="1" applyProtection="1">
      <alignment horizontal="center"/>
      <protection hidden="1"/>
    </xf>
    <xf numFmtId="0" fontId="7" fillId="0" borderId="0" xfId="0" applyFont="1" applyAlignment="1" applyProtection="1">
      <alignment horizontal="center"/>
      <protection hidden="1"/>
    </xf>
    <xf numFmtId="0" fontId="7" fillId="2" borderId="2" xfId="0" applyFont="1" applyFill="1" applyBorder="1" applyAlignment="1" applyProtection="1">
      <alignment horizontal="center"/>
      <protection hidden="1"/>
    </xf>
    <xf numFmtId="0" fontId="7" fillId="2" borderId="5" xfId="0" applyFont="1" applyFill="1" applyBorder="1" applyAlignment="1" applyProtection="1">
      <alignment horizontal="center"/>
      <protection hidden="1"/>
    </xf>
    <xf numFmtId="0" fontId="8" fillId="3" borderId="3" xfId="0" applyFont="1" applyFill="1" applyBorder="1" applyAlignment="1" applyProtection="1">
      <alignment horizontal="center"/>
      <protection hidden="1"/>
    </xf>
    <xf numFmtId="0" fontId="8" fillId="3" borderId="4" xfId="0" applyFont="1" applyFill="1" applyBorder="1" applyAlignment="1" applyProtection="1">
      <alignment horizontal="center"/>
      <protection hidden="1"/>
    </xf>
    <xf numFmtId="177" fontId="8" fillId="4" borderId="3" xfId="0" applyNumberFormat="1" applyFont="1" applyFill="1" applyBorder="1" applyAlignment="1" applyProtection="1">
      <alignment horizontal="center"/>
      <protection hidden="1"/>
    </xf>
    <xf numFmtId="177" fontId="8" fillId="4" borderId="4" xfId="0" applyNumberFormat="1" applyFont="1" applyFill="1" applyBorder="1" applyAlignment="1" applyProtection="1">
      <alignment horizontal="center"/>
      <protection hidden="1"/>
    </xf>
    <xf numFmtId="0" fontId="7" fillId="2" borderId="1" xfId="0" applyFont="1" applyFill="1" applyBorder="1" applyAlignment="1" applyProtection="1">
      <alignment horizontal="center" vertical="center"/>
      <protection hidden="1"/>
    </xf>
    <xf numFmtId="0" fontId="7" fillId="2" borderId="16" xfId="0" applyFont="1" applyFill="1" applyBorder="1" applyAlignment="1" applyProtection="1">
      <alignment horizontal="center" vertical="center"/>
      <protection hidden="1"/>
    </xf>
    <xf numFmtId="0" fontId="7" fillId="6" borderId="17" xfId="0" applyFont="1" applyFill="1" applyBorder="1" applyAlignment="1" applyProtection="1">
      <alignment horizontal="center"/>
      <protection hidden="1"/>
    </xf>
    <xf numFmtId="0" fontId="7" fillId="6" borderId="18" xfId="0" applyFont="1" applyFill="1" applyBorder="1" applyAlignment="1" applyProtection="1">
      <alignment horizontal="center"/>
      <protection hidden="1"/>
    </xf>
    <xf numFmtId="0" fontId="14" fillId="0" borderId="0" xfId="0" applyFont="1" applyBorder="1"/>
    <xf numFmtId="0" fontId="14" fillId="0" borderId="1" xfId="0" applyFont="1" applyBorder="1" applyAlignment="1">
      <alignment horizontal="center"/>
    </xf>
    <xf numFmtId="183" fontId="11" fillId="0" borderId="1" xfId="0" applyNumberFormat="1" applyFont="1" applyBorder="1"/>
    <xf numFmtId="0" fontId="9" fillId="0" borderId="0" xfId="0" applyNumberFormat="1" applyFont="1"/>
  </cellXfs>
  <cellStyles count="5">
    <cellStyle name="一般" xfId="0" builtinId="0"/>
    <cellStyle name="千分位" xfId="1" builtinId="3"/>
    <cellStyle name="千分位[0]" xfId="2" builtinId="6"/>
    <cellStyle name="貨幣 [0]" xfId="3" builtinId="7"/>
    <cellStyle name="貨幣 [0] 2" xfId="4" xr:uid="{B38AC848-FF13-4CA0-8E98-170F19852A8B}"/>
  </cellStyles>
  <dxfs count="17">
    <dxf>
      <fill>
        <patternFill>
          <bgColor rgb="FF00B0F0"/>
        </patternFill>
      </fill>
    </dxf>
    <dxf>
      <fill>
        <patternFill>
          <bgColor rgb="FFFFC000"/>
        </patternFill>
      </fill>
    </dxf>
    <dxf>
      <fill>
        <patternFill>
          <bgColor rgb="FF00B0F0"/>
        </patternFill>
      </fill>
    </dxf>
    <dxf>
      <fill>
        <patternFill>
          <bgColor rgb="FFFFC000"/>
        </patternFill>
      </fill>
    </dxf>
    <dxf>
      <fill>
        <patternFill>
          <bgColor rgb="FF00B0F0"/>
        </patternFill>
      </fill>
    </dxf>
    <dxf>
      <fill>
        <patternFill>
          <bgColor rgb="FFFFC000"/>
        </patternFill>
      </fill>
    </dxf>
    <dxf>
      <fill>
        <patternFill>
          <bgColor rgb="FF00B0F0"/>
        </patternFill>
      </fill>
    </dxf>
    <dxf>
      <fill>
        <patternFill>
          <bgColor rgb="FFFFC000"/>
        </patternFill>
      </fill>
    </dxf>
    <dxf>
      <fill>
        <patternFill>
          <bgColor rgb="FF00B0F0"/>
        </patternFill>
      </fill>
    </dxf>
    <dxf>
      <fill>
        <patternFill>
          <bgColor rgb="FFFFC000"/>
        </patternFill>
      </fill>
    </dxf>
    <dxf>
      <fill>
        <patternFill>
          <bgColor rgb="FF00B0F0"/>
        </patternFill>
      </fill>
    </dxf>
    <dxf>
      <fill>
        <patternFill>
          <bgColor rgb="FFFFC000"/>
        </patternFill>
      </fill>
    </dxf>
    <dxf>
      <fill>
        <patternFill>
          <bgColor rgb="FF00B0F0"/>
        </patternFill>
      </fill>
    </dxf>
    <dxf>
      <fill>
        <patternFill>
          <bgColor rgb="FFFFC000"/>
        </patternFill>
      </fill>
    </dxf>
    <dxf>
      <fill>
        <patternFill>
          <bgColor rgb="FFFFC000"/>
        </patternFill>
      </fill>
    </dxf>
    <dxf>
      <fill>
        <patternFill>
          <bgColor rgb="FF00B0F0"/>
        </patternFill>
      </fill>
    </dxf>
    <dxf>
      <fill>
        <patternFill>
          <bgColor rgb="FFFFC000"/>
        </patternFill>
      </fill>
    </dxf>
  </dxfs>
  <tableStyles count="1" defaultTableStyle="TableStyleMedium2" defaultPivotStyle="PivotStyleLight16">
    <tableStyle name="Invisible" pivot="0" table="0" count="0" xr9:uid="{00000000-0011-0000-FFFF-FFFF00000000}"/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emf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2.emf"/></Relationships>
</file>

<file path=xl/drawings/_rels/drawing3.xml.rels><?xml version="1.0" encoding="UTF-8" standalone="yes"?>
<Relationships xmlns="http://schemas.openxmlformats.org/package/2006/relationships"><Relationship Id="rId3" Type="http://schemas.openxmlformats.org/officeDocument/2006/relationships/image" Target="../media/image5.png"/><Relationship Id="rId2" Type="http://schemas.openxmlformats.org/officeDocument/2006/relationships/image" Target="../media/image4.png"/><Relationship Id="rId1" Type="http://schemas.openxmlformats.org/officeDocument/2006/relationships/image" Target="../media/image3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9</xdr:col>
      <xdr:colOff>372034</xdr:colOff>
      <xdr:row>32</xdr:row>
      <xdr:rowOff>33617</xdr:rowOff>
    </xdr:from>
    <xdr:to>
      <xdr:col>36</xdr:col>
      <xdr:colOff>670447</xdr:colOff>
      <xdr:row>61</xdr:row>
      <xdr:rowOff>156053</xdr:rowOff>
    </xdr:to>
    <xdr:pic>
      <xdr:nvPicPr>
        <xdr:cNvPr id="2" name="圖片 1">
          <a:extLst>
            <a:ext uri="{FF2B5EF4-FFF2-40B4-BE49-F238E27FC236}">
              <a16:creationId xmlns:a16="http://schemas.microsoft.com/office/drawing/2014/main" id="{A9B15EF1-9846-4D89-AF92-E4DA3FC669F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22240" y="6499411"/>
          <a:ext cx="21029295" cy="5971907"/>
        </a:xfrm>
        <a:prstGeom prst="rect">
          <a:avLst/>
        </a:prstGeom>
        <a:solidFill>
          <a:schemeClr val="bg1"/>
        </a:solidFill>
        <a:ln w="88900" cap="sq" cmpd="thickThin">
          <a:solidFill>
            <a:srgbClr val="0070C0"/>
          </a:solidFill>
          <a:prstDash val="solid"/>
          <a:miter lim="800000"/>
        </a:ln>
        <a:effectLst>
          <a:innerShdw blurRad="76200">
            <a:srgbClr val="000000"/>
          </a:innerShdw>
        </a:effectLst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3</xdr:col>
      <xdr:colOff>609600</xdr:colOff>
      <xdr:row>13</xdr:row>
      <xdr:rowOff>95250</xdr:rowOff>
    </xdr:from>
    <xdr:to>
      <xdr:col>12</xdr:col>
      <xdr:colOff>333375</xdr:colOff>
      <xdr:row>30</xdr:row>
      <xdr:rowOff>160020</xdr:rowOff>
    </xdr:to>
    <xdr:pic>
      <xdr:nvPicPr>
        <xdr:cNvPr id="2" name="圖片 1">
          <a:extLst>
            <a:ext uri="{FF2B5EF4-FFF2-40B4-BE49-F238E27FC236}">
              <a16:creationId xmlns:a16="http://schemas.microsoft.com/office/drawing/2014/main" id="{CC5F0513-7DA3-4D4B-8B1F-42707437356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924300" y="3590925"/>
          <a:ext cx="6962775" cy="3465195"/>
        </a:xfrm>
        <a:prstGeom prst="rect">
          <a:avLst/>
        </a:prstGeom>
        <a:solidFill>
          <a:schemeClr val="bg1"/>
        </a:solidFill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12</xdr:col>
      <xdr:colOff>266700</xdr:colOff>
      <xdr:row>1</xdr:row>
      <xdr:rowOff>0</xdr:rowOff>
    </xdr:from>
    <xdr:to>
      <xdr:col>19</xdr:col>
      <xdr:colOff>114300</xdr:colOff>
      <xdr:row>37</xdr:row>
      <xdr:rowOff>133350</xdr:rowOff>
    </xdr:to>
    <xdr:pic>
      <xdr:nvPicPr>
        <xdr:cNvPr id="2" name="圖片 1">
          <a:extLst>
            <a:ext uri="{FF2B5EF4-FFF2-40B4-BE49-F238E27FC236}">
              <a16:creationId xmlns:a16="http://schemas.microsoft.com/office/drawing/2014/main" id="{764DCC65-2DDA-4AD6-9457-6695DF10217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8496300" y="171450"/>
          <a:ext cx="4648200" cy="6305550"/>
        </a:xfrm>
        <a:prstGeom prst="rect">
          <a:avLst/>
        </a:prstGeom>
        <a:solidFill>
          <a:schemeClr val="bg1"/>
        </a:solidFill>
      </xdr:spPr>
    </xdr:pic>
    <xdr:clientData/>
  </xdr:twoCellAnchor>
  <xdr:twoCellAnchor editAs="oneCell">
    <xdr:from>
      <xdr:col>17</xdr:col>
      <xdr:colOff>228600</xdr:colOff>
      <xdr:row>13</xdr:row>
      <xdr:rowOff>161925</xdr:rowOff>
    </xdr:from>
    <xdr:to>
      <xdr:col>24</xdr:col>
      <xdr:colOff>447048</xdr:colOff>
      <xdr:row>53</xdr:row>
      <xdr:rowOff>113449</xdr:rowOff>
    </xdr:to>
    <xdr:pic>
      <xdr:nvPicPr>
        <xdr:cNvPr id="3" name="圖片 2">
          <a:extLst>
            <a:ext uri="{FF2B5EF4-FFF2-40B4-BE49-F238E27FC236}">
              <a16:creationId xmlns:a16="http://schemas.microsoft.com/office/drawing/2014/main" id="{4507883D-323D-4964-A159-04BFCA5CDCB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11887200" y="2390775"/>
          <a:ext cx="5019048" cy="6809524"/>
        </a:xfrm>
        <a:prstGeom prst="rect">
          <a:avLst/>
        </a:prstGeom>
      </xdr:spPr>
    </xdr:pic>
    <xdr:clientData/>
  </xdr:twoCellAnchor>
  <xdr:twoCellAnchor editAs="oneCell">
    <xdr:from>
      <xdr:col>0</xdr:col>
      <xdr:colOff>66675</xdr:colOff>
      <xdr:row>0</xdr:row>
      <xdr:rowOff>76200</xdr:rowOff>
    </xdr:from>
    <xdr:to>
      <xdr:col>12</xdr:col>
      <xdr:colOff>76200</xdr:colOff>
      <xdr:row>40</xdr:row>
      <xdr:rowOff>84867</xdr:rowOff>
    </xdr:to>
    <xdr:pic>
      <xdr:nvPicPr>
        <xdr:cNvPr id="4" name="圖片 3">
          <a:extLst>
            <a:ext uri="{FF2B5EF4-FFF2-40B4-BE49-F238E27FC236}">
              <a16:creationId xmlns:a16="http://schemas.microsoft.com/office/drawing/2014/main" id="{8ACD621C-08A5-4021-BC62-90EC24E1DB06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3"/>
        <a:srcRect r="43010"/>
        <a:stretch/>
      </xdr:blipFill>
      <xdr:spPr>
        <a:xfrm>
          <a:off x="66675" y="76200"/>
          <a:ext cx="8239125" cy="6866667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工作表1"/>
  <dimension ref="A1:AA168"/>
  <sheetViews>
    <sheetView zoomScale="85" zoomScaleNormal="85" workbookViewId="0">
      <selection activeCell="U29" sqref="U29"/>
    </sheetView>
  </sheetViews>
  <sheetFormatPr defaultColWidth="9" defaultRowHeight="15.75"/>
  <cols>
    <col min="1" max="1" width="5.125" style="4" customWidth="1"/>
    <col min="2" max="2" width="8.875" style="4" customWidth="1"/>
    <col min="3" max="3" width="18" style="4" bestFit="1" customWidth="1"/>
    <col min="4" max="4" width="10.5" style="4" customWidth="1"/>
    <col min="5" max="5" width="9.875" style="4" customWidth="1"/>
    <col min="6" max="6" width="11.5" style="4" customWidth="1"/>
    <col min="7" max="7" width="10.375" style="4" customWidth="1"/>
    <col min="8" max="8" width="9.625" style="4" customWidth="1"/>
    <col min="9" max="9" width="11.5" style="4" customWidth="1"/>
    <col min="10" max="12" width="9" style="4" customWidth="1"/>
    <col min="13" max="13" width="24" style="20" bestFit="1" customWidth="1"/>
    <col min="14" max="19" width="9" style="4" customWidth="1"/>
    <col min="20" max="20" width="10.75" style="4" customWidth="1"/>
    <col min="21" max="21" width="12.625" style="4" customWidth="1"/>
    <col min="22" max="22" width="10.125" style="4" customWidth="1"/>
    <col min="23" max="23" width="11.625" style="4" customWidth="1"/>
    <col min="24" max="24" width="9.75" style="4" customWidth="1"/>
    <col min="25" max="25" width="11" style="4" customWidth="1"/>
    <col min="26" max="26" width="9.75" style="4" customWidth="1"/>
    <col min="27" max="27" width="11" style="4" customWidth="1"/>
    <col min="28" max="16384" width="9" style="4"/>
  </cols>
  <sheetData>
    <row r="1" spans="1:27" s="2" customFormat="1" ht="16.149999999999999" customHeight="1">
      <c r="A1" s="1" t="s">
        <v>4</v>
      </c>
      <c r="B1" s="1" t="s">
        <v>9</v>
      </c>
      <c r="C1" s="1" t="s">
        <v>0</v>
      </c>
      <c r="D1" s="1" t="s">
        <v>10</v>
      </c>
      <c r="E1" s="1" t="s">
        <v>12</v>
      </c>
      <c r="F1" s="1" t="s">
        <v>13</v>
      </c>
      <c r="G1" s="1" t="s">
        <v>14</v>
      </c>
      <c r="H1" s="1" t="s">
        <v>45</v>
      </c>
      <c r="I1" s="1" t="s">
        <v>15</v>
      </c>
      <c r="M1" s="3" t="s">
        <v>0</v>
      </c>
      <c r="N1" s="1" t="s">
        <v>45</v>
      </c>
      <c r="O1" s="3" t="s">
        <v>15</v>
      </c>
      <c r="P1" s="3" t="s">
        <v>7</v>
      </c>
      <c r="Q1" s="2" t="s">
        <v>11</v>
      </c>
      <c r="S1" s="94" t="s">
        <v>10</v>
      </c>
      <c r="T1" s="96" t="s">
        <v>8</v>
      </c>
      <c r="U1" s="97"/>
      <c r="V1" s="92">
        <v>44348</v>
      </c>
      <c r="W1" s="93"/>
      <c r="X1" s="92">
        <v>44349</v>
      </c>
      <c r="Y1" s="93"/>
      <c r="Z1" s="92">
        <v>44350</v>
      </c>
      <c r="AA1" s="93"/>
    </row>
    <row r="2" spans="1:27">
      <c r="A2" s="4">
        <v>1</v>
      </c>
      <c r="B2" s="5">
        <v>44348</v>
      </c>
      <c r="C2" s="4" t="s">
        <v>23</v>
      </c>
      <c r="D2" s="4" t="s">
        <v>11</v>
      </c>
      <c r="E2" s="6">
        <v>13000</v>
      </c>
      <c r="F2" s="7">
        <f>ROUNDDOWN($E2*0.545,-1)</f>
        <v>7080</v>
      </c>
      <c r="G2" s="7">
        <f>ROUND($E2*0.7657,0)</f>
        <v>9954</v>
      </c>
      <c r="H2" s="6">
        <v>1</v>
      </c>
      <c r="I2" s="8">
        <f>IF($H2&lt;=5,INT($G2*1.05)*$H2,IF($H2&gt;10,ROUNDUP($G2*1.05*0.9*$H2,-2),ROUNDDOWN($G2*1.05*0.95*$H2,-1)))</f>
        <v>10451</v>
      </c>
      <c r="M2" s="9" t="s">
        <v>23</v>
      </c>
      <c r="N2" s="10">
        <f>SUMIF($C:$C,$M2,H:H)</f>
        <v>7</v>
      </c>
      <c r="O2" s="10">
        <f>SUMIF($C:$C,$M2,I:I)</f>
        <v>73157</v>
      </c>
      <c r="P2" s="10">
        <f>RANK($O2,$O$2:$O$30,0)</f>
        <v>28</v>
      </c>
      <c r="S2" s="95"/>
      <c r="T2" s="11" t="s">
        <v>45</v>
      </c>
      <c r="U2" s="12" t="s">
        <v>15</v>
      </c>
      <c r="V2" s="11" t="s">
        <v>45</v>
      </c>
      <c r="W2" s="12" t="s">
        <v>15</v>
      </c>
      <c r="X2" s="11" t="s">
        <v>45</v>
      </c>
      <c r="Y2" s="12" t="s">
        <v>15</v>
      </c>
      <c r="Z2" s="11" t="s">
        <v>45</v>
      </c>
      <c r="AA2" s="12" t="s">
        <v>15</v>
      </c>
    </row>
    <row r="3" spans="1:27">
      <c r="A3" s="4">
        <v>2</v>
      </c>
      <c r="B3" s="5">
        <v>44348</v>
      </c>
      <c r="C3" s="4" t="s">
        <v>1</v>
      </c>
      <c r="D3" s="4" t="s">
        <v>2</v>
      </c>
      <c r="E3" s="6">
        <v>16000</v>
      </c>
      <c r="F3" s="7">
        <f t="shared" ref="F3:F66" si="0">ROUNDDOWN($E3*0.545,-1)</f>
        <v>8720</v>
      </c>
      <c r="G3" s="7">
        <f t="shared" ref="G3:G66" si="1">ROUND($E3*0.7657,0)</f>
        <v>12251</v>
      </c>
      <c r="H3" s="6">
        <v>1</v>
      </c>
      <c r="I3" s="8">
        <f t="shared" ref="I3:I66" si="2">IF($H3&lt;=5,INT($G3*1.05)*$H3,IF($H3&gt;10,ROUNDUP($G3*1.05*0.9*$H3,-2),ROUNDDOWN($G3*1.05*0.95*$H3,-1)))</f>
        <v>12863</v>
      </c>
      <c r="M3" s="9" t="s">
        <v>1</v>
      </c>
      <c r="N3" s="10">
        <f t="shared" ref="N3:N30" si="3">SUMIF($C:$C,$M3,H:H)</f>
        <v>24</v>
      </c>
      <c r="O3" s="10">
        <f t="shared" ref="O3:O30" si="4">SUMIF($C:$C,$M3,I:I)</f>
        <v>297781</v>
      </c>
      <c r="P3" s="10">
        <f t="shared" ref="P3:P30" si="5">RANK($O3,$O$2:$O$30,0)</f>
        <v>11</v>
      </c>
      <c r="S3" s="13" t="s">
        <v>16</v>
      </c>
      <c r="T3" s="14">
        <f>SUMIF($D:$D,$S3,H:H)</f>
        <v>115</v>
      </c>
      <c r="U3" s="14">
        <f>SUMIF($D:$D,$S3,I:I)</f>
        <v>1842214</v>
      </c>
      <c r="V3" s="15">
        <f>SUMIFS(H:H,$D:$D,$S3,$B:$B,$V$1)</f>
        <v>7</v>
      </c>
      <c r="W3" s="15">
        <f>SUMIFS(I:I,$D:$D,$S3,$B:$B,$V$1)</f>
        <v>118503</v>
      </c>
      <c r="X3" s="15">
        <f>SUMIFS(H:H,$D:$D,$S3,$B:$B,$X$1)</f>
        <v>13</v>
      </c>
      <c r="Y3" s="15">
        <f>SUMIFS(I:I,$D:$D,$S3,$B:$B,$X$1)</f>
        <v>224950</v>
      </c>
      <c r="Z3" s="15">
        <f>SUMIFS(H:H,$D:$D,$S3,$B:$B,$Z$1)</f>
        <v>3</v>
      </c>
      <c r="AA3" s="15">
        <f>SUMIFS(I:I,$D:$D,$S3,$B:$B,$Z$1)</f>
        <v>55312</v>
      </c>
    </row>
    <row r="4" spans="1:27">
      <c r="A4" s="4">
        <v>3</v>
      </c>
      <c r="B4" s="5">
        <v>44348</v>
      </c>
      <c r="C4" s="4" t="s">
        <v>24</v>
      </c>
      <c r="D4" s="4" t="s">
        <v>11</v>
      </c>
      <c r="E4" s="6">
        <v>8800</v>
      </c>
      <c r="F4" s="7">
        <f t="shared" si="0"/>
        <v>4790</v>
      </c>
      <c r="G4" s="7">
        <f t="shared" si="1"/>
        <v>6738</v>
      </c>
      <c r="H4" s="6">
        <v>2</v>
      </c>
      <c r="I4" s="8">
        <f t="shared" si="2"/>
        <v>14148</v>
      </c>
      <c r="M4" s="9" t="s">
        <v>24</v>
      </c>
      <c r="N4" s="10">
        <f t="shared" si="3"/>
        <v>11</v>
      </c>
      <c r="O4" s="10">
        <f t="shared" si="4"/>
        <v>77814</v>
      </c>
      <c r="P4" s="10">
        <f t="shared" si="5"/>
        <v>27</v>
      </c>
      <c r="S4" s="13" t="s">
        <v>2</v>
      </c>
      <c r="T4" s="14">
        <f t="shared" ref="T4:T6" si="6">SUMIF($D:$D,$S4,H:H)</f>
        <v>315</v>
      </c>
      <c r="U4" s="14">
        <f t="shared" ref="U4:U6" si="7">SUMIF($D:$D,$S4,I:I)</f>
        <v>2616903</v>
      </c>
      <c r="V4" s="15">
        <f t="shared" ref="V4:V6" si="8">SUMIFS(H:H,$D:$D,$S4,$B:$B,$V$1)</f>
        <v>19</v>
      </c>
      <c r="W4" s="15">
        <f t="shared" ref="W4:W6" si="9">SUMIFS(I:I,$D:$D,$S4,$B:$B,$V$1)</f>
        <v>157046</v>
      </c>
      <c r="X4" s="15">
        <f t="shared" ref="X4:X6" si="10">SUMIFS(H:H,$D:$D,$S4,$B:$B,$X$1)</f>
        <v>38</v>
      </c>
      <c r="Y4" s="15">
        <f t="shared" ref="Y4:Y6" si="11">SUMIFS(I:I,$D:$D,$S4,$B:$B,$X$1)</f>
        <v>316001</v>
      </c>
      <c r="Z4" s="15">
        <f t="shared" ref="Z4:Z6" si="12">SUMIFS(H:H,$D:$D,$S4,$B:$B,$Z$1)</f>
        <v>12</v>
      </c>
      <c r="AA4" s="15">
        <f t="shared" ref="AA4:AA6" si="13">SUMIFS(I:I,$D:$D,$S4,$B:$B,$Z$1)</f>
        <v>112182</v>
      </c>
    </row>
    <row r="5" spans="1:27">
      <c r="A5" s="4">
        <v>4</v>
      </c>
      <c r="B5" s="5">
        <v>44348</v>
      </c>
      <c r="C5" s="4" t="s">
        <v>35</v>
      </c>
      <c r="D5" s="4" t="s">
        <v>46</v>
      </c>
      <c r="E5" s="6">
        <v>8000</v>
      </c>
      <c r="F5" s="7">
        <f t="shared" si="0"/>
        <v>4360</v>
      </c>
      <c r="G5" s="7">
        <f t="shared" si="1"/>
        <v>6126</v>
      </c>
      <c r="H5" s="4">
        <v>3</v>
      </c>
      <c r="I5" s="8">
        <f t="shared" si="2"/>
        <v>19296</v>
      </c>
      <c r="M5" s="9" t="s">
        <v>35</v>
      </c>
      <c r="N5" s="10">
        <f t="shared" si="3"/>
        <v>40</v>
      </c>
      <c r="O5" s="10">
        <f t="shared" si="4"/>
        <v>243514</v>
      </c>
      <c r="P5" s="10">
        <f t="shared" si="5"/>
        <v>14</v>
      </c>
      <c r="S5" s="13" t="s">
        <v>46</v>
      </c>
      <c r="T5" s="14">
        <f t="shared" si="6"/>
        <v>721</v>
      </c>
      <c r="U5" s="14">
        <f t="shared" si="7"/>
        <v>2944648</v>
      </c>
      <c r="V5" s="15">
        <f t="shared" si="8"/>
        <v>60</v>
      </c>
      <c r="W5" s="15">
        <f t="shared" si="9"/>
        <v>249556</v>
      </c>
      <c r="X5" s="15">
        <f t="shared" si="10"/>
        <v>90</v>
      </c>
      <c r="Y5" s="15">
        <f t="shared" si="11"/>
        <v>353450</v>
      </c>
      <c r="Z5" s="15">
        <f t="shared" si="12"/>
        <v>71</v>
      </c>
      <c r="AA5" s="15">
        <f t="shared" si="13"/>
        <v>264128</v>
      </c>
    </row>
    <row r="6" spans="1:27" ht="16.5" thickBot="1">
      <c r="A6" s="4">
        <v>5</v>
      </c>
      <c r="B6" s="5">
        <v>44348</v>
      </c>
      <c r="C6" s="4" t="s">
        <v>31</v>
      </c>
      <c r="D6" s="4" t="s">
        <v>2</v>
      </c>
      <c r="E6" s="6">
        <v>19800</v>
      </c>
      <c r="F6" s="7">
        <f t="shared" si="0"/>
        <v>10790</v>
      </c>
      <c r="G6" s="7">
        <f t="shared" si="1"/>
        <v>15161</v>
      </c>
      <c r="H6" s="4">
        <v>4</v>
      </c>
      <c r="I6" s="8">
        <f t="shared" si="2"/>
        <v>63676</v>
      </c>
      <c r="M6" s="9" t="s">
        <v>31</v>
      </c>
      <c r="N6" s="10">
        <f t="shared" si="3"/>
        <v>53</v>
      </c>
      <c r="O6" s="10">
        <f t="shared" si="4"/>
        <v>799911</v>
      </c>
      <c r="P6" s="10">
        <f t="shared" si="5"/>
        <v>2</v>
      </c>
      <c r="S6" s="16" t="s">
        <v>3</v>
      </c>
      <c r="T6" s="14">
        <f t="shared" si="6"/>
        <v>87</v>
      </c>
      <c r="U6" s="14">
        <f t="shared" si="7"/>
        <v>498516</v>
      </c>
      <c r="V6" s="15">
        <f t="shared" si="8"/>
        <v>6</v>
      </c>
      <c r="W6" s="15">
        <f t="shared" si="9"/>
        <v>35614</v>
      </c>
      <c r="X6" s="15">
        <f t="shared" si="10"/>
        <v>9</v>
      </c>
      <c r="Y6" s="15">
        <f t="shared" si="11"/>
        <v>52638</v>
      </c>
      <c r="Z6" s="15">
        <f t="shared" si="12"/>
        <v>4</v>
      </c>
      <c r="AA6" s="15">
        <f t="shared" si="13"/>
        <v>22188</v>
      </c>
    </row>
    <row r="7" spans="1:27">
      <c r="A7" s="4">
        <v>6</v>
      </c>
      <c r="B7" s="5">
        <v>44348</v>
      </c>
      <c r="C7" s="4" t="s">
        <v>28</v>
      </c>
      <c r="D7" s="4" t="s">
        <v>2</v>
      </c>
      <c r="E7" s="6">
        <v>9800</v>
      </c>
      <c r="F7" s="7">
        <f t="shared" si="0"/>
        <v>5340</v>
      </c>
      <c r="G7" s="7">
        <f t="shared" si="1"/>
        <v>7504</v>
      </c>
      <c r="H7" s="6">
        <v>1</v>
      </c>
      <c r="I7" s="8">
        <f t="shared" si="2"/>
        <v>7879</v>
      </c>
      <c r="M7" s="9" t="s">
        <v>28</v>
      </c>
      <c r="N7" s="10">
        <f t="shared" si="3"/>
        <v>24</v>
      </c>
      <c r="O7" s="10">
        <f t="shared" si="4"/>
        <v>182393</v>
      </c>
      <c r="P7" s="10">
        <f t="shared" si="5"/>
        <v>17</v>
      </c>
      <c r="T7" s="17">
        <f t="shared" ref="T7:AA7" si="14">SUM(T3:T6)</f>
        <v>1238</v>
      </c>
      <c r="U7" s="17">
        <f t="shared" si="14"/>
        <v>7902281</v>
      </c>
      <c r="V7" s="26">
        <f t="shared" si="14"/>
        <v>92</v>
      </c>
      <c r="W7" s="26">
        <f t="shared" si="14"/>
        <v>560719</v>
      </c>
      <c r="X7" s="26">
        <f t="shared" si="14"/>
        <v>150</v>
      </c>
      <c r="Y7" s="26">
        <f t="shared" si="14"/>
        <v>947039</v>
      </c>
      <c r="Z7" s="26">
        <f t="shared" si="14"/>
        <v>90</v>
      </c>
      <c r="AA7" s="26">
        <f t="shared" si="14"/>
        <v>453810</v>
      </c>
    </row>
    <row r="8" spans="1:27">
      <c r="A8" s="4">
        <v>7</v>
      </c>
      <c r="B8" s="5">
        <v>44348</v>
      </c>
      <c r="C8" s="4" t="s">
        <v>29</v>
      </c>
      <c r="D8" s="4" t="s">
        <v>3</v>
      </c>
      <c r="E8" s="6">
        <v>6900</v>
      </c>
      <c r="F8" s="7">
        <f t="shared" si="0"/>
        <v>3760</v>
      </c>
      <c r="G8" s="7">
        <f t="shared" si="1"/>
        <v>5283</v>
      </c>
      <c r="H8" s="4">
        <v>5</v>
      </c>
      <c r="I8" s="8">
        <f t="shared" si="2"/>
        <v>27735</v>
      </c>
      <c r="M8" s="9" t="s">
        <v>29</v>
      </c>
      <c r="N8" s="10">
        <f t="shared" si="3"/>
        <v>66</v>
      </c>
      <c r="O8" s="10">
        <f t="shared" si="4"/>
        <v>338583</v>
      </c>
      <c r="P8" s="10">
        <f t="shared" si="5"/>
        <v>10</v>
      </c>
    </row>
    <row r="9" spans="1:27">
      <c r="A9" s="4">
        <v>8</v>
      </c>
      <c r="B9" s="5">
        <v>44348</v>
      </c>
      <c r="C9" s="4" t="s">
        <v>30</v>
      </c>
      <c r="D9" s="4" t="s">
        <v>3</v>
      </c>
      <c r="E9" s="6">
        <v>9800</v>
      </c>
      <c r="F9" s="7">
        <f t="shared" si="0"/>
        <v>5340</v>
      </c>
      <c r="G9" s="7">
        <f t="shared" si="1"/>
        <v>7504</v>
      </c>
      <c r="H9" s="6">
        <v>1</v>
      </c>
      <c r="I9" s="8">
        <f t="shared" si="2"/>
        <v>7879</v>
      </c>
      <c r="M9" s="9" t="s">
        <v>30</v>
      </c>
      <c r="N9" s="10">
        <f t="shared" si="3"/>
        <v>21</v>
      </c>
      <c r="O9" s="10">
        <f t="shared" si="4"/>
        <v>159933</v>
      </c>
      <c r="P9" s="10">
        <f t="shared" si="5"/>
        <v>19</v>
      </c>
    </row>
    <row r="10" spans="1:27">
      <c r="A10" s="4">
        <v>9</v>
      </c>
      <c r="B10" s="5">
        <v>44348</v>
      </c>
      <c r="C10" s="4" t="s">
        <v>32</v>
      </c>
      <c r="D10" s="4" t="s">
        <v>2</v>
      </c>
      <c r="E10" s="6">
        <v>10000</v>
      </c>
      <c r="F10" s="7">
        <f t="shared" si="0"/>
        <v>5450</v>
      </c>
      <c r="G10" s="7">
        <f t="shared" si="1"/>
        <v>7657</v>
      </c>
      <c r="H10" s="6">
        <v>1</v>
      </c>
      <c r="I10" s="8">
        <f t="shared" si="2"/>
        <v>8039</v>
      </c>
      <c r="M10" s="9" t="s">
        <v>32</v>
      </c>
      <c r="N10" s="10">
        <f t="shared" si="3"/>
        <v>13</v>
      </c>
      <c r="O10" s="10">
        <f t="shared" si="4"/>
        <v>104507</v>
      </c>
      <c r="P10" s="10">
        <f t="shared" si="5"/>
        <v>26</v>
      </c>
    </row>
    <row r="11" spans="1:27">
      <c r="A11" s="4">
        <v>10</v>
      </c>
      <c r="B11" s="5">
        <v>44348</v>
      </c>
      <c r="C11" s="4" t="s">
        <v>27</v>
      </c>
      <c r="D11" s="4" t="s">
        <v>46</v>
      </c>
      <c r="E11" s="6">
        <v>4900</v>
      </c>
      <c r="F11" s="7">
        <f t="shared" si="0"/>
        <v>2670</v>
      </c>
      <c r="G11" s="7">
        <f t="shared" si="1"/>
        <v>3752</v>
      </c>
      <c r="H11" s="4">
        <v>8</v>
      </c>
      <c r="I11" s="8">
        <f t="shared" si="2"/>
        <v>29940</v>
      </c>
      <c r="M11" s="9" t="s">
        <v>27</v>
      </c>
      <c r="N11" s="10">
        <f t="shared" si="3"/>
        <v>93</v>
      </c>
      <c r="O11" s="10">
        <f t="shared" si="4"/>
        <v>363754</v>
      </c>
      <c r="P11" s="10">
        <f t="shared" si="5"/>
        <v>8</v>
      </c>
      <c r="S11" s="3" t="s">
        <v>9</v>
      </c>
      <c r="T11" s="18" t="s">
        <v>45</v>
      </c>
      <c r="U11" s="3" t="s">
        <v>15</v>
      </c>
    </row>
    <row r="12" spans="1:27">
      <c r="A12" s="4">
        <v>11</v>
      </c>
      <c r="B12" s="5">
        <v>44348</v>
      </c>
      <c r="C12" s="4" t="s">
        <v>19</v>
      </c>
      <c r="D12" s="4" t="s">
        <v>11</v>
      </c>
      <c r="E12" s="6">
        <v>30000</v>
      </c>
      <c r="F12" s="7">
        <f t="shared" si="0"/>
        <v>16350</v>
      </c>
      <c r="G12" s="7">
        <f t="shared" si="1"/>
        <v>22971</v>
      </c>
      <c r="H12" s="4">
        <v>3</v>
      </c>
      <c r="I12" s="8">
        <f t="shared" si="2"/>
        <v>72357</v>
      </c>
      <c r="M12" s="9" t="s">
        <v>19</v>
      </c>
      <c r="N12" s="10">
        <f t="shared" si="3"/>
        <v>38</v>
      </c>
      <c r="O12" s="10">
        <f t="shared" si="4"/>
        <v>887576</v>
      </c>
      <c r="P12" s="10">
        <f t="shared" si="5"/>
        <v>1</v>
      </c>
      <c r="S12" s="24">
        <v>44350</v>
      </c>
      <c r="T12" s="25">
        <f>SUMIF($B:$B,$S$12,H:H)</f>
        <v>90</v>
      </c>
      <c r="U12" s="25">
        <f>SUMIF($B:$B,$S$12,I:I)</f>
        <v>453810</v>
      </c>
    </row>
    <row r="13" spans="1:27">
      <c r="A13" s="4">
        <v>12</v>
      </c>
      <c r="B13" s="5">
        <v>44348</v>
      </c>
      <c r="C13" s="4" t="s">
        <v>37</v>
      </c>
      <c r="D13" s="4" t="s">
        <v>46</v>
      </c>
      <c r="E13" s="6">
        <v>5900</v>
      </c>
      <c r="F13" s="7">
        <f t="shared" si="0"/>
        <v>3210</v>
      </c>
      <c r="G13" s="7">
        <f t="shared" si="1"/>
        <v>4518</v>
      </c>
      <c r="H13" s="4">
        <v>5</v>
      </c>
      <c r="I13" s="8">
        <f t="shared" si="2"/>
        <v>23715</v>
      </c>
      <c r="M13" s="9" t="s">
        <v>37</v>
      </c>
      <c r="N13" s="10">
        <f t="shared" si="3"/>
        <v>58</v>
      </c>
      <c r="O13" s="10">
        <f t="shared" si="4"/>
        <v>254867</v>
      </c>
      <c r="P13" s="10">
        <f t="shared" si="5"/>
        <v>13</v>
      </c>
    </row>
    <row r="14" spans="1:27">
      <c r="A14" s="4">
        <v>13</v>
      </c>
      <c r="B14" s="5">
        <v>44348</v>
      </c>
      <c r="C14" s="4" t="s">
        <v>38</v>
      </c>
      <c r="D14" s="4" t="s">
        <v>46</v>
      </c>
      <c r="E14" s="6">
        <v>3900</v>
      </c>
      <c r="F14" s="7">
        <f t="shared" si="0"/>
        <v>2120</v>
      </c>
      <c r="G14" s="7">
        <f t="shared" si="1"/>
        <v>2986</v>
      </c>
      <c r="H14" s="4">
        <v>15</v>
      </c>
      <c r="I14" s="8">
        <f t="shared" si="2"/>
        <v>42400</v>
      </c>
      <c r="M14" s="9" t="s">
        <v>38</v>
      </c>
      <c r="N14" s="10">
        <f t="shared" si="3"/>
        <v>176</v>
      </c>
      <c r="O14" s="10">
        <f t="shared" si="4"/>
        <v>497100</v>
      </c>
      <c r="P14" s="10">
        <f t="shared" si="5"/>
        <v>5</v>
      </c>
    </row>
    <row r="15" spans="1:27">
      <c r="A15" s="4">
        <v>14</v>
      </c>
      <c r="B15" s="5">
        <v>44348</v>
      </c>
      <c r="C15" s="4" t="s">
        <v>18</v>
      </c>
      <c r="D15" s="114" t="s">
        <v>64</v>
      </c>
      <c r="E15" s="6">
        <v>6900</v>
      </c>
      <c r="F15" s="7">
        <f t="shared" si="0"/>
        <v>3760</v>
      </c>
      <c r="G15" s="7">
        <f t="shared" si="1"/>
        <v>5283</v>
      </c>
      <c r="H15" s="6">
        <v>2</v>
      </c>
      <c r="I15" s="8">
        <f t="shared" si="2"/>
        <v>11094</v>
      </c>
      <c r="M15" s="9" t="s">
        <v>18</v>
      </c>
      <c r="N15" s="10">
        <f t="shared" si="3"/>
        <v>25</v>
      </c>
      <c r="O15" s="10">
        <f t="shared" si="4"/>
        <v>135054</v>
      </c>
      <c r="P15" s="10">
        <f t="shared" si="5"/>
        <v>23</v>
      </c>
    </row>
    <row r="16" spans="1:27">
      <c r="A16" s="4">
        <v>15</v>
      </c>
      <c r="B16" s="5">
        <v>44348</v>
      </c>
      <c r="C16" s="4" t="s">
        <v>39</v>
      </c>
      <c r="D16" s="4" t="s">
        <v>46</v>
      </c>
      <c r="E16" s="6">
        <v>5900</v>
      </c>
      <c r="F16" s="7">
        <f t="shared" si="0"/>
        <v>3210</v>
      </c>
      <c r="G16" s="7">
        <f t="shared" si="1"/>
        <v>4518</v>
      </c>
      <c r="H16" s="4">
        <v>10</v>
      </c>
      <c r="I16" s="8">
        <f t="shared" si="2"/>
        <v>45060</v>
      </c>
      <c r="M16" s="9" t="s">
        <v>39</v>
      </c>
      <c r="N16" s="10">
        <f t="shared" si="3"/>
        <v>123</v>
      </c>
      <c r="O16" s="10">
        <f t="shared" si="4"/>
        <v>527860</v>
      </c>
      <c r="P16" s="10">
        <f t="shared" si="5"/>
        <v>3</v>
      </c>
    </row>
    <row r="17" spans="1:27">
      <c r="A17" s="4">
        <v>16</v>
      </c>
      <c r="B17" s="5">
        <v>44348</v>
      </c>
      <c r="C17" s="4" t="s">
        <v>20</v>
      </c>
      <c r="D17" s="4" t="s">
        <v>2</v>
      </c>
      <c r="E17" s="6">
        <v>7800</v>
      </c>
      <c r="F17" s="7">
        <f t="shared" si="0"/>
        <v>4250</v>
      </c>
      <c r="G17" s="7">
        <f t="shared" si="1"/>
        <v>5972</v>
      </c>
      <c r="H17" s="6">
        <v>1</v>
      </c>
      <c r="I17" s="8">
        <f t="shared" si="2"/>
        <v>6270</v>
      </c>
      <c r="M17" s="9" t="s">
        <v>20</v>
      </c>
      <c r="N17" s="10">
        <f t="shared" si="3"/>
        <v>22</v>
      </c>
      <c r="O17" s="10">
        <f t="shared" si="4"/>
        <v>131070</v>
      </c>
      <c r="P17" s="10">
        <f t="shared" si="5"/>
        <v>24</v>
      </c>
    </row>
    <row r="18" spans="1:27">
      <c r="A18" s="4">
        <v>17</v>
      </c>
      <c r="B18" s="5">
        <v>44348</v>
      </c>
      <c r="C18" s="4" t="s">
        <v>21</v>
      </c>
      <c r="D18" s="4" t="s">
        <v>46</v>
      </c>
      <c r="E18" s="6">
        <v>7800</v>
      </c>
      <c r="F18" s="7">
        <f t="shared" si="0"/>
        <v>4250</v>
      </c>
      <c r="G18" s="7">
        <f t="shared" si="1"/>
        <v>5972</v>
      </c>
      <c r="H18" s="4">
        <v>4</v>
      </c>
      <c r="I18" s="8">
        <f t="shared" si="2"/>
        <v>25080</v>
      </c>
      <c r="M18" s="9" t="s">
        <v>21</v>
      </c>
      <c r="N18" s="10">
        <f t="shared" si="3"/>
        <v>46</v>
      </c>
      <c r="O18" s="10">
        <f t="shared" si="4"/>
        <v>274410</v>
      </c>
      <c r="P18" s="10">
        <f t="shared" si="5"/>
        <v>12</v>
      </c>
    </row>
    <row r="19" spans="1:27">
      <c r="A19" s="4">
        <v>18</v>
      </c>
      <c r="B19" s="5">
        <v>44348</v>
      </c>
      <c r="C19" s="4" t="s">
        <v>25</v>
      </c>
      <c r="D19" s="4" t="s">
        <v>11</v>
      </c>
      <c r="E19" s="6">
        <v>26800</v>
      </c>
      <c r="F19" s="7">
        <f t="shared" si="0"/>
        <v>14600</v>
      </c>
      <c r="G19" s="7">
        <f t="shared" si="1"/>
        <v>20521</v>
      </c>
      <c r="H19" s="6">
        <v>1</v>
      </c>
      <c r="I19" s="8">
        <f t="shared" si="2"/>
        <v>21547</v>
      </c>
      <c r="M19" s="9" t="s">
        <v>25</v>
      </c>
      <c r="N19" s="10">
        <f t="shared" si="3"/>
        <v>22</v>
      </c>
      <c r="O19" s="10">
        <f t="shared" si="4"/>
        <v>457859</v>
      </c>
      <c r="P19" s="10">
        <f t="shared" si="5"/>
        <v>6</v>
      </c>
    </row>
    <row r="20" spans="1:27">
      <c r="A20" s="4">
        <v>19</v>
      </c>
      <c r="B20" s="5">
        <v>44348</v>
      </c>
      <c r="C20" s="4" t="s">
        <v>22</v>
      </c>
      <c r="D20" s="4" t="s">
        <v>2</v>
      </c>
      <c r="E20" s="6">
        <v>13900</v>
      </c>
      <c r="F20" s="7">
        <f t="shared" si="0"/>
        <v>7570</v>
      </c>
      <c r="G20" s="7">
        <f t="shared" si="1"/>
        <v>10643</v>
      </c>
      <c r="H20" s="6">
        <v>1</v>
      </c>
      <c r="I20" s="8">
        <f t="shared" si="2"/>
        <v>11175</v>
      </c>
      <c r="M20" s="9" t="s">
        <v>22</v>
      </c>
      <c r="N20" s="10">
        <f t="shared" si="3"/>
        <v>20</v>
      </c>
      <c r="O20" s="10">
        <f t="shared" si="4"/>
        <v>214210</v>
      </c>
      <c r="P20" s="10">
        <f t="shared" si="5"/>
        <v>15</v>
      </c>
    </row>
    <row r="21" spans="1:27">
      <c r="A21" s="4">
        <v>20</v>
      </c>
      <c r="B21" s="5">
        <v>44348</v>
      </c>
      <c r="C21" s="4" t="s">
        <v>26</v>
      </c>
      <c r="D21" s="4" t="s">
        <v>46</v>
      </c>
      <c r="E21" s="6">
        <v>8900</v>
      </c>
      <c r="F21" s="7">
        <f t="shared" si="0"/>
        <v>4850</v>
      </c>
      <c r="G21" s="7">
        <f t="shared" si="1"/>
        <v>6815</v>
      </c>
      <c r="H21" s="6">
        <v>1</v>
      </c>
      <c r="I21" s="8">
        <f t="shared" si="2"/>
        <v>7155</v>
      </c>
      <c r="M21" s="9" t="s">
        <v>26</v>
      </c>
      <c r="N21" s="10">
        <f t="shared" si="3"/>
        <v>24</v>
      </c>
      <c r="O21" s="10">
        <f t="shared" si="4"/>
        <v>165635</v>
      </c>
      <c r="P21" s="10">
        <f t="shared" si="5"/>
        <v>18</v>
      </c>
      <c r="T21" s="86" t="s">
        <v>45</v>
      </c>
      <c r="U21" s="87" t="s">
        <v>15</v>
      </c>
      <c r="V21" s="88" t="s">
        <v>15</v>
      </c>
      <c r="W21" s="89"/>
      <c r="X21" s="84"/>
      <c r="Y21" s="84"/>
      <c r="Z21" s="84"/>
      <c r="AA21" s="84"/>
    </row>
    <row r="22" spans="1:27">
      <c r="A22" s="4">
        <v>21</v>
      </c>
      <c r="B22" s="5">
        <v>44348</v>
      </c>
      <c r="C22" s="4" t="s">
        <v>27</v>
      </c>
      <c r="D22" s="4" t="s">
        <v>46</v>
      </c>
      <c r="E22" s="6">
        <v>9900</v>
      </c>
      <c r="F22" s="7">
        <f t="shared" si="0"/>
        <v>5390</v>
      </c>
      <c r="G22" s="7">
        <f t="shared" si="1"/>
        <v>7580</v>
      </c>
      <c r="H22" s="6">
        <v>1</v>
      </c>
      <c r="I22" s="8">
        <f t="shared" si="2"/>
        <v>7959</v>
      </c>
      <c r="M22" s="9" t="s">
        <v>27</v>
      </c>
      <c r="N22" s="10">
        <f t="shared" si="3"/>
        <v>93</v>
      </c>
      <c r="O22" s="10">
        <f t="shared" si="4"/>
        <v>363754</v>
      </c>
      <c r="P22" s="10">
        <f t="shared" si="5"/>
        <v>8</v>
      </c>
      <c r="S22" s="19"/>
      <c r="T22" s="86"/>
      <c r="U22" s="87"/>
      <c r="V22" s="90" t="s">
        <v>17</v>
      </c>
      <c r="W22" s="91"/>
      <c r="X22" s="84"/>
      <c r="Y22" s="84"/>
      <c r="Z22" s="84"/>
      <c r="AA22" s="84"/>
    </row>
    <row r="23" spans="1:27">
      <c r="A23" s="4">
        <v>22</v>
      </c>
      <c r="B23" s="5">
        <v>44348</v>
      </c>
      <c r="C23" s="4" t="s">
        <v>40</v>
      </c>
      <c r="D23" s="4" t="s">
        <v>46</v>
      </c>
      <c r="E23" s="6">
        <v>7900</v>
      </c>
      <c r="F23" s="7">
        <f t="shared" si="0"/>
        <v>4300</v>
      </c>
      <c r="G23" s="7">
        <f t="shared" si="1"/>
        <v>6049</v>
      </c>
      <c r="H23" s="6">
        <v>1</v>
      </c>
      <c r="I23" s="8">
        <f t="shared" si="2"/>
        <v>6351</v>
      </c>
      <c r="M23" s="9" t="s">
        <v>40</v>
      </c>
      <c r="N23" s="10">
        <f t="shared" si="3"/>
        <v>19</v>
      </c>
      <c r="O23" s="10">
        <f t="shared" si="4"/>
        <v>113708</v>
      </c>
      <c r="P23" s="10">
        <f t="shared" si="5"/>
        <v>25</v>
      </c>
      <c r="S23" s="9" t="s">
        <v>5</v>
      </c>
      <c r="T23" s="81">
        <f>MAX(H:H)</f>
        <v>33</v>
      </c>
      <c r="U23" s="81">
        <f>MAX(I:I)</f>
        <v>229130</v>
      </c>
      <c r="V23" s="82" t="str">
        <f>INDEX($C:$C,MATCH($U23,$I:$I,0),1)</f>
        <v>雙層DVD燒錄機</v>
      </c>
      <c r="W23" s="83"/>
      <c r="X23" s="85"/>
      <c r="Y23" s="85"/>
      <c r="Z23" s="85"/>
      <c r="AA23" s="85"/>
    </row>
    <row r="24" spans="1:27">
      <c r="A24" s="4">
        <v>23</v>
      </c>
      <c r="B24" s="5">
        <v>44348</v>
      </c>
      <c r="C24" s="4" t="s">
        <v>41</v>
      </c>
      <c r="D24" s="4" t="s">
        <v>46</v>
      </c>
      <c r="E24" s="6">
        <v>4900</v>
      </c>
      <c r="F24" s="7">
        <f t="shared" si="0"/>
        <v>2670</v>
      </c>
      <c r="G24" s="7">
        <f t="shared" si="1"/>
        <v>3752</v>
      </c>
      <c r="H24" s="4">
        <v>12</v>
      </c>
      <c r="I24" s="8">
        <f t="shared" si="2"/>
        <v>42600</v>
      </c>
      <c r="M24" s="9" t="s">
        <v>41</v>
      </c>
      <c r="N24" s="10">
        <f t="shared" si="3"/>
        <v>142</v>
      </c>
      <c r="O24" s="10">
        <f t="shared" si="4"/>
        <v>503800</v>
      </c>
      <c r="P24" s="10">
        <f t="shared" si="5"/>
        <v>4</v>
      </c>
      <c r="S24" s="9" t="s">
        <v>6</v>
      </c>
      <c r="T24" s="81">
        <f>MIN(H:H)</f>
        <v>1</v>
      </c>
      <c r="U24" s="81">
        <f>MIN(I:I)</f>
        <v>5547</v>
      </c>
      <c r="V24" s="82" t="str">
        <f>INDEX($C:$C,MATCH($U24,$I:$I,0),1)</f>
        <v>液晶顯示器</v>
      </c>
      <c r="W24" s="83"/>
      <c r="X24" s="85"/>
      <c r="Y24" s="85"/>
      <c r="Z24" s="85"/>
      <c r="AA24" s="85"/>
    </row>
    <row r="25" spans="1:27">
      <c r="A25" s="4">
        <v>24</v>
      </c>
      <c r="B25" s="5">
        <v>44348</v>
      </c>
      <c r="C25" s="4" t="s">
        <v>42</v>
      </c>
      <c r="D25" s="4" t="s">
        <v>2</v>
      </c>
      <c r="E25" s="6">
        <v>5900</v>
      </c>
      <c r="F25" s="7">
        <f t="shared" si="0"/>
        <v>3210</v>
      </c>
      <c r="G25" s="7">
        <f t="shared" si="1"/>
        <v>4518</v>
      </c>
      <c r="H25" s="4">
        <v>8</v>
      </c>
      <c r="I25" s="8">
        <f t="shared" si="2"/>
        <v>36050</v>
      </c>
      <c r="M25" s="9" t="s">
        <v>42</v>
      </c>
      <c r="N25" s="10">
        <f t="shared" si="3"/>
        <v>97</v>
      </c>
      <c r="O25" s="10">
        <f t="shared" si="4"/>
        <v>417690</v>
      </c>
      <c r="P25" s="10">
        <f t="shared" si="5"/>
        <v>7</v>
      </c>
      <c r="S25" s="20"/>
      <c r="T25" s="2"/>
      <c r="U25" s="2"/>
    </row>
    <row r="26" spans="1:27">
      <c r="A26" s="4">
        <v>25</v>
      </c>
      <c r="B26" s="5">
        <v>44349</v>
      </c>
      <c r="C26" s="4" t="s">
        <v>43</v>
      </c>
      <c r="D26" s="4" t="s">
        <v>2</v>
      </c>
      <c r="E26" s="6">
        <v>12000</v>
      </c>
      <c r="F26" s="7">
        <f t="shared" si="0"/>
        <v>6540</v>
      </c>
      <c r="G26" s="7">
        <f t="shared" si="1"/>
        <v>9188</v>
      </c>
      <c r="H26" s="6">
        <v>1</v>
      </c>
      <c r="I26" s="8">
        <f t="shared" si="2"/>
        <v>9647</v>
      </c>
      <c r="M26" s="9" t="s">
        <v>43</v>
      </c>
      <c r="N26" s="10">
        <f t="shared" si="3"/>
        <v>17</v>
      </c>
      <c r="O26" s="10">
        <f t="shared" si="4"/>
        <v>157728</v>
      </c>
      <c r="P26" s="10">
        <f t="shared" si="5"/>
        <v>20</v>
      </c>
      <c r="S26" s="20"/>
      <c r="T26" s="2"/>
      <c r="U26" s="2"/>
    </row>
    <row r="27" spans="1:27">
      <c r="A27" s="4">
        <v>26</v>
      </c>
      <c r="B27" s="5">
        <v>44349</v>
      </c>
      <c r="C27" s="4" t="s">
        <v>23</v>
      </c>
      <c r="D27" s="4" t="s">
        <v>11</v>
      </c>
      <c r="E27" s="6">
        <v>13000</v>
      </c>
      <c r="F27" s="7">
        <f t="shared" si="0"/>
        <v>7080</v>
      </c>
      <c r="G27" s="7">
        <f t="shared" si="1"/>
        <v>9954</v>
      </c>
      <c r="H27" s="4">
        <v>1</v>
      </c>
      <c r="I27" s="8">
        <f t="shared" si="2"/>
        <v>10451</v>
      </c>
      <c r="M27" s="9" t="s">
        <v>36</v>
      </c>
      <c r="N27" s="10">
        <f t="shared" si="3"/>
        <v>20</v>
      </c>
      <c r="O27" s="10">
        <f t="shared" si="4"/>
        <v>151276</v>
      </c>
      <c r="P27" s="10">
        <f t="shared" si="5"/>
        <v>22</v>
      </c>
      <c r="S27" s="20"/>
      <c r="T27" s="2"/>
      <c r="U27" s="2"/>
    </row>
    <row r="28" spans="1:27">
      <c r="A28" s="4">
        <v>27</v>
      </c>
      <c r="B28" s="5">
        <v>44349</v>
      </c>
      <c r="C28" s="4" t="s">
        <v>1</v>
      </c>
      <c r="D28" s="4" t="s">
        <v>2</v>
      </c>
      <c r="E28" s="6">
        <v>16000</v>
      </c>
      <c r="F28" s="7">
        <f t="shared" si="0"/>
        <v>8720</v>
      </c>
      <c r="G28" s="7">
        <f t="shared" si="1"/>
        <v>12251</v>
      </c>
      <c r="H28" s="4">
        <v>2</v>
      </c>
      <c r="I28" s="8">
        <f t="shared" si="2"/>
        <v>25726</v>
      </c>
      <c r="M28" s="9" t="s">
        <v>33</v>
      </c>
      <c r="N28" s="10">
        <f t="shared" si="3"/>
        <v>17</v>
      </c>
      <c r="O28" s="10">
        <f t="shared" si="4"/>
        <v>194532</v>
      </c>
      <c r="P28" s="10">
        <f t="shared" si="5"/>
        <v>16</v>
      </c>
    </row>
    <row r="29" spans="1:27">
      <c r="A29" s="4">
        <v>28</v>
      </c>
      <c r="B29" s="5">
        <v>44349</v>
      </c>
      <c r="C29" s="4" t="s">
        <v>24</v>
      </c>
      <c r="D29" s="4" t="s">
        <v>11</v>
      </c>
      <c r="E29" s="6">
        <v>8800</v>
      </c>
      <c r="F29" s="7">
        <f t="shared" si="0"/>
        <v>4790</v>
      </c>
      <c r="G29" s="7">
        <f t="shared" si="1"/>
        <v>6738</v>
      </c>
      <c r="H29" s="4">
        <v>2</v>
      </c>
      <c r="I29" s="8">
        <f t="shared" si="2"/>
        <v>14148</v>
      </c>
      <c r="M29" s="9" t="s">
        <v>34</v>
      </c>
      <c r="N29" s="10">
        <f t="shared" si="3"/>
        <v>17</v>
      </c>
      <c r="O29" s="10">
        <f t="shared" si="4"/>
        <v>155094</v>
      </c>
      <c r="P29" s="10">
        <f t="shared" si="5"/>
        <v>21</v>
      </c>
    </row>
    <row r="30" spans="1:27">
      <c r="A30" s="4">
        <v>29</v>
      </c>
      <c r="B30" s="5">
        <v>44349</v>
      </c>
      <c r="C30" s="4" t="s">
        <v>35</v>
      </c>
      <c r="D30" s="4" t="s">
        <v>46</v>
      </c>
      <c r="E30" s="6">
        <v>8000</v>
      </c>
      <c r="F30" s="7">
        <f t="shared" si="0"/>
        <v>4360</v>
      </c>
      <c r="G30" s="7">
        <f t="shared" si="1"/>
        <v>6126</v>
      </c>
      <c r="H30" s="4">
        <v>4</v>
      </c>
      <c r="I30" s="8">
        <f t="shared" si="2"/>
        <v>25728</v>
      </c>
      <c r="M30" s="115" t="s">
        <v>65</v>
      </c>
      <c r="N30" s="10">
        <f t="shared" si="3"/>
        <v>3</v>
      </c>
      <c r="O30" s="10">
        <f t="shared" si="4"/>
        <v>21465</v>
      </c>
      <c r="P30" s="10">
        <f t="shared" si="5"/>
        <v>29</v>
      </c>
    </row>
    <row r="31" spans="1:27">
      <c r="A31" s="4">
        <v>30</v>
      </c>
      <c r="B31" s="5">
        <v>44349</v>
      </c>
      <c r="C31" s="4" t="s">
        <v>36</v>
      </c>
      <c r="D31" s="4" t="s">
        <v>11</v>
      </c>
      <c r="E31" s="6">
        <v>9800</v>
      </c>
      <c r="F31" s="7">
        <f t="shared" si="0"/>
        <v>5340</v>
      </c>
      <c r="G31" s="7">
        <f t="shared" si="1"/>
        <v>7504</v>
      </c>
      <c r="H31" s="6">
        <v>1</v>
      </c>
      <c r="I31" s="8">
        <f t="shared" si="2"/>
        <v>7879</v>
      </c>
      <c r="N31" s="21">
        <f>SUM(N2:N30)</f>
        <v>1331</v>
      </c>
      <c r="O31" s="22">
        <f>SUM(O2:O30)</f>
        <v>8266035</v>
      </c>
    </row>
    <row r="32" spans="1:27">
      <c r="A32" s="4">
        <v>31</v>
      </c>
      <c r="B32" s="5">
        <v>44349</v>
      </c>
      <c r="C32" s="4" t="s">
        <v>31</v>
      </c>
      <c r="D32" s="4" t="s">
        <v>2</v>
      </c>
      <c r="E32" s="6">
        <v>19800</v>
      </c>
      <c r="F32" s="7">
        <f t="shared" si="0"/>
        <v>10790</v>
      </c>
      <c r="G32" s="7">
        <f t="shared" si="1"/>
        <v>15161</v>
      </c>
      <c r="H32" s="4">
        <v>8</v>
      </c>
      <c r="I32" s="8">
        <f t="shared" si="2"/>
        <v>120980</v>
      </c>
    </row>
    <row r="33" spans="1:9">
      <c r="A33" s="4">
        <v>32</v>
      </c>
      <c r="B33" s="5">
        <v>44349</v>
      </c>
      <c r="C33" s="4" t="s">
        <v>28</v>
      </c>
      <c r="D33" s="4" t="s">
        <v>2</v>
      </c>
      <c r="E33" s="6">
        <v>9800</v>
      </c>
      <c r="F33" s="7">
        <f t="shared" si="0"/>
        <v>5340</v>
      </c>
      <c r="G33" s="7">
        <f t="shared" si="1"/>
        <v>7504</v>
      </c>
      <c r="H33" s="4">
        <v>2</v>
      </c>
      <c r="I33" s="8">
        <f t="shared" si="2"/>
        <v>15758</v>
      </c>
    </row>
    <row r="34" spans="1:9">
      <c r="A34" s="4">
        <v>33</v>
      </c>
      <c r="B34" s="5">
        <v>44349</v>
      </c>
      <c r="C34" s="4" t="s">
        <v>29</v>
      </c>
      <c r="D34" s="4" t="s">
        <v>3</v>
      </c>
      <c r="E34" s="6">
        <v>6900</v>
      </c>
      <c r="F34" s="7">
        <f t="shared" si="0"/>
        <v>3760</v>
      </c>
      <c r="G34" s="7">
        <f t="shared" si="1"/>
        <v>5283</v>
      </c>
      <c r="H34" s="4">
        <v>7</v>
      </c>
      <c r="I34" s="8">
        <f t="shared" si="2"/>
        <v>36880</v>
      </c>
    </row>
    <row r="35" spans="1:9">
      <c r="A35" s="4">
        <v>34</v>
      </c>
      <c r="B35" s="5">
        <v>44349</v>
      </c>
      <c r="C35" s="4" t="s">
        <v>30</v>
      </c>
      <c r="D35" s="4" t="s">
        <v>3</v>
      </c>
      <c r="E35" s="6">
        <v>9800</v>
      </c>
      <c r="F35" s="7">
        <f t="shared" si="0"/>
        <v>5340</v>
      </c>
      <c r="G35" s="7">
        <f t="shared" si="1"/>
        <v>7504</v>
      </c>
      <c r="H35" s="4">
        <v>2</v>
      </c>
      <c r="I35" s="8">
        <f t="shared" si="2"/>
        <v>15758</v>
      </c>
    </row>
    <row r="36" spans="1:9">
      <c r="A36" s="4">
        <v>35</v>
      </c>
      <c r="B36" s="5">
        <v>44349</v>
      </c>
      <c r="C36" s="4" t="s">
        <v>33</v>
      </c>
      <c r="D36" s="4" t="s">
        <v>11</v>
      </c>
      <c r="E36" s="6">
        <v>14800</v>
      </c>
      <c r="F36" s="7">
        <f t="shared" si="0"/>
        <v>8060</v>
      </c>
      <c r="G36" s="7">
        <f t="shared" si="1"/>
        <v>11332</v>
      </c>
      <c r="H36" s="6">
        <v>1</v>
      </c>
      <c r="I36" s="8">
        <f t="shared" si="2"/>
        <v>11898</v>
      </c>
    </row>
    <row r="37" spans="1:9">
      <c r="A37" s="4">
        <v>36</v>
      </c>
      <c r="B37" s="5">
        <v>44349</v>
      </c>
      <c r="C37" s="4" t="s">
        <v>32</v>
      </c>
      <c r="D37" s="4" t="s">
        <v>2</v>
      </c>
      <c r="E37" s="6">
        <v>10000</v>
      </c>
      <c r="F37" s="7">
        <f t="shared" si="0"/>
        <v>5450</v>
      </c>
      <c r="G37" s="7">
        <f t="shared" si="1"/>
        <v>7657</v>
      </c>
      <c r="H37" s="4">
        <v>2</v>
      </c>
      <c r="I37" s="8">
        <f t="shared" si="2"/>
        <v>16078</v>
      </c>
    </row>
    <row r="38" spans="1:9">
      <c r="A38" s="4">
        <v>37</v>
      </c>
      <c r="B38" s="5">
        <v>44349</v>
      </c>
      <c r="C38" s="4" t="s">
        <v>27</v>
      </c>
      <c r="D38" s="4" t="s">
        <v>46</v>
      </c>
      <c r="E38" s="6">
        <v>4900</v>
      </c>
      <c r="F38" s="7">
        <f t="shared" si="0"/>
        <v>2670</v>
      </c>
      <c r="G38" s="7">
        <f t="shared" si="1"/>
        <v>3752</v>
      </c>
      <c r="H38" s="4">
        <v>10</v>
      </c>
      <c r="I38" s="8">
        <f t="shared" si="2"/>
        <v>37420</v>
      </c>
    </row>
    <row r="39" spans="1:9">
      <c r="A39" s="4">
        <v>38</v>
      </c>
      <c r="B39" s="5">
        <v>44349</v>
      </c>
      <c r="C39" s="4" t="s">
        <v>19</v>
      </c>
      <c r="D39" s="4" t="s">
        <v>11</v>
      </c>
      <c r="E39" s="6">
        <v>30000</v>
      </c>
      <c r="F39" s="7">
        <f t="shared" si="0"/>
        <v>16350</v>
      </c>
      <c r="G39" s="7">
        <f t="shared" si="1"/>
        <v>22971</v>
      </c>
      <c r="H39" s="4">
        <v>6</v>
      </c>
      <c r="I39" s="8">
        <f t="shared" si="2"/>
        <v>137480</v>
      </c>
    </row>
    <row r="40" spans="1:9">
      <c r="A40" s="4">
        <v>39</v>
      </c>
      <c r="B40" s="5">
        <v>44349</v>
      </c>
      <c r="C40" s="4" t="s">
        <v>34</v>
      </c>
      <c r="D40" s="4" t="s">
        <v>2</v>
      </c>
      <c r="E40" s="6">
        <v>11800</v>
      </c>
      <c r="F40" s="7">
        <f t="shared" si="0"/>
        <v>6430</v>
      </c>
      <c r="G40" s="7">
        <f t="shared" si="1"/>
        <v>9035</v>
      </c>
      <c r="H40" s="6">
        <v>1</v>
      </c>
      <c r="I40" s="8">
        <f t="shared" si="2"/>
        <v>9486</v>
      </c>
    </row>
    <row r="41" spans="1:9">
      <c r="A41" s="4">
        <v>40</v>
      </c>
      <c r="B41" s="5">
        <v>44349</v>
      </c>
      <c r="C41" s="4" t="s">
        <v>37</v>
      </c>
      <c r="D41" s="4" t="s">
        <v>46</v>
      </c>
      <c r="E41" s="6">
        <v>5900</v>
      </c>
      <c r="F41" s="7">
        <f t="shared" si="0"/>
        <v>3210</v>
      </c>
      <c r="G41" s="7">
        <f t="shared" si="1"/>
        <v>4518</v>
      </c>
      <c r="H41" s="4">
        <v>6</v>
      </c>
      <c r="I41" s="8">
        <f t="shared" si="2"/>
        <v>27040</v>
      </c>
    </row>
    <row r="42" spans="1:9">
      <c r="A42" s="4">
        <v>41</v>
      </c>
      <c r="B42" s="5">
        <v>44349</v>
      </c>
      <c r="C42" s="4" t="s">
        <v>38</v>
      </c>
      <c r="D42" s="4" t="s">
        <v>46</v>
      </c>
      <c r="E42" s="6">
        <v>3900</v>
      </c>
      <c r="F42" s="7">
        <f t="shared" si="0"/>
        <v>2120</v>
      </c>
      <c r="G42" s="7">
        <f t="shared" si="1"/>
        <v>2986</v>
      </c>
      <c r="H42" s="4">
        <v>29</v>
      </c>
      <c r="I42" s="8">
        <f t="shared" si="2"/>
        <v>81900</v>
      </c>
    </row>
    <row r="43" spans="1:9">
      <c r="A43" s="4">
        <v>42</v>
      </c>
      <c r="B43" s="5">
        <v>44349</v>
      </c>
      <c r="C43" s="4" t="s">
        <v>18</v>
      </c>
      <c r="D43" s="4" t="s">
        <v>2</v>
      </c>
      <c r="E43" s="6">
        <v>6900</v>
      </c>
      <c r="F43" s="7">
        <f t="shared" si="0"/>
        <v>3760</v>
      </c>
      <c r="G43" s="7">
        <f t="shared" si="1"/>
        <v>5283</v>
      </c>
      <c r="H43" s="4">
        <v>3</v>
      </c>
      <c r="I43" s="8">
        <f t="shared" si="2"/>
        <v>16641</v>
      </c>
    </row>
    <row r="44" spans="1:9">
      <c r="A44" s="4">
        <v>43</v>
      </c>
      <c r="B44" s="5">
        <v>44349</v>
      </c>
      <c r="C44" s="4" t="s">
        <v>39</v>
      </c>
      <c r="D44" s="4" t="s">
        <v>46</v>
      </c>
      <c r="E44" s="6">
        <v>5900</v>
      </c>
      <c r="F44" s="7">
        <f t="shared" si="0"/>
        <v>3210</v>
      </c>
      <c r="G44" s="7">
        <f t="shared" si="1"/>
        <v>4518</v>
      </c>
      <c r="H44" s="4">
        <v>13</v>
      </c>
      <c r="I44" s="8">
        <f t="shared" si="2"/>
        <v>55600</v>
      </c>
    </row>
    <row r="45" spans="1:9">
      <c r="A45" s="4">
        <v>44</v>
      </c>
      <c r="B45" s="5">
        <v>44349</v>
      </c>
      <c r="C45" s="4" t="s">
        <v>44</v>
      </c>
      <c r="D45" s="4" t="s">
        <v>2</v>
      </c>
      <c r="E45" s="6">
        <v>8900</v>
      </c>
      <c r="F45" s="7">
        <f t="shared" si="0"/>
        <v>4850</v>
      </c>
      <c r="G45" s="7">
        <f t="shared" si="1"/>
        <v>6815</v>
      </c>
      <c r="H45" s="6">
        <v>1</v>
      </c>
      <c r="I45" s="8">
        <f t="shared" si="2"/>
        <v>7155</v>
      </c>
    </row>
    <row r="46" spans="1:9">
      <c r="A46" s="4">
        <v>45</v>
      </c>
      <c r="B46" s="5">
        <v>44349</v>
      </c>
      <c r="C46" s="4" t="s">
        <v>20</v>
      </c>
      <c r="D46" s="4" t="s">
        <v>2</v>
      </c>
      <c r="E46" s="6">
        <v>7800</v>
      </c>
      <c r="F46" s="7">
        <f t="shared" si="0"/>
        <v>4250</v>
      </c>
      <c r="G46" s="7">
        <f t="shared" si="1"/>
        <v>5972</v>
      </c>
      <c r="H46" s="4">
        <v>2</v>
      </c>
      <c r="I46" s="8">
        <f t="shared" si="2"/>
        <v>12540</v>
      </c>
    </row>
    <row r="47" spans="1:9">
      <c r="A47" s="4">
        <v>46</v>
      </c>
      <c r="B47" s="5">
        <v>44349</v>
      </c>
      <c r="C47" s="4" t="s">
        <v>21</v>
      </c>
      <c r="D47" s="4" t="s">
        <v>46</v>
      </c>
      <c r="E47" s="6">
        <v>7800</v>
      </c>
      <c r="F47" s="7">
        <f t="shared" si="0"/>
        <v>4250</v>
      </c>
      <c r="G47" s="7">
        <f t="shared" si="1"/>
        <v>5972</v>
      </c>
      <c r="H47" s="4">
        <v>5</v>
      </c>
      <c r="I47" s="8">
        <f t="shared" si="2"/>
        <v>31350</v>
      </c>
    </row>
    <row r="48" spans="1:9">
      <c r="A48" s="4">
        <v>47</v>
      </c>
      <c r="B48" s="5">
        <v>44349</v>
      </c>
      <c r="C48" s="4" t="s">
        <v>25</v>
      </c>
      <c r="D48" s="4" t="s">
        <v>11</v>
      </c>
      <c r="E48" s="6">
        <v>26800</v>
      </c>
      <c r="F48" s="7">
        <f t="shared" si="0"/>
        <v>14600</v>
      </c>
      <c r="G48" s="7">
        <f t="shared" si="1"/>
        <v>20521</v>
      </c>
      <c r="H48" s="4">
        <v>2</v>
      </c>
      <c r="I48" s="8">
        <f t="shared" si="2"/>
        <v>43094</v>
      </c>
    </row>
    <row r="49" spans="1:9">
      <c r="A49" s="4">
        <v>48</v>
      </c>
      <c r="B49" s="5">
        <v>44349</v>
      </c>
      <c r="C49" s="4" t="s">
        <v>22</v>
      </c>
      <c r="D49" s="4" t="s">
        <v>2</v>
      </c>
      <c r="E49" s="6">
        <v>13800</v>
      </c>
      <c r="F49" s="7">
        <f t="shared" si="0"/>
        <v>7520</v>
      </c>
      <c r="G49" s="7">
        <f t="shared" si="1"/>
        <v>10567</v>
      </c>
      <c r="H49" s="4">
        <v>2</v>
      </c>
      <c r="I49" s="8">
        <f t="shared" si="2"/>
        <v>22190</v>
      </c>
    </row>
    <row r="50" spans="1:9">
      <c r="A50" s="4">
        <v>49</v>
      </c>
      <c r="B50" s="5">
        <v>44349</v>
      </c>
      <c r="C50" s="4" t="s">
        <v>26</v>
      </c>
      <c r="D50" s="4" t="s">
        <v>46</v>
      </c>
      <c r="E50" s="6">
        <v>8900</v>
      </c>
      <c r="F50" s="7">
        <f t="shared" si="0"/>
        <v>4850</v>
      </c>
      <c r="G50" s="7">
        <f t="shared" si="1"/>
        <v>6815</v>
      </c>
      <c r="H50" s="4">
        <v>2</v>
      </c>
      <c r="I50" s="8">
        <f t="shared" si="2"/>
        <v>14310</v>
      </c>
    </row>
    <row r="51" spans="1:9">
      <c r="A51" s="4">
        <v>50</v>
      </c>
      <c r="B51" s="5">
        <v>44349</v>
      </c>
      <c r="C51" s="4" t="s">
        <v>40</v>
      </c>
      <c r="D51" s="4" t="s">
        <v>46</v>
      </c>
      <c r="E51" s="6">
        <v>7900</v>
      </c>
      <c r="F51" s="7">
        <f t="shared" si="0"/>
        <v>4300</v>
      </c>
      <c r="G51" s="7">
        <f t="shared" si="1"/>
        <v>6049</v>
      </c>
      <c r="H51" s="4">
        <v>2</v>
      </c>
      <c r="I51" s="8">
        <f t="shared" si="2"/>
        <v>12702</v>
      </c>
    </row>
    <row r="52" spans="1:9">
      <c r="A52" s="4">
        <v>51</v>
      </c>
      <c r="B52" s="5">
        <v>44349</v>
      </c>
      <c r="C52" s="4" t="s">
        <v>41</v>
      </c>
      <c r="D52" s="4" t="s">
        <v>46</v>
      </c>
      <c r="E52" s="6">
        <v>4900</v>
      </c>
      <c r="F52" s="7">
        <f t="shared" si="0"/>
        <v>2670</v>
      </c>
      <c r="G52" s="7">
        <f t="shared" si="1"/>
        <v>3752</v>
      </c>
      <c r="H52" s="4">
        <v>19</v>
      </c>
      <c r="I52" s="8">
        <f t="shared" si="2"/>
        <v>67400</v>
      </c>
    </row>
    <row r="53" spans="1:9">
      <c r="A53" s="4">
        <v>52</v>
      </c>
      <c r="B53" s="5">
        <v>44349</v>
      </c>
      <c r="C53" s="4" t="s">
        <v>42</v>
      </c>
      <c r="D53" s="4" t="s">
        <v>2</v>
      </c>
      <c r="E53" s="6">
        <v>5900</v>
      </c>
      <c r="F53" s="7">
        <f t="shared" si="0"/>
        <v>3210</v>
      </c>
      <c r="G53" s="7">
        <f t="shared" si="1"/>
        <v>4518</v>
      </c>
      <c r="H53" s="4">
        <v>14</v>
      </c>
      <c r="I53" s="8">
        <f t="shared" si="2"/>
        <v>59800</v>
      </c>
    </row>
    <row r="54" spans="1:9">
      <c r="A54" s="4">
        <v>53</v>
      </c>
      <c r="B54" s="5">
        <v>44350</v>
      </c>
      <c r="C54" s="4" t="s">
        <v>24</v>
      </c>
      <c r="D54" s="4" t="s">
        <v>11</v>
      </c>
      <c r="E54" s="6">
        <v>8800</v>
      </c>
      <c r="F54" s="7">
        <f t="shared" si="0"/>
        <v>4790</v>
      </c>
      <c r="G54" s="7">
        <f t="shared" si="1"/>
        <v>6738</v>
      </c>
      <c r="H54" s="6">
        <v>1</v>
      </c>
      <c r="I54" s="8">
        <f t="shared" si="2"/>
        <v>7074</v>
      </c>
    </row>
    <row r="55" spans="1:9">
      <c r="A55" s="4">
        <v>54</v>
      </c>
      <c r="B55" s="5">
        <v>44350</v>
      </c>
      <c r="C55" s="4" t="s">
        <v>35</v>
      </c>
      <c r="D55" s="4" t="s">
        <v>46</v>
      </c>
      <c r="E55" s="6">
        <v>8000</v>
      </c>
      <c r="F55" s="7">
        <f t="shared" si="0"/>
        <v>4360</v>
      </c>
      <c r="G55" s="7">
        <f t="shared" si="1"/>
        <v>6126</v>
      </c>
      <c r="H55" s="4">
        <v>3</v>
      </c>
      <c r="I55" s="8">
        <f t="shared" si="2"/>
        <v>19296</v>
      </c>
    </row>
    <row r="56" spans="1:9">
      <c r="A56" s="4">
        <v>55</v>
      </c>
      <c r="B56" s="5">
        <v>44350</v>
      </c>
      <c r="C56" s="4" t="s">
        <v>31</v>
      </c>
      <c r="D56" s="4" t="s">
        <v>2</v>
      </c>
      <c r="E56" s="6">
        <v>19800</v>
      </c>
      <c r="F56" s="7">
        <f t="shared" si="0"/>
        <v>10790</v>
      </c>
      <c r="G56" s="7">
        <f t="shared" si="1"/>
        <v>15161</v>
      </c>
      <c r="H56" s="4">
        <v>5</v>
      </c>
      <c r="I56" s="8">
        <f t="shared" si="2"/>
        <v>79595</v>
      </c>
    </row>
    <row r="57" spans="1:9">
      <c r="A57" s="4">
        <v>56</v>
      </c>
      <c r="B57" s="5">
        <v>44350</v>
      </c>
      <c r="C57" s="4" t="s">
        <v>29</v>
      </c>
      <c r="D57" s="4" t="s">
        <v>3</v>
      </c>
      <c r="E57" s="6">
        <v>6900</v>
      </c>
      <c r="F57" s="7">
        <f t="shared" si="0"/>
        <v>3760</v>
      </c>
      <c r="G57" s="7">
        <f t="shared" si="1"/>
        <v>5283</v>
      </c>
      <c r="H57" s="4">
        <v>4</v>
      </c>
      <c r="I57" s="8">
        <f t="shared" si="2"/>
        <v>22188</v>
      </c>
    </row>
    <row r="58" spans="1:9">
      <c r="A58" s="4">
        <v>57</v>
      </c>
      <c r="B58" s="5">
        <v>44350</v>
      </c>
      <c r="C58" s="4" t="s">
        <v>27</v>
      </c>
      <c r="D58" s="4" t="s">
        <v>46</v>
      </c>
      <c r="E58" s="6">
        <v>4900</v>
      </c>
      <c r="F58" s="7">
        <f t="shared" si="0"/>
        <v>2670</v>
      </c>
      <c r="G58" s="7">
        <f t="shared" si="1"/>
        <v>3752</v>
      </c>
      <c r="H58" s="4">
        <v>10</v>
      </c>
      <c r="I58" s="8">
        <f t="shared" si="2"/>
        <v>37420</v>
      </c>
    </row>
    <row r="59" spans="1:9">
      <c r="A59" s="4">
        <v>58</v>
      </c>
      <c r="B59" s="5">
        <v>44350</v>
      </c>
      <c r="C59" s="4" t="s">
        <v>19</v>
      </c>
      <c r="D59" s="4" t="s">
        <v>11</v>
      </c>
      <c r="E59" s="6">
        <v>30000</v>
      </c>
      <c r="F59" s="7">
        <f t="shared" si="0"/>
        <v>16350</v>
      </c>
      <c r="G59" s="7">
        <f t="shared" si="1"/>
        <v>22971</v>
      </c>
      <c r="H59" s="4">
        <v>2</v>
      </c>
      <c r="I59" s="8">
        <f t="shared" si="2"/>
        <v>48238</v>
      </c>
    </row>
    <row r="60" spans="1:9">
      <c r="A60" s="4">
        <v>59</v>
      </c>
      <c r="B60" s="5">
        <v>44350</v>
      </c>
      <c r="C60" s="4" t="s">
        <v>37</v>
      </c>
      <c r="D60" s="4" t="s">
        <v>46</v>
      </c>
      <c r="E60" s="6">
        <v>5900</v>
      </c>
      <c r="F60" s="7">
        <f t="shared" si="0"/>
        <v>3210</v>
      </c>
      <c r="G60" s="7">
        <f t="shared" si="1"/>
        <v>4518</v>
      </c>
      <c r="H60" s="4">
        <v>4</v>
      </c>
      <c r="I60" s="8">
        <f t="shared" si="2"/>
        <v>18972</v>
      </c>
    </row>
    <row r="61" spans="1:9">
      <c r="A61" s="4">
        <v>60</v>
      </c>
      <c r="B61" s="5">
        <v>44350</v>
      </c>
      <c r="C61" s="4" t="s">
        <v>38</v>
      </c>
      <c r="D61" s="4" t="s">
        <v>46</v>
      </c>
      <c r="E61" s="6">
        <v>3900</v>
      </c>
      <c r="F61" s="7">
        <f t="shared" si="0"/>
        <v>2120</v>
      </c>
      <c r="G61" s="7">
        <f t="shared" si="1"/>
        <v>2986</v>
      </c>
      <c r="H61" s="4">
        <v>23</v>
      </c>
      <c r="I61" s="8">
        <f t="shared" si="2"/>
        <v>65000</v>
      </c>
    </row>
    <row r="62" spans="1:9">
      <c r="A62" s="4">
        <v>61</v>
      </c>
      <c r="B62" s="5">
        <v>44350</v>
      </c>
      <c r="C62" s="4" t="s">
        <v>18</v>
      </c>
      <c r="D62" s="4" t="s">
        <v>2</v>
      </c>
      <c r="E62" s="6">
        <v>6900</v>
      </c>
      <c r="F62" s="7">
        <f t="shared" si="0"/>
        <v>3760</v>
      </c>
      <c r="G62" s="7">
        <f t="shared" si="1"/>
        <v>5283</v>
      </c>
      <c r="H62" s="6">
        <v>1</v>
      </c>
      <c r="I62" s="8">
        <f t="shared" si="2"/>
        <v>5547</v>
      </c>
    </row>
    <row r="63" spans="1:9">
      <c r="A63" s="4">
        <v>62</v>
      </c>
      <c r="B63" s="5">
        <v>44350</v>
      </c>
      <c r="C63" s="4" t="s">
        <v>39</v>
      </c>
      <c r="D63" s="4" t="s">
        <v>46</v>
      </c>
      <c r="E63" s="6">
        <v>5900</v>
      </c>
      <c r="F63" s="7">
        <f t="shared" si="0"/>
        <v>3210</v>
      </c>
      <c r="G63" s="7">
        <f t="shared" si="1"/>
        <v>4518</v>
      </c>
      <c r="H63" s="4">
        <v>11</v>
      </c>
      <c r="I63" s="8">
        <f t="shared" si="2"/>
        <v>47000</v>
      </c>
    </row>
    <row r="64" spans="1:9">
      <c r="A64" s="4">
        <v>63</v>
      </c>
      <c r="B64" s="5">
        <v>44350</v>
      </c>
      <c r="C64" s="4" t="s">
        <v>21</v>
      </c>
      <c r="D64" s="4" t="s">
        <v>46</v>
      </c>
      <c r="E64" s="6">
        <v>7800</v>
      </c>
      <c r="F64" s="7">
        <f t="shared" si="0"/>
        <v>4250</v>
      </c>
      <c r="G64" s="7">
        <f t="shared" si="1"/>
        <v>5972</v>
      </c>
      <c r="H64" s="4">
        <v>2</v>
      </c>
      <c r="I64" s="8">
        <f t="shared" si="2"/>
        <v>12540</v>
      </c>
    </row>
    <row r="65" spans="1:9">
      <c r="A65" s="4">
        <v>64</v>
      </c>
      <c r="B65" s="5">
        <v>44350</v>
      </c>
      <c r="C65" s="4" t="s">
        <v>41</v>
      </c>
      <c r="D65" s="4" t="s">
        <v>46</v>
      </c>
      <c r="E65" s="6">
        <v>4900</v>
      </c>
      <c r="F65" s="7">
        <f t="shared" si="0"/>
        <v>2670</v>
      </c>
      <c r="G65" s="7">
        <f t="shared" si="1"/>
        <v>3752</v>
      </c>
      <c r="H65" s="4">
        <v>18</v>
      </c>
      <c r="I65" s="8">
        <f t="shared" si="2"/>
        <v>63900</v>
      </c>
    </row>
    <row r="66" spans="1:9">
      <c r="A66" s="4">
        <v>65</v>
      </c>
      <c r="B66" s="5">
        <v>44350</v>
      </c>
      <c r="C66" s="4" t="s">
        <v>42</v>
      </c>
      <c r="D66" s="4" t="s">
        <v>2</v>
      </c>
      <c r="E66" s="6">
        <v>5900</v>
      </c>
      <c r="F66" s="7">
        <f t="shared" si="0"/>
        <v>3210</v>
      </c>
      <c r="G66" s="7">
        <f t="shared" si="1"/>
        <v>4518</v>
      </c>
      <c r="H66" s="4">
        <v>6</v>
      </c>
      <c r="I66" s="8">
        <f t="shared" si="2"/>
        <v>27040</v>
      </c>
    </row>
    <row r="67" spans="1:9">
      <c r="A67" s="4">
        <v>66</v>
      </c>
      <c r="B67" s="5">
        <v>44351</v>
      </c>
      <c r="C67" s="4" t="s">
        <v>23</v>
      </c>
      <c r="D67" s="4" t="s">
        <v>11</v>
      </c>
      <c r="E67" s="6">
        <v>13000</v>
      </c>
      <c r="F67" s="7">
        <f t="shared" ref="F67:F130" si="15">ROUNDDOWN($E67*0.545,-1)</f>
        <v>7080</v>
      </c>
      <c r="G67" s="7">
        <f t="shared" ref="G67:G130" si="16">ROUND($E67*0.7657,0)</f>
        <v>9954</v>
      </c>
      <c r="H67" s="6">
        <v>1</v>
      </c>
      <c r="I67" s="8">
        <f t="shared" ref="I67:I130" si="17">IF($H67&lt;=5,INT($G67*1.05)*$H67,IF($H67&gt;10,ROUNDUP($G67*1.05*0.9*$H67,-2),ROUNDDOWN($G67*1.05*0.95*$H67,-1)))</f>
        <v>10451</v>
      </c>
    </row>
    <row r="68" spans="1:9">
      <c r="A68" s="4">
        <v>67</v>
      </c>
      <c r="B68" s="5">
        <v>44351</v>
      </c>
      <c r="C68" s="4" t="s">
        <v>24</v>
      </c>
      <c r="D68" s="4" t="s">
        <v>11</v>
      </c>
      <c r="E68" s="6">
        <v>8800</v>
      </c>
      <c r="F68" s="7">
        <f t="shared" si="15"/>
        <v>4790</v>
      </c>
      <c r="G68" s="7">
        <f t="shared" si="16"/>
        <v>6738</v>
      </c>
      <c r="H68" s="6">
        <v>1</v>
      </c>
      <c r="I68" s="8">
        <f t="shared" si="17"/>
        <v>7074</v>
      </c>
    </row>
    <row r="69" spans="1:9">
      <c r="A69" s="4">
        <v>68</v>
      </c>
      <c r="B69" s="5">
        <v>44351</v>
      </c>
      <c r="C69" s="4" t="s">
        <v>35</v>
      </c>
      <c r="D69" s="4" t="s">
        <v>46</v>
      </c>
      <c r="E69" s="6">
        <v>8000</v>
      </c>
      <c r="F69" s="7">
        <f t="shared" si="15"/>
        <v>4360</v>
      </c>
      <c r="G69" s="7">
        <f t="shared" si="16"/>
        <v>6126</v>
      </c>
      <c r="H69" s="4">
        <v>2</v>
      </c>
      <c r="I69" s="8">
        <f t="shared" si="17"/>
        <v>12864</v>
      </c>
    </row>
    <row r="70" spans="1:9">
      <c r="A70" s="4">
        <v>69</v>
      </c>
      <c r="B70" s="5">
        <v>44351</v>
      </c>
      <c r="C70" s="4" t="s">
        <v>31</v>
      </c>
      <c r="D70" s="4" t="s">
        <v>2</v>
      </c>
      <c r="E70" s="6">
        <v>19800</v>
      </c>
      <c r="F70" s="7">
        <f t="shared" si="15"/>
        <v>10790</v>
      </c>
      <c r="G70" s="7">
        <f t="shared" si="16"/>
        <v>15161</v>
      </c>
      <c r="H70" s="4">
        <v>6</v>
      </c>
      <c r="I70" s="8">
        <f t="shared" si="17"/>
        <v>90730</v>
      </c>
    </row>
    <row r="71" spans="1:9">
      <c r="A71" s="4">
        <v>70</v>
      </c>
      <c r="B71" s="5">
        <v>44351</v>
      </c>
      <c r="C71" s="4" t="s">
        <v>29</v>
      </c>
      <c r="D71" s="4" t="s">
        <v>3</v>
      </c>
      <c r="E71" s="6">
        <v>6900</v>
      </c>
      <c r="F71" s="7">
        <f t="shared" si="15"/>
        <v>3760</v>
      </c>
      <c r="G71" s="7">
        <f t="shared" si="16"/>
        <v>5283</v>
      </c>
      <c r="H71" s="4">
        <v>7</v>
      </c>
      <c r="I71" s="8">
        <f t="shared" si="17"/>
        <v>36880</v>
      </c>
    </row>
    <row r="72" spans="1:9">
      <c r="A72" s="4">
        <v>71</v>
      </c>
      <c r="B72" s="5">
        <v>44351</v>
      </c>
      <c r="C72" s="4" t="s">
        <v>27</v>
      </c>
      <c r="D72" s="4" t="s">
        <v>46</v>
      </c>
      <c r="E72" s="6">
        <v>4900</v>
      </c>
      <c r="F72" s="7">
        <f t="shared" si="15"/>
        <v>2670</v>
      </c>
      <c r="G72" s="7">
        <f t="shared" si="16"/>
        <v>3752</v>
      </c>
      <c r="H72" s="4">
        <v>10</v>
      </c>
      <c r="I72" s="8">
        <f t="shared" si="17"/>
        <v>37420</v>
      </c>
    </row>
    <row r="73" spans="1:9">
      <c r="A73" s="4">
        <v>72</v>
      </c>
      <c r="B73" s="5">
        <v>44351</v>
      </c>
      <c r="C73" s="4" t="s">
        <v>19</v>
      </c>
      <c r="D73" s="4" t="s">
        <v>11</v>
      </c>
      <c r="E73" s="6">
        <v>30000</v>
      </c>
      <c r="F73" s="7">
        <f t="shared" si="15"/>
        <v>16350</v>
      </c>
      <c r="G73" s="7">
        <f t="shared" si="16"/>
        <v>22971</v>
      </c>
      <c r="H73" s="4">
        <v>4</v>
      </c>
      <c r="I73" s="8">
        <f t="shared" si="17"/>
        <v>96476</v>
      </c>
    </row>
    <row r="74" spans="1:9">
      <c r="A74" s="4">
        <v>73</v>
      </c>
      <c r="B74" s="5">
        <v>44351</v>
      </c>
      <c r="C74" s="4" t="s">
        <v>37</v>
      </c>
      <c r="D74" s="4" t="s">
        <v>46</v>
      </c>
      <c r="E74" s="6">
        <v>5900</v>
      </c>
      <c r="F74" s="7">
        <f t="shared" si="15"/>
        <v>3210</v>
      </c>
      <c r="G74" s="7">
        <f t="shared" si="16"/>
        <v>4518</v>
      </c>
      <c r="H74" s="4">
        <v>6</v>
      </c>
      <c r="I74" s="8">
        <f t="shared" si="17"/>
        <v>27040</v>
      </c>
    </row>
    <row r="75" spans="1:9">
      <c r="A75" s="4">
        <v>74</v>
      </c>
      <c r="B75" s="5">
        <v>44351</v>
      </c>
      <c r="C75" s="4" t="s">
        <v>38</v>
      </c>
      <c r="D75" s="4" t="s">
        <v>46</v>
      </c>
      <c r="E75" s="6">
        <v>3900</v>
      </c>
      <c r="F75" s="7">
        <f t="shared" si="15"/>
        <v>2120</v>
      </c>
      <c r="G75" s="7">
        <f t="shared" si="16"/>
        <v>2986</v>
      </c>
      <c r="H75" s="4">
        <v>25</v>
      </c>
      <c r="I75" s="8">
        <f t="shared" si="17"/>
        <v>70600</v>
      </c>
    </row>
    <row r="76" spans="1:9">
      <c r="A76" s="4">
        <v>75</v>
      </c>
      <c r="B76" s="5">
        <v>44351</v>
      </c>
      <c r="C76" s="4" t="s">
        <v>18</v>
      </c>
      <c r="D76" s="4" t="s">
        <v>2</v>
      </c>
      <c r="E76" s="6">
        <v>6900</v>
      </c>
      <c r="F76" s="7">
        <f t="shared" si="15"/>
        <v>3760</v>
      </c>
      <c r="G76" s="7">
        <f t="shared" si="16"/>
        <v>5283</v>
      </c>
      <c r="H76" s="6">
        <v>1</v>
      </c>
      <c r="I76" s="8">
        <f t="shared" si="17"/>
        <v>5547</v>
      </c>
    </row>
    <row r="77" spans="1:9">
      <c r="A77" s="4">
        <v>76</v>
      </c>
      <c r="B77" s="5">
        <v>44351</v>
      </c>
      <c r="C77" s="4" t="s">
        <v>39</v>
      </c>
      <c r="D77" s="4" t="s">
        <v>46</v>
      </c>
      <c r="E77" s="6">
        <v>5900</v>
      </c>
      <c r="F77" s="7">
        <f t="shared" si="15"/>
        <v>3210</v>
      </c>
      <c r="G77" s="7">
        <f t="shared" si="16"/>
        <v>4518</v>
      </c>
      <c r="H77" s="4">
        <v>16</v>
      </c>
      <c r="I77" s="8">
        <f t="shared" si="17"/>
        <v>68400</v>
      </c>
    </row>
    <row r="78" spans="1:9">
      <c r="A78" s="4">
        <v>77</v>
      </c>
      <c r="B78" s="5">
        <v>44351</v>
      </c>
      <c r="C78" s="4" t="s">
        <v>21</v>
      </c>
      <c r="D78" s="4" t="s">
        <v>46</v>
      </c>
      <c r="E78" s="6">
        <v>7800</v>
      </c>
      <c r="F78" s="7">
        <f t="shared" si="15"/>
        <v>4250</v>
      </c>
      <c r="G78" s="7">
        <f t="shared" si="16"/>
        <v>5972</v>
      </c>
      <c r="H78" s="4">
        <v>4</v>
      </c>
      <c r="I78" s="8">
        <f t="shared" si="17"/>
        <v>25080</v>
      </c>
    </row>
    <row r="79" spans="1:9">
      <c r="A79" s="4">
        <v>78</v>
      </c>
      <c r="B79" s="5">
        <v>44351</v>
      </c>
      <c r="C79" s="4" t="s">
        <v>41</v>
      </c>
      <c r="D79" s="4" t="s">
        <v>46</v>
      </c>
      <c r="E79" s="6">
        <v>4900</v>
      </c>
      <c r="F79" s="7">
        <f t="shared" si="15"/>
        <v>2670</v>
      </c>
      <c r="G79" s="7">
        <f t="shared" si="16"/>
        <v>3752</v>
      </c>
      <c r="H79" s="4">
        <v>18</v>
      </c>
      <c r="I79" s="8">
        <f t="shared" si="17"/>
        <v>63900</v>
      </c>
    </row>
    <row r="80" spans="1:9">
      <c r="A80" s="4">
        <v>79</v>
      </c>
      <c r="B80" s="5">
        <v>44351</v>
      </c>
      <c r="C80" s="4" t="s">
        <v>42</v>
      </c>
      <c r="D80" s="4" t="s">
        <v>2</v>
      </c>
      <c r="E80" s="6">
        <v>5900</v>
      </c>
      <c r="F80" s="7">
        <f t="shared" si="15"/>
        <v>3210</v>
      </c>
      <c r="G80" s="7">
        <f t="shared" si="16"/>
        <v>4518</v>
      </c>
      <c r="H80" s="4">
        <v>13</v>
      </c>
      <c r="I80" s="8">
        <f t="shared" si="17"/>
        <v>55600</v>
      </c>
    </row>
    <row r="81" spans="1:9">
      <c r="A81" s="4">
        <v>80</v>
      </c>
      <c r="B81" s="5">
        <v>44352</v>
      </c>
      <c r="C81" s="4" t="s">
        <v>43</v>
      </c>
      <c r="D81" s="4" t="s">
        <v>2</v>
      </c>
      <c r="E81" s="6">
        <v>12000</v>
      </c>
      <c r="F81" s="7">
        <f t="shared" si="15"/>
        <v>6540</v>
      </c>
      <c r="G81" s="7">
        <f t="shared" si="16"/>
        <v>9188</v>
      </c>
      <c r="H81" s="4">
        <v>3</v>
      </c>
      <c r="I81" s="8">
        <f t="shared" si="17"/>
        <v>28941</v>
      </c>
    </row>
    <row r="82" spans="1:9">
      <c r="A82" s="4">
        <v>81</v>
      </c>
      <c r="B82" s="5">
        <v>44352</v>
      </c>
      <c r="C82" s="4" t="s">
        <v>23</v>
      </c>
      <c r="D82" s="4" t="s">
        <v>11</v>
      </c>
      <c r="E82" s="6">
        <v>13000</v>
      </c>
      <c r="F82" s="7">
        <f t="shared" si="15"/>
        <v>7080</v>
      </c>
      <c r="G82" s="7">
        <f t="shared" si="16"/>
        <v>9954</v>
      </c>
      <c r="H82" s="4">
        <v>1</v>
      </c>
      <c r="I82" s="8">
        <f t="shared" si="17"/>
        <v>10451</v>
      </c>
    </row>
    <row r="83" spans="1:9">
      <c r="A83" s="4">
        <v>82</v>
      </c>
      <c r="B83" s="5">
        <v>44352</v>
      </c>
      <c r="C83" s="4" t="s">
        <v>1</v>
      </c>
      <c r="D83" s="4" t="s">
        <v>2</v>
      </c>
      <c r="E83" s="6">
        <v>16000</v>
      </c>
      <c r="F83" s="7">
        <f t="shared" si="15"/>
        <v>8720</v>
      </c>
      <c r="G83" s="7">
        <f t="shared" si="16"/>
        <v>12251</v>
      </c>
      <c r="H83" s="4">
        <v>4</v>
      </c>
      <c r="I83" s="8">
        <f t="shared" si="17"/>
        <v>51452</v>
      </c>
    </row>
    <row r="84" spans="1:9">
      <c r="A84" s="4">
        <v>83</v>
      </c>
      <c r="B84" s="5">
        <v>44352</v>
      </c>
      <c r="C84" s="4" t="s">
        <v>24</v>
      </c>
      <c r="D84" s="4" t="s">
        <v>11</v>
      </c>
      <c r="E84" s="6">
        <v>8800</v>
      </c>
      <c r="F84" s="7">
        <f t="shared" si="15"/>
        <v>4790</v>
      </c>
      <c r="G84" s="7">
        <f t="shared" si="16"/>
        <v>6738</v>
      </c>
      <c r="H84" s="4">
        <v>1</v>
      </c>
      <c r="I84" s="8">
        <f t="shared" si="17"/>
        <v>7074</v>
      </c>
    </row>
    <row r="85" spans="1:9">
      <c r="A85" s="4">
        <v>84</v>
      </c>
      <c r="B85" s="5">
        <v>44352</v>
      </c>
      <c r="C85" s="4" t="s">
        <v>35</v>
      </c>
      <c r="D85" s="4" t="s">
        <v>46</v>
      </c>
      <c r="E85" s="6">
        <v>8000</v>
      </c>
      <c r="F85" s="7">
        <f t="shared" si="15"/>
        <v>4360</v>
      </c>
      <c r="G85" s="7">
        <f t="shared" si="16"/>
        <v>6126</v>
      </c>
      <c r="H85" s="4">
        <v>6</v>
      </c>
      <c r="I85" s="8">
        <f t="shared" si="17"/>
        <v>36660</v>
      </c>
    </row>
    <row r="86" spans="1:9">
      <c r="A86" s="4">
        <v>85</v>
      </c>
      <c r="B86" s="5">
        <v>44352</v>
      </c>
      <c r="C86" s="4" t="s">
        <v>36</v>
      </c>
      <c r="D86" s="4" t="s">
        <v>11</v>
      </c>
      <c r="E86" s="6">
        <v>9800</v>
      </c>
      <c r="F86" s="7">
        <f t="shared" si="15"/>
        <v>5340</v>
      </c>
      <c r="G86" s="7">
        <f t="shared" si="16"/>
        <v>7504</v>
      </c>
      <c r="H86" s="4">
        <v>3</v>
      </c>
      <c r="I86" s="8">
        <f t="shared" si="17"/>
        <v>23637</v>
      </c>
    </row>
    <row r="87" spans="1:9">
      <c r="A87" s="4">
        <v>86</v>
      </c>
      <c r="B87" s="5">
        <v>44352</v>
      </c>
      <c r="C87" s="4" t="s">
        <v>31</v>
      </c>
      <c r="D87" s="4" t="s">
        <v>2</v>
      </c>
      <c r="E87" s="6">
        <v>19800</v>
      </c>
      <c r="F87" s="7">
        <f t="shared" si="15"/>
        <v>10790</v>
      </c>
      <c r="G87" s="7">
        <f t="shared" si="16"/>
        <v>15161</v>
      </c>
      <c r="H87" s="4">
        <v>9</v>
      </c>
      <c r="I87" s="8">
        <f t="shared" si="17"/>
        <v>136100</v>
      </c>
    </row>
    <row r="88" spans="1:9">
      <c r="A88" s="4">
        <v>87</v>
      </c>
      <c r="B88" s="5">
        <v>44352</v>
      </c>
      <c r="C88" s="4" t="s">
        <v>28</v>
      </c>
      <c r="D88" s="4" t="s">
        <v>2</v>
      </c>
      <c r="E88" s="6">
        <v>9800</v>
      </c>
      <c r="F88" s="7">
        <f t="shared" si="15"/>
        <v>5340</v>
      </c>
      <c r="G88" s="7">
        <f t="shared" si="16"/>
        <v>7504</v>
      </c>
      <c r="H88" s="4">
        <v>4</v>
      </c>
      <c r="I88" s="8">
        <f t="shared" si="17"/>
        <v>31516</v>
      </c>
    </row>
    <row r="89" spans="1:9">
      <c r="A89" s="4">
        <v>88</v>
      </c>
      <c r="B89" s="5">
        <v>44352</v>
      </c>
      <c r="C89" s="4" t="s">
        <v>29</v>
      </c>
      <c r="D89" s="4" t="s">
        <v>3</v>
      </c>
      <c r="E89" s="6">
        <v>6900</v>
      </c>
      <c r="F89" s="7">
        <f t="shared" si="15"/>
        <v>3760</v>
      </c>
      <c r="G89" s="7">
        <f t="shared" si="16"/>
        <v>5283</v>
      </c>
      <c r="H89" s="4">
        <v>11</v>
      </c>
      <c r="I89" s="8">
        <f t="shared" si="17"/>
        <v>55000</v>
      </c>
    </row>
    <row r="90" spans="1:9">
      <c r="A90" s="4">
        <v>89</v>
      </c>
      <c r="B90" s="5">
        <v>44352</v>
      </c>
      <c r="C90" s="4" t="s">
        <v>30</v>
      </c>
      <c r="D90" s="4" t="s">
        <v>3</v>
      </c>
      <c r="E90" s="6">
        <v>9800</v>
      </c>
      <c r="F90" s="7">
        <f t="shared" si="15"/>
        <v>5340</v>
      </c>
      <c r="G90" s="7">
        <f t="shared" si="16"/>
        <v>7504</v>
      </c>
      <c r="H90" s="4">
        <v>4</v>
      </c>
      <c r="I90" s="8">
        <f t="shared" si="17"/>
        <v>31516</v>
      </c>
    </row>
    <row r="91" spans="1:9">
      <c r="A91" s="4">
        <v>90</v>
      </c>
      <c r="B91" s="5">
        <v>44352</v>
      </c>
      <c r="C91" s="4" t="s">
        <v>33</v>
      </c>
      <c r="D91" s="4" t="s">
        <v>11</v>
      </c>
      <c r="E91" s="6">
        <v>14800</v>
      </c>
      <c r="F91" s="7">
        <f t="shared" si="15"/>
        <v>8060</v>
      </c>
      <c r="G91" s="7">
        <f t="shared" si="16"/>
        <v>11332</v>
      </c>
      <c r="H91" s="4">
        <v>3</v>
      </c>
      <c r="I91" s="8">
        <f t="shared" si="17"/>
        <v>35694</v>
      </c>
    </row>
    <row r="92" spans="1:9">
      <c r="A92" s="4">
        <v>91</v>
      </c>
      <c r="B92" s="5">
        <v>44352</v>
      </c>
      <c r="C92" s="4" t="s">
        <v>32</v>
      </c>
      <c r="D92" s="4" t="s">
        <v>2</v>
      </c>
      <c r="E92" s="6">
        <v>10000</v>
      </c>
      <c r="F92" s="7">
        <f t="shared" si="15"/>
        <v>5450</v>
      </c>
      <c r="G92" s="7">
        <f t="shared" si="16"/>
        <v>7657</v>
      </c>
      <c r="H92" s="4">
        <v>2</v>
      </c>
      <c r="I92" s="8">
        <f t="shared" si="17"/>
        <v>16078</v>
      </c>
    </row>
    <row r="93" spans="1:9">
      <c r="A93" s="4">
        <v>92</v>
      </c>
      <c r="B93" s="5">
        <v>44352</v>
      </c>
      <c r="C93" s="4" t="s">
        <v>27</v>
      </c>
      <c r="D93" s="4" t="s">
        <v>46</v>
      </c>
      <c r="E93" s="6">
        <v>4900</v>
      </c>
      <c r="F93" s="7">
        <f t="shared" si="15"/>
        <v>2670</v>
      </c>
      <c r="G93" s="7">
        <f t="shared" si="16"/>
        <v>3752</v>
      </c>
      <c r="H93" s="4">
        <v>13</v>
      </c>
      <c r="I93" s="8">
        <f t="shared" si="17"/>
        <v>46100</v>
      </c>
    </row>
    <row r="94" spans="1:9">
      <c r="A94" s="4">
        <v>93</v>
      </c>
      <c r="B94" s="5">
        <v>44352</v>
      </c>
      <c r="C94" s="4" t="s">
        <v>19</v>
      </c>
      <c r="D94" s="4" t="s">
        <v>11</v>
      </c>
      <c r="E94" s="6">
        <v>30000</v>
      </c>
      <c r="F94" s="7">
        <f t="shared" si="15"/>
        <v>16350</v>
      </c>
      <c r="G94" s="7">
        <f t="shared" si="16"/>
        <v>22971</v>
      </c>
      <c r="H94" s="4">
        <v>5</v>
      </c>
      <c r="I94" s="8">
        <f t="shared" si="17"/>
        <v>120595</v>
      </c>
    </row>
    <row r="95" spans="1:9">
      <c r="A95" s="4">
        <v>94</v>
      </c>
      <c r="B95" s="5">
        <v>44352</v>
      </c>
      <c r="C95" s="4" t="s">
        <v>34</v>
      </c>
      <c r="D95" s="4" t="s">
        <v>2</v>
      </c>
      <c r="E95" s="6">
        <v>11800</v>
      </c>
      <c r="F95" s="7">
        <f t="shared" si="15"/>
        <v>6430</v>
      </c>
      <c r="G95" s="7">
        <f t="shared" si="16"/>
        <v>9035</v>
      </c>
      <c r="H95" s="4">
        <v>3</v>
      </c>
      <c r="I95" s="8">
        <f t="shared" si="17"/>
        <v>28458</v>
      </c>
    </row>
    <row r="96" spans="1:9">
      <c r="A96" s="4">
        <v>95</v>
      </c>
      <c r="B96" s="5">
        <v>44352</v>
      </c>
      <c r="C96" s="4" t="s">
        <v>37</v>
      </c>
      <c r="D96" s="4" t="s">
        <v>46</v>
      </c>
      <c r="E96" s="6">
        <v>5900</v>
      </c>
      <c r="F96" s="7">
        <f t="shared" si="15"/>
        <v>3210</v>
      </c>
      <c r="G96" s="7">
        <f t="shared" si="16"/>
        <v>4518</v>
      </c>
      <c r="H96" s="4">
        <v>11</v>
      </c>
      <c r="I96" s="8">
        <f t="shared" si="17"/>
        <v>47000</v>
      </c>
    </row>
    <row r="97" spans="1:9">
      <c r="A97" s="4">
        <v>96</v>
      </c>
      <c r="B97" s="5">
        <v>44352</v>
      </c>
      <c r="C97" s="4" t="s">
        <v>38</v>
      </c>
      <c r="D97" s="4" t="s">
        <v>46</v>
      </c>
      <c r="E97" s="6">
        <v>3900</v>
      </c>
      <c r="F97" s="7">
        <f t="shared" si="15"/>
        <v>2120</v>
      </c>
      <c r="G97" s="7">
        <f t="shared" si="16"/>
        <v>2986</v>
      </c>
      <c r="H97" s="4">
        <v>29</v>
      </c>
      <c r="I97" s="8">
        <f t="shared" si="17"/>
        <v>81900</v>
      </c>
    </row>
    <row r="98" spans="1:9">
      <c r="A98" s="4">
        <v>97</v>
      </c>
      <c r="B98" s="5">
        <v>44352</v>
      </c>
      <c r="C98" s="4" t="s">
        <v>18</v>
      </c>
      <c r="D98" s="4" t="s">
        <v>2</v>
      </c>
      <c r="E98" s="6">
        <v>6900</v>
      </c>
      <c r="F98" s="7">
        <f t="shared" si="15"/>
        <v>3760</v>
      </c>
      <c r="G98" s="7">
        <f t="shared" si="16"/>
        <v>5283</v>
      </c>
      <c r="H98" s="4">
        <v>5</v>
      </c>
      <c r="I98" s="8">
        <f t="shared" si="17"/>
        <v>27735</v>
      </c>
    </row>
    <row r="99" spans="1:9">
      <c r="A99" s="4">
        <v>98</v>
      </c>
      <c r="B99" s="5">
        <v>44352</v>
      </c>
      <c r="C99" s="4" t="s">
        <v>39</v>
      </c>
      <c r="D99" s="4" t="s">
        <v>46</v>
      </c>
      <c r="E99" s="6">
        <v>5900</v>
      </c>
      <c r="F99" s="7">
        <f t="shared" si="15"/>
        <v>3210</v>
      </c>
      <c r="G99" s="7">
        <f t="shared" si="16"/>
        <v>4518</v>
      </c>
      <c r="H99" s="4">
        <v>21</v>
      </c>
      <c r="I99" s="8">
        <f t="shared" si="17"/>
        <v>89700</v>
      </c>
    </row>
    <row r="100" spans="1:9">
      <c r="A100" s="4">
        <v>99</v>
      </c>
      <c r="B100" s="5">
        <v>44352</v>
      </c>
      <c r="C100" s="4" t="s">
        <v>44</v>
      </c>
      <c r="D100" s="4" t="s">
        <v>2</v>
      </c>
      <c r="E100" s="6">
        <v>8900</v>
      </c>
      <c r="F100" s="7">
        <f t="shared" si="15"/>
        <v>4850</v>
      </c>
      <c r="G100" s="7">
        <f t="shared" si="16"/>
        <v>6815</v>
      </c>
      <c r="H100" s="4">
        <v>1</v>
      </c>
      <c r="I100" s="8">
        <f t="shared" si="17"/>
        <v>7155</v>
      </c>
    </row>
    <row r="101" spans="1:9">
      <c r="A101" s="4">
        <v>100</v>
      </c>
      <c r="B101" s="5">
        <v>44352</v>
      </c>
      <c r="C101" s="4" t="s">
        <v>20</v>
      </c>
      <c r="D101" s="4" t="s">
        <v>2</v>
      </c>
      <c r="E101" s="6">
        <v>7800</v>
      </c>
      <c r="F101" s="7">
        <f t="shared" si="15"/>
        <v>4250</v>
      </c>
      <c r="G101" s="7">
        <f t="shared" si="16"/>
        <v>5972</v>
      </c>
      <c r="H101" s="4">
        <v>3</v>
      </c>
      <c r="I101" s="8">
        <f t="shared" si="17"/>
        <v>18810</v>
      </c>
    </row>
    <row r="102" spans="1:9">
      <c r="A102" s="4">
        <v>101</v>
      </c>
      <c r="B102" s="5">
        <v>44352</v>
      </c>
      <c r="C102" s="4" t="s">
        <v>21</v>
      </c>
      <c r="D102" s="4" t="s">
        <v>46</v>
      </c>
      <c r="E102" s="6">
        <v>7800</v>
      </c>
      <c r="F102" s="7">
        <f t="shared" si="15"/>
        <v>4250</v>
      </c>
      <c r="G102" s="7">
        <f t="shared" si="16"/>
        <v>5972</v>
      </c>
      <c r="H102" s="4">
        <v>8</v>
      </c>
      <c r="I102" s="8">
        <f t="shared" si="17"/>
        <v>47650</v>
      </c>
    </row>
    <row r="103" spans="1:9">
      <c r="A103" s="4">
        <v>102</v>
      </c>
      <c r="B103" s="5">
        <v>44352</v>
      </c>
      <c r="C103" s="4" t="s">
        <v>25</v>
      </c>
      <c r="D103" s="4" t="s">
        <v>11</v>
      </c>
      <c r="E103" s="6">
        <v>26800</v>
      </c>
      <c r="F103" s="7">
        <f t="shared" si="15"/>
        <v>14600</v>
      </c>
      <c r="G103" s="7">
        <f t="shared" si="16"/>
        <v>20521</v>
      </c>
      <c r="H103" s="4">
        <v>4</v>
      </c>
      <c r="I103" s="8">
        <f t="shared" si="17"/>
        <v>86188</v>
      </c>
    </row>
    <row r="104" spans="1:9">
      <c r="A104" s="4">
        <v>103</v>
      </c>
      <c r="B104" s="5">
        <v>44352</v>
      </c>
      <c r="C104" s="4" t="s">
        <v>22</v>
      </c>
      <c r="D104" s="4" t="s">
        <v>2</v>
      </c>
      <c r="E104" s="6">
        <v>13800</v>
      </c>
      <c r="F104" s="7">
        <f t="shared" si="15"/>
        <v>7520</v>
      </c>
      <c r="G104" s="7">
        <f t="shared" si="16"/>
        <v>10567</v>
      </c>
      <c r="H104" s="4">
        <v>3</v>
      </c>
      <c r="I104" s="8">
        <f t="shared" si="17"/>
        <v>33285</v>
      </c>
    </row>
    <row r="105" spans="1:9">
      <c r="A105" s="4">
        <v>104</v>
      </c>
      <c r="B105" s="5">
        <v>44352</v>
      </c>
      <c r="C105" s="4" t="s">
        <v>26</v>
      </c>
      <c r="D105" s="4" t="s">
        <v>46</v>
      </c>
      <c r="E105" s="6">
        <v>8900</v>
      </c>
      <c r="F105" s="7">
        <f t="shared" si="15"/>
        <v>4850</v>
      </c>
      <c r="G105" s="7">
        <f t="shared" si="16"/>
        <v>6815</v>
      </c>
      <c r="H105" s="4">
        <v>4</v>
      </c>
      <c r="I105" s="8">
        <f t="shared" si="17"/>
        <v>28620</v>
      </c>
    </row>
    <row r="106" spans="1:9">
      <c r="A106" s="4">
        <v>105</v>
      </c>
      <c r="B106" s="5">
        <v>44352</v>
      </c>
      <c r="C106" s="4" t="s">
        <v>27</v>
      </c>
      <c r="D106" s="4" t="s">
        <v>46</v>
      </c>
      <c r="E106" s="6">
        <v>9900</v>
      </c>
      <c r="F106" s="7">
        <f t="shared" si="15"/>
        <v>5390</v>
      </c>
      <c r="G106" s="7">
        <f t="shared" si="16"/>
        <v>7580</v>
      </c>
      <c r="H106" s="4">
        <v>1</v>
      </c>
      <c r="I106" s="8">
        <f t="shared" si="17"/>
        <v>7959</v>
      </c>
    </row>
    <row r="107" spans="1:9">
      <c r="A107" s="4">
        <v>106</v>
      </c>
      <c r="B107" s="5">
        <v>44352</v>
      </c>
      <c r="C107" s="4" t="s">
        <v>40</v>
      </c>
      <c r="D107" s="4" t="s">
        <v>46</v>
      </c>
      <c r="E107" s="6">
        <v>7900</v>
      </c>
      <c r="F107" s="7">
        <f t="shared" si="15"/>
        <v>4300</v>
      </c>
      <c r="G107" s="7">
        <f t="shared" si="16"/>
        <v>6049</v>
      </c>
      <c r="H107" s="4">
        <v>2</v>
      </c>
      <c r="I107" s="8">
        <f t="shared" si="17"/>
        <v>12702</v>
      </c>
    </row>
    <row r="108" spans="1:9">
      <c r="A108" s="4">
        <v>107</v>
      </c>
      <c r="B108" s="5">
        <v>44352</v>
      </c>
      <c r="C108" s="4" t="s">
        <v>41</v>
      </c>
      <c r="D108" s="4" t="s">
        <v>46</v>
      </c>
      <c r="E108" s="6">
        <v>4900</v>
      </c>
      <c r="F108" s="7">
        <f t="shared" si="15"/>
        <v>2670</v>
      </c>
      <c r="G108" s="7">
        <f t="shared" si="16"/>
        <v>3752</v>
      </c>
      <c r="H108" s="4">
        <v>24</v>
      </c>
      <c r="I108" s="8">
        <f t="shared" si="17"/>
        <v>85100</v>
      </c>
    </row>
    <row r="109" spans="1:9">
      <c r="A109" s="4">
        <v>108</v>
      </c>
      <c r="B109" s="5">
        <v>44352</v>
      </c>
      <c r="C109" s="4" t="s">
        <v>42</v>
      </c>
      <c r="D109" s="4" t="s">
        <v>2</v>
      </c>
      <c r="E109" s="6">
        <v>5900</v>
      </c>
      <c r="F109" s="7">
        <f t="shared" si="15"/>
        <v>3210</v>
      </c>
      <c r="G109" s="7">
        <f t="shared" si="16"/>
        <v>4518</v>
      </c>
      <c r="H109" s="4">
        <v>17</v>
      </c>
      <c r="I109" s="8">
        <f t="shared" si="17"/>
        <v>72600</v>
      </c>
    </row>
    <row r="110" spans="1:9">
      <c r="A110" s="4">
        <v>109</v>
      </c>
      <c r="B110" s="5">
        <v>44353</v>
      </c>
      <c r="C110" s="4" t="s">
        <v>43</v>
      </c>
      <c r="D110" s="4" t="s">
        <v>2</v>
      </c>
      <c r="E110" s="6">
        <v>12000</v>
      </c>
      <c r="F110" s="7">
        <f t="shared" si="15"/>
        <v>6540</v>
      </c>
      <c r="G110" s="7">
        <f t="shared" si="16"/>
        <v>9188</v>
      </c>
      <c r="H110" s="4">
        <v>6</v>
      </c>
      <c r="I110" s="8">
        <f t="shared" si="17"/>
        <v>54990</v>
      </c>
    </row>
    <row r="111" spans="1:9">
      <c r="A111" s="4">
        <v>110</v>
      </c>
      <c r="B111" s="5">
        <v>44353</v>
      </c>
      <c r="C111" s="4" t="s">
        <v>23</v>
      </c>
      <c r="D111" s="4" t="s">
        <v>11</v>
      </c>
      <c r="E111" s="6">
        <v>13000</v>
      </c>
      <c r="F111" s="7">
        <f t="shared" si="15"/>
        <v>7080</v>
      </c>
      <c r="G111" s="7">
        <f t="shared" si="16"/>
        <v>9954</v>
      </c>
      <c r="H111" s="4">
        <v>2</v>
      </c>
      <c r="I111" s="8">
        <f t="shared" si="17"/>
        <v>20902</v>
      </c>
    </row>
    <row r="112" spans="1:9">
      <c r="A112" s="4">
        <v>111</v>
      </c>
      <c r="B112" s="5">
        <v>44353</v>
      </c>
      <c r="C112" s="4" t="s">
        <v>1</v>
      </c>
      <c r="D112" s="4" t="s">
        <v>2</v>
      </c>
      <c r="E112" s="6">
        <v>16000</v>
      </c>
      <c r="F112" s="7">
        <f t="shared" si="15"/>
        <v>8720</v>
      </c>
      <c r="G112" s="7">
        <f t="shared" si="16"/>
        <v>12251</v>
      </c>
      <c r="H112" s="4">
        <v>7</v>
      </c>
      <c r="I112" s="8">
        <f t="shared" si="17"/>
        <v>85540</v>
      </c>
    </row>
    <row r="113" spans="1:9">
      <c r="A113" s="4">
        <v>112</v>
      </c>
      <c r="B113" s="5">
        <v>44353</v>
      </c>
      <c r="C113" s="4" t="s">
        <v>24</v>
      </c>
      <c r="D113" s="4" t="s">
        <v>11</v>
      </c>
      <c r="E113" s="6">
        <v>8800</v>
      </c>
      <c r="F113" s="7">
        <f t="shared" si="15"/>
        <v>4790</v>
      </c>
      <c r="G113" s="7">
        <f t="shared" si="16"/>
        <v>6738</v>
      </c>
      <c r="H113" s="4">
        <v>2</v>
      </c>
      <c r="I113" s="8">
        <f t="shared" si="17"/>
        <v>14148</v>
      </c>
    </row>
    <row r="114" spans="1:9">
      <c r="A114" s="4">
        <v>113</v>
      </c>
      <c r="B114" s="5">
        <v>44353</v>
      </c>
      <c r="C114" s="4" t="s">
        <v>35</v>
      </c>
      <c r="D114" s="4" t="s">
        <v>46</v>
      </c>
      <c r="E114" s="6">
        <v>8000</v>
      </c>
      <c r="F114" s="7">
        <f t="shared" si="15"/>
        <v>4360</v>
      </c>
      <c r="G114" s="7">
        <f t="shared" si="16"/>
        <v>6126</v>
      </c>
      <c r="H114" s="4">
        <v>7</v>
      </c>
      <c r="I114" s="8">
        <f t="shared" si="17"/>
        <v>42770</v>
      </c>
    </row>
    <row r="115" spans="1:9">
      <c r="A115" s="4">
        <v>114</v>
      </c>
      <c r="B115" s="5">
        <v>44353</v>
      </c>
      <c r="C115" s="4" t="s">
        <v>36</v>
      </c>
      <c r="D115" s="4" t="s">
        <v>11</v>
      </c>
      <c r="E115" s="6">
        <v>9800</v>
      </c>
      <c r="F115" s="7">
        <f t="shared" si="15"/>
        <v>5340</v>
      </c>
      <c r="G115" s="7">
        <f t="shared" si="16"/>
        <v>7504</v>
      </c>
      <c r="H115" s="4">
        <v>6</v>
      </c>
      <c r="I115" s="8">
        <f t="shared" si="17"/>
        <v>44910</v>
      </c>
    </row>
    <row r="116" spans="1:9">
      <c r="A116" s="4">
        <v>115</v>
      </c>
      <c r="B116" s="5">
        <v>44353</v>
      </c>
      <c r="C116" s="4" t="s">
        <v>31</v>
      </c>
      <c r="D116" s="4" t="s">
        <v>2</v>
      </c>
      <c r="E116" s="6">
        <v>19800</v>
      </c>
      <c r="F116" s="7">
        <f t="shared" si="15"/>
        <v>10790</v>
      </c>
      <c r="G116" s="7">
        <f t="shared" si="16"/>
        <v>15161</v>
      </c>
      <c r="H116" s="4">
        <v>10</v>
      </c>
      <c r="I116" s="8">
        <f t="shared" si="17"/>
        <v>151230</v>
      </c>
    </row>
    <row r="117" spans="1:9">
      <c r="A117" s="4">
        <v>116</v>
      </c>
      <c r="B117" s="5">
        <v>44353</v>
      </c>
      <c r="C117" s="4" t="s">
        <v>28</v>
      </c>
      <c r="D117" s="4" t="s">
        <v>2</v>
      </c>
      <c r="E117" s="6">
        <v>9800</v>
      </c>
      <c r="F117" s="7">
        <f t="shared" si="15"/>
        <v>5340</v>
      </c>
      <c r="G117" s="7">
        <f t="shared" si="16"/>
        <v>7504</v>
      </c>
      <c r="H117" s="4">
        <v>7</v>
      </c>
      <c r="I117" s="8">
        <f t="shared" si="17"/>
        <v>52390</v>
      </c>
    </row>
    <row r="118" spans="1:9">
      <c r="A118" s="4">
        <v>117</v>
      </c>
      <c r="B118" s="5">
        <v>44353</v>
      </c>
      <c r="C118" s="4" t="s">
        <v>29</v>
      </c>
      <c r="D118" s="4" t="s">
        <v>3</v>
      </c>
      <c r="E118" s="6">
        <v>6900</v>
      </c>
      <c r="F118" s="7">
        <f t="shared" si="15"/>
        <v>3760</v>
      </c>
      <c r="G118" s="7">
        <f t="shared" si="16"/>
        <v>5283</v>
      </c>
      <c r="H118" s="4">
        <v>13</v>
      </c>
      <c r="I118" s="8">
        <f t="shared" si="17"/>
        <v>65000</v>
      </c>
    </row>
    <row r="119" spans="1:9">
      <c r="A119" s="4">
        <v>118</v>
      </c>
      <c r="B119" s="5">
        <v>44353</v>
      </c>
      <c r="C119" s="4" t="s">
        <v>30</v>
      </c>
      <c r="D119" s="4" t="s">
        <v>3</v>
      </c>
      <c r="E119" s="6">
        <v>9800</v>
      </c>
      <c r="F119" s="7">
        <f t="shared" si="15"/>
        <v>5340</v>
      </c>
      <c r="G119" s="7">
        <f t="shared" si="16"/>
        <v>7504</v>
      </c>
      <c r="H119" s="4">
        <v>7</v>
      </c>
      <c r="I119" s="8">
        <f t="shared" si="17"/>
        <v>52390</v>
      </c>
    </row>
    <row r="120" spans="1:9">
      <c r="A120" s="4">
        <v>119</v>
      </c>
      <c r="B120" s="5">
        <v>44353</v>
      </c>
      <c r="C120" s="4" t="s">
        <v>33</v>
      </c>
      <c r="D120" s="4" t="s">
        <v>11</v>
      </c>
      <c r="E120" s="6">
        <v>14800</v>
      </c>
      <c r="F120" s="7">
        <f t="shared" si="15"/>
        <v>8060</v>
      </c>
      <c r="G120" s="7">
        <f t="shared" si="16"/>
        <v>11332</v>
      </c>
      <c r="H120" s="4">
        <v>6</v>
      </c>
      <c r="I120" s="8">
        <f t="shared" si="17"/>
        <v>67820</v>
      </c>
    </row>
    <row r="121" spans="1:9">
      <c r="A121" s="4">
        <v>120</v>
      </c>
      <c r="B121" s="5">
        <v>44353</v>
      </c>
      <c r="C121" s="4" t="s">
        <v>32</v>
      </c>
      <c r="D121" s="4" t="s">
        <v>2</v>
      </c>
      <c r="E121" s="6">
        <v>10000</v>
      </c>
      <c r="F121" s="7">
        <f t="shared" si="15"/>
        <v>5450</v>
      </c>
      <c r="G121" s="7">
        <f t="shared" si="16"/>
        <v>7657</v>
      </c>
      <c r="H121" s="4">
        <v>4</v>
      </c>
      <c r="I121" s="8">
        <f t="shared" si="17"/>
        <v>32156</v>
      </c>
    </row>
    <row r="122" spans="1:9">
      <c r="A122" s="4">
        <v>121</v>
      </c>
      <c r="B122" s="5">
        <v>44353</v>
      </c>
      <c r="C122" s="4" t="s">
        <v>27</v>
      </c>
      <c r="D122" s="4" t="s">
        <v>46</v>
      </c>
      <c r="E122" s="6">
        <v>4900</v>
      </c>
      <c r="F122" s="7">
        <f t="shared" si="15"/>
        <v>2670</v>
      </c>
      <c r="G122" s="7">
        <f t="shared" si="16"/>
        <v>3752</v>
      </c>
      <c r="H122" s="4">
        <v>15</v>
      </c>
      <c r="I122" s="8">
        <f t="shared" si="17"/>
        <v>53200</v>
      </c>
    </row>
    <row r="123" spans="1:9">
      <c r="A123" s="4">
        <v>122</v>
      </c>
      <c r="B123" s="5">
        <v>44353</v>
      </c>
      <c r="C123" s="4" t="s">
        <v>19</v>
      </c>
      <c r="D123" s="4" t="s">
        <v>11</v>
      </c>
      <c r="E123" s="6">
        <v>30000</v>
      </c>
      <c r="F123" s="7">
        <f t="shared" si="15"/>
        <v>16350</v>
      </c>
      <c r="G123" s="7">
        <f t="shared" si="16"/>
        <v>22971</v>
      </c>
      <c r="H123" s="4">
        <v>8</v>
      </c>
      <c r="I123" s="8">
        <f t="shared" si="17"/>
        <v>183300</v>
      </c>
    </row>
    <row r="124" spans="1:9">
      <c r="A124" s="4">
        <v>123</v>
      </c>
      <c r="B124" s="5">
        <v>44353</v>
      </c>
      <c r="C124" s="4" t="s">
        <v>34</v>
      </c>
      <c r="D124" s="4" t="s">
        <v>2</v>
      </c>
      <c r="E124" s="6">
        <v>11800</v>
      </c>
      <c r="F124" s="7">
        <f t="shared" si="15"/>
        <v>6430</v>
      </c>
      <c r="G124" s="7">
        <f t="shared" si="16"/>
        <v>9035</v>
      </c>
      <c r="H124" s="4">
        <v>6</v>
      </c>
      <c r="I124" s="8">
        <f t="shared" si="17"/>
        <v>54070</v>
      </c>
    </row>
    <row r="125" spans="1:9">
      <c r="A125" s="4">
        <v>124</v>
      </c>
      <c r="B125" s="5">
        <v>44353</v>
      </c>
      <c r="C125" s="4" t="s">
        <v>37</v>
      </c>
      <c r="D125" s="4" t="s">
        <v>46</v>
      </c>
      <c r="E125" s="6">
        <v>5900</v>
      </c>
      <c r="F125" s="7">
        <f t="shared" si="15"/>
        <v>3210</v>
      </c>
      <c r="G125" s="7">
        <f t="shared" si="16"/>
        <v>4518</v>
      </c>
      <c r="H125" s="4">
        <v>11</v>
      </c>
      <c r="I125" s="8">
        <f t="shared" si="17"/>
        <v>47000</v>
      </c>
    </row>
    <row r="126" spans="1:9">
      <c r="A126" s="4">
        <v>125</v>
      </c>
      <c r="B126" s="5">
        <v>44353</v>
      </c>
      <c r="C126" s="4" t="s">
        <v>38</v>
      </c>
      <c r="D126" s="4" t="s">
        <v>46</v>
      </c>
      <c r="E126" s="6">
        <v>3900</v>
      </c>
      <c r="F126" s="7">
        <f t="shared" si="15"/>
        <v>2120</v>
      </c>
      <c r="G126" s="7">
        <f t="shared" si="16"/>
        <v>2986</v>
      </c>
      <c r="H126" s="4">
        <v>22</v>
      </c>
      <c r="I126" s="8">
        <f t="shared" si="17"/>
        <v>62100</v>
      </c>
    </row>
    <row r="127" spans="1:9">
      <c r="A127" s="4">
        <v>126</v>
      </c>
      <c r="B127" s="5">
        <v>44353</v>
      </c>
      <c r="C127" s="4" t="s">
        <v>18</v>
      </c>
      <c r="D127" s="4" t="s">
        <v>2</v>
      </c>
      <c r="E127" s="6">
        <v>6900</v>
      </c>
      <c r="F127" s="7">
        <f t="shared" si="15"/>
        <v>3760</v>
      </c>
      <c r="G127" s="7">
        <f t="shared" si="16"/>
        <v>5283</v>
      </c>
      <c r="H127" s="4">
        <v>6</v>
      </c>
      <c r="I127" s="8">
        <f t="shared" si="17"/>
        <v>31610</v>
      </c>
    </row>
    <row r="128" spans="1:9">
      <c r="A128" s="4">
        <v>127</v>
      </c>
      <c r="B128" s="5">
        <v>44353</v>
      </c>
      <c r="C128" s="4" t="s">
        <v>39</v>
      </c>
      <c r="D128" s="4" t="s">
        <v>46</v>
      </c>
      <c r="E128" s="6">
        <v>5900</v>
      </c>
      <c r="F128" s="7">
        <f t="shared" si="15"/>
        <v>3210</v>
      </c>
      <c r="G128" s="7">
        <f t="shared" si="16"/>
        <v>4518</v>
      </c>
      <c r="H128" s="4">
        <v>24</v>
      </c>
      <c r="I128" s="8">
        <f t="shared" si="17"/>
        <v>102500</v>
      </c>
    </row>
    <row r="129" spans="1:9">
      <c r="A129" s="4">
        <v>128</v>
      </c>
      <c r="B129" s="5">
        <v>44353</v>
      </c>
      <c r="C129" s="4" t="s">
        <v>44</v>
      </c>
      <c r="D129" s="4" t="s">
        <v>2</v>
      </c>
      <c r="E129" s="6">
        <v>8900</v>
      </c>
      <c r="F129" s="7">
        <f t="shared" si="15"/>
        <v>4850</v>
      </c>
      <c r="G129" s="7">
        <f t="shared" si="16"/>
        <v>6815</v>
      </c>
      <c r="H129" s="4">
        <v>1</v>
      </c>
      <c r="I129" s="8">
        <f t="shared" si="17"/>
        <v>7155</v>
      </c>
    </row>
    <row r="130" spans="1:9">
      <c r="A130" s="4">
        <v>129</v>
      </c>
      <c r="B130" s="5">
        <v>44353</v>
      </c>
      <c r="C130" s="4" t="s">
        <v>20</v>
      </c>
      <c r="D130" s="4" t="s">
        <v>2</v>
      </c>
      <c r="E130" s="6">
        <v>7800</v>
      </c>
      <c r="F130" s="7">
        <f t="shared" si="15"/>
        <v>4250</v>
      </c>
      <c r="G130" s="7">
        <f t="shared" si="16"/>
        <v>5972</v>
      </c>
      <c r="H130" s="4">
        <v>5</v>
      </c>
      <c r="I130" s="8">
        <f t="shared" si="17"/>
        <v>31350</v>
      </c>
    </row>
    <row r="131" spans="1:9">
      <c r="A131" s="4">
        <v>130</v>
      </c>
      <c r="B131" s="5">
        <v>44353</v>
      </c>
      <c r="C131" s="4" t="s">
        <v>21</v>
      </c>
      <c r="D131" s="4" t="s">
        <v>46</v>
      </c>
      <c r="E131" s="6">
        <v>7800</v>
      </c>
      <c r="F131" s="7">
        <f t="shared" ref="F131:F166" si="18">ROUNDDOWN($E131*0.545,-1)</f>
        <v>4250</v>
      </c>
      <c r="G131" s="7">
        <f t="shared" ref="G131:G166" si="19">ROUND($E131*0.7657,0)</f>
        <v>5972</v>
      </c>
      <c r="H131" s="4">
        <v>9</v>
      </c>
      <c r="I131" s="8">
        <f t="shared" ref="I131:I166" si="20">IF($H131&lt;=5,INT($G131*1.05)*$H131,IF($H131&gt;10,ROUNDUP($G131*1.05*0.9*$H131,-2),ROUNDDOWN($G131*1.05*0.95*$H131,-1)))</f>
        <v>53610</v>
      </c>
    </row>
    <row r="132" spans="1:9">
      <c r="A132" s="4">
        <v>131</v>
      </c>
      <c r="B132" s="5">
        <v>44353</v>
      </c>
      <c r="C132" s="4" t="s">
        <v>25</v>
      </c>
      <c r="D132" s="4" t="s">
        <v>11</v>
      </c>
      <c r="E132" s="6">
        <v>26800</v>
      </c>
      <c r="F132" s="7">
        <f t="shared" si="18"/>
        <v>14600</v>
      </c>
      <c r="G132" s="7">
        <f t="shared" si="19"/>
        <v>20521</v>
      </c>
      <c r="H132" s="4">
        <v>7</v>
      </c>
      <c r="I132" s="8">
        <f t="shared" si="20"/>
        <v>143280</v>
      </c>
    </row>
    <row r="133" spans="1:9">
      <c r="A133" s="4">
        <v>132</v>
      </c>
      <c r="B133" s="5">
        <v>44353</v>
      </c>
      <c r="C133" s="4" t="s">
        <v>22</v>
      </c>
      <c r="D133" s="4" t="s">
        <v>2</v>
      </c>
      <c r="E133" s="6">
        <v>13800</v>
      </c>
      <c r="F133" s="7">
        <f t="shared" si="18"/>
        <v>7520</v>
      </c>
      <c r="G133" s="7">
        <f t="shared" si="19"/>
        <v>10567</v>
      </c>
      <c r="H133" s="4">
        <v>6</v>
      </c>
      <c r="I133" s="8">
        <f t="shared" si="20"/>
        <v>63240</v>
      </c>
    </row>
    <row r="134" spans="1:9">
      <c r="A134" s="4">
        <v>133</v>
      </c>
      <c r="B134" s="5">
        <v>44353</v>
      </c>
      <c r="C134" s="4" t="s">
        <v>26</v>
      </c>
      <c r="D134" s="4" t="s">
        <v>46</v>
      </c>
      <c r="E134" s="6">
        <v>8900</v>
      </c>
      <c r="F134" s="7">
        <f t="shared" si="18"/>
        <v>4850</v>
      </c>
      <c r="G134" s="7">
        <f t="shared" si="19"/>
        <v>6815</v>
      </c>
      <c r="H134" s="4">
        <v>7</v>
      </c>
      <c r="I134" s="8">
        <f t="shared" si="20"/>
        <v>47580</v>
      </c>
    </row>
    <row r="135" spans="1:9">
      <c r="A135" s="4">
        <v>134</v>
      </c>
      <c r="B135" s="5">
        <v>44353</v>
      </c>
      <c r="C135" s="4" t="s">
        <v>27</v>
      </c>
      <c r="D135" s="4" t="s">
        <v>46</v>
      </c>
      <c r="E135" s="6">
        <v>9900</v>
      </c>
      <c r="F135" s="7">
        <f t="shared" si="18"/>
        <v>5390</v>
      </c>
      <c r="G135" s="7">
        <f t="shared" si="19"/>
        <v>7580</v>
      </c>
      <c r="H135" s="4">
        <v>2</v>
      </c>
      <c r="I135" s="8">
        <f t="shared" si="20"/>
        <v>15918</v>
      </c>
    </row>
    <row r="136" spans="1:9">
      <c r="A136" s="4">
        <v>135</v>
      </c>
      <c r="B136" s="5">
        <v>44353</v>
      </c>
      <c r="C136" s="4" t="s">
        <v>40</v>
      </c>
      <c r="D136" s="4" t="s">
        <v>46</v>
      </c>
      <c r="E136" s="6">
        <v>7900</v>
      </c>
      <c r="F136" s="7">
        <f t="shared" si="18"/>
        <v>4300</v>
      </c>
      <c r="G136" s="7">
        <f t="shared" si="19"/>
        <v>6049</v>
      </c>
      <c r="H136" s="4">
        <v>3</v>
      </c>
      <c r="I136" s="8">
        <f t="shared" si="20"/>
        <v>19053</v>
      </c>
    </row>
    <row r="137" spans="1:9">
      <c r="A137" s="4">
        <v>136</v>
      </c>
      <c r="B137" s="5">
        <v>44353</v>
      </c>
      <c r="C137" s="4" t="s">
        <v>41</v>
      </c>
      <c r="D137" s="4" t="s">
        <v>46</v>
      </c>
      <c r="E137" s="6">
        <v>4900</v>
      </c>
      <c r="F137" s="7">
        <f t="shared" si="18"/>
        <v>2670</v>
      </c>
      <c r="G137" s="7">
        <f t="shared" si="19"/>
        <v>3752</v>
      </c>
      <c r="H137" s="4">
        <v>26</v>
      </c>
      <c r="I137" s="8">
        <f t="shared" si="20"/>
        <v>92200</v>
      </c>
    </row>
    <row r="138" spans="1:9">
      <c r="A138" s="4">
        <v>137</v>
      </c>
      <c r="B138" s="5">
        <v>44353</v>
      </c>
      <c r="C138" s="4" t="s">
        <v>42</v>
      </c>
      <c r="D138" s="4" t="s">
        <v>2</v>
      </c>
      <c r="E138" s="6">
        <v>5900</v>
      </c>
      <c r="F138" s="7">
        <f t="shared" si="18"/>
        <v>3210</v>
      </c>
      <c r="G138" s="7">
        <f t="shared" si="19"/>
        <v>4518</v>
      </c>
      <c r="H138" s="4">
        <v>16</v>
      </c>
      <c r="I138" s="8">
        <f t="shared" si="20"/>
        <v>68400</v>
      </c>
    </row>
    <row r="139" spans="1:9">
      <c r="A139" s="4">
        <v>138</v>
      </c>
      <c r="B139" s="5">
        <v>44354</v>
      </c>
      <c r="C139" s="4" t="s">
        <v>43</v>
      </c>
      <c r="D139" s="4" t="s">
        <v>2</v>
      </c>
      <c r="E139" s="6">
        <v>12000</v>
      </c>
      <c r="F139" s="7">
        <f t="shared" si="18"/>
        <v>6540</v>
      </c>
      <c r="G139" s="7">
        <f t="shared" si="19"/>
        <v>9188</v>
      </c>
      <c r="H139" s="4">
        <v>7</v>
      </c>
      <c r="I139" s="8">
        <f t="shared" si="20"/>
        <v>64150</v>
      </c>
    </row>
    <row r="140" spans="1:9">
      <c r="A140" s="4">
        <v>139</v>
      </c>
      <c r="B140" s="5">
        <v>44354</v>
      </c>
      <c r="C140" s="4" t="s">
        <v>23</v>
      </c>
      <c r="D140" s="4" t="s">
        <v>11</v>
      </c>
      <c r="E140" s="6">
        <v>13000</v>
      </c>
      <c r="F140" s="7">
        <f t="shared" si="18"/>
        <v>7080</v>
      </c>
      <c r="G140" s="7">
        <f t="shared" si="19"/>
        <v>9954</v>
      </c>
      <c r="H140" s="4">
        <v>1</v>
      </c>
      <c r="I140" s="8">
        <f t="shared" si="20"/>
        <v>10451</v>
      </c>
    </row>
    <row r="141" spans="1:9">
      <c r="A141" s="4">
        <v>140</v>
      </c>
      <c r="B141" s="5">
        <v>44354</v>
      </c>
      <c r="C141" s="4" t="s">
        <v>1</v>
      </c>
      <c r="D141" s="4" t="s">
        <v>2</v>
      </c>
      <c r="E141" s="6">
        <v>16000</v>
      </c>
      <c r="F141" s="7">
        <f t="shared" si="18"/>
        <v>8720</v>
      </c>
      <c r="G141" s="7">
        <f t="shared" si="19"/>
        <v>12251</v>
      </c>
      <c r="H141" s="4">
        <v>10</v>
      </c>
      <c r="I141" s="8">
        <f t="shared" si="20"/>
        <v>122200</v>
      </c>
    </row>
    <row r="142" spans="1:9">
      <c r="A142" s="4">
        <v>141</v>
      </c>
      <c r="B142" s="5">
        <v>44354</v>
      </c>
      <c r="C142" s="4" t="s">
        <v>24</v>
      </c>
      <c r="D142" s="4" t="s">
        <v>11</v>
      </c>
      <c r="E142" s="6">
        <v>8800</v>
      </c>
      <c r="F142" s="7">
        <f t="shared" si="18"/>
        <v>4790</v>
      </c>
      <c r="G142" s="7">
        <f t="shared" si="19"/>
        <v>6738</v>
      </c>
      <c r="H142" s="4">
        <v>2</v>
      </c>
      <c r="I142" s="8">
        <f t="shared" si="20"/>
        <v>14148</v>
      </c>
    </row>
    <row r="143" spans="1:9">
      <c r="A143" s="4">
        <v>142</v>
      </c>
      <c r="B143" s="5">
        <v>44354</v>
      </c>
      <c r="C143" s="4" t="s">
        <v>35</v>
      </c>
      <c r="D143" s="4" t="s">
        <v>46</v>
      </c>
      <c r="E143" s="6">
        <v>8000</v>
      </c>
      <c r="F143" s="7">
        <f t="shared" si="18"/>
        <v>4360</v>
      </c>
      <c r="G143" s="7">
        <f t="shared" si="19"/>
        <v>6126</v>
      </c>
      <c r="H143" s="4">
        <v>15</v>
      </c>
      <c r="I143" s="8">
        <f t="shared" si="20"/>
        <v>86900</v>
      </c>
    </row>
    <row r="144" spans="1:9">
      <c r="A144" s="4">
        <v>143</v>
      </c>
      <c r="B144" s="5">
        <v>44354</v>
      </c>
      <c r="C144" s="4" t="s">
        <v>36</v>
      </c>
      <c r="D144" s="4" t="s">
        <v>11</v>
      </c>
      <c r="E144" s="6">
        <v>9800</v>
      </c>
      <c r="F144" s="7">
        <f t="shared" si="18"/>
        <v>5340</v>
      </c>
      <c r="G144" s="7">
        <f t="shared" si="19"/>
        <v>7504</v>
      </c>
      <c r="H144" s="4">
        <v>10</v>
      </c>
      <c r="I144" s="8">
        <f t="shared" si="20"/>
        <v>74850</v>
      </c>
    </row>
    <row r="145" spans="1:9">
      <c r="A145" s="4">
        <v>144</v>
      </c>
      <c r="B145" s="5">
        <v>44354</v>
      </c>
      <c r="C145" s="4" t="s">
        <v>31</v>
      </c>
      <c r="D145" s="4" t="s">
        <v>2</v>
      </c>
      <c r="E145" s="6">
        <v>19800</v>
      </c>
      <c r="F145" s="7">
        <f t="shared" si="18"/>
        <v>10790</v>
      </c>
      <c r="G145" s="7">
        <f t="shared" si="19"/>
        <v>15161</v>
      </c>
      <c r="H145" s="4">
        <v>11</v>
      </c>
      <c r="I145" s="8">
        <f t="shared" si="20"/>
        <v>157600</v>
      </c>
    </row>
    <row r="146" spans="1:9">
      <c r="A146" s="4">
        <v>145</v>
      </c>
      <c r="B146" s="5">
        <v>44354</v>
      </c>
      <c r="C146" s="4" t="s">
        <v>28</v>
      </c>
      <c r="D146" s="4" t="s">
        <v>2</v>
      </c>
      <c r="E146" s="6">
        <v>9800</v>
      </c>
      <c r="F146" s="7">
        <f t="shared" si="18"/>
        <v>5340</v>
      </c>
      <c r="G146" s="7">
        <f t="shared" si="19"/>
        <v>7504</v>
      </c>
      <c r="H146" s="4">
        <v>10</v>
      </c>
      <c r="I146" s="8">
        <f t="shared" si="20"/>
        <v>74850</v>
      </c>
    </row>
    <row r="147" spans="1:9">
      <c r="A147" s="4">
        <v>146</v>
      </c>
      <c r="B147" s="5">
        <v>44354</v>
      </c>
      <c r="C147" s="4" t="s">
        <v>29</v>
      </c>
      <c r="D147" s="4" t="s">
        <v>3</v>
      </c>
      <c r="E147" s="6">
        <v>6900</v>
      </c>
      <c r="F147" s="7">
        <f t="shared" si="18"/>
        <v>3760</v>
      </c>
      <c r="G147" s="7">
        <f t="shared" si="19"/>
        <v>5283</v>
      </c>
      <c r="H147" s="4">
        <v>19</v>
      </c>
      <c r="I147" s="8">
        <f t="shared" si="20"/>
        <v>94900</v>
      </c>
    </row>
    <row r="148" spans="1:9">
      <c r="A148" s="4">
        <v>147</v>
      </c>
      <c r="B148" s="5">
        <v>44354</v>
      </c>
      <c r="C148" s="4" t="s">
        <v>30</v>
      </c>
      <c r="D148" s="4" t="s">
        <v>3</v>
      </c>
      <c r="E148" s="6">
        <v>9800</v>
      </c>
      <c r="F148" s="7">
        <f t="shared" si="18"/>
        <v>5340</v>
      </c>
      <c r="G148" s="7">
        <f t="shared" si="19"/>
        <v>7504</v>
      </c>
      <c r="H148" s="4">
        <v>7</v>
      </c>
      <c r="I148" s="8">
        <f t="shared" si="20"/>
        <v>52390</v>
      </c>
    </row>
    <row r="149" spans="1:9">
      <c r="A149" s="4">
        <v>148</v>
      </c>
      <c r="B149" s="5">
        <v>44354</v>
      </c>
      <c r="C149" s="4" t="s">
        <v>33</v>
      </c>
      <c r="D149" s="4" t="s">
        <v>11</v>
      </c>
      <c r="E149" s="6">
        <v>14800</v>
      </c>
      <c r="F149" s="7">
        <f t="shared" si="18"/>
        <v>8060</v>
      </c>
      <c r="G149" s="7">
        <f t="shared" si="19"/>
        <v>11332</v>
      </c>
      <c r="H149" s="4">
        <v>7</v>
      </c>
      <c r="I149" s="8">
        <f t="shared" si="20"/>
        <v>79120</v>
      </c>
    </row>
    <row r="150" spans="1:9">
      <c r="A150" s="4">
        <v>149</v>
      </c>
      <c r="B150" s="5">
        <v>44354</v>
      </c>
      <c r="C150" s="4" t="s">
        <v>32</v>
      </c>
      <c r="D150" s="4" t="s">
        <v>2</v>
      </c>
      <c r="E150" s="6">
        <v>10000</v>
      </c>
      <c r="F150" s="7">
        <f t="shared" si="18"/>
        <v>5450</v>
      </c>
      <c r="G150" s="7">
        <f t="shared" si="19"/>
        <v>7657</v>
      </c>
      <c r="H150" s="4">
        <v>4</v>
      </c>
      <c r="I150" s="8">
        <f t="shared" si="20"/>
        <v>32156</v>
      </c>
    </row>
    <row r="151" spans="1:9">
      <c r="A151" s="4">
        <v>150</v>
      </c>
      <c r="B151" s="5">
        <v>44354</v>
      </c>
      <c r="C151" s="4" t="s">
        <v>27</v>
      </c>
      <c r="D151" s="4" t="s">
        <v>46</v>
      </c>
      <c r="E151" s="6">
        <v>4900</v>
      </c>
      <c r="F151" s="7">
        <f t="shared" si="18"/>
        <v>2670</v>
      </c>
      <c r="G151" s="7">
        <f t="shared" si="19"/>
        <v>3752</v>
      </c>
      <c r="H151" s="4">
        <v>21</v>
      </c>
      <c r="I151" s="8">
        <f t="shared" si="20"/>
        <v>74500</v>
      </c>
    </row>
    <row r="152" spans="1:9">
      <c r="A152" s="4">
        <v>151</v>
      </c>
      <c r="B152" s="5">
        <v>44354</v>
      </c>
      <c r="C152" s="4" t="s">
        <v>19</v>
      </c>
      <c r="D152" s="4" t="s">
        <v>11</v>
      </c>
      <c r="E152" s="6">
        <v>30000</v>
      </c>
      <c r="F152" s="7">
        <f t="shared" si="18"/>
        <v>16350</v>
      </c>
      <c r="G152" s="7">
        <f t="shared" si="19"/>
        <v>22971</v>
      </c>
      <c r="H152" s="4">
        <v>10</v>
      </c>
      <c r="I152" s="8">
        <f t="shared" si="20"/>
        <v>229130</v>
      </c>
    </row>
    <row r="153" spans="1:9">
      <c r="A153" s="4">
        <v>152</v>
      </c>
      <c r="B153" s="5">
        <v>44354</v>
      </c>
      <c r="C153" s="4" t="s">
        <v>34</v>
      </c>
      <c r="D153" s="4" t="s">
        <v>2</v>
      </c>
      <c r="E153" s="6">
        <v>11800</v>
      </c>
      <c r="F153" s="7">
        <f t="shared" si="18"/>
        <v>6430</v>
      </c>
      <c r="G153" s="7">
        <f t="shared" si="19"/>
        <v>9035</v>
      </c>
      <c r="H153" s="4">
        <v>7</v>
      </c>
      <c r="I153" s="8">
        <f t="shared" si="20"/>
        <v>63080</v>
      </c>
    </row>
    <row r="154" spans="1:9">
      <c r="A154" s="4">
        <v>153</v>
      </c>
      <c r="B154" s="5">
        <v>44354</v>
      </c>
      <c r="C154" s="4" t="s">
        <v>37</v>
      </c>
      <c r="D154" s="4" t="s">
        <v>46</v>
      </c>
      <c r="E154" s="6">
        <v>5900</v>
      </c>
      <c r="F154" s="7">
        <f t="shared" si="18"/>
        <v>3210</v>
      </c>
      <c r="G154" s="7">
        <f t="shared" si="19"/>
        <v>4518</v>
      </c>
      <c r="H154" s="4">
        <v>15</v>
      </c>
      <c r="I154" s="8">
        <f t="shared" si="20"/>
        <v>64100</v>
      </c>
    </row>
    <row r="155" spans="1:9">
      <c r="A155" s="4">
        <v>154</v>
      </c>
      <c r="B155" s="5">
        <v>44354</v>
      </c>
      <c r="C155" s="4" t="s">
        <v>38</v>
      </c>
      <c r="D155" s="4" t="s">
        <v>46</v>
      </c>
      <c r="E155" s="6">
        <v>3900</v>
      </c>
      <c r="F155" s="7">
        <f t="shared" si="18"/>
        <v>2120</v>
      </c>
      <c r="G155" s="7">
        <f t="shared" si="19"/>
        <v>2986</v>
      </c>
      <c r="H155" s="4">
        <v>33</v>
      </c>
      <c r="I155" s="8">
        <f t="shared" si="20"/>
        <v>93200</v>
      </c>
    </row>
    <row r="156" spans="1:9">
      <c r="A156" s="4">
        <v>155</v>
      </c>
      <c r="B156" s="5">
        <v>44354</v>
      </c>
      <c r="C156" s="4" t="s">
        <v>18</v>
      </c>
      <c r="D156" s="4" t="s">
        <v>2</v>
      </c>
      <c r="E156" s="6">
        <v>6900</v>
      </c>
      <c r="F156" s="7">
        <f t="shared" si="18"/>
        <v>3760</v>
      </c>
      <c r="G156" s="7">
        <f t="shared" si="19"/>
        <v>5283</v>
      </c>
      <c r="H156" s="4">
        <v>7</v>
      </c>
      <c r="I156" s="8">
        <f t="shared" si="20"/>
        <v>36880</v>
      </c>
    </row>
    <row r="157" spans="1:9">
      <c r="A157" s="4">
        <v>156</v>
      </c>
      <c r="B157" s="5">
        <v>44354</v>
      </c>
      <c r="C157" s="4" t="s">
        <v>39</v>
      </c>
      <c r="D157" s="4" t="s">
        <v>46</v>
      </c>
      <c r="E157" s="6">
        <v>5900</v>
      </c>
      <c r="F157" s="7">
        <f t="shared" si="18"/>
        <v>3210</v>
      </c>
      <c r="G157" s="7">
        <f t="shared" si="19"/>
        <v>4518</v>
      </c>
      <c r="H157" s="4">
        <v>28</v>
      </c>
      <c r="I157" s="8">
        <f t="shared" si="20"/>
        <v>119600</v>
      </c>
    </row>
    <row r="158" spans="1:9">
      <c r="A158" s="4">
        <v>157</v>
      </c>
      <c r="B158" s="5">
        <v>44354</v>
      </c>
      <c r="C158" s="4" t="s">
        <v>20</v>
      </c>
      <c r="D158" s="4" t="s">
        <v>2</v>
      </c>
      <c r="E158" s="6">
        <v>7800</v>
      </c>
      <c r="F158" s="7">
        <f t="shared" si="18"/>
        <v>4250</v>
      </c>
      <c r="G158" s="7">
        <f t="shared" si="19"/>
        <v>5972</v>
      </c>
      <c r="H158" s="4">
        <v>11</v>
      </c>
      <c r="I158" s="8">
        <f t="shared" si="20"/>
        <v>62100</v>
      </c>
    </row>
    <row r="159" spans="1:9">
      <c r="A159" s="4">
        <v>158</v>
      </c>
      <c r="B159" s="5">
        <v>44354</v>
      </c>
      <c r="C159" s="4" t="s">
        <v>21</v>
      </c>
      <c r="D159" s="4" t="s">
        <v>46</v>
      </c>
      <c r="E159" s="6">
        <v>7800</v>
      </c>
      <c r="F159" s="7">
        <f t="shared" si="18"/>
        <v>4250</v>
      </c>
      <c r="G159" s="7">
        <f t="shared" si="19"/>
        <v>5972</v>
      </c>
      <c r="H159" s="4">
        <v>14</v>
      </c>
      <c r="I159" s="8">
        <f t="shared" si="20"/>
        <v>79100</v>
      </c>
    </row>
    <row r="160" spans="1:9">
      <c r="A160" s="4">
        <v>159</v>
      </c>
      <c r="B160" s="5">
        <v>44354</v>
      </c>
      <c r="C160" s="4" t="s">
        <v>25</v>
      </c>
      <c r="D160" s="4" t="s">
        <v>11</v>
      </c>
      <c r="E160" s="6">
        <v>26800</v>
      </c>
      <c r="F160" s="7">
        <f t="shared" si="18"/>
        <v>14600</v>
      </c>
      <c r="G160" s="7">
        <f t="shared" si="19"/>
        <v>20521</v>
      </c>
      <c r="H160" s="4">
        <v>8</v>
      </c>
      <c r="I160" s="8">
        <f t="shared" si="20"/>
        <v>163750</v>
      </c>
    </row>
    <row r="161" spans="1:9">
      <c r="A161" s="4">
        <v>160</v>
      </c>
      <c r="B161" s="5">
        <v>44354</v>
      </c>
      <c r="C161" s="4" t="s">
        <v>22</v>
      </c>
      <c r="D161" s="4" t="s">
        <v>2</v>
      </c>
      <c r="E161" s="6">
        <v>13800</v>
      </c>
      <c r="F161" s="7">
        <f t="shared" si="18"/>
        <v>7520</v>
      </c>
      <c r="G161" s="7">
        <f t="shared" si="19"/>
        <v>10567</v>
      </c>
      <c r="H161" s="4">
        <v>8</v>
      </c>
      <c r="I161" s="8">
        <f t="shared" si="20"/>
        <v>84320</v>
      </c>
    </row>
    <row r="162" spans="1:9">
      <c r="A162" s="4">
        <v>161</v>
      </c>
      <c r="B162" s="5">
        <v>44354</v>
      </c>
      <c r="C162" s="4" t="s">
        <v>26</v>
      </c>
      <c r="D162" s="4" t="s">
        <v>46</v>
      </c>
      <c r="E162" s="6">
        <v>8900</v>
      </c>
      <c r="F162" s="7">
        <f t="shared" si="18"/>
        <v>4850</v>
      </c>
      <c r="G162" s="7">
        <f t="shared" si="19"/>
        <v>6815</v>
      </c>
      <c r="H162" s="4">
        <v>10</v>
      </c>
      <c r="I162" s="8">
        <f t="shared" si="20"/>
        <v>67970</v>
      </c>
    </row>
    <row r="163" spans="1:9">
      <c r="A163" s="4">
        <v>162</v>
      </c>
      <c r="B163" s="5">
        <v>44354</v>
      </c>
      <c r="C163" s="4" t="s">
        <v>27</v>
      </c>
      <c r="D163" s="4" t="s">
        <v>46</v>
      </c>
      <c r="E163" s="6">
        <v>9900</v>
      </c>
      <c r="F163" s="7">
        <f t="shared" si="18"/>
        <v>5390</v>
      </c>
      <c r="G163" s="7">
        <f t="shared" si="19"/>
        <v>7580</v>
      </c>
      <c r="H163" s="4">
        <v>2</v>
      </c>
      <c r="I163" s="8">
        <f t="shared" si="20"/>
        <v>15918</v>
      </c>
    </row>
    <row r="164" spans="1:9">
      <c r="A164" s="4">
        <v>163</v>
      </c>
      <c r="B164" s="5">
        <v>44354</v>
      </c>
      <c r="C164" s="4" t="s">
        <v>40</v>
      </c>
      <c r="D164" s="4" t="s">
        <v>46</v>
      </c>
      <c r="E164" s="6">
        <v>7900</v>
      </c>
      <c r="F164" s="7">
        <f t="shared" si="18"/>
        <v>4300</v>
      </c>
      <c r="G164" s="7">
        <f t="shared" si="19"/>
        <v>6049</v>
      </c>
      <c r="H164" s="4">
        <v>11</v>
      </c>
      <c r="I164" s="8">
        <f t="shared" si="20"/>
        <v>62900</v>
      </c>
    </row>
    <row r="165" spans="1:9">
      <c r="A165" s="4">
        <v>164</v>
      </c>
      <c r="B165" s="5">
        <v>44354</v>
      </c>
      <c r="C165" s="4" t="s">
        <v>41</v>
      </c>
      <c r="D165" s="4" t="s">
        <v>46</v>
      </c>
      <c r="E165" s="6">
        <v>4900</v>
      </c>
      <c r="F165" s="7">
        <f t="shared" si="18"/>
        <v>2670</v>
      </c>
      <c r="G165" s="7">
        <f t="shared" si="19"/>
        <v>3752</v>
      </c>
      <c r="H165" s="4">
        <v>25</v>
      </c>
      <c r="I165" s="8">
        <f t="shared" si="20"/>
        <v>88700</v>
      </c>
    </row>
    <row r="166" spans="1:9">
      <c r="A166" s="4">
        <v>165</v>
      </c>
      <c r="B166" s="5">
        <v>44354</v>
      </c>
      <c r="C166" s="4" t="s">
        <v>42</v>
      </c>
      <c r="D166" s="4" t="s">
        <v>2</v>
      </c>
      <c r="E166" s="6">
        <v>5900</v>
      </c>
      <c r="F166" s="7">
        <f t="shared" si="18"/>
        <v>3210</v>
      </c>
      <c r="G166" s="7">
        <f t="shared" si="19"/>
        <v>4518</v>
      </c>
      <c r="H166" s="4">
        <v>23</v>
      </c>
      <c r="I166" s="8">
        <f t="shared" si="20"/>
        <v>98200</v>
      </c>
    </row>
    <row r="167" spans="1:9">
      <c r="H167" s="6"/>
      <c r="I167" s="23"/>
    </row>
    <row r="168" spans="1:9">
      <c r="H168" s="6"/>
      <c r="I168" s="6"/>
    </row>
  </sheetData>
  <autoFilter ref="A1:I166" xr:uid="{00000000-0001-0000-0000-000000000000}"/>
  <mergeCells count="19">
    <mergeCell ref="S1:S2"/>
    <mergeCell ref="T1:U1"/>
    <mergeCell ref="V1:W1"/>
    <mergeCell ref="X1:Y1"/>
    <mergeCell ref="T21:T22"/>
    <mergeCell ref="U21:U22"/>
    <mergeCell ref="V21:W21"/>
    <mergeCell ref="V22:W22"/>
    <mergeCell ref="Z1:AA1"/>
    <mergeCell ref="V24:W24"/>
    <mergeCell ref="X21:Y21"/>
    <mergeCell ref="Z21:AA21"/>
    <mergeCell ref="X22:Y22"/>
    <mergeCell ref="Z22:AA22"/>
    <mergeCell ref="X23:Y23"/>
    <mergeCell ref="Z23:AA23"/>
    <mergeCell ref="X24:Y24"/>
    <mergeCell ref="Z24:AA24"/>
    <mergeCell ref="V23:W23"/>
  </mergeCells>
  <phoneticPr fontId="2"/>
  <conditionalFormatting sqref="A2:I166">
    <cfRule type="expression" dxfId="3" priority="2">
      <formula>AND($B2&lt;&gt;"",MOD($A2,2)=0)</formula>
    </cfRule>
  </conditionalFormatting>
  <conditionalFormatting sqref="M2:P30">
    <cfRule type="expression" dxfId="2" priority="1">
      <formula>AND($D2=$Q$1,$C2=$M2)</formula>
    </cfRule>
  </conditionalFormatting>
  <dataValidations count="1">
    <dataValidation type="list" allowBlank="1" showInputMessage="1" showErrorMessage="1" sqref="Q1" xr:uid="{0A9DE81A-27A3-428C-9C56-4C2C0E5324ED}">
      <formula1>$S$3:$S$6</formula1>
    </dataValidation>
  </dataValidations>
  <pageMargins left="0.75" right="0.75" top="1" bottom="1" header="0.51200000000000001" footer="0.51200000000000001"/>
  <headerFooter alignWithMargins="0"/>
  <drawing r:id="rId1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工作表2"/>
  <dimension ref="A1:L23"/>
  <sheetViews>
    <sheetView tabSelected="1" workbookViewId="0">
      <selection activeCell="L5" sqref="L5"/>
    </sheetView>
  </sheetViews>
  <sheetFormatPr defaultColWidth="8.875" defaultRowHeight="15.75"/>
  <cols>
    <col min="1" max="1" width="15.5" style="27" customWidth="1"/>
    <col min="2" max="5" width="14" style="27" customWidth="1"/>
    <col min="6" max="6" width="3.125" style="27" customWidth="1"/>
    <col min="7" max="7" width="19.5" style="27" customWidth="1"/>
    <col min="8" max="16384" width="8.875" style="27"/>
  </cols>
  <sheetData>
    <row r="1" spans="1:12" ht="22.15" customHeight="1"/>
    <row r="2" spans="1:12" ht="22.9" customHeight="1">
      <c r="A2" s="28"/>
      <c r="B2" s="29" t="s">
        <v>47</v>
      </c>
      <c r="C2" s="29" t="s">
        <v>48</v>
      </c>
      <c r="D2" s="29" t="s">
        <v>49</v>
      </c>
      <c r="E2" s="29" t="s">
        <v>50</v>
      </c>
      <c r="F2" s="28"/>
      <c r="G2" s="30" t="s">
        <v>51</v>
      </c>
    </row>
    <row r="3" spans="1:12" ht="27" customHeight="1">
      <c r="A3" s="31" t="s">
        <v>52</v>
      </c>
      <c r="B3" s="32">
        <v>152364</v>
      </c>
      <c r="C3" s="32">
        <v>187546</v>
      </c>
      <c r="D3" s="32">
        <v>143978</v>
      </c>
      <c r="E3" s="32">
        <v>179847</v>
      </c>
      <c r="F3" s="28"/>
      <c r="G3" s="33">
        <f>SUM(B3:E3)</f>
        <v>663735</v>
      </c>
    </row>
    <row r="4" spans="1:12" ht="18.600000000000001" customHeight="1">
      <c r="A4" s="28"/>
      <c r="B4" s="34"/>
      <c r="C4" s="34"/>
      <c r="D4" s="34"/>
      <c r="E4" s="34"/>
      <c r="F4" s="28"/>
      <c r="G4" s="28"/>
    </row>
    <row r="5" spans="1:12" ht="18.600000000000001" customHeight="1">
      <c r="A5" s="28"/>
      <c r="B5" s="28"/>
      <c r="C5" s="28"/>
      <c r="D5" s="28"/>
      <c r="E5" s="28"/>
      <c r="F5" s="28"/>
      <c r="G5" s="30" t="s">
        <v>53</v>
      </c>
    </row>
    <row r="6" spans="1:12" ht="21.6" customHeight="1">
      <c r="A6" s="35" t="s">
        <v>54</v>
      </c>
      <c r="B6" s="116">
        <f>INT(B$3/10000)</f>
        <v>15</v>
      </c>
      <c r="C6" s="116">
        <f t="shared" ref="C6:E6" si="0">INT(C$3/10000)</f>
        <v>18</v>
      </c>
      <c r="D6" s="116">
        <f t="shared" si="0"/>
        <v>14</v>
      </c>
      <c r="E6" s="116">
        <f t="shared" si="0"/>
        <v>17</v>
      </c>
      <c r="F6" s="28"/>
      <c r="G6" s="116">
        <f>SUM($B6:$E6)</f>
        <v>64</v>
      </c>
      <c r="H6" s="36"/>
      <c r="L6" s="117"/>
    </row>
    <row r="7" spans="1:12" ht="21.6" customHeight="1">
      <c r="A7" s="35" t="s">
        <v>55</v>
      </c>
      <c r="B7" s="116">
        <f>INT((B$3-(B$6*10000))/5000)</f>
        <v>0</v>
      </c>
      <c r="C7" s="116">
        <f t="shared" ref="C7:E8" si="1">INT((C$3-(C$6*10000))/5000)</f>
        <v>1</v>
      </c>
      <c r="D7" s="116">
        <f t="shared" si="1"/>
        <v>0</v>
      </c>
      <c r="E7" s="116">
        <f t="shared" si="1"/>
        <v>1</v>
      </c>
      <c r="F7" s="28"/>
      <c r="G7" s="116">
        <f t="shared" ref="G7:G13" si="2">SUM($B7:$E7)</f>
        <v>2</v>
      </c>
    </row>
    <row r="8" spans="1:12" ht="21.6" customHeight="1">
      <c r="A8" s="35" t="s">
        <v>56</v>
      </c>
      <c r="B8" s="116">
        <f>INT((B$3-(B$6*10000)-(B$7*5000))/1000)</f>
        <v>2</v>
      </c>
      <c r="C8" s="116">
        <f>INT((C$3-(C$6*10000)-(C$7*5000))/1000)</f>
        <v>2</v>
      </c>
      <c r="D8" s="116">
        <f t="shared" ref="D8:E8" si="3">INT((D$3-(D$6*10000)-(D$7*5000))/1000)</f>
        <v>3</v>
      </c>
      <c r="E8" s="116">
        <f t="shared" si="3"/>
        <v>4</v>
      </c>
      <c r="F8" s="28"/>
      <c r="G8" s="116">
        <f t="shared" si="2"/>
        <v>11</v>
      </c>
    </row>
    <row r="9" spans="1:12" ht="21.6" customHeight="1">
      <c r="A9" s="35" t="s">
        <v>57</v>
      </c>
      <c r="B9" s="116">
        <f>INT((B$3-(B$6*10000)-(B$7*5000)-(B$8*1000))/500)</f>
        <v>0</v>
      </c>
      <c r="C9" s="116">
        <f t="shared" ref="C9:E9" si="4">INT((C$3-(C$6*10000)-(C$7*5000)-(C$8*1000))/500)</f>
        <v>1</v>
      </c>
      <c r="D9" s="116">
        <f t="shared" si="4"/>
        <v>1</v>
      </c>
      <c r="E9" s="116">
        <f t="shared" si="4"/>
        <v>1</v>
      </c>
      <c r="F9" s="28"/>
      <c r="G9" s="116">
        <f t="shared" si="2"/>
        <v>3</v>
      </c>
    </row>
    <row r="10" spans="1:12" ht="21.6" customHeight="1">
      <c r="A10" s="35" t="s">
        <v>58</v>
      </c>
      <c r="B10" s="116">
        <f>INT((B$3-(B$6*10000)-(B$7*5000)-(B$8*1000)-(B$9*500))/100)</f>
        <v>3</v>
      </c>
      <c r="C10" s="116">
        <f t="shared" ref="C10:E10" si="5">INT((C$3-(C$6*10000)-(C$7*5000)-(C$8*1000)-(C$9*500))/100)</f>
        <v>0</v>
      </c>
      <c r="D10" s="116">
        <f t="shared" si="5"/>
        <v>4</v>
      </c>
      <c r="E10" s="116">
        <f t="shared" si="5"/>
        <v>3</v>
      </c>
      <c r="F10" s="28"/>
      <c r="G10" s="116">
        <f t="shared" si="2"/>
        <v>10</v>
      </c>
    </row>
    <row r="11" spans="1:12" ht="21.6" customHeight="1">
      <c r="A11" s="35" t="s">
        <v>59</v>
      </c>
      <c r="B11" s="116">
        <f>INT((B$3-(B$6*10000)-(B$7*5000)-(B$8*1000)-(B$9*500)-(B$10*100))/10)</f>
        <v>6</v>
      </c>
      <c r="C11" s="116">
        <f t="shared" ref="C11:E11" si="6">INT((C$3-(C$6*10000)-(C$7*5000)-(C$8*1000)-(C$9*500)-(C$10*100))/10)</f>
        <v>4</v>
      </c>
      <c r="D11" s="116">
        <f t="shared" si="6"/>
        <v>7</v>
      </c>
      <c r="E11" s="116">
        <f t="shared" si="6"/>
        <v>4</v>
      </c>
      <c r="F11" s="28"/>
      <c r="G11" s="116">
        <f t="shared" si="2"/>
        <v>21</v>
      </c>
    </row>
    <row r="12" spans="1:12" ht="21.6" customHeight="1">
      <c r="A12" s="35" t="s">
        <v>60</v>
      </c>
      <c r="B12" s="116">
        <f>INT((B$3-(B$6*10000)-(B$7*5000)-(B$8*1000)-(B$9*500)-(B$10*100)-(B$11*10))/5)</f>
        <v>0</v>
      </c>
      <c r="C12" s="116">
        <f t="shared" ref="C12:E12" si="7">INT((C$3-(C$6*10000)-(C$7*5000)-(C$8*1000)-(C$9*500)-(C$10*100)-(C$11*10))/5)</f>
        <v>1</v>
      </c>
      <c r="D12" s="116">
        <f t="shared" si="7"/>
        <v>1</v>
      </c>
      <c r="E12" s="116">
        <f t="shared" si="7"/>
        <v>1</v>
      </c>
      <c r="F12" s="28"/>
      <c r="G12" s="116">
        <f t="shared" si="2"/>
        <v>3</v>
      </c>
    </row>
    <row r="13" spans="1:12" ht="21.6" customHeight="1">
      <c r="A13" s="35" t="s">
        <v>61</v>
      </c>
      <c r="B13" s="116">
        <f>INT((B$3-(B$6*10000)-(B$7*5000)-(B$8*1000)-(B$9*500)-(B$10*100)-(B$11*10)-(B$12*5))/1)</f>
        <v>4</v>
      </c>
      <c r="C13" s="116">
        <f t="shared" ref="C13:E13" si="8">INT((C$3-(C$6*10000)-(C$7*5000)-(C$8*1000)-(C$9*500)-(C$10*100)-(C$11*10)-(C$12*5))/1)</f>
        <v>1</v>
      </c>
      <c r="D13" s="116">
        <f t="shared" si="8"/>
        <v>3</v>
      </c>
      <c r="E13" s="116">
        <f t="shared" si="8"/>
        <v>2</v>
      </c>
      <c r="F13" s="28"/>
      <c r="G13" s="116">
        <f t="shared" si="2"/>
        <v>10</v>
      </c>
    </row>
    <row r="15" spans="1:12">
      <c r="A15" s="37"/>
    </row>
    <row r="16" spans="1:12">
      <c r="A16" s="37"/>
      <c r="B16" s="36"/>
    </row>
    <row r="17" spans="1:2">
      <c r="A17" s="36"/>
      <c r="B17" s="36"/>
    </row>
    <row r="18" spans="1:2">
      <c r="A18" s="36"/>
      <c r="B18" s="36"/>
    </row>
    <row r="19" spans="1:2">
      <c r="A19" s="36"/>
      <c r="B19" s="36"/>
    </row>
    <row r="20" spans="1:2">
      <c r="A20" s="36"/>
      <c r="B20" s="36"/>
    </row>
    <row r="22" spans="1:2">
      <c r="A22" s="36"/>
    </row>
    <row r="23" spans="1:2">
      <c r="A23" s="36"/>
    </row>
  </sheetData>
  <phoneticPr fontId="10" type="noConversion"/>
  <pageMargins left="0.75" right="0.75" top="1" bottom="1" header="0.51200000000000001" footer="0.51200000000000001"/>
  <pageSetup paperSize="9" orientation="portrait" horizontalDpi="0" verticalDpi="0" r:id="rId1"/>
  <headerFooter alignWithMargins="0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8A9BDDB-2B11-447A-8197-6E694052B174}">
  <sheetPr codeName="工作表3"/>
  <dimension ref="A1:AA168"/>
  <sheetViews>
    <sheetView workbookViewId="0">
      <selection activeCell="F15" sqref="F15"/>
    </sheetView>
  </sheetViews>
  <sheetFormatPr defaultColWidth="9" defaultRowHeight="15.75"/>
  <cols>
    <col min="1" max="1" width="5.125" style="40" customWidth="1"/>
    <col min="2" max="2" width="8.875" style="40" customWidth="1"/>
    <col min="3" max="3" width="18" style="40" bestFit="1" customWidth="1"/>
    <col min="4" max="4" width="10.5" style="40" customWidth="1"/>
    <col min="5" max="5" width="9.875" style="40" customWidth="1"/>
    <col min="6" max="6" width="11.5" style="40" customWidth="1"/>
    <col min="7" max="7" width="12.75" style="40" customWidth="1"/>
    <col min="8" max="8" width="9.625" style="57" customWidth="1"/>
    <col min="9" max="9" width="11.5" style="40" customWidth="1"/>
    <col min="10" max="12" width="9" style="40" customWidth="1"/>
    <col min="13" max="13" width="24" style="69" bestFit="1" customWidth="1"/>
    <col min="14" max="14" width="9" style="40" customWidth="1"/>
    <col min="15" max="15" width="9.875" style="40" customWidth="1"/>
    <col min="16" max="19" width="9" style="40" customWidth="1"/>
    <col min="20" max="20" width="10.75" style="40" customWidth="1"/>
    <col min="21" max="21" width="12.625" style="40" customWidth="1"/>
    <col min="22" max="22" width="10.125" style="40" customWidth="1"/>
    <col min="23" max="23" width="11.625" style="40" customWidth="1"/>
    <col min="24" max="24" width="9.75" style="40" customWidth="1"/>
    <col min="25" max="25" width="11" style="40" customWidth="1"/>
    <col min="26" max="26" width="9.75" style="40" customWidth="1"/>
    <col min="27" max="27" width="11" style="40" customWidth="1"/>
    <col min="28" max="16384" width="9" style="40"/>
  </cols>
  <sheetData>
    <row r="1" spans="1:27" ht="22.5" customHeight="1">
      <c r="A1" s="38" t="s">
        <v>4</v>
      </c>
      <c r="B1" s="38" t="s">
        <v>9</v>
      </c>
      <c r="C1" s="38" t="s">
        <v>0</v>
      </c>
      <c r="D1" s="38" t="s">
        <v>10</v>
      </c>
      <c r="E1" s="38" t="s">
        <v>12</v>
      </c>
      <c r="F1" s="38" t="s">
        <v>13</v>
      </c>
      <c r="G1" s="38" t="s">
        <v>14</v>
      </c>
      <c r="H1" s="39" t="s">
        <v>45</v>
      </c>
      <c r="I1" s="38" t="s">
        <v>15</v>
      </c>
      <c r="M1" s="41" t="s">
        <v>0</v>
      </c>
      <c r="N1" s="38" t="s">
        <v>45</v>
      </c>
      <c r="O1" s="41" t="s">
        <v>15</v>
      </c>
      <c r="P1" s="41" t="s">
        <v>7</v>
      </c>
      <c r="Q1" s="80" t="s">
        <v>11</v>
      </c>
      <c r="S1" s="104" t="s">
        <v>10</v>
      </c>
      <c r="T1" s="106" t="s">
        <v>8</v>
      </c>
      <c r="U1" s="107"/>
      <c r="V1" s="108">
        <v>44352</v>
      </c>
      <c r="W1" s="109"/>
      <c r="X1" s="108">
        <v>44349</v>
      </c>
      <c r="Y1" s="109"/>
      <c r="Z1" s="108">
        <v>44350</v>
      </c>
      <c r="AA1" s="109"/>
    </row>
    <row r="2" spans="1:27">
      <c r="A2" s="40">
        <v>1</v>
      </c>
      <c r="B2" s="42">
        <v>44348</v>
      </c>
      <c r="C2" s="40" t="s">
        <v>23</v>
      </c>
      <c r="D2" s="40" t="s">
        <v>11</v>
      </c>
      <c r="E2" s="43">
        <v>13000</v>
      </c>
      <c r="F2" s="44">
        <f>ROUNDDOWN(0.545*$E2,-1)</f>
        <v>7080</v>
      </c>
      <c r="G2" s="45">
        <f>ROUND(0.7657*$E2,0)</f>
        <v>9954</v>
      </c>
      <c r="H2" s="46">
        <v>1</v>
      </c>
      <c r="I2" s="47">
        <f>IF(H2&lt;=5,INT((G2*1.05)*H2),IF(H2&gt;10,ROUNDUP((G2*0.9)*H2,-2),ROUNDDOWN((G2*0.95)*H2,-1)))</f>
        <v>10451</v>
      </c>
      <c r="M2" s="48" t="s">
        <v>23</v>
      </c>
      <c r="N2" s="49">
        <f>SUMIF(C:C,M2,H:H)</f>
        <v>7</v>
      </c>
      <c r="O2" s="49">
        <f>SUMIF(C:C,M2,I:I)</f>
        <v>73158</v>
      </c>
      <c r="P2" s="49">
        <f>RANK(O2,$O$2:$O$30,0)</f>
        <v>28</v>
      </c>
      <c r="S2" s="105"/>
      <c r="T2" s="50" t="s">
        <v>45</v>
      </c>
      <c r="U2" s="51" t="s">
        <v>15</v>
      </c>
      <c r="V2" s="50" t="s">
        <v>45</v>
      </c>
      <c r="W2" s="51" t="s">
        <v>15</v>
      </c>
      <c r="X2" s="50" t="s">
        <v>45</v>
      </c>
      <c r="Y2" s="51" t="s">
        <v>15</v>
      </c>
      <c r="Z2" s="50" t="s">
        <v>45</v>
      </c>
      <c r="AA2" s="51" t="s">
        <v>15</v>
      </c>
    </row>
    <row r="3" spans="1:27">
      <c r="A3" s="40">
        <v>2</v>
      </c>
      <c r="B3" s="42">
        <v>44348</v>
      </c>
      <c r="C3" s="40" t="s">
        <v>1</v>
      </c>
      <c r="D3" s="40" t="s">
        <v>2</v>
      </c>
      <c r="E3" s="43">
        <v>16000</v>
      </c>
      <c r="F3" s="44">
        <f t="shared" ref="F3:F66" si="0">ROUNDDOWN(0.545*$E3,-1)</f>
        <v>8720</v>
      </c>
      <c r="G3" s="45">
        <f>ROUND(0.7657*$E3,0)</f>
        <v>12251</v>
      </c>
      <c r="H3" s="46">
        <v>1</v>
      </c>
      <c r="I3" s="47">
        <f t="shared" ref="I3:I66" si="1">IF(H3&lt;=5,INT((G3*1.05)*H3),IF(H3&gt;10,ROUNDUP((G3*0.9)*H3,-2),ROUNDDOWN((G3*0.95)*H3,-1)))</f>
        <v>12863</v>
      </c>
      <c r="M3" s="48" t="s">
        <v>1</v>
      </c>
      <c r="N3" s="49">
        <f t="shared" ref="N3:N30" si="2">SUMIF(C:C,M3,H:H)</f>
        <v>24</v>
      </c>
      <c r="O3" s="49">
        <f t="shared" ref="O3:O30" si="3">SUMIF(C:C,M3,I:I)</f>
        <v>287884</v>
      </c>
      <c r="P3" s="49">
        <f t="shared" ref="P3:P30" si="4">RANK(O3,$O$2:$O$30,0)</f>
        <v>11</v>
      </c>
      <c r="S3" s="52" t="s">
        <v>16</v>
      </c>
      <c r="T3" s="53">
        <f>SUMIF(D:D,S3,H:H)</f>
        <v>115</v>
      </c>
      <c r="U3" s="54">
        <f>SUMIF(D:D,S3,I:I)</f>
        <v>1788706</v>
      </c>
      <c r="V3" s="55">
        <f t="array" ref="V3">SUM(IF($D$2:$D$166=$S$3,IF($B$2:$B$166=V$1,$H$2:$H$166,0),0))</f>
        <v>17</v>
      </c>
      <c r="W3" s="56">
        <f t="array" ref="W3">SUM(IF($D$2:$D$166=S3,IF($B$2:$B$166=V$1,$I$2:$I$166,0),0))</f>
        <v>283642</v>
      </c>
      <c r="X3" s="55">
        <f>SUMIFS($H$2:$H$166,$B$2:$B$166,X$1,$D$2:$D$166,$S3)</f>
        <v>13</v>
      </c>
      <c r="Y3" s="56">
        <f>SUMIFS($I$2:$I$166,$B$2:$B$166,X$1,$D$2:$D$166,$S3)</f>
        <v>218401</v>
      </c>
      <c r="Z3" s="55">
        <f t="array" ref="Z3">SUM(IF($D$2:$D$166=$S3,IF($B$2:$B$166=Z$1,$H$2:$H$166,0),0))</f>
        <v>3</v>
      </c>
      <c r="AA3" s="56">
        <f t="array" ref="AA3">SUM(IF($D$2:$D$166=$S3,IF($B$2:$B$166=Z$1,$I$2:$I$166,0),0))</f>
        <v>55313</v>
      </c>
    </row>
    <row r="4" spans="1:27">
      <c r="A4" s="40">
        <v>3</v>
      </c>
      <c r="B4" s="42">
        <v>44348</v>
      </c>
      <c r="C4" s="40" t="s">
        <v>24</v>
      </c>
      <c r="D4" s="40" t="s">
        <v>11</v>
      </c>
      <c r="E4" s="43">
        <v>8800</v>
      </c>
      <c r="F4" s="44">
        <f t="shared" si="0"/>
        <v>4790</v>
      </c>
      <c r="G4" s="45">
        <f>ROUND(0.7657*$E4,0)</f>
        <v>6738</v>
      </c>
      <c r="H4" s="46">
        <v>2</v>
      </c>
      <c r="I4" s="47">
        <f t="shared" si="1"/>
        <v>14149</v>
      </c>
      <c r="M4" s="48" t="s">
        <v>24</v>
      </c>
      <c r="N4" s="49">
        <f t="shared" si="2"/>
        <v>11</v>
      </c>
      <c r="O4" s="49">
        <f t="shared" si="3"/>
        <v>77818</v>
      </c>
      <c r="P4" s="49">
        <f t="shared" si="4"/>
        <v>27</v>
      </c>
      <c r="S4" s="52" t="s">
        <v>2</v>
      </c>
      <c r="T4" s="53">
        <f>SUMIF(D:D,S4,H:H)</f>
        <v>314</v>
      </c>
      <c r="U4" s="54">
        <f>SUMIF(D:D,S4,I:I)</f>
        <v>2510973</v>
      </c>
      <c r="V4" s="53">
        <f t="array" ref="V4">SUM(IF($D$2:$D$166=S4,IF($B$2:$B$166=$V$1,$H$2:$H$166,0),0))</f>
        <v>54</v>
      </c>
      <c r="W4" s="56">
        <f t="array" ref="W4">SUM(IF($D$2:$D$166=S4,IF($B$2:$B$166=V1,$I$2:$I$166,0),0))</f>
        <v>442258</v>
      </c>
      <c r="X4" s="55">
        <f t="shared" ref="X4:X6" si="5">SUMIFS($H$2:$H$166,$B$2:$B$166,X$1,$D$2:$D$166,$S4)</f>
        <v>37</v>
      </c>
      <c r="Y4" s="56">
        <f>SUMIFS($I$2:$I$166,$B$2:$B$166,X$1,$D$2:$D$166,$S4)</f>
        <v>293044</v>
      </c>
      <c r="Z4" s="53">
        <f t="array" ref="Z4">SUM(IF($D$2:$D$166=$S4,IF($B$2:$B$166=Z$1,$H$2:$H$166,0),0))</f>
        <v>12</v>
      </c>
      <c r="AA4" s="56">
        <f t="array" ref="AA4">SUM(IF($D$2:$D$166=$S4,IF($B$2:$B$166=Z$1,$I$2:$I$166,0),0))</f>
        <v>110892</v>
      </c>
    </row>
    <row r="5" spans="1:27">
      <c r="A5" s="40">
        <v>4</v>
      </c>
      <c r="B5" s="42">
        <v>44348</v>
      </c>
      <c r="C5" s="40" t="s">
        <v>35</v>
      </c>
      <c r="D5" s="40" t="s">
        <v>46</v>
      </c>
      <c r="E5" s="43">
        <v>8000</v>
      </c>
      <c r="F5" s="44">
        <f t="shared" si="0"/>
        <v>4360</v>
      </c>
      <c r="G5" s="45">
        <f>ROUND(0.7657*$E5,0)</f>
        <v>6126</v>
      </c>
      <c r="H5" s="57">
        <v>3</v>
      </c>
      <c r="I5" s="47">
        <f t="shared" si="1"/>
        <v>19296</v>
      </c>
      <c r="M5" s="48" t="s">
        <v>35</v>
      </c>
      <c r="N5" s="49">
        <f t="shared" si="2"/>
        <v>40</v>
      </c>
      <c r="O5" s="49">
        <f t="shared" si="3"/>
        <v>235625</v>
      </c>
      <c r="P5" s="49">
        <f t="shared" si="4"/>
        <v>14</v>
      </c>
      <c r="S5" s="52" t="s">
        <v>46</v>
      </c>
      <c r="T5" s="53">
        <f>SUMIF(D:D,S5,H:H)</f>
        <v>721</v>
      </c>
      <c r="U5" s="54">
        <f>SUMIF(D:D,S5,I:I)</f>
        <v>2821669</v>
      </c>
      <c r="V5" s="53">
        <f t="array" ref="V5">SUM(IF($D$2:$D$166=S5,IF($B$2:$B$166=$V$1,$H$2:$H$166,0),0))</f>
        <v>119</v>
      </c>
      <c r="W5" s="56">
        <f t="array" ref="W5">SUM(IF($D$2:$D$166=S5,IF($B$2:$B$166=V1,$I$2:$I$166,0),0))</f>
        <v>462774</v>
      </c>
      <c r="X5" s="55">
        <f t="shared" si="5"/>
        <v>90</v>
      </c>
      <c r="Y5" s="56">
        <f>SUMIFS($I$2:$I$166,$B$2:$B$166,X$1,$D$2:$D$166,$S5)</f>
        <v>340585</v>
      </c>
      <c r="Z5" s="53">
        <f t="array" ref="Z5">SUM(IF($D$2:$D$166=$S5,IF($B$2:$B$166=Z$1,$H$2:$H$166,0),0))</f>
        <v>71</v>
      </c>
      <c r="AA5" s="56">
        <f t="array" ref="AA5">SUM(IF($D$2:$D$166=$S5,IF($B$2:$B$166=Z$1,$I$2:$I$166,0),0))</f>
        <v>253952</v>
      </c>
    </row>
    <row r="6" spans="1:27" ht="16.5" thickBot="1">
      <c r="A6" s="40">
        <v>5</v>
      </c>
      <c r="B6" s="42">
        <v>44348</v>
      </c>
      <c r="C6" s="40" t="s">
        <v>31</v>
      </c>
      <c r="D6" s="40" t="s">
        <v>2</v>
      </c>
      <c r="E6" s="43">
        <v>19800</v>
      </c>
      <c r="F6" s="44">
        <f t="shared" si="0"/>
        <v>10790</v>
      </c>
      <c r="G6" s="45">
        <f t="shared" ref="G6:G69" si="6">ROUND(0.7657*$E6,0)</f>
        <v>15161</v>
      </c>
      <c r="H6" s="57">
        <v>4</v>
      </c>
      <c r="I6" s="47">
        <f t="shared" si="1"/>
        <v>63676</v>
      </c>
      <c r="M6" s="48" t="s">
        <v>31</v>
      </c>
      <c r="N6" s="49">
        <f t="shared" si="2"/>
        <v>52</v>
      </c>
      <c r="O6" s="49">
        <f t="shared" si="3"/>
        <v>754241</v>
      </c>
      <c r="P6" s="49">
        <f t="shared" si="4"/>
        <v>2</v>
      </c>
      <c r="S6" s="58" t="s">
        <v>3</v>
      </c>
      <c r="T6" s="59">
        <f>SUMIF(D:D,S6,H:H)</f>
        <v>88</v>
      </c>
      <c r="U6" s="60">
        <f>SUMIF(D:D,S6,I:I)</f>
        <v>482211</v>
      </c>
      <c r="V6" s="61">
        <f t="array" ref="V6">SUM(IF($D$2:$D$166=S6,IF($B$2:$B$166=$V$1,$H$2:$H$166,0),0))</f>
        <v>15</v>
      </c>
      <c r="W6" s="62">
        <f t="array" ref="W6">SUM(IF($D$2:$D$166=S6,IF($B$2:$B$166=V1,$I$2:$I$166,0),0))</f>
        <v>83916</v>
      </c>
      <c r="X6" s="55">
        <f t="shared" si="5"/>
        <v>9</v>
      </c>
      <c r="Y6" s="56">
        <f>SUMIFS($I$2:$I$166,$B$2:$B$166,X$1,$D$2:$D$166,$S6)</f>
        <v>50888</v>
      </c>
      <c r="Z6" s="61">
        <f t="array" ref="Z6">SUM(IF($D$2:$D$166=$S6,IF($B$2:$B$166=Z$1,$H$2:$H$166,0),0))</f>
        <v>4</v>
      </c>
      <c r="AA6" s="62">
        <f t="array" ref="AA6">SUM(IF($D$2:$D$166=$S6,IF($B$2:$B$166=Z$1,$I$2:$I$166,0),0))</f>
        <v>22188</v>
      </c>
    </row>
    <row r="7" spans="1:27">
      <c r="A7" s="40">
        <v>6</v>
      </c>
      <c r="B7" s="42">
        <v>44348</v>
      </c>
      <c r="C7" s="40" t="s">
        <v>28</v>
      </c>
      <c r="D7" s="40" t="s">
        <v>2</v>
      </c>
      <c r="E7" s="43">
        <v>9800</v>
      </c>
      <c r="F7" s="44">
        <f t="shared" si="0"/>
        <v>5340</v>
      </c>
      <c r="G7" s="45">
        <f t="shared" si="6"/>
        <v>7504</v>
      </c>
      <c r="H7" s="46">
        <v>1</v>
      </c>
      <c r="I7" s="47">
        <f t="shared" si="1"/>
        <v>7879</v>
      </c>
      <c r="M7" s="48" t="s">
        <v>28</v>
      </c>
      <c r="N7" s="49">
        <f t="shared" si="2"/>
        <v>24</v>
      </c>
      <c r="O7" s="49">
        <f t="shared" si="3"/>
        <v>176333</v>
      </c>
      <c r="P7" s="49">
        <f t="shared" si="4"/>
        <v>17</v>
      </c>
      <c r="T7" s="63">
        <f t="shared" ref="T7:AA7" si="7">SUM(T3:T6)</f>
        <v>1238</v>
      </c>
      <c r="U7" s="63">
        <f t="shared" si="7"/>
        <v>7603559</v>
      </c>
      <c r="V7" s="64">
        <f t="shared" si="7"/>
        <v>205</v>
      </c>
      <c r="W7" s="64">
        <f t="shared" si="7"/>
        <v>1272590</v>
      </c>
      <c r="X7" s="64">
        <f t="shared" si="7"/>
        <v>149</v>
      </c>
      <c r="Y7" s="64">
        <f t="shared" si="7"/>
        <v>902918</v>
      </c>
      <c r="Z7" s="64">
        <f t="shared" si="7"/>
        <v>90</v>
      </c>
      <c r="AA7" s="64">
        <f t="shared" si="7"/>
        <v>442345</v>
      </c>
    </row>
    <row r="8" spans="1:27">
      <c r="A8" s="40">
        <v>7</v>
      </c>
      <c r="B8" s="42">
        <v>44348</v>
      </c>
      <c r="C8" s="40" t="s">
        <v>29</v>
      </c>
      <c r="D8" s="40" t="s">
        <v>3</v>
      </c>
      <c r="E8" s="43">
        <v>6900</v>
      </c>
      <c r="F8" s="44">
        <f t="shared" si="0"/>
        <v>3760</v>
      </c>
      <c r="G8" s="45">
        <f t="shared" si="6"/>
        <v>5283</v>
      </c>
      <c r="H8" s="57">
        <v>6</v>
      </c>
      <c r="I8" s="47">
        <f t="shared" si="1"/>
        <v>30110</v>
      </c>
      <c r="M8" s="48" t="s">
        <v>29</v>
      </c>
      <c r="N8" s="49">
        <f t="shared" si="2"/>
        <v>67</v>
      </c>
      <c r="O8" s="49">
        <f t="shared" si="3"/>
        <v>327258</v>
      </c>
      <c r="P8" s="49">
        <f t="shared" si="4"/>
        <v>10</v>
      </c>
    </row>
    <row r="9" spans="1:27">
      <c r="A9" s="40">
        <v>8</v>
      </c>
      <c r="B9" s="42">
        <v>44348</v>
      </c>
      <c r="C9" s="40" t="s">
        <v>30</v>
      </c>
      <c r="D9" s="40" t="s">
        <v>3</v>
      </c>
      <c r="E9" s="43">
        <v>9800</v>
      </c>
      <c r="F9" s="44">
        <f t="shared" si="0"/>
        <v>5340</v>
      </c>
      <c r="G9" s="45">
        <f t="shared" si="6"/>
        <v>7504</v>
      </c>
      <c r="H9" s="46">
        <v>1</v>
      </c>
      <c r="I9" s="47">
        <f t="shared" si="1"/>
        <v>7879</v>
      </c>
      <c r="M9" s="48" t="s">
        <v>30</v>
      </c>
      <c r="N9" s="49">
        <f t="shared" si="2"/>
        <v>21</v>
      </c>
      <c r="O9" s="49">
        <f t="shared" si="3"/>
        <v>154953</v>
      </c>
      <c r="P9" s="49">
        <f t="shared" si="4"/>
        <v>19</v>
      </c>
    </row>
    <row r="10" spans="1:27">
      <c r="A10" s="40">
        <v>9</v>
      </c>
      <c r="B10" s="42">
        <v>44348</v>
      </c>
      <c r="C10" s="40" t="s">
        <v>32</v>
      </c>
      <c r="D10" s="40" t="s">
        <v>2</v>
      </c>
      <c r="E10" s="43">
        <v>10000</v>
      </c>
      <c r="F10" s="44">
        <f t="shared" si="0"/>
        <v>5450</v>
      </c>
      <c r="G10" s="45">
        <f t="shared" si="6"/>
        <v>7657</v>
      </c>
      <c r="H10" s="46">
        <v>1</v>
      </c>
      <c r="I10" s="47">
        <f t="shared" si="1"/>
        <v>8039</v>
      </c>
      <c r="M10" s="48" t="s">
        <v>32</v>
      </c>
      <c r="N10" s="49">
        <f t="shared" si="2"/>
        <v>13</v>
      </c>
      <c r="O10" s="49">
        <f t="shared" si="3"/>
        <v>104515</v>
      </c>
      <c r="P10" s="49">
        <f t="shared" si="4"/>
        <v>26</v>
      </c>
    </row>
    <row r="11" spans="1:27">
      <c r="A11" s="40">
        <v>10</v>
      </c>
      <c r="B11" s="42">
        <v>44348</v>
      </c>
      <c r="C11" s="40" t="s">
        <v>27</v>
      </c>
      <c r="D11" s="40" t="s">
        <v>46</v>
      </c>
      <c r="E11" s="43">
        <v>4900</v>
      </c>
      <c r="F11" s="44">
        <f t="shared" si="0"/>
        <v>2670</v>
      </c>
      <c r="G11" s="45">
        <f t="shared" si="6"/>
        <v>3752</v>
      </c>
      <c r="H11" s="57">
        <v>8</v>
      </c>
      <c r="I11" s="47">
        <f t="shared" si="1"/>
        <v>28510</v>
      </c>
      <c r="M11" s="48" t="s">
        <v>27</v>
      </c>
      <c r="N11" s="49">
        <f t="shared" si="2"/>
        <v>93</v>
      </c>
      <c r="O11" s="49">
        <f t="shared" si="3"/>
        <v>348784</v>
      </c>
      <c r="P11" s="49">
        <f t="shared" si="4"/>
        <v>8</v>
      </c>
      <c r="S11" s="41" t="s">
        <v>9</v>
      </c>
      <c r="T11" s="65" t="s">
        <v>45</v>
      </c>
      <c r="U11" s="41" t="s">
        <v>15</v>
      </c>
    </row>
    <row r="12" spans="1:27">
      <c r="A12" s="40">
        <v>11</v>
      </c>
      <c r="B12" s="42">
        <v>44348</v>
      </c>
      <c r="C12" s="40" t="s">
        <v>19</v>
      </c>
      <c r="D12" s="40" t="s">
        <v>11</v>
      </c>
      <c r="E12" s="43">
        <v>30000</v>
      </c>
      <c r="F12" s="44">
        <f t="shared" si="0"/>
        <v>16350</v>
      </c>
      <c r="G12" s="45">
        <f t="shared" si="6"/>
        <v>22971</v>
      </c>
      <c r="H12" s="57">
        <v>3</v>
      </c>
      <c r="I12" s="47">
        <f t="shared" si="1"/>
        <v>72358</v>
      </c>
      <c r="M12" s="48" t="s">
        <v>19</v>
      </c>
      <c r="N12" s="49">
        <f t="shared" si="2"/>
        <v>38</v>
      </c>
      <c r="O12" s="49">
        <f t="shared" si="3"/>
        <v>861392</v>
      </c>
      <c r="P12" s="49">
        <f t="shared" si="4"/>
        <v>1</v>
      </c>
      <c r="S12" s="66">
        <v>44350</v>
      </c>
      <c r="T12" s="67">
        <f>SUMIF(B:B,$S$12,H:H)</f>
        <v>90</v>
      </c>
      <c r="U12" s="67">
        <f>SUMIF(B:B,$S$12,I:I)</f>
        <v>442345</v>
      </c>
    </row>
    <row r="13" spans="1:27">
      <c r="A13" s="40">
        <v>12</v>
      </c>
      <c r="B13" s="42">
        <v>44348</v>
      </c>
      <c r="C13" s="40" t="s">
        <v>37</v>
      </c>
      <c r="D13" s="40" t="s">
        <v>46</v>
      </c>
      <c r="E13" s="43">
        <v>5900</v>
      </c>
      <c r="F13" s="44">
        <f t="shared" si="0"/>
        <v>3210</v>
      </c>
      <c r="G13" s="45">
        <f t="shared" si="6"/>
        <v>4518</v>
      </c>
      <c r="H13" s="57">
        <v>5</v>
      </c>
      <c r="I13" s="47">
        <f t="shared" si="1"/>
        <v>23719</v>
      </c>
      <c r="M13" s="48" t="s">
        <v>37</v>
      </c>
      <c r="N13" s="49">
        <f t="shared" si="2"/>
        <v>58</v>
      </c>
      <c r="O13" s="49">
        <f t="shared" si="3"/>
        <v>244794</v>
      </c>
      <c r="P13" s="49">
        <f t="shared" si="4"/>
        <v>13</v>
      </c>
    </row>
    <row r="14" spans="1:27">
      <c r="A14" s="40">
        <v>13</v>
      </c>
      <c r="B14" s="42">
        <v>44348</v>
      </c>
      <c r="C14" s="40" t="s">
        <v>38</v>
      </c>
      <c r="D14" s="40" t="s">
        <v>46</v>
      </c>
      <c r="E14" s="43">
        <v>3900</v>
      </c>
      <c r="F14" s="44">
        <f t="shared" si="0"/>
        <v>2120</v>
      </c>
      <c r="G14" s="45">
        <f t="shared" si="6"/>
        <v>2986</v>
      </c>
      <c r="H14" s="57">
        <v>15</v>
      </c>
      <c r="I14" s="47">
        <f t="shared" si="1"/>
        <v>40400</v>
      </c>
      <c r="M14" s="48" t="s">
        <v>38</v>
      </c>
      <c r="N14" s="49">
        <f t="shared" si="2"/>
        <v>176</v>
      </c>
      <c r="O14" s="49">
        <f t="shared" si="3"/>
        <v>473400</v>
      </c>
      <c r="P14" s="49">
        <f t="shared" si="4"/>
        <v>5</v>
      </c>
    </row>
    <row r="15" spans="1:27">
      <c r="A15" s="40">
        <v>14</v>
      </c>
      <c r="B15" s="42">
        <v>44348</v>
      </c>
      <c r="C15" s="40" t="s">
        <v>18</v>
      </c>
      <c r="D15" s="40" t="s">
        <v>2</v>
      </c>
      <c r="E15" s="43">
        <v>6900</v>
      </c>
      <c r="F15" s="44">
        <f t="shared" si="0"/>
        <v>3760</v>
      </c>
      <c r="G15" s="45">
        <f t="shared" si="6"/>
        <v>5283</v>
      </c>
      <c r="H15" s="46">
        <v>2</v>
      </c>
      <c r="I15" s="47">
        <f t="shared" si="1"/>
        <v>11094</v>
      </c>
      <c r="M15" s="48" t="s">
        <v>18</v>
      </c>
      <c r="N15" s="49">
        <f t="shared" si="2"/>
        <v>25</v>
      </c>
      <c r="O15" s="49">
        <f t="shared" si="3"/>
        <v>131804</v>
      </c>
      <c r="P15" s="49">
        <f t="shared" si="4"/>
        <v>23</v>
      </c>
    </row>
    <row r="16" spans="1:27">
      <c r="A16" s="40">
        <v>15</v>
      </c>
      <c r="B16" s="42">
        <v>44348</v>
      </c>
      <c r="C16" s="40" t="s">
        <v>39</v>
      </c>
      <c r="D16" s="40" t="s">
        <v>46</v>
      </c>
      <c r="E16" s="43">
        <v>5900</v>
      </c>
      <c r="F16" s="44">
        <f t="shared" si="0"/>
        <v>3210</v>
      </c>
      <c r="G16" s="45">
        <f t="shared" si="6"/>
        <v>4518</v>
      </c>
      <c r="H16" s="57">
        <v>10</v>
      </c>
      <c r="I16" s="47">
        <f t="shared" si="1"/>
        <v>42920</v>
      </c>
      <c r="M16" s="48" t="s">
        <v>39</v>
      </c>
      <c r="N16" s="49">
        <f t="shared" si="2"/>
        <v>123</v>
      </c>
      <c r="O16" s="49">
        <f t="shared" si="3"/>
        <v>502620</v>
      </c>
      <c r="P16" s="49">
        <f t="shared" si="4"/>
        <v>3</v>
      </c>
    </row>
    <row r="17" spans="1:27">
      <c r="A17" s="40">
        <v>16</v>
      </c>
      <c r="B17" s="42">
        <v>44348</v>
      </c>
      <c r="C17" s="40" t="s">
        <v>20</v>
      </c>
      <c r="D17" s="40" t="s">
        <v>2</v>
      </c>
      <c r="E17" s="43">
        <v>7800</v>
      </c>
      <c r="F17" s="44">
        <f t="shared" si="0"/>
        <v>4250</v>
      </c>
      <c r="G17" s="45">
        <f t="shared" si="6"/>
        <v>5972</v>
      </c>
      <c r="H17" s="46">
        <v>1</v>
      </c>
      <c r="I17" s="47">
        <f t="shared" si="1"/>
        <v>6270</v>
      </c>
      <c r="M17" s="48" t="s">
        <v>20</v>
      </c>
      <c r="N17" s="49">
        <f t="shared" si="2"/>
        <v>22</v>
      </c>
      <c r="O17" s="49">
        <f t="shared" si="3"/>
        <v>128175</v>
      </c>
      <c r="P17" s="49">
        <f t="shared" si="4"/>
        <v>24</v>
      </c>
    </row>
    <row r="18" spans="1:27">
      <c r="A18" s="40">
        <v>17</v>
      </c>
      <c r="B18" s="42">
        <v>44348</v>
      </c>
      <c r="C18" s="40" t="s">
        <v>21</v>
      </c>
      <c r="D18" s="40" t="s">
        <v>46</v>
      </c>
      <c r="E18" s="43">
        <v>7800</v>
      </c>
      <c r="F18" s="44">
        <f t="shared" si="0"/>
        <v>4250</v>
      </c>
      <c r="G18" s="45">
        <f t="shared" si="6"/>
        <v>5972</v>
      </c>
      <c r="H18" s="57">
        <v>4</v>
      </c>
      <c r="I18" s="47">
        <f t="shared" si="1"/>
        <v>25082</v>
      </c>
      <c r="M18" s="48" t="s">
        <v>21</v>
      </c>
      <c r="N18" s="49">
        <f t="shared" si="2"/>
        <v>46</v>
      </c>
      <c r="O18" s="49">
        <f t="shared" si="3"/>
        <v>265798</v>
      </c>
      <c r="P18" s="49">
        <f t="shared" si="4"/>
        <v>12</v>
      </c>
    </row>
    <row r="19" spans="1:27">
      <c r="A19" s="40">
        <v>18</v>
      </c>
      <c r="B19" s="42">
        <v>44348</v>
      </c>
      <c r="C19" s="40" t="s">
        <v>25</v>
      </c>
      <c r="D19" s="40" t="s">
        <v>11</v>
      </c>
      <c r="E19" s="43">
        <v>26800</v>
      </c>
      <c r="F19" s="44">
        <f t="shared" si="0"/>
        <v>14600</v>
      </c>
      <c r="G19" s="45">
        <f t="shared" si="6"/>
        <v>20521</v>
      </c>
      <c r="H19" s="46">
        <v>1</v>
      </c>
      <c r="I19" s="47">
        <f t="shared" si="1"/>
        <v>21547</v>
      </c>
      <c r="M19" s="48" t="s">
        <v>25</v>
      </c>
      <c r="N19" s="49">
        <f t="shared" si="2"/>
        <v>22</v>
      </c>
      <c r="O19" s="49">
        <f t="shared" si="3"/>
        <v>443239</v>
      </c>
      <c r="P19" s="49">
        <f t="shared" si="4"/>
        <v>6</v>
      </c>
    </row>
    <row r="20" spans="1:27">
      <c r="A20" s="40">
        <v>19</v>
      </c>
      <c r="B20" s="42">
        <v>44348</v>
      </c>
      <c r="C20" s="40" t="s">
        <v>22</v>
      </c>
      <c r="D20" s="40" t="s">
        <v>2</v>
      </c>
      <c r="E20" s="43">
        <v>13800</v>
      </c>
      <c r="F20" s="44">
        <f t="shared" si="0"/>
        <v>7520</v>
      </c>
      <c r="G20" s="45">
        <f t="shared" si="6"/>
        <v>10567</v>
      </c>
      <c r="H20" s="46">
        <v>1</v>
      </c>
      <c r="I20" s="47">
        <f t="shared" si="1"/>
        <v>11095</v>
      </c>
      <c r="M20" s="48" t="s">
        <v>22</v>
      </c>
      <c r="N20" s="49">
        <f t="shared" si="2"/>
        <v>20</v>
      </c>
      <c r="O20" s="49">
        <f t="shared" si="3"/>
        <v>207101</v>
      </c>
      <c r="P20" s="49">
        <f t="shared" si="4"/>
        <v>15</v>
      </c>
    </row>
    <row r="21" spans="1:27">
      <c r="A21" s="40">
        <v>20</v>
      </c>
      <c r="B21" s="42">
        <v>44348</v>
      </c>
      <c r="C21" s="40" t="s">
        <v>26</v>
      </c>
      <c r="D21" s="40" t="s">
        <v>46</v>
      </c>
      <c r="E21" s="43">
        <v>8900</v>
      </c>
      <c r="F21" s="44">
        <f t="shared" si="0"/>
        <v>4850</v>
      </c>
      <c r="G21" s="45">
        <f t="shared" si="6"/>
        <v>6815</v>
      </c>
      <c r="H21" s="46">
        <v>1</v>
      </c>
      <c r="I21" s="47">
        <f t="shared" si="1"/>
        <v>7155</v>
      </c>
      <c r="M21" s="48" t="s">
        <v>26</v>
      </c>
      <c r="N21" s="49">
        <f t="shared" si="2"/>
        <v>24</v>
      </c>
      <c r="O21" s="49">
        <f t="shared" si="3"/>
        <v>160139</v>
      </c>
      <c r="P21" s="49">
        <f t="shared" si="4"/>
        <v>18</v>
      </c>
      <c r="T21" s="110" t="s">
        <v>45</v>
      </c>
      <c r="U21" s="111" t="s">
        <v>15</v>
      </c>
      <c r="V21" s="112" t="s">
        <v>15</v>
      </c>
      <c r="W21" s="113"/>
      <c r="X21" s="103"/>
      <c r="Y21" s="103"/>
      <c r="Z21" s="103"/>
      <c r="AA21" s="103"/>
    </row>
    <row r="22" spans="1:27">
      <c r="A22" s="40">
        <v>21</v>
      </c>
      <c r="B22" s="42">
        <v>44348</v>
      </c>
      <c r="C22" s="40" t="s">
        <v>27</v>
      </c>
      <c r="D22" s="40" t="s">
        <v>46</v>
      </c>
      <c r="E22" s="43">
        <v>9900</v>
      </c>
      <c r="F22" s="44">
        <f t="shared" si="0"/>
        <v>5390</v>
      </c>
      <c r="G22" s="45">
        <f t="shared" si="6"/>
        <v>7580</v>
      </c>
      <c r="H22" s="46">
        <v>1</v>
      </c>
      <c r="I22" s="47">
        <f t="shared" si="1"/>
        <v>7959</v>
      </c>
      <c r="M22" s="48" t="s">
        <v>27</v>
      </c>
      <c r="N22" s="49">
        <f t="shared" si="2"/>
        <v>93</v>
      </c>
      <c r="O22" s="49">
        <f t="shared" si="3"/>
        <v>348784</v>
      </c>
      <c r="P22" s="49">
        <f t="shared" si="4"/>
        <v>8</v>
      </c>
      <c r="S22" s="68"/>
      <c r="T22" s="110"/>
      <c r="U22" s="111"/>
      <c r="V22" s="101" t="s">
        <v>17</v>
      </c>
      <c r="W22" s="102"/>
      <c r="X22" s="103"/>
      <c r="Y22" s="103"/>
      <c r="Z22" s="103"/>
      <c r="AA22" s="103"/>
    </row>
    <row r="23" spans="1:27">
      <c r="A23" s="40">
        <v>22</v>
      </c>
      <c r="B23" s="42">
        <v>44348</v>
      </c>
      <c r="C23" s="40" t="s">
        <v>40</v>
      </c>
      <c r="D23" s="40" t="s">
        <v>46</v>
      </c>
      <c r="E23" s="43">
        <v>7900</v>
      </c>
      <c r="F23" s="44">
        <f t="shared" si="0"/>
        <v>4300</v>
      </c>
      <c r="G23" s="45">
        <f t="shared" si="6"/>
        <v>6049</v>
      </c>
      <c r="H23" s="46">
        <v>1</v>
      </c>
      <c r="I23" s="47">
        <f t="shared" si="1"/>
        <v>6351</v>
      </c>
      <c r="M23" s="48" t="s">
        <v>40</v>
      </c>
      <c r="N23" s="49">
        <f t="shared" si="2"/>
        <v>19</v>
      </c>
      <c r="O23" s="49">
        <f t="shared" si="3"/>
        <v>110709</v>
      </c>
      <c r="P23" s="49">
        <f t="shared" si="4"/>
        <v>25</v>
      </c>
      <c r="S23" s="48" t="s">
        <v>5</v>
      </c>
      <c r="T23" s="49">
        <f>(MAX(H:H))</f>
        <v>33</v>
      </c>
      <c r="U23" s="49">
        <f>(MAX(I:I))</f>
        <v>218220</v>
      </c>
      <c r="V23" s="98" t="str">
        <f>INDEX(C:C,MATCH(U23,I:I,0))</f>
        <v>雙層DVD燒錄機</v>
      </c>
      <c r="W23" s="99"/>
      <c r="X23" s="100"/>
      <c r="Y23" s="100"/>
      <c r="Z23" s="100"/>
      <c r="AA23" s="100"/>
    </row>
    <row r="24" spans="1:27">
      <c r="A24" s="40">
        <v>23</v>
      </c>
      <c r="B24" s="42">
        <v>44348</v>
      </c>
      <c r="C24" s="40" t="s">
        <v>41</v>
      </c>
      <c r="D24" s="40" t="s">
        <v>46</v>
      </c>
      <c r="E24" s="43">
        <v>4900</v>
      </c>
      <c r="F24" s="44">
        <f t="shared" si="0"/>
        <v>2670</v>
      </c>
      <c r="G24" s="45">
        <f t="shared" si="6"/>
        <v>3752</v>
      </c>
      <c r="H24" s="57">
        <v>12</v>
      </c>
      <c r="I24" s="47">
        <f t="shared" si="1"/>
        <v>40600</v>
      </c>
      <c r="M24" s="48" t="s">
        <v>41</v>
      </c>
      <c r="N24" s="49">
        <f t="shared" si="2"/>
        <v>142</v>
      </c>
      <c r="O24" s="49">
        <f t="shared" si="3"/>
        <v>479800</v>
      </c>
      <c r="P24" s="49">
        <f t="shared" si="4"/>
        <v>4</v>
      </c>
      <c r="S24" s="48" t="s">
        <v>6</v>
      </c>
      <c r="T24" s="49">
        <f>MIN(H:H)</f>
        <v>1</v>
      </c>
      <c r="U24" s="49">
        <f>MIN(I:I)</f>
        <v>5547</v>
      </c>
      <c r="V24" s="98" t="str">
        <f>INDEX(C:C,MATCH(U24,I:I,0))</f>
        <v>液晶顯示器</v>
      </c>
      <c r="W24" s="99"/>
      <c r="X24" s="100"/>
      <c r="Y24" s="100"/>
      <c r="Z24" s="100"/>
      <c r="AA24" s="100"/>
    </row>
    <row r="25" spans="1:27">
      <c r="A25" s="40">
        <v>24</v>
      </c>
      <c r="B25" s="42">
        <v>44348</v>
      </c>
      <c r="C25" s="40" t="s">
        <v>42</v>
      </c>
      <c r="D25" s="40" t="s">
        <v>2</v>
      </c>
      <c r="E25" s="43">
        <v>5900</v>
      </c>
      <c r="F25" s="44">
        <f t="shared" si="0"/>
        <v>3210</v>
      </c>
      <c r="G25" s="45">
        <f t="shared" si="6"/>
        <v>4518</v>
      </c>
      <c r="H25" s="57">
        <v>8</v>
      </c>
      <c r="I25" s="47">
        <f t="shared" si="1"/>
        <v>34330</v>
      </c>
      <c r="M25" s="48" t="s">
        <v>42</v>
      </c>
      <c r="N25" s="49">
        <f t="shared" si="2"/>
        <v>97</v>
      </c>
      <c r="O25" s="49">
        <f t="shared" si="3"/>
        <v>397880</v>
      </c>
      <c r="P25" s="49">
        <f t="shared" si="4"/>
        <v>7</v>
      </c>
      <c r="S25" s="69"/>
    </row>
    <row r="26" spans="1:27">
      <c r="A26" s="40">
        <v>25</v>
      </c>
      <c r="B26" s="42">
        <v>44349</v>
      </c>
      <c r="C26" s="40" t="s">
        <v>43</v>
      </c>
      <c r="D26" s="40" t="s">
        <v>2</v>
      </c>
      <c r="E26" s="43">
        <v>12000</v>
      </c>
      <c r="F26" s="44">
        <f t="shared" si="0"/>
        <v>6540</v>
      </c>
      <c r="G26" s="45">
        <f t="shared" si="6"/>
        <v>9188</v>
      </c>
      <c r="H26" s="46">
        <v>1</v>
      </c>
      <c r="I26" s="47">
        <f t="shared" si="1"/>
        <v>9647</v>
      </c>
      <c r="M26" s="48" t="s">
        <v>43</v>
      </c>
      <c r="N26" s="49">
        <f t="shared" si="2"/>
        <v>17</v>
      </c>
      <c r="O26" s="49">
        <f t="shared" si="3"/>
        <v>152059</v>
      </c>
      <c r="P26" s="49">
        <f t="shared" si="4"/>
        <v>20</v>
      </c>
      <c r="S26" s="69"/>
    </row>
    <row r="27" spans="1:27">
      <c r="A27" s="40">
        <v>26</v>
      </c>
      <c r="B27" s="42">
        <v>44349</v>
      </c>
      <c r="C27" s="40" t="s">
        <v>23</v>
      </c>
      <c r="D27" s="40" t="s">
        <v>11</v>
      </c>
      <c r="E27" s="43">
        <v>13000</v>
      </c>
      <c r="F27" s="44">
        <f t="shared" si="0"/>
        <v>7080</v>
      </c>
      <c r="G27" s="45">
        <f t="shared" si="6"/>
        <v>9954</v>
      </c>
      <c r="H27" s="57">
        <v>1</v>
      </c>
      <c r="I27" s="47">
        <f t="shared" si="1"/>
        <v>10451</v>
      </c>
      <c r="M27" s="48" t="s">
        <v>36</v>
      </c>
      <c r="N27" s="49">
        <f t="shared" si="2"/>
        <v>20</v>
      </c>
      <c r="O27" s="49">
        <f t="shared" si="3"/>
        <v>145566</v>
      </c>
      <c r="P27" s="49">
        <f t="shared" si="4"/>
        <v>22</v>
      </c>
      <c r="S27" s="69"/>
    </row>
    <row r="28" spans="1:27">
      <c r="A28" s="40">
        <v>27</v>
      </c>
      <c r="B28" s="42">
        <v>44349</v>
      </c>
      <c r="C28" s="40" t="s">
        <v>1</v>
      </c>
      <c r="D28" s="40" t="s">
        <v>2</v>
      </c>
      <c r="E28" s="43">
        <v>16000</v>
      </c>
      <c r="F28" s="44">
        <f t="shared" si="0"/>
        <v>8720</v>
      </c>
      <c r="G28" s="45">
        <f t="shared" si="6"/>
        <v>12251</v>
      </c>
      <c r="H28" s="57">
        <v>2</v>
      </c>
      <c r="I28" s="47">
        <f t="shared" si="1"/>
        <v>25727</v>
      </c>
      <c r="M28" s="48" t="s">
        <v>33</v>
      </c>
      <c r="N28" s="49">
        <f t="shared" si="2"/>
        <v>17</v>
      </c>
      <c r="O28" s="49">
        <f t="shared" si="3"/>
        <v>187533</v>
      </c>
      <c r="P28" s="49">
        <f t="shared" si="4"/>
        <v>16</v>
      </c>
    </row>
    <row r="29" spans="1:27">
      <c r="A29" s="40">
        <v>28</v>
      </c>
      <c r="B29" s="42">
        <v>44349</v>
      </c>
      <c r="C29" s="40" t="s">
        <v>24</v>
      </c>
      <c r="D29" s="40" t="s">
        <v>11</v>
      </c>
      <c r="E29" s="43">
        <v>8800</v>
      </c>
      <c r="F29" s="44">
        <f t="shared" si="0"/>
        <v>4790</v>
      </c>
      <c r="G29" s="45">
        <f t="shared" si="6"/>
        <v>6738</v>
      </c>
      <c r="H29" s="57">
        <v>2</v>
      </c>
      <c r="I29" s="47">
        <f t="shared" si="1"/>
        <v>14149</v>
      </c>
      <c r="M29" s="48" t="s">
        <v>34</v>
      </c>
      <c r="N29" s="49">
        <f t="shared" si="2"/>
        <v>17</v>
      </c>
      <c r="O29" s="49">
        <f t="shared" si="3"/>
        <v>149516</v>
      </c>
      <c r="P29" s="49">
        <f t="shared" si="4"/>
        <v>21</v>
      </c>
    </row>
    <row r="30" spans="1:27">
      <c r="A30" s="40">
        <v>29</v>
      </c>
      <c r="B30" s="42">
        <v>44349</v>
      </c>
      <c r="C30" s="40" t="s">
        <v>35</v>
      </c>
      <c r="D30" s="40" t="s">
        <v>46</v>
      </c>
      <c r="E30" s="43">
        <v>8000</v>
      </c>
      <c r="F30" s="44">
        <f t="shared" si="0"/>
        <v>4360</v>
      </c>
      <c r="G30" s="45">
        <f t="shared" si="6"/>
        <v>6126</v>
      </c>
      <c r="H30" s="57">
        <v>4</v>
      </c>
      <c r="I30" s="47">
        <f t="shared" si="1"/>
        <v>25729</v>
      </c>
      <c r="M30" s="48" t="s">
        <v>44</v>
      </c>
      <c r="N30" s="49">
        <f t="shared" si="2"/>
        <v>3</v>
      </c>
      <c r="O30" s="49">
        <f t="shared" si="3"/>
        <v>21465</v>
      </c>
      <c r="P30" s="49">
        <f t="shared" si="4"/>
        <v>29</v>
      </c>
    </row>
    <row r="31" spans="1:27">
      <c r="A31" s="40">
        <v>30</v>
      </c>
      <c r="B31" s="42">
        <v>44349</v>
      </c>
      <c r="C31" s="40" t="s">
        <v>36</v>
      </c>
      <c r="D31" s="40" t="s">
        <v>11</v>
      </c>
      <c r="E31" s="43">
        <v>9800</v>
      </c>
      <c r="F31" s="44">
        <f t="shared" si="0"/>
        <v>5340</v>
      </c>
      <c r="G31" s="45">
        <f t="shared" si="6"/>
        <v>7504</v>
      </c>
      <c r="H31" s="46">
        <v>1</v>
      </c>
      <c r="I31" s="47">
        <f t="shared" si="1"/>
        <v>7879</v>
      </c>
      <c r="N31" s="70">
        <f>SUM(N2:N30)</f>
        <v>1331</v>
      </c>
      <c r="O31" s="71">
        <f>SUM(O2:O30)</f>
        <v>7952343</v>
      </c>
    </row>
    <row r="32" spans="1:27">
      <c r="A32" s="40">
        <v>31</v>
      </c>
      <c r="B32" s="42">
        <v>44349</v>
      </c>
      <c r="C32" s="40" t="s">
        <v>31</v>
      </c>
      <c r="D32" s="40" t="s">
        <v>2</v>
      </c>
      <c r="E32" s="43">
        <v>19800</v>
      </c>
      <c r="F32" s="44">
        <f t="shared" si="0"/>
        <v>10790</v>
      </c>
      <c r="G32" s="45">
        <f t="shared" si="6"/>
        <v>15161</v>
      </c>
      <c r="H32" s="57">
        <v>7</v>
      </c>
      <c r="I32" s="47">
        <f t="shared" si="1"/>
        <v>100820</v>
      </c>
    </row>
    <row r="33" spans="1:9">
      <c r="A33" s="40">
        <v>32</v>
      </c>
      <c r="B33" s="42">
        <v>44349</v>
      </c>
      <c r="C33" s="40" t="s">
        <v>28</v>
      </c>
      <c r="D33" s="40" t="s">
        <v>2</v>
      </c>
      <c r="E33" s="43">
        <v>9800</v>
      </c>
      <c r="F33" s="44">
        <f t="shared" si="0"/>
        <v>5340</v>
      </c>
      <c r="G33" s="45">
        <f t="shared" si="6"/>
        <v>7504</v>
      </c>
      <c r="H33" s="57">
        <v>2</v>
      </c>
      <c r="I33" s="47">
        <f t="shared" si="1"/>
        <v>15758</v>
      </c>
    </row>
    <row r="34" spans="1:9">
      <c r="A34" s="40">
        <v>33</v>
      </c>
      <c r="B34" s="42">
        <v>44349</v>
      </c>
      <c r="C34" s="40" t="s">
        <v>29</v>
      </c>
      <c r="D34" s="40" t="s">
        <v>3</v>
      </c>
      <c r="E34" s="43">
        <v>6900</v>
      </c>
      <c r="F34" s="44">
        <f t="shared" si="0"/>
        <v>3760</v>
      </c>
      <c r="G34" s="45">
        <f t="shared" si="6"/>
        <v>5283</v>
      </c>
      <c r="H34" s="57">
        <v>7</v>
      </c>
      <c r="I34" s="47">
        <f t="shared" si="1"/>
        <v>35130</v>
      </c>
    </row>
    <row r="35" spans="1:9">
      <c r="A35" s="40">
        <v>34</v>
      </c>
      <c r="B35" s="42">
        <v>44349</v>
      </c>
      <c r="C35" s="40" t="s">
        <v>30</v>
      </c>
      <c r="D35" s="40" t="s">
        <v>3</v>
      </c>
      <c r="E35" s="43">
        <v>9800</v>
      </c>
      <c r="F35" s="44">
        <f t="shared" si="0"/>
        <v>5340</v>
      </c>
      <c r="G35" s="45">
        <f t="shared" si="6"/>
        <v>7504</v>
      </c>
      <c r="H35" s="57">
        <v>2</v>
      </c>
      <c r="I35" s="47">
        <f t="shared" si="1"/>
        <v>15758</v>
      </c>
    </row>
    <row r="36" spans="1:9">
      <c r="A36" s="40">
        <v>35</v>
      </c>
      <c r="B36" s="42">
        <v>44349</v>
      </c>
      <c r="C36" s="40" t="s">
        <v>33</v>
      </c>
      <c r="D36" s="40" t="s">
        <v>11</v>
      </c>
      <c r="E36" s="43">
        <v>14800</v>
      </c>
      <c r="F36" s="44">
        <f t="shared" si="0"/>
        <v>8060</v>
      </c>
      <c r="G36" s="45">
        <f t="shared" si="6"/>
        <v>11332</v>
      </c>
      <c r="H36" s="46">
        <v>1</v>
      </c>
      <c r="I36" s="47">
        <f t="shared" si="1"/>
        <v>11898</v>
      </c>
    </row>
    <row r="37" spans="1:9">
      <c r="A37" s="40">
        <v>36</v>
      </c>
      <c r="B37" s="42">
        <v>44349</v>
      </c>
      <c r="C37" s="40" t="s">
        <v>32</v>
      </c>
      <c r="D37" s="40" t="s">
        <v>2</v>
      </c>
      <c r="E37" s="43">
        <v>10000</v>
      </c>
      <c r="F37" s="44">
        <f t="shared" si="0"/>
        <v>5450</v>
      </c>
      <c r="G37" s="45">
        <f t="shared" si="6"/>
        <v>7657</v>
      </c>
      <c r="H37" s="57">
        <v>2</v>
      </c>
      <c r="I37" s="47">
        <f t="shared" si="1"/>
        <v>16079</v>
      </c>
    </row>
    <row r="38" spans="1:9">
      <c r="A38" s="40">
        <v>37</v>
      </c>
      <c r="B38" s="42">
        <v>44349</v>
      </c>
      <c r="C38" s="40" t="s">
        <v>27</v>
      </c>
      <c r="D38" s="40" t="s">
        <v>46</v>
      </c>
      <c r="E38" s="43">
        <v>4900</v>
      </c>
      <c r="F38" s="44">
        <f t="shared" si="0"/>
        <v>2670</v>
      </c>
      <c r="G38" s="45">
        <f t="shared" si="6"/>
        <v>3752</v>
      </c>
      <c r="H38" s="57">
        <v>10</v>
      </c>
      <c r="I38" s="47">
        <f t="shared" si="1"/>
        <v>35640</v>
      </c>
    </row>
    <row r="39" spans="1:9">
      <c r="A39" s="40">
        <v>38</v>
      </c>
      <c r="B39" s="42">
        <v>44349</v>
      </c>
      <c r="C39" s="40" t="s">
        <v>19</v>
      </c>
      <c r="D39" s="40" t="s">
        <v>11</v>
      </c>
      <c r="E39" s="43">
        <v>30000</v>
      </c>
      <c r="F39" s="44">
        <f t="shared" si="0"/>
        <v>16350</v>
      </c>
      <c r="G39" s="45">
        <f t="shared" si="6"/>
        <v>22971</v>
      </c>
      <c r="H39" s="57">
        <v>6</v>
      </c>
      <c r="I39" s="47">
        <f t="shared" si="1"/>
        <v>130930</v>
      </c>
    </row>
    <row r="40" spans="1:9">
      <c r="A40" s="40">
        <v>39</v>
      </c>
      <c r="B40" s="42">
        <v>44349</v>
      </c>
      <c r="C40" s="40" t="s">
        <v>34</v>
      </c>
      <c r="D40" s="40" t="s">
        <v>2</v>
      </c>
      <c r="E40" s="43">
        <v>11800</v>
      </c>
      <c r="F40" s="44">
        <f t="shared" si="0"/>
        <v>6430</v>
      </c>
      <c r="G40" s="45">
        <f t="shared" si="6"/>
        <v>9035</v>
      </c>
      <c r="H40" s="46">
        <v>1</v>
      </c>
      <c r="I40" s="47">
        <f t="shared" si="1"/>
        <v>9486</v>
      </c>
    </row>
    <row r="41" spans="1:9">
      <c r="A41" s="40">
        <v>40</v>
      </c>
      <c r="B41" s="42">
        <v>44349</v>
      </c>
      <c r="C41" s="40" t="s">
        <v>37</v>
      </c>
      <c r="D41" s="40" t="s">
        <v>46</v>
      </c>
      <c r="E41" s="43">
        <v>5900</v>
      </c>
      <c r="F41" s="44">
        <f t="shared" si="0"/>
        <v>3210</v>
      </c>
      <c r="G41" s="45">
        <f t="shared" si="6"/>
        <v>4518</v>
      </c>
      <c r="H41" s="57">
        <v>6</v>
      </c>
      <c r="I41" s="47">
        <f t="shared" si="1"/>
        <v>25750</v>
      </c>
    </row>
    <row r="42" spans="1:9">
      <c r="A42" s="40">
        <v>41</v>
      </c>
      <c r="B42" s="42">
        <v>44349</v>
      </c>
      <c r="C42" s="40" t="s">
        <v>38</v>
      </c>
      <c r="D42" s="40" t="s">
        <v>46</v>
      </c>
      <c r="E42" s="43">
        <v>3900</v>
      </c>
      <c r="F42" s="44">
        <f t="shared" si="0"/>
        <v>2120</v>
      </c>
      <c r="G42" s="45">
        <f t="shared" si="6"/>
        <v>2986</v>
      </c>
      <c r="H42" s="57">
        <v>29</v>
      </c>
      <c r="I42" s="47">
        <f t="shared" si="1"/>
        <v>78000</v>
      </c>
    </row>
    <row r="43" spans="1:9">
      <c r="A43" s="40">
        <v>42</v>
      </c>
      <c r="B43" s="42">
        <v>44349</v>
      </c>
      <c r="C43" s="40" t="s">
        <v>18</v>
      </c>
      <c r="D43" s="40" t="s">
        <v>2</v>
      </c>
      <c r="E43" s="43">
        <v>6900</v>
      </c>
      <c r="F43" s="44">
        <f t="shared" si="0"/>
        <v>3760</v>
      </c>
      <c r="G43" s="45">
        <f t="shared" si="6"/>
        <v>5283</v>
      </c>
      <c r="H43" s="57">
        <v>3</v>
      </c>
      <c r="I43" s="47">
        <f t="shared" si="1"/>
        <v>16641</v>
      </c>
    </row>
    <row r="44" spans="1:9">
      <c r="A44" s="40">
        <v>43</v>
      </c>
      <c r="B44" s="42">
        <v>44349</v>
      </c>
      <c r="C44" s="40" t="s">
        <v>39</v>
      </c>
      <c r="D44" s="40" t="s">
        <v>46</v>
      </c>
      <c r="E44" s="43">
        <v>5900</v>
      </c>
      <c r="F44" s="44">
        <f t="shared" si="0"/>
        <v>3210</v>
      </c>
      <c r="G44" s="45">
        <f t="shared" si="6"/>
        <v>4518</v>
      </c>
      <c r="H44" s="57">
        <v>13</v>
      </c>
      <c r="I44" s="47">
        <f t="shared" si="1"/>
        <v>52900</v>
      </c>
    </row>
    <row r="45" spans="1:9">
      <c r="A45" s="40">
        <v>44</v>
      </c>
      <c r="B45" s="42">
        <v>44349</v>
      </c>
      <c r="C45" s="40" t="s">
        <v>44</v>
      </c>
      <c r="D45" s="40" t="s">
        <v>2</v>
      </c>
      <c r="E45" s="43">
        <v>8900</v>
      </c>
      <c r="F45" s="44">
        <f t="shared" si="0"/>
        <v>4850</v>
      </c>
      <c r="G45" s="45">
        <f t="shared" si="6"/>
        <v>6815</v>
      </c>
      <c r="H45" s="46">
        <v>1</v>
      </c>
      <c r="I45" s="47">
        <f t="shared" si="1"/>
        <v>7155</v>
      </c>
    </row>
    <row r="46" spans="1:9">
      <c r="A46" s="40">
        <v>45</v>
      </c>
      <c r="B46" s="42">
        <v>44349</v>
      </c>
      <c r="C46" s="40" t="s">
        <v>20</v>
      </c>
      <c r="D46" s="40" t="s">
        <v>2</v>
      </c>
      <c r="E46" s="43">
        <v>7800</v>
      </c>
      <c r="F46" s="44">
        <f t="shared" si="0"/>
        <v>4250</v>
      </c>
      <c r="G46" s="45">
        <f t="shared" si="6"/>
        <v>5972</v>
      </c>
      <c r="H46" s="57">
        <v>2</v>
      </c>
      <c r="I46" s="47">
        <f t="shared" si="1"/>
        <v>12541</v>
      </c>
    </row>
    <row r="47" spans="1:9">
      <c r="A47" s="40">
        <v>46</v>
      </c>
      <c r="B47" s="42">
        <v>44349</v>
      </c>
      <c r="C47" s="40" t="s">
        <v>21</v>
      </c>
      <c r="D47" s="40" t="s">
        <v>46</v>
      </c>
      <c r="E47" s="43">
        <v>7800</v>
      </c>
      <c r="F47" s="44">
        <f t="shared" si="0"/>
        <v>4250</v>
      </c>
      <c r="G47" s="45">
        <f t="shared" si="6"/>
        <v>5972</v>
      </c>
      <c r="H47" s="57">
        <v>5</v>
      </c>
      <c r="I47" s="47">
        <f t="shared" si="1"/>
        <v>31353</v>
      </c>
    </row>
    <row r="48" spans="1:9">
      <c r="A48" s="40">
        <v>47</v>
      </c>
      <c r="B48" s="42">
        <v>44349</v>
      </c>
      <c r="C48" s="40" t="s">
        <v>25</v>
      </c>
      <c r="D48" s="40" t="s">
        <v>11</v>
      </c>
      <c r="E48" s="43">
        <v>26800</v>
      </c>
      <c r="F48" s="44">
        <f t="shared" si="0"/>
        <v>14600</v>
      </c>
      <c r="G48" s="45">
        <f t="shared" si="6"/>
        <v>20521</v>
      </c>
      <c r="H48" s="57">
        <v>2</v>
      </c>
      <c r="I48" s="47">
        <f t="shared" si="1"/>
        <v>43094</v>
      </c>
    </row>
    <row r="49" spans="1:9">
      <c r="A49" s="40">
        <v>48</v>
      </c>
      <c r="B49" s="42">
        <v>44349</v>
      </c>
      <c r="C49" s="40" t="s">
        <v>22</v>
      </c>
      <c r="D49" s="40" t="s">
        <v>2</v>
      </c>
      <c r="E49" s="43">
        <v>13800</v>
      </c>
      <c r="F49" s="44">
        <f t="shared" si="0"/>
        <v>7520</v>
      </c>
      <c r="G49" s="45">
        <f t="shared" si="6"/>
        <v>10567</v>
      </c>
      <c r="H49" s="57">
        <v>2</v>
      </c>
      <c r="I49" s="47">
        <f t="shared" si="1"/>
        <v>22190</v>
      </c>
    </row>
    <row r="50" spans="1:9">
      <c r="A50" s="40">
        <v>49</v>
      </c>
      <c r="B50" s="42">
        <v>44349</v>
      </c>
      <c r="C50" s="40" t="s">
        <v>26</v>
      </c>
      <c r="D50" s="40" t="s">
        <v>46</v>
      </c>
      <c r="E50" s="43">
        <v>8900</v>
      </c>
      <c r="F50" s="44">
        <f t="shared" si="0"/>
        <v>4850</v>
      </c>
      <c r="G50" s="45">
        <f t="shared" si="6"/>
        <v>6815</v>
      </c>
      <c r="H50" s="57">
        <v>2</v>
      </c>
      <c r="I50" s="47">
        <f t="shared" si="1"/>
        <v>14311</v>
      </c>
    </row>
    <row r="51" spans="1:9">
      <c r="A51" s="40">
        <v>50</v>
      </c>
      <c r="B51" s="42">
        <v>44349</v>
      </c>
      <c r="C51" s="40" t="s">
        <v>40</v>
      </c>
      <c r="D51" s="40" t="s">
        <v>46</v>
      </c>
      <c r="E51" s="43">
        <v>7900</v>
      </c>
      <c r="F51" s="44">
        <f t="shared" si="0"/>
        <v>4300</v>
      </c>
      <c r="G51" s="45">
        <f t="shared" si="6"/>
        <v>6049</v>
      </c>
      <c r="H51" s="57">
        <v>2</v>
      </c>
      <c r="I51" s="47">
        <f t="shared" si="1"/>
        <v>12702</v>
      </c>
    </row>
    <row r="52" spans="1:9">
      <c r="A52" s="40">
        <v>51</v>
      </c>
      <c r="B52" s="42">
        <v>44349</v>
      </c>
      <c r="C52" s="40" t="s">
        <v>41</v>
      </c>
      <c r="D52" s="40" t="s">
        <v>46</v>
      </c>
      <c r="E52" s="43">
        <v>4900</v>
      </c>
      <c r="F52" s="44">
        <f t="shared" si="0"/>
        <v>2670</v>
      </c>
      <c r="G52" s="45">
        <f t="shared" si="6"/>
        <v>3752</v>
      </c>
      <c r="H52" s="57">
        <v>19</v>
      </c>
      <c r="I52" s="47">
        <f t="shared" si="1"/>
        <v>64200</v>
      </c>
    </row>
    <row r="53" spans="1:9">
      <c r="A53" s="40">
        <v>52</v>
      </c>
      <c r="B53" s="42">
        <v>44349</v>
      </c>
      <c r="C53" s="40" t="s">
        <v>42</v>
      </c>
      <c r="D53" s="40" t="s">
        <v>2</v>
      </c>
      <c r="E53" s="43">
        <v>5900</v>
      </c>
      <c r="F53" s="44">
        <f t="shared" si="0"/>
        <v>3210</v>
      </c>
      <c r="G53" s="45">
        <f t="shared" si="6"/>
        <v>4518</v>
      </c>
      <c r="H53" s="57">
        <v>14</v>
      </c>
      <c r="I53" s="47">
        <f t="shared" si="1"/>
        <v>57000</v>
      </c>
    </row>
    <row r="54" spans="1:9">
      <c r="A54" s="40">
        <v>53</v>
      </c>
      <c r="B54" s="42">
        <v>44350</v>
      </c>
      <c r="C54" s="40" t="s">
        <v>24</v>
      </c>
      <c r="D54" s="40" t="s">
        <v>11</v>
      </c>
      <c r="E54" s="43">
        <v>8800</v>
      </c>
      <c r="F54" s="44">
        <f t="shared" si="0"/>
        <v>4790</v>
      </c>
      <c r="G54" s="45">
        <f t="shared" si="6"/>
        <v>6738</v>
      </c>
      <c r="H54" s="46">
        <v>1</v>
      </c>
      <c r="I54" s="47">
        <f t="shared" si="1"/>
        <v>7074</v>
      </c>
    </row>
    <row r="55" spans="1:9">
      <c r="A55" s="40">
        <v>54</v>
      </c>
      <c r="B55" s="42">
        <v>44350</v>
      </c>
      <c r="C55" s="40" t="s">
        <v>35</v>
      </c>
      <c r="D55" s="40" t="s">
        <v>46</v>
      </c>
      <c r="E55" s="43">
        <v>8000</v>
      </c>
      <c r="F55" s="44">
        <f t="shared" si="0"/>
        <v>4360</v>
      </c>
      <c r="G55" s="45">
        <f t="shared" si="6"/>
        <v>6126</v>
      </c>
      <c r="H55" s="57">
        <v>3</v>
      </c>
      <c r="I55" s="47">
        <f t="shared" si="1"/>
        <v>19296</v>
      </c>
    </row>
    <row r="56" spans="1:9">
      <c r="A56" s="40">
        <v>55</v>
      </c>
      <c r="B56" s="42">
        <v>44350</v>
      </c>
      <c r="C56" s="40" t="s">
        <v>31</v>
      </c>
      <c r="D56" s="40" t="s">
        <v>2</v>
      </c>
      <c r="E56" s="43">
        <v>19800</v>
      </c>
      <c r="F56" s="44">
        <f t="shared" si="0"/>
        <v>10790</v>
      </c>
      <c r="G56" s="45">
        <f t="shared" si="6"/>
        <v>15161</v>
      </c>
      <c r="H56" s="57">
        <v>5</v>
      </c>
      <c r="I56" s="47">
        <f t="shared" si="1"/>
        <v>79595</v>
      </c>
    </row>
    <row r="57" spans="1:9">
      <c r="A57" s="40">
        <v>56</v>
      </c>
      <c r="B57" s="42">
        <v>44350</v>
      </c>
      <c r="C57" s="40" t="s">
        <v>29</v>
      </c>
      <c r="D57" s="40" t="s">
        <v>3</v>
      </c>
      <c r="E57" s="43">
        <v>6900</v>
      </c>
      <c r="F57" s="44">
        <f t="shared" si="0"/>
        <v>3760</v>
      </c>
      <c r="G57" s="45">
        <f t="shared" si="6"/>
        <v>5283</v>
      </c>
      <c r="H57" s="57">
        <v>4</v>
      </c>
      <c r="I57" s="47">
        <f t="shared" si="1"/>
        <v>22188</v>
      </c>
    </row>
    <row r="58" spans="1:9">
      <c r="A58" s="40">
        <v>57</v>
      </c>
      <c r="B58" s="42">
        <v>44350</v>
      </c>
      <c r="C58" s="40" t="s">
        <v>27</v>
      </c>
      <c r="D58" s="40" t="s">
        <v>46</v>
      </c>
      <c r="E58" s="43">
        <v>4900</v>
      </c>
      <c r="F58" s="44">
        <f t="shared" si="0"/>
        <v>2670</v>
      </c>
      <c r="G58" s="45">
        <f t="shared" si="6"/>
        <v>3752</v>
      </c>
      <c r="H58" s="57">
        <v>10</v>
      </c>
      <c r="I58" s="47">
        <f t="shared" si="1"/>
        <v>35640</v>
      </c>
    </row>
    <row r="59" spans="1:9">
      <c r="A59" s="40">
        <v>58</v>
      </c>
      <c r="B59" s="42">
        <v>44350</v>
      </c>
      <c r="C59" s="40" t="s">
        <v>19</v>
      </c>
      <c r="D59" s="40" t="s">
        <v>11</v>
      </c>
      <c r="E59" s="43">
        <v>30000</v>
      </c>
      <c r="F59" s="44">
        <f t="shared" si="0"/>
        <v>16350</v>
      </c>
      <c r="G59" s="45">
        <f t="shared" si="6"/>
        <v>22971</v>
      </c>
      <c r="H59" s="57">
        <v>2</v>
      </c>
      <c r="I59" s="47">
        <f t="shared" si="1"/>
        <v>48239</v>
      </c>
    </row>
    <row r="60" spans="1:9">
      <c r="A60" s="40">
        <v>59</v>
      </c>
      <c r="B60" s="42">
        <v>44350</v>
      </c>
      <c r="C60" s="40" t="s">
        <v>37</v>
      </c>
      <c r="D60" s="40" t="s">
        <v>46</v>
      </c>
      <c r="E60" s="43">
        <v>5900</v>
      </c>
      <c r="F60" s="44">
        <f t="shared" si="0"/>
        <v>3210</v>
      </c>
      <c r="G60" s="45">
        <f t="shared" si="6"/>
        <v>4518</v>
      </c>
      <c r="H60" s="57">
        <v>4</v>
      </c>
      <c r="I60" s="47">
        <f t="shared" si="1"/>
        <v>18975</v>
      </c>
    </row>
    <row r="61" spans="1:9">
      <c r="A61" s="40">
        <v>60</v>
      </c>
      <c r="B61" s="42">
        <v>44350</v>
      </c>
      <c r="C61" s="40" t="s">
        <v>38</v>
      </c>
      <c r="D61" s="40" t="s">
        <v>46</v>
      </c>
      <c r="E61" s="43">
        <v>3900</v>
      </c>
      <c r="F61" s="44">
        <f t="shared" si="0"/>
        <v>2120</v>
      </c>
      <c r="G61" s="45">
        <f t="shared" si="6"/>
        <v>2986</v>
      </c>
      <c r="H61" s="57">
        <v>23</v>
      </c>
      <c r="I61" s="47">
        <f t="shared" si="1"/>
        <v>61900</v>
      </c>
    </row>
    <row r="62" spans="1:9">
      <c r="A62" s="40">
        <v>61</v>
      </c>
      <c r="B62" s="42">
        <v>44350</v>
      </c>
      <c r="C62" s="40" t="s">
        <v>18</v>
      </c>
      <c r="D62" s="40" t="s">
        <v>2</v>
      </c>
      <c r="E62" s="43">
        <v>6900</v>
      </c>
      <c r="F62" s="44">
        <f t="shared" si="0"/>
        <v>3760</v>
      </c>
      <c r="G62" s="45">
        <f t="shared" si="6"/>
        <v>5283</v>
      </c>
      <c r="H62" s="46">
        <v>1</v>
      </c>
      <c r="I62" s="47">
        <f t="shared" si="1"/>
        <v>5547</v>
      </c>
    </row>
    <row r="63" spans="1:9">
      <c r="A63" s="40">
        <v>62</v>
      </c>
      <c r="B63" s="42">
        <v>44350</v>
      </c>
      <c r="C63" s="40" t="s">
        <v>39</v>
      </c>
      <c r="D63" s="40" t="s">
        <v>46</v>
      </c>
      <c r="E63" s="43">
        <v>5900</v>
      </c>
      <c r="F63" s="44">
        <f t="shared" si="0"/>
        <v>3210</v>
      </c>
      <c r="G63" s="45">
        <f t="shared" si="6"/>
        <v>4518</v>
      </c>
      <c r="H63" s="57">
        <v>11</v>
      </c>
      <c r="I63" s="47">
        <f t="shared" si="1"/>
        <v>44800</v>
      </c>
    </row>
    <row r="64" spans="1:9">
      <c r="A64" s="40">
        <v>63</v>
      </c>
      <c r="B64" s="42">
        <v>44350</v>
      </c>
      <c r="C64" s="40" t="s">
        <v>21</v>
      </c>
      <c r="D64" s="40" t="s">
        <v>46</v>
      </c>
      <c r="E64" s="43">
        <v>7800</v>
      </c>
      <c r="F64" s="44">
        <f t="shared" si="0"/>
        <v>4250</v>
      </c>
      <c r="G64" s="45">
        <f t="shared" si="6"/>
        <v>5972</v>
      </c>
      <c r="H64" s="57">
        <v>2</v>
      </c>
      <c r="I64" s="47">
        <f t="shared" si="1"/>
        <v>12541</v>
      </c>
    </row>
    <row r="65" spans="1:9">
      <c r="A65" s="40">
        <v>64</v>
      </c>
      <c r="B65" s="42">
        <v>44350</v>
      </c>
      <c r="C65" s="40" t="s">
        <v>41</v>
      </c>
      <c r="D65" s="40" t="s">
        <v>46</v>
      </c>
      <c r="E65" s="43">
        <v>4900</v>
      </c>
      <c r="F65" s="44">
        <f t="shared" si="0"/>
        <v>2670</v>
      </c>
      <c r="G65" s="45">
        <f t="shared" si="6"/>
        <v>3752</v>
      </c>
      <c r="H65" s="57">
        <v>18</v>
      </c>
      <c r="I65" s="47">
        <f t="shared" si="1"/>
        <v>60800</v>
      </c>
    </row>
    <row r="66" spans="1:9">
      <c r="A66" s="40">
        <v>65</v>
      </c>
      <c r="B66" s="42">
        <v>44350</v>
      </c>
      <c r="C66" s="40" t="s">
        <v>42</v>
      </c>
      <c r="D66" s="40" t="s">
        <v>2</v>
      </c>
      <c r="E66" s="43">
        <v>5900</v>
      </c>
      <c r="F66" s="44">
        <f t="shared" si="0"/>
        <v>3210</v>
      </c>
      <c r="G66" s="45">
        <f t="shared" si="6"/>
        <v>4518</v>
      </c>
      <c r="H66" s="57">
        <v>6</v>
      </c>
      <c r="I66" s="47">
        <f t="shared" si="1"/>
        <v>25750</v>
      </c>
    </row>
    <row r="67" spans="1:9">
      <c r="A67" s="40">
        <v>66</v>
      </c>
      <c r="B67" s="42">
        <v>44351</v>
      </c>
      <c r="C67" s="40" t="s">
        <v>23</v>
      </c>
      <c r="D67" s="40" t="s">
        <v>11</v>
      </c>
      <c r="E67" s="43">
        <v>13000</v>
      </c>
      <c r="F67" s="44">
        <f t="shared" ref="F67:F130" si="8">ROUNDDOWN(0.545*$E67,-1)</f>
        <v>7080</v>
      </c>
      <c r="G67" s="45">
        <f t="shared" si="6"/>
        <v>9954</v>
      </c>
      <c r="H67" s="46">
        <v>1</v>
      </c>
      <c r="I67" s="47">
        <f t="shared" ref="I67:I130" si="9">IF(H67&lt;=5,INT((G67*1.05)*H67),IF(H67&gt;10,ROUNDUP((G67*0.9)*H67,-2),ROUNDDOWN((G67*0.95)*H67,-1)))</f>
        <v>10451</v>
      </c>
    </row>
    <row r="68" spans="1:9">
      <c r="A68" s="40">
        <v>67</v>
      </c>
      <c r="B68" s="42">
        <v>44351</v>
      </c>
      <c r="C68" s="40" t="s">
        <v>24</v>
      </c>
      <c r="D68" s="40" t="s">
        <v>11</v>
      </c>
      <c r="E68" s="43">
        <v>8800</v>
      </c>
      <c r="F68" s="44">
        <f t="shared" si="8"/>
        <v>4790</v>
      </c>
      <c r="G68" s="45">
        <f t="shared" si="6"/>
        <v>6738</v>
      </c>
      <c r="H68" s="46">
        <v>1</v>
      </c>
      <c r="I68" s="47">
        <f t="shared" si="9"/>
        <v>7074</v>
      </c>
    </row>
    <row r="69" spans="1:9">
      <c r="A69" s="40">
        <v>68</v>
      </c>
      <c r="B69" s="42">
        <v>44351</v>
      </c>
      <c r="C69" s="40" t="s">
        <v>35</v>
      </c>
      <c r="D69" s="40" t="s">
        <v>46</v>
      </c>
      <c r="E69" s="43">
        <v>8000</v>
      </c>
      <c r="F69" s="44">
        <f t="shared" si="8"/>
        <v>4360</v>
      </c>
      <c r="G69" s="45">
        <f t="shared" si="6"/>
        <v>6126</v>
      </c>
      <c r="H69" s="57">
        <v>2</v>
      </c>
      <c r="I69" s="47">
        <f t="shared" si="9"/>
        <v>12864</v>
      </c>
    </row>
    <row r="70" spans="1:9">
      <c r="A70" s="40">
        <v>69</v>
      </c>
      <c r="B70" s="42">
        <v>44351</v>
      </c>
      <c r="C70" s="40" t="s">
        <v>31</v>
      </c>
      <c r="D70" s="40" t="s">
        <v>2</v>
      </c>
      <c r="E70" s="43">
        <v>19800</v>
      </c>
      <c r="F70" s="44">
        <f t="shared" si="8"/>
        <v>10790</v>
      </c>
      <c r="G70" s="45">
        <f t="shared" ref="G70:G133" si="10">ROUND(0.7657*$E70,0)</f>
        <v>15161</v>
      </c>
      <c r="H70" s="57">
        <v>6</v>
      </c>
      <c r="I70" s="47">
        <f t="shared" si="9"/>
        <v>86410</v>
      </c>
    </row>
    <row r="71" spans="1:9">
      <c r="A71" s="40">
        <v>70</v>
      </c>
      <c r="B71" s="42">
        <v>44351</v>
      </c>
      <c r="C71" s="40" t="s">
        <v>29</v>
      </c>
      <c r="D71" s="40" t="s">
        <v>3</v>
      </c>
      <c r="E71" s="43">
        <v>6900</v>
      </c>
      <c r="F71" s="44">
        <f t="shared" si="8"/>
        <v>3760</v>
      </c>
      <c r="G71" s="45">
        <f t="shared" si="10"/>
        <v>5283</v>
      </c>
      <c r="H71" s="57">
        <v>7</v>
      </c>
      <c r="I71" s="47">
        <f t="shared" si="9"/>
        <v>35130</v>
      </c>
    </row>
    <row r="72" spans="1:9">
      <c r="A72" s="40">
        <v>71</v>
      </c>
      <c r="B72" s="42">
        <v>44351</v>
      </c>
      <c r="C72" s="40" t="s">
        <v>27</v>
      </c>
      <c r="D72" s="40" t="s">
        <v>46</v>
      </c>
      <c r="E72" s="43">
        <v>4900</v>
      </c>
      <c r="F72" s="44">
        <f t="shared" si="8"/>
        <v>2670</v>
      </c>
      <c r="G72" s="45">
        <f t="shared" si="10"/>
        <v>3752</v>
      </c>
      <c r="H72" s="57">
        <v>10</v>
      </c>
      <c r="I72" s="47">
        <f t="shared" si="9"/>
        <v>35640</v>
      </c>
    </row>
    <row r="73" spans="1:9">
      <c r="A73" s="40">
        <v>72</v>
      </c>
      <c r="B73" s="42">
        <v>44351</v>
      </c>
      <c r="C73" s="40" t="s">
        <v>19</v>
      </c>
      <c r="D73" s="40" t="s">
        <v>11</v>
      </c>
      <c r="E73" s="43">
        <v>30000</v>
      </c>
      <c r="F73" s="44">
        <f t="shared" si="8"/>
        <v>16350</v>
      </c>
      <c r="G73" s="45">
        <f t="shared" si="10"/>
        <v>22971</v>
      </c>
      <c r="H73" s="57">
        <v>4</v>
      </c>
      <c r="I73" s="47">
        <f t="shared" si="9"/>
        <v>96478</v>
      </c>
    </row>
    <row r="74" spans="1:9">
      <c r="A74" s="40">
        <v>73</v>
      </c>
      <c r="B74" s="42">
        <v>44351</v>
      </c>
      <c r="C74" s="40" t="s">
        <v>37</v>
      </c>
      <c r="D74" s="40" t="s">
        <v>46</v>
      </c>
      <c r="E74" s="43">
        <v>5900</v>
      </c>
      <c r="F74" s="44">
        <f t="shared" si="8"/>
        <v>3210</v>
      </c>
      <c r="G74" s="45">
        <f t="shared" si="10"/>
        <v>4518</v>
      </c>
      <c r="H74" s="57">
        <v>6</v>
      </c>
      <c r="I74" s="47">
        <f t="shared" si="9"/>
        <v>25750</v>
      </c>
    </row>
    <row r="75" spans="1:9">
      <c r="A75" s="40">
        <v>74</v>
      </c>
      <c r="B75" s="42">
        <v>44351</v>
      </c>
      <c r="C75" s="40" t="s">
        <v>38</v>
      </c>
      <c r="D75" s="40" t="s">
        <v>46</v>
      </c>
      <c r="E75" s="43">
        <v>3900</v>
      </c>
      <c r="F75" s="44">
        <f t="shared" si="8"/>
        <v>2120</v>
      </c>
      <c r="G75" s="45">
        <f t="shared" si="10"/>
        <v>2986</v>
      </c>
      <c r="H75" s="57">
        <v>25</v>
      </c>
      <c r="I75" s="47">
        <f t="shared" si="9"/>
        <v>67200</v>
      </c>
    </row>
    <row r="76" spans="1:9">
      <c r="A76" s="40">
        <v>75</v>
      </c>
      <c r="B76" s="42">
        <v>44351</v>
      </c>
      <c r="C76" s="40" t="s">
        <v>18</v>
      </c>
      <c r="D76" s="40" t="s">
        <v>2</v>
      </c>
      <c r="E76" s="43">
        <v>6900</v>
      </c>
      <c r="F76" s="44">
        <f t="shared" si="8"/>
        <v>3760</v>
      </c>
      <c r="G76" s="45">
        <f t="shared" si="10"/>
        <v>5283</v>
      </c>
      <c r="H76" s="46">
        <v>1</v>
      </c>
      <c r="I76" s="47">
        <f t="shared" si="9"/>
        <v>5547</v>
      </c>
    </row>
    <row r="77" spans="1:9">
      <c r="A77" s="40">
        <v>76</v>
      </c>
      <c r="B77" s="42">
        <v>44351</v>
      </c>
      <c r="C77" s="40" t="s">
        <v>39</v>
      </c>
      <c r="D77" s="40" t="s">
        <v>46</v>
      </c>
      <c r="E77" s="43">
        <v>5900</v>
      </c>
      <c r="F77" s="44">
        <f t="shared" si="8"/>
        <v>3210</v>
      </c>
      <c r="G77" s="45">
        <f t="shared" si="10"/>
        <v>4518</v>
      </c>
      <c r="H77" s="57">
        <v>16</v>
      </c>
      <c r="I77" s="47">
        <f t="shared" si="9"/>
        <v>65100</v>
      </c>
    </row>
    <row r="78" spans="1:9">
      <c r="A78" s="40">
        <v>77</v>
      </c>
      <c r="B78" s="42">
        <v>44351</v>
      </c>
      <c r="C78" s="40" t="s">
        <v>21</v>
      </c>
      <c r="D78" s="40" t="s">
        <v>46</v>
      </c>
      <c r="E78" s="43">
        <v>7800</v>
      </c>
      <c r="F78" s="44">
        <f t="shared" si="8"/>
        <v>4250</v>
      </c>
      <c r="G78" s="45">
        <f t="shared" si="10"/>
        <v>5972</v>
      </c>
      <c r="H78" s="57">
        <v>4</v>
      </c>
      <c r="I78" s="47">
        <f t="shared" si="9"/>
        <v>25082</v>
      </c>
    </row>
    <row r="79" spans="1:9">
      <c r="A79" s="40">
        <v>78</v>
      </c>
      <c r="B79" s="42">
        <v>44351</v>
      </c>
      <c r="C79" s="40" t="s">
        <v>41</v>
      </c>
      <c r="D79" s="40" t="s">
        <v>46</v>
      </c>
      <c r="E79" s="43">
        <v>4900</v>
      </c>
      <c r="F79" s="44">
        <f t="shared" si="8"/>
        <v>2670</v>
      </c>
      <c r="G79" s="45">
        <f t="shared" si="10"/>
        <v>3752</v>
      </c>
      <c r="H79" s="57">
        <v>18</v>
      </c>
      <c r="I79" s="47">
        <f t="shared" si="9"/>
        <v>60800</v>
      </c>
    </row>
    <row r="80" spans="1:9">
      <c r="A80" s="40">
        <v>79</v>
      </c>
      <c r="B80" s="42">
        <v>44351</v>
      </c>
      <c r="C80" s="40" t="s">
        <v>42</v>
      </c>
      <c r="D80" s="40" t="s">
        <v>2</v>
      </c>
      <c r="E80" s="43">
        <v>5900</v>
      </c>
      <c r="F80" s="44">
        <f t="shared" si="8"/>
        <v>3210</v>
      </c>
      <c r="G80" s="45">
        <f t="shared" si="10"/>
        <v>4518</v>
      </c>
      <c r="H80" s="57">
        <v>13</v>
      </c>
      <c r="I80" s="47">
        <f t="shared" si="9"/>
        <v>52900</v>
      </c>
    </row>
    <row r="81" spans="1:9">
      <c r="A81" s="40">
        <v>80</v>
      </c>
      <c r="B81" s="42">
        <v>44352</v>
      </c>
      <c r="C81" s="40" t="s">
        <v>43</v>
      </c>
      <c r="D81" s="40" t="s">
        <v>2</v>
      </c>
      <c r="E81" s="43">
        <v>12000</v>
      </c>
      <c r="F81" s="44">
        <f t="shared" si="8"/>
        <v>6540</v>
      </c>
      <c r="G81" s="45">
        <f t="shared" si="10"/>
        <v>9188</v>
      </c>
      <c r="H81" s="57">
        <v>3</v>
      </c>
      <c r="I81" s="47">
        <f t="shared" si="9"/>
        <v>28942</v>
      </c>
    </row>
    <row r="82" spans="1:9">
      <c r="A82" s="40">
        <v>81</v>
      </c>
      <c r="B82" s="42">
        <v>44352</v>
      </c>
      <c r="C82" s="40" t="s">
        <v>23</v>
      </c>
      <c r="D82" s="40" t="s">
        <v>11</v>
      </c>
      <c r="E82" s="43">
        <v>13000</v>
      </c>
      <c r="F82" s="44">
        <f t="shared" si="8"/>
        <v>7080</v>
      </c>
      <c r="G82" s="45">
        <f t="shared" si="10"/>
        <v>9954</v>
      </c>
      <c r="H82" s="57">
        <v>1</v>
      </c>
      <c r="I82" s="47">
        <f t="shared" si="9"/>
        <v>10451</v>
      </c>
    </row>
    <row r="83" spans="1:9">
      <c r="A83" s="40">
        <v>82</v>
      </c>
      <c r="B83" s="42">
        <v>44352</v>
      </c>
      <c r="C83" s="40" t="s">
        <v>1</v>
      </c>
      <c r="D83" s="40" t="s">
        <v>2</v>
      </c>
      <c r="E83" s="43">
        <v>16000</v>
      </c>
      <c r="F83" s="44">
        <f t="shared" si="8"/>
        <v>8720</v>
      </c>
      <c r="G83" s="45">
        <f t="shared" si="10"/>
        <v>12251</v>
      </c>
      <c r="H83" s="57">
        <v>4</v>
      </c>
      <c r="I83" s="47">
        <f t="shared" si="9"/>
        <v>51454</v>
      </c>
    </row>
    <row r="84" spans="1:9">
      <c r="A84" s="40">
        <v>83</v>
      </c>
      <c r="B84" s="42">
        <v>44352</v>
      </c>
      <c r="C84" s="40" t="s">
        <v>24</v>
      </c>
      <c r="D84" s="40" t="s">
        <v>11</v>
      </c>
      <c r="E84" s="43">
        <v>8800</v>
      </c>
      <c r="F84" s="44">
        <f t="shared" si="8"/>
        <v>4790</v>
      </c>
      <c r="G84" s="45">
        <f t="shared" si="10"/>
        <v>6738</v>
      </c>
      <c r="H84" s="57">
        <v>1</v>
      </c>
      <c r="I84" s="47">
        <f t="shared" si="9"/>
        <v>7074</v>
      </c>
    </row>
    <row r="85" spans="1:9">
      <c r="A85" s="40">
        <v>84</v>
      </c>
      <c r="B85" s="42">
        <v>44352</v>
      </c>
      <c r="C85" s="40" t="s">
        <v>35</v>
      </c>
      <c r="D85" s="40" t="s">
        <v>46</v>
      </c>
      <c r="E85" s="43">
        <v>8000</v>
      </c>
      <c r="F85" s="44">
        <f t="shared" si="8"/>
        <v>4360</v>
      </c>
      <c r="G85" s="45">
        <f t="shared" si="10"/>
        <v>6126</v>
      </c>
      <c r="H85" s="57">
        <v>6</v>
      </c>
      <c r="I85" s="47">
        <f t="shared" si="9"/>
        <v>34910</v>
      </c>
    </row>
    <row r="86" spans="1:9">
      <c r="A86" s="40">
        <v>85</v>
      </c>
      <c r="B86" s="42">
        <v>44352</v>
      </c>
      <c r="C86" s="40" t="s">
        <v>36</v>
      </c>
      <c r="D86" s="40" t="s">
        <v>11</v>
      </c>
      <c r="E86" s="43">
        <v>9800</v>
      </c>
      <c r="F86" s="44">
        <f t="shared" si="8"/>
        <v>5340</v>
      </c>
      <c r="G86" s="45">
        <f t="shared" si="10"/>
        <v>7504</v>
      </c>
      <c r="H86" s="57">
        <v>3</v>
      </c>
      <c r="I86" s="47">
        <f t="shared" si="9"/>
        <v>23637</v>
      </c>
    </row>
    <row r="87" spans="1:9">
      <c r="A87" s="40">
        <v>86</v>
      </c>
      <c r="B87" s="42">
        <v>44352</v>
      </c>
      <c r="C87" s="40" t="s">
        <v>31</v>
      </c>
      <c r="D87" s="40" t="s">
        <v>2</v>
      </c>
      <c r="E87" s="43">
        <v>19800</v>
      </c>
      <c r="F87" s="44">
        <f t="shared" si="8"/>
        <v>10790</v>
      </c>
      <c r="G87" s="45">
        <f t="shared" si="10"/>
        <v>15161</v>
      </c>
      <c r="H87" s="57">
        <v>9</v>
      </c>
      <c r="I87" s="47">
        <f t="shared" si="9"/>
        <v>129620</v>
      </c>
    </row>
    <row r="88" spans="1:9">
      <c r="A88" s="40">
        <v>87</v>
      </c>
      <c r="B88" s="42">
        <v>44352</v>
      </c>
      <c r="C88" s="40" t="s">
        <v>28</v>
      </c>
      <c r="D88" s="40" t="s">
        <v>2</v>
      </c>
      <c r="E88" s="43">
        <v>9800</v>
      </c>
      <c r="F88" s="44">
        <f t="shared" si="8"/>
        <v>5340</v>
      </c>
      <c r="G88" s="45">
        <f t="shared" si="10"/>
        <v>7504</v>
      </c>
      <c r="H88" s="57">
        <v>4</v>
      </c>
      <c r="I88" s="47">
        <f t="shared" si="9"/>
        <v>31516</v>
      </c>
    </row>
    <row r="89" spans="1:9">
      <c r="A89" s="40">
        <v>88</v>
      </c>
      <c r="B89" s="42">
        <v>44352</v>
      </c>
      <c r="C89" s="40" t="s">
        <v>29</v>
      </c>
      <c r="D89" s="40" t="s">
        <v>3</v>
      </c>
      <c r="E89" s="43">
        <v>6900</v>
      </c>
      <c r="F89" s="44">
        <f t="shared" si="8"/>
        <v>3760</v>
      </c>
      <c r="G89" s="45">
        <f t="shared" si="10"/>
        <v>5283</v>
      </c>
      <c r="H89" s="57">
        <v>11</v>
      </c>
      <c r="I89" s="47">
        <f t="shared" si="9"/>
        <v>52400</v>
      </c>
    </row>
    <row r="90" spans="1:9">
      <c r="A90" s="40">
        <v>89</v>
      </c>
      <c r="B90" s="42">
        <v>44352</v>
      </c>
      <c r="C90" s="40" t="s">
        <v>30</v>
      </c>
      <c r="D90" s="40" t="s">
        <v>3</v>
      </c>
      <c r="E90" s="43">
        <v>9800</v>
      </c>
      <c r="F90" s="44">
        <f t="shared" si="8"/>
        <v>5340</v>
      </c>
      <c r="G90" s="45">
        <f t="shared" si="10"/>
        <v>7504</v>
      </c>
      <c r="H90" s="57">
        <v>4</v>
      </c>
      <c r="I90" s="47">
        <f t="shared" si="9"/>
        <v>31516</v>
      </c>
    </row>
    <row r="91" spans="1:9">
      <c r="A91" s="40">
        <v>90</v>
      </c>
      <c r="B91" s="42">
        <v>44352</v>
      </c>
      <c r="C91" s="40" t="s">
        <v>33</v>
      </c>
      <c r="D91" s="40" t="s">
        <v>11</v>
      </c>
      <c r="E91" s="43">
        <v>14800</v>
      </c>
      <c r="F91" s="44">
        <f t="shared" si="8"/>
        <v>8060</v>
      </c>
      <c r="G91" s="45">
        <f t="shared" si="10"/>
        <v>11332</v>
      </c>
      <c r="H91" s="57">
        <v>3</v>
      </c>
      <c r="I91" s="47">
        <f t="shared" si="9"/>
        <v>35695</v>
      </c>
    </row>
    <row r="92" spans="1:9">
      <c r="A92" s="40">
        <v>91</v>
      </c>
      <c r="B92" s="42">
        <v>44352</v>
      </c>
      <c r="C92" s="40" t="s">
        <v>32</v>
      </c>
      <c r="D92" s="40" t="s">
        <v>2</v>
      </c>
      <c r="E92" s="43">
        <v>10000</v>
      </c>
      <c r="F92" s="44">
        <f t="shared" si="8"/>
        <v>5450</v>
      </c>
      <c r="G92" s="45">
        <f t="shared" si="10"/>
        <v>7657</v>
      </c>
      <c r="H92" s="57">
        <v>2</v>
      </c>
      <c r="I92" s="47">
        <f t="shared" si="9"/>
        <v>16079</v>
      </c>
    </row>
    <row r="93" spans="1:9">
      <c r="A93" s="40">
        <v>92</v>
      </c>
      <c r="B93" s="42">
        <v>44352</v>
      </c>
      <c r="C93" s="40" t="s">
        <v>27</v>
      </c>
      <c r="D93" s="40" t="s">
        <v>46</v>
      </c>
      <c r="E93" s="43">
        <v>4900</v>
      </c>
      <c r="F93" s="44">
        <f t="shared" si="8"/>
        <v>2670</v>
      </c>
      <c r="G93" s="45">
        <f t="shared" si="10"/>
        <v>3752</v>
      </c>
      <c r="H93" s="57">
        <v>13</v>
      </c>
      <c r="I93" s="47">
        <f t="shared" si="9"/>
        <v>43900</v>
      </c>
    </row>
    <row r="94" spans="1:9">
      <c r="A94" s="40">
        <v>93</v>
      </c>
      <c r="B94" s="42">
        <v>44352</v>
      </c>
      <c r="C94" s="40" t="s">
        <v>19</v>
      </c>
      <c r="D94" s="40" t="s">
        <v>11</v>
      </c>
      <c r="E94" s="43">
        <v>30000</v>
      </c>
      <c r="F94" s="44">
        <f t="shared" si="8"/>
        <v>16350</v>
      </c>
      <c r="G94" s="45">
        <f t="shared" si="10"/>
        <v>22971</v>
      </c>
      <c r="H94" s="57">
        <v>5</v>
      </c>
      <c r="I94" s="47">
        <f t="shared" si="9"/>
        <v>120597</v>
      </c>
    </row>
    <row r="95" spans="1:9">
      <c r="A95" s="40">
        <v>94</v>
      </c>
      <c r="B95" s="42">
        <v>44352</v>
      </c>
      <c r="C95" s="40" t="s">
        <v>34</v>
      </c>
      <c r="D95" s="40" t="s">
        <v>2</v>
      </c>
      <c r="E95" s="43">
        <v>11800</v>
      </c>
      <c r="F95" s="44">
        <f t="shared" si="8"/>
        <v>6430</v>
      </c>
      <c r="G95" s="45">
        <f t="shared" si="10"/>
        <v>9035</v>
      </c>
      <c r="H95" s="57">
        <v>3</v>
      </c>
      <c r="I95" s="47">
        <f t="shared" si="9"/>
        <v>28460</v>
      </c>
    </row>
    <row r="96" spans="1:9">
      <c r="A96" s="40">
        <v>95</v>
      </c>
      <c r="B96" s="42">
        <v>44352</v>
      </c>
      <c r="C96" s="40" t="s">
        <v>37</v>
      </c>
      <c r="D96" s="40" t="s">
        <v>46</v>
      </c>
      <c r="E96" s="43">
        <v>5900</v>
      </c>
      <c r="F96" s="44">
        <f t="shared" si="8"/>
        <v>3210</v>
      </c>
      <c r="G96" s="45">
        <f t="shared" si="10"/>
        <v>4518</v>
      </c>
      <c r="H96" s="57">
        <v>11</v>
      </c>
      <c r="I96" s="47">
        <f t="shared" si="9"/>
        <v>44800</v>
      </c>
    </row>
    <row r="97" spans="1:9">
      <c r="A97" s="40">
        <v>96</v>
      </c>
      <c r="B97" s="42">
        <v>44352</v>
      </c>
      <c r="C97" s="40" t="s">
        <v>38</v>
      </c>
      <c r="D97" s="40" t="s">
        <v>46</v>
      </c>
      <c r="E97" s="43">
        <v>3900</v>
      </c>
      <c r="F97" s="44">
        <f t="shared" si="8"/>
        <v>2120</v>
      </c>
      <c r="G97" s="45">
        <f t="shared" si="10"/>
        <v>2986</v>
      </c>
      <c r="H97" s="57">
        <v>29</v>
      </c>
      <c r="I97" s="47">
        <f t="shared" si="9"/>
        <v>78000</v>
      </c>
    </row>
    <row r="98" spans="1:9">
      <c r="A98" s="40">
        <v>97</v>
      </c>
      <c r="B98" s="42">
        <v>44352</v>
      </c>
      <c r="C98" s="40" t="s">
        <v>18</v>
      </c>
      <c r="D98" s="40" t="s">
        <v>2</v>
      </c>
      <c r="E98" s="43">
        <v>6900</v>
      </c>
      <c r="F98" s="44">
        <f t="shared" si="8"/>
        <v>3760</v>
      </c>
      <c r="G98" s="45">
        <f t="shared" si="10"/>
        <v>5283</v>
      </c>
      <c r="H98" s="57">
        <v>5</v>
      </c>
      <c r="I98" s="47">
        <f t="shared" si="9"/>
        <v>27735</v>
      </c>
    </row>
    <row r="99" spans="1:9">
      <c r="A99" s="40">
        <v>98</v>
      </c>
      <c r="B99" s="42">
        <v>44352</v>
      </c>
      <c r="C99" s="40" t="s">
        <v>39</v>
      </c>
      <c r="D99" s="40" t="s">
        <v>46</v>
      </c>
      <c r="E99" s="43">
        <v>5900</v>
      </c>
      <c r="F99" s="44">
        <f t="shared" si="8"/>
        <v>3210</v>
      </c>
      <c r="G99" s="45">
        <f t="shared" si="10"/>
        <v>4518</v>
      </c>
      <c r="H99" s="57">
        <v>21</v>
      </c>
      <c r="I99" s="47">
        <f t="shared" si="9"/>
        <v>85400</v>
      </c>
    </row>
    <row r="100" spans="1:9">
      <c r="A100" s="40">
        <v>99</v>
      </c>
      <c r="B100" s="42">
        <v>44352</v>
      </c>
      <c r="C100" s="40" t="s">
        <v>44</v>
      </c>
      <c r="D100" s="40" t="s">
        <v>2</v>
      </c>
      <c r="E100" s="43">
        <v>8900</v>
      </c>
      <c r="F100" s="44">
        <f t="shared" si="8"/>
        <v>4850</v>
      </c>
      <c r="G100" s="45">
        <f t="shared" si="10"/>
        <v>6815</v>
      </c>
      <c r="H100" s="57">
        <v>1</v>
      </c>
      <c r="I100" s="47">
        <f t="shared" si="9"/>
        <v>7155</v>
      </c>
    </row>
    <row r="101" spans="1:9">
      <c r="A101" s="40">
        <v>100</v>
      </c>
      <c r="B101" s="42">
        <v>44352</v>
      </c>
      <c r="C101" s="40" t="s">
        <v>20</v>
      </c>
      <c r="D101" s="40" t="s">
        <v>2</v>
      </c>
      <c r="E101" s="43">
        <v>7800</v>
      </c>
      <c r="F101" s="44">
        <f t="shared" si="8"/>
        <v>4250</v>
      </c>
      <c r="G101" s="45">
        <f t="shared" si="10"/>
        <v>5972</v>
      </c>
      <c r="H101" s="57">
        <v>3</v>
      </c>
      <c r="I101" s="47">
        <f t="shared" si="9"/>
        <v>18811</v>
      </c>
    </row>
    <row r="102" spans="1:9">
      <c r="A102" s="40">
        <v>101</v>
      </c>
      <c r="B102" s="42">
        <v>44352</v>
      </c>
      <c r="C102" s="40" t="s">
        <v>21</v>
      </c>
      <c r="D102" s="40" t="s">
        <v>46</v>
      </c>
      <c r="E102" s="43">
        <v>7800</v>
      </c>
      <c r="F102" s="44">
        <f t="shared" si="8"/>
        <v>4250</v>
      </c>
      <c r="G102" s="45">
        <f t="shared" si="10"/>
        <v>5972</v>
      </c>
      <c r="H102" s="57">
        <v>8</v>
      </c>
      <c r="I102" s="47">
        <f t="shared" si="9"/>
        <v>45380</v>
      </c>
    </row>
    <row r="103" spans="1:9">
      <c r="A103" s="40">
        <v>102</v>
      </c>
      <c r="B103" s="42">
        <v>44352</v>
      </c>
      <c r="C103" s="40" t="s">
        <v>25</v>
      </c>
      <c r="D103" s="40" t="s">
        <v>11</v>
      </c>
      <c r="E103" s="43">
        <v>26800</v>
      </c>
      <c r="F103" s="44">
        <f t="shared" si="8"/>
        <v>14600</v>
      </c>
      <c r="G103" s="45">
        <f t="shared" si="10"/>
        <v>20521</v>
      </c>
      <c r="H103" s="57">
        <v>4</v>
      </c>
      <c r="I103" s="47">
        <f t="shared" si="9"/>
        <v>86188</v>
      </c>
    </row>
    <row r="104" spans="1:9">
      <c r="A104" s="40">
        <v>103</v>
      </c>
      <c r="B104" s="42">
        <v>44352</v>
      </c>
      <c r="C104" s="40" t="s">
        <v>22</v>
      </c>
      <c r="D104" s="40" t="s">
        <v>2</v>
      </c>
      <c r="E104" s="43">
        <v>13800</v>
      </c>
      <c r="F104" s="44">
        <f t="shared" si="8"/>
        <v>7520</v>
      </c>
      <c r="G104" s="45">
        <f t="shared" si="10"/>
        <v>10567</v>
      </c>
      <c r="H104" s="57">
        <v>3</v>
      </c>
      <c r="I104" s="47">
        <f t="shared" si="9"/>
        <v>33286</v>
      </c>
    </row>
    <row r="105" spans="1:9">
      <c r="A105" s="40">
        <v>104</v>
      </c>
      <c r="B105" s="42">
        <v>44352</v>
      </c>
      <c r="C105" s="40" t="s">
        <v>26</v>
      </c>
      <c r="D105" s="40" t="s">
        <v>46</v>
      </c>
      <c r="E105" s="43">
        <v>8900</v>
      </c>
      <c r="F105" s="44">
        <f t="shared" si="8"/>
        <v>4850</v>
      </c>
      <c r="G105" s="45">
        <f t="shared" si="10"/>
        <v>6815</v>
      </c>
      <c r="H105" s="57">
        <v>4</v>
      </c>
      <c r="I105" s="47">
        <f t="shared" si="9"/>
        <v>28623</v>
      </c>
    </row>
    <row r="106" spans="1:9">
      <c r="A106" s="40">
        <v>105</v>
      </c>
      <c r="B106" s="42">
        <v>44352</v>
      </c>
      <c r="C106" s="40" t="s">
        <v>27</v>
      </c>
      <c r="D106" s="40" t="s">
        <v>46</v>
      </c>
      <c r="E106" s="43">
        <v>9900</v>
      </c>
      <c r="F106" s="44">
        <f t="shared" si="8"/>
        <v>5390</v>
      </c>
      <c r="G106" s="45">
        <f t="shared" si="10"/>
        <v>7580</v>
      </c>
      <c r="H106" s="57">
        <v>1</v>
      </c>
      <c r="I106" s="47">
        <f t="shared" si="9"/>
        <v>7959</v>
      </c>
    </row>
    <row r="107" spans="1:9">
      <c r="A107" s="40">
        <v>106</v>
      </c>
      <c r="B107" s="42">
        <v>44352</v>
      </c>
      <c r="C107" s="40" t="s">
        <v>40</v>
      </c>
      <c r="D107" s="40" t="s">
        <v>46</v>
      </c>
      <c r="E107" s="43">
        <v>7900</v>
      </c>
      <c r="F107" s="44">
        <f t="shared" si="8"/>
        <v>4300</v>
      </c>
      <c r="G107" s="45">
        <f t="shared" si="10"/>
        <v>6049</v>
      </c>
      <c r="H107" s="57">
        <v>2</v>
      </c>
      <c r="I107" s="47">
        <f t="shared" si="9"/>
        <v>12702</v>
      </c>
    </row>
    <row r="108" spans="1:9">
      <c r="A108" s="40">
        <v>107</v>
      </c>
      <c r="B108" s="42">
        <v>44352</v>
      </c>
      <c r="C108" s="40" t="s">
        <v>41</v>
      </c>
      <c r="D108" s="40" t="s">
        <v>46</v>
      </c>
      <c r="E108" s="43">
        <v>4900</v>
      </c>
      <c r="F108" s="44">
        <f t="shared" si="8"/>
        <v>2670</v>
      </c>
      <c r="G108" s="45">
        <f t="shared" si="10"/>
        <v>3752</v>
      </c>
      <c r="H108" s="57">
        <v>24</v>
      </c>
      <c r="I108" s="47">
        <f t="shared" si="9"/>
        <v>81100</v>
      </c>
    </row>
    <row r="109" spans="1:9">
      <c r="A109" s="40">
        <v>108</v>
      </c>
      <c r="B109" s="42">
        <v>44352</v>
      </c>
      <c r="C109" s="40" t="s">
        <v>42</v>
      </c>
      <c r="D109" s="40" t="s">
        <v>2</v>
      </c>
      <c r="E109" s="43">
        <v>5900</v>
      </c>
      <c r="F109" s="44">
        <f t="shared" si="8"/>
        <v>3210</v>
      </c>
      <c r="G109" s="45">
        <f t="shared" si="10"/>
        <v>4518</v>
      </c>
      <c r="H109" s="57">
        <v>17</v>
      </c>
      <c r="I109" s="47">
        <f t="shared" si="9"/>
        <v>69200</v>
      </c>
    </row>
    <row r="110" spans="1:9">
      <c r="A110" s="40">
        <v>109</v>
      </c>
      <c r="B110" s="42">
        <v>44353</v>
      </c>
      <c r="C110" s="40" t="s">
        <v>43</v>
      </c>
      <c r="D110" s="40" t="s">
        <v>2</v>
      </c>
      <c r="E110" s="43">
        <v>12000</v>
      </c>
      <c r="F110" s="44">
        <f t="shared" si="8"/>
        <v>6540</v>
      </c>
      <c r="G110" s="45">
        <f t="shared" si="10"/>
        <v>9188</v>
      </c>
      <c r="H110" s="57">
        <v>6</v>
      </c>
      <c r="I110" s="47">
        <f t="shared" si="9"/>
        <v>52370</v>
      </c>
    </row>
    <row r="111" spans="1:9">
      <c r="A111" s="40">
        <v>110</v>
      </c>
      <c r="B111" s="42">
        <v>44353</v>
      </c>
      <c r="C111" s="40" t="s">
        <v>23</v>
      </c>
      <c r="D111" s="40" t="s">
        <v>11</v>
      </c>
      <c r="E111" s="43">
        <v>13000</v>
      </c>
      <c r="F111" s="44">
        <f t="shared" si="8"/>
        <v>7080</v>
      </c>
      <c r="G111" s="45">
        <f t="shared" si="10"/>
        <v>9954</v>
      </c>
      <c r="H111" s="57">
        <v>2</v>
      </c>
      <c r="I111" s="47">
        <f t="shared" si="9"/>
        <v>20903</v>
      </c>
    </row>
    <row r="112" spans="1:9">
      <c r="A112" s="40">
        <v>111</v>
      </c>
      <c r="B112" s="42">
        <v>44353</v>
      </c>
      <c r="C112" s="40" t="s">
        <v>1</v>
      </c>
      <c r="D112" s="40" t="s">
        <v>2</v>
      </c>
      <c r="E112" s="43">
        <v>16000</v>
      </c>
      <c r="F112" s="44">
        <f t="shared" si="8"/>
        <v>8720</v>
      </c>
      <c r="G112" s="45">
        <f t="shared" si="10"/>
        <v>12251</v>
      </c>
      <c r="H112" s="57">
        <v>7</v>
      </c>
      <c r="I112" s="47">
        <f t="shared" si="9"/>
        <v>81460</v>
      </c>
    </row>
    <row r="113" spans="1:9">
      <c r="A113" s="40">
        <v>112</v>
      </c>
      <c r="B113" s="42">
        <v>44353</v>
      </c>
      <c r="C113" s="40" t="s">
        <v>24</v>
      </c>
      <c r="D113" s="40" t="s">
        <v>11</v>
      </c>
      <c r="E113" s="43">
        <v>8800</v>
      </c>
      <c r="F113" s="44">
        <f t="shared" si="8"/>
        <v>4790</v>
      </c>
      <c r="G113" s="45">
        <f t="shared" si="10"/>
        <v>6738</v>
      </c>
      <c r="H113" s="57">
        <v>2</v>
      </c>
      <c r="I113" s="47">
        <f t="shared" si="9"/>
        <v>14149</v>
      </c>
    </row>
    <row r="114" spans="1:9">
      <c r="A114" s="40">
        <v>113</v>
      </c>
      <c r="B114" s="42">
        <v>44353</v>
      </c>
      <c r="C114" s="40" t="s">
        <v>35</v>
      </c>
      <c r="D114" s="40" t="s">
        <v>46</v>
      </c>
      <c r="E114" s="43">
        <v>8000</v>
      </c>
      <c r="F114" s="44">
        <f t="shared" si="8"/>
        <v>4360</v>
      </c>
      <c r="G114" s="45">
        <f t="shared" si="10"/>
        <v>6126</v>
      </c>
      <c r="H114" s="57">
        <v>7</v>
      </c>
      <c r="I114" s="47">
        <f t="shared" si="9"/>
        <v>40730</v>
      </c>
    </row>
    <row r="115" spans="1:9">
      <c r="A115" s="40">
        <v>114</v>
      </c>
      <c r="B115" s="42">
        <v>44353</v>
      </c>
      <c r="C115" s="40" t="s">
        <v>36</v>
      </c>
      <c r="D115" s="40" t="s">
        <v>11</v>
      </c>
      <c r="E115" s="43">
        <v>9800</v>
      </c>
      <c r="F115" s="44">
        <f t="shared" si="8"/>
        <v>5340</v>
      </c>
      <c r="G115" s="45">
        <f t="shared" si="10"/>
        <v>7504</v>
      </c>
      <c r="H115" s="57">
        <v>6</v>
      </c>
      <c r="I115" s="47">
        <f t="shared" si="9"/>
        <v>42770</v>
      </c>
    </row>
    <row r="116" spans="1:9">
      <c r="A116" s="40">
        <v>115</v>
      </c>
      <c r="B116" s="42">
        <v>44353</v>
      </c>
      <c r="C116" s="40" t="s">
        <v>31</v>
      </c>
      <c r="D116" s="40" t="s">
        <v>2</v>
      </c>
      <c r="E116" s="43">
        <v>19800</v>
      </c>
      <c r="F116" s="44">
        <f t="shared" si="8"/>
        <v>10790</v>
      </c>
      <c r="G116" s="45">
        <f t="shared" si="10"/>
        <v>15161</v>
      </c>
      <c r="H116" s="57">
        <v>10</v>
      </c>
      <c r="I116" s="47">
        <f t="shared" si="9"/>
        <v>144020</v>
      </c>
    </row>
    <row r="117" spans="1:9">
      <c r="A117" s="40">
        <v>116</v>
      </c>
      <c r="B117" s="42">
        <v>44353</v>
      </c>
      <c r="C117" s="40" t="s">
        <v>28</v>
      </c>
      <c r="D117" s="40" t="s">
        <v>2</v>
      </c>
      <c r="E117" s="43">
        <v>9800</v>
      </c>
      <c r="F117" s="44">
        <f t="shared" si="8"/>
        <v>5340</v>
      </c>
      <c r="G117" s="45">
        <f t="shared" si="10"/>
        <v>7504</v>
      </c>
      <c r="H117" s="57">
        <v>7</v>
      </c>
      <c r="I117" s="47">
        <f t="shared" si="9"/>
        <v>49900</v>
      </c>
    </row>
    <row r="118" spans="1:9">
      <c r="A118" s="40">
        <v>117</v>
      </c>
      <c r="B118" s="42">
        <v>44353</v>
      </c>
      <c r="C118" s="40" t="s">
        <v>29</v>
      </c>
      <c r="D118" s="40" t="s">
        <v>3</v>
      </c>
      <c r="E118" s="43">
        <v>6900</v>
      </c>
      <c r="F118" s="44">
        <f t="shared" si="8"/>
        <v>3760</v>
      </c>
      <c r="G118" s="45">
        <f t="shared" si="10"/>
        <v>5283</v>
      </c>
      <c r="H118" s="57">
        <v>13</v>
      </c>
      <c r="I118" s="47">
        <f t="shared" si="9"/>
        <v>61900</v>
      </c>
    </row>
    <row r="119" spans="1:9">
      <c r="A119" s="40">
        <v>118</v>
      </c>
      <c r="B119" s="42">
        <v>44353</v>
      </c>
      <c r="C119" s="40" t="s">
        <v>30</v>
      </c>
      <c r="D119" s="40" t="s">
        <v>3</v>
      </c>
      <c r="E119" s="43">
        <v>9800</v>
      </c>
      <c r="F119" s="44">
        <f t="shared" si="8"/>
        <v>5340</v>
      </c>
      <c r="G119" s="45">
        <f t="shared" si="10"/>
        <v>7504</v>
      </c>
      <c r="H119" s="57">
        <v>7</v>
      </c>
      <c r="I119" s="47">
        <f t="shared" si="9"/>
        <v>49900</v>
      </c>
    </row>
    <row r="120" spans="1:9">
      <c r="A120" s="40">
        <v>119</v>
      </c>
      <c r="B120" s="42">
        <v>44353</v>
      </c>
      <c r="C120" s="40" t="s">
        <v>33</v>
      </c>
      <c r="D120" s="40" t="s">
        <v>11</v>
      </c>
      <c r="E120" s="43">
        <v>14800</v>
      </c>
      <c r="F120" s="44">
        <f t="shared" si="8"/>
        <v>8060</v>
      </c>
      <c r="G120" s="45">
        <f t="shared" si="10"/>
        <v>11332</v>
      </c>
      <c r="H120" s="57">
        <v>6</v>
      </c>
      <c r="I120" s="47">
        <f t="shared" si="9"/>
        <v>64590</v>
      </c>
    </row>
    <row r="121" spans="1:9">
      <c r="A121" s="40">
        <v>120</v>
      </c>
      <c r="B121" s="42">
        <v>44353</v>
      </c>
      <c r="C121" s="40" t="s">
        <v>32</v>
      </c>
      <c r="D121" s="40" t="s">
        <v>2</v>
      </c>
      <c r="E121" s="43">
        <v>10000</v>
      </c>
      <c r="F121" s="44">
        <f t="shared" si="8"/>
        <v>5450</v>
      </c>
      <c r="G121" s="45">
        <f t="shared" si="10"/>
        <v>7657</v>
      </c>
      <c r="H121" s="57">
        <v>4</v>
      </c>
      <c r="I121" s="47">
        <f t="shared" si="9"/>
        <v>32159</v>
      </c>
    </row>
    <row r="122" spans="1:9">
      <c r="A122" s="40">
        <v>121</v>
      </c>
      <c r="B122" s="42">
        <v>44353</v>
      </c>
      <c r="C122" s="40" t="s">
        <v>27</v>
      </c>
      <c r="D122" s="40" t="s">
        <v>46</v>
      </c>
      <c r="E122" s="43">
        <v>4900</v>
      </c>
      <c r="F122" s="44">
        <f t="shared" si="8"/>
        <v>2670</v>
      </c>
      <c r="G122" s="45">
        <f t="shared" si="10"/>
        <v>3752</v>
      </c>
      <c r="H122" s="57">
        <v>15</v>
      </c>
      <c r="I122" s="47">
        <f t="shared" si="9"/>
        <v>50700</v>
      </c>
    </row>
    <row r="123" spans="1:9">
      <c r="A123" s="40">
        <v>122</v>
      </c>
      <c r="B123" s="42">
        <v>44353</v>
      </c>
      <c r="C123" s="40" t="s">
        <v>19</v>
      </c>
      <c r="D123" s="40" t="s">
        <v>11</v>
      </c>
      <c r="E123" s="43">
        <v>30000</v>
      </c>
      <c r="F123" s="44">
        <f t="shared" si="8"/>
        <v>16350</v>
      </c>
      <c r="G123" s="45">
        <f t="shared" si="10"/>
        <v>22971</v>
      </c>
      <c r="H123" s="57">
        <v>8</v>
      </c>
      <c r="I123" s="47">
        <f t="shared" si="9"/>
        <v>174570</v>
      </c>
    </row>
    <row r="124" spans="1:9">
      <c r="A124" s="40">
        <v>123</v>
      </c>
      <c r="B124" s="42">
        <v>44353</v>
      </c>
      <c r="C124" s="40" t="s">
        <v>34</v>
      </c>
      <c r="D124" s="40" t="s">
        <v>2</v>
      </c>
      <c r="E124" s="43">
        <v>11800</v>
      </c>
      <c r="F124" s="44">
        <f t="shared" si="8"/>
        <v>6430</v>
      </c>
      <c r="G124" s="45">
        <f t="shared" si="10"/>
        <v>9035</v>
      </c>
      <c r="H124" s="57">
        <v>6</v>
      </c>
      <c r="I124" s="47">
        <f t="shared" si="9"/>
        <v>51490</v>
      </c>
    </row>
    <row r="125" spans="1:9">
      <c r="A125" s="40">
        <v>124</v>
      </c>
      <c r="B125" s="42">
        <v>44353</v>
      </c>
      <c r="C125" s="40" t="s">
        <v>37</v>
      </c>
      <c r="D125" s="40" t="s">
        <v>46</v>
      </c>
      <c r="E125" s="43">
        <v>5900</v>
      </c>
      <c r="F125" s="44">
        <f t="shared" si="8"/>
        <v>3210</v>
      </c>
      <c r="G125" s="45">
        <f t="shared" si="10"/>
        <v>4518</v>
      </c>
      <c r="H125" s="57">
        <v>11</v>
      </c>
      <c r="I125" s="47">
        <f t="shared" si="9"/>
        <v>44800</v>
      </c>
    </row>
    <row r="126" spans="1:9">
      <c r="A126" s="40">
        <v>125</v>
      </c>
      <c r="B126" s="42">
        <v>44353</v>
      </c>
      <c r="C126" s="40" t="s">
        <v>38</v>
      </c>
      <c r="D126" s="40" t="s">
        <v>46</v>
      </c>
      <c r="E126" s="43">
        <v>3900</v>
      </c>
      <c r="F126" s="44">
        <f t="shared" si="8"/>
        <v>2120</v>
      </c>
      <c r="G126" s="45">
        <f t="shared" si="10"/>
        <v>2986</v>
      </c>
      <c r="H126" s="57">
        <v>22</v>
      </c>
      <c r="I126" s="47">
        <f t="shared" si="9"/>
        <v>59200</v>
      </c>
    </row>
    <row r="127" spans="1:9">
      <c r="A127" s="40">
        <v>126</v>
      </c>
      <c r="B127" s="42">
        <v>44353</v>
      </c>
      <c r="C127" s="40" t="s">
        <v>18</v>
      </c>
      <c r="D127" s="40" t="s">
        <v>2</v>
      </c>
      <c r="E127" s="43">
        <v>6900</v>
      </c>
      <c r="F127" s="44">
        <f t="shared" si="8"/>
        <v>3760</v>
      </c>
      <c r="G127" s="45">
        <f t="shared" si="10"/>
        <v>5283</v>
      </c>
      <c r="H127" s="57">
        <v>6</v>
      </c>
      <c r="I127" s="47">
        <f t="shared" si="9"/>
        <v>30110</v>
      </c>
    </row>
    <row r="128" spans="1:9">
      <c r="A128" s="40">
        <v>127</v>
      </c>
      <c r="B128" s="42">
        <v>44353</v>
      </c>
      <c r="C128" s="40" t="s">
        <v>39</v>
      </c>
      <c r="D128" s="40" t="s">
        <v>46</v>
      </c>
      <c r="E128" s="43">
        <v>5900</v>
      </c>
      <c r="F128" s="44">
        <f t="shared" si="8"/>
        <v>3210</v>
      </c>
      <c r="G128" s="45">
        <f t="shared" si="10"/>
        <v>4518</v>
      </c>
      <c r="H128" s="57">
        <v>24</v>
      </c>
      <c r="I128" s="47">
        <f t="shared" si="9"/>
        <v>97600</v>
      </c>
    </row>
    <row r="129" spans="1:9">
      <c r="A129" s="40">
        <v>128</v>
      </c>
      <c r="B129" s="42">
        <v>44353</v>
      </c>
      <c r="C129" s="40" t="s">
        <v>44</v>
      </c>
      <c r="D129" s="40" t="s">
        <v>2</v>
      </c>
      <c r="E129" s="43">
        <v>8900</v>
      </c>
      <c r="F129" s="44">
        <f t="shared" si="8"/>
        <v>4850</v>
      </c>
      <c r="G129" s="45">
        <f t="shared" si="10"/>
        <v>6815</v>
      </c>
      <c r="H129" s="57">
        <v>1</v>
      </c>
      <c r="I129" s="47">
        <f t="shared" si="9"/>
        <v>7155</v>
      </c>
    </row>
    <row r="130" spans="1:9">
      <c r="A130" s="40">
        <v>129</v>
      </c>
      <c r="B130" s="42">
        <v>44353</v>
      </c>
      <c r="C130" s="40" t="s">
        <v>20</v>
      </c>
      <c r="D130" s="40" t="s">
        <v>2</v>
      </c>
      <c r="E130" s="43">
        <v>7800</v>
      </c>
      <c r="F130" s="44">
        <f t="shared" si="8"/>
        <v>4250</v>
      </c>
      <c r="G130" s="45">
        <f t="shared" si="10"/>
        <v>5972</v>
      </c>
      <c r="H130" s="57">
        <v>5</v>
      </c>
      <c r="I130" s="47">
        <f t="shared" si="9"/>
        <v>31353</v>
      </c>
    </row>
    <row r="131" spans="1:9">
      <c r="A131" s="40">
        <v>130</v>
      </c>
      <c r="B131" s="42">
        <v>44353</v>
      </c>
      <c r="C131" s="40" t="s">
        <v>21</v>
      </c>
      <c r="D131" s="40" t="s">
        <v>46</v>
      </c>
      <c r="E131" s="43">
        <v>7800</v>
      </c>
      <c r="F131" s="44">
        <f t="shared" ref="F131:F166" si="11">ROUNDDOWN(0.545*$E131,-1)</f>
        <v>4250</v>
      </c>
      <c r="G131" s="45">
        <f t="shared" si="10"/>
        <v>5972</v>
      </c>
      <c r="H131" s="57">
        <v>9</v>
      </c>
      <c r="I131" s="47">
        <f t="shared" ref="I131:I166" si="12">IF(H131&lt;=5,INT((G131*1.05)*H131),IF(H131&gt;10,ROUNDUP((G131*0.9)*H131,-2),ROUNDDOWN((G131*0.95)*H131,-1)))</f>
        <v>51060</v>
      </c>
    </row>
    <row r="132" spans="1:9">
      <c r="A132" s="40">
        <v>131</v>
      </c>
      <c r="B132" s="42">
        <v>44353</v>
      </c>
      <c r="C132" s="40" t="s">
        <v>25</v>
      </c>
      <c r="D132" s="40" t="s">
        <v>11</v>
      </c>
      <c r="E132" s="43">
        <v>26800</v>
      </c>
      <c r="F132" s="44">
        <f t="shared" si="11"/>
        <v>14600</v>
      </c>
      <c r="G132" s="45">
        <f t="shared" si="10"/>
        <v>20521</v>
      </c>
      <c r="H132" s="57">
        <v>7</v>
      </c>
      <c r="I132" s="47">
        <f t="shared" si="12"/>
        <v>136460</v>
      </c>
    </row>
    <row r="133" spans="1:9">
      <c r="A133" s="40">
        <v>132</v>
      </c>
      <c r="B133" s="42">
        <v>44353</v>
      </c>
      <c r="C133" s="40" t="s">
        <v>22</v>
      </c>
      <c r="D133" s="40" t="s">
        <v>2</v>
      </c>
      <c r="E133" s="43">
        <v>13800</v>
      </c>
      <c r="F133" s="44">
        <f t="shared" si="11"/>
        <v>7520</v>
      </c>
      <c r="G133" s="45">
        <f t="shared" si="10"/>
        <v>10567</v>
      </c>
      <c r="H133" s="57">
        <v>6</v>
      </c>
      <c r="I133" s="47">
        <f t="shared" si="12"/>
        <v>60230</v>
      </c>
    </row>
    <row r="134" spans="1:9">
      <c r="A134" s="40">
        <v>133</v>
      </c>
      <c r="B134" s="42">
        <v>44353</v>
      </c>
      <c r="C134" s="40" t="s">
        <v>26</v>
      </c>
      <c r="D134" s="40" t="s">
        <v>46</v>
      </c>
      <c r="E134" s="43">
        <v>8900</v>
      </c>
      <c r="F134" s="44">
        <f t="shared" si="11"/>
        <v>4850</v>
      </c>
      <c r="G134" s="45">
        <f t="shared" ref="G134:G166" si="13">ROUND(0.7657*$E134,0)</f>
        <v>6815</v>
      </c>
      <c r="H134" s="57">
        <v>7</v>
      </c>
      <c r="I134" s="47">
        <f t="shared" si="12"/>
        <v>45310</v>
      </c>
    </row>
    <row r="135" spans="1:9">
      <c r="A135" s="40">
        <v>134</v>
      </c>
      <c r="B135" s="42">
        <v>44353</v>
      </c>
      <c r="C135" s="40" t="s">
        <v>27</v>
      </c>
      <c r="D135" s="40" t="s">
        <v>46</v>
      </c>
      <c r="E135" s="43">
        <v>9900</v>
      </c>
      <c r="F135" s="44">
        <f t="shared" si="11"/>
        <v>5390</v>
      </c>
      <c r="G135" s="45">
        <f t="shared" si="13"/>
        <v>7580</v>
      </c>
      <c r="H135" s="57">
        <v>2</v>
      </c>
      <c r="I135" s="47">
        <f t="shared" si="12"/>
        <v>15918</v>
      </c>
    </row>
    <row r="136" spans="1:9">
      <c r="A136" s="40">
        <v>135</v>
      </c>
      <c r="B136" s="42">
        <v>44353</v>
      </c>
      <c r="C136" s="40" t="s">
        <v>40</v>
      </c>
      <c r="D136" s="40" t="s">
        <v>46</v>
      </c>
      <c r="E136" s="43">
        <v>7900</v>
      </c>
      <c r="F136" s="44">
        <f t="shared" si="11"/>
        <v>4300</v>
      </c>
      <c r="G136" s="45">
        <f t="shared" si="13"/>
        <v>6049</v>
      </c>
      <c r="H136" s="57">
        <v>3</v>
      </c>
      <c r="I136" s="47">
        <f t="shared" si="12"/>
        <v>19054</v>
      </c>
    </row>
    <row r="137" spans="1:9">
      <c r="A137" s="40">
        <v>136</v>
      </c>
      <c r="B137" s="42">
        <v>44353</v>
      </c>
      <c r="C137" s="40" t="s">
        <v>41</v>
      </c>
      <c r="D137" s="40" t="s">
        <v>46</v>
      </c>
      <c r="E137" s="43">
        <v>4900</v>
      </c>
      <c r="F137" s="44">
        <f t="shared" si="11"/>
        <v>2670</v>
      </c>
      <c r="G137" s="45">
        <f t="shared" si="13"/>
        <v>3752</v>
      </c>
      <c r="H137" s="57">
        <v>26</v>
      </c>
      <c r="I137" s="47">
        <f t="shared" si="12"/>
        <v>87800</v>
      </c>
    </row>
    <row r="138" spans="1:9">
      <c r="A138" s="40">
        <v>137</v>
      </c>
      <c r="B138" s="42">
        <v>44353</v>
      </c>
      <c r="C138" s="40" t="s">
        <v>42</v>
      </c>
      <c r="D138" s="40" t="s">
        <v>2</v>
      </c>
      <c r="E138" s="43">
        <v>5900</v>
      </c>
      <c r="F138" s="44">
        <f t="shared" si="11"/>
        <v>3210</v>
      </c>
      <c r="G138" s="45">
        <f t="shared" si="13"/>
        <v>4518</v>
      </c>
      <c r="H138" s="57">
        <v>16</v>
      </c>
      <c r="I138" s="47">
        <f t="shared" si="12"/>
        <v>65100</v>
      </c>
    </row>
    <row r="139" spans="1:9">
      <c r="A139" s="40">
        <v>138</v>
      </c>
      <c r="B139" s="42">
        <v>44354</v>
      </c>
      <c r="C139" s="40" t="s">
        <v>43</v>
      </c>
      <c r="D139" s="40" t="s">
        <v>2</v>
      </c>
      <c r="E139" s="43">
        <v>12000</v>
      </c>
      <c r="F139" s="44">
        <f t="shared" si="11"/>
        <v>6540</v>
      </c>
      <c r="G139" s="45">
        <f t="shared" si="13"/>
        <v>9188</v>
      </c>
      <c r="H139" s="57">
        <v>7</v>
      </c>
      <c r="I139" s="47">
        <f t="shared" si="12"/>
        <v>61100</v>
      </c>
    </row>
    <row r="140" spans="1:9">
      <c r="A140" s="40">
        <v>139</v>
      </c>
      <c r="B140" s="42">
        <v>44354</v>
      </c>
      <c r="C140" s="40" t="s">
        <v>23</v>
      </c>
      <c r="D140" s="40" t="s">
        <v>11</v>
      </c>
      <c r="E140" s="43">
        <v>13000</v>
      </c>
      <c r="F140" s="44">
        <f t="shared" si="11"/>
        <v>7080</v>
      </c>
      <c r="G140" s="45">
        <f t="shared" si="13"/>
        <v>9954</v>
      </c>
      <c r="H140" s="57">
        <v>1</v>
      </c>
      <c r="I140" s="47">
        <f t="shared" si="12"/>
        <v>10451</v>
      </c>
    </row>
    <row r="141" spans="1:9">
      <c r="A141" s="40">
        <v>140</v>
      </c>
      <c r="B141" s="42">
        <v>44354</v>
      </c>
      <c r="C141" s="40" t="s">
        <v>1</v>
      </c>
      <c r="D141" s="40" t="s">
        <v>2</v>
      </c>
      <c r="E141" s="43">
        <v>16000</v>
      </c>
      <c r="F141" s="44">
        <f t="shared" si="11"/>
        <v>8720</v>
      </c>
      <c r="G141" s="45">
        <f t="shared" si="13"/>
        <v>12251</v>
      </c>
      <c r="H141" s="57">
        <v>10</v>
      </c>
      <c r="I141" s="47">
        <f t="shared" si="12"/>
        <v>116380</v>
      </c>
    </row>
    <row r="142" spans="1:9">
      <c r="A142" s="40">
        <v>141</v>
      </c>
      <c r="B142" s="42">
        <v>44354</v>
      </c>
      <c r="C142" s="40" t="s">
        <v>24</v>
      </c>
      <c r="D142" s="40" t="s">
        <v>11</v>
      </c>
      <c r="E142" s="43">
        <v>8800</v>
      </c>
      <c r="F142" s="44">
        <f t="shared" si="11"/>
        <v>4790</v>
      </c>
      <c r="G142" s="45">
        <f t="shared" si="13"/>
        <v>6738</v>
      </c>
      <c r="H142" s="57">
        <v>2</v>
      </c>
      <c r="I142" s="47">
        <f t="shared" si="12"/>
        <v>14149</v>
      </c>
    </row>
    <row r="143" spans="1:9">
      <c r="A143" s="40">
        <v>142</v>
      </c>
      <c r="B143" s="42">
        <v>44354</v>
      </c>
      <c r="C143" s="40" t="s">
        <v>35</v>
      </c>
      <c r="D143" s="40" t="s">
        <v>46</v>
      </c>
      <c r="E143" s="43">
        <v>8000</v>
      </c>
      <c r="F143" s="44">
        <f t="shared" si="11"/>
        <v>4360</v>
      </c>
      <c r="G143" s="45">
        <f t="shared" si="13"/>
        <v>6126</v>
      </c>
      <c r="H143" s="57">
        <v>15</v>
      </c>
      <c r="I143" s="47">
        <f t="shared" si="12"/>
        <v>82800</v>
      </c>
    </row>
    <row r="144" spans="1:9">
      <c r="A144" s="40">
        <v>143</v>
      </c>
      <c r="B144" s="42">
        <v>44354</v>
      </c>
      <c r="C144" s="40" t="s">
        <v>36</v>
      </c>
      <c r="D144" s="40" t="s">
        <v>11</v>
      </c>
      <c r="E144" s="43">
        <v>9800</v>
      </c>
      <c r="F144" s="44">
        <f t="shared" si="11"/>
        <v>5340</v>
      </c>
      <c r="G144" s="45">
        <f t="shared" si="13"/>
        <v>7504</v>
      </c>
      <c r="H144" s="57">
        <v>10</v>
      </c>
      <c r="I144" s="47">
        <f t="shared" si="12"/>
        <v>71280</v>
      </c>
    </row>
    <row r="145" spans="1:9">
      <c r="A145" s="40">
        <v>144</v>
      </c>
      <c r="B145" s="42">
        <v>44354</v>
      </c>
      <c r="C145" s="40" t="s">
        <v>31</v>
      </c>
      <c r="D145" s="40" t="s">
        <v>2</v>
      </c>
      <c r="E145" s="43">
        <v>19800</v>
      </c>
      <c r="F145" s="44">
        <f t="shared" si="11"/>
        <v>10790</v>
      </c>
      <c r="G145" s="45">
        <f t="shared" si="13"/>
        <v>15161</v>
      </c>
      <c r="H145" s="57">
        <v>11</v>
      </c>
      <c r="I145" s="47">
        <f t="shared" si="12"/>
        <v>150100</v>
      </c>
    </row>
    <row r="146" spans="1:9">
      <c r="A146" s="40">
        <v>145</v>
      </c>
      <c r="B146" s="42">
        <v>44354</v>
      </c>
      <c r="C146" s="40" t="s">
        <v>28</v>
      </c>
      <c r="D146" s="40" t="s">
        <v>2</v>
      </c>
      <c r="E146" s="43">
        <v>9800</v>
      </c>
      <c r="F146" s="44">
        <f t="shared" si="11"/>
        <v>5340</v>
      </c>
      <c r="G146" s="45">
        <f t="shared" si="13"/>
        <v>7504</v>
      </c>
      <c r="H146" s="57">
        <v>10</v>
      </c>
      <c r="I146" s="47">
        <f t="shared" si="12"/>
        <v>71280</v>
      </c>
    </row>
    <row r="147" spans="1:9">
      <c r="A147" s="40">
        <v>146</v>
      </c>
      <c r="B147" s="42">
        <v>44354</v>
      </c>
      <c r="C147" s="40" t="s">
        <v>29</v>
      </c>
      <c r="D147" s="40" t="s">
        <v>3</v>
      </c>
      <c r="E147" s="43">
        <v>6900</v>
      </c>
      <c r="F147" s="44">
        <f t="shared" si="11"/>
        <v>3760</v>
      </c>
      <c r="G147" s="45">
        <f t="shared" si="13"/>
        <v>5283</v>
      </c>
      <c r="H147" s="57">
        <v>19</v>
      </c>
      <c r="I147" s="47">
        <f t="shared" si="12"/>
        <v>90400</v>
      </c>
    </row>
    <row r="148" spans="1:9">
      <c r="A148" s="40">
        <v>147</v>
      </c>
      <c r="B148" s="42">
        <v>44354</v>
      </c>
      <c r="C148" s="40" t="s">
        <v>30</v>
      </c>
      <c r="D148" s="40" t="s">
        <v>3</v>
      </c>
      <c r="E148" s="43">
        <v>9800</v>
      </c>
      <c r="F148" s="44">
        <f t="shared" si="11"/>
        <v>5340</v>
      </c>
      <c r="G148" s="45">
        <f t="shared" si="13"/>
        <v>7504</v>
      </c>
      <c r="H148" s="57">
        <v>7</v>
      </c>
      <c r="I148" s="47">
        <f t="shared" si="12"/>
        <v>49900</v>
      </c>
    </row>
    <row r="149" spans="1:9">
      <c r="A149" s="40">
        <v>148</v>
      </c>
      <c r="B149" s="42">
        <v>44354</v>
      </c>
      <c r="C149" s="40" t="s">
        <v>33</v>
      </c>
      <c r="D149" s="40" t="s">
        <v>11</v>
      </c>
      <c r="E149" s="43">
        <v>14800</v>
      </c>
      <c r="F149" s="44">
        <f t="shared" si="11"/>
        <v>8060</v>
      </c>
      <c r="G149" s="45">
        <f t="shared" si="13"/>
        <v>11332</v>
      </c>
      <c r="H149" s="57">
        <v>7</v>
      </c>
      <c r="I149" s="47">
        <f t="shared" si="12"/>
        <v>75350</v>
      </c>
    </row>
    <row r="150" spans="1:9">
      <c r="A150" s="40">
        <v>149</v>
      </c>
      <c r="B150" s="42">
        <v>44354</v>
      </c>
      <c r="C150" s="40" t="s">
        <v>32</v>
      </c>
      <c r="D150" s="40" t="s">
        <v>2</v>
      </c>
      <c r="E150" s="43">
        <v>10000</v>
      </c>
      <c r="F150" s="44">
        <f t="shared" si="11"/>
        <v>5450</v>
      </c>
      <c r="G150" s="45">
        <f t="shared" si="13"/>
        <v>7657</v>
      </c>
      <c r="H150" s="57">
        <v>4</v>
      </c>
      <c r="I150" s="47">
        <f t="shared" si="12"/>
        <v>32159</v>
      </c>
    </row>
    <row r="151" spans="1:9">
      <c r="A151" s="40">
        <v>150</v>
      </c>
      <c r="B151" s="42">
        <v>44354</v>
      </c>
      <c r="C151" s="40" t="s">
        <v>27</v>
      </c>
      <c r="D151" s="40" t="s">
        <v>46</v>
      </c>
      <c r="E151" s="43">
        <v>4900</v>
      </c>
      <c r="F151" s="44">
        <f t="shared" si="11"/>
        <v>2670</v>
      </c>
      <c r="G151" s="45">
        <f t="shared" si="13"/>
        <v>3752</v>
      </c>
      <c r="H151" s="57">
        <v>21</v>
      </c>
      <c r="I151" s="47">
        <f t="shared" si="12"/>
        <v>71000</v>
      </c>
    </row>
    <row r="152" spans="1:9">
      <c r="A152" s="40">
        <v>151</v>
      </c>
      <c r="B152" s="42">
        <v>44354</v>
      </c>
      <c r="C152" s="40" t="s">
        <v>19</v>
      </c>
      <c r="D152" s="40" t="s">
        <v>11</v>
      </c>
      <c r="E152" s="43">
        <v>30000</v>
      </c>
      <c r="F152" s="44">
        <f t="shared" si="11"/>
        <v>16350</v>
      </c>
      <c r="G152" s="45">
        <f t="shared" si="13"/>
        <v>22971</v>
      </c>
      <c r="H152" s="57">
        <v>10</v>
      </c>
      <c r="I152" s="47">
        <f t="shared" si="12"/>
        <v>218220</v>
      </c>
    </row>
    <row r="153" spans="1:9">
      <c r="A153" s="40">
        <v>152</v>
      </c>
      <c r="B153" s="42">
        <v>44354</v>
      </c>
      <c r="C153" s="40" t="s">
        <v>34</v>
      </c>
      <c r="D153" s="40" t="s">
        <v>2</v>
      </c>
      <c r="E153" s="43">
        <v>11800</v>
      </c>
      <c r="F153" s="44">
        <f t="shared" si="11"/>
        <v>6430</v>
      </c>
      <c r="G153" s="45">
        <f t="shared" si="13"/>
        <v>9035</v>
      </c>
      <c r="H153" s="57">
        <v>7</v>
      </c>
      <c r="I153" s="47">
        <f t="shared" si="12"/>
        <v>60080</v>
      </c>
    </row>
    <row r="154" spans="1:9">
      <c r="A154" s="40">
        <v>153</v>
      </c>
      <c r="B154" s="42">
        <v>44354</v>
      </c>
      <c r="C154" s="40" t="s">
        <v>37</v>
      </c>
      <c r="D154" s="40" t="s">
        <v>46</v>
      </c>
      <c r="E154" s="43">
        <v>5900</v>
      </c>
      <c r="F154" s="44">
        <f t="shared" si="11"/>
        <v>3210</v>
      </c>
      <c r="G154" s="45">
        <f t="shared" si="13"/>
        <v>4518</v>
      </c>
      <c r="H154" s="57">
        <v>15</v>
      </c>
      <c r="I154" s="47">
        <f t="shared" si="12"/>
        <v>61000</v>
      </c>
    </row>
    <row r="155" spans="1:9">
      <c r="A155" s="40">
        <v>154</v>
      </c>
      <c r="B155" s="42">
        <v>44354</v>
      </c>
      <c r="C155" s="40" t="s">
        <v>38</v>
      </c>
      <c r="D155" s="40" t="s">
        <v>46</v>
      </c>
      <c r="E155" s="43">
        <v>3900</v>
      </c>
      <c r="F155" s="44">
        <f t="shared" si="11"/>
        <v>2120</v>
      </c>
      <c r="G155" s="45">
        <f t="shared" si="13"/>
        <v>2986</v>
      </c>
      <c r="H155" s="57">
        <v>33</v>
      </c>
      <c r="I155" s="47">
        <f t="shared" si="12"/>
        <v>88700</v>
      </c>
    </row>
    <row r="156" spans="1:9">
      <c r="A156" s="40">
        <v>155</v>
      </c>
      <c r="B156" s="42">
        <v>44354</v>
      </c>
      <c r="C156" s="40" t="s">
        <v>18</v>
      </c>
      <c r="D156" s="40" t="s">
        <v>2</v>
      </c>
      <c r="E156" s="43">
        <v>6900</v>
      </c>
      <c r="F156" s="44">
        <f t="shared" si="11"/>
        <v>3760</v>
      </c>
      <c r="G156" s="45">
        <f t="shared" si="13"/>
        <v>5283</v>
      </c>
      <c r="H156" s="57">
        <v>7</v>
      </c>
      <c r="I156" s="47">
        <f t="shared" si="12"/>
        <v>35130</v>
      </c>
    </row>
    <row r="157" spans="1:9">
      <c r="A157" s="40">
        <v>156</v>
      </c>
      <c r="B157" s="42">
        <v>44354</v>
      </c>
      <c r="C157" s="40" t="s">
        <v>39</v>
      </c>
      <c r="D157" s="40" t="s">
        <v>46</v>
      </c>
      <c r="E157" s="43">
        <v>5900</v>
      </c>
      <c r="F157" s="44">
        <f t="shared" si="11"/>
        <v>3210</v>
      </c>
      <c r="G157" s="45">
        <f t="shared" si="13"/>
        <v>4518</v>
      </c>
      <c r="H157" s="57">
        <v>28</v>
      </c>
      <c r="I157" s="47">
        <f t="shared" si="12"/>
        <v>113900</v>
      </c>
    </row>
    <row r="158" spans="1:9">
      <c r="A158" s="40">
        <v>157</v>
      </c>
      <c r="B158" s="42">
        <v>44354</v>
      </c>
      <c r="C158" s="40" t="s">
        <v>20</v>
      </c>
      <c r="D158" s="40" t="s">
        <v>2</v>
      </c>
      <c r="E158" s="43">
        <v>7800</v>
      </c>
      <c r="F158" s="44">
        <f t="shared" si="11"/>
        <v>4250</v>
      </c>
      <c r="G158" s="45">
        <f t="shared" si="13"/>
        <v>5972</v>
      </c>
      <c r="H158" s="57">
        <v>11</v>
      </c>
      <c r="I158" s="47">
        <f t="shared" si="12"/>
        <v>59200</v>
      </c>
    </row>
    <row r="159" spans="1:9">
      <c r="A159" s="40">
        <v>158</v>
      </c>
      <c r="B159" s="42">
        <v>44354</v>
      </c>
      <c r="C159" s="40" t="s">
        <v>21</v>
      </c>
      <c r="D159" s="40" t="s">
        <v>46</v>
      </c>
      <c r="E159" s="43">
        <v>7800</v>
      </c>
      <c r="F159" s="44">
        <f t="shared" si="11"/>
        <v>4250</v>
      </c>
      <c r="G159" s="45">
        <f t="shared" si="13"/>
        <v>5972</v>
      </c>
      <c r="H159" s="57">
        <v>14</v>
      </c>
      <c r="I159" s="47">
        <f t="shared" si="12"/>
        <v>75300</v>
      </c>
    </row>
    <row r="160" spans="1:9">
      <c r="A160" s="40">
        <v>159</v>
      </c>
      <c r="B160" s="42">
        <v>44354</v>
      </c>
      <c r="C160" s="40" t="s">
        <v>25</v>
      </c>
      <c r="D160" s="40" t="s">
        <v>11</v>
      </c>
      <c r="E160" s="43">
        <v>26800</v>
      </c>
      <c r="F160" s="44">
        <f t="shared" si="11"/>
        <v>14600</v>
      </c>
      <c r="G160" s="45">
        <f t="shared" si="13"/>
        <v>20521</v>
      </c>
      <c r="H160" s="57">
        <v>8</v>
      </c>
      <c r="I160" s="47">
        <f t="shared" si="12"/>
        <v>155950</v>
      </c>
    </row>
    <row r="161" spans="1:9">
      <c r="A161" s="40">
        <v>160</v>
      </c>
      <c r="B161" s="42">
        <v>44354</v>
      </c>
      <c r="C161" s="40" t="s">
        <v>22</v>
      </c>
      <c r="D161" s="40" t="s">
        <v>2</v>
      </c>
      <c r="E161" s="43">
        <v>13800</v>
      </c>
      <c r="F161" s="44">
        <f t="shared" si="11"/>
        <v>7520</v>
      </c>
      <c r="G161" s="45">
        <f t="shared" si="13"/>
        <v>10567</v>
      </c>
      <c r="H161" s="57">
        <v>8</v>
      </c>
      <c r="I161" s="47">
        <f t="shared" si="12"/>
        <v>80300</v>
      </c>
    </row>
    <row r="162" spans="1:9">
      <c r="A162" s="40">
        <v>161</v>
      </c>
      <c r="B162" s="42">
        <v>44354</v>
      </c>
      <c r="C162" s="40" t="s">
        <v>26</v>
      </c>
      <c r="D162" s="40" t="s">
        <v>46</v>
      </c>
      <c r="E162" s="43">
        <v>8900</v>
      </c>
      <c r="F162" s="44">
        <f t="shared" si="11"/>
        <v>4850</v>
      </c>
      <c r="G162" s="45">
        <f t="shared" si="13"/>
        <v>6815</v>
      </c>
      <c r="H162" s="57">
        <v>10</v>
      </c>
      <c r="I162" s="47">
        <f t="shared" si="12"/>
        <v>64740</v>
      </c>
    </row>
    <row r="163" spans="1:9">
      <c r="A163" s="40">
        <v>162</v>
      </c>
      <c r="B163" s="42">
        <v>44354</v>
      </c>
      <c r="C163" s="40" t="s">
        <v>27</v>
      </c>
      <c r="D163" s="40" t="s">
        <v>46</v>
      </c>
      <c r="E163" s="43">
        <v>9900</v>
      </c>
      <c r="F163" s="44">
        <f t="shared" si="11"/>
        <v>5390</v>
      </c>
      <c r="G163" s="45">
        <f t="shared" si="13"/>
        <v>7580</v>
      </c>
      <c r="H163" s="57">
        <v>2</v>
      </c>
      <c r="I163" s="47">
        <f t="shared" si="12"/>
        <v>15918</v>
      </c>
    </row>
    <row r="164" spans="1:9">
      <c r="A164" s="40">
        <v>163</v>
      </c>
      <c r="B164" s="42">
        <v>44354</v>
      </c>
      <c r="C164" s="40" t="s">
        <v>40</v>
      </c>
      <c r="D164" s="40" t="s">
        <v>46</v>
      </c>
      <c r="E164" s="43">
        <v>7900</v>
      </c>
      <c r="F164" s="44">
        <f t="shared" si="11"/>
        <v>4300</v>
      </c>
      <c r="G164" s="45">
        <f t="shared" si="13"/>
        <v>6049</v>
      </c>
      <c r="H164" s="57">
        <v>11</v>
      </c>
      <c r="I164" s="47">
        <f t="shared" si="12"/>
        <v>59900</v>
      </c>
    </row>
    <row r="165" spans="1:9">
      <c r="A165" s="40">
        <v>164</v>
      </c>
      <c r="B165" s="42">
        <v>44354</v>
      </c>
      <c r="C165" s="40" t="s">
        <v>41</v>
      </c>
      <c r="D165" s="40" t="s">
        <v>46</v>
      </c>
      <c r="E165" s="43">
        <v>4900</v>
      </c>
      <c r="F165" s="44">
        <f t="shared" si="11"/>
        <v>2670</v>
      </c>
      <c r="G165" s="45">
        <f t="shared" si="13"/>
        <v>3752</v>
      </c>
      <c r="H165" s="57">
        <v>25</v>
      </c>
      <c r="I165" s="47">
        <f t="shared" si="12"/>
        <v>84500</v>
      </c>
    </row>
    <row r="166" spans="1:9">
      <c r="A166" s="40">
        <v>165</v>
      </c>
      <c r="B166" s="42">
        <v>44354</v>
      </c>
      <c r="C166" s="40" t="s">
        <v>42</v>
      </c>
      <c r="D166" s="40" t="s">
        <v>2</v>
      </c>
      <c r="E166" s="43">
        <v>5900</v>
      </c>
      <c r="F166" s="44">
        <f t="shared" si="11"/>
        <v>3210</v>
      </c>
      <c r="G166" s="45">
        <f t="shared" si="13"/>
        <v>4518</v>
      </c>
      <c r="H166" s="57">
        <v>23</v>
      </c>
      <c r="I166" s="47">
        <f t="shared" si="12"/>
        <v>93600</v>
      </c>
    </row>
    <row r="167" spans="1:9">
      <c r="H167" s="46"/>
      <c r="I167" s="72"/>
    </row>
    <row r="168" spans="1:9">
      <c r="H168" s="46"/>
      <c r="I168" s="43"/>
    </row>
  </sheetData>
  <mergeCells count="19">
    <mergeCell ref="T21:T22"/>
    <mergeCell ref="U21:U22"/>
    <mergeCell ref="V21:W21"/>
    <mergeCell ref="X21:Y21"/>
    <mergeCell ref="Z21:AA21"/>
    <mergeCell ref="S1:S2"/>
    <mergeCell ref="T1:U1"/>
    <mergeCell ref="V1:W1"/>
    <mergeCell ref="X1:Y1"/>
    <mergeCell ref="Z1:AA1"/>
    <mergeCell ref="V24:W24"/>
    <mergeCell ref="X24:Y24"/>
    <mergeCell ref="Z24:AA24"/>
    <mergeCell ref="V22:W22"/>
    <mergeCell ref="X22:Y22"/>
    <mergeCell ref="Z22:AA22"/>
    <mergeCell ref="V23:W23"/>
    <mergeCell ref="X23:Y23"/>
    <mergeCell ref="Z23:AA23"/>
  </mergeCells>
  <phoneticPr fontId="10" type="noConversion"/>
  <conditionalFormatting sqref="A2:I200">
    <cfRule type="expression" dxfId="16" priority="2">
      <formula>AND($B2&lt;&gt;"",MOD($A2,2)=0)</formula>
    </cfRule>
  </conditionalFormatting>
  <conditionalFormatting sqref="M2:P30">
    <cfRule type="expression" dxfId="15" priority="1">
      <formula>$M2&amp;$Q$1=$C2:$C200&amp;$D2:$D200</formula>
    </cfRule>
  </conditionalFormatting>
  <dataValidations count="1">
    <dataValidation type="list" allowBlank="1" showInputMessage="1" showErrorMessage="1" sqref="Q1" xr:uid="{E0D29ABA-CAF2-43CF-94C8-E67DED41342B}">
      <formula1>$S$3:$S$6</formula1>
    </dataValidation>
  </dataValidations>
  <pageMargins left="0.75" right="0.75" top="1" bottom="1" header="0.51200000000000001" footer="0.51200000000000001"/>
  <headerFooter alignWithMargins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F10BCCB-6C09-44BB-BBD3-90DE90B120A3}">
  <sheetPr codeName="工作表4"/>
  <dimension ref="A1:H23"/>
  <sheetViews>
    <sheetView workbookViewId="0">
      <selection activeCell="E7" sqref="E7"/>
    </sheetView>
  </sheetViews>
  <sheetFormatPr defaultColWidth="8.875" defaultRowHeight="15.75"/>
  <cols>
    <col min="1" max="1" width="15.375" style="27" customWidth="1"/>
    <col min="2" max="5" width="14" style="27" customWidth="1"/>
    <col min="6" max="6" width="3.125" style="27" customWidth="1"/>
    <col min="7" max="7" width="17.125" style="27" customWidth="1"/>
    <col min="8" max="256" width="8.875" style="27"/>
    <col min="257" max="257" width="15.375" style="27" customWidth="1"/>
    <col min="258" max="261" width="14" style="27" customWidth="1"/>
    <col min="262" max="262" width="3.125" style="27" customWidth="1"/>
    <col min="263" max="263" width="17.125" style="27" customWidth="1"/>
    <col min="264" max="512" width="8.875" style="27"/>
    <col min="513" max="513" width="15.375" style="27" customWidth="1"/>
    <col min="514" max="517" width="14" style="27" customWidth="1"/>
    <col min="518" max="518" width="3.125" style="27" customWidth="1"/>
    <col min="519" max="519" width="17.125" style="27" customWidth="1"/>
    <col min="520" max="768" width="8.875" style="27"/>
    <col min="769" max="769" width="15.375" style="27" customWidth="1"/>
    <col min="770" max="773" width="14" style="27" customWidth="1"/>
    <col min="774" max="774" width="3.125" style="27" customWidth="1"/>
    <col min="775" max="775" width="17.125" style="27" customWidth="1"/>
    <col min="776" max="1024" width="8.875" style="27"/>
    <col min="1025" max="1025" width="15.375" style="27" customWidth="1"/>
    <col min="1026" max="1029" width="14" style="27" customWidth="1"/>
    <col min="1030" max="1030" width="3.125" style="27" customWidth="1"/>
    <col min="1031" max="1031" width="17.125" style="27" customWidth="1"/>
    <col min="1032" max="1280" width="8.875" style="27"/>
    <col min="1281" max="1281" width="15.375" style="27" customWidth="1"/>
    <col min="1282" max="1285" width="14" style="27" customWidth="1"/>
    <col min="1286" max="1286" width="3.125" style="27" customWidth="1"/>
    <col min="1287" max="1287" width="17.125" style="27" customWidth="1"/>
    <col min="1288" max="1536" width="8.875" style="27"/>
    <col min="1537" max="1537" width="15.375" style="27" customWidth="1"/>
    <col min="1538" max="1541" width="14" style="27" customWidth="1"/>
    <col min="1542" max="1542" width="3.125" style="27" customWidth="1"/>
    <col min="1543" max="1543" width="17.125" style="27" customWidth="1"/>
    <col min="1544" max="1792" width="8.875" style="27"/>
    <col min="1793" max="1793" width="15.375" style="27" customWidth="1"/>
    <col min="1794" max="1797" width="14" style="27" customWidth="1"/>
    <col min="1798" max="1798" width="3.125" style="27" customWidth="1"/>
    <col min="1799" max="1799" width="17.125" style="27" customWidth="1"/>
    <col min="1800" max="2048" width="8.875" style="27"/>
    <col min="2049" max="2049" width="15.375" style="27" customWidth="1"/>
    <col min="2050" max="2053" width="14" style="27" customWidth="1"/>
    <col min="2054" max="2054" width="3.125" style="27" customWidth="1"/>
    <col min="2055" max="2055" width="17.125" style="27" customWidth="1"/>
    <col min="2056" max="2304" width="8.875" style="27"/>
    <col min="2305" max="2305" width="15.375" style="27" customWidth="1"/>
    <col min="2306" max="2309" width="14" style="27" customWidth="1"/>
    <col min="2310" max="2310" width="3.125" style="27" customWidth="1"/>
    <col min="2311" max="2311" width="17.125" style="27" customWidth="1"/>
    <col min="2312" max="2560" width="8.875" style="27"/>
    <col min="2561" max="2561" width="15.375" style="27" customWidth="1"/>
    <col min="2562" max="2565" width="14" style="27" customWidth="1"/>
    <col min="2566" max="2566" width="3.125" style="27" customWidth="1"/>
    <col min="2567" max="2567" width="17.125" style="27" customWidth="1"/>
    <col min="2568" max="2816" width="8.875" style="27"/>
    <col min="2817" max="2817" width="15.375" style="27" customWidth="1"/>
    <col min="2818" max="2821" width="14" style="27" customWidth="1"/>
    <col min="2822" max="2822" width="3.125" style="27" customWidth="1"/>
    <col min="2823" max="2823" width="17.125" style="27" customWidth="1"/>
    <col min="2824" max="3072" width="8.875" style="27"/>
    <col min="3073" max="3073" width="15.375" style="27" customWidth="1"/>
    <col min="3074" max="3077" width="14" style="27" customWidth="1"/>
    <col min="3078" max="3078" width="3.125" style="27" customWidth="1"/>
    <col min="3079" max="3079" width="17.125" style="27" customWidth="1"/>
    <col min="3080" max="3328" width="8.875" style="27"/>
    <col min="3329" max="3329" width="15.375" style="27" customWidth="1"/>
    <col min="3330" max="3333" width="14" style="27" customWidth="1"/>
    <col min="3334" max="3334" width="3.125" style="27" customWidth="1"/>
    <col min="3335" max="3335" width="17.125" style="27" customWidth="1"/>
    <col min="3336" max="3584" width="8.875" style="27"/>
    <col min="3585" max="3585" width="15.375" style="27" customWidth="1"/>
    <col min="3586" max="3589" width="14" style="27" customWidth="1"/>
    <col min="3590" max="3590" width="3.125" style="27" customWidth="1"/>
    <col min="3591" max="3591" width="17.125" style="27" customWidth="1"/>
    <col min="3592" max="3840" width="8.875" style="27"/>
    <col min="3841" max="3841" width="15.375" style="27" customWidth="1"/>
    <col min="3842" max="3845" width="14" style="27" customWidth="1"/>
    <col min="3846" max="3846" width="3.125" style="27" customWidth="1"/>
    <col min="3847" max="3847" width="17.125" style="27" customWidth="1"/>
    <col min="3848" max="4096" width="8.875" style="27"/>
    <col min="4097" max="4097" width="15.375" style="27" customWidth="1"/>
    <col min="4098" max="4101" width="14" style="27" customWidth="1"/>
    <col min="4102" max="4102" width="3.125" style="27" customWidth="1"/>
    <col min="4103" max="4103" width="17.125" style="27" customWidth="1"/>
    <col min="4104" max="4352" width="8.875" style="27"/>
    <col min="4353" max="4353" width="15.375" style="27" customWidth="1"/>
    <col min="4354" max="4357" width="14" style="27" customWidth="1"/>
    <col min="4358" max="4358" width="3.125" style="27" customWidth="1"/>
    <col min="4359" max="4359" width="17.125" style="27" customWidth="1"/>
    <col min="4360" max="4608" width="8.875" style="27"/>
    <col min="4609" max="4609" width="15.375" style="27" customWidth="1"/>
    <col min="4610" max="4613" width="14" style="27" customWidth="1"/>
    <col min="4614" max="4614" width="3.125" style="27" customWidth="1"/>
    <col min="4615" max="4615" width="17.125" style="27" customWidth="1"/>
    <col min="4616" max="4864" width="8.875" style="27"/>
    <col min="4865" max="4865" width="15.375" style="27" customWidth="1"/>
    <col min="4866" max="4869" width="14" style="27" customWidth="1"/>
    <col min="4870" max="4870" width="3.125" style="27" customWidth="1"/>
    <col min="4871" max="4871" width="17.125" style="27" customWidth="1"/>
    <col min="4872" max="5120" width="8.875" style="27"/>
    <col min="5121" max="5121" width="15.375" style="27" customWidth="1"/>
    <col min="5122" max="5125" width="14" style="27" customWidth="1"/>
    <col min="5126" max="5126" width="3.125" style="27" customWidth="1"/>
    <col min="5127" max="5127" width="17.125" style="27" customWidth="1"/>
    <col min="5128" max="5376" width="8.875" style="27"/>
    <col min="5377" max="5377" width="15.375" style="27" customWidth="1"/>
    <col min="5378" max="5381" width="14" style="27" customWidth="1"/>
    <col min="5382" max="5382" width="3.125" style="27" customWidth="1"/>
    <col min="5383" max="5383" width="17.125" style="27" customWidth="1"/>
    <col min="5384" max="5632" width="8.875" style="27"/>
    <col min="5633" max="5633" width="15.375" style="27" customWidth="1"/>
    <col min="5634" max="5637" width="14" style="27" customWidth="1"/>
    <col min="5638" max="5638" width="3.125" style="27" customWidth="1"/>
    <col min="5639" max="5639" width="17.125" style="27" customWidth="1"/>
    <col min="5640" max="5888" width="8.875" style="27"/>
    <col min="5889" max="5889" width="15.375" style="27" customWidth="1"/>
    <col min="5890" max="5893" width="14" style="27" customWidth="1"/>
    <col min="5894" max="5894" width="3.125" style="27" customWidth="1"/>
    <col min="5895" max="5895" width="17.125" style="27" customWidth="1"/>
    <col min="5896" max="6144" width="8.875" style="27"/>
    <col min="6145" max="6145" width="15.375" style="27" customWidth="1"/>
    <col min="6146" max="6149" width="14" style="27" customWidth="1"/>
    <col min="6150" max="6150" width="3.125" style="27" customWidth="1"/>
    <col min="6151" max="6151" width="17.125" style="27" customWidth="1"/>
    <col min="6152" max="6400" width="8.875" style="27"/>
    <col min="6401" max="6401" width="15.375" style="27" customWidth="1"/>
    <col min="6402" max="6405" width="14" style="27" customWidth="1"/>
    <col min="6406" max="6406" width="3.125" style="27" customWidth="1"/>
    <col min="6407" max="6407" width="17.125" style="27" customWidth="1"/>
    <col min="6408" max="6656" width="8.875" style="27"/>
    <col min="6657" max="6657" width="15.375" style="27" customWidth="1"/>
    <col min="6658" max="6661" width="14" style="27" customWidth="1"/>
    <col min="6662" max="6662" width="3.125" style="27" customWidth="1"/>
    <col min="6663" max="6663" width="17.125" style="27" customWidth="1"/>
    <col min="6664" max="6912" width="8.875" style="27"/>
    <col min="6913" max="6913" width="15.375" style="27" customWidth="1"/>
    <col min="6914" max="6917" width="14" style="27" customWidth="1"/>
    <col min="6918" max="6918" width="3.125" style="27" customWidth="1"/>
    <col min="6919" max="6919" width="17.125" style="27" customWidth="1"/>
    <col min="6920" max="7168" width="8.875" style="27"/>
    <col min="7169" max="7169" width="15.375" style="27" customWidth="1"/>
    <col min="7170" max="7173" width="14" style="27" customWidth="1"/>
    <col min="7174" max="7174" width="3.125" style="27" customWidth="1"/>
    <col min="7175" max="7175" width="17.125" style="27" customWidth="1"/>
    <col min="7176" max="7424" width="8.875" style="27"/>
    <col min="7425" max="7425" width="15.375" style="27" customWidth="1"/>
    <col min="7426" max="7429" width="14" style="27" customWidth="1"/>
    <col min="7430" max="7430" width="3.125" style="27" customWidth="1"/>
    <col min="7431" max="7431" width="17.125" style="27" customWidth="1"/>
    <col min="7432" max="7680" width="8.875" style="27"/>
    <col min="7681" max="7681" width="15.375" style="27" customWidth="1"/>
    <col min="7682" max="7685" width="14" style="27" customWidth="1"/>
    <col min="7686" max="7686" width="3.125" style="27" customWidth="1"/>
    <col min="7687" max="7687" width="17.125" style="27" customWidth="1"/>
    <col min="7688" max="7936" width="8.875" style="27"/>
    <col min="7937" max="7937" width="15.375" style="27" customWidth="1"/>
    <col min="7938" max="7941" width="14" style="27" customWidth="1"/>
    <col min="7942" max="7942" width="3.125" style="27" customWidth="1"/>
    <col min="7943" max="7943" width="17.125" style="27" customWidth="1"/>
    <col min="7944" max="8192" width="8.875" style="27"/>
    <col min="8193" max="8193" width="15.375" style="27" customWidth="1"/>
    <col min="8194" max="8197" width="14" style="27" customWidth="1"/>
    <col min="8198" max="8198" width="3.125" style="27" customWidth="1"/>
    <col min="8199" max="8199" width="17.125" style="27" customWidth="1"/>
    <col min="8200" max="8448" width="8.875" style="27"/>
    <col min="8449" max="8449" width="15.375" style="27" customWidth="1"/>
    <col min="8450" max="8453" width="14" style="27" customWidth="1"/>
    <col min="8454" max="8454" width="3.125" style="27" customWidth="1"/>
    <col min="8455" max="8455" width="17.125" style="27" customWidth="1"/>
    <col min="8456" max="8704" width="8.875" style="27"/>
    <col min="8705" max="8705" width="15.375" style="27" customWidth="1"/>
    <col min="8706" max="8709" width="14" style="27" customWidth="1"/>
    <col min="8710" max="8710" width="3.125" style="27" customWidth="1"/>
    <col min="8711" max="8711" width="17.125" style="27" customWidth="1"/>
    <col min="8712" max="8960" width="8.875" style="27"/>
    <col min="8961" max="8961" width="15.375" style="27" customWidth="1"/>
    <col min="8962" max="8965" width="14" style="27" customWidth="1"/>
    <col min="8966" max="8966" width="3.125" style="27" customWidth="1"/>
    <col min="8967" max="8967" width="17.125" style="27" customWidth="1"/>
    <col min="8968" max="9216" width="8.875" style="27"/>
    <col min="9217" max="9217" width="15.375" style="27" customWidth="1"/>
    <col min="9218" max="9221" width="14" style="27" customWidth="1"/>
    <col min="9222" max="9222" width="3.125" style="27" customWidth="1"/>
    <col min="9223" max="9223" width="17.125" style="27" customWidth="1"/>
    <col min="9224" max="9472" width="8.875" style="27"/>
    <col min="9473" max="9473" width="15.375" style="27" customWidth="1"/>
    <col min="9474" max="9477" width="14" style="27" customWidth="1"/>
    <col min="9478" max="9478" width="3.125" style="27" customWidth="1"/>
    <col min="9479" max="9479" width="17.125" style="27" customWidth="1"/>
    <col min="9480" max="9728" width="8.875" style="27"/>
    <col min="9729" max="9729" width="15.375" style="27" customWidth="1"/>
    <col min="9730" max="9733" width="14" style="27" customWidth="1"/>
    <col min="9734" max="9734" width="3.125" style="27" customWidth="1"/>
    <col min="9735" max="9735" width="17.125" style="27" customWidth="1"/>
    <col min="9736" max="9984" width="8.875" style="27"/>
    <col min="9985" max="9985" width="15.375" style="27" customWidth="1"/>
    <col min="9986" max="9989" width="14" style="27" customWidth="1"/>
    <col min="9990" max="9990" width="3.125" style="27" customWidth="1"/>
    <col min="9991" max="9991" width="17.125" style="27" customWidth="1"/>
    <col min="9992" max="10240" width="8.875" style="27"/>
    <col min="10241" max="10241" width="15.375" style="27" customWidth="1"/>
    <col min="10242" max="10245" width="14" style="27" customWidth="1"/>
    <col min="10246" max="10246" width="3.125" style="27" customWidth="1"/>
    <col min="10247" max="10247" width="17.125" style="27" customWidth="1"/>
    <col min="10248" max="10496" width="8.875" style="27"/>
    <col min="10497" max="10497" width="15.375" style="27" customWidth="1"/>
    <col min="10498" max="10501" width="14" style="27" customWidth="1"/>
    <col min="10502" max="10502" width="3.125" style="27" customWidth="1"/>
    <col min="10503" max="10503" width="17.125" style="27" customWidth="1"/>
    <col min="10504" max="10752" width="8.875" style="27"/>
    <col min="10753" max="10753" width="15.375" style="27" customWidth="1"/>
    <col min="10754" max="10757" width="14" style="27" customWidth="1"/>
    <col min="10758" max="10758" width="3.125" style="27" customWidth="1"/>
    <col min="10759" max="10759" width="17.125" style="27" customWidth="1"/>
    <col min="10760" max="11008" width="8.875" style="27"/>
    <col min="11009" max="11009" width="15.375" style="27" customWidth="1"/>
    <col min="11010" max="11013" width="14" style="27" customWidth="1"/>
    <col min="11014" max="11014" width="3.125" style="27" customWidth="1"/>
    <col min="11015" max="11015" width="17.125" style="27" customWidth="1"/>
    <col min="11016" max="11264" width="8.875" style="27"/>
    <col min="11265" max="11265" width="15.375" style="27" customWidth="1"/>
    <col min="11266" max="11269" width="14" style="27" customWidth="1"/>
    <col min="11270" max="11270" width="3.125" style="27" customWidth="1"/>
    <col min="11271" max="11271" width="17.125" style="27" customWidth="1"/>
    <col min="11272" max="11520" width="8.875" style="27"/>
    <col min="11521" max="11521" width="15.375" style="27" customWidth="1"/>
    <col min="11522" max="11525" width="14" style="27" customWidth="1"/>
    <col min="11526" max="11526" width="3.125" style="27" customWidth="1"/>
    <col min="11527" max="11527" width="17.125" style="27" customWidth="1"/>
    <col min="11528" max="11776" width="8.875" style="27"/>
    <col min="11777" max="11777" width="15.375" style="27" customWidth="1"/>
    <col min="11778" max="11781" width="14" style="27" customWidth="1"/>
    <col min="11782" max="11782" width="3.125" style="27" customWidth="1"/>
    <col min="11783" max="11783" width="17.125" style="27" customWidth="1"/>
    <col min="11784" max="12032" width="8.875" style="27"/>
    <col min="12033" max="12033" width="15.375" style="27" customWidth="1"/>
    <col min="12034" max="12037" width="14" style="27" customWidth="1"/>
    <col min="12038" max="12038" width="3.125" style="27" customWidth="1"/>
    <col min="12039" max="12039" width="17.125" style="27" customWidth="1"/>
    <col min="12040" max="12288" width="8.875" style="27"/>
    <col min="12289" max="12289" width="15.375" style="27" customWidth="1"/>
    <col min="12290" max="12293" width="14" style="27" customWidth="1"/>
    <col min="12294" max="12294" width="3.125" style="27" customWidth="1"/>
    <col min="12295" max="12295" width="17.125" style="27" customWidth="1"/>
    <col min="12296" max="12544" width="8.875" style="27"/>
    <col min="12545" max="12545" width="15.375" style="27" customWidth="1"/>
    <col min="12546" max="12549" width="14" style="27" customWidth="1"/>
    <col min="12550" max="12550" width="3.125" style="27" customWidth="1"/>
    <col min="12551" max="12551" width="17.125" style="27" customWidth="1"/>
    <col min="12552" max="12800" width="8.875" style="27"/>
    <col min="12801" max="12801" width="15.375" style="27" customWidth="1"/>
    <col min="12802" max="12805" width="14" style="27" customWidth="1"/>
    <col min="12806" max="12806" width="3.125" style="27" customWidth="1"/>
    <col min="12807" max="12807" width="17.125" style="27" customWidth="1"/>
    <col min="12808" max="13056" width="8.875" style="27"/>
    <col min="13057" max="13057" width="15.375" style="27" customWidth="1"/>
    <col min="13058" max="13061" width="14" style="27" customWidth="1"/>
    <col min="13062" max="13062" width="3.125" style="27" customWidth="1"/>
    <col min="13063" max="13063" width="17.125" style="27" customWidth="1"/>
    <col min="13064" max="13312" width="8.875" style="27"/>
    <col min="13313" max="13313" width="15.375" style="27" customWidth="1"/>
    <col min="13314" max="13317" width="14" style="27" customWidth="1"/>
    <col min="13318" max="13318" width="3.125" style="27" customWidth="1"/>
    <col min="13319" max="13319" width="17.125" style="27" customWidth="1"/>
    <col min="13320" max="13568" width="8.875" style="27"/>
    <col min="13569" max="13569" width="15.375" style="27" customWidth="1"/>
    <col min="13570" max="13573" width="14" style="27" customWidth="1"/>
    <col min="13574" max="13574" width="3.125" style="27" customWidth="1"/>
    <col min="13575" max="13575" width="17.125" style="27" customWidth="1"/>
    <col min="13576" max="13824" width="8.875" style="27"/>
    <col min="13825" max="13825" width="15.375" style="27" customWidth="1"/>
    <col min="13826" max="13829" width="14" style="27" customWidth="1"/>
    <col min="13830" max="13830" width="3.125" style="27" customWidth="1"/>
    <col min="13831" max="13831" width="17.125" style="27" customWidth="1"/>
    <col min="13832" max="14080" width="8.875" style="27"/>
    <col min="14081" max="14081" width="15.375" style="27" customWidth="1"/>
    <col min="14082" max="14085" width="14" style="27" customWidth="1"/>
    <col min="14086" max="14086" width="3.125" style="27" customWidth="1"/>
    <col min="14087" max="14087" width="17.125" style="27" customWidth="1"/>
    <col min="14088" max="14336" width="8.875" style="27"/>
    <col min="14337" max="14337" width="15.375" style="27" customWidth="1"/>
    <col min="14338" max="14341" width="14" style="27" customWidth="1"/>
    <col min="14342" max="14342" width="3.125" style="27" customWidth="1"/>
    <col min="14343" max="14343" width="17.125" style="27" customWidth="1"/>
    <col min="14344" max="14592" width="8.875" style="27"/>
    <col min="14593" max="14593" width="15.375" style="27" customWidth="1"/>
    <col min="14594" max="14597" width="14" style="27" customWidth="1"/>
    <col min="14598" max="14598" width="3.125" style="27" customWidth="1"/>
    <col min="14599" max="14599" width="17.125" style="27" customWidth="1"/>
    <col min="14600" max="14848" width="8.875" style="27"/>
    <col min="14849" max="14849" width="15.375" style="27" customWidth="1"/>
    <col min="14850" max="14853" width="14" style="27" customWidth="1"/>
    <col min="14854" max="14854" width="3.125" style="27" customWidth="1"/>
    <col min="14855" max="14855" width="17.125" style="27" customWidth="1"/>
    <col min="14856" max="15104" width="8.875" style="27"/>
    <col min="15105" max="15105" width="15.375" style="27" customWidth="1"/>
    <col min="15106" max="15109" width="14" style="27" customWidth="1"/>
    <col min="15110" max="15110" width="3.125" style="27" customWidth="1"/>
    <col min="15111" max="15111" width="17.125" style="27" customWidth="1"/>
    <col min="15112" max="15360" width="8.875" style="27"/>
    <col min="15361" max="15361" width="15.375" style="27" customWidth="1"/>
    <col min="15362" max="15365" width="14" style="27" customWidth="1"/>
    <col min="15366" max="15366" width="3.125" style="27" customWidth="1"/>
    <col min="15367" max="15367" width="17.125" style="27" customWidth="1"/>
    <col min="15368" max="15616" width="8.875" style="27"/>
    <col min="15617" max="15617" width="15.375" style="27" customWidth="1"/>
    <col min="15618" max="15621" width="14" style="27" customWidth="1"/>
    <col min="15622" max="15622" width="3.125" style="27" customWidth="1"/>
    <col min="15623" max="15623" width="17.125" style="27" customWidth="1"/>
    <col min="15624" max="15872" width="8.875" style="27"/>
    <col min="15873" max="15873" width="15.375" style="27" customWidth="1"/>
    <col min="15874" max="15877" width="14" style="27" customWidth="1"/>
    <col min="15878" max="15878" width="3.125" style="27" customWidth="1"/>
    <col min="15879" max="15879" width="17.125" style="27" customWidth="1"/>
    <col min="15880" max="16128" width="8.875" style="27"/>
    <col min="16129" max="16129" width="15.375" style="27" customWidth="1"/>
    <col min="16130" max="16133" width="14" style="27" customWidth="1"/>
    <col min="16134" max="16134" width="3.125" style="27" customWidth="1"/>
    <col min="16135" max="16135" width="17.125" style="27" customWidth="1"/>
    <col min="16136" max="16384" width="8.875" style="27"/>
  </cols>
  <sheetData>
    <row r="1" spans="1:8" ht="22.15" customHeight="1"/>
    <row r="2" spans="1:8" ht="22.9" customHeight="1">
      <c r="A2" s="28"/>
      <c r="B2" s="29" t="s">
        <v>47</v>
      </c>
      <c r="C2" s="29" t="s">
        <v>48</v>
      </c>
      <c r="D2" s="29" t="s">
        <v>49</v>
      </c>
      <c r="E2" s="29" t="s">
        <v>50</v>
      </c>
      <c r="F2" s="28"/>
      <c r="G2" s="30" t="s">
        <v>51</v>
      </c>
    </row>
    <row r="3" spans="1:8" ht="27" customHeight="1">
      <c r="A3" s="31" t="s">
        <v>52</v>
      </c>
      <c r="B3" s="73">
        <v>152364</v>
      </c>
      <c r="C3" s="73">
        <v>187546</v>
      </c>
      <c r="D3" s="73">
        <v>143978</v>
      </c>
      <c r="E3" s="73">
        <v>179847</v>
      </c>
      <c r="F3" s="28"/>
      <c r="G3" s="33">
        <f>SUM(B3:E3)</f>
        <v>663735</v>
      </c>
    </row>
    <row r="4" spans="1:8" ht="18.600000000000001" customHeight="1">
      <c r="A4" s="28"/>
      <c r="B4" s="74"/>
      <c r="C4" s="74"/>
      <c r="D4" s="74"/>
      <c r="E4" s="74"/>
      <c r="F4" s="28"/>
      <c r="G4" s="28"/>
    </row>
    <row r="5" spans="1:8" ht="18.600000000000001" customHeight="1">
      <c r="A5" s="28"/>
      <c r="B5" s="28"/>
      <c r="C5" s="28"/>
      <c r="D5" s="28"/>
      <c r="E5" s="28"/>
      <c r="F5" s="28"/>
      <c r="G5" s="30" t="s">
        <v>62</v>
      </c>
    </row>
    <row r="6" spans="1:8" ht="21.6" customHeight="1">
      <c r="A6" s="35" t="s">
        <v>54</v>
      </c>
      <c r="B6" s="75">
        <f>INT(B3/10000)</f>
        <v>15</v>
      </c>
      <c r="C6" s="75">
        <f>INT(C3/10000)</f>
        <v>18</v>
      </c>
      <c r="D6" s="75">
        <f>INT(D3/10000)</f>
        <v>14</v>
      </c>
      <c r="E6" s="75">
        <f>INT(E3/10000)</f>
        <v>17</v>
      </c>
      <c r="F6" s="76"/>
      <c r="G6" s="75">
        <f t="shared" ref="G6:G13" si="0">SUM(B6:E6)</f>
        <v>64</v>
      </c>
      <c r="H6" s="36"/>
    </row>
    <row r="7" spans="1:8" ht="21.6" customHeight="1">
      <c r="A7" s="35" t="s">
        <v>55</v>
      </c>
      <c r="B7" s="75">
        <f>INT(MOD(B3,10000)/5000)</f>
        <v>0</v>
      </c>
      <c r="C7" s="75">
        <f>INT(MOD(C3,10000)/5000)</f>
        <v>1</v>
      </c>
      <c r="D7" s="75">
        <f>INT(MOD(D3,10000)/5000)</f>
        <v>0</v>
      </c>
      <c r="E7" s="75">
        <f>INT(MOD(E3,10000)/5000)</f>
        <v>1</v>
      </c>
      <c r="F7" s="76"/>
      <c r="G7" s="77">
        <f t="shared" si="0"/>
        <v>2</v>
      </c>
    </row>
    <row r="8" spans="1:8" ht="21.6" customHeight="1">
      <c r="A8" s="35" t="s">
        <v>56</v>
      </c>
      <c r="B8" s="75">
        <f>INT(MOD(B3,5000)/1000)</f>
        <v>2</v>
      </c>
      <c r="C8" s="75">
        <f>INT(MOD(C3,5000)/1000)</f>
        <v>2</v>
      </c>
      <c r="D8" s="75">
        <f>INT(MOD(D3,5000)/1000)</f>
        <v>3</v>
      </c>
      <c r="E8" s="75">
        <f>INT(MOD(E3,5000)/1000)</f>
        <v>4</v>
      </c>
      <c r="F8" s="76"/>
      <c r="G8" s="77">
        <f t="shared" si="0"/>
        <v>11</v>
      </c>
    </row>
    <row r="9" spans="1:8" ht="21.6" customHeight="1">
      <c r="A9" s="35" t="s">
        <v>57</v>
      </c>
      <c r="B9" s="78">
        <f>INT(MOD(B3,1000)/500)</f>
        <v>0</v>
      </c>
      <c r="C9" s="78">
        <f>INT(MOD(C3,1000)/500)</f>
        <v>1</v>
      </c>
      <c r="D9" s="78">
        <f>INT(MOD(D3,1000)/500)</f>
        <v>1</v>
      </c>
      <c r="E9" s="78">
        <f>INT(MOD(E3,1000)/500)</f>
        <v>1</v>
      </c>
      <c r="F9" s="76"/>
      <c r="G9" s="79">
        <f t="shared" si="0"/>
        <v>3</v>
      </c>
    </row>
    <row r="10" spans="1:8" ht="21.6" customHeight="1">
      <c r="A10" s="35" t="s">
        <v>58</v>
      </c>
      <c r="B10" s="78">
        <f>INT(MOD(B3,500)/100)</f>
        <v>3</v>
      </c>
      <c r="C10" s="78">
        <f>INT(MOD(C3,500)/100)</f>
        <v>0</v>
      </c>
      <c r="D10" s="78">
        <f>INT(MOD(D3,500)/100)</f>
        <v>4</v>
      </c>
      <c r="E10" s="78">
        <f>INT(MOD(E3,500)/100)</f>
        <v>3</v>
      </c>
      <c r="F10" s="76"/>
      <c r="G10" s="79">
        <f t="shared" si="0"/>
        <v>10</v>
      </c>
    </row>
    <row r="11" spans="1:8" ht="21.6" customHeight="1">
      <c r="A11" s="35" t="s">
        <v>59</v>
      </c>
      <c r="B11" s="78">
        <f>INT(MOD(B3,100)/10)</f>
        <v>6</v>
      </c>
      <c r="C11" s="78">
        <f>INT(MOD(C3,100)/10)</f>
        <v>4</v>
      </c>
      <c r="D11" s="78">
        <f>INT(MOD(D3,100)/10)</f>
        <v>7</v>
      </c>
      <c r="E11" s="78">
        <f>INT(MOD(E3,100)/10)</f>
        <v>4</v>
      </c>
      <c r="F11" s="76"/>
      <c r="G11" s="79">
        <f t="shared" si="0"/>
        <v>21</v>
      </c>
    </row>
    <row r="12" spans="1:8" ht="21.6" customHeight="1">
      <c r="A12" s="35" t="s">
        <v>60</v>
      </c>
      <c r="B12" s="78">
        <f>INT(MOD(B3,10)/5)</f>
        <v>0</v>
      </c>
      <c r="C12" s="78">
        <f>INT(MOD(C3,10)/5)</f>
        <v>1</v>
      </c>
      <c r="D12" s="78">
        <f>INT(MOD(D3,10)/5)</f>
        <v>1</v>
      </c>
      <c r="E12" s="78">
        <f>INT(MOD(E3,10)/5)</f>
        <v>1</v>
      </c>
      <c r="F12" s="76"/>
      <c r="G12" s="79">
        <f t="shared" si="0"/>
        <v>3</v>
      </c>
    </row>
    <row r="13" spans="1:8" ht="21.6" customHeight="1">
      <c r="A13" s="35" t="s">
        <v>61</v>
      </c>
      <c r="B13" s="78">
        <f>INT(MOD(B3,5)/1)</f>
        <v>4</v>
      </c>
      <c r="C13" s="78">
        <f>INT(MOD(C3,5)/1)</f>
        <v>1</v>
      </c>
      <c r="D13" s="78">
        <f>INT(MOD(D3,5)/1)</f>
        <v>3</v>
      </c>
      <c r="E13" s="78">
        <f>INT(MOD(E3,5)/1)</f>
        <v>2</v>
      </c>
      <c r="F13" s="76"/>
      <c r="G13" s="79">
        <f t="shared" si="0"/>
        <v>10</v>
      </c>
    </row>
    <row r="15" spans="1:8">
      <c r="A15" s="37"/>
    </row>
    <row r="16" spans="1:8">
      <c r="A16" s="37"/>
      <c r="B16" s="36"/>
    </row>
    <row r="17" spans="1:3">
      <c r="A17" s="36"/>
      <c r="B17" s="36"/>
    </row>
    <row r="18" spans="1:3">
      <c r="A18" s="36"/>
      <c r="B18" s="36"/>
    </row>
    <row r="19" spans="1:3">
      <c r="A19" s="36"/>
      <c r="B19" s="36"/>
      <c r="C19" s="27" t="s">
        <v>63</v>
      </c>
    </row>
    <row r="20" spans="1:3">
      <c r="A20" s="36"/>
      <c r="B20" s="36"/>
    </row>
    <row r="22" spans="1:3">
      <c r="A22" s="36"/>
    </row>
    <row r="23" spans="1:3">
      <c r="A23" s="36"/>
    </row>
  </sheetData>
  <phoneticPr fontId="10" type="noConversion"/>
  <pageMargins left="0.75" right="0.75" top="1" bottom="1" header="0.51200000000000001" footer="0.51200000000000001"/>
  <pageSetup paperSize="9" orientation="landscape" r:id="rId1"/>
  <headerFooter alignWithMargins="0">
    <oddFooter>&amp;R&amp;F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 codeName="工作表5"/>
  <dimension ref="A1"/>
  <sheetViews>
    <sheetView topLeftCell="H1" workbookViewId="0">
      <selection activeCell="M3" sqref="M3"/>
    </sheetView>
  </sheetViews>
  <sheetFormatPr defaultRowHeight="13.5"/>
  <sheetData/>
  <phoneticPr fontId="10" type="noConversion"/>
  <pageMargins left="0.7" right="0.7" top="0.75" bottom="0.75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工作表</vt:lpstr>
      </vt:variant>
      <vt:variant>
        <vt:i4>5</vt:i4>
      </vt:variant>
      <vt:variant>
        <vt:lpstr>具名範圍</vt:lpstr>
      </vt:variant>
      <vt:variant>
        <vt:i4>2</vt:i4>
      </vt:variant>
    </vt:vector>
  </HeadingPairs>
  <TitlesOfParts>
    <vt:vector size="7" baseType="lpstr">
      <vt:lpstr>銷售統計表(題目)</vt:lpstr>
      <vt:lpstr>換鈔幣計算</vt:lpstr>
      <vt:lpstr>銷售統計表 (ANS)</vt:lpstr>
      <vt:lpstr>換鈔幣計算(ANS)</vt:lpstr>
      <vt:lpstr>功課</vt:lpstr>
      <vt:lpstr>'銷售統計表 (ANS)'!Extract</vt:lpstr>
      <vt:lpstr>'銷售統計表(題目)'!Extract</vt:lpstr>
    </vt:vector>
  </TitlesOfParts>
  <Company>PTW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CCU</dc:creator>
  <cp:lastModifiedBy>ywqa011</cp:lastModifiedBy>
  <dcterms:created xsi:type="dcterms:W3CDTF">1999-07-20T02:43:14Z</dcterms:created>
  <dcterms:modified xsi:type="dcterms:W3CDTF">2022-01-18T09:13:19Z</dcterms:modified>
</cp:coreProperties>
</file>