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cuments\暨大\"/>
    </mc:Choice>
  </mc:AlternateContent>
  <bookViews>
    <workbookView xWindow="0" yWindow="0" windowWidth="8960" windowHeight="4050"/>
  </bookViews>
  <sheets>
    <sheet name="ClassA" sheetId="1" r:id="rId1"/>
    <sheet name="ClassC" sheetId="3" r:id="rId2"/>
    <sheet name="ClassB" sheetId="2" r:id="rId3"/>
    <sheet name="MIX" sheetId="5" r:id="rId4"/>
  </sheets>
  <definedNames>
    <definedName name="Scores01" localSheetId="0">ClassA!$A$1:$E$39</definedName>
    <definedName name="新建文本文档" localSheetId="1">ClassC!#REF!</definedName>
    <definedName name="新建文本文档_1" localSheetId="2">ClassB!#REF!</definedName>
    <definedName name="新建文本文档_1" localSheetId="1">ClassC!$C$2:$E$30</definedName>
    <definedName name="新建文本文档_2" localSheetId="2">ClassB!$C$2:$E$30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5" l="1"/>
  <c r="C6" i="5"/>
  <c r="B6" i="5"/>
  <c r="D4" i="5"/>
  <c r="C4" i="5"/>
  <c r="B4" i="5"/>
  <c r="C2" i="5"/>
  <c r="D2" i="5"/>
  <c r="B2" i="5"/>
  <c r="K14" i="3"/>
  <c r="K15" i="1"/>
  <c r="K2" i="1"/>
  <c r="K2" i="2"/>
  <c r="K2" i="3"/>
  <c r="L6" i="3"/>
  <c r="K6" i="3"/>
  <c r="J6" i="3"/>
  <c r="L4" i="3"/>
  <c r="K4" i="3"/>
  <c r="J4" i="3"/>
  <c r="L2" i="3"/>
  <c r="J2" i="3"/>
  <c r="L6" i="2"/>
  <c r="K6" i="2"/>
  <c r="J6" i="2"/>
  <c r="L4" i="2"/>
  <c r="K4" i="2"/>
  <c r="J4" i="2"/>
  <c r="L2" i="2"/>
  <c r="J2" i="2"/>
  <c r="L6" i="1"/>
  <c r="L4" i="1"/>
  <c r="L2" i="1"/>
  <c r="K6" i="1"/>
  <c r="K4" i="1"/>
  <c r="J6" i="1"/>
  <c r="J4" i="1"/>
  <c r="J2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5" i="1"/>
  <c r="H9" i="1"/>
  <c r="H13" i="1"/>
  <c r="H17" i="1"/>
  <c r="H21" i="1"/>
  <c r="H25" i="1"/>
  <c r="H29" i="1"/>
  <c r="H33" i="1"/>
  <c r="H37" i="1"/>
  <c r="H2" i="2"/>
  <c r="K15" i="2" s="1"/>
  <c r="H2" i="3"/>
  <c r="K13" i="3" s="1"/>
  <c r="H3" i="3"/>
  <c r="K12" i="3" s="1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2" i="3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2" i="2"/>
  <c r="G3" i="1"/>
  <c r="H3" i="1" s="1"/>
  <c r="G4" i="1"/>
  <c r="H4" i="1" s="1"/>
  <c r="G5" i="1"/>
  <c r="G6" i="1"/>
  <c r="H6" i="1" s="1"/>
  <c r="G7" i="1"/>
  <c r="H7" i="1" s="1"/>
  <c r="G8" i="1"/>
  <c r="H8" i="1" s="1"/>
  <c r="G9" i="1"/>
  <c r="G10" i="1"/>
  <c r="H10" i="1" s="1"/>
  <c r="G11" i="1"/>
  <c r="H11" i="1" s="1"/>
  <c r="G12" i="1"/>
  <c r="H12" i="1" s="1"/>
  <c r="G13" i="1"/>
  <c r="G14" i="1"/>
  <c r="H14" i="1" s="1"/>
  <c r="G15" i="1"/>
  <c r="H15" i="1" s="1"/>
  <c r="G16" i="1"/>
  <c r="H16" i="1" s="1"/>
  <c r="G17" i="1"/>
  <c r="G18" i="1"/>
  <c r="H18" i="1" s="1"/>
  <c r="G19" i="1"/>
  <c r="H19" i="1" s="1"/>
  <c r="G20" i="1"/>
  <c r="H20" i="1" s="1"/>
  <c r="G21" i="1"/>
  <c r="G22" i="1"/>
  <c r="H22" i="1" s="1"/>
  <c r="G23" i="1"/>
  <c r="H23" i="1" s="1"/>
  <c r="G24" i="1"/>
  <c r="H24" i="1" s="1"/>
  <c r="G25" i="1"/>
  <c r="G26" i="1"/>
  <c r="H26" i="1" s="1"/>
  <c r="G27" i="1"/>
  <c r="H27" i="1" s="1"/>
  <c r="G28" i="1"/>
  <c r="H28" i="1" s="1"/>
  <c r="G29" i="1"/>
  <c r="G30" i="1"/>
  <c r="H30" i="1" s="1"/>
  <c r="G31" i="1"/>
  <c r="H31" i="1" s="1"/>
  <c r="G32" i="1"/>
  <c r="H32" i="1" s="1"/>
  <c r="G33" i="1"/>
  <c r="G34" i="1"/>
  <c r="H34" i="1" s="1"/>
  <c r="G35" i="1"/>
  <c r="H35" i="1" s="1"/>
  <c r="G36" i="1"/>
  <c r="H36" i="1" s="1"/>
  <c r="G37" i="1"/>
  <c r="G38" i="1"/>
  <c r="H38" i="1" s="1"/>
  <c r="G39" i="1"/>
  <c r="H39" i="1" s="1"/>
  <c r="G2" i="1"/>
  <c r="H2" i="1" s="1"/>
  <c r="K14" i="1" s="1"/>
  <c r="K12" i="1" l="1"/>
  <c r="K16" i="1"/>
  <c r="K13" i="1"/>
  <c r="K15" i="3"/>
  <c r="G5" i="5" s="1"/>
  <c r="K16" i="3"/>
  <c r="K12" i="2"/>
  <c r="G2" i="5" s="1"/>
  <c r="K16" i="2"/>
  <c r="K13" i="2"/>
  <c r="G3" i="5" s="1"/>
  <c r="K14" i="2"/>
  <c r="G4" i="5" s="1"/>
  <c r="G6" i="5" l="1"/>
</calcChain>
</file>

<file path=xl/connections.xml><?xml version="1.0" encoding="utf-8"?>
<connections xmlns="http://schemas.openxmlformats.org/spreadsheetml/2006/main">
  <connection id="1" name="Scores01" type="6" refreshedVersion="6" background="1" saveData="1">
    <textPr codePage="936" sourceFile="C:\Users\lenovo\Desktop\Scores01.txt" semicolon="1">
      <textFields count="5">
        <textField/>
        <textField/>
        <textField/>
        <textField/>
        <textField/>
      </textFields>
    </textPr>
  </connection>
  <connection id="2" name="新建文本文档1" type="6" refreshedVersion="6" background="1" saveData="1">
    <textPr codePage="936" sourceFile="C:\Users\lenovo\Desktop\新建文本文档.txt">
      <textFields count="3">
        <textField/>
        <textField/>
        <textField/>
      </textFields>
    </textPr>
  </connection>
  <connection id="3" name="新建文本文档21" type="6" refreshedVersion="6" background="1" saveData="1">
    <textPr codePage="936" sourceFile="C:\Users\lenovo\Desktop\新建文本文档.txt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<sst xmlns="http://schemas.openxmlformats.org/spreadsheetml/2006/main" count="197" uniqueCount="130">
  <si>
    <t>ID</t>
  </si>
  <si>
    <t xml:space="preserve"> Name</t>
  </si>
  <si>
    <t xml:space="preserve"> Project</t>
  </si>
  <si>
    <t xml:space="preserve"> Mid-Term</t>
  </si>
  <si>
    <t xml:space="preserve"> Exam</t>
  </si>
  <si>
    <t xml:space="preserve"> Adam</t>
  </si>
  <si>
    <t xml:space="preserve"> Eva</t>
  </si>
  <si>
    <t xml:space="preserve"> Smith</t>
  </si>
  <si>
    <t xml:space="preserve"> Bob</t>
  </si>
  <si>
    <t xml:space="preserve"> Tom</t>
  </si>
  <si>
    <t xml:space="preserve"> York</t>
  </si>
  <si>
    <t xml:space="preserve"> Lisa</t>
  </si>
  <si>
    <t xml:space="preserve"> Hilton</t>
  </si>
  <si>
    <t xml:space="preserve"> Lincoln</t>
  </si>
  <si>
    <t xml:space="preserve"> Yourdon</t>
  </si>
  <si>
    <t xml:space="preserve"> White</t>
  </si>
  <si>
    <t xml:space="preserve"> Jack</t>
  </si>
  <si>
    <t xml:space="preserve"> Patrick</t>
  </si>
  <si>
    <t xml:space="preserve"> William</t>
  </si>
  <si>
    <t xml:space="preserve"> Kais</t>
  </si>
  <si>
    <t xml:space="preserve"> Hart</t>
  </si>
  <si>
    <t xml:space="preserve"> Marthon</t>
  </si>
  <si>
    <t xml:space="preserve"> Jackson</t>
  </si>
  <si>
    <t xml:space="preserve"> Nilson</t>
  </si>
  <si>
    <t xml:space="preserve"> Winston</t>
  </si>
  <si>
    <t xml:space="preserve"> Simon</t>
  </si>
  <si>
    <t xml:space="preserve"> Duke</t>
  </si>
  <si>
    <t xml:space="preserve"> Yale</t>
  </si>
  <si>
    <t xml:space="preserve"> Cambridge</t>
  </si>
  <si>
    <t xml:space="preserve"> Kucker</t>
  </si>
  <si>
    <t xml:space="preserve"> May</t>
  </si>
  <si>
    <t xml:space="preserve"> Amy</t>
  </si>
  <si>
    <t xml:space="preserve"> Pop</t>
  </si>
  <si>
    <t xml:space="preserve"> Lily</t>
  </si>
  <si>
    <t xml:space="preserve"> Marks</t>
  </si>
  <si>
    <t xml:space="preserve"> Digger</t>
  </si>
  <si>
    <t xml:space="preserve"> Black</t>
  </si>
  <si>
    <t xml:space="preserve"> Peppy</t>
  </si>
  <si>
    <t xml:space="preserve"> Houston</t>
  </si>
  <si>
    <t xml:space="preserve"> Frank</t>
  </si>
  <si>
    <t xml:space="preserve"> Susan</t>
  </si>
  <si>
    <t xml:space="preserve"> Bright</t>
  </si>
  <si>
    <t xml:space="preserve"> Wise</t>
  </si>
  <si>
    <t>ID</t>
    <phoneticPr fontId="1" type="noConversion"/>
  </si>
  <si>
    <t>Project</t>
    <phoneticPr fontId="1" type="noConversion"/>
  </si>
  <si>
    <t>Exam</t>
    <phoneticPr fontId="1" type="noConversion"/>
  </si>
  <si>
    <t>Mid-Term</t>
    <phoneticPr fontId="1" type="noConversion"/>
  </si>
  <si>
    <t>Abigal</t>
    <phoneticPr fontId="1" type="noConversion"/>
  </si>
  <si>
    <t>Ada</t>
    <phoneticPr fontId="1" type="noConversion"/>
  </si>
  <si>
    <t>Andy</t>
    <phoneticPr fontId="1" type="noConversion"/>
  </si>
  <si>
    <t>Anna</t>
    <phoneticPr fontId="1" type="noConversion"/>
  </si>
  <si>
    <t>Amy</t>
    <phoneticPr fontId="1" type="noConversion"/>
  </si>
  <si>
    <t>Bonnie</t>
    <phoneticPr fontId="1" type="noConversion"/>
  </si>
  <si>
    <t>Brenda</t>
    <phoneticPr fontId="1" type="noConversion"/>
  </si>
  <si>
    <t>Blythe</t>
    <phoneticPr fontId="1" type="noConversion"/>
  </si>
  <si>
    <t>Candice</t>
    <phoneticPr fontId="1" type="noConversion"/>
  </si>
  <si>
    <t>Carol</t>
    <phoneticPr fontId="1" type="noConversion"/>
  </si>
  <si>
    <t>Cherry</t>
    <phoneticPr fontId="1" type="noConversion"/>
  </si>
  <si>
    <t>Chris</t>
    <phoneticPr fontId="1" type="noConversion"/>
  </si>
  <si>
    <t>Cindy</t>
    <phoneticPr fontId="1" type="noConversion"/>
  </si>
  <si>
    <t>Cora</t>
    <phoneticPr fontId="1" type="noConversion"/>
  </si>
  <si>
    <t>Daisy</t>
    <phoneticPr fontId="1" type="noConversion"/>
  </si>
  <si>
    <t>Denise</t>
    <phoneticPr fontId="1" type="noConversion"/>
  </si>
  <si>
    <t>Ella</t>
    <phoneticPr fontId="1" type="noConversion"/>
  </si>
  <si>
    <t>Eileen</t>
    <phoneticPr fontId="1" type="noConversion"/>
  </si>
  <si>
    <t>Emma</t>
    <phoneticPr fontId="1" type="noConversion"/>
  </si>
  <si>
    <t>Emily</t>
    <phoneticPr fontId="1" type="noConversion"/>
  </si>
  <si>
    <t>Eve</t>
    <phoneticPr fontId="1" type="noConversion"/>
  </si>
  <si>
    <t>Frieda</t>
    <phoneticPr fontId="1" type="noConversion"/>
  </si>
  <si>
    <t>Grace</t>
    <phoneticPr fontId="1" type="noConversion"/>
  </si>
  <si>
    <t>Hebe</t>
    <phoneticPr fontId="1" type="noConversion"/>
  </si>
  <si>
    <t>Hellen</t>
    <phoneticPr fontId="1" type="noConversion"/>
  </si>
  <si>
    <t>Inga</t>
    <phoneticPr fontId="1" type="noConversion"/>
  </si>
  <si>
    <t>Ivy</t>
    <phoneticPr fontId="1" type="noConversion"/>
  </si>
  <si>
    <t>Irene</t>
    <phoneticPr fontId="1" type="noConversion"/>
  </si>
  <si>
    <t>Jamie</t>
    <phoneticPr fontId="1" type="noConversion"/>
  </si>
  <si>
    <t>Name</t>
    <phoneticPr fontId="1" type="noConversion"/>
  </si>
  <si>
    <t>Jane</t>
    <phoneticPr fontId="1" type="noConversion"/>
  </si>
  <si>
    <t>Janet</t>
    <phoneticPr fontId="1" type="noConversion"/>
  </si>
  <si>
    <t>Jean</t>
    <phoneticPr fontId="1" type="noConversion"/>
  </si>
  <si>
    <t>Joan</t>
    <phoneticPr fontId="1" type="noConversion"/>
  </si>
  <si>
    <t>John</t>
    <phoneticPr fontId="1" type="noConversion"/>
  </si>
  <si>
    <t>Jill</t>
    <phoneticPr fontId="1" type="noConversion"/>
  </si>
  <si>
    <t>Joy</t>
    <phoneticPr fontId="1" type="noConversion"/>
  </si>
  <si>
    <t>June</t>
    <phoneticPr fontId="1" type="noConversion"/>
  </si>
  <si>
    <t>Kitty</t>
    <phoneticPr fontId="1" type="noConversion"/>
  </si>
  <si>
    <t>Kay</t>
    <phoneticPr fontId="1" type="noConversion"/>
  </si>
  <si>
    <t>Lydia</t>
    <phoneticPr fontId="1" type="noConversion"/>
  </si>
  <si>
    <t>Lena</t>
    <phoneticPr fontId="1" type="noConversion"/>
  </si>
  <si>
    <t>Lucy</t>
    <phoneticPr fontId="1" type="noConversion"/>
  </si>
  <si>
    <t>Lulu</t>
    <phoneticPr fontId="1" type="noConversion"/>
  </si>
  <si>
    <t>Lucia</t>
    <phoneticPr fontId="1" type="noConversion"/>
  </si>
  <si>
    <t>May</t>
    <phoneticPr fontId="1" type="noConversion"/>
  </si>
  <si>
    <t>Monica</t>
    <phoneticPr fontId="1" type="noConversion"/>
  </si>
  <si>
    <t>Nancy</t>
    <phoneticPr fontId="1" type="noConversion"/>
  </si>
  <si>
    <t>Nicole</t>
    <phoneticPr fontId="1" type="noConversion"/>
  </si>
  <si>
    <t>Nina</t>
    <phoneticPr fontId="1" type="noConversion"/>
  </si>
  <si>
    <t>Olina</t>
    <phoneticPr fontId="1" type="noConversion"/>
  </si>
  <si>
    <t>Pamela</t>
    <phoneticPr fontId="1" type="noConversion"/>
  </si>
  <si>
    <t>Polly</t>
    <phoneticPr fontId="1" type="noConversion"/>
  </si>
  <si>
    <t>Rose</t>
    <phoneticPr fontId="1" type="noConversion"/>
  </si>
  <si>
    <t>Jack</t>
    <phoneticPr fontId="1" type="noConversion"/>
  </si>
  <si>
    <t>Sandaa</t>
    <phoneticPr fontId="1" type="noConversion"/>
  </si>
  <si>
    <t>Ruth</t>
    <phoneticPr fontId="1" type="noConversion"/>
  </si>
  <si>
    <t>Selma</t>
    <phoneticPr fontId="1" type="noConversion"/>
  </si>
  <si>
    <t>Grade</t>
    <phoneticPr fontId="1" type="noConversion"/>
  </si>
  <si>
    <t>Score</t>
    <phoneticPr fontId="1" type="noConversion"/>
  </si>
  <si>
    <t>Score</t>
    <phoneticPr fontId="1" type="noConversion"/>
  </si>
  <si>
    <t>Grade</t>
    <phoneticPr fontId="1" type="noConversion"/>
  </si>
  <si>
    <t>优秀</t>
    <phoneticPr fontId="1" type="noConversion"/>
  </si>
  <si>
    <t>不及格</t>
    <phoneticPr fontId="1" type="noConversion"/>
  </si>
  <si>
    <t>及格</t>
    <phoneticPr fontId="1" type="noConversion"/>
  </si>
  <si>
    <t>中等</t>
    <phoneticPr fontId="1" type="noConversion"/>
  </si>
  <si>
    <t>良好</t>
    <phoneticPr fontId="1" type="noConversion"/>
  </si>
  <si>
    <t>优秀[90,100]</t>
    <phoneticPr fontId="1" type="noConversion"/>
  </si>
  <si>
    <t>良好[80,89]</t>
    <phoneticPr fontId="1" type="noConversion"/>
  </si>
  <si>
    <t>中等[70,79]</t>
    <phoneticPr fontId="1" type="noConversion"/>
  </si>
  <si>
    <t>及格[60,69]</t>
    <phoneticPr fontId="1" type="noConversion"/>
  </si>
  <si>
    <t>不及格[0,59]</t>
    <phoneticPr fontId="1" type="noConversion"/>
  </si>
  <si>
    <t>Max(P)</t>
    <phoneticPr fontId="1" type="noConversion"/>
  </si>
  <si>
    <t>Max(M)</t>
    <phoneticPr fontId="1" type="noConversion"/>
  </si>
  <si>
    <t>Min(P)</t>
    <phoneticPr fontId="1" type="noConversion"/>
  </si>
  <si>
    <t>Average(P)</t>
    <phoneticPr fontId="1" type="noConversion"/>
  </si>
  <si>
    <t>Max(E)</t>
    <phoneticPr fontId="1" type="noConversion"/>
  </si>
  <si>
    <t>Min(M)</t>
    <phoneticPr fontId="1" type="noConversion"/>
  </si>
  <si>
    <t>Average(M)</t>
    <phoneticPr fontId="1" type="noConversion"/>
  </si>
  <si>
    <t>Min(E)</t>
    <phoneticPr fontId="1" type="noConversion"/>
  </si>
  <si>
    <t>Average(E)</t>
    <phoneticPr fontId="1" type="noConversion"/>
  </si>
  <si>
    <t>全年级数据</t>
    <phoneticPr fontId="1" type="noConversion"/>
  </si>
  <si>
    <t>人数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</si>
</sst>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 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</cellXfs>
  <cellStyles count="1">
    <cellStyle name="常规" xfId="0" builtinId="0"/>
  </cellStyles>
  <dxfs count="19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ClassA!$J$12:$J$16</c:f>
              <c:strCache>
                <c:ptCount val="5"/>
                <c:pt idx="0">
                  <c:v>优秀[90,100]</c:v>
                </c:pt>
                <c:pt idx="1">
                  <c:v>良好[80,89]</c:v>
                </c:pt>
                <c:pt idx="2">
                  <c:v>中等[70,79]</c:v>
                </c:pt>
                <c:pt idx="3">
                  <c:v>及格[60,69]</c:v>
                </c:pt>
                <c:pt idx="4">
                  <c:v>不及格[0,59]</c:v>
                </c:pt>
              </c:strCache>
            </c:strRef>
          </c:cat>
          <c:val>
            <c:numRef>
              <c:f>ClassA!$K$12:$K$16</c:f>
              <c:numCache>
                <c:formatCode>General</c:formatCode>
                <c:ptCount val="5"/>
                <c:pt idx="0">
                  <c:v>3</c:v>
                </c:pt>
                <c:pt idx="1">
                  <c:v>23</c:v>
                </c:pt>
                <c:pt idx="2">
                  <c:v>6</c:v>
                </c:pt>
                <c:pt idx="3">
                  <c:v>4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F1-48BB-94F5-EFA4CC294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92931656"/>
        <c:axId val="492933296"/>
      </c:barChart>
      <c:valAx>
        <c:axId val="49293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2931656"/>
        <c:crosses val="autoZero"/>
        <c:crossBetween val="between"/>
      </c:valAx>
      <c:catAx>
        <c:axId val="492931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29332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全年级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MIX!$F$2:$F$6</c:f>
              <c:strCache>
                <c:ptCount val="5"/>
                <c:pt idx="0">
                  <c:v>优秀[90,100]</c:v>
                </c:pt>
                <c:pt idx="1">
                  <c:v>良好[80,89]</c:v>
                </c:pt>
                <c:pt idx="2">
                  <c:v>中等[70,79]</c:v>
                </c:pt>
                <c:pt idx="3">
                  <c:v>及格[60,69]</c:v>
                </c:pt>
                <c:pt idx="4">
                  <c:v>不及格[0,59]</c:v>
                </c:pt>
              </c:strCache>
            </c:strRef>
          </c:cat>
          <c:val>
            <c:numRef>
              <c:f>MIX!$G$2:$G$6</c:f>
              <c:numCache>
                <c:formatCode>General</c:formatCode>
                <c:ptCount val="5"/>
                <c:pt idx="0">
                  <c:v>4</c:v>
                </c:pt>
                <c:pt idx="1">
                  <c:v>25</c:v>
                </c:pt>
                <c:pt idx="2">
                  <c:v>17</c:v>
                </c:pt>
                <c:pt idx="3">
                  <c:v>16</c:v>
                </c:pt>
                <c:pt idx="4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CD-4332-81CE-877289EF6B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92931656"/>
        <c:axId val="492933296"/>
      </c:barChart>
      <c:valAx>
        <c:axId val="49293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2931656"/>
        <c:crosses val="autoZero"/>
        <c:crossBetween val="between"/>
      </c:valAx>
      <c:catAx>
        <c:axId val="492931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29332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explosion val="8"/>
          <c:dPt>
            <c:idx val="0"/>
            <c:bubble3D val="0"/>
            <c:explosion val="2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112-4B20-B200-00B7AB4577DA}"/>
              </c:ext>
            </c:extLst>
          </c:dPt>
          <c:dPt>
            <c:idx val="1"/>
            <c:bubble3D val="0"/>
            <c:explosion val="2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112-4B20-B200-00B7AB4577DA}"/>
              </c:ext>
            </c:extLst>
          </c:dPt>
          <c:dPt>
            <c:idx val="2"/>
            <c:bubble3D val="0"/>
            <c:explosion val="5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112-4B20-B200-00B7AB4577DA}"/>
              </c:ext>
            </c:extLst>
          </c:dPt>
          <c:dPt>
            <c:idx val="3"/>
            <c:bubble3D val="0"/>
            <c:explosion val="2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112-4B20-B200-00B7AB4577DA}"/>
              </c:ext>
            </c:extLst>
          </c:dPt>
          <c:dPt>
            <c:idx val="4"/>
            <c:bubble3D val="0"/>
            <c:explosion val="5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112-4B20-B200-00B7AB4577D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MIX!$F$2:$F$6</c:f>
              <c:strCache>
                <c:ptCount val="5"/>
                <c:pt idx="0">
                  <c:v>优秀[90,100]</c:v>
                </c:pt>
                <c:pt idx="1">
                  <c:v>良好[80,89]</c:v>
                </c:pt>
                <c:pt idx="2">
                  <c:v>中等[70,79]</c:v>
                </c:pt>
                <c:pt idx="3">
                  <c:v>及格[60,69]</c:v>
                </c:pt>
                <c:pt idx="4">
                  <c:v>不及格[0,59]</c:v>
                </c:pt>
              </c:strCache>
            </c:strRef>
          </c:cat>
          <c:val>
            <c:numRef>
              <c:f>MIX!$G$2:$G$6</c:f>
              <c:numCache>
                <c:formatCode>General</c:formatCode>
                <c:ptCount val="5"/>
                <c:pt idx="0">
                  <c:v>4</c:v>
                </c:pt>
                <c:pt idx="1">
                  <c:v>25</c:v>
                </c:pt>
                <c:pt idx="2">
                  <c:v>17</c:v>
                </c:pt>
                <c:pt idx="3">
                  <c:v>16</c:v>
                </c:pt>
                <c:pt idx="4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112-4B20-B200-00B7AB4577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038998250218723"/>
          <c:y val="0.82002260134149896"/>
          <c:w val="0.52810892388451447"/>
          <c:h val="0.152199620880723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MIX!$F$2:$F$6</c:f>
              <c:strCache>
                <c:ptCount val="5"/>
                <c:pt idx="0">
                  <c:v>优秀[90,100]</c:v>
                </c:pt>
                <c:pt idx="1">
                  <c:v>良好[80,89]</c:v>
                </c:pt>
                <c:pt idx="2">
                  <c:v>中等[70,79]</c:v>
                </c:pt>
                <c:pt idx="3">
                  <c:v>及格[60,69]</c:v>
                </c:pt>
                <c:pt idx="4">
                  <c:v>不及格[0,59]</c:v>
                </c:pt>
              </c:strCache>
            </c:strRef>
          </c:cat>
          <c:val>
            <c:numRef>
              <c:f>MIX!$G$2:$G$6</c:f>
              <c:numCache>
                <c:formatCode>General</c:formatCode>
                <c:ptCount val="5"/>
                <c:pt idx="0">
                  <c:v>4</c:v>
                </c:pt>
                <c:pt idx="1">
                  <c:v>25</c:v>
                </c:pt>
                <c:pt idx="2">
                  <c:v>17</c:v>
                </c:pt>
                <c:pt idx="3">
                  <c:v>16</c:v>
                </c:pt>
                <c:pt idx="4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E7-4553-B256-269B905DFC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4540040"/>
        <c:axId val="564540368"/>
      </c:lineChart>
      <c:catAx>
        <c:axId val="564540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4540368"/>
        <c:crosses val="autoZero"/>
        <c:auto val="1"/>
        <c:lblAlgn val="ctr"/>
        <c:lblOffset val="100"/>
        <c:noMultiLvlLbl val="0"/>
      </c:catAx>
      <c:valAx>
        <c:axId val="56454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4540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31039588801399826"/>
          <c:y val="0.16336796442111404"/>
          <c:w val="0.37920822397200349"/>
          <c:h val="0.63201370662000578"/>
        </c:manualLayout>
      </c:layout>
      <c:pieChart>
        <c:varyColors val="1"/>
        <c:ser>
          <c:idx val="0"/>
          <c:order val="0"/>
          <c:explosion val="39"/>
          <c:dPt>
            <c:idx val="0"/>
            <c:bubble3D val="0"/>
            <c:explosion val="15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CC2-4CE1-831F-B3458788E64B}"/>
              </c:ext>
            </c:extLst>
          </c:dPt>
          <c:dPt>
            <c:idx val="1"/>
            <c:bubble3D val="0"/>
            <c:explosion val="8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CC2-4CE1-831F-B3458788E64B}"/>
              </c:ext>
            </c:extLst>
          </c:dPt>
          <c:dPt>
            <c:idx val="2"/>
            <c:bubble3D val="0"/>
            <c:explosion val="5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CC2-4CE1-831F-B3458788E64B}"/>
              </c:ext>
            </c:extLst>
          </c:dPt>
          <c:dPt>
            <c:idx val="3"/>
            <c:bubble3D val="0"/>
            <c:explosion val="5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CC2-4CE1-831F-B3458788E64B}"/>
              </c:ext>
            </c:extLst>
          </c:dPt>
          <c:dPt>
            <c:idx val="4"/>
            <c:bubble3D val="0"/>
            <c:explosion val="11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0CC2-4CE1-831F-B3458788E64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ClassA!$J$12:$J$16</c:f>
              <c:strCache>
                <c:ptCount val="5"/>
                <c:pt idx="0">
                  <c:v>优秀[90,100]</c:v>
                </c:pt>
                <c:pt idx="1">
                  <c:v>良好[80,89]</c:v>
                </c:pt>
                <c:pt idx="2">
                  <c:v>中等[70,79]</c:v>
                </c:pt>
                <c:pt idx="3">
                  <c:v>及格[60,69]</c:v>
                </c:pt>
                <c:pt idx="4">
                  <c:v>不及格[0,59]</c:v>
                </c:pt>
              </c:strCache>
            </c:strRef>
          </c:cat>
          <c:val>
            <c:numRef>
              <c:f>ClassA!$K$12:$K$16</c:f>
              <c:numCache>
                <c:formatCode>General</c:formatCode>
                <c:ptCount val="5"/>
                <c:pt idx="0">
                  <c:v>3</c:v>
                </c:pt>
                <c:pt idx="1">
                  <c:v>23</c:v>
                </c:pt>
                <c:pt idx="2">
                  <c:v>6</c:v>
                </c:pt>
                <c:pt idx="3">
                  <c:v>4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C2-4CE1-831F-B3458788E6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038998250218723"/>
          <c:y val="0.82002260134149896"/>
          <c:w val="0.52810892388451447"/>
          <c:h val="0.152199620880723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ClassA!$J$12:$J$16</c:f>
              <c:strCache>
                <c:ptCount val="5"/>
                <c:pt idx="0">
                  <c:v>优秀[90,100]</c:v>
                </c:pt>
                <c:pt idx="1">
                  <c:v>良好[80,89]</c:v>
                </c:pt>
                <c:pt idx="2">
                  <c:v>中等[70,79]</c:v>
                </c:pt>
                <c:pt idx="3">
                  <c:v>及格[60,69]</c:v>
                </c:pt>
                <c:pt idx="4">
                  <c:v>不及格[0,59]</c:v>
                </c:pt>
              </c:strCache>
            </c:strRef>
          </c:cat>
          <c:val>
            <c:numRef>
              <c:f>ClassA!$K$12:$K$16</c:f>
              <c:numCache>
                <c:formatCode>General</c:formatCode>
                <c:ptCount val="5"/>
                <c:pt idx="0">
                  <c:v>3</c:v>
                </c:pt>
                <c:pt idx="1">
                  <c:v>23</c:v>
                </c:pt>
                <c:pt idx="2">
                  <c:v>6</c:v>
                </c:pt>
                <c:pt idx="3">
                  <c:v>4</c:v>
                </c:pt>
                <c:pt idx="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F5-4C31-A1FE-5CEFE2B595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4540040"/>
        <c:axId val="564540368"/>
      </c:lineChart>
      <c:catAx>
        <c:axId val="564540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4540368"/>
        <c:crosses val="autoZero"/>
        <c:auto val="1"/>
        <c:lblAlgn val="ctr"/>
        <c:lblOffset val="100"/>
        <c:noMultiLvlLbl val="0"/>
      </c:catAx>
      <c:valAx>
        <c:axId val="56454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4540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ClassC!$J$12:$J$16</c:f>
              <c:strCache>
                <c:ptCount val="5"/>
                <c:pt idx="0">
                  <c:v>优秀[90,100]</c:v>
                </c:pt>
                <c:pt idx="1">
                  <c:v>良好[80,89]</c:v>
                </c:pt>
                <c:pt idx="2">
                  <c:v>中等[70,79]</c:v>
                </c:pt>
                <c:pt idx="3">
                  <c:v>及格[60,69]</c:v>
                </c:pt>
                <c:pt idx="4">
                  <c:v>不及格[0,59]</c:v>
                </c:pt>
              </c:strCache>
            </c:strRef>
          </c:cat>
          <c:val>
            <c:numRef>
              <c:f>ClassC!$K$12:$K$16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7</c:v>
                </c:pt>
                <c:pt idx="3">
                  <c:v>4</c:v>
                </c:pt>
                <c:pt idx="4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3F-4C0C-AEA0-B8E1E36A37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92931656"/>
        <c:axId val="492933296"/>
      </c:barChart>
      <c:valAx>
        <c:axId val="49293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2931656"/>
        <c:crosses val="autoZero"/>
        <c:crossBetween val="between"/>
      </c:valAx>
      <c:catAx>
        <c:axId val="492931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29332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30116688538932634"/>
          <c:y val="0.13872703412073492"/>
          <c:w val="0.42266622922134733"/>
          <c:h val="0.70444371536891226"/>
        </c:manualLayout>
      </c:layout>
      <c:pieChart>
        <c:varyColors val="1"/>
        <c:ser>
          <c:idx val="0"/>
          <c:order val="0"/>
          <c:explosion val="39"/>
          <c:dPt>
            <c:idx val="0"/>
            <c:bubble3D val="0"/>
            <c:explosion val="15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23F-4381-A025-C10553127BE0}"/>
              </c:ext>
            </c:extLst>
          </c:dPt>
          <c:dPt>
            <c:idx val="1"/>
            <c:bubble3D val="0"/>
            <c:explosion val="8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23F-4381-A025-C10553127BE0}"/>
              </c:ext>
            </c:extLst>
          </c:dPt>
          <c:dPt>
            <c:idx val="2"/>
            <c:bubble3D val="0"/>
            <c:explosion val="5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23F-4381-A025-C10553127BE0}"/>
              </c:ext>
            </c:extLst>
          </c:dPt>
          <c:dPt>
            <c:idx val="3"/>
            <c:bubble3D val="0"/>
            <c:explosion val="5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23F-4381-A025-C10553127BE0}"/>
              </c:ext>
            </c:extLst>
          </c:dPt>
          <c:dPt>
            <c:idx val="4"/>
            <c:bubble3D val="0"/>
            <c:explosion val="11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23F-4381-A025-C10553127BE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ClassC!$J$12:$J$16</c:f>
              <c:strCache>
                <c:ptCount val="5"/>
                <c:pt idx="0">
                  <c:v>优秀[90,100]</c:v>
                </c:pt>
                <c:pt idx="1">
                  <c:v>良好[80,89]</c:v>
                </c:pt>
                <c:pt idx="2">
                  <c:v>中等[70,79]</c:v>
                </c:pt>
                <c:pt idx="3">
                  <c:v>及格[60,69]</c:v>
                </c:pt>
                <c:pt idx="4">
                  <c:v>不及格[0,59]</c:v>
                </c:pt>
              </c:strCache>
            </c:strRef>
          </c:cat>
          <c:val>
            <c:numRef>
              <c:f>ClassC!$K$12:$K$16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7</c:v>
                </c:pt>
                <c:pt idx="3">
                  <c:v>4</c:v>
                </c:pt>
                <c:pt idx="4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23F-4381-A025-C10553127B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038998250218723"/>
          <c:y val="0.82002260134149896"/>
          <c:w val="0.52810892388451447"/>
          <c:h val="0.152199620880723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ClassC!$J$12:$J$16</c:f>
              <c:strCache>
                <c:ptCount val="5"/>
                <c:pt idx="0">
                  <c:v>优秀[90,100]</c:v>
                </c:pt>
                <c:pt idx="1">
                  <c:v>良好[80,89]</c:v>
                </c:pt>
                <c:pt idx="2">
                  <c:v>中等[70,79]</c:v>
                </c:pt>
                <c:pt idx="3">
                  <c:v>及格[60,69]</c:v>
                </c:pt>
                <c:pt idx="4">
                  <c:v>不及格[0,59]</c:v>
                </c:pt>
              </c:strCache>
            </c:strRef>
          </c:cat>
          <c:val>
            <c:numRef>
              <c:f>ClassC!$K$12:$K$16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7</c:v>
                </c:pt>
                <c:pt idx="3">
                  <c:v>4</c:v>
                </c:pt>
                <c:pt idx="4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2A-473D-8FA6-B83EAFE9B7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4540040"/>
        <c:axId val="564540368"/>
      </c:lineChart>
      <c:catAx>
        <c:axId val="564540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4540368"/>
        <c:crosses val="autoZero"/>
        <c:auto val="1"/>
        <c:lblAlgn val="ctr"/>
        <c:lblOffset val="100"/>
        <c:noMultiLvlLbl val="0"/>
      </c:catAx>
      <c:valAx>
        <c:axId val="56454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4540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ClassB!$J$12:$J$16</c:f>
              <c:strCache>
                <c:ptCount val="5"/>
                <c:pt idx="0">
                  <c:v>优秀[90,100]</c:v>
                </c:pt>
                <c:pt idx="1">
                  <c:v>良好[80,89]</c:v>
                </c:pt>
                <c:pt idx="2">
                  <c:v>中等[70,79]</c:v>
                </c:pt>
                <c:pt idx="3">
                  <c:v>及格[60,69]</c:v>
                </c:pt>
                <c:pt idx="4">
                  <c:v>不及格[0,59]</c:v>
                </c:pt>
              </c:strCache>
            </c:strRef>
          </c:cat>
          <c:val>
            <c:numRef>
              <c:f>ClassB!$K$12:$K$16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DA-436C-A243-96C18A47E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92931656"/>
        <c:axId val="492933296"/>
      </c:barChart>
      <c:valAx>
        <c:axId val="49293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2931656"/>
        <c:crosses val="autoZero"/>
        <c:crossBetween val="between"/>
      </c:valAx>
      <c:catAx>
        <c:axId val="492931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29332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30484033245844272"/>
          <c:y val="0.18651611256926218"/>
          <c:w val="0.36531933508311459"/>
          <c:h val="0.60886555847185764"/>
        </c:manualLayout>
      </c:layout>
      <c:pieChart>
        <c:varyColors val="1"/>
        <c:ser>
          <c:idx val="0"/>
          <c:order val="0"/>
          <c:explosion val="39"/>
          <c:dPt>
            <c:idx val="0"/>
            <c:bubble3D val="0"/>
            <c:explosion val="15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011-4787-9E01-2B4C5315AF06}"/>
              </c:ext>
            </c:extLst>
          </c:dPt>
          <c:dPt>
            <c:idx val="1"/>
            <c:bubble3D val="0"/>
            <c:explosion val="8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011-4787-9E01-2B4C5315AF06}"/>
              </c:ext>
            </c:extLst>
          </c:dPt>
          <c:dPt>
            <c:idx val="2"/>
            <c:bubble3D val="0"/>
            <c:explosion val="5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011-4787-9E01-2B4C5315AF06}"/>
              </c:ext>
            </c:extLst>
          </c:dPt>
          <c:dPt>
            <c:idx val="3"/>
            <c:bubble3D val="0"/>
            <c:explosion val="5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011-4787-9E01-2B4C5315AF06}"/>
              </c:ext>
            </c:extLst>
          </c:dPt>
          <c:dPt>
            <c:idx val="4"/>
            <c:bubble3D val="0"/>
            <c:explosion val="11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011-4787-9E01-2B4C5315AF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ClassB!$J$12:$J$16</c:f>
              <c:strCache>
                <c:ptCount val="5"/>
                <c:pt idx="0">
                  <c:v>优秀[90,100]</c:v>
                </c:pt>
                <c:pt idx="1">
                  <c:v>良好[80,89]</c:v>
                </c:pt>
                <c:pt idx="2">
                  <c:v>中等[70,79]</c:v>
                </c:pt>
                <c:pt idx="3">
                  <c:v>及格[60,69]</c:v>
                </c:pt>
                <c:pt idx="4">
                  <c:v>不及格[0,59]</c:v>
                </c:pt>
              </c:strCache>
            </c:strRef>
          </c:cat>
          <c:val>
            <c:numRef>
              <c:f>ClassB!$K$12:$K$16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011-4787-9E01-2B4C5315A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038998250218723"/>
          <c:y val="0.82002260134149896"/>
          <c:w val="0.52810892388451447"/>
          <c:h val="0.152199620880723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ClassB!$J$12:$J$16</c:f>
              <c:strCache>
                <c:ptCount val="5"/>
                <c:pt idx="0">
                  <c:v>优秀[90,100]</c:v>
                </c:pt>
                <c:pt idx="1">
                  <c:v>良好[80,89]</c:v>
                </c:pt>
                <c:pt idx="2">
                  <c:v>中等[70,79]</c:v>
                </c:pt>
                <c:pt idx="3">
                  <c:v>及格[60,69]</c:v>
                </c:pt>
                <c:pt idx="4">
                  <c:v>不及格[0,59]</c:v>
                </c:pt>
              </c:strCache>
            </c:strRef>
          </c:cat>
          <c:val>
            <c:numRef>
              <c:f>ClassB!$K$12:$K$16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C6-4600-AB48-DBFA8C2F23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4540040"/>
        <c:axId val="564540368"/>
      </c:lineChart>
      <c:catAx>
        <c:axId val="564540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4540368"/>
        <c:crosses val="autoZero"/>
        <c:auto val="1"/>
        <c:lblAlgn val="ctr"/>
        <c:lblOffset val="100"/>
        <c:noMultiLvlLbl val="0"/>
      </c:catAx>
      <c:valAx>
        <c:axId val="56454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4540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6350</xdr:colOff>
      <xdr:row>11</xdr:row>
      <xdr:rowOff>3175</xdr:rowOff>
    </xdr:from>
    <xdr:to>
      <xdr:col>17</xdr:col>
      <xdr:colOff>615950</xdr:colOff>
      <xdr:row>26</xdr:row>
      <xdr:rowOff>79375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C57547D-5A31-4989-AB92-BDC2DA77DD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19050</xdr:colOff>
      <xdr:row>26</xdr:row>
      <xdr:rowOff>73025</xdr:rowOff>
    </xdr:from>
    <xdr:to>
      <xdr:col>17</xdr:col>
      <xdr:colOff>628650</xdr:colOff>
      <xdr:row>41</xdr:row>
      <xdr:rowOff>149225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688436CD-B3E4-409A-B9B8-E9E698673A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41</xdr:row>
      <xdr:rowOff>155575</xdr:rowOff>
    </xdr:from>
    <xdr:to>
      <xdr:col>17</xdr:col>
      <xdr:colOff>609600</xdr:colOff>
      <xdr:row>57</xdr:row>
      <xdr:rowOff>53975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C28F2DCC-AFD6-432F-8BCB-AA308EE465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6350</xdr:colOff>
      <xdr:row>11</xdr:row>
      <xdr:rowOff>6350</xdr:rowOff>
    </xdr:from>
    <xdr:to>
      <xdr:col>17</xdr:col>
      <xdr:colOff>615950</xdr:colOff>
      <xdr:row>26</xdr:row>
      <xdr:rowOff>82550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A273C1C-FC37-41A8-B784-D773EB0740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6350</xdr:colOff>
      <xdr:row>26</xdr:row>
      <xdr:rowOff>69850</xdr:rowOff>
    </xdr:from>
    <xdr:to>
      <xdr:col>17</xdr:col>
      <xdr:colOff>615950</xdr:colOff>
      <xdr:row>41</xdr:row>
      <xdr:rowOff>146050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BBA4FA03-A751-4300-A062-9F62A503AD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6350</xdr:colOff>
      <xdr:row>41</xdr:row>
      <xdr:rowOff>146050</xdr:rowOff>
    </xdr:from>
    <xdr:to>
      <xdr:col>17</xdr:col>
      <xdr:colOff>615950</xdr:colOff>
      <xdr:row>57</xdr:row>
      <xdr:rowOff>44450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AE434248-B4D8-4805-958C-285575E3A1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6350</xdr:colOff>
      <xdr:row>10</xdr:row>
      <xdr:rowOff>171450</xdr:rowOff>
    </xdr:from>
    <xdr:to>
      <xdr:col>17</xdr:col>
      <xdr:colOff>615950</xdr:colOff>
      <xdr:row>26</xdr:row>
      <xdr:rowOff>69850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2532660-53B1-4BE9-B766-0065494484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6350</xdr:colOff>
      <xdr:row>26</xdr:row>
      <xdr:rowOff>57150</xdr:rowOff>
    </xdr:from>
    <xdr:to>
      <xdr:col>17</xdr:col>
      <xdr:colOff>615950</xdr:colOff>
      <xdr:row>41</xdr:row>
      <xdr:rowOff>133350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F0C17EE1-66F7-4041-8AAC-5A294F5A4A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41</xdr:row>
      <xdr:rowOff>120650</xdr:rowOff>
    </xdr:from>
    <xdr:to>
      <xdr:col>17</xdr:col>
      <xdr:colOff>609600</xdr:colOff>
      <xdr:row>57</xdr:row>
      <xdr:rowOff>19050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25A7D954-EF3D-4933-9FD0-4338605B17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6350</xdr:colOff>
      <xdr:row>0</xdr:row>
      <xdr:rowOff>0</xdr:rowOff>
    </xdr:from>
    <xdr:to>
      <xdr:col>14</xdr:col>
      <xdr:colOff>615950</xdr:colOff>
      <xdr:row>15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C1D6038-A371-495B-8CBE-BB069AE69A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15</xdr:row>
      <xdr:rowOff>69850</xdr:rowOff>
    </xdr:from>
    <xdr:to>
      <xdr:col>14</xdr:col>
      <xdr:colOff>609600</xdr:colOff>
      <xdr:row>30</xdr:row>
      <xdr:rowOff>146050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1EF25886-8CFB-42BD-8F2A-15CC2EA0B2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30</xdr:row>
      <xdr:rowOff>152400</xdr:rowOff>
    </xdr:from>
    <xdr:to>
      <xdr:col>14</xdr:col>
      <xdr:colOff>609600</xdr:colOff>
      <xdr:row>46</xdr:row>
      <xdr:rowOff>50800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A342BBF8-940B-45E4-8A7D-A3E52DE621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Scores01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新建文本文档_1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新建文本文档_2" connectionId="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9"/>
  <sheetViews>
    <sheetView tabSelected="1" topLeftCell="H1" workbookViewId="0">
      <selection activeCell="N9" sqref="N9"/>
    </sheetView>
  </sheetViews>
  <sheetFormatPr defaultRowHeight="14" x14ac:dyDescent="0.3"/>
  <cols>
    <col min="1" max="1" width="7.1640625" bestFit="1" customWidth="1"/>
    <col min="2" max="2" width="10.58203125" bestFit="1" customWidth="1"/>
    <col min="3" max="3" width="7.08203125" bestFit="1" customWidth="1"/>
    <col min="4" max="4" width="9.6640625" bestFit="1" customWidth="1"/>
    <col min="5" max="5" width="5.9140625" bestFit="1" customWidth="1"/>
    <col min="9" max="9" width="5.4140625" customWidth="1"/>
    <col min="10" max="10" width="13.33203125" customWidth="1"/>
  </cols>
  <sheetData>
    <row r="1" spans="1:1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106</v>
      </c>
      <c r="H1" s="1" t="s">
        <v>108</v>
      </c>
      <c r="J1" s="1" t="s">
        <v>119</v>
      </c>
      <c r="K1" s="1" t="s">
        <v>121</v>
      </c>
      <c r="L1" s="1" t="s">
        <v>122</v>
      </c>
    </row>
    <row r="2" spans="1:17" x14ac:dyDescent="0.3">
      <c r="A2" s="1">
        <v>150012</v>
      </c>
      <c r="B2" s="1" t="s">
        <v>5</v>
      </c>
      <c r="C2" s="1">
        <v>86</v>
      </c>
      <c r="D2" s="1">
        <v>75</v>
      </c>
      <c r="E2" s="1">
        <v>83</v>
      </c>
      <c r="G2" s="2">
        <f>0.3*C2+0.2*D2+0.5*E2</f>
        <v>82.3</v>
      </c>
      <c r="H2" s="1" t="str">
        <f>VLOOKUP(G2,P$3:Q$8,2)</f>
        <v>良好</v>
      </c>
      <c r="J2" s="1">
        <f>MAX(C2:C39)</f>
        <v>95</v>
      </c>
      <c r="K2" s="1">
        <f>MIN(C2:C39)</f>
        <v>65</v>
      </c>
      <c r="L2" s="2">
        <f>AVERAGE(C2:C39)</f>
        <v>81.736842105263165</v>
      </c>
    </row>
    <row r="3" spans="1:17" x14ac:dyDescent="0.3">
      <c r="A3" s="1">
        <v>150015</v>
      </c>
      <c r="B3" s="1" t="s">
        <v>6</v>
      </c>
      <c r="C3" s="1">
        <v>78</v>
      </c>
      <c r="D3" s="1">
        <v>88</v>
      </c>
      <c r="E3" s="1">
        <v>85</v>
      </c>
      <c r="G3" s="2">
        <f t="shared" ref="G3:G39" si="0">0.3*C3+0.2*D3+0.5*E3</f>
        <v>83.5</v>
      </c>
      <c r="H3" s="1" t="str">
        <f>VLOOKUP(G3,P$3:Q$8,2)</f>
        <v>良好</v>
      </c>
      <c r="J3" s="1" t="s">
        <v>120</v>
      </c>
      <c r="K3" s="1" t="s">
        <v>124</v>
      </c>
      <c r="L3" s="1" t="s">
        <v>125</v>
      </c>
      <c r="P3" s="1" t="s">
        <v>106</v>
      </c>
      <c r="Q3" s="1" t="s">
        <v>108</v>
      </c>
    </row>
    <row r="4" spans="1:17" x14ac:dyDescent="0.3">
      <c r="A4" s="1">
        <v>150017</v>
      </c>
      <c r="B4" s="1" t="s">
        <v>7</v>
      </c>
      <c r="C4" s="1">
        <v>90</v>
      </c>
      <c r="D4" s="1">
        <v>86</v>
      </c>
      <c r="E4" s="1">
        <v>95</v>
      </c>
      <c r="G4" s="2">
        <f t="shared" si="0"/>
        <v>91.7</v>
      </c>
      <c r="H4" s="1" t="str">
        <f>VLOOKUP(G4,P$3:Q$8,2)</f>
        <v>优秀</v>
      </c>
      <c r="J4" s="1">
        <f>MAX(D2:D39)</f>
        <v>88</v>
      </c>
      <c r="K4" s="1">
        <f>MIN(D2:D39)</f>
        <v>50</v>
      </c>
      <c r="L4" s="2">
        <f>AVERAGE(D2:D39)</f>
        <v>77.315789473684205</v>
      </c>
      <c r="P4" s="1">
        <v>0</v>
      </c>
      <c r="Q4" s="1" t="s">
        <v>110</v>
      </c>
    </row>
    <row r="5" spans="1:17" x14ac:dyDescent="0.3">
      <c r="A5" s="1">
        <v>151012</v>
      </c>
      <c r="B5" s="1" t="s">
        <v>8</v>
      </c>
      <c r="C5" s="1">
        <v>75</v>
      </c>
      <c r="D5" s="1">
        <v>68</v>
      </c>
      <c r="E5" s="1">
        <v>77</v>
      </c>
      <c r="G5" s="2">
        <f t="shared" si="0"/>
        <v>74.599999999999994</v>
      </c>
      <c r="H5" s="1" t="str">
        <f>VLOOKUP(G5,P$3:Q$8,2)</f>
        <v>中等</v>
      </c>
      <c r="J5" s="2" t="s">
        <v>123</v>
      </c>
      <c r="K5" s="2" t="s">
        <v>126</v>
      </c>
      <c r="L5" s="2" t="s">
        <v>127</v>
      </c>
      <c r="P5" s="1">
        <v>60</v>
      </c>
      <c r="Q5" s="1" t="s">
        <v>111</v>
      </c>
    </row>
    <row r="6" spans="1:17" x14ac:dyDescent="0.3">
      <c r="A6" s="1">
        <v>151306</v>
      </c>
      <c r="B6" s="1" t="s">
        <v>9</v>
      </c>
      <c r="C6" s="1">
        <v>85</v>
      </c>
      <c r="D6" s="1">
        <v>88</v>
      </c>
      <c r="E6" s="1">
        <v>90</v>
      </c>
      <c r="G6" s="2">
        <f t="shared" si="0"/>
        <v>88.1</v>
      </c>
      <c r="H6" s="1" t="str">
        <f>VLOOKUP(G6,P$3:Q$8,2)</f>
        <v>良好</v>
      </c>
      <c r="J6" s="1">
        <f>MAX(E2:E39)</f>
        <v>95</v>
      </c>
      <c r="K6" s="1">
        <f>MIN(E2:E39)</f>
        <v>45</v>
      </c>
      <c r="L6" s="2">
        <f>AVERAGE(E2:E39)</f>
        <v>79.868421052631575</v>
      </c>
      <c r="P6" s="1">
        <v>70</v>
      </c>
      <c r="Q6" s="1" t="s">
        <v>112</v>
      </c>
    </row>
    <row r="7" spans="1:17" x14ac:dyDescent="0.3">
      <c r="A7" s="1">
        <v>151312</v>
      </c>
      <c r="B7" s="1" t="s">
        <v>10</v>
      </c>
      <c r="C7" s="1">
        <v>70</v>
      </c>
      <c r="D7" s="1">
        <v>75</v>
      </c>
      <c r="E7" s="1">
        <v>66</v>
      </c>
      <c r="G7" s="2">
        <f t="shared" si="0"/>
        <v>69</v>
      </c>
      <c r="H7" s="1" t="str">
        <f>VLOOKUP(G7,P$3:Q$8,2)</f>
        <v>及格</v>
      </c>
      <c r="J7" s="1"/>
      <c r="K7" s="1"/>
      <c r="L7" s="1"/>
      <c r="P7" s="1">
        <v>80</v>
      </c>
      <c r="Q7" s="1" t="s">
        <v>113</v>
      </c>
    </row>
    <row r="8" spans="1:17" x14ac:dyDescent="0.3">
      <c r="A8" s="1">
        <v>151315</v>
      </c>
      <c r="B8" s="1" t="s">
        <v>11</v>
      </c>
      <c r="C8" s="1">
        <v>75</v>
      </c>
      <c r="D8" s="1">
        <v>80</v>
      </c>
      <c r="E8" s="1">
        <v>86</v>
      </c>
      <c r="G8" s="2">
        <f t="shared" si="0"/>
        <v>81.5</v>
      </c>
      <c r="H8" s="1" t="str">
        <f>VLOOKUP(G8,P$3:Q$8,2)</f>
        <v>良好</v>
      </c>
      <c r="J8" s="2"/>
      <c r="K8" s="2"/>
      <c r="L8" s="2"/>
      <c r="P8" s="1">
        <v>90</v>
      </c>
      <c r="Q8" s="1" t="s">
        <v>109</v>
      </c>
    </row>
    <row r="9" spans="1:17" x14ac:dyDescent="0.3">
      <c r="A9" s="1">
        <v>151412</v>
      </c>
      <c r="B9" s="1" t="s">
        <v>12</v>
      </c>
      <c r="C9" s="1">
        <v>95</v>
      </c>
      <c r="D9" s="1">
        <v>86</v>
      </c>
      <c r="E9" s="1">
        <v>92</v>
      </c>
      <c r="G9" s="2">
        <f t="shared" si="0"/>
        <v>91.7</v>
      </c>
      <c r="H9" s="1" t="str">
        <f>VLOOKUP(G9,P$3:Q$8,2)</f>
        <v>优秀</v>
      </c>
    </row>
    <row r="10" spans="1:17" x14ac:dyDescent="0.3">
      <c r="A10" s="1">
        <v>151417</v>
      </c>
      <c r="B10" s="1" t="s">
        <v>13</v>
      </c>
      <c r="C10" s="1">
        <v>70</v>
      </c>
      <c r="D10" s="1">
        <v>60</v>
      </c>
      <c r="E10" s="1">
        <v>55</v>
      </c>
      <c r="G10" s="2">
        <f t="shared" si="0"/>
        <v>60.5</v>
      </c>
      <c r="H10" s="1" t="str">
        <f>VLOOKUP(G10,P$3:Q$8,2)</f>
        <v>及格</v>
      </c>
    </row>
    <row r="11" spans="1:17" x14ac:dyDescent="0.3">
      <c r="A11" s="1">
        <v>151428</v>
      </c>
      <c r="B11" s="1" t="s">
        <v>14</v>
      </c>
      <c r="C11" s="1">
        <v>85</v>
      </c>
      <c r="D11" s="1">
        <v>75</v>
      </c>
      <c r="E11" s="1">
        <v>80</v>
      </c>
      <c r="G11" s="2">
        <f t="shared" si="0"/>
        <v>80.5</v>
      </c>
      <c r="H11" s="1" t="str">
        <f>VLOOKUP(G11,P$3:Q$8,2)</f>
        <v>良好</v>
      </c>
    </row>
    <row r="12" spans="1:17" x14ac:dyDescent="0.3">
      <c r="A12" s="1">
        <v>151501</v>
      </c>
      <c r="B12" s="1" t="s">
        <v>15</v>
      </c>
      <c r="C12" s="1">
        <v>75</v>
      </c>
      <c r="D12" s="1">
        <v>80</v>
      </c>
      <c r="E12" s="1">
        <v>83</v>
      </c>
      <c r="G12" s="2">
        <f t="shared" si="0"/>
        <v>80</v>
      </c>
      <c r="H12" s="1" t="str">
        <f>VLOOKUP(G12,P$3:Q$8,2)</f>
        <v>良好</v>
      </c>
      <c r="J12" s="1" t="s">
        <v>114</v>
      </c>
      <c r="K12">
        <f>COUNTIF(H2:H39,"优秀")</f>
        <v>3</v>
      </c>
    </row>
    <row r="13" spans="1:17" x14ac:dyDescent="0.3">
      <c r="A13" s="1">
        <v>151508</v>
      </c>
      <c r="B13" s="1" t="s">
        <v>16</v>
      </c>
      <c r="C13" s="1">
        <v>88</v>
      </c>
      <c r="D13" s="1">
        <v>75</v>
      </c>
      <c r="E13" s="1">
        <v>76</v>
      </c>
      <c r="G13" s="2">
        <f t="shared" si="0"/>
        <v>79.400000000000006</v>
      </c>
      <c r="H13" s="1" t="str">
        <f>VLOOKUP(G13,P$3:Q$8,2)</f>
        <v>中等</v>
      </c>
      <c r="J13" s="1" t="s">
        <v>115</v>
      </c>
      <c r="K13">
        <f>COUNTIF(H2:H39,"良好")</f>
        <v>23</v>
      </c>
    </row>
    <row r="14" spans="1:17" x14ac:dyDescent="0.3">
      <c r="A14" s="1">
        <v>151603</v>
      </c>
      <c r="B14" s="1" t="s">
        <v>17</v>
      </c>
      <c r="C14" s="1">
        <v>70</v>
      </c>
      <c r="D14" s="1">
        <v>83</v>
      </c>
      <c r="E14" s="1">
        <v>83</v>
      </c>
      <c r="G14" s="2">
        <f t="shared" si="0"/>
        <v>79.099999999999994</v>
      </c>
      <c r="H14" s="1" t="str">
        <f>VLOOKUP(G14,P$3:Q$8,2)</f>
        <v>中等</v>
      </c>
      <c r="J14" s="1" t="s">
        <v>116</v>
      </c>
      <c r="K14">
        <f>COUNTIF(H2:H39,"中等")</f>
        <v>6</v>
      </c>
    </row>
    <row r="15" spans="1:17" x14ac:dyDescent="0.3">
      <c r="A15" s="1">
        <v>151612</v>
      </c>
      <c r="B15" s="1" t="s">
        <v>18</v>
      </c>
      <c r="C15" s="1">
        <v>70</v>
      </c>
      <c r="D15" s="1">
        <v>50</v>
      </c>
      <c r="E15" s="1">
        <v>45</v>
      </c>
      <c r="G15" s="2">
        <f t="shared" si="0"/>
        <v>53.5</v>
      </c>
      <c r="H15" s="1" t="str">
        <f>VLOOKUP(G15,P$3:Q$8,2)</f>
        <v>不及格</v>
      </c>
      <c r="J15" s="1" t="s">
        <v>117</v>
      </c>
      <c r="K15">
        <f>COUNTIF(H2:H39,"及格")</f>
        <v>4</v>
      </c>
    </row>
    <row r="16" spans="1:17" x14ac:dyDescent="0.3">
      <c r="A16" s="1">
        <v>151711</v>
      </c>
      <c r="B16" s="1" t="s">
        <v>19</v>
      </c>
      <c r="C16" s="1">
        <v>93</v>
      </c>
      <c r="D16" s="1">
        <v>85</v>
      </c>
      <c r="E16" s="1">
        <v>88</v>
      </c>
      <c r="G16" s="2">
        <f t="shared" si="0"/>
        <v>88.9</v>
      </c>
      <c r="H16" s="1" t="str">
        <f>VLOOKUP(G16,P$3:Q$8,2)</f>
        <v>良好</v>
      </c>
      <c r="J16" s="1" t="s">
        <v>118</v>
      </c>
      <c r="K16">
        <f>COUNTIF(H2:H39,"不及格")</f>
        <v>2</v>
      </c>
    </row>
    <row r="17" spans="1:8" x14ac:dyDescent="0.3">
      <c r="A17" s="1">
        <v>151715</v>
      </c>
      <c r="B17" s="1" t="s">
        <v>20</v>
      </c>
      <c r="C17" s="1">
        <v>75</v>
      </c>
      <c r="D17" s="1">
        <v>75</v>
      </c>
      <c r="E17" s="1">
        <v>68</v>
      </c>
      <c r="G17" s="2">
        <f t="shared" si="0"/>
        <v>71.5</v>
      </c>
      <c r="H17" s="1" t="str">
        <f>VLOOKUP(G17,P$3:Q$8,2)</f>
        <v>中等</v>
      </c>
    </row>
    <row r="18" spans="1:8" x14ac:dyDescent="0.3">
      <c r="A18" s="1">
        <v>151809</v>
      </c>
      <c r="B18" s="1" t="s">
        <v>21</v>
      </c>
      <c r="C18" s="1">
        <v>65</v>
      </c>
      <c r="D18" s="1">
        <v>60</v>
      </c>
      <c r="E18" s="1">
        <v>63</v>
      </c>
      <c r="G18" s="2">
        <f t="shared" si="0"/>
        <v>63</v>
      </c>
      <c r="H18" s="1" t="str">
        <f>VLOOKUP(G18,P$3:Q$8,2)</f>
        <v>及格</v>
      </c>
    </row>
    <row r="19" spans="1:8" x14ac:dyDescent="0.3">
      <c r="A19" s="1">
        <v>151816</v>
      </c>
      <c r="B19" s="1" t="s">
        <v>22</v>
      </c>
      <c r="C19" s="1">
        <v>90</v>
      </c>
      <c r="D19" s="1">
        <v>88</v>
      </c>
      <c r="E19" s="1">
        <v>93</v>
      </c>
      <c r="G19" s="2">
        <f t="shared" si="0"/>
        <v>91.1</v>
      </c>
      <c r="H19" s="1" t="str">
        <f>VLOOKUP(G19,P$3:Q$8,2)</f>
        <v>优秀</v>
      </c>
    </row>
    <row r="20" spans="1:8" x14ac:dyDescent="0.3">
      <c r="A20" s="1">
        <v>151823</v>
      </c>
      <c r="B20" s="1" t="s">
        <v>23</v>
      </c>
      <c r="C20" s="1">
        <v>86</v>
      </c>
      <c r="D20" s="1">
        <v>75</v>
      </c>
      <c r="E20" s="1">
        <v>83</v>
      </c>
      <c r="G20" s="2">
        <f t="shared" si="0"/>
        <v>82.3</v>
      </c>
      <c r="H20" s="1" t="str">
        <f>VLOOKUP(G20,P$3:Q$8,2)</f>
        <v>良好</v>
      </c>
    </row>
    <row r="21" spans="1:8" x14ac:dyDescent="0.3">
      <c r="A21" s="1">
        <v>152101</v>
      </c>
      <c r="B21" s="1" t="s">
        <v>24</v>
      </c>
      <c r="C21" s="1">
        <v>80</v>
      </c>
      <c r="D21" s="1">
        <v>75</v>
      </c>
      <c r="E21" s="1">
        <v>88</v>
      </c>
      <c r="G21" s="2">
        <f t="shared" si="0"/>
        <v>83</v>
      </c>
      <c r="H21" s="1" t="str">
        <f>VLOOKUP(G21,P$3:Q$8,2)</f>
        <v>良好</v>
      </c>
    </row>
    <row r="22" spans="1:8" x14ac:dyDescent="0.3">
      <c r="A22" s="1">
        <v>152111</v>
      </c>
      <c r="B22" s="1" t="s">
        <v>25</v>
      </c>
      <c r="C22" s="1">
        <v>70</v>
      </c>
      <c r="D22" s="1">
        <v>65</v>
      </c>
      <c r="E22" s="1">
        <v>45</v>
      </c>
      <c r="G22" s="2">
        <f t="shared" si="0"/>
        <v>56.5</v>
      </c>
      <c r="H22" s="1" t="str">
        <f>VLOOKUP(G22,P$3:Q$8,2)</f>
        <v>不及格</v>
      </c>
    </row>
    <row r="23" spans="1:8" x14ac:dyDescent="0.3">
      <c r="A23" s="1">
        <v>152116</v>
      </c>
      <c r="B23" s="1" t="s">
        <v>26</v>
      </c>
      <c r="C23" s="1">
        <v>86</v>
      </c>
      <c r="D23" s="1">
        <v>75</v>
      </c>
      <c r="E23" s="1">
        <v>83</v>
      </c>
      <c r="G23" s="2">
        <f t="shared" si="0"/>
        <v>82.3</v>
      </c>
      <c r="H23" s="1" t="str">
        <f>VLOOKUP(G23,P$3:Q$8,2)</f>
        <v>良好</v>
      </c>
    </row>
    <row r="24" spans="1:8" x14ac:dyDescent="0.3">
      <c r="A24" s="1">
        <v>152122</v>
      </c>
      <c r="B24" s="1" t="s">
        <v>27</v>
      </c>
      <c r="C24" s="1">
        <v>93</v>
      </c>
      <c r="D24" s="1">
        <v>85</v>
      </c>
      <c r="E24" s="1">
        <v>88</v>
      </c>
      <c r="G24" s="2">
        <f t="shared" si="0"/>
        <v>88.9</v>
      </c>
      <c r="H24" s="1" t="str">
        <f>VLOOKUP(G24,P$3:Q$8,2)</f>
        <v>良好</v>
      </c>
    </row>
    <row r="25" spans="1:8" x14ac:dyDescent="0.3">
      <c r="A25" s="1">
        <v>152309</v>
      </c>
      <c r="B25" s="1" t="s">
        <v>28</v>
      </c>
      <c r="C25" s="1">
        <v>86</v>
      </c>
      <c r="D25" s="1">
        <v>75</v>
      </c>
      <c r="E25" s="1">
        <v>83</v>
      </c>
      <c r="G25" s="2">
        <f t="shared" si="0"/>
        <v>82.3</v>
      </c>
      <c r="H25" s="1" t="str">
        <f>VLOOKUP(G25,P$3:Q$8,2)</f>
        <v>良好</v>
      </c>
    </row>
    <row r="26" spans="1:8" x14ac:dyDescent="0.3">
      <c r="A26" s="1">
        <v>152311</v>
      </c>
      <c r="B26" s="1" t="s">
        <v>29</v>
      </c>
      <c r="C26" s="1">
        <v>80</v>
      </c>
      <c r="D26" s="1">
        <v>85</v>
      </c>
      <c r="E26" s="1">
        <v>83</v>
      </c>
      <c r="G26" s="2">
        <f t="shared" si="0"/>
        <v>82.5</v>
      </c>
      <c r="H26" s="1" t="str">
        <f>VLOOKUP(G26,P$3:Q$8,2)</f>
        <v>良好</v>
      </c>
    </row>
    <row r="27" spans="1:8" x14ac:dyDescent="0.3">
      <c r="A27" s="1">
        <v>152318</v>
      </c>
      <c r="B27" s="1" t="s">
        <v>30</v>
      </c>
      <c r="C27" s="1">
        <v>86</v>
      </c>
      <c r="D27" s="1">
        <v>75</v>
      </c>
      <c r="E27" s="1">
        <v>83</v>
      </c>
      <c r="G27" s="2">
        <f t="shared" si="0"/>
        <v>82.3</v>
      </c>
      <c r="H27" s="1" t="str">
        <f>VLOOKUP(G27,P$3:Q$8,2)</f>
        <v>良好</v>
      </c>
    </row>
    <row r="28" spans="1:8" x14ac:dyDescent="0.3">
      <c r="A28" s="1">
        <v>152319</v>
      </c>
      <c r="B28" s="1" t="s">
        <v>31</v>
      </c>
      <c r="C28" s="1">
        <v>93</v>
      </c>
      <c r="D28" s="1">
        <v>85</v>
      </c>
      <c r="E28" s="1">
        <v>88</v>
      </c>
      <c r="G28" s="2">
        <f t="shared" si="0"/>
        <v>88.9</v>
      </c>
      <c r="H28" s="1" t="str">
        <f>VLOOKUP(G28,P$3:Q$8,2)</f>
        <v>良好</v>
      </c>
    </row>
    <row r="29" spans="1:8" x14ac:dyDescent="0.3">
      <c r="A29" s="1">
        <v>152511</v>
      </c>
      <c r="B29" s="1" t="s">
        <v>32</v>
      </c>
      <c r="C29" s="1">
        <v>70</v>
      </c>
      <c r="D29" s="1">
        <v>66</v>
      </c>
      <c r="E29" s="1">
        <v>78</v>
      </c>
      <c r="G29" s="2">
        <f t="shared" si="0"/>
        <v>73.2</v>
      </c>
      <c r="H29" s="1" t="str">
        <f>VLOOKUP(G29,P$3:Q$8,2)</f>
        <v>中等</v>
      </c>
    </row>
    <row r="30" spans="1:8" x14ac:dyDescent="0.3">
      <c r="A30" s="1">
        <v>152512</v>
      </c>
      <c r="B30" s="1" t="s">
        <v>33</v>
      </c>
      <c r="C30" s="1">
        <v>86</v>
      </c>
      <c r="D30" s="1">
        <v>85</v>
      </c>
      <c r="E30" s="1">
        <v>93</v>
      </c>
      <c r="G30" s="2">
        <f t="shared" si="0"/>
        <v>89.3</v>
      </c>
      <c r="H30" s="1" t="str">
        <f>VLOOKUP(G30,P$3:Q$8,2)</f>
        <v>良好</v>
      </c>
    </row>
    <row r="31" spans="1:8" x14ac:dyDescent="0.3">
      <c r="A31" s="1">
        <v>152612</v>
      </c>
      <c r="B31" s="1" t="s">
        <v>34</v>
      </c>
      <c r="C31" s="1">
        <v>86</v>
      </c>
      <c r="D31" s="1">
        <v>75</v>
      </c>
      <c r="E31" s="1">
        <v>83</v>
      </c>
      <c r="G31" s="2">
        <f t="shared" si="0"/>
        <v>82.3</v>
      </c>
      <c r="H31" s="1" t="str">
        <f>VLOOKUP(G31,P$3:Q$8,2)</f>
        <v>良好</v>
      </c>
    </row>
    <row r="32" spans="1:8" x14ac:dyDescent="0.3">
      <c r="A32" s="1">
        <v>152702</v>
      </c>
      <c r="B32" s="1" t="s">
        <v>35</v>
      </c>
      <c r="C32" s="1">
        <v>93</v>
      </c>
      <c r="D32" s="1">
        <v>85</v>
      </c>
      <c r="E32" s="1">
        <v>88</v>
      </c>
      <c r="G32" s="2">
        <f t="shared" si="0"/>
        <v>88.9</v>
      </c>
      <c r="H32" s="1" t="str">
        <f>VLOOKUP(G32,P$3:Q$8,2)</f>
        <v>良好</v>
      </c>
    </row>
    <row r="33" spans="1:8" x14ac:dyDescent="0.3">
      <c r="A33" s="1">
        <v>152703</v>
      </c>
      <c r="B33" s="1" t="s">
        <v>36</v>
      </c>
      <c r="C33" s="1">
        <v>66</v>
      </c>
      <c r="D33" s="1">
        <v>75</v>
      </c>
      <c r="E33" s="1">
        <v>73</v>
      </c>
      <c r="G33" s="2">
        <f t="shared" si="0"/>
        <v>71.3</v>
      </c>
      <c r="H33" s="1" t="str">
        <f>VLOOKUP(G33,P$3:Q$8,2)</f>
        <v>中等</v>
      </c>
    </row>
    <row r="34" spans="1:8" x14ac:dyDescent="0.3">
      <c r="A34" s="1">
        <v>152713</v>
      </c>
      <c r="B34" s="1" t="s">
        <v>37</v>
      </c>
      <c r="C34" s="1">
        <v>86</v>
      </c>
      <c r="D34" s="1">
        <v>75</v>
      </c>
      <c r="E34" s="1">
        <v>83</v>
      </c>
      <c r="G34" s="2">
        <f t="shared" si="0"/>
        <v>82.3</v>
      </c>
      <c r="H34" s="1" t="str">
        <f>VLOOKUP(G34,P$3:Q$8,2)</f>
        <v>良好</v>
      </c>
    </row>
    <row r="35" spans="1:8" x14ac:dyDescent="0.3">
      <c r="A35" s="1">
        <v>152911</v>
      </c>
      <c r="B35" s="1" t="s">
        <v>38</v>
      </c>
      <c r="C35" s="1">
        <v>93</v>
      </c>
      <c r="D35" s="1">
        <v>85</v>
      </c>
      <c r="E35" s="1">
        <v>88</v>
      </c>
      <c r="G35" s="2">
        <f t="shared" si="0"/>
        <v>88.9</v>
      </c>
      <c r="H35" s="1" t="str">
        <f>VLOOKUP(G35,P$3:Q$8,2)</f>
        <v>良好</v>
      </c>
    </row>
    <row r="36" spans="1:8" x14ac:dyDescent="0.3">
      <c r="A36" s="1">
        <v>152918</v>
      </c>
      <c r="B36" s="1" t="s">
        <v>39</v>
      </c>
      <c r="C36" s="1">
        <v>86</v>
      </c>
      <c r="D36" s="1">
        <v>85</v>
      </c>
      <c r="E36" s="1">
        <v>83</v>
      </c>
      <c r="G36" s="2">
        <f t="shared" si="0"/>
        <v>84.3</v>
      </c>
      <c r="H36" s="1" t="str">
        <f>VLOOKUP(G36,P$3:Q$8,2)</f>
        <v>良好</v>
      </c>
    </row>
    <row r="37" spans="1:8" x14ac:dyDescent="0.3">
      <c r="A37" s="1">
        <v>152922</v>
      </c>
      <c r="B37" s="1" t="s">
        <v>40</v>
      </c>
      <c r="C37" s="1">
        <v>86</v>
      </c>
      <c r="D37" s="1">
        <v>75</v>
      </c>
      <c r="E37" s="1">
        <v>83</v>
      </c>
      <c r="G37" s="2">
        <f t="shared" si="0"/>
        <v>82.3</v>
      </c>
      <c r="H37" s="1" t="str">
        <f>VLOOKUP(G37,P$3:Q$8,2)</f>
        <v>良好</v>
      </c>
    </row>
    <row r="38" spans="1:8" x14ac:dyDescent="0.3">
      <c r="A38" s="1">
        <v>153003</v>
      </c>
      <c r="B38" s="1" t="s">
        <v>41</v>
      </c>
      <c r="C38" s="1">
        <v>83</v>
      </c>
      <c r="D38" s="1">
        <v>85</v>
      </c>
      <c r="E38" s="1">
        <v>88</v>
      </c>
      <c r="G38" s="2">
        <f t="shared" si="0"/>
        <v>85.9</v>
      </c>
      <c r="H38" s="1" t="str">
        <f>VLOOKUP(G38,P$3:Q$8,2)</f>
        <v>良好</v>
      </c>
    </row>
    <row r="39" spans="1:8" x14ac:dyDescent="0.3">
      <c r="A39" s="1">
        <v>153106</v>
      </c>
      <c r="B39" s="1" t="s">
        <v>42</v>
      </c>
      <c r="C39" s="1">
        <v>76</v>
      </c>
      <c r="D39" s="1">
        <v>75</v>
      </c>
      <c r="E39" s="1">
        <v>63</v>
      </c>
      <c r="G39" s="2">
        <f t="shared" si="0"/>
        <v>69.3</v>
      </c>
      <c r="H39" s="1" t="str">
        <f>VLOOKUP(G39,P$3:Q$8,2)</f>
        <v>及格</v>
      </c>
    </row>
  </sheetData>
  <phoneticPr fontId="1" type="noConversion"/>
  <conditionalFormatting sqref="C2:C39">
    <cfRule type="cellIs" dxfId="18" priority="11" operator="greaterThan">
      <formula>90</formula>
    </cfRule>
  </conditionalFormatting>
  <conditionalFormatting sqref="D2:D39">
    <cfRule type="cellIs" dxfId="17" priority="10" operator="greaterThan">
      <formula>90</formula>
    </cfRule>
  </conditionalFormatting>
  <conditionalFormatting sqref="E2:E39">
    <cfRule type="cellIs" dxfId="16" priority="9" operator="greaterThan">
      <formula>90</formula>
    </cfRule>
  </conditionalFormatting>
  <conditionalFormatting sqref="C2:E39">
    <cfRule type="cellIs" dxfId="15" priority="8" operator="lessThan">
      <formula>60</formula>
    </cfRule>
  </conditionalFormatting>
  <conditionalFormatting sqref="G2:G29 G31:G39">
    <cfRule type="cellIs" dxfId="14" priority="6" operator="lessThan">
      <formula>60</formula>
    </cfRule>
    <cfRule type="cellIs" dxfId="13" priority="7" operator="greaterThan">
      <formula>90</formula>
    </cfRule>
  </conditionalFormatting>
  <conditionalFormatting sqref="H2:H39">
    <cfRule type="cellIs" dxfId="12" priority="4" operator="equal">
      <formula>"不及格"</formula>
    </cfRule>
    <cfRule type="cellIs" dxfId="11" priority="5" operator="equal">
      <formula>"优秀"</formula>
    </cfRule>
  </conditionalFormatting>
  <conditionalFormatting sqref="C2:G29 C31:G39 C30:F30">
    <cfRule type="cellIs" dxfId="10" priority="2" operator="greaterThan">
      <formula>90</formula>
    </cfRule>
    <cfRule type="cellIs" dxfId="9" priority="3" operator="greaterThan">
      <formula>89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0"/>
  <sheetViews>
    <sheetView topLeftCell="H1" workbookViewId="0">
      <selection activeCell="P3" sqref="P3:Q8"/>
    </sheetView>
  </sheetViews>
  <sheetFormatPr defaultRowHeight="14" x14ac:dyDescent="0.3"/>
  <cols>
    <col min="1" max="8" width="8.6640625" style="1"/>
    <col min="9" max="9" width="6.25" style="1" customWidth="1"/>
    <col min="10" max="10" width="12.33203125" style="1" customWidth="1"/>
    <col min="11" max="16384" width="8.6640625" style="1"/>
  </cols>
  <sheetData>
    <row r="1" spans="1:17" x14ac:dyDescent="0.3">
      <c r="A1" s="1" t="s">
        <v>43</v>
      </c>
      <c r="B1" s="1" t="s">
        <v>76</v>
      </c>
      <c r="C1" s="1" t="s">
        <v>44</v>
      </c>
      <c r="D1" s="1" t="s">
        <v>46</v>
      </c>
      <c r="E1" s="1" t="s">
        <v>45</v>
      </c>
      <c r="G1" s="1" t="s">
        <v>106</v>
      </c>
      <c r="H1" s="1" t="s">
        <v>108</v>
      </c>
      <c r="J1" s="1" t="s">
        <v>119</v>
      </c>
      <c r="K1" s="1" t="s">
        <v>121</v>
      </c>
      <c r="L1" s="1" t="s">
        <v>122</v>
      </c>
    </row>
    <row r="2" spans="1:17" x14ac:dyDescent="0.3">
      <c r="A2" s="1">
        <v>160014</v>
      </c>
      <c r="B2" s="1" t="s">
        <v>75</v>
      </c>
      <c r="C2" s="1">
        <v>65</v>
      </c>
      <c r="D2" s="1">
        <v>44</v>
      </c>
      <c r="E2" s="1">
        <v>65</v>
      </c>
      <c r="G2" s="1">
        <f>0.3*C2+0.2*D2+0.5*E2</f>
        <v>60.8</v>
      </c>
      <c r="H2" s="1" t="str">
        <f>VLOOKUP(G2,P$3:Q$8,2)</f>
        <v>及格</v>
      </c>
      <c r="J2" s="1">
        <f>MAX(C2:C39)</f>
        <v>99</v>
      </c>
      <c r="K2" s="1">
        <f>MIN(C2:C39)</f>
        <v>25</v>
      </c>
      <c r="L2" s="2">
        <f>AVERAGE(C2:C39)</f>
        <v>55.96551724137931</v>
      </c>
    </row>
    <row r="3" spans="1:17" x14ac:dyDescent="0.3">
      <c r="A3" s="1">
        <v>160015</v>
      </c>
      <c r="B3" s="1" t="s">
        <v>77</v>
      </c>
      <c r="C3" s="1">
        <v>26</v>
      </c>
      <c r="D3" s="1">
        <v>24</v>
      </c>
      <c r="E3" s="1">
        <v>25</v>
      </c>
      <c r="G3" s="1">
        <f t="shared" ref="G3:G30" si="0">0.3*C3+0.2*D3+0.5*E3</f>
        <v>25.1</v>
      </c>
      <c r="H3" s="1" t="str">
        <f>VLOOKUP(G3,P$3:Q$8,2)</f>
        <v>不及格</v>
      </c>
      <c r="J3" s="1" t="s">
        <v>120</v>
      </c>
      <c r="K3" s="1" t="s">
        <v>124</v>
      </c>
      <c r="L3" s="1" t="s">
        <v>125</v>
      </c>
      <c r="P3" s="1" t="s">
        <v>106</v>
      </c>
      <c r="Q3" s="1" t="s">
        <v>108</v>
      </c>
    </row>
    <row r="4" spans="1:17" x14ac:dyDescent="0.3">
      <c r="A4" s="1">
        <v>160016</v>
      </c>
      <c r="B4" s="1" t="s">
        <v>78</v>
      </c>
      <c r="C4" s="1">
        <v>31</v>
      </c>
      <c r="D4" s="1">
        <v>38</v>
      </c>
      <c r="E4" s="1">
        <v>38</v>
      </c>
      <c r="G4" s="1">
        <f t="shared" si="0"/>
        <v>35.9</v>
      </c>
      <c r="H4" s="1" t="str">
        <f>VLOOKUP(G4,P$3:Q$8,2)</f>
        <v>不及格</v>
      </c>
      <c r="J4" s="1">
        <f>MAX(D2:D39)</f>
        <v>98</v>
      </c>
      <c r="K4" s="1">
        <f>MIN(D2:D39)</f>
        <v>24</v>
      </c>
      <c r="L4" s="2">
        <f>AVERAGE(D2:D39)</f>
        <v>63.724137931034484</v>
      </c>
      <c r="P4" s="1">
        <v>0</v>
      </c>
      <c r="Q4" s="1" t="s">
        <v>110</v>
      </c>
    </row>
    <row r="5" spans="1:17" x14ac:dyDescent="0.3">
      <c r="A5" s="1">
        <v>160017</v>
      </c>
      <c r="B5" s="1" t="s">
        <v>79</v>
      </c>
      <c r="C5" s="1">
        <v>87</v>
      </c>
      <c r="D5" s="1">
        <v>95</v>
      </c>
      <c r="E5" s="1">
        <v>96</v>
      </c>
      <c r="G5" s="1">
        <f t="shared" si="0"/>
        <v>93.1</v>
      </c>
      <c r="H5" s="1" t="str">
        <f>VLOOKUP(G5,P$3:Q$8,2)</f>
        <v>优秀</v>
      </c>
      <c r="J5" s="2" t="s">
        <v>123</v>
      </c>
      <c r="K5" s="2" t="s">
        <v>126</v>
      </c>
      <c r="L5" s="2" t="s">
        <v>127</v>
      </c>
      <c r="P5" s="1">
        <v>60</v>
      </c>
      <c r="Q5" s="1" t="s">
        <v>111</v>
      </c>
    </row>
    <row r="6" spans="1:17" x14ac:dyDescent="0.3">
      <c r="A6" s="1">
        <v>160018</v>
      </c>
      <c r="B6" s="1" t="s">
        <v>80</v>
      </c>
      <c r="C6" s="1">
        <v>41</v>
      </c>
      <c r="D6" s="1">
        <v>48</v>
      </c>
      <c r="E6" s="1">
        <v>58</v>
      </c>
      <c r="G6" s="1">
        <f t="shared" si="0"/>
        <v>50.9</v>
      </c>
      <c r="H6" s="1" t="str">
        <f>VLOOKUP(G6,P$3:Q$8,2)</f>
        <v>不及格</v>
      </c>
      <c r="J6" s="1">
        <f>MAX(E2:E39)</f>
        <v>97</v>
      </c>
      <c r="K6" s="1">
        <f>MIN(E2:E39)</f>
        <v>20</v>
      </c>
      <c r="L6" s="2">
        <f>AVERAGE(E2:E39)</f>
        <v>55.827586206896555</v>
      </c>
      <c r="P6" s="1">
        <v>70</v>
      </c>
      <c r="Q6" s="1" t="s">
        <v>112</v>
      </c>
    </row>
    <row r="7" spans="1:17" x14ac:dyDescent="0.3">
      <c r="A7" s="1">
        <v>160019</v>
      </c>
      <c r="B7" s="1" t="s">
        <v>81</v>
      </c>
      <c r="C7" s="1">
        <v>92</v>
      </c>
      <c r="D7" s="1">
        <v>38</v>
      </c>
      <c r="E7" s="1">
        <v>82</v>
      </c>
      <c r="G7" s="1">
        <f t="shared" si="0"/>
        <v>76.199999999999989</v>
      </c>
      <c r="H7" s="1" t="str">
        <f>VLOOKUP(G7,P$3:Q$8,2)</f>
        <v>中等</v>
      </c>
      <c r="P7" s="1">
        <v>80</v>
      </c>
      <c r="Q7" s="1" t="s">
        <v>113</v>
      </c>
    </row>
    <row r="8" spans="1:17" x14ac:dyDescent="0.3">
      <c r="A8" s="1">
        <v>160020</v>
      </c>
      <c r="B8" s="1" t="s">
        <v>82</v>
      </c>
      <c r="C8" s="1">
        <v>97</v>
      </c>
      <c r="D8" s="1">
        <v>38</v>
      </c>
      <c r="E8" s="1">
        <v>52</v>
      </c>
      <c r="G8" s="1">
        <f t="shared" si="0"/>
        <v>62.699999999999996</v>
      </c>
      <c r="H8" s="1" t="str">
        <f>VLOOKUP(G8,P$3:Q$8,2)</f>
        <v>及格</v>
      </c>
      <c r="J8" s="2"/>
      <c r="K8" s="2"/>
      <c r="L8" s="2"/>
      <c r="P8" s="1">
        <v>90</v>
      </c>
      <c r="Q8" s="1" t="s">
        <v>109</v>
      </c>
    </row>
    <row r="9" spans="1:17" x14ac:dyDescent="0.3">
      <c r="A9" s="1">
        <v>160021</v>
      </c>
      <c r="B9" s="1" t="s">
        <v>83</v>
      </c>
      <c r="C9" s="1">
        <v>42</v>
      </c>
      <c r="D9" s="1">
        <v>53</v>
      </c>
      <c r="E9" s="1">
        <v>70</v>
      </c>
      <c r="G9" s="1">
        <f t="shared" si="0"/>
        <v>58.2</v>
      </c>
      <c r="H9" s="1" t="str">
        <f>VLOOKUP(G9,P$3:Q$8,2)</f>
        <v>不及格</v>
      </c>
    </row>
    <row r="10" spans="1:17" x14ac:dyDescent="0.3">
      <c r="A10" s="1">
        <v>160022</v>
      </c>
      <c r="B10" s="1" t="s">
        <v>84</v>
      </c>
      <c r="C10" s="1">
        <v>64</v>
      </c>
      <c r="D10" s="1">
        <v>35</v>
      </c>
      <c r="E10" s="1">
        <v>92</v>
      </c>
      <c r="G10" s="1">
        <f t="shared" si="0"/>
        <v>72.2</v>
      </c>
      <c r="H10" s="1" t="str">
        <f>VLOOKUP(G10,P$3:Q$8,2)</f>
        <v>中等</v>
      </c>
    </row>
    <row r="11" spans="1:17" x14ac:dyDescent="0.3">
      <c r="A11" s="1">
        <v>160023</v>
      </c>
      <c r="B11" s="1" t="s">
        <v>85</v>
      </c>
      <c r="C11" s="1">
        <v>37</v>
      </c>
      <c r="D11" s="1">
        <v>93</v>
      </c>
      <c r="E11" s="1">
        <v>83</v>
      </c>
      <c r="G11" s="1">
        <f t="shared" si="0"/>
        <v>71.2</v>
      </c>
      <c r="H11" s="1" t="str">
        <f>VLOOKUP(G11,P$3:Q$8,2)</f>
        <v>中等</v>
      </c>
    </row>
    <row r="12" spans="1:17" x14ac:dyDescent="0.3">
      <c r="A12" s="1">
        <v>160024</v>
      </c>
      <c r="B12" s="1" t="s">
        <v>86</v>
      </c>
      <c r="C12" s="1">
        <v>45</v>
      </c>
      <c r="D12" s="1">
        <v>75</v>
      </c>
      <c r="E12" s="1">
        <v>33</v>
      </c>
      <c r="G12" s="1">
        <f t="shared" si="0"/>
        <v>45</v>
      </c>
      <c r="H12" s="1" t="str">
        <f>VLOOKUP(G12,P$3:Q$8,2)</f>
        <v>不及格</v>
      </c>
      <c r="J12" s="1" t="s">
        <v>114</v>
      </c>
      <c r="K12">
        <f>COUNTIF(H2:H39,"优秀")</f>
        <v>1</v>
      </c>
    </row>
    <row r="13" spans="1:17" x14ac:dyDescent="0.3">
      <c r="A13" s="1">
        <v>160025</v>
      </c>
      <c r="B13" s="1" t="s">
        <v>87</v>
      </c>
      <c r="C13" s="1">
        <v>62</v>
      </c>
      <c r="D13" s="1">
        <v>65</v>
      </c>
      <c r="E13" s="1">
        <v>35</v>
      </c>
      <c r="G13" s="1">
        <f t="shared" si="0"/>
        <v>49.099999999999994</v>
      </c>
      <c r="H13" s="1" t="str">
        <f>VLOOKUP(G13,P$3:Q$8,2)</f>
        <v>不及格</v>
      </c>
      <c r="J13" s="1" t="s">
        <v>115</v>
      </c>
      <c r="K13">
        <f>COUNTIF(H2:H39,"良好")</f>
        <v>1</v>
      </c>
    </row>
    <row r="14" spans="1:17" x14ac:dyDescent="0.3">
      <c r="A14" s="1">
        <v>160026</v>
      </c>
      <c r="B14" s="1" t="s">
        <v>88</v>
      </c>
      <c r="C14" s="1">
        <v>48</v>
      </c>
      <c r="D14" s="1">
        <v>75</v>
      </c>
      <c r="E14" s="1">
        <v>70</v>
      </c>
      <c r="G14" s="1">
        <f t="shared" si="0"/>
        <v>64.400000000000006</v>
      </c>
      <c r="H14" s="1" t="str">
        <f>VLOOKUP(G14,P$3:Q$8,2)</f>
        <v>及格</v>
      </c>
      <c r="J14" s="1" t="s">
        <v>116</v>
      </c>
      <c r="K14">
        <f>COUNTIF(H2:H39,"中等")</f>
        <v>7</v>
      </c>
    </row>
    <row r="15" spans="1:17" x14ac:dyDescent="0.3">
      <c r="A15" s="1">
        <v>160027</v>
      </c>
      <c r="B15" s="1" t="s">
        <v>89</v>
      </c>
      <c r="C15" s="1">
        <v>25</v>
      </c>
      <c r="D15" s="1">
        <v>59</v>
      </c>
      <c r="E15" s="1">
        <v>97</v>
      </c>
      <c r="G15" s="1">
        <f t="shared" si="0"/>
        <v>67.8</v>
      </c>
      <c r="H15" s="1" t="str">
        <f>VLOOKUP(G15,P$3:Q$8,2)</f>
        <v>及格</v>
      </c>
      <c r="J15" s="1" t="s">
        <v>117</v>
      </c>
      <c r="K15">
        <f>COUNTIF(H2:H39,"及格")</f>
        <v>4</v>
      </c>
    </row>
    <row r="16" spans="1:17" x14ac:dyDescent="0.3">
      <c r="A16" s="1">
        <v>160028</v>
      </c>
      <c r="B16" s="1" t="s">
        <v>90</v>
      </c>
      <c r="C16" s="1">
        <v>79</v>
      </c>
      <c r="D16" s="1">
        <v>95</v>
      </c>
      <c r="E16" s="1">
        <v>31</v>
      </c>
      <c r="G16" s="1">
        <f t="shared" si="0"/>
        <v>58.2</v>
      </c>
      <c r="H16" s="1" t="str">
        <f>VLOOKUP(G16,P$3:Q$8,2)</f>
        <v>不及格</v>
      </c>
      <c r="J16" s="1" t="s">
        <v>118</v>
      </c>
      <c r="K16">
        <f>COUNTIF(H2:H39,"不及格")</f>
        <v>16</v>
      </c>
    </row>
    <row r="17" spans="1:8" x14ac:dyDescent="0.3">
      <c r="A17" s="1">
        <v>160029</v>
      </c>
      <c r="B17" s="1" t="s">
        <v>91</v>
      </c>
      <c r="C17" s="1">
        <v>74</v>
      </c>
      <c r="D17" s="1">
        <v>46</v>
      </c>
      <c r="E17" s="1">
        <v>43</v>
      </c>
      <c r="G17" s="1">
        <f t="shared" si="0"/>
        <v>52.9</v>
      </c>
      <c r="H17" s="1" t="str">
        <f>VLOOKUP(G17,P$3:Q$8,2)</f>
        <v>不及格</v>
      </c>
    </row>
    <row r="18" spans="1:8" x14ac:dyDescent="0.3">
      <c r="A18" s="1">
        <v>160030</v>
      </c>
      <c r="B18" s="1" t="s">
        <v>92</v>
      </c>
      <c r="C18" s="1">
        <v>39</v>
      </c>
      <c r="D18" s="1">
        <v>98</v>
      </c>
      <c r="E18" s="1">
        <v>52</v>
      </c>
      <c r="G18" s="1">
        <f t="shared" si="0"/>
        <v>57.3</v>
      </c>
      <c r="H18" s="1" t="str">
        <f>VLOOKUP(G18,P$3:Q$8,2)</f>
        <v>不及格</v>
      </c>
    </row>
    <row r="19" spans="1:8" x14ac:dyDescent="0.3">
      <c r="A19" s="1">
        <v>160031</v>
      </c>
      <c r="B19" s="1" t="s">
        <v>93</v>
      </c>
      <c r="C19" s="1">
        <v>99</v>
      </c>
      <c r="D19" s="1">
        <v>59</v>
      </c>
      <c r="E19" s="1">
        <v>59</v>
      </c>
      <c r="G19" s="1">
        <f t="shared" si="0"/>
        <v>71</v>
      </c>
      <c r="H19" s="1" t="str">
        <f>VLOOKUP(G19,P$3:Q$8,2)</f>
        <v>中等</v>
      </c>
    </row>
    <row r="20" spans="1:8" x14ac:dyDescent="0.3">
      <c r="A20" s="1">
        <v>160032</v>
      </c>
      <c r="B20" s="1" t="s">
        <v>94</v>
      </c>
      <c r="C20" s="1">
        <v>34</v>
      </c>
      <c r="D20" s="1">
        <v>73</v>
      </c>
      <c r="E20" s="1">
        <v>28</v>
      </c>
      <c r="G20" s="1">
        <f t="shared" si="0"/>
        <v>38.799999999999997</v>
      </c>
      <c r="H20" s="1" t="str">
        <f>VLOOKUP(G20,P$3:Q$8,2)</f>
        <v>不及格</v>
      </c>
    </row>
    <row r="21" spans="1:8" x14ac:dyDescent="0.3">
      <c r="A21" s="1">
        <v>160033</v>
      </c>
      <c r="B21" s="1" t="s">
        <v>95</v>
      </c>
      <c r="C21" s="1">
        <v>59</v>
      </c>
      <c r="D21" s="1">
        <v>55</v>
      </c>
      <c r="E21" s="1">
        <v>24</v>
      </c>
      <c r="G21" s="1">
        <f t="shared" si="0"/>
        <v>40.700000000000003</v>
      </c>
      <c r="H21" s="1" t="str">
        <f>VLOOKUP(G21,P$3:Q$8,2)</f>
        <v>不及格</v>
      </c>
    </row>
    <row r="22" spans="1:8" x14ac:dyDescent="0.3">
      <c r="A22" s="1">
        <v>160034</v>
      </c>
      <c r="B22" s="1" t="s">
        <v>96</v>
      </c>
      <c r="C22" s="1">
        <v>38</v>
      </c>
      <c r="D22" s="1">
        <v>70</v>
      </c>
      <c r="E22" s="1">
        <v>34</v>
      </c>
      <c r="G22" s="1">
        <f t="shared" si="0"/>
        <v>42.4</v>
      </c>
      <c r="H22" s="1" t="str">
        <f>VLOOKUP(G22,P$3:Q$8,2)</f>
        <v>不及格</v>
      </c>
    </row>
    <row r="23" spans="1:8" x14ac:dyDescent="0.3">
      <c r="A23" s="1">
        <v>160035</v>
      </c>
      <c r="B23" s="1" t="s">
        <v>97</v>
      </c>
      <c r="C23" s="1">
        <v>48</v>
      </c>
      <c r="D23" s="1">
        <v>94</v>
      </c>
      <c r="E23" s="1">
        <v>41</v>
      </c>
      <c r="G23" s="1">
        <f t="shared" si="0"/>
        <v>53.7</v>
      </c>
      <c r="H23" s="1" t="str">
        <f>VLOOKUP(G23,P$3:Q$8,2)</f>
        <v>不及格</v>
      </c>
    </row>
    <row r="24" spans="1:8" x14ac:dyDescent="0.3">
      <c r="A24" s="1">
        <v>160036</v>
      </c>
      <c r="B24" s="1" t="s">
        <v>98</v>
      </c>
      <c r="C24" s="1">
        <v>72</v>
      </c>
      <c r="D24" s="1">
        <v>86</v>
      </c>
      <c r="E24" s="1">
        <v>74</v>
      </c>
      <c r="G24" s="1">
        <f t="shared" si="0"/>
        <v>75.8</v>
      </c>
      <c r="H24" s="1" t="str">
        <f>VLOOKUP(G24,P$3:Q$8,2)</f>
        <v>中等</v>
      </c>
    </row>
    <row r="25" spans="1:8" x14ac:dyDescent="0.3">
      <c r="A25" s="1">
        <v>160037</v>
      </c>
      <c r="B25" s="1" t="s">
        <v>99</v>
      </c>
      <c r="C25" s="1">
        <v>45</v>
      </c>
      <c r="D25" s="1">
        <v>48</v>
      </c>
      <c r="E25" s="1">
        <v>34</v>
      </c>
      <c r="G25" s="1">
        <f t="shared" si="0"/>
        <v>40.1</v>
      </c>
      <c r="H25" s="1" t="str">
        <f>VLOOKUP(G25,P$3:Q$8,2)</f>
        <v>不及格</v>
      </c>
    </row>
    <row r="26" spans="1:8" x14ac:dyDescent="0.3">
      <c r="A26" s="1">
        <v>160038</v>
      </c>
      <c r="B26" s="1" t="s">
        <v>100</v>
      </c>
      <c r="C26" s="1">
        <v>53</v>
      </c>
      <c r="D26" s="1">
        <v>70</v>
      </c>
      <c r="E26" s="1">
        <v>27</v>
      </c>
      <c r="G26" s="1">
        <f t="shared" si="0"/>
        <v>43.4</v>
      </c>
      <c r="H26" s="1" t="str">
        <f>VLOOKUP(G26,P$3:Q$8,2)</f>
        <v>不及格</v>
      </c>
    </row>
    <row r="27" spans="1:8" x14ac:dyDescent="0.3">
      <c r="A27" s="1">
        <v>160039</v>
      </c>
      <c r="B27" s="1" t="s">
        <v>101</v>
      </c>
      <c r="C27" s="1">
        <v>27</v>
      </c>
      <c r="D27" s="1">
        <v>30</v>
      </c>
      <c r="E27" s="1">
        <v>20</v>
      </c>
      <c r="G27" s="1">
        <f t="shared" si="0"/>
        <v>24.1</v>
      </c>
      <c r="H27" s="1" t="str">
        <f>VLOOKUP(G27,P$3:Q$8,2)</f>
        <v>不及格</v>
      </c>
    </row>
    <row r="28" spans="1:8" x14ac:dyDescent="0.3">
      <c r="A28" s="1">
        <v>160040</v>
      </c>
      <c r="B28" s="1" t="s">
        <v>102</v>
      </c>
      <c r="C28" s="1">
        <v>46</v>
      </c>
      <c r="D28" s="1">
        <v>87</v>
      </c>
      <c r="E28" s="1">
        <v>92</v>
      </c>
      <c r="G28" s="1">
        <f t="shared" si="0"/>
        <v>77.2</v>
      </c>
      <c r="H28" s="1" t="str">
        <f>VLOOKUP(G28,P$3:Q$8,2)</f>
        <v>中等</v>
      </c>
    </row>
    <row r="29" spans="1:8" x14ac:dyDescent="0.3">
      <c r="A29" s="1">
        <v>160041</v>
      </c>
      <c r="B29" s="1" t="s">
        <v>103</v>
      </c>
      <c r="C29" s="1">
        <v>79</v>
      </c>
      <c r="D29" s="1">
        <v>84</v>
      </c>
      <c r="E29" s="1">
        <v>94</v>
      </c>
      <c r="G29" s="1">
        <f t="shared" si="0"/>
        <v>87.5</v>
      </c>
      <c r="H29" s="1" t="str">
        <f>VLOOKUP(G29,P$3:Q$8,2)</f>
        <v>良好</v>
      </c>
    </row>
    <row r="30" spans="1:8" x14ac:dyDescent="0.3">
      <c r="A30" s="1">
        <v>160042</v>
      </c>
      <c r="B30" s="1" t="s">
        <v>104</v>
      </c>
      <c r="C30" s="1">
        <v>69</v>
      </c>
      <c r="D30" s="1">
        <v>73</v>
      </c>
      <c r="E30" s="1">
        <v>70</v>
      </c>
      <c r="G30" s="1">
        <f t="shared" si="0"/>
        <v>70.3</v>
      </c>
      <c r="H30" s="1" t="str">
        <f>VLOOKUP(G30,P$3:Q$8,2)</f>
        <v>中等</v>
      </c>
    </row>
  </sheetData>
  <phoneticPr fontId="1" type="noConversion"/>
  <conditionalFormatting sqref="C2:E30 G2:G30">
    <cfRule type="cellIs" dxfId="8" priority="3" operator="lessThan">
      <formula>60</formula>
    </cfRule>
    <cfRule type="cellIs" dxfId="7" priority="4" operator="greaterThan">
      <formula>90</formula>
    </cfRule>
  </conditionalFormatting>
  <conditionalFormatting sqref="H2:H30">
    <cfRule type="cellIs" dxfId="6" priority="1" operator="equal">
      <formula>"优秀"</formula>
    </cfRule>
    <cfRule type="cellIs" dxfId="5" priority="2" operator="equal">
      <formula>"不及格"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0"/>
  <sheetViews>
    <sheetView workbookViewId="0">
      <selection activeCell="M9" sqref="M9"/>
    </sheetView>
  </sheetViews>
  <sheetFormatPr defaultRowHeight="14" x14ac:dyDescent="0.3"/>
  <cols>
    <col min="1" max="1" width="11.25" style="1" bestFit="1" customWidth="1"/>
    <col min="2" max="8" width="8.6640625" style="1"/>
    <col min="9" max="9" width="5.33203125" style="1" customWidth="1"/>
    <col min="10" max="10" width="13.75" style="1" customWidth="1"/>
    <col min="11" max="16384" width="8.6640625" style="1"/>
  </cols>
  <sheetData>
    <row r="1" spans="1:17" x14ac:dyDescent="0.3">
      <c r="A1" s="1" t="s">
        <v>43</v>
      </c>
      <c r="B1" s="1" t="s">
        <v>76</v>
      </c>
      <c r="C1" s="1" t="s">
        <v>44</v>
      </c>
      <c r="D1" s="1" t="s">
        <v>46</v>
      </c>
      <c r="E1" s="1" t="s">
        <v>45</v>
      </c>
      <c r="G1" s="1" t="s">
        <v>107</v>
      </c>
      <c r="H1" s="1" t="s">
        <v>108</v>
      </c>
      <c r="J1" s="1" t="s">
        <v>119</v>
      </c>
      <c r="K1" s="1" t="s">
        <v>121</v>
      </c>
      <c r="L1" s="1" t="s">
        <v>122</v>
      </c>
    </row>
    <row r="2" spans="1:17" x14ac:dyDescent="0.3">
      <c r="A2" s="1">
        <v>170011</v>
      </c>
      <c r="B2" s="1" t="s">
        <v>47</v>
      </c>
      <c r="C2" s="1">
        <v>99</v>
      </c>
      <c r="D2" s="1">
        <v>21</v>
      </c>
      <c r="E2" s="1">
        <v>20</v>
      </c>
      <c r="G2" s="2">
        <f>0.3*C2+0.2*D2+0.5*E2</f>
        <v>43.9</v>
      </c>
      <c r="H2" s="1" t="str">
        <f>VLOOKUP(G2,P$2:Q$7,2)</f>
        <v>不及格</v>
      </c>
      <c r="J2" s="1">
        <f>MAX(C2:C39)</f>
        <v>99</v>
      </c>
      <c r="K2" s="1">
        <f>MIN(C2:C39)</f>
        <v>22</v>
      </c>
      <c r="L2" s="2">
        <f>AVERAGE(C2:C39)</f>
        <v>52.724137931034484</v>
      </c>
      <c r="P2" s="1" t="s">
        <v>106</v>
      </c>
      <c r="Q2" s="1" t="s">
        <v>108</v>
      </c>
    </row>
    <row r="3" spans="1:17" x14ac:dyDescent="0.3">
      <c r="A3" s="1">
        <v>170012</v>
      </c>
      <c r="B3" s="1" t="s">
        <v>48</v>
      </c>
      <c r="C3" s="1">
        <v>38</v>
      </c>
      <c r="D3" s="1">
        <v>26</v>
      </c>
      <c r="E3" s="1">
        <v>81</v>
      </c>
      <c r="G3" s="2">
        <f t="shared" ref="G3:G30" si="0">0.3*C3+0.2*D3+0.5*E3</f>
        <v>57.1</v>
      </c>
      <c r="H3" s="1" t="str">
        <f>VLOOKUP(G3,P$2:Q$7,2)</f>
        <v>不及格</v>
      </c>
      <c r="J3" s="1" t="s">
        <v>120</v>
      </c>
      <c r="K3" s="1" t="s">
        <v>124</v>
      </c>
      <c r="L3" s="1" t="s">
        <v>125</v>
      </c>
      <c r="P3" s="1">
        <v>0</v>
      </c>
      <c r="Q3" s="1" t="s">
        <v>110</v>
      </c>
    </row>
    <row r="4" spans="1:17" x14ac:dyDescent="0.3">
      <c r="A4" s="1">
        <v>170013</v>
      </c>
      <c r="B4" s="1" t="s">
        <v>49</v>
      </c>
      <c r="C4" s="1">
        <v>67</v>
      </c>
      <c r="D4" s="1">
        <v>81</v>
      </c>
      <c r="E4" s="1">
        <v>56</v>
      </c>
      <c r="G4" s="2">
        <f t="shared" si="0"/>
        <v>64.3</v>
      </c>
      <c r="H4" s="1" t="str">
        <f>VLOOKUP(G4,P$2:Q$7,2)</f>
        <v>及格</v>
      </c>
      <c r="J4" s="1">
        <f>MAX(D2:D39)</f>
        <v>97</v>
      </c>
      <c r="K4" s="1">
        <f>MIN(D2:D39)</f>
        <v>20</v>
      </c>
      <c r="L4" s="2">
        <f>AVERAGE(D2:D39)</f>
        <v>53.793103448275865</v>
      </c>
      <c r="P4" s="1">
        <v>60</v>
      </c>
      <c r="Q4" s="1" t="s">
        <v>111</v>
      </c>
    </row>
    <row r="5" spans="1:17" x14ac:dyDescent="0.3">
      <c r="A5" s="1">
        <v>170014</v>
      </c>
      <c r="B5" s="1" t="s">
        <v>50</v>
      </c>
      <c r="C5" s="1">
        <v>78</v>
      </c>
      <c r="D5" s="1">
        <v>31</v>
      </c>
      <c r="E5" s="1">
        <v>73</v>
      </c>
      <c r="G5" s="2">
        <f t="shared" si="0"/>
        <v>66.099999999999994</v>
      </c>
      <c r="H5" s="1" t="str">
        <f>VLOOKUP(G5,P$2:Q$7,2)</f>
        <v>及格</v>
      </c>
      <c r="J5" s="2" t="s">
        <v>123</v>
      </c>
      <c r="K5" s="2" t="s">
        <v>126</v>
      </c>
      <c r="L5" s="2" t="s">
        <v>127</v>
      </c>
      <c r="P5" s="1">
        <v>70</v>
      </c>
      <c r="Q5" s="1" t="s">
        <v>112</v>
      </c>
    </row>
    <row r="6" spans="1:17" x14ac:dyDescent="0.3">
      <c r="A6" s="1">
        <v>170015</v>
      </c>
      <c r="B6" s="1" t="s">
        <v>51</v>
      </c>
      <c r="C6" s="1">
        <v>31</v>
      </c>
      <c r="D6" s="1">
        <v>69</v>
      </c>
      <c r="E6" s="1">
        <v>21</v>
      </c>
      <c r="G6" s="2">
        <f t="shared" si="0"/>
        <v>33.6</v>
      </c>
      <c r="H6" s="1" t="str">
        <f>VLOOKUP(G6,P$2:Q$7,2)</f>
        <v>不及格</v>
      </c>
      <c r="J6" s="1">
        <f>MAX(E2:E39)</f>
        <v>94</v>
      </c>
      <c r="K6" s="1">
        <f>MIN(E2:E39)</f>
        <v>20</v>
      </c>
      <c r="L6" s="2">
        <f>AVERAGE(E2:E39)</f>
        <v>62.275862068965516</v>
      </c>
      <c r="P6" s="1">
        <v>80</v>
      </c>
      <c r="Q6" s="1" t="s">
        <v>113</v>
      </c>
    </row>
    <row r="7" spans="1:17" x14ac:dyDescent="0.3">
      <c r="A7" s="1">
        <v>170016</v>
      </c>
      <c r="B7" s="1" t="s">
        <v>52</v>
      </c>
      <c r="C7" s="1">
        <v>57</v>
      </c>
      <c r="D7" s="1">
        <v>71</v>
      </c>
      <c r="E7" s="1">
        <v>67</v>
      </c>
      <c r="G7" s="2">
        <f t="shared" si="0"/>
        <v>64.8</v>
      </c>
      <c r="H7" s="1" t="str">
        <f>VLOOKUP(G7,P$2:Q$7,2)</f>
        <v>及格</v>
      </c>
      <c r="P7" s="1">
        <v>90</v>
      </c>
      <c r="Q7" s="1" t="s">
        <v>109</v>
      </c>
    </row>
    <row r="8" spans="1:17" x14ac:dyDescent="0.3">
      <c r="A8" s="1">
        <v>170017</v>
      </c>
      <c r="B8" s="1" t="s">
        <v>53</v>
      </c>
      <c r="C8" s="1">
        <v>30</v>
      </c>
      <c r="D8" s="1">
        <v>40</v>
      </c>
      <c r="E8" s="1">
        <v>74</v>
      </c>
      <c r="G8" s="2">
        <f t="shared" si="0"/>
        <v>54</v>
      </c>
      <c r="H8" s="1" t="str">
        <f>VLOOKUP(G8,P$2:Q$7,2)</f>
        <v>不及格</v>
      </c>
      <c r="J8" s="2"/>
      <c r="K8" s="2"/>
      <c r="L8" s="2"/>
    </row>
    <row r="9" spans="1:17" x14ac:dyDescent="0.3">
      <c r="A9" s="1">
        <v>170018</v>
      </c>
      <c r="B9" s="1" t="s">
        <v>54</v>
      </c>
      <c r="C9" s="1">
        <v>49</v>
      </c>
      <c r="D9" s="1">
        <v>27</v>
      </c>
      <c r="E9" s="1">
        <v>84</v>
      </c>
      <c r="G9" s="2">
        <f t="shared" si="0"/>
        <v>62.1</v>
      </c>
      <c r="H9" s="1" t="str">
        <f>VLOOKUP(G9,P$2:Q$7,2)</f>
        <v>及格</v>
      </c>
    </row>
    <row r="10" spans="1:17" x14ac:dyDescent="0.3">
      <c r="A10" s="1">
        <v>170019</v>
      </c>
      <c r="B10" s="1" t="s">
        <v>55</v>
      </c>
      <c r="C10" s="1">
        <v>28</v>
      </c>
      <c r="D10" s="1">
        <v>52</v>
      </c>
      <c r="E10" s="1">
        <v>81</v>
      </c>
      <c r="G10" s="2">
        <f t="shared" si="0"/>
        <v>59.3</v>
      </c>
      <c r="H10" s="1" t="str">
        <f>VLOOKUP(G10,P$2:Q$7,2)</f>
        <v>不及格</v>
      </c>
    </row>
    <row r="11" spans="1:17" x14ac:dyDescent="0.3">
      <c r="A11" s="1">
        <v>170020</v>
      </c>
      <c r="B11" s="1" t="s">
        <v>56</v>
      </c>
      <c r="C11" s="1">
        <v>23</v>
      </c>
      <c r="D11" s="1">
        <v>20</v>
      </c>
      <c r="E11" s="1">
        <v>83</v>
      </c>
      <c r="G11" s="2">
        <f t="shared" si="0"/>
        <v>52.4</v>
      </c>
      <c r="H11" s="1" t="str">
        <f>VLOOKUP(G11,P$2:Q$7,2)</f>
        <v>不及格</v>
      </c>
    </row>
    <row r="12" spans="1:17" x14ac:dyDescent="0.3">
      <c r="A12" s="1">
        <v>170021</v>
      </c>
      <c r="B12" s="1" t="s">
        <v>57</v>
      </c>
      <c r="C12" s="1">
        <v>55</v>
      </c>
      <c r="D12" s="1">
        <v>77</v>
      </c>
      <c r="E12" s="1">
        <v>33</v>
      </c>
      <c r="G12" s="2">
        <f t="shared" si="0"/>
        <v>48.4</v>
      </c>
      <c r="H12" s="1" t="str">
        <f>VLOOKUP(G12,P$2:Q$7,2)</f>
        <v>不及格</v>
      </c>
      <c r="J12" s="1" t="s">
        <v>114</v>
      </c>
      <c r="K12">
        <f>COUNTIF(H2:H39,"优秀")</f>
        <v>0</v>
      </c>
    </row>
    <row r="13" spans="1:17" x14ac:dyDescent="0.3">
      <c r="A13" s="1">
        <v>170022</v>
      </c>
      <c r="B13" s="1" t="s">
        <v>58</v>
      </c>
      <c r="C13" s="1">
        <v>99</v>
      </c>
      <c r="D13" s="1">
        <v>39</v>
      </c>
      <c r="E13" s="1">
        <v>70</v>
      </c>
      <c r="G13" s="2">
        <f t="shared" si="0"/>
        <v>72.5</v>
      </c>
      <c r="H13" s="1" t="str">
        <f>VLOOKUP(G13,P$2:Q$7,2)</f>
        <v>中等</v>
      </c>
      <c r="J13" s="1" t="s">
        <v>115</v>
      </c>
      <c r="K13">
        <f>COUNTIF(H2:H39,"良好")</f>
        <v>1</v>
      </c>
    </row>
    <row r="14" spans="1:17" x14ac:dyDescent="0.3">
      <c r="A14" s="1">
        <v>170023</v>
      </c>
      <c r="B14" s="1" t="s">
        <v>59</v>
      </c>
      <c r="C14" s="1">
        <v>39</v>
      </c>
      <c r="D14" s="1">
        <v>28</v>
      </c>
      <c r="E14" s="1">
        <v>32</v>
      </c>
      <c r="G14" s="2">
        <f t="shared" si="0"/>
        <v>33.299999999999997</v>
      </c>
      <c r="H14" s="1" t="str">
        <f>VLOOKUP(G14,P$2:Q$7,2)</f>
        <v>不及格</v>
      </c>
      <c r="J14" s="1" t="s">
        <v>116</v>
      </c>
      <c r="K14">
        <f>COUNTIF(H2:H39,"中等")</f>
        <v>4</v>
      </c>
    </row>
    <row r="15" spans="1:17" x14ac:dyDescent="0.3">
      <c r="A15" s="1">
        <v>170024</v>
      </c>
      <c r="B15" s="1" t="s">
        <v>60</v>
      </c>
      <c r="C15" s="1">
        <v>59</v>
      </c>
      <c r="D15" s="1">
        <v>78</v>
      </c>
      <c r="E15" s="1">
        <v>43</v>
      </c>
      <c r="G15" s="2">
        <f t="shared" si="0"/>
        <v>54.8</v>
      </c>
      <c r="H15" s="1" t="str">
        <f>VLOOKUP(G15,P$2:Q$7,2)</f>
        <v>不及格</v>
      </c>
      <c r="J15" s="1" t="s">
        <v>117</v>
      </c>
      <c r="K15">
        <f>COUNTIF(H2:H39,"及格")</f>
        <v>8</v>
      </c>
    </row>
    <row r="16" spans="1:17" x14ac:dyDescent="0.3">
      <c r="A16" s="1">
        <v>170025</v>
      </c>
      <c r="B16" s="1" t="s">
        <v>61</v>
      </c>
      <c r="C16" s="1">
        <v>22</v>
      </c>
      <c r="D16" s="1">
        <v>43</v>
      </c>
      <c r="E16" s="1">
        <v>41</v>
      </c>
      <c r="G16" s="2">
        <f t="shared" si="0"/>
        <v>35.700000000000003</v>
      </c>
      <c r="H16" s="1" t="str">
        <f>VLOOKUP(G16,P$2:Q$7,2)</f>
        <v>不及格</v>
      </c>
      <c r="J16" s="1" t="s">
        <v>118</v>
      </c>
      <c r="K16">
        <f>COUNTIF(H2:H39,"不及格")</f>
        <v>16</v>
      </c>
    </row>
    <row r="17" spans="1:8" x14ac:dyDescent="0.3">
      <c r="A17" s="1">
        <v>170026</v>
      </c>
      <c r="B17" s="1" t="s">
        <v>62</v>
      </c>
      <c r="C17" s="1">
        <v>53</v>
      </c>
      <c r="D17" s="1">
        <v>46</v>
      </c>
      <c r="E17" s="1">
        <v>84</v>
      </c>
      <c r="G17" s="2">
        <f t="shared" si="0"/>
        <v>67.099999999999994</v>
      </c>
      <c r="H17" s="1" t="str">
        <f>VLOOKUP(G17,P$2:Q$7,2)</f>
        <v>及格</v>
      </c>
    </row>
    <row r="18" spans="1:8" x14ac:dyDescent="0.3">
      <c r="A18" s="1">
        <v>170027</v>
      </c>
      <c r="B18" s="1" t="s">
        <v>63</v>
      </c>
      <c r="C18" s="1">
        <v>23</v>
      </c>
      <c r="D18" s="1">
        <v>88</v>
      </c>
      <c r="E18" s="1">
        <v>44</v>
      </c>
      <c r="G18" s="2">
        <f t="shared" si="0"/>
        <v>46.5</v>
      </c>
      <c r="H18" s="1" t="str">
        <f>VLOOKUP(G18,P$2:Q$7,2)</f>
        <v>不及格</v>
      </c>
    </row>
    <row r="19" spans="1:8" x14ac:dyDescent="0.3">
      <c r="A19" s="1">
        <v>170028</v>
      </c>
      <c r="B19" s="1" t="s">
        <v>64</v>
      </c>
      <c r="C19" s="1">
        <v>34</v>
      </c>
      <c r="D19" s="1">
        <v>64</v>
      </c>
      <c r="E19" s="1">
        <v>90</v>
      </c>
      <c r="G19" s="2">
        <f t="shared" si="0"/>
        <v>68</v>
      </c>
      <c r="H19" s="1" t="str">
        <f>VLOOKUP(G19,P$2:Q$7,2)</f>
        <v>及格</v>
      </c>
    </row>
    <row r="20" spans="1:8" x14ac:dyDescent="0.3">
      <c r="A20" s="1">
        <v>170029</v>
      </c>
      <c r="B20" s="1" t="s">
        <v>65</v>
      </c>
      <c r="C20" s="1">
        <v>22</v>
      </c>
      <c r="D20" s="1">
        <v>43</v>
      </c>
      <c r="E20" s="1">
        <v>94</v>
      </c>
      <c r="G20" s="2">
        <f t="shared" si="0"/>
        <v>62.2</v>
      </c>
      <c r="H20" s="1" t="str">
        <f>VLOOKUP(G20,P$2:Q$7,2)</f>
        <v>及格</v>
      </c>
    </row>
    <row r="21" spans="1:8" x14ac:dyDescent="0.3">
      <c r="A21" s="1">
        <v>170030</v>
      </c>
      <c r="B21" s="1" t="s">
        <v>66</v>
      </c>
      <c r="C21" s="1">
        <v>61</v>
      </c>
      <c r="D21" s="1">
        <v>77</v>
      </c>
      <c r="E21" s="1">
        <v>80</v>
      </c>
      <c r="G21" s="2">
        <f t="shared" si="0"/>
        <v>73.7</v>
      </c>
      <c r="H21" s="1" t="str">
        <f>VLOOKUP(G21,P$2:Q$7,2)</f>
        <v>中等</v>
      </c>
    </row>
    <row r="22" spans="1:8" x14ac:dyDescent="0.3">
      <c r="A22" s="1">
        <v>170031</v>
      </c>
      <c r="B22" s="1" t="s">
        <v>67</v>
      </c>
      <c r="C22" s="1">
        <v>44</v>
      </c>
      <c r="D22" s="1">
        <v>30</v>
      </c>
      <c r="E22" s="1">
        <v>73</v>
      </c>
      <c r="G22" s="2">
        <f t="shared" si="0"/>
        <v>55.7</v>
      </c>
      <c r="H22" s="1" t="str">
        <f>VLOOKUP(G22,P$2:Q$7,2)</f>
        <v>不及格</v>
      </c>
    </row>
    <row r="23" spans="1:8" x14ac:dyDescent="0.3">
      <c r="A23" s="1">
        <v>170032</v>
      </c>
      <c r="B23" s="1" t="s">
        <v>68</v>
      </c>
      <c r="C23" s="1">
        <v>49</v>
      </c>
      <c r="D23" s="1">
        <v>61</v>
      </c>
      <c r="E23" s="1">
        <v>35</v>
      </c>
      <c r="G23" s="2">
        <f t="shared" si="0"/>
        <v>44.4</v>
      </c>
      <c r="H23" s="1" t="str">
        <f>VLOOKUP(G23,P$2:Q$7,2)</f>
        <v>不及格</v>
      </c>
    </row>
    <row r="24" spans="1:8" x14ac:dyDescent="0.3">
      <c r="A24" s="1">
        <v>170033</v>
      </c>
      <c r="B24" s="1" t="s">
        <v>69</v>
      </c>
      <c r="C24" s="1">
        <v>93</v>
      </c>
      <c r="D24" s="1">
        <v>37</v>
      </c>
      <c r="E24" s="1">
        <v>24</v>
      </c>
      <c r="G24" s="2">
        <f t="shared" si="0"/>
        <v>47.3</v>
      </c>
      <c r="H24" s="1" t="str">
        <f>VLOOKUP(G24,P$2:Q$7,2)</f>
        <v>不及格</v>
      </c>
    </row>
    <row r="25" spans="1:8" x14ac:dyDescent="0.3">
      <c r="A25" s="1">
        <v>170034</v>
      </c>
      <c r="B25" s="1" t="s">
        <v>70</v>
      </c>
      <c r="C25" s="1">
        <v>67</v>
      </c>
      <c r="D25" s="1">
        <v>78</v>
      </c>
      <c r="E25" s="1">
        <v>71</v>
      </c>
      <c r="G25" s="2">
        <f t="shared" si="0"/>
        <v>71.2</v>
      </c>
      <c r="H25" s="1" t="str">
        <f>VLOOKUP(G25,P$2:Q$7,2)</f>
        <v>中等</v>
      </c>
    </row>
    <row r="26" spans="1:8" x14ac:dyDescent="0.3">
      <c r="A26" s="1">
        <v>170035</v>
      </c>
      <c r="B26" s="1" t="s">
        <v>71</v>
      </c>
      <c r="C26" s="1">
        <v>67</v>
      </c>
      <c r="D26" s="1">
        <v>70</v>
      </c>
      <c r="E26" s="1">
        <v>41</v>
      </c>
      <c r="G26" s="2">
        <f t="shared" si="0"/>
        <v>54.599999999999994</v>
      </c>
      <c r="H26" s="1" t="str">
        <f>VLOOKUP(G26,P$2:Q$7,2)</f>
        <v>不及格</v>
      </c>
    </row>
    <row r="27" spans="1:8" x14ac:dyDescent="0.3">
      <c r="A27" s="1">
        <v>170036</v>
      </c>
      <c r="B27" s="1" t="s">
        <v>72</v>
      </c>
      <c r="C27" s="1">
        <v>32</v>
      </c>
      <c r="D27" s="1">
        <v>23</v>
      </c>
      <c r="E27" s="1">
        <v>88</v>
      </c>
      <c r="G27" s="2">
        <f t="shared" si="0"/>
        <v>58.2</v>
      </c>
      <c r="H27" s="1" t="str">
        <f>VLOOKUP(G27,P$2:Q$7,2)</f>
        <v>不及格</v>
      </c>
    </row>
    <row r="28" spans="1:8" x14ac:dyDescent="0.3">
      <c r="A28" s="1">
        <v>170037</v>
      </c>
      <c r="B28" s="1" t="s">
        <v>73</v>
      </c>
      <c r="C28" s="1">
        <v>91</v>
      </c>
      <c r="D28" s="1">
        <v>96</v>
      </c>
      <c r="E28" s="1">
        <v>73</v>
      </c>
      <c r="G28" s="2">
        <f t="shared" si="0"/>
        <v>83</v>
      </c>
      <c r="H28" s="1" t="str">
        <f>VLOOKUP(G28,P$2:Q$7,2)</f>
        <v>良好</v>
      </c>
    </row>
    <row r="29" spans="1:8" x14ac:dyDescent="0.3">
      <c r="A29" s="1">
        <v>170038</v>
      </c>
      <c r="B29" s="1" t="s">
        <v>74</v>
      </c>
      <c r="C29" s="1">
        <v>88</v>
      </c>
      <c r="D29" s="1">
        <v>47</v>
      </c>
      <c r="E29" s="1">
        <v>60</v>
      </c>
      <c r="G29" s="2">
        <f t="shared" si="0"/>
        <v>65.8</v>
      </c>
      <c r="H29" s="1" t="str">
        <f>VLOOKUP(G29,P$2:Q$7,2)</f>
        <v>及格</v>
      </c>
    </row>
    <row r="30" spans="1:8" x14ac:dyDescent="0.3">
      <c r="A30" s="1">
        <v>170039</v>
      </c>
      <c r="B30" s="1" t="s">
        <v>75</v>
      </c>
      <c r="C30" s="1">
        <v>31</v>
      </c>
      <c r="D30" s="1">
        <v>97</v>
      </c>
      <c r="E30" s="1">
        <v>90</v>
      </c>
      <c r="G30" s="2">
        <f t="shared" si="0"/>
        <v>73.7</v>
      </c>
      <c r="H30" s="1" t="str">
        <f>VLOOKUP(G30,P$2:Q$7,2)</f>
        <v>中等</v>
      </c>
    </row>
  </sheetData>
  <phoneticPr fontId="1" type="noConversion"/>
  <conditionalFormatting sqref="C2:E30">
    <cfRule type="cellIs" dxfId="4" priority="4" operator="lessThan">
      <formula>60</formula>
    </cfRule>
    <cfRule type="cellIs" dxfId="3" priority="5" operator="greaterThan">
      <formula>90</formula>
    </cfRule>
  </conditionalFormatting>
  <conditionalFormatting sqref="G2:G30">
    <cfRule type="cellIs" dxfId="2" priority="2" operator="lessThan">
      <formula>60</formula>
    </cfRule>
    <cfRule type="cellIs" dxfId="1" priority="3" operator="greaterThan">
      <formula>90</formula>
    </cfRule>
  </conditionalFormatting>
  <conditionalFormatting sqref="H2:H30">
    <cfRule type="cellIs" dxfId="0" priority="1" operator="equal">
      <formula>"不及格"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topLeftCell="E4" workbookViewId="0">
      <selection activeCell="Q3" sqref="Q3"/>
    </sheetView>
  </sheetViews>
  <sheetFormatPr defaultRowHeight="14" x14ac:dyDescent="0.3"/>
  <cols>
    <col min="1" max="1" width="11.5" style="1" customWidth="1"/>
    <col min="2" max="2" width="8.6640625" style="1" customWidth="1"/>
    <col min="3" max="3" width="8.6640625" style="1"/>
    <col min="4" max="4" width="9.5" style="1" customWidth="1"/>
    <col min="5" max="5" width="8.6640625" style="1" customWidth="1"/>
    <col min="6" max="6" width="12.25" style="1" customWidth="1"/>
    <col min="7" max="16384" width="8.6640625" style="1"/>
  </cols>
  <sheetData>
    <row r="1" spans="1:7" x14ac:dyDescent="0.3">
      <c r="A1" s="1" t="s">
        <v>128</v>
      </c>
      <c r="B1" s="1" t="s">
        <v>119</v>
      </c>
      <c r="C1" s="1" t="s">
        <v>121</v>
      </c>
      <c r="D1" s="1" t="s">
        <v>122</v>
      </c>
      <c r="F1" s="1" t="s">
        <v>105</v>
      </c>
      <c r="G1" s="1" t="s">
        <v>129</v>
      </c>
    </row>
    <row r="2" spans="1:7" x14ac:dyDescent="0.3">
      <c r="B2" s="2">
        <f>MAX(ClassA!J2,ClassB!J2,ClassC!J2)</f>
        <v>99</v>
      </c>
      <c r="C2" s="2">
        <f>MAX(ClassA!K2,ClassB!K2,ClassC!K2)</f>
        <v>65</v>
      </c>
      <c r="D2" s="2">
        <f>MAX(ClassA!L2,ClassB!L2,ClassC!L2)</f>
        <v>81.736842105263165</v>
      </c>
      <c r="F2" s="1" t="s">
        <v>114</v>
      </c>
      <c r="G2" s="1">
        <f>SUM(ClassA!K12,ClassC!K12,ClassB!K12)</f>
        <v>4</v>
      </c>
    </row>
    <row r="3" spans="1:7" x14ac:dyDescent="0.3">
      <c r="B3" s="1" t="s">
        <v>120</v>
      </c>
      <c r="C3" s="1" t="s">
        <v>124</v>
      </c>
      <c r="D3" s="1" t="s">
        <v>125</v>
      </c>
      <c r="F3" s="1" t="s">
        <v>115</v>
      </c>
      <c r="G3" s="1">
        <f>SUM(ClassA!K13,ClassC!K13,ClassB!K13)</f>
        <v>25</v>
      </c>
    </row>
    <row r="4" spans="1:7" x14ac:dyDescent="0.3">
      <c r="B4" s="2">
        <f>MAX(ClassA!J4,ClassB!J4,ClassC!J4)</f>
        <v>98</v>
      </c>
      <c r="C4" s="2">
        <f>MAX(ClassA!K4,ClassB!K4,ClassC!K4)</f>
        <v>50</v>
      </c>
      <c r="D4" s="2">
        <f>MAX(ClassA!L4,ClassB!L4,ClassC!L4)</f>
        <v>77.315789473684205</v>
      </c>
      <c r="F4" s="1" t="s">
        <v>116</v>
      </c>
      <c r="G4" s="1">
        <f>SUM(ClassA!K14,ClassC!K14,ClassB!K14)</f>
        <v>17</v>
      </c>
    </row>
    <row r="5" spans="1:7" x14ac:dyDescent="0.3">
      <c r="B5" s="2" t="s">
        <v>123</v>
      </c>
      <c r="C5" s="2" t="s">
        <v>126</v>
      </c>
      <c r="D5" s="2" t="s">
        <v>127</v>
      </c>
      <c r="F5" s="1" t="s">
        <v>117</v>
      </c>
      <c r="G5" s="1">
        <f>SUM(ClassA!K15,ClassC!K15,ClassB!K15)</f>
        <v>16</v>
      </c>
    </row>
    <row r="6" spans="1:7" x14ac:dyDescent="0.3">
      <c r="B6" s="2">
        <f>MAX(ClassA!J6,ClassB!J6,ClassC!J6)</f>
        <v>97</v>
      </c>
      <c r="C6" s="2">
        <f>MAX(ClassA!K6,ClassB!K6,ClassC!K6)</f>
        <v>45</v>
      </c>
      <c r="D6" s="2">
        <f>MAX(ClassA!L6,ClassB!L6,ClassC!L6)</f>
        <v>79.868421052631575</v>
      </c>
      <c r="F6" s="1" t="s">
        <v>118</v>
      </c>
      <c r="G6" s="1">
        <f>SUM(ClassA!K16,ClassC!K16,ClassB!K16)</f>
        <v>34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3</vt:i4>
      </vt:variant>
    </vt:vector>
  </HeadingPairs>
  <TitlesOfParts>
    <vt:vector size="7" baseType="lpstr">
      <vt:lpstr>ClassA</vt:lpstr>
      <vt:lpstr>ClassC</vt:lpstr>
      <vt:lpstr>ClassB</vt:lpstr>
      <vt:lpstr>MIX</vt:lpstr>
      <vt:lpstr>ClassA!Scores01</vt:lpstr>
      <vt:lpstr>ClassC!新建文本文档_1</vt:lpstr>
      <vt:lpstr>ClassB!新建文本文档_2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2017-11-22T10:30:41Z</dcterms:created>
  <dcterms:modified xsi:type="dcterms:W3CDTF">2017-11-27T12:47:56Z</dcterms:modified>
</cp:coreProperties>
</file>