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00" windowWidth="22260" windowHeight="12648" activeTab="1"/>
  </bookViews>
  <sheets>
    <sheet name="Аркуш1" sheetId="1" r:id="rId1"/>
    <sheet name="Лист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2" l="1"/>
  <c r="P22" i="2"/>
  <c r="P23" i="2"/>
  <c r="P24" i="2"/>
  <c r="P20" i="2"/>
  <c r="J21" i="2"/>
  <c r="J22" i="2"/>
  <c r="J23" i="2"/>
  <c r="J24" i="2"/>
  <c r="J20" i="2"/>
  <c r="D21" i="2"/>
  <c r="D22" i="2"/>
  <c r="D23" i="2"/>
  <c r="D24" i="2"/>
  <c r="D20" i="2"/>
  <c r="P14" i="2"/>
  <c r="P15" i="2"/>
  <c r="P16" i="2"/>
  <c r="P17" i="2"/>
  <c r="P13" i="2"/>
  <c r="D14" i="2"/>
  <c r="D15" i="2"/>
  <c r="D16" i="2"/>
  <c r="D17" i="2"/>
  <c r="D13" i="2"/>
  <c r="J13" i="2"/>
  <c r="J17" i="2"/>
  <c r="J14" i="2"/>
  <c r="J15" i="2"/>
  <c r="J16" i="2"/>
  <c r="T4" i="2"/>
  <c r="T5" i="2"/>
  <c r="T6" i="2"/>
  <c r="T7" i="2"/>
  <c r="T3" i="2"/>
  <c r="S7" i="2"/>
  <c r="S4" i="2"/>
  <c r="S5" i="2"/>
  <c r="S6" i="2"/>
  <c r="S3" i="2"/>
  <c r="R4" i="2"/>
  <c r="R5" i="2"/>
  <c r="R6" i="2"/>
  <c r="R7" i="2"/>
  <c r="R3" i="2"/>
  <c r="Q4" i="2"/>
  <c r="Q5" i="2"/>
  <c r="Q6" i="2"/>
  <c r="Q7" i="2"/>
  <c r="Q3" i="2"/>
  <c r="P4" i="2"/>
  <c r="P5" i="2"/>
  <c r="P6" i="2"/>
  <c r="P7" i="2"/>
  <c r="P3" i="2"/>
  <c r="K8" i="2"/>
  <c r="L8" i="2"/>
  <c r="M8" i="2"/>
  <c r="J8" i="2"/>
  <c r="M4" i="2"/>
  <c r="M5" i="2"/>
  <c r="M6" i="2"/>
  <c r="M7" i="2"/>
  <c r="M3" i="2"/>
  <c r="K4" i="2"/>
  <c r="K5" i="2"/>
  <c r="K6" i="2"/>
  <c r="K7" i="2"/>
  <c r="K3" i="2"/>
  <c r="L4" i="2"/>
  <c r="L5" i="2"/>
  <c r="L6" i="2"/>
  <c r="L7" i="2"/>
  <c r="L3" i="2"/>
  <c r="J3" i="2"/>
  <c r="J4" i="2"/>
  <c r="J5" i="2"/>
  <c r="J6" i="2"/>
  <c r="J7" i="2"/>
  <c r="P5" i="1" l="1"/>
  <c r="P6" i="1"/>
  <c r="P7" i="1"/>
  <c r="P4" i="1"/>
  <c r="X5" i="1"/>
  <c r="X6" i="1"/>
  <c r="X7" i="1"/>
  <c r="X4" i="1"/>
  <c r="W5" i="1"/>
  <c r="W6" i="1"/>
  <c r="W7" i="1"/>
  <c r="W4" i="1"/>
  <c r="V5" i="1"/>
  <c r="V6" i="1"/>
  <c r="V7" i="1"/>
  <c r="V4" i="1"/>
  <c r="U5" i="1"/>
  <c r="U6" i="1"/>
  <c r="U7" i="1"/>
  <c r="U4" i="1"/>
  <c r="T5" i="1"/>
  <c r="T6" i="1"/>
  <c r="T7" i="1"/>
  <c r="T4" i="1"/>
  <c r="P20" i="1"/>
  <c r="P21" i="1"/>
  <c r="P22" i="1"/>
  <c r="P19" i="1"/>
  <c r="P13" i="1"/>
  <c r="P14" i="1"/>
  <c r="P15" i="1"/>
  <c r="P12" i="1"/>
  <c r="J20" i="1"/>
  <c r="J21" i="1"/>
  <c r="J22" i="1"/>
  <c r="J19" i="1"/>
  <c r="D13" i="1"/>
  <c r="L6" i="1"/>
  <c r="K7" i="1"/>
  <c r="I7" i="1"/>
  <c r="H7" i="1"/>
  <c r="H6" i="1"/>
  <c r="D14" i="1" s="1"/>
  <c r="I5" i="1"/>
  <c r="J13" i="1" s="1"/>
  <c r="K4" i="1"/>
  <c r="J12" i="1" s="1"/>
  <c r="J4" i="1"/>
  <c r="D12" i="1" s="1"/>
  <c r="D4" i="1"/>
  <c r="K8" i="1" s="1"/>
  <c r="D15" i="1" l="1"/>
  <c r="D19" i="1"/>
  <c r="D20" i="1"/>
  <c r="J15" i="1"/>
  <c r="D22" i="1"/>
  <c r="D21" i="1"/>
  <c r="J14" i="1"/>
  <c r="J8" i="1"/>
  <c r="L8" i="1" s="1"/>
</calcChain>
</file>

<file path=xl/sharedStrings.xml><?xml version="1.0" encoding="utf-8"?>
<sst xmlns="http://schemas.openxmlformats.org/spreadsheetml/2006/main" count="145" uniqueCount="49">
  <si>
    <t>k</t>
  </si>
  <si>
    <t>λ</t>
  </si>
  <si>
    <t>Ai   Пj</t>
  </si>
  <si>
    <t>A1</t>
  </si>
  <si>
    <t>A2</t>
  </si>
  <si>
    <t>A3</t>
  </si>
  <si>
    <t>A4</t>
  </si>
  <si>
    <t>p</t>
  </si>
  <si>
    <t>П1</t>
  </si>
  <si>
    <t>П2</t>
  </si>
  <si>
    <t>П3</t>
  </si>
  <si>
    <t>П4</t>
  </si>
  <si>
    <t>П5</t>
  </si>
  <si>
    <t>Платіжна матриця</t>
  </si>
  <si>
    <t>Матриця ризиків</t>
  </si>
  <si>
    <t>Критерій Лапласа</t>
  </si>
  <si>
    <t>Критерій максимального оптимізму</t>
  </si>
  <si>
    <t>Min A1</t>
  </si>
  <si>
    <t>Min A2</t>
  </si>
  <si>
    <t>Min A3</t>
  </si>
  <si>
    <t>Min A4</t>
  </si>
  <si>
    <t>Критерій максимального песимізму</t>
  </si>
  <si>
    <t xml:space="preserve">   -відповідь</t>
  </si>
  <si>
    <t>Max A1</t>
  </si>
  <si>
    <t>Max A2</t>
  </si>
  <si>
    <t>Max A3</t>
  </si>
  <si>
    <t>Max A4</t>
  </si>
  <si>
    <t>Критерій Гурвіца</t>
  </si>
  <si>
    <t>F1</t>
  </si>
  <si>
    <t>F2</t>
  </si>
  <si>
    <t>F3</t>
  </si>
  <si>
    <t>F4</t>
  </si>
  <si>
    <t>Критерій Байеса-Лапласа</t>
  </si>
  <si>
    <t>Критерій Ходжа-Лемана</t>
  </si>
  <si>
    <t>Критерій Cевіджа</t>
  </si>
  <si>
    <t>K1</t>
  </si>
  <si>
    <t>K2</t>
  </si>
  <si>
    <t>K3</t>
  </si>
  <si>
    <t>K4</t>
  </si>
  <si>
    <t>A5</t>
  </si>
  <si>
    <t>Вага</t>
  </si>
  <si>
    <t>мін</t>
  </si>
  <si>
    <t>макс</t>
  </si>
  <si>
    <t>Сума</t>
  </si>
  <si>
    <t>Min A5</t>
  </si>
  <si>
    <t>Max A5</t>
  </si>
  <si>
    <t>F5</t>
  </si>
  <si>
    <t>p_i</t>
  </si>
  <si>
    <t>λ=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</si>
</sst>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Fill="1" applyBorder="1"/>
    <xf numFmtId="0" fontId="0" fillId="0" borderId="0" xfId="0" applyFill="1" applyBorder="1"/>
    <xf numFmtId="0" fontId="0" fillId="6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X22"/>
  <sheetViews>
    <sheetView zoomScale="87" zoomScaleNormal="87" workbookViewId="0">
      <selection activeCell="E6" sqref="E6"/>
    </sheetView>
  </sheetViews>
  <sheetFormatPr defaultRowHeight="14.4" x14ac:dyDescent="0.3"/>
  <cols>
    <col min="5" max="5" width="10.77734375" customWidth="1"/>
    <col min="7" max="7" width="9.6640625" customWidth="1"/>
    <col min="8" max="8" width="9.88671875" customWidth="1"/>
    <col min="9" max="9" width="10" customWidth="1"/>
    <col min="10" max="10" width="10.21875" customWidth="1"/>
    <col min="11" max="11" width="10.77734375" customWidth="1"/>
    <col min="12" max="12" width="9.88671875" customWidth="1"/>
    <col min="17" max="17" width="11.109375" customWidth="1"/>
  </cols>
  <sheetData>
    <row r="2" spans="3:24" x14ac:dyDescent="0.3">
      <c r="G2" s="9" t="s">
        <v>13</v>
      </c>
      <c r="H2" s="9"/>
      <c r="I2" s="9"/>
      <c r="J2" s="9"/>
      <c r="K2" s="9"/>
      <c r="L2" s="9"/>
      <c r="S2" s="9" t="s">
        <v>14</v>
      </c>
      <c r="T2" s="11"/>
      <c r="U2" s="11"/>
      <c r="V2" s="11"/>
      <c r="W2" s="11"/>
      <c r="X2" s="11"/>
    </row>
    <row r="3" spans="3:24" ht="24" customHeight="1" x14ac:dyDescent="0.3">
      <c r="C3" s="5" t="s">
        <v>0</v>
      </c>
      <c r="D3" s="5" t="s">
        <v>1</v>
      </c>
      <c r="G3" s="5" t="s">
        <v>2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O3" s="8" t="s">
        <v>34</v>
      </c>
      <c r="P3" s="8"/>
      <c r="Q3" s="8"/>
      <c r="S3" s="5" t="s">
        <v>2</v>
      </c>
      <c r="T3" s="3" t="s">
        <v>8</v>
      </c>
      <c r="U3" s="3" t="s">
        <v>9</v>
      </c>
      <c r="V3" s="3" t="s">
        <v>10</v>
      </c>
      <c r="W3" s="3" t="s">
        <v>11</v>
      </c>
      <c r="X3" s="3" t="s">
        <v>12</v>
      </c>
    </row>
    <row r="4" spans="3:24" x14ac:dyDescent="0.3">
      <c r="C4" s="1">
        <v>9</v>
      </c>
      <c r="D4" s="1">
        <f>1/(C4+3)</f>
        <v>8.3333333333333329E-2</v>
      </c>
      <c r="G4" s="4" t="s">
        <v>3</v>
      </c>
      <c r="H4" s="2">
        <v>180</v>
      </c>
      <c r="I4" s="2">
        <v>140</v>
      </c>
      <c r="J4" s="2">
        <f>$C$4</f>
        <v>9</v>
      </c>
      <c r="K4" s="2">
        <f>245-(4*$C$4)</f>
        <v>209</v>
      </c>
      <c r="L4" s="2">
        <v>232</v>
      </c>
      <c r="O4" s="1" t="s">
        <v>23</v>
      </c>
      <c r="P4" s="1">
        <f>MAX(T4:X4)</f>
        <v>601</v>
      </c>
      <c r="S4" s="4" t="s">
        <v>3</v>
      </c>
      <c r="T4" s="2">
        <f>MAX($H$4:$H$7)-H4</f>
        <v>240</v>
      </c>
      <c r="U4" s="2">
        <f>MAX($I$4:$I$7)-I4</f>
        <v>175</v>
      </c>
      <c r="V4" s="2">
        <f>MAX($J$4:$J$7)-J4</f>
        <v>131</v>
      </c>
      <c r="W4" s="2">
        <f>MAX($K$4:$K$7)-K4</f>
        <v>601</v>
      </c>
      <c r="X4" s="2">
        <f>MAX($L$4:$L$7)-L4</f>
        <v>38</v>
      </c>
    </row>
    <row r="5" spans="3:24" x14ac:dyDescent="0.3">
      <c r="G5" s="4" t="s">
        <v>4</v>
      </c>
      <c r="H5" s="2">
        <v>420</v>
      </c>
      <c r="I5" s="2">
        <f>120+(10*$C$4)</f>
        <v>210</v>
      </c>
      <c r="J5" s="2">
        <v>140</v>
      </c>
      <c r="K5" s="2">
        <v>220</v>
      </c>
      <c r="L5" s="2">
        <v>100</v>
      </c>
      <c r="O5" s="1" t="s">
        <v>24</v>
      </c>
      <c r="P5" s="1">
        <f t="shared" ref="P5:P7" si="0">MAX(T5:X5)</f>
        <v>590</v>
      </c>
      <c r="S5" s="4" t="s">
        <v>4</v>
      </c>
      <c r="T5" s="2">
        <f t="shared" ref="T5:T7" si="1">MAX($H$4:$H$7)-H5</f>
        <v>0</v>
      </c>
      <c r="U5" s="2">
        <f t="shared" ref="U5:U7" si="2">MAX($I$4:$I$7)-I5</f>
        <v>105</v>
      </c>
      <c r="V5" s="2">
        <f t="shared" ref="V5:V7" si="3">MAX($J$4:$J$7)-J5</f>
        <v>0</v>
      </c>
      <c r="W5" s="2">
        <f t="shared" ref="W5:W7" si="4">MAX($K$4:$K$7)-K5</f>
        <v>590</v>
      </c>
      <c r="X5" s="2">
        <f t="shared" ref="X5:X7" si="5">MAX($L$4:$L$7)-L5</f>
        <v>170</v>
      </c>
    </row>
    <row r="6" spans="3:24" x14ac:dyDescent="0.3">
      <c r="G6" s="4" t="s">
        <v>5</v>
      </c>
      <c r="H6" s="2">
        <f>25+(8*$C$4)</f>
        <v>97</v>
      </c>
      <c r="I6" s="2">
        <v>315</v>
      </c>
      <c r="J6" s="2">
        <v>35</v>
      </c>
      <c r="K6" s="2">
        <v>49</v>
      </c>
      <c r="L6" s="2">
        <f>10*($C$4+23)-50</f>
        <v>270</v>
      </c>
      <c r="O6" s="1" t="s">
        <v>25</v>
      </c>
      <c r="P6" s="1">
        <f t="shared" si="0"/>
        <v>761</v>
      </c>
      <c r="S6" s="4" t="s">
        <v>5</v>
      </c>
      <c r="T6" s="2">
        <f t="shared" si="1"/>
        <v>323</v>
      </c>
      <c r="U6" s="2">
        <f t="shared" si="2"/>
        <v>0</v>
      </c>
      <c r="V6" s="2">
        <f t="shared" si="3"/>
        <v>105</v>
      </c>
      <c r="W6" s="2">
        <f t="shared" si="4"/>
        <v>761</v>
      </c>
      <c r="X6" s="2">
        <f t="shared" si="5"/>
        <v>0</v>
      </c>
    </row>
    <row r="7" spans="3:24" x14ac:dyDescent="0.3">
      <c r="G7" s="4" t="s">
        <v>6</v>
      </c>
      <c r="H7" s="2">
        <f>290-(10*$C$4)</f>
        <v>200</v>
      </c>
      <c r="I7" s="2">
        <f>$C$4</f>
        <v>9</v>
      </c>
      <c r="J7" s="2">
        <v>9</v>
      </c>
      <c r="K7" s="2">
        <f>(100*$C$4)-90</f>
        <v>810</v>
      </c>
      <c r="L7" s="2">
        <v>201</v>
      </c>
      <c r="O7" s="1" t="s">
        <v>26</v>
      </c>
      <c r="P7" s="14">
        <f t="shared" si="0"/>
        <v>306</v>
      </c>
      <c r="Q7" t="s">
        <v>22</v>
      </c>
      <c r="S7" s="4" t="s">
        <v>6</v>
      </c>
      <c r="T7" s="2">
        <f t="shared" si="1"/>
        <v>220</v>
      </c>
      <c r="U7" s="2">
        <f t="shared" si="2"/>
        <v>306</v>
      </c>
      <c r="V7" s="2">
        <f t="shared" si="3"/>
        <v>131</v>
      </c>
      <c r="W7" s="2">
        <f t="shared" si="4"/>
        <v>0</v>
      </c>
      <c r="X7" s="2">
        <f t="shared" si="5"/>
        <v>69</v>
      </c>
    </row>
    <row r="8" spans="3:24" x14ac:dyDescent="0.3">
      <c r="G8" s="6" t="s">
        <v>7</v>
      </c>
      <c r="H8" s="2">
        <v>0.1</v>
      </c>
      <c r="I8" s="2">
        <v>0.2</v>
      </c>
      <c r="J8" s="2">
        <f>$D$4</f>
        <v>8.3333333333333329E-2</v>
      </c>
      <c r="K8" s="2">
        <f>$D$4+0.1</f>
        <v>0.18333333333333335</v>
      </c>
      <c r="L8" s="2">
        <f>1-SUM(H8:K8)</f>
        <v>0.43333333333333335</v>
      </c>
    </row>
    <row r="11" spans="3:24" x14ac:dyDescent="0.3">
      <c r="C11" s="8" t="s">
        <v>16</v>
      </c>
      <c r="D11" s="8"/>
      <c r="E11" s="8"/>
      <c r="F11" s="8"/>
      <c r="I11" s="8" t="s">
        <v>21</v>
      </c>
      <c r="J11" s="8"/>
      <c r="K11" s="8"/>
      <c r="L11" s="8"/>
      <c r="O11" s="8" t="s">
        <v>32</v>
      </c>
      <c r="P11" s="8"/>
      <c r="Q11" s="8"/>
    </row>
    <row r="12" spans="3:24" x14ac:dyDescent="0.3">
      <c r="C12" s="1" t="s">
        <v>23</v>
      </c>
      <c r="D12" s="1">
        <f>MAX(H4:L4)</f>
        <v>232</v>
      </c>
      <c r="I12" s="1" t="s">
        <v>17</v>
      </c>
      <c r="J12" s="1">
        <f>MIN(H4:L4)</f>
        <v>9</v>
      </c>
      <c r="O12" s="1" t="s">
        <v>28</v>
      </c>
      <c r="P12" s="1">
        <f>SUMPRODUCT(H4:L4,$H$8:$L$8)</f>
        <v>185.6</v>
      </c>
    </row>
    <row r="13" spans="3:24" x14ac:dyDescent="0.3">
      <c r="C13" s="1" t="s">
        <v>24</v>
      </c>
      <c r="D13" s="1">
        <f t="shared" ref="D13:D15" si="6">MAX(H5:L5)</f>
        <v>420</v>
      </c>
      <c r="I13" s="1" t="s">
        <v>18</v>
      </c>
      <c r="J13" s="14">
        <f t="shared" ref="J13:J15" si="7">MIN(H5:L5)</f>
        <v>100</v>
      </c>
      <c r="K13" t="s">
        <v>22</v>
      </c>
      <c r="O13" s="1" t="s">
        <v>29</v>
      </c>
      <c r="P13" s="1">
        <f t="shared" ref="P13:P15" si="8">SUMPRODUCT(H5:L5,$H$8:$L$8)</f>
        <v>179.33333333333334</v>
      </c>
    </row>
    <row r="14" spans="3:24" x14ac:dyDescent="0.3">
      <c r="C14" s="1" t="s">
        <v>25</v>
      </c>
      <c r="D14" s="1">
        <f t="shared" si="6"/>
        <v>315</v>
      </c>
      <c r="I14" s="1" t="s">
        <v>19</v>
      </c>
      <c r="J14" s="1">
        <f t="shared" si="7"/>
        <v>35</v>
      </c>
      <c r="O14" s="1" t="s">
        <v>30</v>
      </c>
      <c r="P14" s="1">
        <f t="shared" si="8"/>
        <v>201.60000000000002</v>
      </c>
    </row>
    <row r="15" spans="3:24" x14ac:dyDescent="0.3">
      <c r="C15" s="1" t="s">
        <v>26</v>
      </c>
      <c r="D15" s="14">
        <f t="shared" si="6"/>
        <v>810</v>
      </c>
      <c r="E15" t="s">
        <v>22</v>
      </c>
      <c r="I15" s="1" t="s">
        <v>20</v>
      </c>
      <c r="J15" s="1">
        <f t="shared" si="7"/>
        <v>9</v>
      </c>
      <c r="O15" s="1" t="s">
        <v>31</v>
      </c>
      <c r="P15" s="14">
        <f t="shared" si="8"/>
        <v>258.15000000000003</v>
      </c>
      <c r="Q15" t="s">
        <v>22</v>
      </c>
    </row>
    <row r="16" spans="3:24" x14ac:dyDescent="0.3">
      <c r="I16" s="13"/>
    </row>
    <row r="18" spans="3:17" x14ac:dyDescent="0.3">
      <c r="C18" s="8" t="s">
        <v>27</v>
      </c>
      <c r="D18" s="8"/>
      <c r="I18" s="8" t="s">
        <v>15</v>
      </c>
      <c r="J18" s="8"/>
      <c r="O18" s="8" t="s">
        <v>33</v>
      </c>
      <c r="P18" s="8"/>
      <c r="Q18" s="8"/>
    </row>
    <row r="19" spans="3:17" x14ac:dyDescent="0.3">
      <c r="C19" s="1" t="s">
        <v>28</v>
      </c>
      <c r="D19" s="1">
        <f>$D$4*MIN(H4:L4) + ((1-$D$4)*MAX(H4:L4))</f>
        <v>213.41666666666666</v>
      </c>
      <c r="I19" s="1" t="s">
        <v>28</v>
      </c>
      <c r="J19" s="1">
        <f>SUM(H4:L4)/5</f>
        <v>154</v>
      </c>
      <c r="O19" s="1" t="s">
        <v>28</v>
      </c>
      <c r="P19" s="1">
        <f>(1-$D$4)*MIN(H4:L4) + SUMPRODUCT(H4:L4, $H$8:$L$8)*$D$4</f>
        <v>23.716666666666665</v>
      </c>
    </row>
    <row r="20" spans="3:17" x14ac:dyDescent="0.3">
      <c r="C20" s="1" t="s">
        <v>29</v>
      </c>
      <c r="D20" s="1">
        <f t="shared" ref="D20:D22" si="9">$D$4*MIN(H5:L5) + ((1-$D$4)*MAX(H5:L5))</f>
        <v>393.33333333333331</v>
      </c>
      <c r="I20" s="1" t="s">
        <v>29</v>
      </c>
      <c r="J20" s="1">
        <f t="shared" ref="J20:J22" si="10">SUM(H5:L5)/5</f>
        <v>218</v>
      </c>
      <c r="O20" s="1" t="s">
        <v>29</v>
      </c>
      <c r="P20" s="14">
        <f t="shared" ref="P20:P22" si="11">(1-$D$4)*MIN(H5:L5) + SUMPRODUCT(H5:L5, $H$8:$L$8)*$D$4</f>
        <v>106.6111111111111</v>
      </c>
      <c r="Q20" t="s">
        <v>22</v>
      </c>
    </row>
    <row r="21" spans="3:17" x14ac:dyDescent="0.3">
      <c r="C21" s="1" t="s">
        <v>30</v>
      </c>
      <c r="D21" s="1">
        <f t="shared" si="9"/>
        <v>291.66666666666669</v>
      </c>
      <c r="I21" s="1" t="s">
        <v>30</v>
      </c>
      <c r="J21" s="1">
        <f t="shared" si="10"/>
        <v>153.19999999999999</v>
      </c>
      <c r="O21" s="1" t="s">
        <v>30</v>
      </c>
      <c r="P21" s="1">
        <f t="shared" si="11"/>
        <v>48.883333333333326</v>
      </c>
    </row>
    <row r="22" spans="3:17" x14ac:dyDescent="0.3">
      <c r="C22" s="1" t="s">
        <v>31</v>
      </c>
      <c r="D22" s="14">
        <f t="shared" si="9"/>
        <v>743.25</v>
      </c>
      <c r="E22" t="s">
        <v>22</v>
      </c>
      <c r="I22" s="1" t="s">
        <v>31</v>
      </c>
      <c r="J22" s="14">
        <f t="shared" si="10"/>
        <v>245.8</v>
      </c>
      <c r="K22" t="s">
        <v>22</v>
      </c>
      <c r="O22" s="1" t="s">
        <v>31</v>
      </c>
      <c r="P22" s="1">
        <f t="shared" si="11"/>
        <v>29.762500000000003</v>
      </c>
    </row>
  </sheetData>
  <mergeCells count="9">
    <mergeCell ref="O11:Q11"/>
    <mergeCell ref="O18:Q18"/>
    <mergeCell ref="O3:Q3"/>
    <mergeCell ref="S2:X2"/>
    <mergeCell ref="G2:L2"/>
    <mergeCell ref="C11:F11"/>
    <mergeCell ref="I11:L11"/>
    <mergeCell ref="C18:D18"/>
    <mergeCell ref="I18:J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24"/>
  <sheetViews>
    <sheetView tabSelected="1" workbookViewId="0">
      <selection activeCell="U28" sqref="U28"/>
    </sheetView>
  </sheetViews>
  <sheetFormatPr defaultRowHeight="14.4" x14ac:dyDescent="0.3"/>
  <cols>
    <col min="1" max="1" width="8.88671875" customWidth="1"/>
    <col min="4" max="4" width="11.33203125" customWidth="1"/>
    <col min="5" max="5" width="10.77734375" customWidth="1"/>
    <col min="6" max="7" width="10.33203125" customWidth="1"/>
    <col min="17" max="17" width="11.109375" customWidth="1"/>
  </cols>
  <sheetData>
    <row r="2" spans="3:22" x14ac:dyDescent="0.3">
      <c r="C2" s="2"/>
      <c r="D2" s="15" t="s">
        <v>35</v>
      </c>
      <c r="E2" s="15" t="s">
        <v>36</v>
      </c>
      <c r="F2" s="15" t="s">
        <v>37</v>
      </c>
      <c r="G2" s="15" t="s">
        <v>38</v>
      </c>
      <c r="I2" s="2"/>
      <c r="J2" s="15" t="s">
        <v>35</v>
      </c>
      <c r="K2" s="15" t="s">
        <v>36</v>
      </c>
      <c r="L2" s="15" t="s">
        <v>37</v>
      </c>
      <c r="M2" s="15" t="s">
        <v>38</v>
      </c>
      <c r="O2" s="2"/>
      <c r="P2" s="15" t="s">
        <v>35</v>
      </c>
      <c r="Q2" s="15" t="s">
        <v>36</v>
      </c>
      <c r="R2" s="15" t="s">
        <v>37</v>
      </c>
      <c r="S2" s="15" t="s">
        <v>38</v>
      </c>
      <c r="T2" s="16" t="s">
        <v>43</v>
      </c>
    </row>
    <row r="3" spans="3:22" x14ac:dyDescent="0.3">
      <c r="C3" s="15" t="s">
        <v>3</v>
      </c>
      <c r="D3" s="2">
        <v>540</v>
      </c>
      <c r="E3" s="2">
        <v>0.28000000000000003</v>
      </c>
      <c r="F3" s="2">
        <v>22</v>
      </c>
      <c r="G3" s="2">
        <v>7</v>
      </c>
      <c r="I3" s="15" t="s">
        <v>3</v>
      </c>
      <c r="J3" s="2">
        <f>(MAX(D$3:D$7)-D3)/(MAX(D$3:D$7)-MIN(D$3:D$7))</f>
        <v>0</v>
      </c>
      <c r="K3" s="2">
        <f>(E3-MIN(E$3:E$7))/(MAX(E$3:E$7)-MIN(E$3:E$7))</f>
        <v>1</v>
      </c>
      <c r="L3" s="2">
        <f>(MAX(F$3:F$7)-F3)/(MAX(F$3:F$7)-MIN(F$3:F$7))</f>
        <v>0</v>
      </c>
      <c r="M3" s="2">
        <f>(G3-MIN(G$3:G$7))/(MAX(G$3:G$7)-MIN(G$3:G$7))</f>
        <v>0.8</v>
      </c>
      <c r="O3" s="15" t="s">
        <v>3</v>
      </c>
      <c r="P3" s="2">
        <f>J3*$J$8</f>
        <v>0</v>
      </c>
      <c r="Q3" s="2">
        <f>K3*$K$8</f>
        <v>8</v>
      </c>
      <c r="R3" s="2">
        <f>L3*$L$8</f>
        <v>0</v>
      </c>
      <c r="S3" s="2">
        <f>M3*$M$8</f>
        <v>4</v>
      </c>
      <c r="T3" s="1">
        <f>SUM(P3:S3)</f>
        <v>12</v>
      </c>
    </row>
    <row r="4" spans="3:22" x14ac:dyDescent="0.3">
      <c r="C4" s="15" t="s">
        <v>4</v>
      </c>
      <c r="D4" s="2">
        <v>480</v>
      </c>
      <c r="E4" s="2">
        <v>0.22</v>
      </c>
      <c r="F4" s="2">
        <v>10</v>
      </c>
      <c r="G4" s="2">
        <v>6</v>
      </c>
      <c r="I4" s="15" t="s">
        <v>4</v>
      </c>
      <c r="J4" s="2">
        <f t="shared" ref="J4:J7" si="0">(MAX(D$3:D$7)-D4)/(MAX(D$3:D$7)-MIN(D$3:D$7))</f>
        <v>0.31578947368421051</v>
      </c>
      <c r="K4" s="2">
        <f t="shared" ref="K4:K7" si="1">(E4-MIN(E$3:E$7))/(MAX(E$3:E$7)-MIN(E$3:E$7))</f>
        <v>0.62499999999999989</v>
      </c>
      <c r="L4" s="2">
        <f t="shared" ref="L4:L7" si="2">(MAX(F$3:F$7)-F4)/(MAX(F$3:F$7)-MIN(F$3:F$7))</f>
        <v>0.70588235294117652</v>
      </c>
      <c r="M4" s="2">
        <f t="shared" ref="M4:M7" si="3">(G4-MIN(G$3:G$7))/(MAX(G$3:G$7)-MIN(G$3:G$7))</f>
        <v>0.6</v>
      </c>
      <c r="O4" s="15" t="s">
        <v>4</v>
      </c>
      <c r="P4" s="2">
        <f t="shared" ref="P4:P7" si="4">J4*$J$8</f>
        <v>2.2105263157894735</v>
      </c>
      <c r="Q4" s="2">
        <f t="shared" ref="Q4:Q7" si="5">K4*$K$8</f>
        <v>4.9999999999999991</v>
      </c>
      <c r="R4" s="2">
        <f t="shared" ref="R4:R7" si="6">L4*$L$8</f>
        <v>4.2352941176470589</v>
      </c>
      <c r="S4" s="2">
        <f t="shared" ref="S4:S6" si="7">M4*$M$8</f>
        <v>3</v>
      </c>
      <c r="T4" s="1">
        <f t="shared" ref="T4:T7" si="8">SUM(P4:S4)</f>
        <v>14.445820433436531</v>
      </c>
    </row>
    <row r="5" spans="3:22" x14ac:dyDescent="0.3">
      <c r="C5" s="15" t="s">
        <v>5</v>
      </c>
      <c r="D5" s="2">
        <v>390</v>
      </c>
      <c r="E5" s="2">
        <v>0.15</v>
      </c>
      <c r="F5" s="2">
        <v>5</v>
      </c>
      <c r="G5" s="2">
        <v>3</v>
      </c>
      <c r="I5" s="15" t="s">
        <v>5</v>
      </c>
      <c r="J5" s="2">
        <f t="shared" si="0"/>
        <v>0.78947368421052633</v>
      </c>
      <c r="K5" s="2">
        <f t="shared" si="1"/>
        <v>0.18749999999999994</v>
      </c>
      <c r="L5" s="2">
        <f t="shared" si="2"/>
        <v>1</v>
      </c>
      <c r="M5" s="2">
        <f t="shared" si="3"/>
        <v>0</v>
      </c>
      <c r="O5" s="15" t="s">
        <v>5</v>
      </c>
      <c r="P5" s="2">
        <f t="shared" si="4"/>
        <v>5.5263157894736841</v>
      </c>
      <c r="Q5" s="2">
        <f t="shared" si="5"/>
        <v>1.4999999999999996</v>
      </c>
      <c r="R5" s="2">
        <f t="shared" si="6"/>
        <v>6</v>
      </c>
      <c r="S5" s="2">
        <f t="shared" si="7"/>
        <v>0</v>
      </c>
      <c r="T5" s="1">
        <f t="shared" si="8"/>
        <v>13.026315789473683</v>
      </c>
    </row>
    <row r="6" spans="3:22" x14ac:dyDescent="0.3">
      <c r="C6" s="15" t="s">
        <v>6</v>
      </c>
      <c r="D6" s="2">
        <v>500</v>
      </c>
      <c r="E6" s="2">
        <v>0.24</v>
      </c>
      <c r="F6" s="2">
        <v>13</v>
      </c>
      <c r="G6" s="2">
        <v>8</v>
      </c>
      <c r="I6" s="15" t="s">
        <v>6</v>
      </c>
      <c r="J6" s="2">
        <f t="shared" si="0"/>
        <v>0.21052631578947367</v>
      </c>
      <c r="K6" s="2">
        <f t="shared" si="1"/>
        <v>0.74999999999999978</v>
      </c>
      <c r="L6" s="2">
        <f t="shared" si="2"/>
        <v>0.52941176470588236</v>
      </c>
      <c r="M6" s="2">
        <f t="shared" si="3"/>
        <v>1</v>
      </c>
      <c r="O6" s="15" t="s">
        <v>6</v>
      </c>
      <c r="P6" s="2">
        <f t="shared" si="4"/>
        <v>1.4736842105263157</v>
      </c>
      <c r="Q6" s="2">
        <f t="shared" si="5"/>
        <v>5.9999999999999982</v>
      </c>
      <c r="R6" s="2">
        <f t="shared" si="6"/>
        <v>3.1764705882352944</v>
      </c>
      <c r="S6" s="2">
        <f t="shared" si="7"/>
        <v>5</v>
      </c>
      <c r="T6" s="1">
        <f t="shared" si="8"/>
        <v>15.650154798761609</v>
      </c>
    </row>
    <row r="7" spans="3:22" x14ac:dyDescent="0.3">
      <c r="C7" s="15" t="s">
        <v>39</v>
      </c>
      <c r="D7" s="2">
        <v>350</v>
      </c>
      <c r="E7" s="2">
        <v>0.12</v>
      </c>
      <c r="F7" s="2">
        <v>7</v>
      </c>
      <c r="G7" s="2">
        <v>5</v>
      </c>
      <c r="I7" s="15" t="s">
        <v>39</v>
      </c>
      <c r="J7" s="2">
        <f t="shared" si="0"/>
        <v>1</v>
      </c>
      <c r="K7" s="2">
        <f t="shared" si="1"/>
        <v>0</v>
      </c>
      <c r="L7" s="2">
        <f t="shared" si="2"/>
        <v>0.88235294117647056</v>
      </c>
      <c r="M7" s="2">
        <f t="shared" si="3"/>
        <v>0.4</v>
      </c>
      <c r="O7" s="15" t="s">
        <v>39</v>
      </c>
      <c r="P7" s="2">
        <f t="shared" si="4"/>
        <v>7</v>
      </c>
      <c r="Q7" s="2">
        <f t="shared" si="5"/>
        <v>0</v>
      </c>
      <c r="R7" s="2">
        <f t="shared" si="6"/>
        <v>5.2941176470588234</v>
      </c>
      <c r="S7" s="2">
        <f>M7*$M$8</f>
        <v>2</v>
      </c>
      <c r="T7" s="1">
        <f t="shared" si="8"/>
        <v>14.294117647058822</v>
      </c>
    </row>
    <row r="8" spans="3:22" x14ac:dyDescent="0.3">
      <c r="C8" s="15" t="s">
        <v>40</v>
      </c>
      <c r="D8" s="2">
        <v>7</v>
      </c>
      <c r="E8" s="2">
        <v>8</v>
      </c>
      <c r="F8" s="2">
        <v>6</v>
      </c>
      <c r="G8" s="2">
        <v>5</v>
      </c>
      <c r="I8" s="15" t="s">
        <v>40</v>
      </c>
      <c r="J8" s="2">
        <f>D8</f>
        <v>7</v>
      </c>
      <c r="K8" s="2">
        <f t="shared" ref="K8:M8" si="9">E8</f>
        <v>8</v>
      </c>
      <c r="L8" s="2">
        <f t="shared" si="9"/>
        <v>6</v>
      </c>
      <c r="M8" s="2">
        <f t="shared" si="9"/>
        <v>5</v>
      </c>
    </row>
    <row r="9" spans="3:22" x14ac:dyDescent="0.3">
      <c r="C9" s="7"/>
      <c r="D9" s="7" t="s">
        <v>41</v>
      </c>
      <c r="E9" s="7" t="s">
        <v>42</v>
      </c>
      <c r="F9" s="7" t="s">
        <v>41</v>
      </c>
      <c r="G9" s="7" t="s">
        <v>42</v>
      </c>
    </row>
    <row r="12" spans="3:22" x14ac:dyDescent="0.3">
      <c r="C12" s="8" t="s">
        <v>16</v>
      </c>
      <c r="D12" s="8"/>
      <c r="E12" s="8"/>
      <c r="F12" s="8"/>
      <c r="I12" s="8" t="s">
        <v>21</v>
      </c>
      <c r="J12" s="8"/>
      <c r="K12" s="8"/>
      <c r="L12" s="8"/>
      <c r="O12" s="8" t="s">
        <v>32</v>
      </c>
      <c r="P12" s="8"/>
      <c r="Q12" s="8"/>
    </row>
    <row r="13" spans="3:22" x14ac:dyDescent="0.3">
      <c r="C13" s="1" t="s">
        <v>23</v>
      </c>
      <c r="D13" s="14">
        <f>MAX(P3:S3)</f>
        <v>8</v>
      </c>
      <c r="E13" t="s">
        <v>22</v>
      </c>
      <c r="I13" s="1" t="s">
        <v>17</v>
      </c>
      <c r="J13" s="1">
        <f>MIN(P3:S3)</f>
        <v>0</v>
      </c>
      <c r="O13" s="1" t="s">
        <v>28</v>
      </c>
      <c r="P13" s="1">
        <f>P3*$S$13+Q3*$T$13+R3*$U$13+S3*$V$13</f>
        <v>4</v>
      </c>
      <c r="R13" s="10" t="s">
        <v>47</v>
      </c>
      <c r="S13" s="10">
        <v>0.1</v>
      </c>
      <c r="T13" s="10">
        <v>0.3</v>
      </c>
      <c r="U13" s="10">
        <v>0.2</v>
      </c>
      <c r="V13" s="10">
        <v>0.4</v>
      </c>
    </row>
    <row r="14" spans="3:22" x14ac:dyDescent="0.3">
      <c r="C14" s="1" t="s">
        <v>24</v>
      </c>
      <c r="D14" s="1">
        <f t="shared" ref="D14:D17" si="10">MAX(P4:S4)</f>
        <v>4.9999999999999991</v>
      </c>
      <c r="I14" s="1" t="s">
        <v>18</v>
      </c>
      <c r="J14" s="14">
        <f t="shared" ref="J14:J17" si="11">MIN(P4:S4)</f>
        <v>2.2105263157894735</v>
      </c>
      <c r="K14" t="s">
        <v>22</v>
      </c>
      <c r="O14" s="1" t="s">
        <v>29</v>
      </c>
      <c r="P14" s="1">
        <f t="shared" ref="P14:P17" si="12">P4*$S$13+Q4*$T$13+R4*$U$13+S4*$V$13</f>
        <v>3.7681114551083592</v>
      </c>
    </row>
    <row r="15" spans="3:22" x14ac:dyDescent="0.3">
      <c r="C15" s="1" t="s">
        <v>25</v>
      </c>
      <c r="D15" s="1">
        <f t="shared" si="10"/>
        <v>6</v>
      </c>
      <c r="I15" s="1" t="s">
        <v>19</v>
      </c>
      <c r="J15" s="1">
        <f t="shared" si="11"/>
        <v>0</v>
      </c>
      <c r="O15" s="1" t="s">
        <v>30</v>
      </c>
      <c r="P15" s="1">
        <f t="shared" si="12"/>
        <v>2.2026315789473685</v>
      </c>
    </row>
    <row r="16" spans="3:22" x14ac:dyDescent="0.3">
      <c r="C16" s="1" t="s">
        <v>26</v>
      </c>
      <c r="D16" s="1">
        <f t="shared" si="10"/>
        <v>5.9999999999999982</v>
      </c>
      <c r="I16" s="1" t="s">
        <v>20</v>
      </c>
      <c r="J16" s="1">
        <f t="shared" si="11"/>
        <v>1.4736842105263157</v>
      </c>
      <c r="O16" s="1" t="s">
        <v>31</v>
      </c>
      <c r="P16" s="14">
        <f t="shared" si="12"/>
        <v>4.5826625386996902</v>
      </c>
      <c r="Q16" t="s">
        <v>22</v>
      </c>
    </row>
    <row r="17" spans="3:17" x14ac:dyDescent="0.3">
      <c r="C17" s="12" t="s">
        <v>45</v>
      </c>
      <c r="D17" s="1">
        <f t="shared" si="10"/>
        <v>7</v>
      </c>
      <c r="I17" s="12" t="s">
        <v>44</v>
      </c>
      <c r="J17" s="1">
        <f t="shared" si="11"/>
        <v>0</v>
      </c>
      <c r="O17" s="12" t="s">
        <v>46</v>
      </c>
      <c r="P17" s="1">
        <f t="shared" si="12"/>
        <v>2.5588235294117645</v>
      </c>
    </row>
    <row r="19" spans="3:17" x14ac:dyDescent="0.3">
      <c r="C19" s="8" t="s">
        <v>27</v>
      </c>
      <c r="D19" s="8"/>
      <c r="E19" s="17" t="s">
        <v>48</v>
      </c>
      <c r="F19" s="18">
        <v>0.25</v>
      </c>
      <c r="I19" s="8" t="s">
        <v>15</v>
      </c>
      <c r="J19" s="8"/>
      <c r="O19" s="8" t="s">
        <v>33</v>
      </c>
      <c r="P19" s="8"/>
      <c r="Q19" s="8"/>
    </row>
    <row r="20" spans="3:17" x14ac:dyDescent="0.3">
      <c r="C20" s="1" t="s">
        <v>28</v>
      </c>
      <c r="D20" s="14">
        <f>$F$19*MIN(P3:S3)+(1-$F$19)*MAX(P3:S3)</f>
        <v>6</v>
      </c>
      <c r="E20" t="s">
        <v>22</v>
      </c>
      <c r="I20" s="1" t="s">
        <v>28</v>
      </c>
      <c r="J20" s="1">
        <f>AVERAGE(P3:S3)</f>
        <v>3</v>
      </c>
      <c r="O20" s="1" t="s">
        <v>28</v>
      </c>
      <c r="P20" s="1">
        <f>(1-$F$19)*MIN(P3:S3) + P13*$F$19</f>
        <v>1</v>
      </c>
    </row>
    <row r="21" spans="3:17" x14ac:dyDescent="0.3">
      <c r="C21" s="1" t="s">
        <v>29</v>
      </c>
      <c r="D21" s="1">
        <f t="shared" ref="D21:D24" si="13">$F$19*MIN(P4:S4)+(1-$F$19)*MAX(P4:S4)</f>
        <v>4.3026315789473673</v>
      </c>
      <c r="I21" s="1" t="s">
        <v>29</v>
      </c>
      <c r="J21" s="1">
        <f t="shared" ref="J21:J24" si="14">AVERAGE(P4:S4)</f>
        <v>3.6114551083591326</v>
      </c>
      <c r="O21" s="1" t="s">
        <v>29</v>
      </c>
      <c r="P21" s="14">
        <f t="shared" ref="P21:P24" si="15">(1-$F$19)*MIN(P4:S4) + P14*$F$19</f>
        <v>2.5999226006191947</v>
      </c>
      <c r="Q21" t="s">
        <v>22</v>
      </c>
    </row>
    <row r="22" spans="3:17" x14ac:dyDescent="0.3">
      <c r="C22" s="1" t="s">
        <v>30</v>
      </c>
      <c r="D22" s="1">
        <f t="shared" si="13"/>
        <v>4.5</v>
      </c>
      <c r="I22" s="1" t="s">
        <v>30</v>
      </c>
      <c r="J22" s="1">
        <f t="shared" si="14"/>
        <v>3.2565789473684208</v>
      </c>
      <c r="O22" s="1" t="s">
        <v>30</v>
      </c>
      <c r="P22" s="1">
        <f t="shared" si="15"/>
        <v>0.55065789473684212</v>
      </c>
    </row>
    <row r="23" spans="3:17" x14ac:dyDescent="0.3">
      <c r="C23" s="1" t="s">
        <v>31</v>
      </c>
      <c r="D23" s="1">
        <f t="shared" si="13"/>
        <v>4.868421052631577</v>
      </c>
      <c r="I23" s="1" t="s">
        <v>31</v>
      </c>
      <c r="J23" s="14">
        <f t="shared" si="14"/>
        <v>3.9125386996904021</v>
      </c>
      <c r="K23" t="s">
        <v>22</v>
      </c>
      <c r="O23" s="1" t="s">
        <v>31</v>
      </c>
      <c r="P23" s="1">
        <f t="shared" si="15"/>
        <v>2.2509287925696593</v>
      </c>
    </row>
    <row r="24" spans="3:17" x14ac:dyDescent="0.3">
      <c r="C24" s="12" t="s">
        <v>46</v>
      </c>
      <c r="D24" s="1">
        <f t="shared" si="13"/>
        <v>5.25</v>
      </c>
      <c r="I24" s="12" t="s">
        <v>46</v>
      </c>
      <c r="J24" s="1">
        <f t="shared" si="14"/>
        <v>3.5735294117647056</v>
      </c>
      <c r="O24" s="19" t="s">
        <v>46</v>
      </c>
      <c r="P24" s="1">
        <f t="shared" si="15"/>
        <v>0.63970588235294112</v>
      </c>
    </row>
  </sheetData>
  <mergeCells count="6">
    <mergeCell ref="C12:F12"/>
    <mergeCell ref="I12:L12"/>
    <mergeCell ref="O12:Q12"/>
    <mergeCell ref="C19:D19"/>
    <mergeCell ref="I19:J19"/>
    <mergeCell ref="O19:Q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Аркуш1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2023-12-04T08:17:39Z</dcterms:modified>
</cp:coreProperties>
</file>