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firstSheet="2" activeTab="4"/>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<sst xmlns="http://schemas.openxmlformats.org/spreadsheetml/2006/main" count="1285" uniqueCount="707">
  <si>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</si>
  <si>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</si>
  <si>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</si>
  <si>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</si>
  <si>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</si>
  <si>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</si>
  <si>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</si>
  <si>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</si>
  <si>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</si>
  <si>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</si>
  <si>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</si>
  <si>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</si>
  <si>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</si>
  <si>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</si>
  <si>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</si>
  <si>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</si>
  <si>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</si>
  <si>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</si>
  <si>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</si>
  <si>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</si>
  <si>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</si>
  <si>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</si>
  <si>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</si>
  <si>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</si>
  <si>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</si>
  <si>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</si>
  <si>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</si>
  <si>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</si>
  <si>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</si>
  <si>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</si>
  <si>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</si>
  <si>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</si>
  <si>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</si>
  <si>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</si>
  <si>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</si>
  <si>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</si>
  <si>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</si>
  <si>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</si>
  <si>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</si>
  <si>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</si>
  <si>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</si>
  <si>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</si>
  <si>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</si>
  <si>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</si>
  <si>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</si>
  <si>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</si>
  <si>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</si>
  <si>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</si>
  <si>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</si>
  <si>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</si>
  <si>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</si>
  <si>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</si>
  <si>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</si>
  <si>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</si>
  <si>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</si>
  <si>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</si>
  <si>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</si>
  <si>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</si>
  <si>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</si>
  <si>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</si>
  <si>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</si>
  <si>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</si>
  <si>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</si>
  <si>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</si>
  <si>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</si>
  <si>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</si>
  <si>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</si>
  <si>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</si>
  <si>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</si>
  <si>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</si>
  <si>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</si>
  <si>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</si>
  <si>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</si>
  <si>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</si>
  <si>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</si>
  <si>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</si>
  <si>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</si>
  <si>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</si>
  <si>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</si>
  <si>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</si>
  <si>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</si>
  <si>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</si>
  <si>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</si>
  <si>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</si>
  <si>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</si>
  <si>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</si>
  <si>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</si>
  <si>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</si>
  <si>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</si>
  <si>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</si>
  <si>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</si>
  <si>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</si>
  <si>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</si>
  <si>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</si>
  <si>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</si>
  <si>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</si>
  <si>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</si>
  <si>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</si>
  <si>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</si>
  <si>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</si>
  <si>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</si>
  <si>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</si>
  <si>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</si>
  <si>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</si>
  <si>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</si>
  <si>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</si>
  <si>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</si>
  <si>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</si>
  <si>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</si>
  <si>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</si>
  <si>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</si>
  <si>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</si>
  <si>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</si>
  <si>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</si>
  <si>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</si>
  <si>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</si>
  <si>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</si>
  <si>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</si>
  <si>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</si>
  <si>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</si>
  <si>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</si>
  <si>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</si>
  <si>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</si>
  <si>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</si>
  <si>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</si>
  <si>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</si>
  <si>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</si>
  <si>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</si>
  <si>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</si>
  <si>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</si>
  <si>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</si>
  <si>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</si>
  <si>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</si>
  <si>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</si>
  <si>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</si>
  <si>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</si>
  <si>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</si>
  <si>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</si>
  <si>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</si>
  <si>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</si>
  <si>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</si>
  <si>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</si>
  <si>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</si>
  <si>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</si>
  <si>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</si>
  <si>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</si>
  <si>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</si>
  <si>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</si>
  <si>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</si>
  <si>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</si>
  <si>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</si>
  <si>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</si>
  <si>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</si>
  <si>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</si>
  <si>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</si>
  <si>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</si>
  <si>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</si>
  <si>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</si>
  <si>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</si>
  <si>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</si>
  <si>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</si>
  <si>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</si>
  <si>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</si>
  <si>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</si>
  <si>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</si>
  <si>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</si>
  <si>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</si>
  <si>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</si>
  <si>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</si>
  <si>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</si>
  <si>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</si>
  <si>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</si>
  <si>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</si>
  <si>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</si>
  <si>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</si>
  <si>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</si>
  <si>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</si>
  <si>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</si>
  <si>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</si>
  <si>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</si>
  <si>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</si>
  <si>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</si>
  <si>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</si>
  <si>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</si>
  <si>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</si>
  <si>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</si>
  <si>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</si>
  <si>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</si>
  <si>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</si>
  <si>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</si>
  <si>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</si>
  <si>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</si>
  <si>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</si>
  <si>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</si>
  <si>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</si>
  <si>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</si>
  <si>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</si>
  <si>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</si>
  <si>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</si>
  <si>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</si>
  <si>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</si>
  <si>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</si>
  <si>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</si>
  <si>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</si>
  <si>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</si>
  <si>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</si>
  <si>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</si>
  <si>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</si>
  <si>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</si>
  <si>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</si>
  <si>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</si>
  <si>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</si>
  <si>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</si>
  <si>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</si>
  <si>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</si>
  <si>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</si>
  <si>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</si>
  <si>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</si>
  <si>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</si>
  <si>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</si>
  <si>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</si>
  <si>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</si>
  <si>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</si>
  <si>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</si>
  <si>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</si>
  <si>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</si>
  <si>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</si>
  <si>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</si>
  <si>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</si>
  <si>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</si>
  <si>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</si>
  <si>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</si>
  <si>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</si>
  <si>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</si>
  <si>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</si>
  <si>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</si>
  <si>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</si>
  <si>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</si>
  <si>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</si>
  <si>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</si>
  <si>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</si>
  <si>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</si>
  <si>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</si>
  <si>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</si>
  <si>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</si>
  <si>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</si>
  <si>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</si>
  <si>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</si>
  <si>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</si>
  <si>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</si>
  <si>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</si>
  <si>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</si>
  <si>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</si>
  <si>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</si>
  <si>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</si>
  <si>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</si>
  <si>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</si>
  <si>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</si>
  <si>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</si>
  <si>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</si>
  <si>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</si>
  <si>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</si>
  <si>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</si>
  <si>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</si>
  <si>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</si>
  <si>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</si>
  <si>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</si>
  <si>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</si>
  <si>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</si>
  <si>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</si>
  <si>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</si>
  <si>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</si>
  <si>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</si>
  <si>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</si>
  <si>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</si>
  <si>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</si>
  <si>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</si>
  <si>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</si>
  <si>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</si>
  <si>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</si>
  <si>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</si>
  <si>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</si>
  <si>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</si>
  <si>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</si>
  <si>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</si>
  <si>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</si>
  <si>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</si>
  <si>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</si>
  <si>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</si>
  <si>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</si>
  <si>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</si>
  <si>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</si>
  <si>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</si>
  <si>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</si>
  <si>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</si>
  <si>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</si>
  <si>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</si>
  <si>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</si>
  <si>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</si>
  <si>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</si>
  <si>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</si>
  <si>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</si>
  <si>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</si>
  <si>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</si>
  <si>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</si>
  <si>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</si>
  <si>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</si>
  <si>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</si>
  <si>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</si>
  <si>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</si>
  <si>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</si>
  <si>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</si>
  <si>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</si>
  <si>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</si>
  <si>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</si>
  <si>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</si>
  <si>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</si>
  <si>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</si>
  <si>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</si>
  <si>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</si>
  <si>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</si>
  <si>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</si>
  <si>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</si>
  <si>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</si>
  <si>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</si>
  <si>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</si>
  <si>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</si>
  <si>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</si>
  <si>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</si>
  <si>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</si>
  <si>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</si>
  <si>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</si>
  <si>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</si>
  <si>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</si>
  <si>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</si>
  <si>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</si>
  <si>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</si>
  <si>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</si>
  <si>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</si>
  <si>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</si>
  <si>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</si>
  <si>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</si>
  <si>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</si>
  <si>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</si>
  <si>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</si>
  <si>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</si>
  <si>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</si>
  <si>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</si>
  <si>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</si>
  <si>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</si>
  <si>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</si>
  <si>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</si>
  <si>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</si>
  <si>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</si>
  <si>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</si>
  <si>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</si>
  <si>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</si>
  <si>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</si>
  <si>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</si>
  <si>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</si>
  <si>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</si>
  <si>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</si>
  <si>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</si>
  <si>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</si>
  <si>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</si>
  <si>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</si>
  <si>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</si>
  <si>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</si>
  <si>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</si>
  <si>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</si>
  <si>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</si>
  <si>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</si>
  <si>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</si>
  <si>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</si>
  <si>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</si>
  <si>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</si>
  <si>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</si>
  <si>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</si>
  <si>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</si>
  <si>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</si>
  <si>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</si>
  <si>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</si>
  <si>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</si>
  <si>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</si>
  <si>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</si>
  <si>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</si>
  <si>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</si>
  <si>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</si>
  <si>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</si>
  <si>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</si>
  <si>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</si>
  <si>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</si>
  <si>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</si>
  <si>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</si>
  <si>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</si>
  <si>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</si>
  <si>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</si>
  <si>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</si>
  <si>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</si>
  <si>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</si>
  <si>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</si>
  <si>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</si>
  <si>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</si>
  <si>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</si>
  <si>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</si>
  <si>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</si>
  <si>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</si>
  <si>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</si>
  <si>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</si>
  <si>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</si>
  <si>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</si>
  <si>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</si>
  <si>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</si>
  <si>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</si>
  <si>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</si>
  <si>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</si>
  <si>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</si>
  <si>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</si>
  <si>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</si>
  <si>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</si>
  <si>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</si>
  <si>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</si>
  <si>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</si>
  <si>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</si>
  <si>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</si>
  <si>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</si>
  <si>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</si>
  <si>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</si>
  <si>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</si>
  <si>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</si>
  <si>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</si>
  <si>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</si>
  <si>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</si>
  <si>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</si>
  <si>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</si>
  <si>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</si>
  <si>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</si>
  <si>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</si>
  <si>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</si>
  <si>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</si>
  <si>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</si>
  <si>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</si>
  <si>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</si>
  <si>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</si>
  <si>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</si>
  <si>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</si>
  <si>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</si>
  <si>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</si>
  <si>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</si>
  <si>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</si>
  <si>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</si>
  <si>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</si>
  <si>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</si>
  <si>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</si>
  <si>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</si>
  <si>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</si>
  <si>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</si>
  <si>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</si>
  <si>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</si>
  <si>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</si>
  <si>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</si>
  <si>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</si>
  <si>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</si>
  <si>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</si>
  <si>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</si>
  <si>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</si>
  <si>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</si>
  <si>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</si>
  <si>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</si>
  <si>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</si>
  <si>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</si>
  <si>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</si>
  <si>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</si>
  <si>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</si>
  <si>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</si>
  <si>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</si>
  <si>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</si>
  <si>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</si>
  <si>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</si>
  <si>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</si>
  <si>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</si>
  <si>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</si>
  <si>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</si>
  <si>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</si>
  <si>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</si>
  <si>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</si>
  <si>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</si>
  <si>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</si>
  <si>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</si>
  <si>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</si>
  <si>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</si>
  <si>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</si>
  <si>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</si>
  <si>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</si>
  <si>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</si>
  <si>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</si>
  <si>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</si>
  <si>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</si>
  <si>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</si>
  <si>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</si>
  <si>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</si>
  <si>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</si>
  <si>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</si>
  <si>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</si>
  <si>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</si>
  <si>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</si>
  <si>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</si>
  <si>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</si>
  <si>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</si>
  <si>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</si>
  <si>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</si>
  <si>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</si>
  <si>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</si>
  <si>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</si>
  <si>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</si>
  <si>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</si>
  <si>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</si>
  <si>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</si>
  <si>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</si>
  <si>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</si>
  <si>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</si>
  <si>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</si>
  <si>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</si>
  <si>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</si>
  <si>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</si>
  <si>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</si>
  <si>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</si>
  <si>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</si>
  <si>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</si>
  <si>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</si>
  <si>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</si>
  <si>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</si>
  <si>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</si>
  <si>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</si>
  <si>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</si>
  <si>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</si>
  <si>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</si>
  <si>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</si>
  <si>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</si>
  <si>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</si>
  <si>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</si>
  <si>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</si>
  <si>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</si>
  <si>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</si>
  <si>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</si>
  <si>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</si>
  <si>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</si>
  <si>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</si>
  <si>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</si>
  <si>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</si>
  <si>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</si>
  <si>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</si>
  <si>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</si>
  <si>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</si>
  <si>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</si>
  <si>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</si>
  <si>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</si>
  <si>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</si>
  <si>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</si>
  <si>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</si>
  <si>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</si>
  <si>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</si>
  <si>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</si>
  <si>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</si>
  <si>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</si>
  <si>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</si>
  <si>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</si>
  <si>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</si>
  <si>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</si>
  <si>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</si>
  <si>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</si>
  <si>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</si>
  <si>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</si>
  <si>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</si>
  <si>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</si>
  <si>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</si>
  <si>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</si>
  <si>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</si>
  <si>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</si>
  <si>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</si>
  <si>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</si>
  <si>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</si>
  <si>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</si>
  <si>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</si>
  <si>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</si>
  <si>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</si>
  <si>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</si>
  <si>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</si>
  <si>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</si>
  <si>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</si>
  <si>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</si>
  <si>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</si>
  <si>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</si>
  <si>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</si>
  <si>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</si>
  <si>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</si>
  <si>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</si>
  <si>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</si>
  <si>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</si>
  <si>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</si>
  <si>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</si>
  <si>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</si>
  <si>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</si>
  <si>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</si>
  <si>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</si>
  <si>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</si>
  <si>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</si>
  <si>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</si>
  <si>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</si>
  <si>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</si>
  <si>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</si>
  <si>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</si>
  <si>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</si>
  <si>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</si>
  <si>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</si>
  <si>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</si>
  <si>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</si>
  <si>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</si>
  <si>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</si>
  <si>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</si>
  <si>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</si>
  <si>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</si>
  <si>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</si>
  <si>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</si>
  <si>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</si>
  <si>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</si>
  <si>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</si>
  <si>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</si>
  <si>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</si>
  <si>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</si>
  <si>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</si>
  <si>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</si>
  <si>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</si>
  <si>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</si>
  <si>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</si>
  <si>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</si>
  <si>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</si>
  <si>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</si>
  <si>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</si>
  <si>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</si>
  <si>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</si>
  <si>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</si>
  <si>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</si>
  <si>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</si>
  <si>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</si>
  <si>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</si>
  <si>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</si>
  <si>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</si>
  <si>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</si>
  <si>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</si>
  <si>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</si>
  <si>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</si>
  <si>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</si>
  <si>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</si>
  <si>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</si>
  <si>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</si>
  <si>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</si>
  <si>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</si>
  <si>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</si>
  <si>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</si>
  <si>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</si>
  <si>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</si>
  <si>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</si>
  <si>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</si>
  <si>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</si>
  <si>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</si>
  <si>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</si>
  <si>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</si>
  <si>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</si>
  <si>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</si>
  <si>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</si>
  <si>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</si>
  <si>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</si>
  <si>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</si>
  <si>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תקציבית נכתב בריאקט</t>
  </si>
  <si>
    <t>הודעה מוקדמת</t>
  </si>
  <si>
    <t>TotalRedemptionOfVacationDays</t>
  </si>
  <si>
    <t>IsEntitled</t>
  </si>
  <si>
    <t>AccumulationOfSickDays</t>
  </si>
  <si>
    <t>חלקיות הממוצעת של העובד בכול תקופת העבודה</t>
  </si>
  <si>
    <t>AveragePartTimeJobDuringTheEntireWorkPeriod</t>
  </si>
  <si>
    <t>Sick days used</t>
  </si>
  <si>
    <t>UtilizationPercentage</t>
  </si>
  <si>
    <t>DaysForCompensationEvery30Days</t>
  </si>
  <si>
    <t>DaysToMaturity</t>
  </si>
  <si>
    <t xml:space="preserve">ערך יום </t>
  </si>
  <si>
    <t>ADaysWorthOfSickness</t>
  </si>
  <si>
    <t>CompensationPercentage</t>
  </si>
  <si>
    <t>DeterminedSalaryIncludingRecoveryAndClothing</t>
  </si>
  <si>
    <t>AmountToBePaidCompensationForUnusedSickDays</t>
  </si>
  <si>
    <t>נמצא גם בפנסיה צוברת וגם בתקציבית</t>
  </si>
  <si>
    <t>IsEntitledToAGrant</t>
  </si>
  <si>
    <t>AmountOfExcessYears</t>
  </si>
  <si>
    <t>TotalSurplusYearsGrant</t>
  </si>
  <si>
    <t>לטפל בזה</t>
  </si>
  <si>
    <t>IsEntitledToARetirementGrant</t>
  </si>
  <si>
    <t>OptionASalaryForYear</t>
  </si>
  <si>
    <t>OptionBHalfSalaryForAYearOfWork</t>
  </si>
  <si>
    <t>עד כאן בC#</t>
  </si>
  <si>
    <t>TotalAllowanceCapitalizationAmount</t>
  </si>
  <si>
    <t>TotalPaymentAdvanceNotice</t>
  </si>
  <si>
    <t>Part-time job last year</t>
  </si>
  <si>
    <t>Part-time job current year</t>
  </si>
  <si>
    <t>PartTimeJobCurrentYear</t>
  </si>
  <si>
    <t>PartTimeJobLastYear</t>
  </si>
  <si>
    <t>ClothingForCurrentYear</t>
  </si>
  <si>
    <t>ClothingForLastYear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</si>
</sst>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7"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11"/>
      <color rgb="FF9C6500"/>
      <name val="Arial"/>
      <family val="2"/>
      <charset val="177"/>
      <scheme val="minor"/>
    </font>
    <font>
      <i/>
      <sz val="11"/>
      <color rgb="FF7F7F7F"/>
      <name val="Arial"/>
      <family val="2"/>
      <charset val="177"/>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10">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26" fillId="0" borderId="0" applyNumberFormat="0" applyFill="0" applyBorder="0" applyAlignment="0" applyProtection="0"/>
  </cellStyleXfs>
  <cellXfs count="153">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1" fillId="12" borderId="1" xfId="0" applyFont="1" applyFill="1" applyBorder="1"/>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5" fillId="14" borderId="1" xfId="7" applyBorder="1"/>
    <xf numFmtId="0" fontId="4" fillId="15" borderId="1" xfId="8" applyBorder="1"/>
    <xf numFmtId="0" fontId="4" fillId="15" borderId="0" xfId="8"/>
    <xf numFmtId="0" fontId="25" fillId="14" borderId="0" xfId="7" applyAlignment="1">
      <alignment wrapText="1"/>
    </xf>
    <xf numFmtId="0" fontId="25" fillId="14" borderId="1" xfId="7" applyBorder="1" applyAlignment="1">
      <alignment horizontal="right" vertical="center" wrapText="1"/>
    </xf>
    <xf numFmtId="0" fontId="26" fillId="0" borderId="0" xfId="9"/>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5" fillId="14" borderId="0" xfId="7"/>
    <xf numFmtId="0" fontId="20" fillId="10" borderId="0" xfId="5"/>
  </cellXfs>
  <cellStyles count="10">
    <cellStyle name="20% - הדגשה6" xfId="8" builtinId="50"/>
    <cellStyle name="Comma" xfId="1" builtinId="3"/>
    <cellStyle name="Normal" xfId="0" builtinId="0"/>
    <cellStyle name="Normal 2" xfId="3"/>
    <cellStyle name="Percent" xfId="2" builtinId="5"/>
    <cellStyle name="הערה" xfId="4" builtinId="10"/>
    <cellStyle name="טוב" xfId="5" builtinId="26"/>
    <cellStyle name="טקסט הסברי" xfId="9" builtinId="53"/>
    <cellStyle name="ניטראלי" xfId="7" builtinId="28"/>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x14ac:dyDescent="0.25">
      <c r="B2" s="1" t="s">
        <v>0</v>
      </c>
    </row>
    <row r="4" spans="2:6"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workbookViewId="0">
      <pane xSplit="1" ySplit="3" topLeftCell="B17" activePane="bottomRight" state="frozen"/>
      <selection pane="topRight" activeCell="B1" sqref="B1"/>
      <selection pane="bottomLeft" activeCell="A4" sqref="A4"/>
      <selection pane="bottomRight" activeCell="C23" sqref="C23"/>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ht="27.6" x14ac:dyDescent="0.25">
      <c r="B1" s="144" t="s">
        <v>613</v>
      </c>
      <c r="C1" s="144"/>
      <c r="D1" s="145" t="s">
        <v>674</v>
      </c>
    </row>
    <row r="2" spans="1:10" s="2" customFormat="1" x14ac:dyDescent="0.25">
      <c r="A2" s="88"/>
      <c r="B2" s="148" t="s">
        <v>603</v>
      </c>
      <c r="C2" s="148"/>
      <c r="D2" s="148"/>
      <c r="E2" s="148"/>
      <c r="F2" s="148"/>
      <c r="G2" s="148"/>
      <c r="H2" s="148"/>
      <c r="I2" s="148"/>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43" t="s">
        <v>7</v>
      </c>
      <c r="C4" s="6" t="s">
        <v>605</v>
      </c>
      <c r="D4" s="7" t="s">
        <v>23</v>
      </c>
      <c r="E4" s="6" t="s">
        <v>5</v>
      </c>
      <c r="F4" s="6" t="s">
        <v>6</v>
      </c>
      <c r="G4" s="6" t="s">
        <v>11</v>
      </c>
      <c r="H4" s="6" t="s">
        <v>13</v>
      </c>
      <c r="I4" s="6" t="s">
        <v>15</v>
      </c>
      <c r="J4" s="6"/>
    </row>
    <row r="5" spans="1:10" ht="27.6" x14ac:dyDescent="0.25">
      <c r="A5" s="87" t="s">
        <v>521</v>
      </c>
      <c r="B5" s="143" t="s">
        <v>8</v>
      </c>
      <c r="C5" s="6" t="s">
        <v>606</v>
      </c>
      <c r="D5" s="7" t="s">
        <v>24</v>
      </c>
      <c r="E5" s="6" t="s">
        <v>5</v>
      </c>
      <c r="F5" s="6" t="s">
        <v>25</v>
      </c>
      <c r="G5" s="6" t="s">
        <v>12</v>
      </c>
      <c r="H5" s="6" t="s">
        <v>13</v>
      </c>
      <c r="I5" s="6">
        <v>304912405</v>
      </c>
      <c r="J5" s="6"/>
    </row>
    <row r="6" spans="1:10" x14ac:dyDescent="0.25">
      <c r="A6" s="87" t="s">
        <v>521</v>
      </c>
      <c r="B6" s="143" t="s">
        <v>75</v>
      </c>
      <c r="C6" s="6" t="s">
        <v>607</v>
      </c>
      <c r="D6" s="7" t="s">
        <v>76</v>
      </c>
      <c r="E6" s="27">
        <v>25569</v>
      </c>
      <c r="F6" s="6"/>
      <c r="G6" s="6" t="s">
        <v>11</v>
      </c>
      <c r="H6" s="6" t="s">
        <v>13</v>
      </c>
      <c r="I6" s="28">
        <v>25569</v>
      </c>
      <c r="J6" s="6"/>
    </row>
    <row r="7" spans="1:10" x14ac:dyDescent="0.25">
      <c r="A7" s="87" t="s">
        <v>521</v>
      </c>
      <c r="B7" s="143" t="s">
        <v>80</v>
      </c>
      <c r="C7" s="6" t="s">
        <v>608</v>
      </c>
      <c r="D7" s="7" t="s">
        <v>78</v>
      </c>
      <c r="E7" s="27">
        <v>34790</v>
      </c>
      <c r="F7" s="6"/>
      <c r="G7" s="6" t="s">
        <v>11</v>
      </c>
      <c r="H7" s="6" t="s">
        <v>13</v>
      </c>
      <c r="I7" s="28">
        <v>34790</v>
      </c>
      <c r="J7" s="6"/>
    </row>
    <row r="8" spans="1:10" ht="41.4" x14ac:dyDescent="0.25">
      <c r="A8" s="87" t="s">
        <v>521</v>
      </c>
      <c r="B8" s="143" t="s">
        <v>77</v>
      </c>
      <c r="C8" s="6" t="s">
        <v>609</v>
      </c>
      <c r="D8" s="7" t="s">
        <v>78</v>
      </c>
      <c r="E8" s="27">
        <v>45291</v>
      </c>
      <c r="F8" s="7" t="s">
        <v>111</v>
      </c>
      <c r="G8" s="6" t="s">
        <v>11</v>
      </c>
      <c r="H8" s="6" t="s">
        <v>79</v>
      </c>
      <c r="I8" s="28">
        <v>45291</v>
      </c>
      <c r="J8" s="6"/>
    </row>
    <row r="9" spans="1:10" ht="82.8" x14ac:dyDescent="0.25">
      <c r="A9" s="87" t="s">
        <v>521</v>
      </c>
      <c r="B9" s="143" t="s">
        <v>16</v>
      </c>
      <c r="C9" s="6" t="s">
        <v>610</v>
      </c>
      <c r="D9" s="7" t="s">
        <v>28</v>
      </c>
      <c r="E9" s="7" t="s">
        <v>17</v>
      </c>
      <c r="F9" s="6" t="s">
        <v>18</v>
      </c>
      <c r="G9" s="6" t="s">
        <v>11</v>
      </c>
      <c r="H9" s="6" t="s">
        <v>13</v>
      </c>
      <c r="I9" s="6" t="s">
        <v>19</v>
      </c>
      <c r="J9" s="6"/>
    </row>
    <row r="10" spans="1:10" ht="55.2" x14ac:dyDescent="0.25">
      <c r="A10" s="87" t="s">
        <v>521</v>
      </c>
      <c r="B10" s="143" t="s">
        <v>143</v>
      </c>
      <c r="C10" s="6" t="s">
        <v>611</v>
      </c>
      <c r="D10" s="7" t="s">
        <v>28</v>
      </c>
      <c r="E10" s="7" t="s">
        <v>141</v>
      </c>
      <c r="F10" s="6" t="s">
        <v>142</v>
      </c>
      <c r="G10" s="6" t="s">
        <v>144</v>
      </c>
      <c r="H10" s="6" t="s">
        <v>13</v>
      </c>
      <c r="I10" s="6" t="s">
        <v>145</v>
      </c>
      <c r="J10" s="6"/>
    </row>
    <row r="11" spans="1:10" ht="193.2" x14ac:dyDescent="0.25">
      <c r="A11" s="87" t="s">
        <v>522</v>
      </c>
      <c r="B11" s="142" t="s">
        <v>361</v>
      </c>
      <c r="C11" s="6" t="s">
        <v>622</v>
      </c>
      <c r="D11" s="7" t="s">
        <v>362</v>
      </c>
      <c r="E11" s="7">
        <v>12000</v>
      </c>
      <c r="F11" s="7" t="s">
        <v>612</v>
      </c>
      <c r="G11" s="6" t="s">
        <v>363</v>
      </c>
      <c r="H11" s="6" t="s">
        <v>13</v>
      </c>
      <c r="I11" s="6">
        <v>12000</v>
      </c>
      <c r="J11" s="7" t="s">
        <v>364</v>
      </c>
    </row>
    <row r="12" spans="1:10" ht="69" x14ac:dyDescent="0.25">
      <c r="A12" s="87" t="s">
        <v>523</v>
      </c>
      <c r="B12" s="146" t="s">
        <v>116</v>
      </c>
      <c r="C12" s="87" t="s">
        <v>623</v>
      </c>
      <c r="D12" s="7" t="s">
        <v>78</v>
      </c>
      <c r="E12" s="27">
        <v>42125</v>
      </c>
      <c r="F12" s="7" t="s">
        <v>117</v>
      </c>
      <c r="G12" s="7" t="s">
        <v>128</v>
      </c>
      <c r="H12" s="6" t="s">
        <v>13</v>
      </c>
      <c r="I12" s="28">
        <v>42125</v>
      </c>
      <c r="J12" s="6"/>
    </row>
    <row r="13" spans="1:10" ht="110.4" x14ac:dyDescent="0.25">
      <c r="A13" s="87" t="s">
        <v>524</v>
      </c>
      <c r="B13" s="117" t="s">
        <v>118</v>
      </c>
      <c r="C13" s="6" t="s">
        <v>624</v>
      </c>
      <c r="D13" s="7" t="s">
        <v>120</v>
      </c>
      <c r="E13" s="12" t="s">
        <v>119</v>
      </c>
      <c r="F13" s="7" t="s">
        <v>121</v>
      </c>
      <c r="G13" s="7" t="s">
        <v>129</v>
      </c>
      <c r="H13" s="6" t="s">
        <v>122</v>
      </c>
      <c r="I13" s="28"/>
      <c r="J13" s="6"/>
    </row>
    <row r="14" spans="1:10" ht="41.4" x14ac:dyDescent="0.25">
      <c r="A14" s="87" t="s">
        <v>524</v>
      </c>
      <c r="B14" s="117" t="s">
        <v>123</v>
      </c>
      <c r="C14" s="6" t="s">
        <v>625</v>
      </c>
      <c r="D14" s="7" t="s">
        <v>124</v>
      </c>
      <c r="E14" s="38" t="s">
        <v>207</v>
      </c>
      <c r="F14" s="7" t="s">
        <v>125</v>
      </c>
      <c r="G14" s="7" t="s">
        <v>126</v>
      </c>
      <c r="H14" s="6" t="s">
        <v>13</v>
      </c>
      <c r="I14" s="28" t="s">
        <v>127</v>
      </c>
      <c r="J14" s="6"/>
    </row>
    <row r="15" spans="1:10" ht="55.2" x14ac:dyDescent="0.25">
      <c r="A15" s="87" t="s">
        <v>524</v>
      </c>
      <c r="B15" s="118" t="s">
        <v>131</v>
      </c>
      <c r="C15" s="12" t="s">
        <v>626</v>
      </c>
      <c r="D15" s="7" t="s">
        <v>130</v>
      </c>
      <c r="E15" s="39">
        <v>0.5</v>
      </c>
      <c r="F15" s="7" t="s">
        <v>136</v>
      </c>
      <c r="G15" s="7" t="s">
        <v>11</v>
      </c>
      <c r="H15" s="6" t="s">
        <v>13</v>
      </c>
      <c r="I15" s="40">
        <v>0.5</v>
      </c>
      <c r="J15" s="6"/>
    </row>
    <row r="16" spans="1:10" ht="55.2" x14ac:dyDescent="0.25">
      <c r="A16" s="87" t="s">
        <v>524</v>
      </c>
      <c r="B16" s="118" t="s">
        <v>208</v>
      </c>
      <c r="C16" s="12" t="s">
        <v>626</v>
      </c>
      <c r="D16" s="7" t="s">
        <v>130</v>
      </c>
      <c r="E16" s="41">
        <v>0.4</v>
      </c>
      <c r="F16" s="7" t="s">
        <v>209</v>
      </c>
      <c r="G16" s="7" t="s">
        <v>11</v>
      </c>
      <c r="H16" s="6" t="s">
        <v>13</v>
      </c>
      <c r="I16" s="28"/>
      <c r="J16" s="6"/>
    </row>
    <row r="17" spans="1:12" ht="27.6" x14ac:dyDescent="0.25">
      <c r="A17" s="87" t="s">
        <v>524</v>
      </c>
      <c r="B17" s="119" t="s">
        <v>134</v>
      </c>
      <c r="C17" s="38" t="s">
        <v>627</v>
      </c>
      <c r="D17" s="7" t="s">
        <v>132</v>
      </c>
      <c r="E17" s="42">
        <v>20150</v>
      </c>
      <c r="F17" s="7" t="s">
        <v>209</v>
      </c>
      <c r="G17" s="7" t="s">
        <v>11</v>
      </c>
      <c r="H17" s="6" t="s">
        <v>13</v>
      </c>
      <c r="I17" s="28"/>
      <c r="J17" s="6"/>
    </row>
    <row r="18" spans="1:12" ht="27.6" x14ac:dyDescent="0.25">
      <c r="A18" s="87" t="s">
        <v>524</v>
      </c>
      <c r="B18" s="119" t="s">
        <v>133</v>
      </c>
      <c r="C18" s="38" t="s">
        <v>628</v>
      </c>
      <c r="D18" s="7" t="s">
        <v>132</v>
      </c>
      <c r="E18" s="42">
        <v>1500</v>
      </c>
      <c r="F18" s="7" t="s">
        <v>135</v>
      </c>
      <c r="G18" s="7"/>
      <c r="H18" s="6"/>
      <c r="I18" s="28"/>
      <c r="J18" s="6"/>
    </row>
    <row r="19" spans="1:12" ht="27.6" x14ac:dyDescent="0.25">
      <c r="A19" s="87" t="s">
        <v>524</v>
      </c>
      <c r="B19" s="117" t="s">
        <v>137</v>
      </c>
      <c r="C19" s="6" t="s">
        <v>629</v>
      </c>
      <c r="D19" s="7" t="s">
        <v>138</v>
      </c>
      <c r="E19" s="43">
        <v>0.8</v>
      </c>
      <c r="F19" s="7" t="s">
        <v>139</v>
      </c>
      <c r="G19" s="7" t="s">
        <v>140</v>
      </c>
      <c r="H19" s="6" t="s">
        <v>13</v>
      </c>
      <c r="I19" s="40">
        <v>0.8</v>
      </c>
      <c r="J19" s="6"/>
    </row>
    <row r="20" spans="1:12" ht="55.2" x14ac:dyDescent="0.25">
      <c r="A20" s="87" t="s">
        <v>524</v>
      </c>
      <c r="B20" s="117"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7" t="s">
        <v>535</v>
      </c>
      <c r="C31" s="92" t="s">
        <v>631</v>
      </c>
      <c r="D31" s="90" t="s">
        <v>536</v>
      </c>
      <c r="E31" s="96">
        <v>0.06</v>
      </c>
      <c r="F31" s="90" t="s">
        <v>541</v>
      </c>
      <c r="G31" s="92" t="s">
        <v>11</v>
      </c>
      <c r="H31" s="96">
        <v>0.06</v>
      </c>
      <c r="I31" s="96">
        <v>0.06</v>
      </c>
      <c r="J31" s="92"/>
      <c r="L31" s="100">
        <v>45008</v>
      </c>
    </row>
    <row r="32" spans="1:12" ht="27.6" x14ac:dyDescent="0.25">
      <c r="A32" s="97" t="s">
        <v>540</v>
      </c>
      <c r="B32" s="117"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1" t="s">
        <v>579</v>
      </c>
      <c r="C33" s="120"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rightToLeft="1" workbookViewId="0">
      <selection activeCell="A17" sqref="A17"/>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1:8" x14ac:dyDescent="0.25">
      <c r="B2" s="15" t="s">
        <v>69</v>
      </c>
    </row>
    <row r="3" spans="1:8" x14ac:dyDescent="0.25">
      <c r="B3" s="1" t="s">
        <v>68</v>
      </c>
    </row>
    <row r="4" spans="1:8" s="16" customFormat="1" ht="27.6" x14ac:dyDescent="0.25">
      <c r="B4" s="8" t="s">
        <v>60</v>
      </c>
      <c r="C4" s="8" t="s">
        <v>61</v>
      </c>
      <c r="D4" s="21" t="s">
        <v>62</v>
      </c>
      <c r="E4" s="8" t="s">
        <v>63</v>
      </c>
      <c r="G4" s="23" t="s">
        <v>64</v>
      </c>
    </row>
    <row r="5" spans="1:8" x14ac:dyDescent="0.25">
      <c r="B5" s="19">
        <v>32874</v>
      </c>
      <c r="C5" s="19">
        <v>33603</v>
      </c>
      <c r="D5" s="22">
        <f>(C5-B5)/365</f>
        <v>1.9972602739726026</v>
      </c>
      <c r="E5" s="20">
        <v>0.8</v>
      </c>
      <c r="G5" s="1">
        <v>1</v>
      </c>
      <c r="H5" s="1" t="s">
        <v>65</v>
      </c>
    </row>
    <row r="6" spans="1:8" x14ac:dyDescent="0.25">
      <c r="B6" s="19">
        <v>33604</v>
      </c>
      <c r="C6" s="19">
        <v>36891</v>
      </c>
      <c r="D6" s="22">
        <f t="shared" ref="D6:D11" si="0">(C6-B6)/365</f>
        <v>9.0054794520547947</v>
      </c>
      <c r="E6" s="20">
        <v>1</v>
      </c>
      <c r="G6" s="1">
        <v>2</v>
      </c>
      <c r="H6" s="1" t="s">
        <v>86</v>
      </c>
    </row>
    <row r="7" spans="1:8" x14ac:dyDescent="0.25">
      <c r="B7" s="19">
        <v>36892</v>
      </c>
      <c r="C7" s="19">
        <v>37256</v>
      </c>
      <c r="D7" s="22">
        <f t="shared" si="0"/>
        <v>0.99726027397260275</v>
      </c>
      <c r="E7" s="20">
        <v>0</v>
      </c>
      <c r="G7" s="1">
        <v>3</v>
      </c>
      <c r="H7" s="1" t="s">
        <v>87</v>
      </c>
    </row>
    <row r="8" spans="1:8" x14ac:dyDescent="0.25">
      <c r="B8" s="19">
        <v>37257</v>
      </c>
      <c r="C8" s="19">
        <v>37621</v>
      </c>
      <c r="D8" s="22">
        <f t="shared" si="0"/>
        <v>0.99726027397260275</v>
      </c>
      <c r="E8" s="20">
        <v>0.25</v>
      </c>
      <c r="H8" s="1" t="s">
        <v>88</v>
      </c>
    </row>
    <row r="9" spans="1:8" x14ac:dyDescent="0.25">
      <c r="B9" s="19">
        <v>37622</v>
      </c>
      <c r="C9" s="19">
        <v>39457</v>
      </c>
      <c r="D9" s="22">
        <f t="shared" si="0"/>
        <v>5.0273972602739727</v>
      </c>
      <c r="E9" s="20">
        <v>0.6</v>
      </c>
      <c r="G9" s="1">
        <v>4</v>
      </c>
      <c r="H9" s="1" t="s">
        <v>66</v>
      </c>
    </row>
    <row r="10" spans="1:8" x14ac:dyDescent="0.25">
      <c r="B10" s="19">
        <v>39458</v>
      </c>
      <c r="C10" s="19">
        <v>42369</v>
      </c>
      <c r="D10" s="22">
        <f t="shared" si="0"/>
        <v>7.9753424657534246</v>
      </c>
      <c r="E10" s="20">
        <v>1</v>
      </c>
      <c r="G10" s="1">
        <v>5</v>
      </c>
      <c r="H10" s="1" t="s">
        <v>67</v>
      </c>
    </row>
    <row r="11" spans="1:8" x14ac:dyDescent="0.25">
      <c r="B11" s="19">
        <v>42370</v>
      </c>
      <c r="C11" s="19">
        <v>45291</v>
      </c>
      <c r="D11" s="22">
        <f t="shared" si="0"/>
        <v>8.0027397260273965</v>
      </c>
      <c r="E11" s="20">
        <v>0.9</v>
      </c>
      <c r="G11" s="1">
        <v>6</v>
      </c>
      <c r="H11" s="1" t="s">
        <v>599</v>
      </c>
    </row>
    <row r="12" spans="1:8" ht="55.2" x14ac:dyDescent="0.25">
      <c r="B12" s="18"/>
      <c r="C12" s="18"/>
      <c r="D12" s="17"/>
      <c r="E12" s="18"/>
      <c r="G12" s="1">
        <v>7</v>
      </c>
      <c r="H12" s="4" t="s">
        <v>237</v>
      </c>
    </row>
    <row r="13" spans="1:8" x14ac:dyDescent="0.25">
      <c r="B13" s="18"/>
      <c r="C13" s="18"/>
      <c r="D13" s="17"/>
      <c r="E13" s="18"/>
      <c r="G13" s="23" t="s">
        <v>73</v>
      </c>
      <c r="H13" s="16"/>
    </row>
    <row r="14" spans="1:8" x14ac:dyDescent="0.25">
      <c r="B14" s="18"/>
      <c r="C14" s="18"/>
      <c r="D14" s="17"/>
      <c r="E14" s="18"/>
      <c r="G14" s="1">
        <v>1</v>
      </c>
      <c r="H14" s="25" t="s">
        <v>102</v>
      </c>
    </row>
    <row r="15" spans="1:8" x14ac:dyDescent="0.25">
      <c r="B15" s="18"/>
      <c r="C15" s="18"/>
      <c r="D15" s="17"/>
      <c r="E15" s="18"/>
      <c r="G15" s="1">
        <v>2</v>
      </c>
      <c r="H15" s="1" t="s">
        <v>103</v>
      </c>
    </row>
    <row r="16" spans="1:8" x14ac:dyDescent="0.25">
      <c r="A16" s="152" t="s">
        <v>702</v>
      </c>
      <c r="B16" s="24" t="s">
        <v>70</v>
      </c>
      <c r="C16" s="18"/>
      <c r="D16" s="17"/>
      <c r="E16" s="18" t="s">
        <v>5</v>
      </c>
      <c r="F16" s="1" t="s">
        <v>72</v>
      </c>
      <c r="G16" s="1">
        <v>3</v>
      </c>
      <c r="H16" s="1" t="s">
        <v>74</v>
      </c>
    </row>
    <row r="17" spans="1:8" x14ac:dyDescent="0.25">
      <c r="A17" s="152" t="s">
        <v>701</v>
      </c>
      <c r="B17" s="1" t="s">
        <v>71</v>
      </c>
      <c r="E17" s="1" t="s">
        <v>5</v>
      </c>
      <c r="F17" s="1" t="s">
        <v>72</v>
      </c>
    </row>
    <row r="19" spans="1:8" x14ac:dyDescent="0.25">
      <c r="B19" s="26" t="s">
        <v>93</v>
      </c>
      <c r="C19" s="26"/>
      <c r="D19" s="26"/>
      <c r="E19" s="26"/>
    </row>
    <row r="21" spans="1:8" ht="27.6" x14ac:dyDescent="0.25">
      <c r="B21" s="8" t="s">
        <v>60</v>
      </c>
      <c r="C21" s="8" t="s">
        <v>61</v>
      </c>
      <c r="D21" s="21" t="s">
        <v>62</v>
      </c>
      <c r="E21" s="8" t="s">
        <v>63</v>
      </c>
      <c r="F21" s="4" t="s">
        <v>89</v>
      </c>
    </row>
    <row r="22" spans="1: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1: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1:8" ht="15" x14ac:dyDescent="0.25">
      <c r="B24" s="19">
        <v>36892</v>
      </c>
      <c r="C24" s="19">
        <v>37256</v>
      </c>
      <c r="D24" s="22">
        <f t="shared" si="1"/>
        <v>0.99931553730321698</v>
      </c>
      <c r="E24" s="20">
        <v>0</v>
      </c>
      <c r="F24" s="29"/>
    </row>
    <row r="25" spans="1:8" ht="15" x14ac:dyDescent="0.25">
      <c r="B25" s="19">
        <v>37257</v>
      </c>
      <c r="C25" s="19">
        <v>37986</v>
      </c>
      <c r="D25" s="22">
        <f t="shared" si="1"/>
        <v>1.998631074606434</v>
      </c>
      <c r="E25" s="20">
        <v>0.25</v>
      </c>
      <c r="F25" s="29"/>
    </row>
    <row r="26" spans="1:8" x14ac:dyDescent="0.25">
      <c r="B26" s="19">
        <v>37987</v>
      </c>
      <c r="C26" s="19">
        <v>39457</v>
      </c>
      <c r="D26" s="22">
        <f t="shared" si="1"/>
        <v>4</v>
      </c>
      <c r="E26" s="20">
        <v>0.6</v>
      </c>
      <c r="F26" s="29">
        <f>D26*E26</f>
        <v>2.4</v>
      </c>
      <c r="H26" s="1" t="s">
        <v>101</v>
      </c>
    </row>
    <row r="27" spans="1:8" ht="15" x14ac:dyDescent="0.25">
      <c r="B27" s="19">
        <v>39458</v>
      </c>
      <c r="C27" s="19">
        <v>42369</v>
      </c>
      <c r="D27" s="22">
        <f t="shared" si="1"/>
        <v>8</v>
      </c>
      <c r="E27" s="20">
        <v>1</v>
      </c>
      <c r="F27" s="29">
        <f>D27*E27</f>
        <v>8</v>
      </c>
    </row>
    <row r="28" spans="1:8" ht="15" x14ac:dyDescent="0.25">
      <c r="B28" s="19">
        <v>42370</v>
      </c>
      <c r="C28" s="19">
        <v>45291</v>
      </c>
      <c r="D28" s="22">
        <f t="shared" si="1"/>
        <v>8</v>
      </c>
      <c r="E28" s="20">
        <v>0.9</v>
      </c>
      <c r="F28" s="29">
        <f>D28*E28</f>
        <v>7.2</v>
      </c>
    </row>
    <row r="29" spans="1:8" ht="15" x14ac:dyDescent="0.25">
      <c r="D29" s="29">
        <f>SUM(D22:D28)</f>
        <v>33.998631074606436</v>
      </c>
      <c r="F29" s="29">
        <f>SUM(F22:F28)</f>
        <v>28.200958247775496</v>
      </c>
    </row>
    <row r="30" spans="1:8" ht="15" x14ac:dyDescent="0.25">
      <c r="D30" s="29"/>
      <c r="F30" s="29"/>
    </row>
    <row r="31" spans="1:8" x14ac:dyDescent="0.25">
      <c r="B31" s="32" t="s">
        <v>90</v>
      </c>
      <c r="D31" s="29"/>
      <c r="F31" s="29"/>
    </row>
    <row r="32" spans="1: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9">
        <f>D42*E42</f>
        <v>1.5978082191780822</v>
      </c>
    </row>
    <row r="43" spans="2:8" ht="15"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3" workbookViewId="0">
      <selection activeCell="C9" sqref="C9"/>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7" t="s">
        <v>107</v>
      </c>
      <c r="C6" s="122" t="s">
        <v>634</v>
      </c>
      <c r="D6" s="7" t="s">
        <v>109</v>
      </c>
      <c r="E6" s="37" t="s">
        <v>115</v>
      </c>
      <c r="F6" s="6"/>
      <c r="G6" s="6" t="s">
        <v>11</v>
      </c>
      <c r="H6" s="6" t="s">
        <v>13</v>
      </c>
      <c r="I6" s="6" t="s">
        <v>108</v>
      </c>
      <c r="J6" s="7" t="s">
        <v>110</v>
      </c>
    </row>
    <row r="7" spans="1:13" ht="179.4" x14ac:dyDescent="0.25">
      <c r="A7" s="93" t="s">
        <v>524</v>
      </c>
      <c r="B7" s="123"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5" t="s">
        <v>148</v>
      </c>
      <c r="C9" s="1" t="s">
        <v>637</v>
      </c>
      <c r="D9" s="1" t="s">
        <v>149</v>
      </c>
      <c r="E9" s="1">
        <v>350</v>
      </c>
      <c r="G9" s="1" t="s">
        <v>11</v>
      </c>
      <c r="H9" s="1" t="s">
        <v>13</v>
      </c>
      <c r="I9" s="1">
        <v>350</v>
      </c>
      <c r="J9" s="1" t="s">
        <v>156</v>
      </c>
    </row>
    <row r="10" spans="1:13" x14ac:dyDescent="0.25">
      <c r="A10" s="1" t="s">
        <v>521</v>
      </c>
      <c r="B10" s="125"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4" t="s">
        <v>456</v>
      </c>
      <c r="C12" s="16" t="s">
        <v>636</v>
      </c>
      <c r="D12" s="1" t="s">
        <v>457</v>
      </c>
      <c r="E12" s="1" t="s">
        <v>458</v>
      </c>
      <c r="J12" s="1" t="s">
        <v>460</v>
      </c>
    </row>
    <row r="13" spans="1:13" ht="41.4" x14ac:dyDescent="0.25">
      <c r="A13" s="1" t="s">
        <v>592</v>
      </c>
      <c r="B13" s="126" t="s">
        <v>459</v>
      </c>
      <c r="C13" s="4" t="s">
        <v>639</v>
      </c>
      <c r="D13" s="1" t="s">
        <v>149</v>
      </c>
      <c r="E13" s="1">
        <v>150</v>
      </c>
    </row>
    <row r="14" spans="1:13" x14ac:dyDescent="0.25">
      <c r="B14" s="11" t="s">
        <v>154</v>
      </c>
      <c r="C14" s="63"/>
    </row>
    <row r="15" spans="1:13" x14ac:dyDescent="0.25">
      <c r="A15" s="1" t="s">
        <v>521</v>
      </c>
      <c r="B15" s="125" t="s">
        <v>155</v>
      </c>
      <c r="C15" s="1" t="s">
        <v>640</v>
      </c>
      <c r="D15" s="1" t="s">
        <v>149</v>
      </c>
      <c r="E15" s="1">
        <v>45</v>
      </c>
      <c r="G15" s="1" t="s">
        <v>11</v>
      </c>
      <c r="H15" s="1" t="s">
        <v>13</v>
      </c>
      <c r="I15" s="1">
        <v>45</v>
      </c>
      <c r="J15" s="1" t="s">
        <v>156</v>
      </c>
    </row>
    <row r="16" spans="1:13" ht="41.4" x14ac:dyDescent="0.25">
      <c r="A16" s="1" t="s">
        <v>521</v>
      </c>
      <c r="B16" s="125" t="s">
        <v>157</v>
      </c>
      <c r="C16" s="1" t="s">
        <v>641</v>
      </c>
      <c r="D16" s="4" t="s">
        <v>158</v>
      </c>
      <c r="E16" s="1" t="s">
        <v>159</v>
      </c>
      <c r="G16" s="1" t="s">
        <v>11</v>
      </c>
      <c r="H16" s="1" t="s">
        <v>159</v>
      </c>
      <c r="I16" s="1" t="s">
        <v>159</v>
      </c>
    </row>
    <row r="17" spans="1:9" x14ac:dyDescent="0.25">
      <c r="A17" s="1" t="s">
        <v>521</v>
      </c>
      <c r="B17" s="125"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abSelected="1" topLeftCell="B383" zoomScaleNormal="100" workbookViewId="0">
      <selection activeCell="D392" sqref="D392"/>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50" t="s">
        <v>600</v>
      </c>
      <c r="H6" s="150"/>
      <c r="I6" s="150"/>
      <c r="J6" s="150"/>
      <c r="K6" s="150"/>
      <c r="L6" s="150"/>
      <c r="M6" s="150"/>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7" t="s">
        <v>530</v>
      </c>
      <c r="C23" s="129" t="s">
        <v>645</v>
      </c>
      <c r="D23" s="128"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2" t="s">
        <v>92</v>
      </c>
      <c r="C40" s="132" t="s">
        <v>647</v>
      </c>
      <c r="D40" s="48">
        <f>E37</f>
        <v>33.998631074606436</v>
      </c>
    </row>
    <row r="41" spans="1:7" x14ac:dyDescent="0.25">
      <c r="B41" s="132" t="s">
        <v>94</v>
      </c>
      <c r="C41" s="132" t="s">
        <v>649</v>
      </c>
      <c r="D41" s="48">
        <f>SUMIFS(E30:E36,F30:F36,"&gt;0.3329")</f>
        <v>31.000684462696782</v>
      </c>
    </row>
    <row r="42" spans="1:7" x14ac:dyDescent="0.25">
      <c r="B42" s="132" t="s">
        <v>96</v>
      </c>
      <c r="C42" s="132" t="s">
        <v>650</v>
      </c>
      <c r="D42" s="48">
        <f>E32</f>
        <v>0.99931553730321698</v>
      </c>
    </row>
    <row r="43" spans="1:7" x14ac:dyDescent="0.25">
      <c r="B43" s="132" t="s">
        <v>97</v>
      </c>
      <c r="C43" s="132" t="s">
        <v>651</v>
      </c>
      <c r="D43" s="133">
        <f>E33</f>
        <v>1.998631074606434</v>
      </c>
    </row>
    <row r="44" spans="1:7" x14ac:dyDescent="0.25">
      <c r="B44" s="132" t="s">
        <v>99</v>
      </c>
      <c r="C44" s="132" t="s">
        <v>652</v>
      </c>
      <c r="D44" s="55">
        <f>G37/D41</f>
        <v>0.90968824516470903</v>
      </c>
    </row>
    <row r="45" spans="1:7" x14ac:dyDescent="0.25">
      <c r="B45" s="1" t="s">
        <v>679</v>
      </c>
      <c r="C45" s="1" t="s">
        <v>680</v>
      </c>
    </row>
    <row r="46" spans="1:7" x14ac:dyDescent="0.25">
      <c r="A46" s="15">
        <v>3</v>
      </c>
      <c r="B46" s="57" t="s">
        <v>191</v>
      </c>
      <c r="C46" s="57"/>
      <c r="E46" s="1" t="s">
        <v>14</v>
      </c>
    </row>
    <row r="47" spans="1:7" x14ac:dyDescent="0.25">
      <c r="B47" s="136" t="s">
        <v>107</v>
      </c>
      <c r="C47" s="137" t="s">
        <v>645</v>
      </c>
      <c r="D47" s="135" t="s">
        <v>533</v>
      </c>
      <c r="E47" s="1">
        <v>10000</v>
      </c>
    </row>
    <row r="48" spans="1:7" x14ac:dyDescent="0.25">
      <c r="B48" s="130" t="s">
        <v>177</v>
      </c>
      <c r="C48" s="131" t="s">
        <v>649</v>
      </c>
      <c r="D48" s="6" t="s">
        <v>178</v>
      </c>
      <c r="E48" s="1">
        <v>31</v>
      </c>
    </row>
    <row r="49" spans="2:6" x14ac:dyDescent="0.25">
      <c r="B49" s="134" t="s">
        <v>99</v>
      </c>
      <c r="C49" s="134" t="s">
        <v>652</v>
      </c>
      <c r="D49" s="6" t="s">
        <v>179</v>
      </c>
      <c r="E49" s="46">
        <f>D44</f>
        <v>0.90968824516470903</v>
      </c>
    </row>
    <row r="50" spans="2:6" x14ac:dyDescent="0.25">
      <c r="B50" s="138" t="s">
        <v>196</v>
      </c>
      <c r="C50" s="138" t="s">
        <v>653</v>
      </c>
      <c r="D50" s="6" t="s">
        <v>197</v>
      </c>
      <c r="E50" s="30">
        <f>E48*2%</f>
        <v>0.62</v>
      </c>
    </row>
    <row r="51" spans="2:6" x14ac:dyDescent="0.25">
      <c r="B51" s="138" t="s">
        <v>198</v>
      </c>
      <c r="C51" s="138" t="s">
        <v>654</v>
      </c>
      <c r="D51" s="6" t="s">
        <v>655</v>
      </c>
      <c r="E51" s="30">
        <f>E50*E49</f>
        <v>0.5640067120021196</v>
      </c>
      <c r="F51" s="1" t="s">
        <v>206</v>
      </c>
    </row>
    <row r="52" spans="2:6" x14ac:dyDescent="0.25">
      <c r="B52" s="138" t="s">
        <v>200</v>
      </c>
      <c r="C52" s="138" t="s">
        <v>656</v>
      </c>
      <c r="D52" s="6" t="s">
        <v>534</v>
      </c>
      <c r="E52" s="14">
        <f>E51*E47</f>
        <v>5640.0671200211964</v>
      </c>
    </row>
    <row r="53" spans="2:6" x14ac:dyDescent="0.25">
      <c r="B53" s="138" t="s">
        <v>203</v>
      </c>
      <c r="C53" s="138" t="s">
        <v>657</v>
      </c>
      <c r="D53" s="6" t="s">
        <v>202</v>
      </c>
      <c r="E53" s="29">
        <f>E52*0.0382</f>
        <v>215.45056398480969</v>
      </c>
    </row>
    <row r="54" spans="2:6" x14ac:dyDescent="0.25">
      <c r="B54" s="138" t="s">
        <v>204</v>
      </c>
      <c r="C54" s="138"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ht="15" x14ac:dyDescent="0.25">
      <c r="B68" s="1">
        <v>12000</v>
      </c>
      <c r="D68" s="1" t="s">
        <v>222</v>
      </c>
      <c r="E68" s="1">
        <f>B68*30%</f>
        <v>3600</v>
      </c>
    </row>
    <row r="69" spans="2:5" ht="15" x14ac:dyDescent="0.25">
      <c r="B69" s="1">
        <v>25000</v>
      </c>
      <c r="D69" s="1" t="s">
        <v>223</v>
      </c>
      <c r="E69" s="1">
        <f>B69*40%</f>
        <v>10000</v>
      </c>
    </row>
    <row r="70" spans="2:5" ht="15" x14ac:dyDescent="0.25">
      <c r="E70" s="1">
        <f>SUM(E68:E69)</f>
        <v>13600</v>
      </c>
    </row>
    <row r="71" spans="2:5" x14ac:dyDescent="0.25">
      <c r="B71" s="15" t="s">
        <v>268</v>
      </c>
      <c r="C71" s="15"/>
    </row>
    <row r="72" spans="2:5" x14ac:dyDescent="0.25">
      <c r="B72" s="139" t="s">
        <v>225</v>
      </c>
      <c r="C72" s="139" t="s">
        <v>659</v>
      </c>
      <c r="D72" s="6" t="s">
        <v>195</v>
      </c>
      <c r="E72" s="1">
        <v>12000</v>
      </c>
    </row>
    <row r="73" spans="2:5" x14ac:dyDescent="0.25">
      <c r="B73" s="139" t="s">
        <v>226</v>
      </c>
      <c r="C73" s="139" t="s">
        <v>660</v>
      </c>
      <c r="D73" s="6" t="s">
        <v>195</v>
      </c>
      <c r="E73" s="1">
        <v>25000</v>
      </c>
    </row>
    <row r="74" spans="2:5" x14ac:dyDescent="0.25">
      <c r="B74" s="140" t="s">
        <v>177</v>
      </c>
      <c r="C74" s="140"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ht="1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5"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ht="15"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1" t="s">
        <v>673</v>
      </c>
      <c r="C115" s="6" t="s">
        <v>667</v>
      </c>
      <c r="D115" s="6" t="s">
        <v>672</v>
      </c>
      <c r="E115" s="29">
        <f>E105*E116%</f>
        <v>0</v>
      </c>
      <c r="F115" s="1" t="s">
        <v>331</v>
      </c>
    </row>
    <row r="116" spans="2:6"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9" t="s">
        <v>543</v>
      </c>
    </row>
    <row r="138" spans="1:6" x14ac:dyDescent="0.25">
      <c r="B138" s="1" t="s">
        <v>146</v>
      </c>
      <c r="D138" s="149"/>
    </row>
    <row r="139" spans="1:6" x14ac:dyDescent="0.25">
      <c r="B139" s="1" t="s">
        <v>193</v>
      </c>
      <c r="D139" s="149"/>
      <c r="E139" s="100">
        <v>45008</v>
      </c>
    </row>
    <row r="140" spans="1:6" x14ac:dyDescent="0.25">
      <c r="B140" s="1" t="s">
        <v>192</v>
      </c>
      <c r="D140" s="149"/>
    </row>
    <row r="141" spans="1:6" x14ac:dyDescent="0.25">
      <c r="B141" s="1" t="s">
        <v>675</v>
      </c>
      <c r="D141" s="149"/>
    </row>
    <row r="142" spans="1:6" x14ac:dyDescent="0.25">
      <c r="B142" s="1" t="s">
        <v>20</v>
      </c>
      <c r="D142" s="149"/>
    </row>
    <row r="143" spans="1:6" x14ac:dyDescent="0.25">
      <c r="B143" s="1" t="s">
        <v>53</v>
      </c>
      <c r="D143" s="149"/>
    </row>
    <row r="144" spans="1:6" x14ac:dyDescent="0.25">
      <c r="B144" s="1" t="s">
        <v>194</v>
      </c>
      <c r="D144" s="149"/>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27.6"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27.6" x14ac:dyDescent="0.25">
      <c r="B161" s="116" t="s">
        <v>248</v>
      </c>
      <c r="C161" s="116" t="s">
        <v>670</v>
      </c>
      <c r="D161" s="7" t="s">
        <v>249</v>
      </c>
      <c r="E161" s="47">
        <f>E160/21.67</f>
        <v>461.46746654360862</v>
      </c>
    </row>
    <row r="162" spans="2:5" ht="27.6" x14ac:dyDescent="0.25">
      <c r="B162" s="116" t="s">
        <v>251</v>
      </c>
      <c r="C162" s="116" t="s">
        <v>676</v>
      </c>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ht="14.4" x14ac:dyDescent="0.3">
      <c r="B168" s="49">
        <v>1</v>
      </c>
      <c r="C168" s="49"/>
      <c r="D168" s="49" t="s">
        <v>272</v>
      </c>
    </row>
    <row r="169" spans="2:5" ht="14.4" x14ac:dyDescent="0.3">
      <c r="B169" s="49">
        <v>2</v>
      </c>
      <c r="C169" s="49"/>
      <c r="D169" s="49" t="s">
        <v>273</v>
      </c>
    </row>
    <row r="170" spans="2:5" ht="14.4" x14ac:dyDescent="0.3">
      <c r="B170" s="49">
        <v>3</v>
      </c>
      <c r="C170" s="49"/>
      <c r="D170" s="49" t="s">
        <v>258</v>
      </c>
    </row>
    <row r="172" spans="2:5" ht="14.4" x14ac:dyDescent="0.3">
      <c r="B172" s="49" t="s">
        <v>260</v>
      </c>
      <c r="C172" s="49"/>
      <c r="D172" s="49"/>
      <c r="E172" s="49"/>
    </row>
    <row r="173" spans="2:5" ht="14.4" x14ac:dyDescent="0.3">
      <c r="B173" s="49" t="s">
        <v>261</v>
      </c>
      <c r="C173" s="49"/>
      <c r="D173" s="49"/>
      <c r="E173" s="49"/>
    </row>
    <row r="174" spans="2:5" ht="14.4" x14ac:dyDescent="0.3">
      <c r="B174" s="49" t="s">
        <v>262</v>
      </c>
      <c r="C174" s="49"/>
      <c r="D174" s="49"/>
      <c r="E174" s="49"/>
    </row>
    <row r="175" spans="2:5" ht="14.4" x14ac:dyDescent="0.3">
      <c r="B175" s="49" t="s">
        <v>263</v>
      </c>
      <c r="C175" s="49"/>
      <c r="D175" s="49"/>
      <c r="E175" s="49"/>
    </row>
    <row r="176" spans="2:5" ht="14.4" x14ac:dyDescent="0.3">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55.2" x14ac:dyDescent="0.25">
      <c r="B191" s="116" t="s">
        <v>271</v>
      </c>
      <c r="C191" s="116" t="s">
        <v>677</v>
      </c>
      <c r="D191" s="7" t="s">
        <v>274</v>
      </c>
      <c r="E191" s="6" t="s">
        <v>275</v>
      </c>
    </row>
    <row r="192" spans="2:6" ht="41.4" x14ac:dyDescent="0.25">
      <c r="B192" s="116" t="s">
        <v>276</v>
      </c>
      <c r="C192" s="116" t="s">
        <v>678</v>
      </c>
      <c r="D192" s="7" t="s">
        <v>277</v>
      </c>
      <c r="E192" s="6">
        <f>31*30*80%</f>
        <v>744</v>
      </c>
      <c r="F192" s="1" t="s">
        <v>278</v>
      </c>
    </row>
    <row r="193" spans="2:7" x14ac:dyDescent="0.25">
      <c r="B193" s="113" t="s">
        <v>279</v>
      </c>
      <c r="C193" s="113" t="s">
        <v>637</v>
      </c>
      <c r="D193" s="6" t="s">
        <v>280</v>
      </c>
      <c r="E193" s="6">
        <v>400</v>
      </c>
    </row>
    <row r="194" spans="2:7" x14ac:dyDescent="0.25">
      <c r="B194" s="116" t="s">
        <v>281</v>
      </c>
      <c r="C194" s="116" t="s">
        <v>681</v>
      </c>
      <c r="D194" s="7" t="s">
        <v>282</v>
      </c>
      <c r="E194" s="6">
        <f>E192-E193</f>
        <v>344</v>
      </c>
    </row>
    <row r="195" spans="2:7" x14ac:dyDescent="0.25">
      <c r="B195" s="116" t="s">
        <v>283</v>
      </c>
      <c r="C195" s="116" t="s">
        <v>682</v>
      </c>
      <c r="D195" s="6" t="s">
        <v>284</v>
      </c>
      <c r="E195" s="55">
        <f>E194/E192</f>
        <v>0.46236559139784944</v>
      </c>
    </row>
    <row r="196" spans="2:7" ht="55.2" x14ac:dyDescent="0.25">
      <c r="B196" s="116" t="s">
        <v>285</v>
      </c>
      <c r="C196" s="116" t="s">
        <v>683</v>
      </c>
      <c r="D196" s="7" t="s">
        <v>286</v>
      </c>
      <c r="E196" s="47">
        <v>6</v>
      </c>
    </row>
    <row r="197" spans="2:7" x14ac:dyDescent="0.25">
      <c r="B197" s="116" t="s">
        <v>287</v>
      </c>
      <c r="C197" s="116" t="s">
        <v>684</v>
      </c>
      <c r="D197" s="7" t="s">
        <v>288</v>
      </c>
      <c r="E197" s="48">
        <f>E193/30*E196</f>
        <v>80</v>
      </c>
    </row>
    <row r="198" spans="2:7" x14ac:dyDescent="0.25">
      <c r="B198" s="116" t="s">
        <v>292</v>
      </c>
      <c r="C198" s="116" t="s">
        <v>688</v>
      </c>
      <c r="D198" s="6" t="s">
        <v>290</v>
      </c>
      <c r="E198" s="6">
        <v>11500</v>
      </c>
      <c r="F198" s="1" t="s">
        <v>289</v>
      </c>
    </row>
    <row r="199" spans="2:7" x14ac:dyDescent="0.25">
      <c r="B199" s="116" t="s">
        <v>685</v>
      </c>
      <c r="C199" s="116" t="s">
        <v>686</v>
      </c>
      <c r="D199" s="6" t="s">
        <v>291</v>
      </c>
      <c r="E199" s="6">
        <f>E198/25</f>
        <v>460</v>
      </c>
    </row>
    <row r="200" spans="2:7" ht="42" x14ac:dyDescent="0.3">
      <c r="B200" s="116" t="s">
        <v>293</v>
      </c>
      <c r="C200" s="116" t="s">
        <v>687</v>
      </c>
      <c r="D200" s="7" t="s">
        <v>294</v>
      </c>
      <c r="E200" s="40">
        <v>1</v>
      </c>
      <c r="F200" s="147" t="s">
        <v>690</v>
      </c>
      <c r="G200" s="147"/>
    </row>
    <row r="201" spans="2:7" ht="14.4" x14ac:dyDescent="0.3">
      <c r="B201" s="116" t="s">
        <v>295</v>
      </c>
      <c r="C201" s="116" t="s">
        <v>689</v>
      </c>
      <c r="D201" s="6" t="s">
        <v>296</v>
      </c>
      <c r="E201" s="48">
        <f>E200*E197*E199</f>
        <v>36800</v>
      </c>
      <c r="F201" s="147" t="s">
        <v>690</v>
      </c>
      <c r="G201" s="147"/>
    </row>
    <row r="202" spans="2:7" x14ac:dyDescent="0.25">
      <c r="B202" s="62"/>
      <c r="C202" s="62"/>
      <c r="D202" s="62"/>
      <c r="E202" s="83"/>
    </row>
    <row r="203" spans="2:7" x14ac:dyDescent="0.25">
      <c r="B203" s="62" t="s">
        <v>454</v>
      </c>
      <c r="C203" s="62"/>
      <c r="D203" s="62"/>
      <c r="E203" s="83"/>
    </row>
    <row r="204" spans="2:7" x14ac:dyDescent="0.25">
      <c r="B204" s="62" t="s">
        <v>461</v>
      </c>
      <c r="C204" s="62"/>
      <c r="D204" s="62"/>
      <c r="E204" s="83"/>
    </row>
    <row r="205" spans="2:7" x14ac:dyDescent="0.25">
      <c r="B205" s="62" t="s">
        <v>462</v>
      </c>
      <c r="C205" s="62"/>
      <c r="D205" s="62"/>
      <c r="E205" s="83"/>
    </row>
    <row r="206" spans="2:7" x14ac:dyDescent="0.25">
      <c r="B206" s="62" t="s">
        <v>463</v>
      </c>
      <c r="C206" s="62"/>
      <c r="D206" s="62"/>
      <c r="E206" s="83"/>
    </row>
    <row r="207" spans="2:7" x14ac:dyDescent="0.25">
      <c r="B207" s="62"/>
      <c r="C207" s="62"/>
      <c r="D207" s="62"/>
      <c r="E207" s="83"/>
    </row>
    <row r="208" spans="2:7" x14ac:dyDescent="0.25">
      <c r="B208" s="31" t="s">
        <v>464</v>
      </c>
      <c r="C208" s="31"/>
    </row>
    <row r="209" spans="2:5" x14ac:dyDescent="0.25">
      <c r="B209" s="6" t="s">
        <v>165</v>
      </c>
      <c r="C209" s="6"/>
      <c r="D209" s="6" t="s">
        <v>245</v>
      </c>
      <c r="E209" s="6" t="s">
        <v>250</v>
      </c>
    </row>
    <row r="210" spans="2:5" ht="55.2" x14ac:dyDescent="0.25">
      <c r="B210" s="6" t="s">
        <v>271</v>
      </c>
      <c r="C210" s="6"/>
      <c r="D210" s="7" t="s">
        <v>274</v>
      </c>
      <c r="E210" s="6" t="s">
        <v>275</v>
      </c>
    </row>
    <row r="211" spans="2:5" ht="27.6" x14ac:dyDescent="0.25">
      <c r="B211" s="6" t="s">
        <v>465</v>
      </c>
      <c r="C211" s="6"/>
      <c r="D211" s="7" t="s">
        <v>466</v>
      </c>
      <c r="E211" s="6">
        <v>600</v>
      </c>
    </row>
    <row r="212" spans="2:5"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55.2" x14ac:dyDescent="0.25">
      <c r="B217" s="6" t="s">
        <v>285</v>
      </c>
      <c r="C217" s="6"/>
      <c r="D217" s="7" t="s">
        <v>286</v>
      </c>
      <c r="E217" s="47">
        <v>6</v>
      </c>
    </row>
    <row r="218" spans="2:5" x14ac:dyDescent="0.25">
      <c r="B218" s="6" t="s">
        <v>471</v>
      </c>
      <c r="C218" s="6"/>
      <c r="D218" s="7" t="s">
        <v>472</v>
      </c>
      <c r="E218" s="47">
        <v>300</v>
      </c>
    </row>
    <row r="219" spans="2:5"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27.6"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1.4"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ht="14.4" x14ac:dyDescent="0.3">
      <c r="B234" s="49" t="s">
        <v>298</v>
      </c>
      <c r="C234" s="49"/>
    </row>
    <row r="235" spans="2:7" ht="14.4" x14ac:dyDescent="0.3">
      <c r="B235" s="49" t="s">
        <v>299</v>
      </c>
      <c r="C235" s="49"/>
    </row>
    <row r="236" spans="2:7" ht="14.4" x14ac:dyDescent="0.3">
      <c r="B236" s="49" t="s">
        <v>300</v>
      </c>
      <c r="C236" s="49" t="s">
        <v>301</v>
      </c>
    </row>
    <row r="237" spans="2:7" ht="14.4" x14ac:dyDescent="0.3">
      <c r="B237" s="49" t="s">
        <v>302</v>
      </c>
      <c r="C237" s="49"/>
      <c r="D237" s="49"/>
    </row>
    <row r="239" spans="2:7" ht="14.4" x14ac:dyDescent="0.3">
      <c r="B239" s="49" t="s">
        <v>213</v>
      </c>
      <c r="C239" s="49"/>
      <c r="D239" s="49"/>
      <c r="E239" s="49"/>
      <c r="F239" s="49"/>
      <c r="G239" s="49"/>
    </row>
    <row r="240" spans="2:7" ht="14.4" x14ac:dyDescent="0.3">
      <c r="B240" s="49" t="s">
        <v>303</v>
      </c>
      <c r="C240" s="49"/>
      <c r="D240" s="49"/>
      <c r="E240" s="49"/>
      <c r="F240" s="49"/>
      <c r="G240" s="49"/>
    </row>
    <row r="241" spans="1:7" ht="14.4" x14ac:dyDescent="0.3">
      <c r="B241" s="49" t="s">
        <v>304</v>
      </c>
      <c r="C241" s="49"/>
      <c r="D241" s="49" t="s">
        <v>305</v>
      </c>
      <c r="E241" s="49">
        <f>38*2</f>
        <v>76</v>
      </c>
      <c r="F241" s="49" t="s">
        <v>306</v>
      </c>
      <c r="G241" s="49"/>
    </row>
    <row r="242" spans="1:7" ht="14.4" x14ac:dyDescent="0.3">
      <c r="B242" s="49" t="s">
        <v>307</v>
      </c>
      <c r="C242" s="49"/>
      <c r="D242" s="49"/>
      <c r="E242" s="59">
        <v>0.76</v>
      </c>
      <c r="F242" s="49"/>
      <c r="G242" s="49"/>
    </row>
    <row r="243" spans="1:7" ht="14.4" x14ac:dyDescent="0.3">
      <c r="B243" s="49"/>
      <c r="C243" s="49"/>
      <c r="D243" s="49"/>
      <c r="E243" s="59">
        <v>0.7</v>
      </c>
      <c r="F243" s="49"/>
      <c r="G243" s="49"/>
    </row>
    <row r="244" spans="1:7" ht="14.4" x14ac:dyDescent="0.3">
      <c r="B244" s="49"/>
      <c r="C244" s="49"/>
      <c r="D244" s="49"/>
      <c r="E244" s="59">
        <f>E242-E243</f>
        <v>6.0000000000000053E-2</v>
      </c>
      <c r="F244" s="49" t="s">
        <v>308</v>
      </c>
      <c r="G244" s="49"/>
    </row>
    <row r="245" spans="1:7" ht="14.4" x14ac:dyDescent="0.3">
      <c r="B245" s="49"/>
      <c r="C245" s="49"/>
      <c r="D245" s="49"/>
      <c r="E245" s="60">
        <f>E244/2%</f>
        <v>3.0000000000000027</v>
      </c>
      <c r="F245" s="49" t="s">
        <v>309</v>
      </c>
      <c r="G245" s="49"/>
    </row>
    <row r="246" spans="1:7" ht="14.4" x14ac:dyDescent="0.3">
      <c r="B246" s="49"/>
      <c r="C246" s="49"/>
      <c r="D246" s="49" t="s">
        <v>310</v>
      </c>
      <c r="E246" s="61">
        <v>12000</v>
      </c>
      <c r="F246" s="49" t="s">
        <v>311</v>
      </c>
      <c r="G246" s="49"/>
    </row>
    <row r="247" spans="1:7" ht="14.4" x14ac:dyDescent="0.3">
      <c r="B247" s="49"/>
      <c r="C247" s="49"/>
      <c r="D247" s="49" t="s">
        <v>312</v>
      </c>
      <c r="E247" s="49">
        <f>E246*E245</f>
        <v>36000.000000000029</v>
      </c>
      <c r="F247" s="49"/>
      <c r="G247" s="49"/>
    </row>
    <row r="249" spans="1:7" x14ac:dyDescent="0.25">
      <c r="A249" s="151" t="s">
        <v>694</v>
      </c>
      <c r="B249" s="1" t="s">
        <v>313</v>
      </c>
    </row>
    <row r="250" spans="1:7" x14ac:dyDescent="0.25">
      <c r="A250" s="151" t="s">
        <v>694</v>
      </c>
      <c r="B250" s="1" t="s">
        <v>342</v>
      </c>
    </row>
    <row r="252" spans="1:7" x14ac:dyDescent="0.25">
      <c r="B252" s="31" t="s">
        <v>486</v>
      </c>
      <c r="C252" s="31"/>
    </row>
    <row r="253" spans="1:7" x14ac:dyDescent="0.25">
      <c r="B253" s="6" t="s">
        <v>165</v>
      </c>
      <c r="C253" s="6"/>
      <c r="D253" s="6" t="s">
        <v>245</v>
      </c>
      <c r="E253" s="6" t="s">
        <v>250</v>
      </c>
    </row>
    <row r="254" spans="1:7" x14ac:dyDescent="0.25">
      <c r="B254" s="116" t="s">
        <v>343</v>
      </c>
      <c r="C254" s="116" t="s">
        <v>691</v>
      </c>
      <c r="D254" s="7" t="s">
        <v>344</v>
      </c>
      <c r="E254" s="6" t="s">
        <v>275</v>
      </c>
    </row>
    <row r="255" spans="1:7" ht="27.6" x14ac:dyDescent="0.25">
      <c r="B255" s="116" t="s">
        <v>345</v>
      </c>
      <c r="C255" s="116" t="s">
        <v>692</v>
      </c>
      <c r="D255" s="7" t="s">
        <v>346</v>
      </c>
      <c r="E255" s="6">
        <v>3</v>
      </c>
    </row>
    <row r="256" spans="1:7" x14ac:dyDescent="0.25">
      <c r="B256" s="116" t="s">
        <v>107</v>
      </c>
      <c r="C256" s="116" t="s">
        <v>688</v>
      </c>
      <c r="D256" s="6" t="s">
        <v>347</v>
      </c>
      <c r="E256" s="6">
        <v>11500</v>
      </c>
    </row>
    <row r="257" spans="2:13" x14ac:dyDescent="0.25">
      <c r="B257" s="116" t="s">
        <v>312</v>
      </c>
      <c r="C257" s="116" t="s">
        <v>693</v>
      </c>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ht="14.4" x14ac:dyDescent="0.3">
      <c r="B262" s="44" t="s">
        <v>350</v>
      </c>
      <c r="C262" s="44"/>
      <c r="F262" s="49"/>
      <c r="G262" s="49"/>
      <c r="H262" s="49"/>
      <c r="I262" s="49"/>
      <c r="J262" s="49"/>
      <c r="K262" s="49"/>
      <c r="L262" s="49"/>
      <c r="M262" s="49"/>
    </row>
    <row r="263" spans="2:13" ht="14.4" x14ac:dyDescent="0.3">
      <c r="B263" s="1" t="s">
        <v>351</v>
      </c>
      <c r="F263" s="49"/>
      <c r="G263" s="49"/>
      <c r="H263" s="49"/>
      <c r="I263" s="49"/>
      <c r="J263" s="49"/>
      <c r="K263" s="49"/>
      <c r="L263" s="49"/>
      <c r="M263" s="49"/>
    </row>
    <row r="264" spans="2:13" ht="14.4" x14ac:dyDescent="0.3">
      <c r="B264" s="1" t="s">
        <v>352</v>
      </c>
      <c r="F264" s="49"/>
      <c r="G264" s="49"/>
      <c r="H264" s="49"/>
      <c r="I264" s="49"/>
      <c r="J264" s="49"/>
      <c r="K264" s="49"/>
      <c r="L264" s="49"/>
      <c r="M264" s="49"/>
    </row>
    <row r="265" spans="2:13" ht="14.4" x14ac:dyDescent="0.3">
      <c r="B265" s="1" t="s">
        <v>353</v>
      </c>
      <c r="F265" s="49"/>
      <c r="G265" s="49"/>
      <c r="H265" s="49"/>
      <c r="I265" s="49"/>
      <c r="J265" s="49"/>
      <c r="K265" s="49"/>
      <c r="L265" s="49"/>
      <c r="M265" s="49"/>
    </row>
    <row r="266" spans="2:13" ht="14.4" x14ac:dyDescent="0.3">
      <c r="B266" s="25" t="s">
        <v>358</v>
      </c>
      <c r="C266" s="25"/>
      <c r="E266" s="33"/>
      <c r="F266" s="66"/>
      <c r="G266" s="49"/>
      <c r="H266" s="49"/>
      <c r="I266" s="66"/>
      <c r="J266" s="49"/>
      <c r="K266" s="49"/>
      <c r="L266" s="49"/>
      <c r="M266" s="49"/>
    </row>
    <row r="267" spans="2:13" ht="14.4" x14ac:dyDescent="0.3">
      <c r="B267" s="25" t="s">
        <v>359</v>
      </c>
      <c r="C267" s="25"/>
      <c r="E267" s="33"/>
      <c r="F267" s="66"/>
      <c r="G267" s="49"/>
      <c r="H267" s="49" t="s">
        <v>354</v>
      </c>
      <c r="I267" s="49"/>
      <c r="J267" s="49"/>
      <c r="L267" s="49"/>
      <c r="M267" s="49"/>
    </row>
    <row r="268" spans="2:13" ht="14.4" x14ac:dyDescent="0.3">
      <c r="B268" s="25" t="s">
        <v>355</v>
      </c>
      <c r="C268" s="1" t="s">
        <v>360</v>
      </c>
      <c r="F268" s="49"/>
      <c r="G268" s="49"/>
      <c r="H268" s="49"/>
      <c r="I268" s="49"/>
      <c r="J268" s="49"/>
      <c r="K268" s="49"/>
      <c r="L268" s="49"/>
      <c r="M268" s="49"/>
    </row>
    <row r="269" spans="2:13" ht="14.4" x14ac:dyDescent="0.3">
      <c r="B269" s="1" t="s">
        <v>356</v>
      </c>
      <c r="F269" s="49"/>
      <c r="G269" s="49"/>
      <c r="H269" s="49"/>
      <c r="I269" s="49"/>
      <c r="J269" s="49"/>
      <c r="K269" s="49"/>
      <c r="L269" s="49"/>
      <c r="M269" s="49"/>
    </row>
    <row r="270" spans="2:13" ht="14.4" x14ac:dyDescent="0.3">
      <c r="B270" s="33" t="s">
        <v>357</v>
      </c>
      <c r="C270" s="33"/>
      <c r="F270" s="49"/>
      <c r="G270" s="49"/>
      <c r="H270" s="49"/>
      <c r="I270" s="49"/>
      <c r="J270" s="49"/>
      <c r="K270" s="49"/>
      <c r="L270" s="49"/>
      <c r="M270" s="49"/>
    </row>
    <row r="271" spans="2:13" x14ac:dyDescent="0.25">
      <c r="B271" s="1" t="s">
        <v>365</v>
      </c>
      <c r="C271" s="1" t="s">
        <v>394</v>
      </c>
    </row>
    <row r="272" spans="2:13" x14ac:dyDescent="0.25">
      <c r="B272" s="1" t="s">
        <v>392</v>
      </c>
      <c r="C272" s="1" t="s">
        <v>401</v>
      </c>
    </row>
    <row r="273" spans="1:3" x14ac:dyDescent="0.25">
      <c r="B273" s="1" t="s">
        <v>391</v>
      </c>
      <c r="C273" s="1" t="s">
        <v>393</v>
      </c>
    </row>
    <row r="274" spans="1:3" x14ac:dyDescent="0.25">
      <c r="B274" s="1" t="s">
        <v>213</v>
      </c>
    </row>
    <row r="275" spans="1:3" x14ac:dyDescent="0.25">
      <c r="B275" s="1" t="s">
        <v>366</v>
      </c>
    </row>
    <row r="276" spans="1:3" x14ac:dyDescent="0.25">
      <c r="B276" s="1" t="s">
        <v>402</v>
      </c>
    </row>
    <row r="277" spans="1:3" x14ac:dyDescent="0.25">
      <c r="B277" s="1" t="s">
        <v>367</v>
      </c>
      <c r="C277" s="1" t="s">
        <v>395</v>
      </c>
    </row>
    <row r="278" spans="1:3" x14ac:dyDescent="0.25">
      <c r="B278" s="1" t="s">
        <v>370</v>
      </c>
      <c r="C278" s="1" t="s">
        <v>369</v>
      </c>
    </row>
    <row r="279" spans="1:3" x14ac:dyDescent="0.25">
      <c r="A279" s="151" t="s">
        <v>698</v>
      </c>
      <c r="B279" s="1" t="s">
        <v>396</v>
      </c>
    </row>
    <row r="280" spans="1:3" x14ac:dyDescent="0.25">
      <c r="B280" s="1" t="s">
        <v>378</v>
      </c>
      <c r="C280" s="1" t="s">
        <v>379</v>
      </c>
    </row>
    <row r="281" spans="1:3" x14ac:dyDescent="0.25">
      <c r="B281" s="1" t="s">
        <v>397</v>
      </c>
    </row>
    <row r="282" spans="1:3" x14ac:dyDescent="0.25">
      <c r="B282" s="1" t="s">
        <v>380</v>
      </c>
      <c r="C282" s="1" t="s">
        <v>381</v>
      </c>
    </row>
    <row r="284" spans="1:3" x14ac:dyDescent="0.25">
      <c r="B284" s="1" t="s">
        <v>383</v>
      </c>
    </row>
    <row r="285" spans="1:3" x14ac:dyDescent="0.25">
      <c r="B285" s="1" t="s">
        <v>386</v>
      </c>
    </row>
    <row r="286" spans="1:3" x14ac:dyDescent="0.25">
      <c r="B286" s="1" t="s">
        <v>384</v>
      </c>
    </row>
    <row r="287" spans="1:3" x14ac:dyDescent="0.25">
      <c r="B287" s="1" t="s">
        <v>385</v>
      </c>
    </row>
    <row r="288" spans="1:3"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x14ac:dyDescent="0.25">
      <c r="B321" s="116" t="s">
        <v>419</v>
      </c>
      <c r="C321" s="116" t="s">
        <v>695</v>
      </c>
      <c r="D321" s="7" t="s">
        <v>420</v>
      </c>
      <c r="E321" s="6" t="s">
        <v>275</v>
      </c>
    </row>
    <row r="322" spans="2:7" x14ac:dyDescent="0.25">
      <c r="B322" s="116" t="s">
        <v>421</v>
      </c>
      <c r="C322" s="116" t="s">
        <v>696</v>
      </c>
      <c r="D322" s="7" t="s">
        <v>424</v>
      </c>
      <c r="E322" s="6"/>
    </row>
    <row r="323" spans="2:7" x14ac:dyDescent="0.25">
      <c r="B323" s="116" t="s">
        <v>422</v>
      </c>
      <c r="C323" s="116" t="s">
        <v>697</v>
      </c>
      <c r="D323" s="7" t="s">
        <v>424</v>
      </c>
      <c r="E323" s="6"/>
    </row>
    <row r="324" spans="2:7" x14ac:dyDescent="0.25">
      <c r="B324" s="6" t="s">
        <v>423</v>
      </c>
      <c r="C324" s="6"/>
      <c r="D324" s="7" t="s">
        <v>424</v>
      </c>
      <c r="E324" s="6"/>
    </row>
    <row r="325" spans="2:7" x14ac:dyDescent="0.25">
      <c r="B325" s="116" t="s">
        <v>425</v>
      </c>
      <c r="C325" s="116" t="s">
        <v>699</v>
      </c>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x14ac:dyDescent="0.25">
      <c r="B339" s="6" t="s">
        <v>419</v>
      </c>
      <c r="C339" s="6"/>
      <c r="D339" s="7" t="s">
        <v>420</v>
      </c>
      <c r="E339" s="6" t="s">
        <v>275</v>
      </c>
    </row>
    <row r="340" spans="2:5" s="33" customFormat="1" ht="27.6"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113" t="s">
        <v>433</v>
      </c>
      <c r="C353" s="113" t="s">
        <v>611</v>
      </c>
      <c r="D353" s="7" t="s">
        <v>434</v>
      </c>
      <c r="E353" s="6" t="s">
        <v>145</v>
      </c>
    </row>
    <row r="354" spans="2:15" x14ac:dyDescent="0.25">
      <c r="B354" s="116" t="s">
        <v>435</v>
      </c>
      <c r="C354" s="116" t="s">
        <v>688</v>
      </c>
      <c r="D354" s="7" t="s">
        <v>436</v>
      </c>
      <c r="E354" s="6">
        <v>8000</v>
      </c>
    </row>
    <row r="355" spans="2:15" x14ac:dyDescent="0.25">
      <c r="B355" s="116" t="s">
        <v>437</v>
      </c>
      <c r="C355" s="116" t="s">
        <v>700</v>
      </c>
      <c r="D355" s="7" t="s">
        <v>438</v>
      </c>
      <c r="E355" s="6">
        <f>E354*1</f>
        <v>8000</v>
      </c>
    </row>
    <row r="357" spans="2:15" x14ac:dyDescent="0.25">
      <c r="B357" s="26" t="s">
        <v>439</v>
      </c>
      <c r="C357" s="26"/>
    </row>
    <row r="358" spans="2:15" ht="14.4" x14ac:dyDescent="0.3">
      <c r="B358" s="49" t="s">
        <v>440</v>
      </c>
      <c r="C358" s="49"/>
      <c r="D358" s="79"/>
      <c r="E358" s="49"/>
      <c r="F358" s="49"/>
      <c r="G358" s="49"/>
      <c r="H358" s="49"/>
      <c r="I358" s="49"/>
      <c r="J358" s="49"/>
      <c r="K358" s="49"/>
      <c r="L358" s="49"/>
      <c r="M358" s="49"/>
      <c r="N358" s="49"/>
      <c r="O358" s="49"/>
    </row>
    <row r="359" spans="2:15" ht="14.4" x14ac:dyDescent="0.3">
      <c r="B359" s="49" t="s">
        <v>441</v>
      </c>
      <c r="C359" s="49"/>
      <c r="D359" s="79"/>
      <c r="E359" s="49"/>
      <c r="F359" s="49"/>
      <c r="G359" s="49"/>
      <c r="H359" s="49"/>
      <c r="I359" s="49"/>
      <c r="J359" s="49"/>
      <c r="K359" s="49"/>
      <c r="L359" s="49"/>
      <c r="M359" s="49"/>
      <c r="N359" s="49"/>
      <c r="O359" s="49"/>
    </row>
    <row r="360" spans="2:15" ht="14.4" x14ac:dyDescent="0.3">
      <c r="B360" s="49" t="s">
        <v>442</v>
      </c>
      <c r="C360" s="49"/>
      <c r="D360" s="82" t="s">
        <v>443</v>
      </c>
      <c r="F360" s="49"/>
      <c r="G360" s="49"/>
      <c r="H360" s="49"/>
      <c r="I360" s="49"/>
      <c r="J360" s="49"/>
      <c r="K360" s="49"/>
      <c r="L360" s="49"/>
      <c r="M360" s="49"/>
      <c r="N360" s="49"/>
      <c r="O360" s="49"/>
    </row>
    <row r="361" spans="2:15" ht="14.4" x14ac:dyDescent="0.3">
      <c r="B361" s="49" t="s">
        <v>444</v>
      </c>
      <c r="C361" s="49">
        <v>1603</v>
      </c>
      <c r="D361" s="49" t="s">
        <v>452</v>
      </c>
      <c r="F361" s="49"/>
      <c r="G361" s="49"/>
      <c r="H361" s="49"/>
      <c r="I361" s="49"/>
      <c r="J361" s="49"/>
      <c r="K361" s="49"/>
      <c r="L361" s="49"/>
      <c r="M361" s="49"/>
      <c r="N361" s="49"/>
      <c r="O361" s="49"/>
    </row>
    <row r="362" spans="2:15" ht="14.4" x14ac:dyDescent="0.3">
      <c r="B362" s="49" t="s">
        <v>43</v>
      </c>
      <c r="C362" s="49">
        <v>2237</v>
      </c>
      <c r="D362" s="49" t="s">
        <v>452</v>
      </c>
      <c r="F362" s="49"/>
      <c r="G362" s="49"/>
      <c r="H362" s="49"/>
      <c r="I362" s="49"/>
      <c r="J362" s="49"/>
      <c r="K362" s="49"/>
      <c r="L362" s="49"/>
      <c r="M362" s="49"/>
      <c r="N362" s="49"/>
      <c r="O362" s="49"/>
    </row>
    <row r="363" spans="2:15" ht="14.4" x14ac:dyDescent="0.3">
      <c r="B363" s="49" t="s">
        <v>445</v>
      </c>
      <c r="C363" s="49"/>
      <c r="D363" s="79"/>
      <c r="E363" s="49"/>
      <c r="F363" s="49"/>
      <c r="G363" s="49"/>
      <c r="H363" s="49"/>
      <c r="I363" s="49"/>
      <c r="J363" s="49"/>
      <c r="K363" s="49"/>
      <c r="L363" s="49"/>
      <c r="M363" s="49"/>
      <c r="N363" s="49"/>
      <c r="O363" s="49"/>
    </row>
    <row r="364" spans="2:15" ht="14.4" x14ac:dyDescent="0.3">
      <c r="B364" s="49" t="s">
        <v>446</v>
      </c>
      <c r="C364" s="49"/>
      <c r="D364" s="79"/>
      <c r="E364" s="49"/>
      <c r="F364" s="49"/>
      <c r="G364" s="49"/>
      <c r="H364" s="49"/>
      <c r="I364" s="49"/>
      <c r="J364" s="49"/>
      <c r="K364" s="49"/>
      <c r="L364" s="49"/>
      <c r="M364" s="49"/>
      <c r="N364" s="49"/>
      <c r="O364" s="49"/>
    </row>
    <row r="365" spans="2:15" ht="14.4" x14ac:dyDescent="0.3">
      <c r="B365" s="49" t="s">
        <v>447</v>
      </c>
      <c r="C365" s="49"/>
      <c r="D365" s="79"/>
      <c r="E365" s="49"/>
      <c r="F365" s="49"/>
      <c r="G365" s="49"/>
      <c r="H365" s="49"/>
      <c r="I365" s="49"/>
      <c r="J365" s="49"/>
      <c r="K365" s="49"/>
      <c r="L365" s="49"/>
      <c r="M365" s="49"/>
      <c r="N365" s="49"/>
      <c r="O365" s="49"/>
    </row>
    <row r="366" spans="2:15" ht="14.4" x14ac:dyDescent="0.3">
      <c r="B366" s="49" t="s">
        <v>565</v>
      </c>
      <c r="C366" s="49"/>
      <c r="D366" s="79"/>
      <c r="E366" s="49"/>
      <c r="F366" s="49"/>
      <c r="G366" s="49"/>
      <c r="H366" s="49"/>
      <c r="I366" s="49"/>
      <c r="J366" s="49"/>
      <c r="K366" s="49"/>
      <c r="L366" s="49"/>
      <c r="M366" s="49"/>
      <c r="N366" s="49"/>
      <c r="O366" s="49"/>
    </row>
    <row r="367" spans="2:15" ht="14.4" x14ac:dyDescent="0.3">
      <c r="B367" s="49" t="s">
        <v>448</v>
      </c>
      <c r="C367" s="49">
        <v>2237</v>
      </c>
      <c r="D367" s="80" t="s">
        <v>562</v>
      </c>
      <c r="F367" s="49"/>
      <c r="G367" s="49"/>
      <c r="H367" s="49"/>
      <c r="I367" s="49"/>
      <c r="J367" s="49"/>
      <c r="K367" s="49"/>
      <c r="L367" s="49"/>
      <c r="M367" s="49"/>
      <c r="N367" s="49"/>
      <c r="O367" s="49"/>
    </row>
    <row r="368" spans="2:15" ht="14.4" x14ac:dyDescent="0.3">
      <c r="B368" s="49" t="s">
        <v>563</v>
      </c>
      <c r="C368" s="49">
        <v>2237</v>
      </c>
      <c r="D368" s="49" t="s">
        <v>449</v>
      </c>
      <c r="F368" s="49"/>
      <c r="G368" s="49"/>
      <c r="H368" s="49"/>
      <c r="I368" s="49"/>
      <c r="J368" s="49"/>
      <c r="K368" s="49"/>
      <c r="L368" s="49"/>
      <c r="M368" s="49"/>
      <c r="N368" s="49"/>
      <c r="O368" s="49"/>
    </row>
    <row r="369" spans="2:15" ht="14.4" x14ac:dyDescent="0.3">
      <c r="B369" s="49"/>
      <c r="C369" s="49"/>
      <c r="D369" s="79"/>
      <c r="E369" s="49"/>
      <c r="F369" s="49"/>
      <c r="G369" s="49"/>
      <c r="H369" s="49"/>
      <c r="I369" s="49"/>
      <c r="J369" s="49"/>
      <c r="K369" s="49"/>
      <c r="L369" s="49"/>
      <c r="M369" s="49"/>
      <c r="N369" s="49"/>
      <c r="O369" s="49"/>
    </row>
    <row r="370" spans="2:15" ht="14.4" x14ac:dyDescent="0.3">
      <c r="B370" s="49" t="s">
        <v>450</v>
      </c>
      <c r="C370" s="49"/>
      <c r="D370" s="79"/>
      <c r="E370" s="49"/>
      <c r="F370" s="49"/>
      <c r="G370" s="49"/>
      <c r="H370" s="81" t="s">
        <v>451</v>
      </c>
      <c r="I370" s="49"/>
      <c r="J370" s="49"/>
      <c r="K370" s="49"/>
      <c r="L370" s="49"/>
      <c r="M370" s="49"/>
      <c r="N370" s="49"/>
      <c r="O370" s="49"/>
    </row>
    <row r="371" spans="2:15" ht="14.4" x14ac:dyDescent="0.3">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113" t="s">
        <v>37</v>
      </c>
      <c r="C374" s="113" t="s">
        <v>615</v>
      </c>
      <c r="D374" s="7" t="s">
        <v>167</v>
      </c>
      <c r="E374" s="6" t="s">
        <v>56</v>
      </c>
    </row>
    <row r="375" spans="2:15" x14ac:dyDescent="0.25">
      <c r="B375" s="113" t="s">
        <v>488</v>
      </c>
      <c r="C375" s="113" t="s">
        <v>703</v>
      </c>
      <c r="D375" s="7" t="s">
        <v>490</v>
      </c>
      <c r="E375" s="40">
        <v>0.8</v>
      </c>
    </row>
    <row r="376" spans="2:15" x14ac:dyDescent="0.25">
      <c r="B376" s="113" t="s">
        <v>489</v>
      </c>
      <c r="C376" s="113" t="s">
        <v>704</v>
      </c>
      <c r="D376" s="7" t="s">
        <v>490</v>
      </c>
      <c r="E376" s="40">
        <v>1</v>
      </c>
    </row>
    <row r="377" spans="2:15" ht="96.6" x14ac:dyDescent="0.25">
      <c r="B377" s="113" t="s">
        <v>491</v>
      </c>
      <c r="C377" s="113" t="s">
        <v>705</v>
      </c>
      <c r="D377" s="7" t="s">
        <v>492</v>
      </c>
      <c r="E377" s="6">
        <v>0</v>
      </c>
      <c r="F377" s="1" t="s">
        <v>494</v>
      </c>
    </row>
    <row r="378" spans="2:15" ht="41.4" x14ac:dyDescent="0.25">
      <c r="B378" s="113" t="s">
        <v>493</v>
      </c>
      <c r="C378" s="113" t="s">
        <v>706</v>
      </c>
      <c r="D378" s="7" t="s">
        <v>567</v>
      </c>
      <c r="E378" s="6">
        <f>2237*E375</f>
        <v>1789.6000000000001</v>
      </c>
      <c r="F378" s="1" t="s">
        <v>494</v>
      </c>
    </row>
    <row r="381" spans="2:15" x14ac:dyDescent="0.25">
      <c r="B381" s="26" t="s">
        <v>495</v>
      </c>
      <c r="C381" s="26"/>
    </row>
    <row r="382" spans="2:15" ht="14.4" x14ac:dyDescent="0.3">
      <c r="B382" s="49" t="s">
        <v>568</v>
      </c>
      <c r="C382" s="49"/>
    </row>
    <row r="383" spans="2:15" ht="14.4" x14ac:dyDescent="0.3">
      <c r="B383" s="49" t="s">
        <v>496</v>
      </c>
      <c r="C383" s="49"/>
    </row>
    <row r="384" spans="2:15" ht="14.4" x14ac:dyDescent="0.3">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96.6" x14ac:dyDescent="0.25">
      <c r="B391" s="6" t="s">
        <v>498</v>
      </c>
      <c r="C391" s="6"/>
      <c r="D391" s="7" t="s">
        <v>503</v>
      </c>
      <c r="E391" s="6">
        <v>0</v>
      </c>
    </row>
    <row r="392" spans="2:5" ht="55.2"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4" activePane="bottomRight" state="frozen"/>
      <selection pane="topRight" activeCell="B1" sqref="B1"/>
      <selection pane="bottomLeft" activeCell="A4" sqref="A4"/>
      <selection pane="bottomRight" activeCell="E2" sqref="E2"/>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opLeftCell="A149" workbookViewId="0">
      <selection activeCell="C159" sqref="C15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2023-05-29T13:46:15Z</dcterms:modified>
</cp:coreProperties>
</file>