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hidePivotFieldList="1"/>
  <mc:AlternateContent xmlns:mc="http://schemas.openxmlformats.org/markup-compatibility/2006">
    <mc:Choice Requires="x15">
      <x15ac:absPath xmlns:x15ac="http://schemas.microsoft.com/office/spreadsheetml/2010/11/ac" url="C:\Users\ze179\Desktop\temporary\code\Excel\"/>
    </mc:Choice>
  </mc:AlternateContent>
  <xr:revisionPtr revIDLastSave="0" documentId="13_ncr:1_{5F2EF3C2-36E0-49D4-AFF8-690FDFD07202}" xr6:coauthVersionLast="45" xr6:coauthVersionMax="45" xr10:uidLastSave="{00000000-0000-0000-0000-000000000000}"/>
  <bookViews>
    <workbookView xWindow="-120" yWindow="-120" windowWidth="20730" windowHeight="11160" tabRatio="664" activeTab="1" xr2:uid="{599CBDBA-6DCB-491A-8F55-440439BE8440}"/>
  </bookViews>
  <sheets>
    <sheet name="Data" sheetId="1" r:id="rId1"/>
    <sheet name="Dashboard" sheetId="2" r:id="rId2"/>
    <sheet name="Workings" sheetId="3" r:id="rId3"/>
  </sheets>
  <definedNames>
    <definedName name="Slicer_Manager">#N/A</definedName>
    <definedName name="Slicer_Project">#N/A</definedName>
  </definedNames>
  <calcPr calcId="191029"/>
  <pivotCaches>
    <pivotCache cacheId="1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2" l="1" a="1"/>
  <c r="K5" i="2" s="1"/>
  <c r="F1" i="2"/>
  <c r="B5" i="3"/>
  <c r="B4" i="3"/>
  <c r="B3" i="3"/>
  <c r="K5" i="3"/>
  <c r="H4" i="3"/>
  <c r="H5" i="3" l="1"/>
  <c r="L5" i="3"/>
  <c r="B6" i="3"/>
  <c r="B7" i="3" s="1"/>
  <c r="F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<sst xmlns="http://schemas.openxmlformats.org/spreadsheetml/2006/main" count="242" uniqueCount="46">
  <si>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</si>
  <si>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</si>
  <si>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</si>
  <si>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</si>
  <si>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</si>
  <si>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</si>
  <si>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</si>
  <si>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</si>
  <si>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</si>
  <si>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</si>
  <si>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</si>
  <si>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</si>
  <si>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</si>
  <si>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</si>
  <si>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</si>
  <si>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</si>
  <si>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</si>
  <si>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</si>
  <si>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</si>
  <si>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</si>
  <si>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</si>
  <si>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</si>
  <si>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</si>
  <si>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</si>
  <si>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</si>
  <si>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</si>
  <si>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Hirsch</t>
  </si>
  <si>
    <t>Wood</t>
  </si>
  <si>
    <t>McFay</t>
  </si>
  <si>
    <t>Task 10</t>
  </si>
  <si>
    <t>Project Management Dashboard</t>
  </si>
  <si>
    <t>Grand Total</t>
  </si>
  <si>
    <t xml:space="preserve">Budget </t>
  </si>
  <si>
    <t xml:space="preserve">Actual </t>
  </si>
  <si>
    <t>Not Started</t>
  </si>
  <si>
    <t>In Progress</t>
  </si>
  <si>
    <t>Completed</t>
  </si>
  <si>
    <t>Remaining</t>
  </si>
  <si>
    <t>Total Tasks</t>
  </si>
  <si>
    <t>Sum of Days completed</t>
  </si>
  <si>
    <t>Sum of Duration</t>
  </si>
  <si>
    <t>Values</t>
  </si>
  <si>
    <t>Days remaining</t>
  </si>
  <si>
    <t>Bar chart</t>
  </si>
  <si>
    <t>Doughnut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</si>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</sst>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6" formatCode="0.0,,\M;\-0.0,,\M"/>
    <numFmt numFmtId="167" formatCode="dd\-mmm"/>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2"/>
      <color theme="0"/>
      <name val="Calibri"/>
      <family val="2"/>
      <scheme val="minor"/>
    </font>
    <font>
      <sz val="18"/>
      <color theme="0"/>
      <name val="Calibri"/>
      <family val="2"/>
      <scheme val="minor"/>
    </font>
    <font>
      <sz val="18"/>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9" fontId="0" fillId="0" borderId="0" xfId="1" applyFon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1" xfId="0" applyBorder="1"/>
    <xf numFmtId="0" fontId="2" fillId="0" borderId="2" xfId="0" applyFont="1" applyBorder="1"/>
    <xf numFmtId="166" fontId="0" fillId="0" borderId="0" xfId="0" applyNumberForma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applyAlignment="1">
      <alignment vertical="center"/>
    </xf>
    <xf numFmtId="167" fontId="0" fillId="0" borderId="0" xfId="0" applyNumberFormat="1" applyAlignment="1">
      <alignment horizontal="center" vertical="center"/>
    </xf>
    <xf numFmtId="0" fontId="0" fillId="0" borderId="0" xfId="0" pivotButton="1" applyAlignment="1">
      <alignment horizontal="left" vertical="center"/>
    </xf>
    <xf numFmtId="0" fontId="0" fillId="0" borderId="0" xfId="0" applyAlignment="1">
      <alignment horizontal="right" vertical="center"/>
    </xf>
  </cellXfs>
  <cellStyles count="2">
    <cellStyle name="Normal" xfId="0" builtinId="0"/>
    <cellStyle name="Percent" xfId="1" builtinId="5"/>
  </cellStyles>
  <dxfs count="182">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fill>
        <patternFill>
          <bgColor theme="0" tint="-0.24994659260841701"/>
        </patternFill>
      </fill>
      <border>
        <left/>
        <right/>
        <bottom/>
        <vertical/>
        <horizontal/>
      </border>
    </dxf>
    <dxf>
      <border>
        <left style="thin">
          <color rgb="FFFFC000"/>
        </left>
        <right style="thin">
          <color rgb="FFFFC000"/>
        </right>
        <top style="thin">
          <color rgb="FFFFC000"/>
        </top>
        <bottom style="thin">
          <color rgb="FFFFC000"/>
        </bottom>
        <vertical/>
        <horizontal/>
      </border>
    </dxf>
    <dxf>
      <fill>
        <patternFill>
          <bgColor rgb="FFFFC000"/>
        </patternFill>
      </fill>
      <border>
        <left/>
        <right/>
        <vertical/>
        <horizontal/>
      </border>
    </dxf>
    <dxf>
      <fill>
        <patternFill>
          <bgColor rgb="FF92D050"/>
        </patternFill>
      </fill>
      <border>
        <vertical/>
        <horizontal/>
      </border>
    </dxf>
    <dxf>
      <fill>
        <patternFill patternType="mediumGray"/>
      </fill>
    </dxf>
    <dxf>
      <fill>
        <patternFill>
          <bgColor theme="0" tint="-0.14996795556505021"/>
        </patternFill>
      </fill>
      <border>
        <left style="thin">
          <color rgb="FFFFFFFF"/>
        </left>
        <right style="thin">
          <color rgb="FFFFFFFF"/>
        </right>
        <vertical/>
        <horizontal/>
      </border>
    </dxf>
    <dxf>
      <fill>
        <patternFill>
          <bgColor theme="0" tint="-0.14996795556505021"/>
        </patternFill>
      </fill>
      <border>
        <left/>
        <right/>
        <bottom/>
        <vertical/>
        <horizontal/>
      </border>
    </dxf>
    <dxf>
      <border>
        <left style="thin">
          <color rgb="FFFFC000"/>
        </left>
        <right style="thin">
          <color rgb="FFFFC000"/>
        </right>
        <top style="thin">
          <color rgb="FFFFC000"/>
        </top>
        <bottom style="thin">
          <color rgb="FFFFC000"/>
        </bottom>
        <vertical/>
        <horizontal/>
      </border>
    </dxf>
    <dxf>
      <fill>
        <patternFill>
          <bgColor rgb="FFFFC000"/>
        </patternFill>
      </fill>
      <border>
        <left/>
        <right/>
        <vertical/>
        <horizontal/>
      </border>
    </dxf>
    <dxf>
      <fill>
        <patternFill>
          <bgColor rgb="FF92D050"/>
        </patternFill>
      </fill>
      <border>
        <vertical/>
        <horizontal/>
      </border>
    </dxf>
    <dxf>
      <fill>
        <patternFill patternType="mediumGray"/>
      </fill>
    </dxf>
    <dxf>
      <fill>
        <patternFill>
          <bgColor theme="0" tint="-0.14996795556505021"/>
        </patternFill>
      </fill>
      <border>
        <left style="thin">
          <color rgb="FFFFFFFF"/>
        </left>
        <right style="thin">
          <color rgb="FFFFFFFF"/>
        </right>
        <vertical/>
        <horizontal/>
      </border>
    </dxf>
    <dxf>
      <border>
        <left style="thin">
          <color rgb="FFFFC000"/>
        </left>
        <right style="thin">
          <color rgb="FFFFC000"/>
        </right>
        <top style="thin">
          <color rgb="FFFFC000"/>
        </top>
        <bottom style="thin">
          <color rgb="FFFFC000"/>
        </bottom>
        <vertical/>
        <horizontal/>
      </border>
    </dxf>
    <dxf>
      <fill>
        <patternFill>
          <bgColor rgb="FFFFC000"/>
        </patternFill>
      </fill>
      <border>
        <left/>
        <right/>
        <vertical/>
        <horizontal/>
      </border>
    </dxf>
    <dxf>
      <fill>
        <patternFill>
          <bgColor rgb="FF92D050"/>
        </patternFill>
      </fill>
      <border>
        <vertical/>
        <horizontal/>
      </border>
    </dxf>
    <dxf>
      <fill>
        <patternFill patternType="mediumGray"/>
      </fill>
    </dxf>
    <dxf>
      <fill>
        <patternFill>
          <bgColor rgb="FFFFC000"/>
        </patternFill>
      </fill>
      <border>
        <left/>
        <right/>
        <vertical/>
        <horizontal/>
      </border>
    </dxf>
    <dxf>
      <fill>
        <patternFill>
          <bgColor rgb="FF92D050"/>
        </patternFill>
      </fill>
      <border>
        <vertical/>
        <horizontal/>
      </border>
    </dxf>
    <dxf>
      <fill>
        <patternFill patternType="mediumGray"/>
      </fill>
    </dxf>
    <dxf>
      <fill>
        <patternFill>
          <bgColor rgb="FFFFC000"/>
        </patternFill>
      </fill>
      <border>
        <left style="thin">
          <color rgb="FFFFFFFF"/>
        </left>
        <right style="thin">
          <color rgb="FFFFFFFF"/>
        </right>
        <vertical/>
        <horizontal/>
      </border>
    </dxf>
    <dxf>
      <fill>
        <patternFill>
          <bgColor rgb="FF92D050"/>
        </patternFill>
      </fill>
      <border>
        <vertical/>
        <horizontal/>
      </border>
    </dxf>
    <dxf>
      <fill>
        <patternFill patternType="mediumGray"/>
      </fill>
    </dxf>
    <dxf>
      <fill>
        <patternFill>
          <bgColor theme="0" tint="-0.14996795556505021"/>
        </patternFill>
      </fill>
      <border>
        <left style="thin">
          <color rgb="FFFFFFFF"/>
        </left>
        <right style="thin">
          <color rgb="FFFFFFFF"/>
        </right>
        <vertical/>
        <horizontal/>
      </border>
    </dxf>
    <dxf>
      <fill>
        <patternFill>
          <bgColor rgb="FFFFC000"/>
        </patternFill>
      </fill>
      <border>
        <left style="thin">
          <color rgb="FFFFFFFF"/>
        </left>
        <right style="thin">
          <color rgb="FFFFFFFF"/>
        </right>
        <vertical/>
        <horizontal/>
      </border>
    </dxf>
    <dxf>
      <fill>
        <patternFill>
          <bgColor rgb="FF92D050"/>
        </patternFill>
      </fill>
      <border>
        <vertical/>
        <horizontal/>
      </border>
    </dxf>
    <dxf>
      <fill>
        <patternFill patternType="mediumGray"/>
      </fill>
    </dxf>
    <dxf>
      <fill>
        <patternFill>
          <bgColor theme="0" tint="-0.14996795556505021"/>
        </patternFill>
      </fill>
      <border>
        <left style="thin">
          <color rgb="FFFFFFFF"/>
        </left>
        <right style="thin">
          <color rgb="FFFFFFFF"/>
        </right>
        <vertical/>
        <horizontal/>
      </border>
    </dxf>
    <dxf>
      <fill>
        <patternFill>
          <bgColor rgb="FF92D050"/>
        </patternFill>
      </fill>
      <border>
        <vertical/>
        <horizontal/>
      </border>
    </dxf>
    <dxf>
      <fill>
        <patternFill patternType="mediumGray"/>
      </fill>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right"/>
    </dxf>
    <dxf>
      <fill>
        <patternFill patternType="mediumGray"/>
      </fill>
    </dxf>
    <dxf>
      <fill>
        <patternFill patternType="mediumGray"/>
      </fill>
    </dxf>
    <dxf>
      <border>
        <vertical/>
        <horizontal/>
      </border>
    </dxf>
    <dxf>
      <border diagonalUp="0" diagonalDown="0">
        <left/>
        <right/>
        <top/>
        <bottom/>
        <vertical/>
        <horizontal/>
      </border>
    </dxf>
    <dxf>
      <border diagonalUp="0" diagonalDown="0">
        <left/>
        <right/>
        <top/>
        <bottom/>
        <vertical/>
        <horizontal/>
      </border>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
      <numFmt numFmtId="165" formatCode="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4" defaultTableStyle="TableStyleMedium2" defaultPivotStyle="PivotStyleLight16">
    <tableStyle name="No Border" pivot="0" table="0" count="10" xr9:uid="{EEEA172B-89F3-489D-B80E-D598FE9BFA19}">
      <tableStyleElement type="wholeTable" dxfId="181"/>
      <tableStyleElement type="headerRow" dxfId="180"/>
    </tableStyle>
    <tableStyle name="Slicer Style 1" pivot="0" table="0" count="1" xr9:uid="{A58412AC-5D21-4CFE-8E68-FDDFD32DF546}">
      <tableStyleElement type="wholeTable" dxfId="173"/>
    </tableStyle>
    <tableStyle name="Slicer Style 2" pivot="0" table="0" count="1" xr9:uid="{48519A1F-49D4-4034-95D2-2B3F4FAA5261}">
      <tableStyleElement type="wholeTable" dxfId="172"/>
    </tableStyle>
    <tableStyle name="Slicer Style 3" pivot="0" table="0" count="1" xr9:uid="{0D88C9F1-5E8D-44FC-A74F-AFAEDDD55B18}">
      <tableStyleElement type="wholeTable" dxfId="171"/>
    </tableStyle>
  </tableStyles>
  <colors>
    <mruColors>
      <color rgb="FFFFFFFF"/>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bg1"/>
                </a:solidFill>
                <a:latin typeface="+mn-lt"/>
                <a:ea typeface="+mn-ea"/>
                <a:cs typeface="+mn-cs"/>
              </a:defRPr>
            </a:pPr>
            <a:r>
              <a:rPr lang="en-US" sz="1050"/>
              <a:t>OVERALL TASK PROGRESS</a:t>
            </a:r>
          </a:p>
        </c:rich>
      </c:tx>
      <c:layout>
        <c:manualLayout>
          <c:xMode val="edge"/>
          <c:yMode val="edge"/>
          <c:x val="3.9105555555555546E-2"/>
          <c:y val="5.674709562109026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bg1"/>
              </a:solidFill>
              <a:latin typeface="+mn-lt"/>
              <a:ea typeface="+mn-ea"/>
              <a:cs typeface="+mn-cs"/>
            </a:defRPr>
          </a:pPr>
          <a:endParaRPr lang="en-US"/>
        </a:p>
      </c:txPr>
    </c:title>
    <c:autoTitleDeleted val="0"/>
    <c:plotArea>
      <c:layout/>
      <c:barChart>
        <c:barDir val="bar"/>
        <c:grouping val="stacked"/>
        <c:varyColors val="0"/>
        <c:ser>
          <c:idx val="0"/>
          <c:order val="0"/>
          <c:tx>
            <c:strRef>
              <c:f>Workings!$A$3</c:f>
              <c:strCache>
                <c:ptCount val="1"/>
                <c:pt idx="0">
                  <c:v>Not Started</c:v>
                </c:pt>
              </c:strCache>
            </c:strRef>
          </c:tx>
          <c:spPr>
            <a:solidFill>
              <a:schemeClr val="accent1"/>
            </a:solidFill>
            <a:ln>
              <a:noFill/>
            </a:ln>
            <a:effectLst/>
          </c:spPr>
          <c:invertIfNegative val="0"/>
          <c:dLbls>
            <c:dLbl>
              <c:idx val="0"/>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5F70-436E-9E4A-B39BEA415980}"/>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5F70-436E-9E4A-B39BEA415980}"/>
            </c:ext>
          </c:extLst>
        </c:ser>
        <c:ser>
          <c:idx val="1"/>
          <c:order val="1"/>
          <c:tx>
            <c:strRef>
              <c:f>Workings!$A$4</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Workings!$B$4</c:f>
              <c:numCache>
                <c:formatCode>General</c:formatCode>
                <c:ptCount val="1"/>
                <c:pt idx="0">
                  <c:v>33</c:v>
                </c:pt>
              </c:numCache>
            </c:numRef>
          </c:val>
          <c:extLst>
            <c:ext xmlns:c16="http://schemas.microsoft.com/office/drawing/2014/chart" uri="{C3380CC4-5D6E-409C-BE32-E72D297353CC}">
              <c16:uniqueId val="{00000001-5F70-436E-9E4A-B39BEA415980}"/>
            </c:ext>
          </c:extLst>
        </c:ser>
        <c:ser>
          <c:idx val="2"/>
          <c:order val="2"/>
          <c:tx>
            <c:strRef>
              <c:f>Workings!$A$5</c:f>
              <c:strCache>
                <c:ptCount val="1"/>
                <c:pt idx="0">
                  <c:v>Completed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3</c:v>
                </c:pt>
              </c:numCache>
            </c:numRef>
          </c:val>
          <c:extLst>
            <c:ext xmlns:c16="http://schemas.microsoft.com/office/drawing/2014/chart" uri="{C3380CC4-5D6E-409C-BE32-E72D297353CC}">
              <c16:uniqueId val="{00000002-5F70-436E-9E4A-B39BEA415980}"/>
            </c:ext>
          </c:extLst>
        </c:ser>
        <c:dLbls>
          <c:dLblPos val="ctr"/>
          <c:showLegendKey val="0"/>
          <c:showVal val="1"/>
          <c:showCatName val="0"/>
          <c:showSerName val="0"/>
          <c:showPercent val="0"/>
          <c:showBubbleSize val="0"/>
        </c:dLbls>
        <c:gapWidth val="0"/>
        <c:overlap val="100"/>
        <c:axId val="1654284960"/>
        <c:axId val="1689733696"/>
      </c:barChart>
      <c:catAx>
        <c:axId val="1654284960"/>
        <c:scaling>
          <c:orientation val="minMax"/>
        </c:scaling>
        <c:delete val="1"/>
        <c:axPos val="l"/>
        <c:numFmt formatCode="General" sourceLinked="1"/>
        <c:majorTickMark val="none"/>
        <c:minorTickMark val="none"/>
        <c:tickLblPos val="nextTo"/>
        <c:crossAx val="1689733696"/>
        <c:crosses val="autoZero"/>
        <c:auto val="1"/>
        <c:lblAlgn val="ctr"/>
        <c:lblOffset val="100"/>
        <c:noMultiLvlLbl val="0"/>
      </c:catAx>
      <c:valAx>
        <c:axId val="1689733696"/>
        <c:scaling>
          <c:orientation val="minMax"/>
        </c:scaling>
        <c:delete val="1"/>
        <c:axPos val="b"/>
        <c:numFmt formatCode="General" sourceLinked="1"/>
        <c:majorTickMark val="none"/>
        <c:minorTickMark val="none"/>
        <c:tickLblPos val="nextTo"/>
        <c:crossAx val="1654284960"/>
        <c:crosses val="autoZero"/>
        <c:crossBetween val="between"/>
      </c:valAx>
      <c:spPr>
        <a:noFill/>
        <a:ln>
          <a:noFill/>
        </a:ln>
        <a:effectLst/>
      </c:spPr>
    </c:plotArea>
    <c:legend>
      <c:legendPos val="t"/>
      <c:layout>
        <c:manualLayout>
          <c:xMode val="edge"/>
          <c:yMode val="edge"/>
          <c:x val="1.1308641975308642E-2"/>
          <c:y val="0.30350238308013111"/>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99487179487181"/>
          <c:y val="0.48701503221188258"/>
          <c:w val="0.59971965811965811"/>
          <c:h val="0.478352933156082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E7-4C8B-A11F-A1ADD1500A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E7-4C8B-A11F-A1ADD1500AD2}"/>
              </c:ext>
            </c:extLst>
          </c:dPt>
          <c:cat>
            <c:strRef>
              <c:f>Workings!$G$4:$G$5</c:f>
              <c:strCache>
                <c:ptCount val="2"/>
                <c:pt idx="0">
                  <c:v>Days completed</c:v>
                </c:pt>
                <c:pt idx="1">
                  <c:v>Days remaining</c:v>
                </c:pt>
              </c:strCache>
            </c:strRef>
          </c:cat>
          <c:val>
            <c:numRef>
              <c:f>Workings!$H$4:$H$5</c:f>
              <c:numCache>
                <c:formatCode>0%</c:formatCode>
                <c:ptCount val="2"/>
                <c:pt idx="0">
                  <c:v>0.42105263157894735</c:v>
                </c:pt>
                <c:pt idx="1">
                  <c:v>0.57894736842105265</c:v>
                </c:pt>
              </c:numCache>
            </c:numRef>
          </c:val>
          <c:extLst>
            <c:ext xmlns:c16="http://schemas.microsoft.com/office/drawing/2014/chart" uri="{C3380CC4-5D6E-409C-BE32-E72D297353CC}">
              <c16:uniqueId val="{00000004-15E7-4C8B-A11F-A1ADD1500AD2}"/>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bg1"/>
                </a:solidFill>
              </a:rPr>
              <a:t>BUDGET SPENT</a:t>
            </a:r>
          </a:p>
        </c:rich>
      </c:tx>
      <c:layout>
        <c:manualLayout>
          <c:xMode val="edge"/>
          <c:yMode val="edge"/>
          <c:x val="0.11240512820512819"/>
          <c:y val="0.1645021645021645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825384615384619"/>
          <c:y val="0.49663237350805611"/>
          <c:w val="0.52666324786324792"/>
          <c:h val="0.4722079813016073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F9-4EA1-94D4-95D650C6F7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F9-4EA1-94D4-95D650C6F7BF}"/>
              </c:ext>
            </c:extLst>
          </c:dPt>
          <c:val>
            <c:numRef>
              <c:f>Workings!$K$5:$L$5</c:f>
              <c:numCache>
                <c:formatCode>0%</c:formatCode>
                <c:ptCount val="2"/>
                <c:pt idx="0">
                  <c:v>0.42347250571210965</c:v>
                </c:pt>
                <c:pt idx="1">
                  <c:v>0.57652749428789041</c:v>
                </c:pt>
              </c:numCache>
            </c:numRef>
          </c:val>
          <c:extLst>
            <c:ext xmlns:c16="http://schemas.microsoft.com/office/drawing/2014/chart" uri="{C3380CC4-5D6E-409C-BE32-E72D297353CC}">
              <c16:uniqueId val="{00000004-22F9-4EA1-94D4-95D650C6F7B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[project_management_dashboard.xlsx]Workings!PivotTable5</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050">
                <a:solidFill>
                  <a:schemeClr val="bg1"/>
                </a:solidFill>
              </a:rPr>
              <a:t>BUDGET</a:t>
            </a:r>
            <a:r>
              <a:rPr lang="en-US" sz="1050" baseline="0">
                <a:solidFill>
                  <a:schemeClr val="bg1"/>
                </a:solidFill>
              </a:rPr>
              <a:t> VS ACTUAL</a:t>
            </a:r>
            <a:endParaRPr lang="en-US" sz="1050">
              <a:solidFill>
                <a:schemeClr val="bg1"/>
              </a:solidFill>
            </a:endParaRPr>
          </a:p>
        </c:rich>
      </c:tx>
      <c:layout>
        <c:manualLayout>
          <c:xMode val="edge"/>
          <c:yMode val="edge"/>
          <c:x val="7.2756481481481478E-2"/>
          <c:y val="0.1580475167876742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6.4675925925925928E-2"/>
          <c:y val="0.48562770562770569"/>
          <c:w val="0.87064814814814817"/>
          <c:h val="0.44510822510822501"/>
        </c:manualLayout>
      </c:layout>
      <c:barChart>
        <c:barDir val="bar"/>
        <c:grouping val="clustered"/>
        <c:varyColors val="0"/>
        <c:ser>
          <c:idx val="0"/>
          <c:order val="0"/>
          <c:tx>
            <c:strRef>
              <c:f>Workings!$K$3</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Workings!$K$4</c:f>
              <c:strCache>
                <c:ptCount val="1"/>
                <c:pt idx="0">
                  <c:v>Total</c:v>
                </c:pt>
              </c:strCache>
            </c:strRef>
          </c:cat>
          <c:val>
            <c:numRef>
              <c:f>Workings!$K$4</c:f>
              <c:numCache>
                <c:formatCode>0.0,,\M;\-0.0,,\M</c:formatCode>
                <c:ptCount val="1"/>
                <c:pt idx="0">
                  <c:v>8340291</c:v>
                </c:pt>
              </c:numCache>
            </c:numRef>
          </c:val>
          <c:extLst>
            <c:ext xmlns:c16="http://schemas.microsoft.com/office/drawing/2014/chart" uri="{C3380CC4-5D6E-409C-BE32-E72D297353CC}">
              <c16:uniqueId val="{00000000-E6EB-4E4B-B568-A5FE8A284104}"/>
            </c:ext>
          </c:extLst>
        </c:ser>
        <c:ser>
          <c:idx val="1"/>
          <c:order val="1"/>
          <c:tx>
            <c:strRef>
              <c:f>Workings!$L$3</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Workings!$K$4</c:f>
              <c:strCache>
                <c:ptCount val="1"/>
                <c:pt idx="0">
                  <c:v>Total</c:v>
                </c:pt>
              </c:strCache>
            </c:strRef>
          </c:cat>
          <c:val>
            <c:numRef>
              <c:f>Workings!$L$4</c:f>
              <c:numCache>
                <c:formatCode>0.0,,\M;\-0.0,,\M</c:formatCode>
                <c:ptCount val="1"/>
                <c:pt idx="0">
                  <c:v>19695000</c:v>
                </c:pt>
              </c:numCache>
            </c:numRef>
          </c:val>
          <c:extLst>
            <c:ext xmlns:c16="http://schemas.microsoft.com/office/drawing/2014/chart" uri="{C3380CC4-5D6E-409C-BE32-E72D297353CC}">
              <c16:uniqueId val="{00000001-E6EB-4E4B-B568-A5FE8A284104}"/>
            </c:ext>
          </c:extLst>
        </c:ser>
        <c:dLbls>
          <c:dLblPos val="outEnd"/>
          <c:showLegendKey val="0"/>
          <c:showVal val="1"/>
          <c:showCatName val="0"/>
          <c:showSerName val="0"/>
          <c:showPercent val="0"/>
          <c:showBubbleSize val="0"/>
        </c:dLbls>
        <c:gapWidth val="0"/>
        <c:overlap val="-30"/>
        <c:axId val="138002832"/>
        <c:axId val="38905744"/>
      </c:barChart>
      <c:catAx>
        <c:axId val="138002832"/>
        <c:scaling>
          <c:orientation val="minMax"/>
        </c:scaling>
        <c:delete val="1"/>
        <c:axPos val="l"/>
        <c:numFmt formatCode="General" sourceLinked="1"/>
        <c:majorTickMark val="none"/>
        <c:minorTickMark val="none"/>
        <c:tickLblPos val="nextTo"/>
        <c:crossAx val="38905744"/>
        <c:crosses val="autoZero"/>
        <c:auto val="1"/>
        <c:lblAlgn val="ctr"/>
        <c:lblOffset val="100"/>
        <c:noMultiLvlLbl val="0"/>
      </c:catAx>
      <c:valAx>
        <c:axId val="38905744"/>
        <c:scaling>
          <c:orientation val="minMax"/>
        </c:scaling>
        <c:delete val="1"/>
        <c:axPos val="b"/>
        <c:numFmt formatCode="0.0,,\M;\-0.0,,\M" sourceLinked="1"/>
        <c:majorTickMark val="none"/>
        <c:minorTickMark val="none"/>
        <c:tickLblPos val="nextTo"/>
        <c:crossAx val="13800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N$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495301</xdr:colOff>
      <xdr:row>0</xdr:row>
      <xdr:rowOff>19050</xdr:rowOff>
    </xdr:from>
    <xdr:to>
      <xdr:col>16</xdr:col>
      <xdr:colOff>152401</xdr:colOff>
      <xdr:row>4</xdr:row>
      <xdr:rowOff>18825</xdr:rowOff>
    </xdr:to>
    <xdr:graphicFrame macro="">
      <xdr:nvGraphicFramePr>
        <xdr:cNvPr id="2" name="Chart 1">
          <a:extLst>
            <a:ext uri="{FF2B5EF4-FFF2-40B4-BE49-F238E27FC236}">
              <a16:creationId xmlns:a16="http://schemas.microsoft.com/office/drawing/2014/main" id="{F962F128-E067-4735-846F-4CA0973ED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0</xdr:row>
      <xdr:rowOff>19050</xdr:rowOff>
    </xdr:from>
    <xdr:to>
      <xdr:col>11</xdr:col>
      <xdr:colOff>457200</xdr:colOff>
      <xdr:row>4</xdr:row>
      <xdr:rowOff>19050</xdr:rowOff>
    </xdr:to>
    <xdr:graphicFrame macro="">
      <xdr:nvGraphicFramePr>
        <xdr:cNvPr id="3" name="Chart 2">
          <a:extLst>
            <a:ext uri="{FF2B5EF4-FFF2-40B4-BE49-F238E27FC236}">
              <a16:creationId xmlns:a16="http://schemas.microsoft.com/office/drawing/2014/main" id="{1253A6B2-D50E-44E3-932D-21B11E68E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152400</xdr:colOff>
      <xdr:row>0</xdr:row>
      <xdr:rowOff>19050</xdr:rowOff>
    </xdr:from>
    <xdr:to>
      <xdr:col>17</xdr:col>
      <xdr:colOff>103200</xdr:colOff>
      <xdr:row>4</xdr:row>
      <xdr:rowOff>19050</xdr:rowOff>
    </xdr:to>
    <xdr:graphicFrame macro="">
      <xdr:nvGraphicFramePr>
        <xdr:cNvPr id="4" name="Chart 3">
          <a:extLst>
            <a:ext uri="{FF2B5EF4-FFF2-40B4-BE49-F238E27FC236}">
              <a16:creationId xmlns:a16="http://schemas.microsoft.com/office/drawing/2014/main" id="{F6813E4F-FFBB-4DB9-B25D-1BAECBD8B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133350</xdr:colOff>
      <xdr:row>0</xdr:row>
      <xdr:rowOff>19050</xdr:rowOff>
    </xdr:from>
    <xdr:to>
      <xdr:col>20</xdr:col>
      <xdr:colOff>464550</xdr:colOff>
      <xdr:row>4</xdr:row>
      <xdr:rowOff>19050</xdr:rowOff>
    </xdr:to>
    <xdr:graphicFrame macro="">
      <xdr:nvGraphicFramePr>
        <xdr:cNvPr id="6" name="Chart 5">
          <a:extLst>
            <a:ext uri="{FF2B5EF4-FFF2-40B4-BE49-F238E27FC236}">
              <a16:creationId xmlns:a16="http://schemas.microsoft.com/office/drawing/2014/main" id="{0D51B352-C36B-4DE7-A416-A2B87F759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xdr:row>
      <xdr:rowOff>0</xdr:rowOff>
    </xdr:from>
    <xdr:to>
      <xdr:col>5</xdr:col>
      <xdr:colOff>0</xdr:colOff>
      <xdr:row>4</xdr:row>
      <xdr:rowOff>9525</xdr:rowOff>
    </xdr:to>
    <mc:AlternateContent xmlns:mc="http://schemas.openxmlformats.org/markup-compatibility/2006">
      <mc:Choice xmlns:a14="http://schemas.microsoft.com/office/drawing/2010/main" Requires="a14">
        <xdr:graphicFrame macro="">
          <xdr:nvGraphicFramePr>
            <xdr:cNvPr id="7" name="Project">
              <a:extLst>
                <a:ext uri="{FF2B5EF4-FFF2-40B4-BE49-F238E27FC236}">
                  <a16:creationId xmlns:a16="http://schemas.microsoft.com/office/drawing/2014/main" id="{CE9EDBE2-AA53-4A2A-A153-277D5B05BC33}"/>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0" y="638175"/>
              <a:ext cx="352425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1</xdr:row>
      <xdr:rowOff>0</xdr:rowOff>
    </xdr:from>
    <xdr:to>
      <xdr:col>10</xdr:col>
      <xdr:colOff>0</xdr:colOff>
      <xdr:row>4</xdr:row>
      <xdr:rowOff>9525</xdr:rowOff>
    </xdr:to>
    <mc:AlternateContent xmlns:mc="http://schemas.openxmlformats.org/markup-compatibility/2006">
      <mc:Choice xmlns:a14="http://schemas.microsoft.com/office/drawing/2010/main" Requires="a14">
        <xdr:graphicFrame macro="">
          <xdr:nvGraphicFramePr>
            <xdr:cNvPr id="8" name="Manager">
              <a:extLst>
                <a:ext uri="{FF2B5EF4-FFF2-40B4-BE49-F238E27FC236}">
                  <a16:creationId xmlns:a16="http://schemas.microsoft.com/office/drawing/2014/main" id="{B06888F8-F09D-4A48-9BEF-B45662FA833F}"/>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524250" y="638175"/>
              <a:ext cx="4448175"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28575</xdr:colOff>
          <xdr:row>0</xdr:row>
          <xdr:rowOff>190501</xdr:rowOff>
        </xdr:from>
        <xdr:to>
          <xdr:col>9</xdr:col>
          <xdr:colOff>876300</xdr:colOff>
          <xdr:row>0</xdr:row>
          <xdr:rowOff>438151</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57128373-47D5-43DB-8315-127B8024486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0.25237</cdr:x>
      <cdr:y>0.50887</cdr:y>
    </cdr:from>
    <cdr:to>
      <cdr:x>0.7734</cdr:x>
      <cdr:y>0.94866</cdr:y>
    </cdr:to>
    <cdr:sp macro="" textlink="Workings!$H$4">
      <cdr:nvSpPr>
        <cdr:cNvPr id="3" name="TextBox 2">
          <a:extLst xmlns:a="http://schemas.openxmlformats.org/drawingml/2006/main">
            <a:ext uri="{FF2B5EF4-FFF2-40B4-BE49-F238E27FC236}">
              <a16:creationId xmlns:a16="http://schemas.microsoft.com/office/drawing/2014/main" id="{104ABA7E-DC97-4463-AD1A-6EF75050C0E7}"/>
            </a:ext>
          </a:extLst>
        </cdr:cNvPr>
        <cdr:cNvSpPr txBox="1"/>
      </cdr:nvSpPr>
      <cdr:spPr>
        <a:xfrm xmlns:a="http://schemas.openxmlformats.org/drawingml/2006/main">
          <a:off x="295275" y="746438"/>
          <a:ext cx="609605" cy="64510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pPr algn="ctr"/>
          <a:fld id="{FD3FD3A7-681D-4ECC-B23A-3C68CD933394}" type="TxLink">
            <a:rPr lang="en-US" sz="1200" b="0" i="0" u="none" strike="noStrike">
              <a:solidFill>
                <a:schemeClr val="tx1">
                  <a:lumMod val="50000"/>
                  <a:lumOff val="50000"/>
                </a:schemeClr>
              </a:solidFill>
              <a:latin typeface="Calibri"/>
              <a:cs typeface="Calibri"/>
            </a:rPr>
            <a:pPr algn="ctr"/>
            <a:t>42%</a:t>
          </a:fld>
          <a:endParaRPr lang="en-US" sz="1200">
            <a:solidFill>
              <a:schemeClr val="tx1">
                <a:lumMod val="50000"/>
                <a:lumOff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0.1859</cdr:x>
      <cdr:y>0.49635</cdr:y>
    </cdr:from>
    <cdr:to>
      <cdr:x>0.78833</cdr:x>
      <cdr:y>0.96104</cdr:y>
    </cdr:to>
    <cdr:sp macro="" textlink="Workings!$K$5">
      <cdr:nvSpPr>
        <cdr:cNvPr id="2" name="TextBox 1">
          <a:extLst xmlns:a="http://schemas.openxmlformats.org/drawingml/2006/main">
            <a:ext uri="{FF2B5EF4-FFF2-40B4-BE49-F238E27FC236}">
              <a16:creationId xmlns:a16="http://schemas.microsoft.com/office/drawing/2014/main" id="{1A762B71-4031-4D05-961B-2291166A31A7}"/>
            </a:ext>
          </a:extLst>
        </cdr:cNvPr>
        <cdr:cNvSpPr txBox="1"/>
      </cdr:nvSpPr>
      <cdr:spPr>
        <a:xfrm xmlns:a="http://schemas.openxmlformats.org/drawingml/2006/main">
          <a:off x="217501" y="647701"/>
          <a:ext cx="704850" cy="60638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206C85B4-CBA1-4FEF-9F06-FBB1612FFC78}" type="TxLink">
            <a:rPr lang="en-US" sz="1100" b="0" i="0" u="none" strike="noStrike">
              <a:solidFill>
                <a:schemeClr val="tx1">
                  <a:lumMod val="50000"/>
                  <a:lumOff val="50000"/>
                </a:schemeClr>
              </a:solidFill>
              <a:latin typeface="Calibri"/>
              <a:cs typeface="Calibri"/>
            </a:rPr>
            <a:pPr algn="ctr"/>
            <a:t>42%</a:t>
          </a:fld>
          <a:endParaRPr lang="en-US" sz="1100">
            <a:solidFill>
              <a:schemeClr val="tx1">
                <a:lumMod val="50000"/>
                <a:lumOff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é Costa" refreshedDate="43955.84799884259" createdVersion="6" refreshedVersion="6" minRefreshableVersion="3" recordCount="40" xr:uid="{DEC39407-36DF-4F5B-9D43-D9F7A7570AA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2076746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7D584D-EFD0-41E0-B19F-EFEA2DBF3079}" name="PivotTable1" cacheId="18"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18" numFmtId="3"/>
    <dataField name="Actual " fld="9" baseField="7" baseItem="12" numFmtId="3"/>
  </dataFields>
  <formats count="20">
    <format dxfId="149">
      <pivotArea outline="0" fieldPosition="0">
        <references count="1">
          <reference field="4294967294" count="1">
            <x v="0"/>
          </reference>
        </references>
      </pivotArea>
    </format>
    <format dxfId="150">
      <pivotArea outline="0" fieldPosition="0">
        <references count="1">
          <reference field="4294967294" count="1">
            <x v="1"/>
          </reference>
        </references>
      </pivotArea>
    </format>
    <format dxfId="151">
      <pivotArea field="0" type="button" dataOnly="0" labelOnly="1" outline="0" axis="axisRow" fieldPosition="0"/>
    </format>
    <format dxfId="152">
      <pivotArea field="1" type="button" dataOnly="0" labelOnly="1" outline="0" axis="axisRow" fieldPosition="1"/>
    </format>
    <format dxfId="153">
      <pivotArea field="2" type="button" dataOnly="0" labelOnly="1" outline="0" axis="axisRow" fieldPosition="2"/>
    </format>
    <format dxfId="154">
      <pivotArea field="3" type="button" dataOnly="0" labelOnly="1" outline="0" axis="axisRow" fieldPosition="3"/>
    </format>
    <format dxfId="155">
      <pivotArea field="5" type="button" dataOnly="0" labelOnly="1" outline="0" axis="axisRow" fieldPosition="4"/>
    </format>
    <format dxfId="156">
      <pivotArea field="4" type="button" dataOnly="0" labelOnly="1" outline="0" axis="axisRow" fieldPosition="5"/>
    </format>
    <format dxfId="157">
      <pivotArea field="6" type="button" dataOnly="0" labelOnly="1" outline="0" axis="axisRow" fieldPosition="6"/>
    </format>
    <format dxfId="158">
      <pivotArea field="7" type="button" dataOnly="0" labelOnly="1" outline="0" axis="axisRow" fieldPosition="7"/>
    </format>
    <format dxfId="159">
      <pivotArea dataOnly="0" labelOnly="1" outline="0" fieldPosition="0">
        <references count="1">
          <reference field="4294967294" count="2">
            <x v="0"/>
            <x v="1"/>
          </reference>
        </references>
      </pivotArea>
    </format>
    <format dxfId="160">
      <pivotArea field="0" type="button" dataOnly="0" labelOnly="1" outline="0" axis="axisRow" fieldPosition="0"/>
    </format>
    <format dxfId="161">
      <pivotArea field="1" type="button" dataOnly="0" labelOnly="1" outline="0" axis="axisRow" fieldPosition="1"/>
    </format>
    <format dxfId="162">
      <pivotArea field="2" type="button" dataOnly="0" labelOnly="1" outline="0" axis="axisRow" fieldPosition="2"/>
    </format>
    <format dxfId="163">
      <pivotArea field="3" type="button" dataOnly="0" labelOnly="1" outline="0" axis="axisRow" fieldPosition="3"/>
    </format>
    <format dxfId="164">
      <pivotArea field="5" type="button" dataOnly="0" labelOnly="1" outline="0" axis="axisRow" fieldPosition="4"/>
    </format>
    <format dxfId="165">
      <pivotArea field="4" type="button" dataOnly="0" labelOnly="1" outline="0" axis="axisRow" fieldPosition="5"/>
    </format>
    <format dxfId="166">
      <pivotArea field="6" type="button" dataOnly="0" labelOnly="1" outline="0" axis="axisRow" fieldPosition="6"/>
    </format>
    <format dxfId="167">
      <pivotArea field="7" type="button" dataOnly="0" labelOnly="1" outline="0" axis="axisRow" fieldPosition="7"/>
    </format>
    <format dxfId="168">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F2C298-2358-416E-8209-EDE1926D671B}" name="PivotTable5"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K3:L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6">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E82D35-F907-4F7A-9E62-C69A96203B54}" name="PivotTable4" cacheId="18"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5"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1F313EA2-B2EC-4945-9231-B24B21F8190C}" sourceName="Project">
  <pivotTables>
    <pivotTable tabId="2" name="PivotTable1"/>
    <pivotTable tabId="3" name="PivotTable4"/>
    <pivotTable tabId="3" name="PivotTable5"/>
  </pivotTables>
  <data>
    <tabular pivotCacheId="2076746991">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813A46D-DE36-4997-B629-ACF5E42CABE4}" sourceName="Manager">
  <pivotTables>
    <pivotTable tabId="2" name="PivotTable1"/>
    <pivotTable tabId="3" name="PivotTable4"/>
    <pivotTable tabId="3" name="PivotTable5"/>
  </pivotTables>
  <data>
    <tabular pivotCacheId="207674699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D3DAA034-7A58-440E-8026-8FC30902E216}" cache="Slicer_Project" caption="Project" columnCount="5" rowHeight="241300"/>
  <slicer name="Manager" xr10:uid="{D5DC21D1-1A20-4184-B7E4-929548138F2A}"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179"/>
    <tableColumn id="5" xr3:uid="{A5BEB9B6-A13C-4735-8C93-943512962E1A}" name="Duration"/>
    <tableColumn id="9" xr3:uid="{9A8390CA-408A-41FE-A909-4D1F9E77E3F2}" name="End Date" dataDxfId="178">
      <calculatedColumnFormula>WORKDAY.INTL(Table1[[#This Row],[Start Date]]-1,Table1[[#This Row],[Duration]],1)</calculatedColumnFormula>
    </tableColumn>
    <tableColumn id="10" xr3:uid="{06B5F73C-C916-4EC2-88F2-098623EC6F35}" name="Days completed" dataDxfId="177"/>
    <tableColumn id="6" xr3:uid="{704AC253-E86F-4A7F-BD63-4569C494A728}" name="Progress" dataDxfId="176" dataCellStyle="Percent">
      <calculatedColumnFormula>Table1[[#This Row],[Days completed]]/Table1[[#This Row],[Duration]]</calculatedColumnFormula>
    </tableColumn>
    <tableColumn id="7" xr3:uid="{459C1C51-A35C-450A-B0F0-EA7E00C33AA1}" name="Budget" dataDxfId="175"/>
    <tableColumn id="8" xr3:uid="{CC94112E-5637-4797-9BDD-BFCC8197D1AB}" name="Actual" dataDxfId="174"/>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C11" sqref="C11"/>
    </sheetView>
  </sheetViews>
  <sheetFormatPr defaultRowHeight="15" x14ac:dyDescent="0.25"/>
  <cols>
    <col min="1" max="1" width="10" customWidth="1"/>
    <col min="2" max="2" width="11.5703125" customWidth="1"/>
    <col min="3" max="3" width="13.140625" customWidth="1"/>
    <col min="4" max="4" width="12" style="4"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23</v>
      </c>
      <c r="D1" s="4" t="s">
        <v>2</v>
      </c>
      <c r="E1" t="s">
        <v>22</v>
      </c>
      <c r="F1" s="1" t="s">
        <v>24</v>
      </c>
      <c r="G1" s="3" t="s">
        <v>25</v>
      </c>
      <c r="H1" t="s">
        <v>3</v>
      </c>
      <c r="I1" t="s">
        <v>13</v>
      </c>
      <c r="J1" t="s">
        <v>14</v>
      </c>
    </row>
    <row r="2" spans="1:12" x14ac:dyDescent="0.25">
      <c r="A2" t="s">
        <v>15</v>
      </c>
      <c r="B2" t="s">
        <v>4</v>
      </c>
      <c r="C2" t="s">
        <v>26</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28</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27</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26</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28</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27</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29</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26</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28</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27</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26</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28</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27</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29</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26</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28</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27</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26</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28</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27</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26</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28</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27</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26</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28</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27</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10E1C-3B6F-40DD-BCBA-7B593CE42580}">
  <dimension ref="A1:AJ46"/>
  <sheetViews>
    <sheetView showGridLines="0" tabSelected="1" zoomScaleNormal="100" workbookViewId="0">
      <pane ySplit="5" topLeftCell="A6" activePane="bottomLeft" state="frozen"/>
      <selection pane="bottomLeft" activeCell="E8" sqref="E8"/>
    </sheetView>
  </sheetViews>
  <sheetFormatPr defaultRowHeight="15" x14ac:dyDescent="0.25"/>
  <cols>
    <col min="1" max="1" width="11.28515625" bestFit="1" customWidth="1"/>
    <col min="2" max="2" width="7.28515625" bestFit="1" customWidth="1"/>
    <col min="3" max="3" width="11.140625" bestFit="1" customWidth="1"/>
    <col min="4" max="4" width="12" bestFit="1" customWidth="1"/>
    <col min="5" max="5" width="11.140625" bestFit="1" customWidth="1"/>
    <col min="6" max="6" width="11" bestFit="1" customWidth="1"/>
    <col min="7" max="7" width="17.5703125" bestFit="1" customWidth="1"/>
    <col min="8" max="8" width="10.85546875" bestFit="1" customWidth="1"/>
    <col min="9" max="9" width="14" bestFit="1" customWidth="1"/>
    <col min="10" max="10" width="13.28515625" bestFit="1" customWidth="1"/>
  </cols>
  <sheetData>
    <row r="1" spans="1:36" s="13" customFormat="1" ht="50.25" customHeight="1" x14ac:dyDescent="0.25">
      <c r="A1" s="12" t="s">
        <v>30</v>
      </c>
      <c r="F1" s="14" t="str">
        <f>TEXT(MIN(D6:D45), "D-MMM-YY")&amp;" to "&amp;TEXT(MAX(D6:D45), "d-mmm-yyy")</f>
        <v>17-Feb-20 to 2-Mar-2020</v>
      </c>
    </row>
    <row r="2" spans="1:36" ht="25.5" customHeight="1" x14ac:dyDescent="0.25"/>
    <row r="3" spans="1:36" ht="20.25" customHeight="1" x14ac:dyDescent="0.25"/>
    <row r="4" spans="1:36" ht="6.75" customHeight="1" x14ac:dyDescent="0.25"/>
    <row r="5" spans="1:36" x14ac:dyDescent="0.25">
      <c r="A5" s="16" t="s">
        <v>0</v>
      </c>
      <c r="B5" s="16" t="s">
        <v>1</v>
      </c>
      <c r="C5" s="16" t="s">
        <v>23</v>
      </c>
      <c r="D5" s="16" t="s">
        <v>2</v>
      </c>
      <c r="E5" s="16" t="s">
        <v>24</v>
      </c>
      <c r="F5" s="16" t="s">
        <v>22</v>
      </c>
      <c r="G5" s="16" t="s">
        <v>25</v>
      </c>
      <c r="H5" s="16" t="s">
        <v>3</v>
      </c>
      <c r="I5" s="17" t="s">
        <v>32</v>
      </c>
      <c r="J5" s="17" t="s">
        <v>33</v>
      </c>
      <c r="K5" s="15" cm="1">
        <f t="array" ref="K5:AJ5">_xlfn.SEQUENCE(1, 26, MIN(D6:D45)+Workings!N4,1)</f>
        <v>43878</v>
      </c>
      <c r="L5" s="15">
        <v>43879</v>
      </c>
      <c r="M5" s="15">
        <v>43880</v>
      </c>
      <c r="N5" s="15">
        <v>43881</v>
      </c>
      <c r="O5" s="15">
        <v>43882</v>
      </c>
      <c r="P5" s="15">
        <v>43883</v>
      </c>
      <c r="Q5" s="15">
        <v>43884</v>
      </c>
      <c r="R5" s="15">
        <v>43885</v>
      </c>
      <c r="S5" s="15">
        <v>43886</v>
      </c>
      <c r="T5" s="15">
        <v>43887</v>
      </c>
      <c r="U5" s="15">
        <v>43888</v>
      </c>
      <c r="V5" s="15">
        <v>43889</v>
      </c>
      <c r="W5" s="15">
        <v>43890</v>
      </c>
      <c r="X5" s="15">
        <v>43891</v>
      </c>
      <c r="Y5" s="15">
        <v>43892</v>
      </c>
      <c r="Z5" s="15">
        <v>43893</v>
      </c>
      <c r="AA5" s="15">
        <v>43894</v>
      </c>
      <c r="AB5" s="15">
        <v>43895</v>
      </c>
      <c r="AC5" s="15">
        <v>43896</v>
      </c>
      <c r="AD5" s="15">
        <v>43897</v>
      </c>
      <c r="AE5" s="15">
        <v>43898</v>
      </c>
      <c r="AF5" s="15">
        <v>43899</v>
      </c>
      <c r="AG5" s="15">
        <v>43900</v>
      </c>
      <c r="AH5" s="15">
        <v>43901</v>
      </c>
      <c r="AI5" s="15">
        <v>43902</v>
      </c>
      <c r="AJ5" s="15">
        <v>43903</v>
      </c>
    </row>
    <row r="6" spans="1:36" x14ac:dyDescent="0.25">
      <c r="A6" t="s">
        <v>19</v>
      </c>
      <c r="B6" t="s">
        <v>4</v>
      </c>
      <c r="C6" t="s">
        <v>28</v>
      </c>
      <c r="D6" s="1">
        <v>43889</v>
      </c>
      <c r="E6" s="1">
        <v>43900</v>
      </c>
      <c r="F6">
        <v>8</v>
      </c>
      <c r="G6" s="3">
        <v>3</v>
      </c>
      <c r="H6" s="8">
        <v>0.375</v>
      </c>
      <c r="I6" s="3">
        <v>96000</v>
      </c>
      <c r="J6" s="3">
        <v>32256</v>
      </c>
    </row>
    <row r="7" spans="1:36" x14ac:dyDescent="0.25">
      <c r="B7" t="s">
        <v>5</v>
      </c>
      <c r="C7" t="s">
        <v>27</v>
      </c>
      <c r="D7" s="1">
        <v>43892</v>
      </c>
      <c r="E7" s="1">
        <v>43902</v>
      </c>
      <c r="F7">
        <v>9</v>
      </c>
      <c r="G7" s="3">
        <v>4</v>
      </c>
      <c r="H7" s="8">
        <v>0.44444444444444442</v>
      </c>
      <c r="I7" s="3">
        <v>513000</v>
      </c>
      <c r="J7" s="3">
        <v>226233</v>
      </c>
    </row>
    <row r="8" spans="1:36" x14ac:dyDescent="0.25">
      <c r="B8" t="s">
        <v>6</v>
      </c>
      <c r="C8" t="s">
        <v>21</v>
      </c>
      <c r="D8" s="1">
        <v>43881</v>
      </c>
      <c r="E8" s="1">
        <v>43887</v>
      </c>
      <c r="F8">
        <v>5</v>
      </c>
      <c r="G8" s="3">
        <v>3</v>
      </c>
      <c r="H8" s="8">
        <v>0.6</v>
      </c>
      <c r="I8" s="3">
        <v>616000</v>
      </c>
      <c r="J8" s="3">
        <v>401579</v>
      </c>
    </row>
    <row r="9" spans="1:36" x14ac:dyDescent="0.25">
      <c r="B9" t="s">
        <v>7</v>
      </c>
      <c r="C9" t="s">
        <v>26</v>
      </c>
      <c r="D9" s="1">
        <v>43880</v>
      </c>
      <c r="E9" s="1">
        <v>43882</v>
      </c>
      <c r="F9">
        <v>3</v>
      </c>
      <c r="G9" s="3">
        <v>3</v>
      </c>
      <c r="H9" s="8">
        <v>1</v>
      </c>
      <c r="I9" s="3">
        <v>817000</v>
      </c>
      <c r="J9" s="3">
        <v>807069</v>
      </c>
    </row>
    <row r="10" spans="1:36" x14ac:dyDescent="0.25">
      <c r="B10" t="s">
        <v>8</v>
      </c>
      <c r="C10" t="s">
        <v>20</v>
      </c>
      <c r="D10" s="1">
        <v>43882</v>
      </c>
      <c r="E10" s="1">
        <v>43892</v>
      </c>
      <c r="F10">
        <v>7</v>
      </c>
      <c r="G10" s="3">
        <v>3</v>
      </c>
      <c r="H10" s="8">
        <v>0.42857142857142855</v>
      </c>
      <c r="I10" s="3">
        <v>372000</v>
      </c>
      <c r="J10" s="3">
        <v>173166</v>
      </c>
    </row>
    <row r="11" spans="1:36" x14ac:dyDescent="0.25">
      <c r="B11" t="s">
        <v>9</v>
      </c>
      <c r="C11" t="s">
        <v>28</v>
      </c>
      <c r="D11" s="1">
        <v>43885</v>
      </c>
      <c r="E11" s="1">
        <v>43896</v>
      </c>
      <c r="F11">
        <v>10</v>
      </c>
      <c r="G11" s="3">
        <v>2</v>
      </c>
      <c r="H11" s="8">
        <v>0.2</v>
      </c>
      <c r="I11" s="3">
        <v>50000</v>
      </c>
      <c r="J11" s="3">
        <v>8400</v>
      </c>
    </row>
    <row r="12" spans="1:36" x14ac:dyDescent="0.25">
      <c r="B12" t="s">
        <v>10</v>
      </c>
      <c r="C12" t="s">
        <v>27</v>
      </c>
      <c r="D12" s="1">
        <v>43885</v>
      </c>
      <c r="E12" s="1">
        <v>43896</v>
      </c>
      <c r="F12">
        <v>10</v>
      </c>
      <c r="G12" s="3">
        <v>3</v>
      </c>
      <c r="H12" s="8">
        <v>0.3</v>
      </c>
      <c r="I12" s="3">
        <v>807000</v>
      </c>
      <c r="J12" s="3">
        <v>262679</v>
      </c>
    </row>
    <row r="13" spans="1:36" x14ac:dyDescent="0.25">
      <c r="B13" t="s">
        <v>11</v>
      </c>
      <c r="C13" t="s">
        <v>21</v>
      </c>
      <c r="D13" s="1">
        <v>43885</v>
      </c>
      <c r="E13" s="1">
        <v>43887</v>
      </c>
      <c r="F13">
        <v>3</v>
      </c>
      <c r="G13" s="3">
        <v>0</v>
      </c>
      <c r="H13" s="8">
        <v>0</v>
      </c>
      <c r="I13" s="3">
        <v>691000</v>
      </c>
      <c r="J13" s="3">
        <v>0</v>
      </c>
    </row>
    <row r="14" spans="1:36" x14ac:dyDescent="0.25">
      <c r="A14" t="s">
        <v>18</v>
      </c>
      <c r="B14" t="s">
        <v>4</v>
      </c>
      <c r="C14" t="s">
        <v>26</v>
      </c>
      <c r="D14" s="1">
        <v>43892</v>
      </c>
      <c r="E14" s="1">
        <v>43902</v>
      </c>
      <c r="F14">
        <v>9</v>
      </c>
      <c r="G14" s="3">
        <v>8</v>
      </c>
      <c r="H14" s="8">
        <v>0.88888888888888884</v>
      </c>
      <c r="I14" s="3">
        <v>787000</v>
      </c>
      <c r="J14" s="3">
        <v>727188</v>
      </c>
    </row>
    <row r="15" spans="1:36" x14ac:dyDescent="0.25">
      <c r="B15" t="s">
        <v>5</v>
      </c>
      <c r="C15" t="s">
        <v>20</v>
      </c>
      <c r="D15" s="1">
        <v>43892</v>
      </c>
      <c r="E15" s="1">
        <v>43903</v>
      </c>
      <c r="F15">
        <v>10</v>
      </c>
      <c r="G15" s="3">
        <v>2</v>
      </c>
      <c r="H15" s="8">
        <v>0.2</v>
      </c>
      <c r="I15" s="3">
        <v>228000</v>
      </c>
      <c r="J15" s="3">
        <v>47880</v>
      </c>
    </row>
    <row r="16" spans="1:36" x14ac:dyDescent="0.25">
      <c r="B16" t="s">
        <v>6</v>
      </c>
      <c r="C16" t="s">
        <v>28</v>
      </c>
      <c r="D16" s="1">
        <v>43878</v>
      </c>
      <c r="E16" s="1">
        <v>43881</v>
      </c>
      <c r="F16">
        <v>4</v>
      </c>
      <c r="G16" s="3">
        <v>0</v>
      </c>
      <c r="H16" s="8">
        <v>0</v>
      </c>
      <c r="I16" s="3">
        <v>147000</v>
      </c>
      <c r="J16" s="3">
        <v>0</v>
      </c>
    </row>
    <row r="17" spans="1:10" x14ac:dyDescent="0.25">
      <c r="B17" t="s">
        <v>7</v>
      </c>
      <c r="C17" t="s">
        <v>27</v>
      </c>
      <c r="D17" s="1">
        <v>43880</v>
      </c>
      <c r="E17" s="1">
        <v>43889</v>
      </c>
      <c r="F17">
        <v>8</v>
      </c>
      <c r="G17" s="3">
        <v>5</v>
      </c>
      <c r="H17" s="8">
        <v>0.625</v>
      </c>
      <c r="I17" s="3">
        <v>338000</v>
      </c>
      <c r="J17" s="3">
        <v>205123</v>
      </c>
    </row>
    <row r="18" spans="1:10" x14ac:dyDescent="0.25">
      <c r="B18" t="s">
        <v>8</v>
      </c>
      <c r="C18" t="s">
        <v>21</v>
      </c>
      <c r="D18" s="1">
        <v>43885</v>
      </c>
      <c r="E18" s="1">
        <v>43896</v>
      </c>
      <c r="F18">
        <v>10</v>
      </c>
      <c r="G18" s="3">
        <v>3</v>
      </c>
      <c r="H18" s="8">
        <v>0.3</v>
      </c>
      <c r="I18" s="3">
        <v>857000</v>
      </c>
      <c r="J18" s="3">
        <v>305949</v>
      </c>
    </row>
    <row r="19" spans="1:10" x14ac:dyDescent="0.25">
      <c r="B19" t="s">
        <v>9</v>
      </c>
      <c r="C19" t="s">
        <v>26</v>
      </c>
      <c r="D19" s="1">
        <v>43886</v>
      </c>
      <c r="E19" s="1">
        <v>43893</v>
      </c>
      <c r="F19">
        <v>6</v>
      </c>
      <c r="G19" s="3">
        <v>3</v>
      </c>
      <c r="H19" s="8">
        <v>0.5</v>
      </c>
      <c r="I19" s="3">
        <v>602000</v>
      </c>
      <c r="J19" s="3">
        <v>322371</v>
      </c>
    </row>
    <row r="20" spans="1:10" x14ac:dyDescent="0.25">
      <c r="B20" t="s">
        <v>10</v>
      </c>
      <c r="C20" t="s">
        <v>20</v>
      </c>
      <c r="D20" s="1">
        <v>43886</v>
      </c>
      <c r="E20" s="1">
        <v>43889</v>
      </c>
      <c r="F20">
        <v>4</v>
      </c>
      <c r="G20" s="3">
        <v>2</v>
      </c>
      <c r="H20" s="8">
        <v>0.5</v>
      </c>
      <c r="I20" s="3">
        <v>990000</v>
      </c>
      <c r="J20" s="3">
        <v>451440</v>
      </c>
    </row>
    <row r="21" spans="1:10" x14ac:dyDescent="0.25">
      <c r="A21" t="s">
        <v>15</v>
      </c>
      <c r="B21" t="s">
        <v>4</v>
      </c>
      <c r="C21" t="s">
        <v>26</v>
      </c>
      <c r="D21" s="1">
        <v>43878</v>
      </c>
      <c r="E21" s="1">
        <v>43882</v>
      </c>
      <c r="F21">
        <v>5</v>
      </c>
      <c r="G21" s="3">
        <v>2</v>
      </c>
      <c r="H21" s="8">
        <v>0.4</v>
      </c>
      <c r="I21" s="3">
        <v>218000</v>
      </c>
      <c r="J21" s="3">
        <v>97337</v>
      </c>
    </row>
    <row r="22" spans="1:10" x14ac:dyDescent="0.25">
      <c r="B22" t="s">
        <v>29</v>
      </c>
      <c r="C22" t="s">
        <v>21</v>
      </c>
      <c r="D22" s="1">
        <v>43885</v>
      </c>
      <c r="E22" s="1">
        <v>43892</v>
      </c>
      <c r="F22">
        <v>6</v>
      </c>
      <c r="G22" s="3">
        <v>3</v>
      </c>
      <c r="H22" s="8">
        <v>0.5</v>
      </c>
      <c r="I22" s="3">
        <v>416000</v>
      </c>
      <c r="J22" s="3">
        <v>175015</v>
      </c>
    </row>
    <row r="23" spans="1:10" x14ac:dyDescent="0.25">
      <c r="B23" t="s">
        <v>5</v>
      </c>
      <c r="C23" t="s">
        <v>20</v>
      </c>
      <c r="D23" s="1">
        <v>43878</v>
      </c>
      <c r="E23" s="1">
        <v>43885</v>
      </c>
      <c r="F23">
        <v>6</v>
      </c>
      <c r="G23" s="3">
        <v>3</v>
      </c>
      <c r="H23" s="8">
        <v>0.5</v>
      </c>
      <c r="I23" s="3">
        <v>393000</v>
      </c>
      <c r="J23" s="3">
        <v>177440</v>
      </c>
    </row>
    <row r="24" spans="1:10" x14ac:dyDescent="0.25">
      <c r="B24" t="s">
        <v>6</v>
      </c>
      <c r="C24" t="s">
        <v>28</v>
      </c>
      <c r="D24" s="1">
        <v>43879</v>
      </c>
      <c r="E24" s="1">
        <v>43892</v>
      </c>
      <c r="F24">
        <v>10</v>
      </c>
      <c r="G24" s="3">
        <v>4</v>
      </c>
      <c r="H24" s="8">
        <v>0.4</v>
      </c>
      <c r="I24" s="3">
        <v>86000</v>
      </c>
      <c r="J24" s="3">
        <v>31046</v>
      </c>
    </row>
    <row r="25" spans="1:10" x14ac:dyDescent="0.25">
      <c r="B25" t="s">
        <v>7</v>
      </c>
      <c r="C25" t="s">
        <v>27</v>
      </c>
      <c r="D25" s="1">
        <v>43882</v>
      </c>
      <c r="E25" s="1">
        <v>43894</v>
      </c>
      <c r="F25">
        <v>9</v>
      </c>
      <c r="G25" s="3">
        <v>3</v>
      </c>
      <c r="H25" s="8">
        <v>0.33333333333333331</v>
      </c>
      <c r="I25" s="3">
        <v>732000</v>
      </c>
      <c r="J25" s="3">
        <v>261324</v>
      </c>
    </row>
    <row r="26" spans="1:10" x14ac:dyDescent="0.25">
      <c r="B26" t="s">
        <v>8</v>
      </c>
      <c r="C26" t="s">
        <v>21</v>
      </c>
      <c r="D26" s="1">
        <v>43878</v>
      </c>
      <c r="E26" s="1">
        <v>43881</v>
      </c>
      <c r="F26">
        <v>4</v>
      </c>
      <c r="G26" s="3">
        <v>1</v>
      </c>
      <c r="H26" s="8">
        <v>0.25</v>
      </c>
      <c r="I26" s="3">
        <v>492000</v>
      </c>
      <c r="J26" s="3">
        <v>116850</v>
      </c>
    </row>
    <row r="27" spans="1:10" x14ac:dyDescent="0.25">
      <c r="B27" t="s">
        <v>9</v>
      </c>
      <c r="C27" t="s">
        <v>26</v>
      </c>
      <c r="D27" s="1">
        <v>43881</v>
      </c>
      <c r="E27" s="1">
        <v>43888</v>
      </c>
      <c r="F27">
        <v>6</v>
      </c>
      <c r="G27" s="3">
        <v>0</v>
      </c>
      <c r="H27" s="8">
        <v>0</v>
      </c>
      <c r="I27" s="3">
        <v>188000</v>
      </c>
      <c r="J27" s="3">
        <v>0</v>
      </c>
    </row>
    <row r="28" spans="1:10" x14ac:dyDescent="0.25">
      <c r="B28" t="s">
        <v>10</v>
      </c>
      <c r="C28" t="s">
        <v>20</v>
      </c>
      <c r="D28" s="1">
        <v>43881</v>
      </c>
      <c r="E28" s="1">
        <v>43889</v>
      </c>
      <c r="F28">
        <v>7</v>
      </c>
      <c r="G28" s="3">
        <v>3</v>
      </c>
      <c r="H28" s="8">
        <v>0.42857142857142855</v>
      </c>
      <c r="I28" s="3">
        <v>180000</v>
      </c>
      <c r="J28" s="3">
        <v>79380</v>
      </c>
    </row>
    <row r="29" spans="1:10" x14ac:dyDescent="0.25">
      <c r="B29" t="s">
        <v>11</v>
      </c>
      <c r="C29" t="s">
        <v>28</v>
      </c>
      <c r="D29" s="1">
        <v>43885</v>
      </c>
      <c r="E29" s="1">
        <v>43889</v>
      </c>
      <c r="F29">
        <v>5</v>
      </c>
      <c r="G29" s="3">
        <v>2</v>
      </c>
      <c r="H29" s="8">
        <v>0.4</v>
      </c>
      <c r="I29" s="3">
        <v>582000</v>
      </c>
      <c r="J29" s="3">
        <v>195231</v>
      </c>
    </row>
    <row r="30" spans="1:10" x14ac:dyDescent="0.25">
      <c r="B30" t="s">
        <v>12</v>
      </c>
      <c r="C30" t="s">
        <v>27</v>
      </c>
      <c r="D30" s="1">
        <v>43885</v>
      </c>
      <c r="E30" s="1">
        <v>43895</v>
      </c>
      <c r="F30">
        <v>9</v>
      </c>
      <c r="G30" s="3">
        <v>1</v>
      </c>
      <c r="H30" s="8">
        <v>0.1111111111111111</v>
      </c>
      <c r="I30" s="3">
        <v>562000</v>
      </c>
      <c r="J30" s="3">
        <v>74746</v>
      </c>
    </row>
    <row r="31" spans="1:10" x14ac:dyDescent="0.25">
      <c r="A31" t="s">
        <v>16</v>
      </c>
      <c r="B31" t="s">
        <v>4</v>
      </c>
      <c r="C31" t="s">
        <v>26</v>
      </c>
      <c r="D31" s="1">
        <v>43879</v>
      </c>
      <c r="E31" s="1">
        <v>43887</v>
      </c>
      <c r="F31">
        <v>7</v>
      </c>
      <c r="G31" s="3">
        <v>7</v>
      </c>
      <c r="H31" s="8">
        <v>1</v>
      </c>
      <c r="I31" s="3">
        <v>293000</v>
      </c>
      <c r="J31" s="3">
        <v>273001</v>
      </c>
    </row>
    <row r="32" spans="1:10" x14ac:dyDescent="0.25">
      <c r="B32" t="s">
        <v>29</v>
      </c>
      <c r="C32" t="s">
        <v>21</v>
      </c>
      <c r="D32" s="1">
        <v>43878</v>
      </c>
      <c r="E32" s="1">
        <v>43880</v>
      </c>
      <c r="F32">
        <v>3</v>
      </c>
      <c r="G32" s="3">
        <v>3</v>
      </c>
      <c r="H32" s="8">
        <v>1</v>
      </c>
      <c r="I32" s="3">
        <v>68000</v>
      </c>
      <c r="J32" s="3">
        <v>64987</v>
      </c>
    </row>
    <row r="33" spans="1:10" x14ac:dyDescent="0.25">
      <c r="B33" t="s">
        <v>5</v>
      </c>
      <c r="C33" t="s">
        <v>20</v>
      </c>
      <c r="D33" s="1">
        <v>43878</v>
      </c>
      <c r="E33" s="1">
        <v>43888</v>
      </c>
      <c r="F33">
        <v>9</v>
      </c>
      <c r="G33" s="3">
        <v>4</v>
      </c>
      <c r="H33" s="8">
        <v>0.44444444444444442</v>
      </c>
      <c r="I33" s="3">
        <v>224000</v>
      </c>
      <c r="J33" s="3">
        <v>57910</v>
      </c>
    </row>
    <row r="34" spans="1:10" x14ac:dyDescent="0.25">
      <c r="B34" t="s">
        <v>6</v>
      </c>
      <c r="C34" t="s">
        <v>28</v>
      </c>
      <c r="D34" s="1">
        <v>43879</v>
      </c>
      <c r="E34" s="1">
        <v>43888</v>
      </c>
      <c r="F34">
        <v>8</v>
      </c>
      <c r="G34" s="3">
        <v>0</v>
      </c>
      <c r="H34" s="8">
        <v>0</v>
      </c>
      <c r="I34" s="3">
        <v>978000</v>
      </c>
      <c r="J34" s="3">
        <v>0</v>
      </c>
    </row>
    <row r="35" spans="1:10" x14ac:dyDescent="0.25">
      <c r="B35" t="s">
        <v>7</v>
      </c>
      <c r="C35" t="s">
        <v>27</v>
      </c>
      <c r="D35" s="1">
        <v>43881</v>
      </c>
      <c r="E35" s="1">
        <v>43889</v>
      </c>
      <c r="F35">
        <v>7</v>
      </c>
      <c r="G35" s="3">
        <v>3</v>
      </c>
      <c r="H35" s="8">
        <v>0.42857142857142855</v>
      </c>
      <c r="I35" s="3">
        <v>932000</v>
      </c>
      <c r="J35" s="3">
        <v>379157</v>
      </c>
    </row>
    <row r="36" spans="1:10" x14ac:dyDescent="0.25">
      <c r="B36" t="s">
        <v>8</v>
      </c>
      <c r="C36" t="s">
        <v>21</v>
      </c>
      <c r="D36" s="1">
        <v>43882</v>
      </c>
      <c r="E36" s="1">
        <v>43887</v>
      </c>
      <c r="F36">
        <v>4</v>
      </c>
      <c r="G36" s="3">
        <v>1</v>
      </c>
      <c r="H36" s="8">
        <v>0.25</v>
      </c>
      <c r="I36" s="3">
        <v>854000</v>
      </c>
      <c r="J36" s="3">
        <v>322812</v>
      </c>
    </row>
    <row r="37" spans="1:10" x14ac:dyDescent="0.25">
      <c r="B37" t="s">
        <v>9</v>
      </c>
      <c r="C37" t="s">
        <v>26</v>
      </c>
      <c r="D37" s="1">
        <v>43882</v>
      </c>
      <c r="E37" s="1">
        <v>43889</v>
      </c>
      <c r="F37">
        <v>6</v>
      </c>
      <c r="G37" s="3">
        <v>3</v>
      </c>
      <c r="H37" s="8">
        <v>0.5</v>
      </c>
      <c r="I37" s="3">
        <v>81000</v>
      </c>
      <c r="J37" s="3">
        <v>38461</v>
      </c>
    </row>
    <row r="38" spans="1:10" x14ac:dyDescent="0.25">
      <c r="B38" t="s">
        <v>10</v>
      </c>
      <c r="C38" t="s">
        <v>20</v>
      </c>
      <c r="D38" s="1">
        <v>43885</v>
      </c>
      <c r="E38" s="1">
        <v>43892</v>
      </c>
      <c r="F38">
        <v>6</v>
      </c>
      <c r="G38" s="3">
        <v>5</v>
      </c>
      <c r="H38" s="8">
        <v>0.83333333333333337</v>
      </c>
      <c r="I38" s="3">
        <v>169000</v>
      </c>
      <c r="J38" s="3">
        <v>136468</v>
      </c>
    </row>
    <row r="39" spans="1:10" x14ac:dyDescent="0.25">
      <c r="B39" t="s">
        <v>11</v>
      </c>
      <c r="C39" t="s">
        <v>28</v>
      </c>
      <c r="D39" s="1">
        <v>43886</v>
      </c>
      <c r="E39" s="1">
        <v>43889</v>
      </c>
      <c r="F39">
        <v>4</v>
      </c>
      <c r="G39" s="3">
        <v>1</v>
      </c>
      <c r="H39" s="8">
        <v>0.25</v>
      </c>
      <c r="I39" s="3">
        <v>61000</v>
      </c>
      <c r="J39" s="3">
        <v>12078</v>
      </c>
    </row>
    <row r="40" spans="1:10" x14ac:dyDescent="0.25">
      <c r="B40" t="s">
        <v>12</v>
      </c>
      <c r="C40" t="s">
        <v>27</v>
      </c>
      <c r="D40" s="1">
        <v>43888</v>
      </c>
      <c r="E40" s="1">
        <v>43896</v>
      </c>
      <c r="F40">
        <v>7</v>
      </c>
      <c r="G40" s="3">
        <v>3</v>
      </c>
      <c r="H40" s="8">
        <v>0.42857142857142855</v>
      </c>
      <c r="I40" s="3">
        <v>645000</v>
      </c>
      <c r="J40" s="3">
        <v>273048</v>
      </c>
    </row>
    <row r="41" spans="1:10" x14ac:dyDescent="0.25">
      <c r="A41" t="s">
        <v>17</v>
      </c>
      <c r="B41" t="s">
        <v>4</v>
      </c>
      <c r="C41" t="s">
        <v>26</v>
      </c>
      <c r="D41" s="1">
        <v>43878</v>
      </c>
      <c r="E41" s="1">
        <v>43889</v>
      </c>
      <c r="F41">
        <v>10</v>
      </c>
      <c r="G41" s="3">
        <v>5</v>
      </c>
      <c r="H41" s="8">
        <v>0.5</v>
      </c>
      <c r="I41" s="3">
        <v>839000</v>
      </c>
      <c r="J41" s="3">
        <v>406974</v>
      </c>
    </row>
    <row r="42" spans="1:10" x14ac:dyDescent="0.25">
      <c r="B42" t="s">
        <v>5</v>
      </c>
      <c r="C42" t="s">
        <v>20</v>
      </c>
      <c r="D42" s="1">
        <v>43882</v>
      </c>
      <c r="E42" s="1">
        <v>43888</v>
      </c>
      <c r="F42">
        <v>5</v>
      </c>
      <c r="G42" s="3">
        <v>4</v>
      </c>
      <c r="H42" s="8">
        <v>0.8</v>
      </c>
      <c r="I42" s="3">
        <v>729000</v>
      </c>
      <c r="J42" s="3">
        <v>487139</v>
      </c>
    </row>
    <row r="43" spans="1:10" x14ac:dyDescent="0.25">
      <c r="B43" t="s">
        <v>6</v>
      </c>
      <c r="C43" t="s">
        <v>28</v>
      </c>
      <c r="D43" s="1">
        <v>43885</v>
      </c>
      <c r="E43" s="1">
        <v>43893</v>
      </c>
      <c r="F43">
        <v>7</v>
      </c>
      <c r="G43" s="3">
        <v>3</v>
      </c>
      <c r="H43" s="8">
        <v>0.42857142857142855</v>
      </c>
      <c r="I43" s="3">
        <v>826000</v>
      </c>
      <c r="J43" s="3">
        <v>298186</v>
      </c>
    </row>
    <row r="44" spans="1:10" x14ac:dyDescent="0.25">
      <c r="B44" t="s">
        <v>7</v>
      </c>
      <c r="C44" t="s">
        <v>27</v>
      </c>
      <c r="D44" s="1">
        <v>43887</v>
      </c>
      <c r="E44" s="1">
        <v>43895</v>
      </c>
      <c r="F44">
        <v>7</v>
      </c>
      <c r="G44" s="3">
        <v>2</v>
      </c>
      <c r="H44" s="8">
        <v>0.2857142857142857</v>
      </c>
      <c r="I44" s="3">
        <v>895000</v>
      </c>
      <c r="J44" s="3">
        <v>280583</v>
      </c>
    </row>
    <row r="45" spans="1:10" x14ac:dyDescent="0.25">
      <c r="B45" t="s">
        <v>8</v>
      </c>
      <c r="C45" t="s">
        <v>21</v>
      </c>
      <c r="D45" s="1">
        <v>43889</v>
      </c>
      <c r="E45" s="1">
        <v>43893</v>
      </c>
      <c r="F45">
        <v>3</v>
      </c>
      <c r="G45" s="3">
        <v>2</v>
      </c>
      <c r="H45" s="8">
        <v>0.66666666666666663</v>
      </c>
      <c r="I45" s="3">
        <v>341000</v>
      </c>
      <c r="J45" s="3">
        <v>129785</v>
      </c>
    </row>
    <row r="46" spans="1:10" x14ac:dyDescent="0.25">
      <c r="A46" t="s">
        <v>31</v>
      </c>
      <c r="I46" s="3">
        <v>19695000</v>
      </c>
      <c r="J46" s="3">
        <v>8340291</v>
      </c>
    </row>
  </sheetData>
  <conditionalFormatting sqref="H6:H45">
    <cfRule type="dataBar" priority="7">
      <dataBar>
        <cfvo type="min"/>
        <cfvo type="max"/>
        <color rgb="FF638EC6"/>
      </dataBar>
      <extLst>
        <ext xmlns:x14="http://schemas.microsoft.com/office/spreadsheetml/2009/9/main" uri="{B025F937-C7B1-47D3-B67F-A62EFF666E3E}">
          <x14:id>{8AF08DFB-7C31-45BD-9708-954D0F467A0F}</x14:id>
        </ext>
      </extLst>
    </cfRule>
  </conditionalFormatting>
  <conditionalFormatting sqref="K5:AJ5">
    <cfRule type="expression" dxfId="131" priority="6">
      <formula>K$5&lt;&gt;""</formula>
    </cfRule>
  </conditionalFormatting>
  <conditionalFormatting sqref="K6:AJ46">
    <cfRule type="expression" dxfId="130" priority="5">
      <formula>AND(WEEKDAY(K$5,2)&gt;5,$B6&lt;&gt;"")</formula>
    </cfRule>
    <cfRule type="expression" dxfId="129" priority="4">
      <formula>AND(K$5&gt;=$D6,WORKDAY.INTL($D6,$G6,1)-1&gt;=K$5)</formula>
    </cfRule>
    <cfRule type="expression" dxfId="128" priority="3">
      <formula>AND(K$5&gt;=WORKDAY.INTL($D5,$G6,1),$H6&lt;&gt;1,K$5&lt;=$E6)</formula>
    </cfRule>
    <cfRule type="expression" dxfId="127" priority="2">
      <formula>AND(K$5&gt;=WORKDAY.INTL($D6,$G6,1),$H6=0,K$5&lt;=$E6)</formula>
    </cfRule>
    <cfRule type="expression" dxfId="126" priority="1">
      <formula>$A6="Grand Total"</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28575</xdr:colOff>
                    <xdr:row>0</xdr:row>
                    <xdr:rowOff>190500</xdr:rowOff>
                  </from>
                  <to>
                    <xdr:col>9</xdr:col>
                    <xdr:colOff>876300</xdr:colOff>
                    <xdr:row>0</xdr:row>
                    <xdr:rowOff>438150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AF08DFB-7C31-45BD-9708-954D0F467A0F}">
            <x14:dataBar minLength="0" maxLength="100" border="1" negativeBarBorderColorSameAsPositive="0">
              <x14:cfvo type="autoMin"/>
              <x14:cfvo type="autoMax"/>
              <x14:borderColor rgb="FF638EC6"/>
              <x14:negativeFillColor rgb="FFFF0000"/>
              <x14:negativeBorderColor rgb="FFFF0000"/>
              <x14:axisColor rgb="FF000000"/>
            </x14:dataBar>
          </x14:cfRule>
          <xm:sqref>H6:H45</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80B0C-7E0F-4EB8-A4AF-F20D316A736A}">
  <dimension ref="A3:N7"/>
  <sheetViews>
    <sheetView workbookViewId="0">
      <selection activeCell="N4" sqref="N4"/>
    </sheetView>
  </sheetViews>
  <sheetFormatPr defaultRowHeight="15" x14ac:dyDescent="0.25"/>
  <cols>
    <col min="1" max="1" width="11.140625" bestFit="1" customWidth="1"/>
    <col min="4" max="4" width="22.140625" bestFit="1" customWidth="1"/>
    <col min="5" max="5" width="4" bestFit="1" customWidth="1"/>
    <col min="7" max="7" width="15.28515625" bestFit="1" customWidth="1"/>
    <col min="10" max="10" width="14.7109375" bestFit="1" customWidth="1"/>
    <col min="11" max="11" width="7" bestFit="1" customWidth="1"/>
    <col min="12" max="12" width="7.7109375" bestFit="1" customWidth="1"/>
  </cols>
  <sheetData>
    <row r="3" spans="1:14" x14ac:dyDescent="0.25">
      <c r="A3" t="s">
        <v>34</v>
      </c>
      <c r="B3">
        <f>COUNTIF(Dashboard!H6:H45, "="&amp;0)</f>
        <v>4</v>
      </c>
      <c r="D3" s="5" t="s">
        <v>41</v>
      </c>
      <c r="K3" t="s">
        <v>33</v>
      </c>
      <c r="L3" t="s">
        <v>32</v>
      </c>
      <c r="N3" t="s">
        <v>45</v>
      </c>
    </row>
    <row r="4" spans="1:14" x14ac:dyDescent="0.25">
      <c r="A4" t="s">
        <v>35</v>
      </c>
      <c r="B4">
        <f>COUNTIFS(Dashboard!H6:H45, "&lt;&gt;"&amp;0, Dashboard!H6:H45, "&lt;"&amp;1)</f>
        <v>33</v>
      </c>
      <c r="D4" s="6" t="s">
        <v>39</v>
      </c>
      <c r="E4" s="7">
        <v>112</v>
      </c>
      <c r="G4" t="s">
        <v>25</v>
      </c>
      <c r="H4" s="2">
        <f>GETPIVOTDATA("Sum of Days completed",$D$3)/GETPIVOTDATA("Sum of Duration",$D$3)</f>
        <v>0.42105263157894735</v>
      </c>
      <c r="J4" t="s">
        <v>43</v>
      </c>
      <c r="K4" s="11">
        <v>8340291</v>
      </c>
      <c r="L4" s="11">
        <v>19695000</v>
      </c>
      <c r="N4">
        <v>0</v>
      </c>
    </row>
    <row r="5" spans="1:14" x14ac:dyDescent="0.25">
      <c r="A5" t="s">
        <v>36</v>
      </c>
      <c r="B5">
        <f>COUNTIF(Dashboard!H6:H45,"="&amp;1)</f>
        <v>3</v>
      </c>
      <c r="D5" s="6" t="s">
        <v>40</v>
      </c>
      <c r="E5" s="7">
        <v>266</v>
      </c>
      <c r="G5" t="s">
        <v>42</v>
      </c>
      <c r="H5" s="2">
        <f>1-H4</f>
        <v>0.57894736842105265</v>
      </c>
      <c r="J5" t="s">
        <v>44</v>
      </c>
      <c r="K5" s="2">
        <f>GETPIVOTDATA("Actual ",$K$3)/GETPIVOTDATA("Budget ",$K$3)</f>
        <v>0.42347250571210965</v>
      </c>
      <c r="L5" s="2">
        <f>1-K5</f>
        <v>0.57652749428789041</v>
      </c>
    </row>
    <row r="6" spans="1:14" ht="15.75" thickBot="1" x14ac:dyDescent="0.3">
      <c r="A6" t="s">
        <v>37</v>
      </c>
      <c r="B6" s="9">
        <f>SUM(B3:B4)</f>
        <v>37</v>
      </c>
    </row>
    <row r="7" spans="1:14" x14ac:dyDescent="0.25">
      <c r="A7" t="s">
        <v>38</v>
      </c>
      <c r="B7" s="10">
        <f>SUM(B5:B6)</f>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Workings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José Costa</cp:lastModifiedBy>
  <cp:lastPrinted>2020-03-13T06:15:47Z</cp:lastPrinted>
  <dcterms:created xsi:type="dcterms:W3CDTF">2019-08-20T08:51:45Z</dcterms:created>
  <dcterms:modified xsi:type="dcterms:W3CDTF">2020-05-04T22:48:52Z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