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xr:revisionPtr revIDLastSave="0" documentId="13_ncr:1_{105116A9-39DD-4AE8-83BE-E08C20ABD9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OM" sheetId="1" r:id="rId1"/>
  </sheets>
  <definedNames>
    <definedName name="_xlnm._FilterDatabase" localSheetId="0" hidden="1">BOM!$A$2:$K$56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42" i="1"/>
  <c r="G54" i="1"/>
  <c r="G52" i="1"/>
  <c r="F21" i="1"/>
  <c r="F20" i="1"/>
  <c r="G20" i="1" s="1"/>
  <c r="F19" i="1"/>
  <c r="F23" i="1"/>
  <c r="G23" i="1" s="1"/>
  <c r="F22" i="1"/>
  <c r="F27" i="1"/>
  <c r="E4" i="1"/>
  <c r="F40" i="1"/>
  <c r="G40" i="1" s="1"/>
  <c r="E25" i="1"/>
  <c r="G14" i="1"/>
  <c r="F16" i="1"/>
  <c r="F36" i="1"/>
  <c r="F37" i="1"/>
  <c r="G37" i="1" s="1"/>
  <c r="F38" i="1"/>
  <c r="G38" i="1" s="1"/>
  <c r="F39" i="1"/>
  <c r="G39" i="1" s="1"/>
  <c r="G36" i="1"/>
  <c r="F35" i="1" l="1"/>
  <c r="G35" i="1" s="1"/>
  <c r="G34" i="1"/>
  <c r="G8" i="1"/>
  <c r="G6" i="1"/>
  <c r="G7" i="1"/>
  <c r="G51" i="1"/>
  <c r="F33" i="1"/>
  <c r="G33" i="1" s="1"/>
  <c r="F13" i="1"/>
  <c r="G13" i="1" s="1"/>
  <c r="G53" i="1"/>
  <c r="F32" i="1"/>
  <c r="G32" i="1" s="1"/>
  <c r="F31" i="1"/>
  <c r="G31" i="1" s="1"/>
  <c r="F30" i="1"/>
  <c r="F29" i="1"/>
  <c r="F26" i="1"/>
  <c r="F17" i="1"/>
  <c r="F15" i="1"/>
  <c r="F3" i="1"/>
  <c r="G3" i="1" s="1"/>
  <c r="G5" i="1" l="1"/>
  <c r="F28" i="1"/>
  <c r="G28" i="1" s="1"/>
  <c r="G27" i="1"/>
  <c r="F24" i="1"/>
  <c r="G24" i="1" s="1"/>
  <c r="G22" i="1"/>
  <c r="F25" i="1"/>
  <c r="G25" i="1" s="1"/>
  <c r="G21" i="1"/>
  <c r="G19" i="1"/>
  <c r="F18" i="1"/>
  <c r="G18" i="1" s="1"/>
  <c r="G16" i="1"/>
  <c r="G17" i="1"/>
  <c r="G15" i="1"/>
  <c r="F12" i="1"/>
  <c r="G12" i="1" s="1"/>
  <c r="F11" i="1"/>
  <c r="G11" i="1" s="1"/>
  <c r="F10" i="1"/>
  <c r="G10" i="1" s="1"/>
  <c r="F9" i="1"/>
  <c r="G9" i="1" s="1"/>
  <c r="G26" i="1"/>
  <c r="G30" i="1"/>
  <c r="G29" i="1"/>
  <c r="G41" i="1"/>
  <c r="G4" i="1"/>
  <c r="G50" i="1"/>
  <c r="G49" i="1"/>
  <c r="G48" i="1"/>
  <c r="G47" i="1"/>
  <c r="G46" i="1"/>
  <c r="G45" i="1"/>
  <c r="G44" i="1"/>
  <c r="G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118EDB-AAF5-4A39-A4CA-76587E4725ED}" keepAlive="1" name="Query - encoderLCD" description="Connection to the 'encoderLCD' query in the workbook." type="5" refreshedVersion="0" background="1">
    <dbPr connection="Provider=Microsoft.Mashup.OleDb.1;Data Source=$Workbook$;Location=encoderLCD;Extended Properties=&quot;&quot;" command="SELECT * FROM [encoderLCD]"/>
  </connection>
  <connection id="2" xr16:uid="{8A13CCAB-97BF-4A8D-BF10-6D2D82181D82}" keepAlive="1" name="Query - filter" description="Connection to the 'filter' query in the workbook." type="5" refreshedVersion="0" background="1">
    <dbPr connection="Provider=Microsoft.Mashup.OleDb.1;Data Source=$Workbook$;Location=filter;Extended Properties=&quot;&quot;" command="SELECT * FROM [filter]"/>
  </connection>
  <connection id="3" xr16:uid="{FA678BD5-7C66-4611-AF73-F8980A25AAC4}" keepAlive="1" name="Query - mainboard" description="Connection to the 'mainboard' query in the workbook." type="5" refreshedVersion="0" background="1">
    <dbPr connection="Provider=Microsoft.Mashup.OleDb.1;Data Source=$Workbook$;Location=mainboard;Extended Properties=&quot;&quot;" command="SELECT * FROM [mainboard]"/>
  </connection>
  <connection id="4" xr16:uid="{BCBD521A-855B-4D59-B44A-DCAC507CCD6A}" keepAlive="1" name="Query - mainboard (2)" description="Connection to the 'mainboard (2)' query in the workbook." type="5" refreshedVersion="8" background="1" saveData="1">
    <dbPr connection="Provider=Microsoft.Mashup.OleDb.1;Data Source=$Workbook$;Location=&quot;mainboard (2)&quot;;Extended Properties=&quot;&quot;" command="SELECT * FROM [mainboard (2)]"/>
  </connection>
</connections>
</file>

<file path=xl/sharedStrings.xml><?xml version="1.0" encoding="utf-8"?>
<sst xmlns="http://schemas.openxmlformats.org/spreadsheetml/2006/main" count="251" uniqueCount="191">
  <si>
    <t>Bill of Materials</t>
  </si>
  <si>
    <t>No.</t>
  </si>
  <si>
    <t>Reference</t>
  </si>
  <si>
    <t>GreenLED</t>
  </si>
  <si>
    <t>Arduino_Nano_v3.x</t>
  </si>
  <si>
    <t>A1</t>
  </si>
  <si>
    <t>BC547_TO92_0.1A</t>
  </si>
  <si>
    <t>BC547_1, BC547_2</t>
  </si>
  <si>
    <t>Capacitor 100NF_50V_CER</t>
  </si>
  <si>
    <t>C1-C6, C8, C10-C13, C15, C17, C19-C26,C6, C8, C10, C12</t>
  </si>
  <si>
    <t>Capacitor 100UF_50V_ELE</t>
  </si>
  <si>
    <t>1N4148</t>
  </si>
  <si>
    <t>D2-D5</t>
  </si>
  <si>
    <t>F1</t>
  </si>
  <si>
    <t>L1-L4</t>
  </si>
  <si>
    <t>AM2D-2405SZ</t>
  </si>
  <si>
    <t>PS1</t>
  </si>
  <si>
    <t>R2, R3, R5, R6, R1-R8</t>
  </si>
  <si>
    <t>R4</t>
  </si>
  <si>
    <t>R7, R8, R11, R12, R15-R18</t>
  </si>
  <si>
    <t>R10, R14, R22, R24</t>
  </si>
  <si>
    <t>R25, R26</t>
  </si>
  <si>
    <t>ROW_VERT_1X8</t>
  </si>
  <si>
    <t>ROW_VERT/1X1, ROW_VERT/1X2</t>
  </si>
  <si>
    <t>SOCKET/1X1, SOCKET/1X2</t>
  </si>
  <si>
    <t>TL431CLP_TO92</t>
  </si>
  <si>
    <t>TL431CLP1</t>
  </si>
  <si>
    <t>TM_BLOCK_2P</t>
  </si>
  <si>
    <t>TM_BLOCK/2P1-TM_BLOCK/2P3</t>
  </si>
  <si>
    <t>DFR0552</t>
  </si>
  <si>
    <t>U1, U2</t>
  </si>
  <si>
    <t>LM324NE4</t>
  </si>
  <si>
    <t>U3, U4</t>
  </si>
  <si>
    <t>C1, C2, C4</t>
  </si>
  <si>
    <t>ROW_VERT_1X4</t>
  </si>
  <si>
    <t>ROW_VERT/1X1</t>
  </si>
  <si>
    <t>Incremental Encoder PEC11R-24-4215K</t>
  </si>
  <si>
    <t>SW1</t>
  </si>
  <si>
    <t>https://www.starelec.fi/product_info.php?products_id=28035</t>
  </si>
  <si>
    <t>Description</t>
  </si>
  <si>
    <t>Supplier</t>
  </si>
  <si>
    <t>Quantity</t>
  </si>
  <si>
    <t>Total price</t>
  </si>
  <si>
    <t>https://fi.farnell.com/en-FI/multicomp-pro/mp008246/led-green-1-5mcd-572nm-3mm/dp/3796272?st=led%20green%201.8v</t>
  </si>
  <si>
    <t>https://fi.farnell.com/arduino/a000005/arduino-nano-evaluation-board/dp/1848691</t>
  </si>
  <si>
    <t>https://www.starelec.fi/product_info.php?products_id=21043</t>
  </si>
  <si>
    <t>https://fi.farnell.com/en-FI/onsemi/bc547bg/transistor-npn-45v-0-1a-to92/dp/4182292?ost=bc547_to92_0.1a&amp;cfm=true</t>
  </si>
  <si>
    <t>https://www.elfadistrelec.fi/fi/radiaalinen-elektrolyyttikondensaattori-100uf-50ua-50v-200ma-rnd-rnd-150ehr101m50b/p/30092030?itemList=cart</t>
  </si>
  <si>
    <t>https://fi.farnell.com/en-FI/multicomp-pro/1n4148/diode-ultrafast-recovery-150ma/dp/2306362?st=1N4148</t>
  </si>
  <si>
    <t>P6KE43CA/P6KEG39CA</t>
  </si>
  <si>
    <t>https://fi.farnell.com/en-FI/multicomp-pro/p6keg39ca/tvs-diode-600w-33-3v-bidir-do/dp/3226355</t>
  </si>
  <si>
    <t>Metal box 222.1x145.9x55.9mm (BS11)</t>
  </si>
  <si>
    <t>Metal box 114.7x89.7x55.1mm (455-00705)</t>
  </si>
  <si>
    <t>https://www.starelec.fi/product_info.php?cPath=81_862_863&amp;products_id=10199</t>
  </si>
  <si>
    <t>https://www.starelec.fi/product_info.php?cPath=81_862_863&amp;products_id=10196</t>
  </si>
  <si>
    <t>Isolation DC/DC converter 24V/24V DC</t>
  </si>
  <si>
    <t>https://www.starelec.fi/product_info.php?cPath=72_155_2871&amp;products_id=19831</t>
  </si>
  <si>
    <t>https://www.starelec.fi/product_info.php?cPath=66_335_3295&amp;products_id=25786</t>
  </si>
  <si>
    <t>TR5-K</t>
  </si>
  <si>
    <t>LCD I2C</t>
  </si>
  <si>
    <t>https://www.partco.fi/fi/naeytoet/lcd-naeytoet/20158-lcd-2x16-i2c.html</t>
  </si>
  <si>
    <t>https://fi.farnell.com/dfrobot/dfr0552/i2c-12-bit-dac-module-arduino/dp/3517945</t>
  </si>
  <si>
    <t>*Note: The unit prices were included VAT</t>
  </si>
  <si>
    <t>https://fi.farnell.com/en-FI/panasonic/era8aeb182v/res-1k8-0-1-0-25w-1206-metal-film/dp/1841759?st=1.8k+smd+1206</t>
  </si>
  <si>
    <t>https://fi.farnell.com/en-FI/panasonic/era8aeb154v/res-150k-0-1-0-25w-1206-metal/dp/1841797?st=150%20kohm%20smd%201206</t>
  </si>
  <si>
    <t>Resistor 100R SMD</t>
  </si>
  <si>
    <t>Resistor 150k SMD</t>
  </si>
  <si>
    <t>R19, R20</t>
  </si>
  <si>
    <t>R9, R13, R21, R23</t>
  </si>
  <si>
    <t>https://www.starelec.fi/product_info.php?cPath=72_155_2374&amp;products_id=16073</t>
  </si>
  <si>
    <t>https://fi.farnell.com/en-FI/multicomp-pro/mp003694/res-100r-1-0-25w-1206-thick-film/dp/3392888?st=100%20ohm%20smd%201206</t>
  </si>
  <si>
    <t>https://fi.farnell.com/camdenboss/ctb0308-2/terminal-block-wire-to-brd-2pos/dp/3882652</t>
  </si>
  <si>
    <t>https://fi.farnell.com/stmicroelectronics/tl431acz/voltage-ref-shunt-2-495v-36v-to/dp/9756450</t>
  </si>
  <si>
    <t>https://www.starelec.fi/product_info.php?products_id=112</t>
  </si>
  <si>
    <t>https://fi.farnell.com/kemet/c0402c103j5racauto/cap-0-01-f-50v-5-x7r-0402/dp/2904528?st=capacitor%2010nf_50v_cer%20smd</t>
  </si>
  <si>
    <t>https://fi.farnell.com/en-FI/multicomp/mc-hvt1-s04-g/connector-header-4pos-1row-1-27mm/dp/2852586?gad_source=1&amp;gclid=Cj0KCQjwqdqvBhCPARIsANrmZhNzsy5bz03ybj6kF6ejaSpTbQknjOc7wR9gg0XMV8PI7H2kc_KtJYgaAg2HEALw_wcB&amp;CMP=KNC-GFI-GEN-SHOPPING-Performance-Max-Test-1322&amp;gross_price=true</t>
  </si>
  <si>
    <t>Note</t>
  </si>
  <si>
    <t>Unit Price (incl. VAT)
(EUR)</t>
  </si>
  <si>
    <t>Price (incl. VAT)
(EUR)</t>
  </si>
  <si>
    <t>Order Code</t>
  </si>
  <si>
    <t xml:space="preserve">	3796272</t>
  </si>
  <si>
    <t>Farnell</t>
  </si>
  <si>
    <t xml:space="preserve">	1848691</t>
  </si>
  <si>
    <t>165-77-688</t>
  </si>
  <si>
    <t>Elfa</t>
  </si>
  <si>
    <t>https://www.elfadistrelec.fi/fi/keraaminen-kondensaattori-100nf-50vdc-1206-10-kemet-c1206c104k5rac7025/p/16577688?redirectQuery=65-776-88</t>
  </si>
  <si>
    <t>300-92-030</t>
  </si>
  <si>
    <t>Starelec</t>
  </si>
  <si>
    <t>170-00181</t>
  </si>
  <si>
    <t xml:space="preserve">	1841797</t>
  </si>
  <si>
    <t xml:space="preserve">	3392888</t>
  </si>
  <si>
    <t>43-70-219</t>
  </si>
  <si>
    <t>https://www.elfadistrelec.fi/fi/piikkirima-uros-1a-kontaktien-maeaerae-36-prostar-ss-1x36-t1-3mm/p/14370219?redirectQuery=43-702-19</t>
  </si>
  <si>
    <t xml:space="preserve">	LM324N</t>
  </si>
  <si>
    <t>459GP</t>
  </si>
  <si>
    <t>459CP</t>
  </si>
  <si>
    <t>SD-25B-24</t>
  </si>
  <si>
    <t>LCD 2X16-I2C</t>
  </si>
  <si>
    <t>Partco</t>
  </si>
  <si>
    <t>TVS Varistor</t>
  </si>
  <si>
    <t>https://fi.farnell.com/epcos/b72220s0500k101/varistor-27-0j-50vac/dp/1004301</t>
  </si>
  <si>
    <t>RV1</t>
  </si>
  <si>
    <t xml:space="preserve">Filter B82725S2103N003 </t>
  </si>
  <si>
    <t>FL1</t>
  </si>
  <si>
    <t>https://fi.farnell.com/epcos/b82725s2103n003/power-line-choke-ring-core-2-8mh/dp/3580935</t>
  </si>
  <si>
    <t>Toroidal Inductor, Vertical, 100uH</t>
  </si>
  <si>
    <t>L1</t>
  </si>
  <si>
    <t>https://fi.farnell.com/pulse-electronics/pe-92112knl/inductor-100uh-smt-5a-35-6x35/dp/2215971</t>
  </si>
  <si>
    <t>Capacitor 10nF TH</t>
  </si>
  <si>
    <t>https://fi.farnell.com/walsin/yv1ac103m140d20c7b/cap-0-01-f-20/dp/2576736</t>
  </si>
  <si>
    <t>C2 (filter circuit)</t>
  </si>
  <si>
    <t>Capacitor 2200pF TH</t>
  </si>
  <si>
    <t>C1 and C3 (filter circuit)</t>
  </si>
  <si>
    <t>https://fi.farnell.com/vishay/vy1222m47y5uq6uv0/cap-2200pf-20/dp/2507755</t>
  </si>
  <si>
    <t>LCD holder for the small metal box</t>
  </si>
  <si>
    <t>175-57-723</t>
  </si>
  <si>
    <t>https://www.elfadistrelec.fi/fi/lcd-naeytoen-etukehys-display-visions-ea-017-2uke/p/17557723?queryFromSuggest=true&amp;itemList=suggested_search</t>
  </si>
  <si>
    <t>EMC sleeve seal</t>
  </si>
  <si>
    <t>301-40-348</t>
  </si>
  <si>
    <t>Cable CAT 6 1.5m</t>
  </si>
  <si>
    <t>302-29-454</t>
  </si>
  <si>
    <t>https://www.elfadistrelec.fi/fi/kytkentaekaapeli-rj45-urosliitin-rj45-urosliitin-cat-ftp-5m-harmaa-rnd-rnd-765-00207/p/30229454?trackQuery=CAT+6&amp;pos=9&amp;origPos=9&amp;origPageSize=50&amp;track=true&amp;sid=5b4e9404a6f72cb66813453e45ca332262e5dfe1&amp;itemList=search</t>
  </si>
  <si>
    <t>https://www.elfadistrelec.fi/fi/emc-holkkitiiviste-10mm-m16-wiska-ltd-10065017/p/30140348?queryFromSuggest=true&amp;itemList=suggested_search</t>
  </si>
  <si>
    <t>SOCKET*2_1X10</t>
  </si>
  <si>
    <t>Encoder's knob</t>
  </si>
  <si>
    <t>https://fi.farnell.com/alcoswitch-te-connectivity/pka50b1-4/ribbed-knob-black-20-2mm/dp/3133342</t>
  </si>
  <si>
    <t>Connectors for wires connected to row_vertical pin</t>
  </si>
  <si>
    <t xml:space="preserve">	COIL3-100UH</t>
  </si>
  <si>
    <t>PEC11R-24-4215K</t>
  </si>
  <si>
    <t>Cable for power supply and 2 current loops</t>
  </si>
  <si>
    <t>Screw 3.5x12mm</t>
  </si>
  <si>
    <t>https://fi.farnell.com/deltron-components/000-035-004/std-screw-m3-5-stainless-steel/dp/2400762</t>
  </si>
  <si>
    <t>Cable CAT6 1.5m</t>
  </si>
  <si>
    <t>COIL3-100UH (mainboard)</t>
  </si>
  <si>
    <t>WJW-MF-100</t>
  </si>
  <si>
    <t>LIYCY2X0.5</t>
  </si>
  <si>
    <t>Heat Sink, 60 °C/W, TO-92, 15.29 mm, 18.29 mm</t>
  </si>
  <si>
    <t>Heatsink for TO-92 transistor</t>
  </si>
  <si>
    <t>Cable for power supply and 2 current loops (3x2m about)</t>
  </si>
  <si>
    <t>GMN6G-MU</t>
  </si>
  <si>
    <t>Laitenuppi muovi 6mm/16mm harmaa/musta</t>
  </si>
  <si>
    <t>Female/Male jumper wires</t>
  </si>
  <si>
    <t>Resistor 1.8k SMD (replace by 2 TH resistors of 910R)</t>
  </si>
  <si>
    <t>Resistor 910R TH</t>
  </si>
  <si>
    <t>Resistor 0R SMD</t>
  </si>
  <si>
    <t>Resistor 150R SMD</t>
  </si>
  <si>
    <t xml:space="preserve">	9240276</t>
  </si>
  <si>
    <t>https://fi.farnell.com/en-FI/yageo/rc1206jr-070rl/res-0r0-5-0-25w-1206-thick-film/dp/9240276</t>
  </si>
  <si>
    <t>https://fi.farnell.com/en-FI/vishay/mrs25000c9100fct00/res-910r-1-600mw-axial-metal-film/dp/9470581</t>
  </si>
  <si>
    <t xml:space="preserve">	2531869</t>
  </si>
  <si>
    <t>https://fi.farnell.com/en-FI/te-connectivity/crgs1206j150r/res-150r-5-1206-thick-film/dp/2531869</t>
  </si>
  <si>
    <t>https://fi.farnell.com/en-FI/aavid-thermalloy/575200b00000g/heat-sink-aluminium/dp/2822615</t>
  </si>
  <si>
    <t>https://www.starelec.fi/advanced_search_result.php?keywords=WJW-MF-100&amp;x=18&amp;y=17</t>
  </si>
  <si>
    <t>https://www.starelec.fi/advanced_search_result.php?keywords=LIYCY2X0.5&amp;x=14&amp;y=7</t>
  </si>
  <si>
    <t>https://www.starelec.fi/product_info.php?products_id=16188</t>
  </si>
  <si>
    <t>R1, R29</t>
  </si>
  <si>
    <t>R27</t>
  </si>
  <si>
    <t>R28</t>
  </si>
  <si>
    <t>C7, C9, C14, C16, C18, C3, C27</t>
  </si>
  <si>
    <t>Green1</t>
  </si>
  <si>
    <t>Removed</t>
  </si>
  <si>
    <t>https://fi.farnell.com/en-FI/walsin/wr12x471-jtl/res-470r-5-0-25w-1206-thick-film/dp/2671182</t>
  </si>
  <si>
    <t xml:space="preserve">	2671182</t>
  </si>
  <si>
    <t>https://fi.farnell.com/en-FI/vishay/crcw120610k0jnea/res-10k-5-0-25w-1206-thick-film/dp/1469655</t>
  </si>
  <si>
    <t xml:space="preserve">	1469655</t>
  </si>
  <si>
    <t>TM_BLOCK_3P</t>
  </si>
  <si>
    <t>D6-D13,D1</t>
  </si>
  <si>
    <t>TM_BLOCK_3P (filter circuit)</t>
  </si>
  <si>
    <t>https://fi.farnell.com/camdenboss/ctb0308-3/terminal-block-wire-to-brd-3pos/dp/3882664?cfm=true</t>
  </si>
  <si>
    <t xml:space="preserve">	3882664</t>
  </si>
  <si>
    <t>Resistor 10k SMD (update footprint from 2010 to 1206)</t>
  </si>
  <si>
    <t>Resistor 470R SMD (update footprint from 0805 to 1206)</t>
  </si>
  <si>
    <t>DC2WS-2405S</t>
  </si>
  <si>
    <t>Capacitor 10NF_50V_CER SMD (update footprint from 0402 to 1206)</t>
  </si>
  <si>
    <t>https://fi.farnell.com/en-FI/mcm/83-15410/1-x-8-position-female-socket-with/dp/2802333?MER=sy-me-pd-mi-acce</t>
  </si>
  <si>
    <t>Replace for ROW_VERTICAL PIN HEADER at mainboard</t>
  </si>
  <si>
    <t>SOCKET_1X8 (replace for ROW_VERTICAL HEADER at mainboard)</t>
  </si>
  <si>
    <t>https://fi.farnell.com/multicomp/2212s-10sg-85/socket-pcb-1-row-10way/dp/1593464?MER=sy-me-pd-mi-alte</t>
  </si>
  <si>
    <t>https://fi.farnell.com/vishay/mrs25000c1000fct00/res-100r-1-600mw-axial-metal-film/dp/9463909</t>
  </si>
  <si>
    <t>Resistor 100R TH (change from 400mW to 600mW)</t>
  </si>
  <si>
    <t>Resistor 150R TH (change from 250mW to 600mW)</t>
  </si>
  <si>
    <t>https://fi.farnell.com/vishay/mrs25000c1500fct00/res-150r-1-600mw-axial-metal-film/dp/9464638</t>
  </si>
  <si>
    <t>Resistor 2.2k TH (change from 2W to 600mW)</t>
  </si>
  <si>
    <t>https://fi.farnell.com/vishay/mrs25000c2201fct00/res-2k2-1-600mw-axial-metal-film/dp/9466711</t>
  </si>
  <si>
    <t>Female/Female jumer wires for the connection btw LCD and small pcb</t>
  </si>
  <si>
    <t>WJW-FF-200</t>
  </si>
  <si>
    <t>https://www.starelec.fi/product_info.php?products_id=35043</t>
  </si>
  <si>
    <t>https://www.partco.fi/fi/laemmoenhallinta/jaeaehdytyselementit/26948-rpi-02893.html</t>
  </si>
  <si>
    <t>Heatsinks for power chip</t>
  </si>
  <si>
    <t>RPI-02893</t>
  </si>
  <si>
    <t>Heatsinks for power chip (2pcs/1bag)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</si>
</sst>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2"/>
      <color rgb="FF0070C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right" vertical="center"/>
    </xf>
    <xf numFmtId="0" fontId="5" fillId="0" borderId="1" xfId="1" applyFont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vertical="center"/>
    </xf>
    <xf numFmtId="2" fontId="3" fillId="3" borderId="0" xfId="0" applyNumberFormat="1" applyFont="1" applyFill="1" applyAlignment="1">
      <alignment vertical="center"/>
    </xf>
    <xf numFmtId="0" fontId="1" fillId="3" borderId="0" xfId="0" applyFont="1" applyFill="1"/>
    <xf numFmtId="0" fontId="3" fillId="0" borderId="0" xfId="0" applyFont="1" applyAlignment="1">
      <alignment vertical="center"/>
    </xf>
    <xf numFmtId="0" fontId="4" fillId="0" borderId="1" xfId="1" applyBorder="1" applyAlignment="1">
      <alignment vertical="center"/>
    </xf>
    <xf numFmtId="2" fontId="3" fillId="4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8" fillId="0" borderId="1" xfId="0" applyNumberFormat="1" applyFont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2" fillId="0" borderId="5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.farnell.com/camdenboss/ctb0308-2/terminal-block-wire-to-brd-2pos/dp/3882652" TargetMode="External"/><Relationship Id="rId18" Type="http://schemas.openxmlformats.org/officeDocument/2006/relationships/hyperlink" Target="https://www.elfadistrelec.fi/fi/keraaminen-kondensaattori-100nf-50vdc-1206-10-kemet-c1206c104k5rac7025/p/16577688?redirectQuery=65-776-88" TargetMode="External"/><Relationship Id="rId26" Type="http://schemas.openxmlformats.org/officeDocument/2006/relationships/hyperlink" Target="https://www.elfadistrelec.fi/fi/lcd-naeytoen-etukehys-display-visions-ea-017-2uke/p/17557723?queryFromSuggest=true&amp;itemList=suggested_search" TargetMode="External"/><Relationship Id="rId39" Type="http://schemas.openxmlformats.org/officeDocument/2006/relationships/hyperlink" Target="https://fi.farnell.com/en-FI/mcm/83-15410/1-x-8-position-female-socket-with/dp/2802333?MER=sy-me-pd-mi-acce" TargetMode="External"/><Relationship Id="rId21" Type="http://schemas.openxmlformats.org/officeDocument/2006/relationships/hyperlink" Target="https://fi.farnell.com/epcos/b72220s0500k101/varistor-27-0j-50vac/dp/1004301" TargetMode="External"/><Relationship Id="rId34" Type="http://schemas.openxmlformats.org/officeDocument/2006/relationships/hyperlink" Target="https://fi.farnell.com/en-FI/aavid-thermalloy/575200b00000g/heat-sink-aluminium/dp/2822615" TargetMode="External"/><Relationship Id="rId42" Type="http://schemas.openxmlformats.org/officeDocument/2006/relationships/hyperlink" Target="https://fi.farnell.com/vishay/mrs25000c2201fct00/res-2k2-1-600mw-axial-metal-film/dp/9466711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partco.fi/fi/naeytoet/lcd-naeytoet/20158-lcd-2x16-i2c.html" TargetMode="External"/><Relationship Id="rId2" Type="http://schemas.openxmlformats.org/officeDocument/2006/relationships/hyperlink" Target="https://www.starelec.fi/product_info.php?products_id=21043" TargetMode="External"/><Relationship Id="rId16" Type="http://schemas.openxmlformats.org/officeDocument/2006/relationships/hyperlink" Target="https://fi.farnell.com/kemet/c0402c103j5racauto/cap-0-01-f-50v-5-x7r-0402/dp/2904528?st=capacitor%2010nf_50v_cer%20smd" TargetMode="External"/><Relationship Id="rId29" Type="http://schemas.openxmlformats.org/officeDocument/2006/relationships/hyperlink" Target="https://fi.farnell.com/alcoswitch-te-connectivity/pka50b1-4/ribbed-knob-black-20-2mm/dp/3133342" TargetMode="External"/><Relationship Id="rId1" Type="http://schemas.openxmlformats.org/officeDocument/2006/relationships/hyperlink" Target="https://fi.farnell.com/arduino/a000005/arduino-nano-evaluation-board/dp/1848691" TargetMode="External"/><Relationship Id="rId6" Type="http://schemas.openxmlformats.org/officeDocument/2006/relationships/hyperlink" Target="https://www.starelec.fi/product_info.php?cPath=66_335_3295&amp;products_id=25786" TargetMode="External"/><Relationship Id="rId11" Type="http://schemas.openxmlformats.org/officeDocument/2006/relationships/hyperlink" Target="https://www.starelec.fi/product_info.php?cPath=72_155_2374&amp;products_id=16073" TargetMode="External"/><Relationship Id="rId24" Type="http://schemas.openxmlformats.org/officeDocument/2006/relationships/hyperlink" Target="https://fi.farnell.com/walsin/yv1ac103m140d20c7b/cap-0-01-f-20/dp/2576736" TargetMode="External"/><Relationship Id="rId32" Type="http://schemas.openxmlformats.org/officeDocument/2006/relationships/hyperlink" Target="https://fi.farnell.com/en-FI/vishay/mrs25000c9100fct00/res-910r-1-600mw-axial-metal-film/dp/9470581" TargetMode="External"/><Relationship Id="rId37" Type="http://schemas.openxmlformats.org/officeDocument/2006/relationships/hyperlink" Target="https://fi.farnell.com/en-FI/walsin/wr12x471-jtl/res-470r-5-0-25w-1206-thick-film/dp/2671182" TargetMode="External"/><Relationship Id="rId40" Type="http://schemas.openxmlformats.org/officeDocument/2006/relationships/hyperlink" Target="https://fi.farnell.com/multicomp/2212s-10sg-85/socket-pcb-1-row-10way/dp/1593464?MER=sy-me-pd-mi-alte" TargetMode="External"/><Relationship Id="rId45" Type="http://schemas.openxmlformats.org/officeDocument/2006/relationships/hyperlink" Target="https://www.starelec.fi/product_info.php?products_id=16188" TargetMode="External"/><Relationship Id="rId5" Type="http://schemas.openxmlformats.org/officeDocument/2006/relationships/hyperlink" Target="https://fi.farnell.com/en-FI/multicomp-pro/1n4148/diode-ultrafast-recovery-150ma/dp/2306362?st=1N4148" TargetMode="External"/><Relationship Id="rId15" Type="http://schemas.openxmlformats.org/officeDocument/2006/relationships/hyperlink" Target="https://www.starelec.fi/product_info.php?products_id=112" TargetMode="External"/><Relationship Id="rId23" Type="http://schemas.openxmlformats.org/officeDocument/2006/relationships/hyperlink" Target="https://fi.farnell.com/pulse-electronics/pe-92112knl/inductor-100uh-smt-5a-35-6x35/dp/2215971" TargetMode="External"/><Relationship Id="rId28" Type="http://schemas.openxmlformats.org/officeDocument/2006/relationships/hyperlink" Target="https://www.elfadistrelec.fi/fi/emc-holkkitiiviste-10mm-m16-wiska-ltd-10065017/p/30140348?queryFromSuggest=true&amp;itemList=suggested_search" TargetMode="External"/><Relationship Id="rId36" Type="http://schemas.openxmlformats.org/officeDocument/2006/relationships/hyperlink" Target="https://www.starelec.fi/advanced_search_result.php?keywords=LIYCY2X0.5&amp;x=14&amp;y=7" TargetMode="External"/><Relationship Id="rId10" Type="http://schemas.openxmlformats.org/officeDocument/2006/relationships/hyperlink" Target="https://fi.farnell.com/en-FI/panasonic/era8aeb154v/res-150k-0-1-0-25w-1206-metal/dp/1841797?st=150%20kohm%20smd%201206" TargetMode="External"/><Relationship Id="rId19" Type="http://schemas.openxmlformats.org/officeDocument/2006/relationships/hyperlink" Target="https://fi.farnell.com/en-FI/vishay/crcw120610k0jnea/res-10k-5-0-25w-1206-thick-film/dp/1469655" TargetMode="External"/><Relationship Id="rId31" Type="http://schemas.openxmlformats.org/officeDocument/2006/relationships/hyperlink" Target="https://fi.farnell.com/en-FI/yageo/rc1206jr-070rl/res-0r0-5-0-25w-1206-thick-film/dp/9240276" TargetMode="External"/><Relationship Id="rId44" Type="http://schemas.openxmlformats.org/officeDocument/2006/relationships/hyperlink" Target="https://www.starelec.fi/product_info.php?products_id=35043" TargetMode="External"/><Relationship Id="rId4" Type="http://schemas.openxmlformats.org/officeDocument/2006/relationships/hyperlink" Target="https://www.elfadistrelec.fi/fi/radiaalinen-elektrolyyttikondensaattori-100uf-50ua-50v-200ma-rnd-rnd-150ehr101m50b/p/30092030?itemList=cart" TargetMode="External"/><Relationship Id="rId9" Type="http://schemas.openxmlformats.org/officeDocument/2006/relationships/hyperlink" Target="https://fi.farnell.com/en-FI/panasonic/era8aeb182v/res-1k8-0-1-0-25w-1206-metal-film/dp/1841759?st=1.8k+smd+1206" TargetMode="External"/><Relationship Id="rId14" Type="http://schemas.openxmlformats.org/officeDocument/2006/relationships/hyperlink" Target="https://fi.farnell.com/stmicroelectronics/tl431acz/voltage-ref-shunt-2-495v-36v-to/dp/9756450" TargetMode="External"/><Relationship Id="rId22" Type="http://schemas.openxmlformats.org/officeDocument/2006/relationships/hyperlink" Target="https://fi.farnell.com/epcos/b82725s2103n003/power-line-choke-ring-core-2-8mh/dp/3580935" TargetMode="External"/><Relationship Id="rId27" Type="http://schemas.openxmlformats.org/officeDocument/2006/relationships/hyperlink" Target="https://www.elfadistrelec.fi/fi/kytkentaekaapeli-rj45-urosliitin-rj45-urosliitin-cat-ftp-5m-harmaa-rnd-rnd-765-00207/p/30229454?trackQuery=CAT+6&amp;pos=9&amp;origPos=9&amp;origPageSize=50&amp;track=true&amp;sid=5b4e9404a6f72cb66813453e45ca332262e5dfe1&amp;itemList=search" TargetMode="External"/><Relationship Id="rId30" Type="http://schemas.openxmlformats.org/officeDocument/2006/relationships/hyperlink" Target="https://fi.farnell.com/deltron-components/000-035-004/std-screw-m3-5-stainless-steel/dp/2400762" TargetMode="External"/><Relationship Id="rId35" Type="http://schemas.openxmlformats.org/officeDocument/2006/relationships/hyperlink" Target="https://www.starelec.fi/advanced_search_result.php?keywords=WJW-MF-100&amp;x=18&amp;y=17" TargetMode="External"/><Relationship Id="rId43" Type="http://schemas.openxmlformats.org/officeDocument/2006/relationships/hyperlink" Target="https://fi.farnell.com/vishay/mrs25000c1000fct00/res-100r-1-600mw-axial-metal-film/dp/9463909" TargetMode="External"/><Relationship Id="rId8" Type="http://schemas.openxmlformats.org/officeDocument/2006/relationships/hyperlink" Target="https://fi.farnell.com/dfrobot/dfr0552/i2c-12-bit-dac-module-arduino/dp/3517945" TargetMode="External"/><Relationship Id="rId3" Type="http://schemas.openxmlformats.org/officeDocument/2006/relationships/hyperlink" Target="https://fi.farnell.com/en-FI/onsemi/bc547bg/transistor-npn-45v-0-1a-to92/dp/4182292?ost=bc547_to92_0.1a&amp;cfm=true" TargetMode="External"/><Relationship Id="rId12" Type="http://schemas.openxmlformats.org/officeDocument/2006/relationships/hyperlink" Target="https://fi.farnell.com/en-FI/multicomp-pro/mp003694/res-100r-1-0-25w-1206-thick-film/dp/3392888?st=100%20ohm%20smd%201206" TargetMode="External"/><Relationship Id="rId17" Type="http://schemas.openxmlformats.org/officeDocument/2006/relationships/hyperlink" Target="https://fi.farnell.com/en-FI/multicomp-pro/mp008246/led-green-1-5mcd-572nm-3mm/dp/3796272?st=led%20green%201.8v" TargetMode="External"/><Relationship Id="rId25" Type="http://schemas.openxmlformats.org/officeDocument/2006/relationships/hyperlink" Target="https://fi.farnell.com/vishay/vy1222m47y5uq6uv0/cap-2200pf-20/dp/2507755" TargetMode="External"/><Relationship Id="rId33" Type="http://schemas.openxmlformats.org/officeDocument/2006/relationships/hyperlink" Target="https://fi.farnell.com/en-FI/te-connectivity/crgs1206j150r/res-150r-5-1206-thick-film/dp/2531869" TargetMode="External"/><Relationship Id="rId38" Type="http://schemas.openxmlformats.org/officeDocument/2006/relationships/hyperlink" Target="https://fi.farnell.com/camdenboss/ctb0308-3/terminal-block-wire-to-brd-3pos/dp/3882664?cfm=true" TargetMode="External"/><Relationship Id="rId46" Type="http://schemas.openxmlformats.org/officeDocument/2006/relationships/hyperlink" Target="https://www.partco.fi/fi/laemmoenhallinta/jaeaehdytyselementit/26948-rpi-02893.html" TargetMode="External"/><Relationship Id="rId20" Type="http://schemas.openxmlformats.org/officeDocument/2006/relationships/hyperlink" Target="https://www.elfadistrelec.fi/fi/piikkirima-uros-1a-kontaktien-maeaerae-36-prostar-ss-1x36-t1-3mm/p/14370219?redirectQuery=43-702-19" TargetMode="External"/><Relationship Id="rId41" Type="http://schemas.openxmlformats.org/officeDocument/2006/relationships/hyperlink" Target="https://fi.farnell.com/vishay/mrs25000c1500fct00/res-150r-1-600mw-axial-metal-film/dp/94646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A43" zoomScale="70" zoomScaleNormal="70" workbookViewId="0">
      <selection activeCell="G73" sqref="G73"/>
    </sheetView>
  </sheetViews>
  <sheetFormatPr defaultColWidth="9.140625" defaultRowHeight="15.75" x14ac:dyDescent="0.25"/>
  <cols>
    <col min="1" max="1" width="21.28515625" style="1" customWidth="1"/>
    <col min="2" max="2" width="7.28515625" style="2" customWidth="1"/>
    <col min="3" max="3" width="90.42578125" style="1" customWidth="1"/>
    <col min="4" max="4" width="22.42578125" style="30" customWidth="1"/>
    <col min="5" max="5" width="17.42578125" style="2" customWidth="1"/>
    <col min="6" max="6" width="23.7109375" style="1" customWidth="1"/>
    <col min="7" max="7" width="21.28515625" style="1" customWidth="1"/>
    <col min="8" max="8" width="9.140625" style="26" customWidth="1"/>
    <col min="9" max="9" width="8.42578125" style="14" customWidth="1"/>
    <col min="10" max="10" width="64.28515625" style="1" bestFit="1" customWidth="1"/>
    <col min="11" max="11" width="255.7109375" style="1" bestFit="1" customWidth="1"/>
    <col min="12" max="16384" width="9.140625" style="1"/>
  </cols>
  <sheetData>
    <row r="1" spans="1:11" ht="45.75" customHeight="1" x14ac:dyDescent="0.25">
      <c r="A1" s="34"/>
      <c r="B1" s="33"/>
      <c r="C1" s="28" t="s">
        <v>0</v>
      </c>
      <c r="D1" s="28"/>
      <c r="E1" s="33"/>
      <c r="F1" s="35"/>
      <c r="G1" s="36"/>
      <c r="I1" s="10"/>
      <c r="J1" s="15" t="s">
        <v>76</v>
      </c>
      <c r="K1" s="4"/>
    </row>
    <row r="2" spans="1:11" s="2" customFormat="1" ht="53.25" customHeight="1" x14ac:dyDescent="0.2">
      <c r="A2" s="40" t="s">
        <v>40</v>
      </c>
      <c r="B2" s="41" t="s">
        <v>1</v>
      </c>
      <c r="C2" s="41" t="s">
        <v>39</v>
      </c>
      <c r="D2" s="41" t="s">
        <v>79</v>
      </c>
      <c r="E2" s="41" t="s">
        <v>41</v>
      </c>
      <c r="F2" s="40" t="s">
        <v>77</v>
      </c>
      <c r="G2" s="40" t="s">
        <v>78</v>
      </c>
      <c r="H2" s="27"/>
      <c r="I2" s="11"/>
      <c r="J2" s="42" t="s">
        <v>2</v>
      </c>
      <c r="K2" s="3" t="s">
        <v>40</v>
      </c>
    </row>
    <row r="3" spans="1:11" ht="31.5" customHeight="1" x14ac:dyDescent="0.25">
      <c r="A3" s="22" t="s">
        <v>84</v>
      </c>
      <c r="B3" s="23">
        <v>1</v>
      </c>
      <c r="C3" s="24" t="s">
        <v>8</v>
      </c>
      <c r="D3" s="5" t="s">
        <v>83</v>
      </c>
      <c r="E3" s="39">
        <v>23</v>
      </c>
      <c r="F3" s="6">
        <f>0.3747</f>
        <v>0.37469999999999998</v>
      </c>
      <c r="G3" s="6">
        <f t="shared" ref="G3:G52" si="0">+E3*F3</f>
        <v>8.6181000000000001</v>
      </c>
      <c r="I3" s="12"/>
      <c r="J3" s="7" t="s">
        <v>9</v>
      </c>
      <c r="K3" s="9" t="s">
        <v>85</v>
      </c>
    </row>
    <row r="4" spans="1:11" ht="31.5" customHeight="1" x14ac:dyDescent="0.25">
      <c r="A4" s="22" t="s">
        <v>84</v>
      </c>
      <c r="B4" s="23">
        <v>2</v>
      </c>
      <c r="C4" s="24" t="s">
        <v>10</v>
      </c>
      <c r="D4" s="5" t="s">
        <v>86</v>
      </c>
      <c r="E4" s="39">
        <f>6+1</f>
        <v>7</v>
      </c>
      <c r="F4" s="6">
        <v>0.18720000000000001</v>
      </c>
      <c r="G4" s="6">
        <f t="shared" si="0"/>
        <v>1.3104</v>
      </c>
      <c r="I4" s="12"/>
      <c r="J4" s="7" t="s">
        <v>158</v>
      </c>
      <c r="K4" s="9" t="s">
        <v>47</v>
      </c>
    </row>
    <row r="5" spans="1:11" ht="31.5" customHeight="1" x14ac:dyDescent="0.25">
      <c r="A5" s="22" t="s">
        <v>84</v>
      </c>
      <c r="B5" s="23">
        <v>3</v>
      </c>
      <c r="C5" s="24" t="s">
        <v>22</v>
      </c>
      <c r="D5" s="5" t="s">
        <v>91</v>
      </c>
      <c r="E5" s="39">
        <v>1</v>
      </c>
      <c r="F5" s="6">
        <v>1.18</v>
      </c>
      <c r="G5" s="6">
        <f t="shared" si="0"/>
        <v>1.18</v>
      </c>
      <c r="I5" s="12"/>
      <c r="J5" s="7" t="s">
        <v>23</v>
      </c>
      <c r="K5" s="9" t="s">
        <v>92</v>
      </c>
    </row>
    <row r="6" spans="1:11" ht="31.5" customHeight="1" x14ac:dyDescent="0.25">
      <c r="A6" s="22" t="s">
        <v>84</v>
      </c>
      <c r="B6" s="23">
        <v>4</v>
      </c>
      <c r="C6" s="24" t="s">
        <v>114</v>
      </c>
      <c r="D6" s="5" t="s">
        <v>115</v>
      </c>
      <c r="E6" s="5">
        <v>1</v>
      </c>
      <c r="F6" s="8">
        <v>21.06</v>
      </c>
      <c r="G6" s="6">
        <f t="shared" si="0"/>
        <v>21.06</v>
      </c>
      <c r="I6" s="12"/>
      <c r="J6" s="7" t="s">
        <v>114</v>
      </c>
      <c r="K6" s="9" t="s">
        <v>116</v>
      </c>
    </row>
    <row r="7" spans="1:11" ht="31.5" customHeight="1" x14ac:dyDescent="0.25">
      <c r="A7" s="22" t="s">
        <v>84</v>
      </c>
      <c r="B7" s="23">
        <v>5</v>
      </c>
      <c r="C7" s="25" t="s">
        <v>132</v>
      </c>
      <c r="D7" s="5" t="s">
        <v>120</v>
      </c>
      <c r="E7" s="5">
        <v>1</v>
      </c>
      <c r="F7" s="6">
        <v>5.99</v>
      </c>
      <c r="G7" s="6">
        <f t="shared" si="0"/>
        <v>5.99</v>
      </c>
      <c r="I7" s="12"/>
      <c r="J7" s="7" t="s">
        <v>119</v>
      </c>
      <c r="K7" s="9" t="s">
        <v>121</v>
      </c>
    </row>
    <row r="8" spans="1:11" ht="31.5" customHeight="1" x14ac:dyDescent="0.25">
      <c r="A8" s="22" t="s">
        <v>84</v>
      </c>
      <c r="B8" s="23">
        <v>6</v>
      </c>
      <c r="C8" s="25" t="s">
        <v>117</v>
      </c>
      <c r="D8" s="5" t="s">
        <v>118</v>
      </c>
      <c r="E8" s="5">
        <v>5</v>
      </c>
      <c r="F8" s="6">
        <v>8.7100000000000009</v>
      </c>
      <c r="G8" s="6">
        <f t="shared" si="0"/>
        <v>43.550000000000004</v>
      </c>
      <c r="I8" s="12"/>
      <c r="J8" s="7" t="s">
        <v>117</v>
      </c>
      <c r="K8" s="9" t="s">
        <v>122</v>
      </c>
    </row>
    <row r="9" spans="1:11" ht="31.5" customHeight="1" x14ac:dyDescent="0.25">
      <c r="A9" s="22" t="s">
        <v>81</v>
      </c>
      <c r="B9" s="23">
        <v>7</v>
      </c>
      <c r="C9" s="24" t="s">
        <v>3</v>
      </c>
      <c r="D9" s="5" t="s">
        <v>80</v>
      </c>
      <c r="E9" s="5">
        <v>1</v>
      </c>
      <c r="F9" s="8">
        <f>0.227*1.24</f>
        <v>0.28148000000000001</v>
      </c>
      <c r="G9" s="6">
        <f t="shared" si="0"/>
        <v>0.28148000000000001</v>
      </c>
      <c r="I9" s="12"/>
      <c r="J9" s="7" t="s">
        <v>159</v>
      </c>
      <c r="K9" s="9" t="s">
        <v>43</v>
      </c>
    </row>
    <row r="10" spans="1:11" ht="31.5" customHeight="1" x14ac:dyDescent="0.25">
      <c r="A10" s="22" t="s">
        <v>81</v>
      </c>
      <c r="B10" s="23">
        <v>8</v>
      </c>
      <c r="C10" s="24" t="s">
        <v>4</v>
      </c>
      <c r="D10" s="5" t="s">
        <v>82</v>
      </c>
      <c r="E10" s="5">
        <v>1</v>
      </c>
      <c r="F10" s="8">
        <f>21.03*1.24</f>
        <v>26.077200000000001</v>
      </c>
      <c r="G10" s="6">
        <f t="shared" si="0"/>
        <v>26.077200000000001</v>
      </c>
      <c r="I10" s="12"/>
      <c r="J10" s="7" t="s">
        <v>5</v>
      </c>
      <c r="K10" s="9" t="s">
        <v>44</v>
      </c>
    </row>
    <row r="11" spans="1:11" ht="31.5" customHeight="1" x14ac:dyDescent="0.25">
      <c r="A11" s="22" t="s">
        <v>81</v>
      </c>
      <c r="B11" s="23">
        <v>9</v>
      </c>
      <c r="C11" s="24" t="s">
        <v>6</v>
      </c>
      <c r="D11" s="20">
        <v>1017673</v>
      </c>
      <c r="E11" s="5">
        <v>2</v>
      </c>
      <c r="F11" s="6">
        <f>0.125*1.24</f>
        <v>0.155</v>
      </c>
      <c r="G11" s="6">
        <f t="shared" si="0"/>
        <v>0.31</v>
      </c>
      <c r="I11" s="12"/>
      <c r="J11" s="7" t="s">
        <v>7</v>
      </c>
      <c r="K11" s="9" t="s">
        <v>46</v>
      </c>
    </row>
    <row r="12" spans="1:11" ht="31.5" customHeight="1" x14ac:dyDescent="0.25">
      <c r="A12" s="22" t="s">
        <v>81</v>
      </c>
      <c r="B12" s="23">
        <v>10</v>
      </c>
      <c r="C12" s="24" t="s">
        <v>11</v>
      </c>
      <c r="D12" s="20">
        <v>9843680</v>
      </c>
      <c r="E12" s="5">
        <v>4</v>
      </c>
      <c r="F12" s="6">
        <f>0.0154*1.24</f>
        <v>1.9096000000000002E-2</v>
      </c>
      <c r="G12" s="6">
        <f t="shared" si="0"/>
        <v>7.6384000000000007E-2</v>
      </c>
      <c r="I12" s="12"/>
      <c r="J12" s="7" t="s">
        <v>12</v>
      </c>
      <c r="K12" s="9" t="s">
        <v>48</v>
      </c>
    </row>
    <row r="13" spans="1:11" ht="31.5" customHeight="1" x14ac:dyDescent="0.25">
      <c r="A13" s="22" t="s">
        <v>81</v>
      </c>
      <c r="B13" s="23">
        <v>11</v>
      </c>
      <c r="C13" s="24" t="s">
        <v>49</v>
      </c>
      <c r="D13" s="5">
        <v>3226355</v>
      </c>
      <c r="E13" s="5">
        <v>5</v>
      </c>
      <c r="F13" s="6">
        <f>0.271*1.24</f>
        <v>0.33604000000000001</v>
      </c>
      <c r="G13" s="6">
        <f t="shared" si="0"/>
        <v>1.6802000000000001</v>
      </c>
      <c r="I13" s="12"/>
      <c r="J13" s="7" t="s">
        <v>166</v>
      </c>
      <c r="K13" s="9" t="s">
        <v>50</v>
      </c>
    </row>
    <row r="14" spans="1:11" ht="31.5" customHeight="1" x14ac:dyDescent="0.25">
      <c r="A14" s="22" t="s">
        <v>81</v>
      </c>
      <c r="B14" s="23">
        <v>12</v>
      </c>
      <c r="C14" s="21" t="s">
        <v>142</v>
      </c>
      <c r="D14" s="29" t="s">
        <v>160</v>
      </c>
      <c r="E14" s="29"/>
      <c r="F14" s="6"/>
      <c r="G14" s="6">
        <f t="shared" si="0"/>
        <v>0</v>
      </c>
      <c r="I14" s="12"/>
      <c r="J14" s="7"/>
      <c r="K14" s="9" t="s">
        <v>63</v>
      </c>
    </row>
    <row r="15" spans="1:11" ht="31.5" customHeight="1" x14ac:dyDescent="0.25">
      <c r="A15" s="22" t="s">
        <v>81</v>
      </c>
      <c r="B15" s="23">
        <v>13</v>
      </c>
      <c r="C15" s="24" t="s">
        <v>170</v>
      </c>
      <c r="D15" s="44" t="s">
        <v>164</v>
      </c>
      <c r="E15" s="44">
        <v>12</v>
      </c>
      <c r="F15" s="6">
        <f>0.34*1.24</f>
        <v>0.42160000000000003</v>
      </c>
      <c r="G15" s="6">
        <f t="shared" si="0"/>
        <v>5.0592000000000006</v>
      </c>
      <c r="I15" s="12"/>
      <c r="J15" s="7" t="s">
        <v>17</v>
      </c>
      <c r="K15" s="16" t="s">
        <v>163</v>
      </c>
    </row>
    <row r="16" spans="1:11" ht="31.5" customHeight="1" x14ac:dyDescent="0.25">
      <c r="A16" s="22" t="s">
        <v>81</v>
      </c>
      <c r="B16" s="23">
        <v>14</v>
      </c>
      <c r="C16" s="24" t="s">
        <v>171</v>
      </c>
      <c r="D16" s="44" t="s">
        <v>162</v>
      </c>
      <c r="E16" s="44">
        <v>1</v>
      </c>
      <c r="F16" s="6">
        <f>0.0188*1.24</f>
        <v>2.3311999999999999E-2</v>
      </c>
      <c r="G16" s="6">
        <f t="shared" si="0"/>
        <v>2.3311999999999999E-2</v>
      </c>
      <c r="I16" s="12"/>
      <c r="J16" s="7" t="s">
        <v>18</v>
      </c>
      <c r="K16" s="16" t="s">
        <v>161</v>
      </c>
    </row>
    <row r="17" spans="1:11" ht="31.5" customHeight="1" x14ac:dyDescent="0.25">
      <c r="A17" s="22" t="s">
        <v>81</v>
      </c>
      <c r="B17" s="23">
        <v>15</v>
      </c>
      <c r="C17" s="24" t="s">
        <v>66</v>
      </c>
      <c r="D17" s="5" t="s">
        <v>89</v>
      </c>
      <c r="E17" s="5">
        <v>8</v>
      </c>
      <c r="F17" s="6">
        <f>0.292*1.24</f>
        <v>0.36207999999999996</v>
      </c>
      <c r="G17" s="6">
        <f t="shared" si="0"/>
        <v>2.8966399999999997</v>
      </c>
      <c r="I17" s="12"/>
      <c r="J17" s="7" t="s">
        <v>19</v>
      </c>
      <c r="K17" s="9" t="s">
        <v>64</v>
      </c>
    </row>
    <row r="18" spans="1:11" ht="31.5" customHeight="1" x14ac:dyDescent="0.25">
      <c r="A18" s="22" t="s">
        <v>81</v>
      </c>
      <c r="B18" s="23">
        <v>16</v>
      </c>
      <c r="C18" s="24" t="s">
        <v>65</v>
      </c>
      <c r="D18" s="5" t="s">
        <v>90</v>
      </c>
      <c r="E18" s="5">
        <v>2</v>
      </c>
      <c r="F18" s="6">
        <f>0.0411*1.24</f>
        <v>5.0963999999999995E-2</v>
      </c>
      <c r="G18" s="6">
        <f t="shared" si="0"/>
        <v>0.10192799999999999</v>
      </c>
      <c r="I18" s="12"/>
      <c r="J18" s="7" t="s">
        <v>67</v>
      </c>
      <c r="K18" s="9" t="s">
        <v>70</v>
      </c>
    </row>
    <row r="19" spans="1:11" ht="31.5" customHeight="1" x14ac:dyDescent="0.25">
      <c r="A19" s="22" t="s">
        <v>81</v>
      </c>
      <c r="B19" s="23">
        <v>17</v>
      </c>
      <c r="C19" s="24" t="s">
        <v>179</v>
      </c>
      <c r="D19" s="44">
        <v>9463909</v>
      </c>
      <c r="E19" s="5">
        <v>4</v>
      </c>
      <c r="F19" s="6">
        <f>0.146*1.24</f>
        <v>0.18103999999999998</v>
      </c>
      <c r="G19" s="6">
        <f t="shared" si="0"/>
        <v>0.72415999999999991</v>
      </c>
      <c r="I19" s="12"/>
      <c r="J19" s="7" t="s">
        <v>68</v>
      </c>
      <c r="K19" s="16" t="s">
        <v>178</v>
      </c>
    </row>
    <row r="20" spans="1:11" ht="31.5" customHeight="1" x14ac:dyDescent="0.25">
      <c r="A20" s="22" t="s">
        <v>81</v>
      </c>
      <c r="B20" s="23">
        <v>18</v>
      </c>
      <c r="C20" s="24" t="s">
        <v>180</v>
      </c>
      <c r="D20" s="44">
        <v>9464638</v>
      </c>
      <c r="E20" s="5">
        <v>4</v>
      </c>
      <c r="F20" s="6">
        <f>0.143*1.24</f>
        <v>0.17731999999999998</v>
      </c>
      <c r="G20" s="6">
        <f>+E20*F20</f>
        <v>0.70927999999999991</v>
      </c>
      <c r="I20" s="12"/>
      <c r="J20" s="7" t="s">
        <v>20</v>
      </c>
      <c r="K20" s="16" t="s">
        <v>181</v>
      </c>
    </row>
    <row r="21" spans="1:11" ht="31.5" customHeight="1" x14ac:dyDescent="0.25">
      <c r="A21" s="22" t="s">
        <v>81</v>
      </c>
      <c r="B21" s="23">
        <v>19</v>
      </c>
      <c r="C21" s="24" t="s">
        <v>182</v>
      </c>
      <c r="D21" s="5">
        <v>9466711</v>
      </c>
      <c r="E21" s="5">
        <v>2</v>
      </c>
      <c r="F21" s="6">
        <f>0.146*1.24</f>
        <v>0.18103999999999998</v>
      </c>
      <c r="G21" s="6">
        <f t="shared" si="0"/>
        <v>0.36207999999999996</v>
      </c>
      <c r="I21" s="12"/>
      <c r="J21" s="7" t="s">
        <v>21</v>
      </c>
      <c r="K21" s="16" t="s">
        <v>183</v>
      </c>
    </row>
    <row r="22" spans="1:11" ht="31.5" customHeight="1" x14ac:dyDescent="0.25">
      <c r="A22" s="22" t="s">
        <v>81</v>
      </c>
      <c r="B22" s="23">
        <v>20</v>
      </c>
      <c r="C22" s="24" t="s">
        <v>176</v>
      </c>
      <c r="D22" s="5">
        <v>2802333</v>
      </c>
      <c r="E22" s="5">
        <v>1</v>
      </c>
      <c r="F22" s="6">
        <f>0.872*1.24</f>
        <v>1.08128</v>
      </c>
      <c r="G22" s="6">
        <f t="shared" si="0"/>
        <v>1.08128</v>
      </c>
      <c r="I22" s="12"/>
      <c r="J22" s="37" t="s">
        <v>175</v>
      </c>
      <c r="K22" s="16" t="s">
        <v>174</v>
      </c>
    </row>
    <row r="23" spans="1:11" ht="31.5" customHeight="1" x14ac:dyDescent="0.25">
      <c r="A23" s="22" t="s">
        <v>81</v>
      </c>
      <c r="B23" s="23">
        <v>21</v>
      </c>
      <c r="C23" s="24" t="s">
        <v>123</v>
      </c>
      <c r="D23" s="44">
        <v>1593464</v>
      </c>
      <c r="E23" s="5">
        <v>1</v>
      </c>
      <c r="F23" s="6">
        <f>0.425*1.24</f>
        <v>0.52700000000000002</v>
      </c>
      <c r="G23" s="6">
        <f t="shared" si="0"/>
        <v>0.52700000000000002</v>
      </c>
      <c r="I23" s="12"/>
      <c r="J23" s="7" t="s">
        <v>24</v>
      </c>
      <c r="K23" s="16" t="s">
        <v>177</v>
      </c>
    </row>
    <row r="24" spans="1:11" ht="31.5" customHeight="1" x14ac:dyDescent="0.25">
      <c r="A24" s="22" t="s">
        <v>81</v>
      </c>
      <c r="B24" s="23">
        <v>22</v>
      </c>
      <c r="C24" s="24" t="s">
        <v>25</v>
      </c>
      <c r="D24" s="20">
        <v>9756450</v>
      </c>
      <c r="E24" s="5">
        <v>1</v>
      </c>
      <c r="F24" s="6">
        <f>0.708*1.24</f>
        <v>0.87791999999999992</v>
      </c>
      <c r="G24" s="6">
        <f t="shared" si="0"/>
        <v>0.87791999999999992</v>
      </c>
      <c r="I24" s="12"/>
      <c r="J24" s="7" t="s">
        <v>26</v>
      </c>
      <c r="K24" s="9" t="s">
        <v>72</v>
      </c>
    </row>
    <row r="25" spans="1:11" ht="31.5" customHeight="1" x14ac:dyDescent="0.25">
      <c r="A25" s="22" t="s">
        <v>81</v>
      </c>
      <c r="B25" s="23">
        <v>23</v>
      </c>
      <c r="C25" s="24" t="s">
        <v>27</v>
      </c>
      <c r="D25" s="5">
        <v>3882652</v>
      </c>
      <c r="E25" s="39">
        <f>3+1</f>
        <v>4</v>
      </c>
      <c r="F25" s="6">
        <f>1.9*1.24</f>
        <v>2.3559999999999999</v>
      </c>
      <c r="G25" s="6">
        <f t="shared" si="0"/>
        <v>9.4239999999999995</v>
      </c>
      <c r="I25" s="12"/>
      <c r="J25" s="7" t="s">
        <v>28</v>
      </c>
      <c r="K25" s="9" t="s">
        <v>71</v>
      </c>
    </row>
    <row r="26" spans="1:11" ht="31.5" customHeight="1" x14ac:dyDescent="0.25">
      <c r="A26" s="22" t="s">
        <v>81</v>
      </c>
      <c r="B26" s="23">
        <v>24</v>
      </c>
      <c r="C26" s="24" t="s">
        <v>29</v>
      </c>
      <c r="D26" s="5">
        <v>3517945</v>
      </c>
      <c r="E26" s="5">
        <v>2</v>
      </c>
      <c r="F26" s="6">
        <f>5.02*1.24</f>
        <v>6.2247999999999992</v>
      </c>
      <c r="G26" s="6">
        <f t="shared" si="0"/>
        <v>12.449599999999998</v>
      </c>
      <c r="I26" s="12"/>
      <c r="J26" s="7" t="s">
        <v>30</v>
      </c>
      <c r="K26" s="9" t="s">
        <v>61</v>
      </c>
    </row>
    <row r="27" spans="1:11" ht="31.5" customHeight="1" x14ac:dyDescent="0.25">
      <c r="A27" s="22" t="s">
        <v>81</v>
      </c>
      <c r="B27" s="23">
        <v>25</v>
      </c>
      <c r="C27" s="24" t="s">
        <v>173</v>
      </c>
      <c r="D27" s="5">
        <v>2906003</v>
      </c>
      <c r="E27" s="39">
        <v>3</v>
      </c>
      <c r="F27" s="6">
        <f>0.107*1.24</f>
        <v>0.13267999999999999</v>
      </c>
      <c r="G27" s="6">
        <f t="shared" si="0"/>
        <v>0.39803999999999995</v>
      </c>
      <c r="I27" s="12"/>
      <c r="J27" s="7" t="s">
        <v>33</v>
      </c>
      <c r="K27" s="16" t="s">
        <v>74</v>
      </c>
    </row>
    <row r="28" spans="1:11" ht="31.5" customHeight="1" x14ac:dyDescent="0.25">
      <c r="A28" s="22" t="s">
        <v>81</v>
      </c>
      <c r="B28" s="23">
        <v>26</v>
      </c>
      <c r="C28" s="24" t="s">
        <v>34</v>
      </c>
      <c r="D28" s="5">
        <v>2852586</v>
      </c>
      <c r="E28" s="5">
        <v>1</v>
      </c>
      <c r="F28" s="6">
        <f>0.215*1.24</f>
        <v>0.2666</v>
      </c>
      <c r="G28" s="6">
        <f t="shared" si="0"/>
        <v>0.2666</v>
      </c>
      <c r="I28" s="12"/>
      <c r="J28" s="7" t="s">
        <v>35</v>
      </c>
      <c r="K28" s="9" t="s">
        <v>75</v>
      </c>
    </row>
    <row r="29" spans="1:11" ht="31.5" customHeight="1" x14ac:dyDescent="0.25">
      <c r="A29" s="22" t="s">
        <v>81</v>
      </c>
      <c r="B29" s="23">
        <v>27</v>
      </c>
      <c r="C29" s="24" t="s">
        <v>99</v>
      </c>
      <c r="D29" s="5">
        <v>1004301</v>
      </c>
      <c r="E29" s="5">
        <v>1</v>
      </c>
      <c r="F29" s="6">
        <f>0.9*1.24</f>
        <v>1.1160000000000001</v>
      </c>
      <c r="G29" s="6">
        <f t="shared" si="0"/>
        <v>1.1160000000000001</v>
      </c>
      <c r="I29" s="12"/>
      <c r="J29" s="7" t="s">
        <v>101</v>
      </c>
      <c r="K29" s="9" t="s">
        <v>100</v>
      </c>
    </row>
    <row r="30" spans="1:11" ht="31.5" customHeight="1" x14ac:dyDescent="0.25">
      <c r="A30" s="22" t="s">
        <v>81</v>
      </c>
      <c r="B30" s="23">
        <v>28</v>
      </c>
      <c r="C30" s="24" t="s">
        <v>102</v>
      </c>
      <c r="D30" s="5">
        <v>3580935</v>
      </c>
      <c r="E30" s="5">
        <v>1</v>
      </c>
      <c r="F30" s="6">
        <f>9.04*1.24</f>
        <v>11.209599999999998</v>
      </c>
      <c r="G30" s="6">
        <f t="shared" si="0"/>
        <v>11.209599999999998</v>
      </c>
      <c r="I30" s="12"/>
      <c r="J30" s="7" t="s">
        <v>103</v>
      </c>
      <c r="K30" s="9" t="s">
        <v>104</v>
      </c>
    </row>
    <row r="31" spans="1:11" ht="31.5" customHeight="1" x14ac:dyDescent="0.25">
      <c r="A31" s="22" t="s">
        <v>81</v>
      </c>
      <c r="B31" s="23">
        <v>29</v>
      </c>
      <c r="C31" s="24" t="s">
        <v>105</v>
      </c>
      <c r="D31" s="5">
        <v>2215971</v>
      </c>
      <c r="E31" s="5">
        <v>1</v>
      </c>
      <c r="F31" s="6">
        <f>5.36*1.24</f>
        <v>6.6464000000000008</v>
      </c>
      <c r="G31" s="6">
        <f t="shared" si="0"/>
        <v>6.6464000000000008</v>
      </c>
      <c r="I31" s="12"/>
      <c r="J31" s="7" t="s">
        <v>106</v>
      </c>
      <c r="K31" s="9" t="s">
        <v>107</v>
      </c>
    </row>
    <row r="32" spans="1:11" ht="31.5" customHeight="1" x14ac:dyDescent="0.25">
      <c r="A32" s="22" t="s">
        <v>81</v>
      </c>
      <c r="B32" s="23">
        <v>30</v>
      </c>
      <c r="C32" s="24" t="s">
        <v>108</v>
      </c>
      <c r="D32" s="5">
        <v>2576736</v>
      </c>
      <c r="E32" s="5">
        <v>1</v>
      </c>
      <c r="F32" s="6">
        <f>0.28*1.24</f>
        <v>0.34720000000000001</v>
      </c>
      <c r="G32" s="6">
        <f t="shared" si="0"/>
        <v>0.34720000000000001</v>
      </c>
      <c r="I32" s="12"/>
      <c r="J32" s="7" t="s">
        <v>110</v>
      </c>
      <c r="K32" s="9" t="s">
        <v>109</v>
      </c>
    </row>
    <row r="33" spans="1:11" ht="31.5" customHeight="1" x14ac:dyDescent="0.25">
      <c r="A33" s="22" t="s">
        <v>81</v>
      </c>
      <c r="B33" s="23">
        <v>31</v>
      </c>
      <c r="C33" s="24" t="s">
        <v>111</v>
      </c>
      <c r="D33" s="5">
        <v>2507755</v>
      </c>
      <c r="E33" s="5">
        <v>2</v>
      </c>
      <c r="F33" s="6">
        <f>0.48*1.24</f>
        <v>0.59519999999999995</v>
      </c>
      <c r="G33" s="6">
        <f t="shared" si="0"/>
        <v>1.1903999999999999</v>
      </c>
      <c r="I33" s="12"/>
      <c r="J33" s="7" t="s">
        <v>112</v>
      </c>
      <c r="K33" s="9" t="s">
        <v>113</v>
      </c>
    </row>
    <row r="34" spans="1:11" ht="31.5" customHeight="1" x14ac:dyDescent="0.25">
      <c r="A34" s="22" t="s">
        <v>81</v>
      </c>
      <c r="B34" s="23">
        <v>32</v>
      </c>
      <c r="C34" s="32" t="s">
        <v>124</v>
      </c>
      <c r="D34" s="29" t="s">
        <v>160</v>
      </c>
      <c r="E34" s="29"/>
      <c r="F34" s="6"/>
      <c r="G34" s="6">
        <f t="shared" si="0"/>
        <v>0</v>
      </c>
      <c r="I34" s="12"/>
      <c r="J34" s="7" t="s">
        <v>124</v>
      </c>
      <c r="K34" s="9" t="s">
        <v>125</v>
      </c>
    </row>
    <row r="35" spans="1:11" ht="31.5" customHeight="1" x14ac:dyDescent="0.25">
      <c r="A35" s="22" t="s">
        <v>81</v>
      </c>
      <c r="B35" s="23">
        <v>33</v>
      </c>
      <c r="C35" s="25" t="s">
        <v>130</v>
      </c>
      <c r="D35" s="5">
        <v>2400762</v>
      </c>
      <c r="E35" s="5">
        <v>12</v>
      </c>
      <c r="F35" s="6">
        <f>1.87*1.24</f>
        <v>2.3188</v>
      </c>
      <c r="G35" s="6">
        <f t="shared" si="0"/>
        <v>27.825600000000001</v>
      </c>
      <c r="I35" s="12"/>
      <c r="J35" s="7" t="s">
        <v>130</v>
      </c>
      <c r="K35" s="16" t="s">
        <v>131</v>
      </c>
    </row>
    <row r="36" spans="1:11" ht="31.5" customHeight="1" x14ac:dyDescent="0.25">
      <c r="A36" s="22" t="s">
        <v>81</v>
      </c>
      <c r="B36" s="23">
        <v>34</v>
      </c>
      <c r="C36" s="25" t="s">
        <v>136</v>
      </c>
      <c r="D36" s="5">
        <v>2822615</v>
      </c>
      <c r="E36" s="5">
        <v>2</v>
      </c>
      <c r="F36" s="6">
        <f>5.05*1.24</f>
        <v>6.2619999999999996</v>
      </c>
      <c r="G36" s="6">
        <f>+E36*F36</f>
        <v>12.523999999999999</v>
      </c>
      <c r="I36" s="12"/>
      <c r="J36" s="7" t="s">
        <v>137</v>
      </c>
      <c r="K36" s="16" t="s">
        <v>151</v>
      </c>
    </row>
    <row r="37" spans="1:11" ht="31.5" customHeight="1" x14ac:dyDescent="0.25">
      <c r="A37" s="22" t="s">
        <v>81</v>
      </c>
      <c r="B37" s="23">
        <v>35</v>
      </c>
      <c r="C37" s="24" t="s">
        <v>143</v>
      </c>
      <c r="D37" s="5">
        <v>9470581</v>
      </c>
      <c r="E37" s="5">
        <v>2</v>
      </c>
      <c r="F37" s="31">
        <f>0.14*1.24</f>
        <v>0.1736</v>
      </c>
      <c r="G37" s="31">
        <f>+E37*F37</f>
        <v>0.34720000000000001</v>
      </c>
      <c r="I37" s="12"/>
      <c r="J37" s="7" t="s">
        <v>155</v>
      </c>
      <c r="K37" s="16" t="s">
        <v>148</v>
      </c>
    </row>
    <row r="38" spans="1:11" ht="31.5" customHeight="1" x14ac:dyDescent="0.25">
      <c r="A38" s="22" t="s">
        <v>81</v>
      </c>
      <c r="B38" s="23">
        <v>36</v>
      </c>
      <c r="C38" s="25" t="s">
        <v>144</v>
      </c>
      <c r="D38" s="5" t="s">
        <v>146</v>
      </c>
      <c r="E38" s="5">
        <v>1</v>
      </c>
      <c r="F38" s="31">
        <f>0.03*1.24</f>
        <v>3.7199999999999997E-2</v>
      </c>
      <c r="G38" s="31">
        <f>+E38*F38</f>
        <v>3.7199999999999997E-2</v>
      </c>
      <c r="I38" s="12"/>
      <c r="J38" s="7" t="s">
        <v>156</v>
      </c>
      <c r="K38" s="16" t="s">
        <v>147</v>
      </c>
    </row>
    <row r="39" spans="1:11" ht="31.5" customHeight="1" x14ac:dyDescent="0.25">
      <c r="A39" s="22" t="s">
        <v>81</v>
      </c>
      <c r="B39" s="23">
        <v>37</v>
      </c>
      <c r="C39" s="25" t="s">
        <v>145</v>
      </c>
      <c r="D39" s="5" t="s">
        <v>149</v>
      </c>
      <c r="E39" s="5">
        <v>1</v>
      </c>
      <c r="F39" s="31">
        <f>0.192*1.24</f>
        <v>0.23808000000000001</v>
      </c>
      <c r="G39" s="31">
        <f t="shared" ref="G39:G40" si="1">+E39*F39</f>
        <v>0.23808000000000001</v>
      </c>
      <c r="I39" s="12"/>
      <c r="J39" s="7" t="s">
        <v>157</v>
      </c>
      <c r="K39" s="16" t="s">
        <v>150</v>
      </c>
    </row>
    <row r="40" spans="1:11" ht="31.5" customHeight="1" x14ac:dyDescent="0.25">
      <c r="A40" s="22" t="s">
        <v>81</v>
      </c>
      <c r="B40" s="23">
        <v>38</v>
      </c>
      <c r="C40" s="24" t="s">
        <v>165</v>
      </c>
      <c r="D40" s="5" t="s">
        <v>169</v>
      </c>
      <c r="E40" s="5">
        <v>1</v>
      </c>
      <c r="F40" s="31">
        <f>2.78*1.24</f>
        <v>3.4471999999999996</v>
      </c>
      <c r="G40" s="31">
        <f t="shared" si="1"/>
        <v>3.4471999999999996</v>
      </c>
      <c r="I40" s="12"/>
      <c r="J40" s="7" t="s">
        <v>167</v>
      </c>
      <c r="K40" s="16" t="s">
        <v>168</v>
      </c>
    </row>
    <row r="41" spans="1:11" ht="31.5" customHeight="1" x14ac:dyDescent="0.25">
      <c r="A41" s="22" t="s">
        <v>98</v>
      </c>
      <c r="B41" s="23">
        <v>39</v>
      </c>
      <c r="C41" s="24" t="s">
        <v>59</v>
      </c>
      <c r="D41" s="5" t="s">
        <v>97</v>
      </c>
      <c r="E41" s="5">
        <v>1</v>
      </c>
      <c r="F41" s="8">
        <v>12.8</v>
      </c>
      <c r="G41" s="6">
        <f t="shared" si="0"/>
        <v>12.8</v>
      </c>
      <c r="I41" s="12"/>
      <c r="J41" s="7" t="s">
        <v>59</v>
      </c>
      <c r="K41" s="9" t="s">
        <v>60</v>
      </c>
    </row>
    <row r="42" spans="1:11" ht="31.5" customHeight="1" x14ac:dyDescent="0.25">
      <c r="A42" s="22" t="s">
        <v>98</v>
      </c>
      <c r="B42" s="23">
        <v>40</v>
      </c>
      <c r="C42" s="38" t="s">
        <v>190</v>
      </c>
      <c r="D42" s="5" t="s">
        <v>189</v>
      </c>
      <c r="E42" s="5">
        <v>1</v>
      </c>
      <c r="F42" s="8">
        <v>4.8</v>
      </c>
      <c r="G42" s="6">
        <f t="shared" si="0"/>
        <v>4.8</v>
      </c>
      <c r="I42" s="12"/>
      <c r="J42" s="38" t="s">
        <v>188</v>
      </c>
      <c r="K42" s="16" t="s">
        <v>187</v>
      </c>
    </row>
    <row r="43" spans="1:11" ht="31.5" customHeight="1" x14ac:dyDescent="0.25">
      <c r="A43" s="22" t="s">
        <v>87</v>
      </c>
      <c r="B43" s="23">
        <v>41</v>
      </c>
      <c r="C43" s="24" t="s">
        <v>58</v>
      </c>
      <c r="D43" s="5" t="s">
        <v>88</v>
      </c>
      <c r="E43" s="5">
        <v>1</v>
      </c>
      <c r="F43" s="6">
        <v>0.55000000000000004</v>
      </c>
      <c r="G43" s="6">
        <f t="shared" si="0"/>
        <v>0.55000000000000004</v>
      </c>
      <c r="I43" s="12"/>
      <c r="J43" s="7" t="s">
        <v>13</v>
      </c>
      <c r="K43" s="9" t="s">
        <v>57</v>
      </c>
    </row>
    <row r="44" spans="1:11" ht="31.5" customHeight="1" x14ac:dyDescent="0.25">
      <c r="A44" s="22" t="s">
        <v>87</v>
      </c>
      <c r="B44" s="23">
        <v>42</v>
      </c>
      <c r="C44" s="24" t="s">
        <v>133</v>
      </c>
      <c r="D44" s="5" t="s">
        <v>127</v>
      </c>
      <c r="E44" s="5">
        <v>4</v>
      </c>
      <c r="F44" s="6">
        <v>0.5</v>
      </c>
      <c r="G44" s="6">
        <f t="shared" si="0"/>
        <v>2</v>
      </c>
      <c r="I44" s="12"/>
      <c r="J44" s="7" t="s">
        <v>14</v>
      </c>
      <c r="K44" s="9" t="s">
        <v>45</v>
      </c>
    </row>
    <row r="45" spans="1:11" ht="31.5" customHeight="1" x14ac:dyDescent="0.25">
      <c r="A45" s="22" t="s">
        <v>87</v>
      </c>
      <c r="B45" s="23">
        <v>43</v>
      </c>
      <c r="C45" s="24" t="s">
        <v>15</v>
      </c>
      <c r="D45" s="5" t="s">
        <v>172</v>
      </c>
      <c r="E45" s="5">
        <v>1</v>
      </c>
      <c r="F45" s="8">
        <v>7.06</v>
      </c>
      <c r="G45" s="6">
        <f t="shared" si="0"/>
        <v>7.06</v>
      </c>
      <c r="I45" s="12"/>
      <c r="J45" s="7" t="s">
        <v>16</v>
      </c>
      <c r="K45" s="9" t="s">
        <v>69</v>
      </c>
    </row>
    <row r="46" spans="1:11" ht="31.5" customHeight="1" x14ac:dyDescent="0.25">
      <c r="A46" s="22" t="s">
        <v>87</v>
      </c>
      <c r="B46" s="23">
        <v>44</v>
      </c>
      <c r="C46" s="24" t="s">
        <v>31</v>
      </c>
      <c r="D46" s="5" t="s">
        <v>93</v>
      </c>
      <c r="E46" s="5">
        <v>2</v>
      </c>
      <c r="F46" s="6">
        <v>0.74</v>
      </c>
      <c r="G46" s="6">
        <f t="shared" si="0"/>
        <v>1.48</v>
      </c>
      <c r="I46" s="12"/>
      <c r="J46" s="7" t="s">
        <v>32</v>
      </c>
      <c r="K46" s="9" t="s">
        <v>73</v>
      </c>
    </row>
    <row r="47" spans="1:11" ht="31.5" customHeight="1" x14ac:dyDescent="0.25">
      <c r="A47" s="22" t="s">
        <v>87</v>
      </c>
      <c r="B47" s="23">
        <v>45</v>
      </c>
      <c r="C47" s="24" t="s">
        <v>36</v>
      </c>
      <c r="D47" s="5" t="s">
        <v>128</v>
      </c>
      <c r="E47" s="5">
        <v>1</v>
      </c>
      <c r="F47" s="6">
        <v>3.26</v>
      </c>
      <c r="G47" s="6">
        <f t="shared" si="0"/>
        <v>3.26</v>
      </c>
      <c r="I47" s="12"/>
      <c r="J47" s="7" t="s">
        <v>37</v>
      </c>
      <c r="K47" s="9" t="s">
        <v>38</v>
      </c>
    </row>
    <row r="48" spans="1:11" ht="31.5" customHeight="1" x14ac:dyDescent="0.25">
      <c r="A48" s="22" t="s">
        <v>87</v>
      </c>
      <c r="B48" s="23">
        <v>46</v>
      </c>
      <c r="C48" s="24" t="s">
        <v>51</v>
      </c>
      <c r="D48" s="5" t="s">
        <v>94</v>
      </c>
      <c r="E48" s="5">
        <v>1</v>
      </c>
      <c r="F48" s="8">
        <v>28.25</v>
      </c>
      <c r="G48" s="6">
        <f t="shared" si="0"/>
        <v>28.25</v>
      </c>
      <c r="I48" s="12"/>
      <c r="J48" s="7" t="s">
        <v>51</v>
      </c>
      <c r="K48" s="9" t="s">
        <v>53</v>
      </c>
    </row>
    <row r="49" spans="1:11" ht="31.5" customHeight="1" x14ac:dyDescent="0.25">
      <c r="A49" s="22" t="s">
        <v>87</v>
      </c>
      <c r="B49" s="23">
        <v>47</v>
      </c>
      <c r="C49" s="24" t="s">
        <v>52</v>
      </c>
      <c r="D49" s="5" t="s">
        <v>95</v>
      </c>
      <c r="E49" s="5">
        <v>1</v>
      </c>
      <c r="F49" s="8">
        <v>9.1</v>
      </c>
      <c r="G49" s="6">
        <f t="shared" si="0"/>
        <v>9.1</v>
      </c>
      <c r="I49" s="12"/>
      <c r="J49" s="7" t="s">
        <v>52</v>
      </c>
      <c r="K49" s="9" t="s">
        <v>54</v>
      </c>
    </row>
    <row r="50" spans="1:11" ht="31.5" customHeight="1" x14ac:dyDescent="0.25">
      <c r="A50" s="22" t="s">
        <v>87</v>
      </c>
      <c r="B50" s="23">
        <v>48</v>
      </c>
      <c r="C50" s="24" t="s">
        <v>55</v>
      </c>
      <c r="D50" s="5" t="s">
        <v>96</v>
      </c>
      <c r="E50" s="5">
        <v>1</v>
      </c>
      <c r="F50" s="6">
        <v>36.700000000000003</v>
      </c>
      <c r="G50" s="6">
        <f t="shared" si="0"/>
        <v>36.700000000000003</v>
      </c>
      <c r="I50" s="12"/>
      <c r="J50" s="7" t="s">
        <v>55</v>
      </c>
      <c r="K50" s="9" t="s">
        <v>56</v>
      </c>
    </row>
    <row r="51" spans="1:11" ht="31.5" customHeight="1" x14ac:dyDescent="0.25">
      <c r="A51" s="22" t="s">
        <v>87</v>
      </c>
      <c r="B51" s="23">
        <v>49</v>
      </c>
      <c r="C51" s="24" t="s">
        <v>126</v>
      </c>
      <c r="D51" s="5" t="s">
        <v>134</v>
      </c>
      <c r="E51" s="5">
        <v>1</v>
      </c>
      <c r="F51" s="6">
        <v>3.21</v>
      </c>
      <c r="G51" s="6">
        <f t="shared" si="0"/>
        <v>3.21</v>
      </c>
      <c r="I51" s="19"/>
      <c r="J51" s="7" t="s">
        <v>141</v>
      </c>
      <c r="K51" s="16" t="s">
        <v>152</v>
      </c>
    </row>
    <row r="52" spans="1:11" ht="31.5" customHeight="1" x14ac:dyDescent="0.25">
      <c r="A52" s="22" t="s">
        <v>87</v>
      </c>
      <c r="B52" s="23">
        <v>50</v>
      </c>
      <c r="C52" s="24" t="s">
        <v>184</v>
      </c>
      <c r="D52" s="5" t="s">
        <v>185</v>
      </c>
      <c r="E52" s="39">
        <v>1</v>
      </c>
      <c r="F52" s="6">
        <v>4.28</v>
      </c>
      <c r="G52" s="6">
        <f t="shared" si="0"/>
        <v>4.28</v>
      </c>
      <c r="I52" s="19"/>
      <c r="J52" s="7" t="s">
        <v>184</v>
      </c>
      <c r="K52" s="16" t="s">
        <v>186</v>
      </c>
    </row>
    <row r="53" spans="1:11" ht="31.5" customHeight="1" x14ac:dyDescent="0.25">
      <c r="A53" s="22" t="s">
        <v>87</v>
      </c>
      <c r="B53" s="23">
        <v>51</v>
      </c>
      <c r="C53" s="24" t="s">
        <v>138</v>
      </c>
      <c r="D53" s="5" t="s">
        <v>135</v>
      </c>
      <c r="E53" s="5">
        <v>6</v>
      </c>
      <c r="F53" s="6">
        <v>1.81</v>
      </c>
      <c r="G53" s="6">
        <f>+E53*F53</f>
        <v>10.86</v>
      </c>
      <c r="I53" s="12"/>
      <c r="J53" s="7" t="s">
        <v>129</v>
      </c>
      <c r="K53" s="16" t="s">
        <v>153</v>
      </c>
    </row>
    <row r="54" spans="1:11" ht="35.450000000000003" customHeight="1" x14ac:dyDescent="0.25">
      <c r="A54" s="22" t="s">
        <v>87</v>
      </c>
      <c r="B54" s="23">
        <v>52</v>
      </c>
      <c r="C54" s="24" t="s">
        <v>140</v>
      </c>
      <c r="D54" s="5" t="s">
        <v>139</v>
      </c>
      <c r="E54" s="5">
        <v>1</v>
      </c>
      <c r="F54" s="6">
        <v>0.78</v>
      </c>
      <c r="G54" s="6">
        <f>+E54*F54</f>
        <v>0.78</v>
      </c>
      <c r="J54" s="7" t="s">
        <v>124</v>
      </c>
      <c r="K54" s="16" t="s">
        <v>154</v>
      </c>
    </row>
    <row r="55" spans="1:11" ht="31.5" customHeight="1" x14ac:dyDescent="0.25">
      <c r="A55" s="17"/>
      <c r="B55" s="43" t="s">
        <v>42</v>
      </c>
      <c r="C55" s="43"/>
      <c r="D55" s="43"/>
      <c r="E55" s="43"/>
      <c r="F55" s="43"/>
      <c r="G55" s="17">
        <f>+SUM(G3:G54)</f>
        <v>335.09368400000005</v>
      </c>
      <c r="I55" s="13"/>
      <c r="J55" s="7"/>
      <c r="K55" s="9"/>
    </row>
    <row r="56" spans="1:11" ht="20.25" customHeight="1" x14ac:dyDescent="0.25">
      <c r="B56" s="18" t="s">
        <v>62</v>
      </c>
    </row>
  </sheetData>
  <autoFilter ref="A2:K56" xr:uid="{00000000-0001-0000-0000-000000000000}"/>
  <sortState xmlns:xlrd2="http://schemas.microsoft.com/office/spreadsheetml/2017/richdata2" ref="A3:K54">
    <sortCondition ref="A3"/>
  </sortState>
  <mergeCells count="1">
    <mergeCell ref="B55:F55"/>
  </mergeCells>
  <hyperlinks>
    <hyperlink ref="K10" r:id="rId1" xr:uid="{00000000-0004-0000-0000-000001000000}"/>
    <hyperlink ref="K44" r:id="rId2" xr:uid="{00000000-0004-0000-0000-000002000000}"/>
    <hyperlink ref="K11" r:id="rId3" xr:uid="{00000000-0004-0000-0000-000003000000}"/>
    <hyperlink ref="K4" r:id="rId4" xr:uid="{00000000-0004-0000-0000-000004000000}"/>
    <hyperlink ref="K12" r:id="rId5" xr:uid="{00000000-0004-0000-0000-000006000000}"/>
    <hyperlink ref="K43" r:id="rId6" xr:uid="{00000000-0004-0000-0000-000007000000}"/>
    <hyperlink ref="K41" r:id="rId7" xr:uid="{00000000-0004-0000-0000-000008000000}"/>
    <hyperlink ref="K26" r:id="rId8" xr:uid="{00000000-0004-0000-0000-000009000000}"/>
    <hyperlink ref="K14" r:id="rId9" xr:uid="{00000000-0004-0000-0000-00000A000000}"/>
    <hyperlink ref="K17" r:id="rId10" xr:uid="{00000000-0004-0000-0000-00000C000000}"/>
    <hyperlink ref="K45" r:id="rId11" xr:uid="{00000000-0004-0000-0000-00000D000000}"/>
    <hyperlink ref="K18" r:id="rId12" xr:uid="{00000000-0004-0000-0000-00000F000000}"/>
    <hyperlink ref="K25" r:id="rId13" xr:uid="{00000000-0004-0000-0000-000013000000}"/>
    <hyperlink ref="K24" r:id="rId14" xr:uid="{00000000-0004-0000-0000-000015000000}"/>
    <hyperlink ref="K46" r:id="rId15" xr:uid="{00000000-0004-0000-0000-000016000000}"/>
    <hyperlink ref="K27" r:id="rId16" xr:uid="{00000000-0004-0000-0000-000017000000}"/>
    <hyperlink ref="K9" r:id="rId17" xr:uid="{00000000-0004-0000-0000-000000000000}"/>
    <hyperlink ref="K3" r:id="rId18" xr:uid="{B4FAEB04-6AF4-4E90-A3AB-71BF29C7BEE9}"/>
    <hyperlink ref="K15" r:id="rId19" xr:uid="{EB85F909-C8EF-4754-B282-B151961EF520}"/>
    <hyperlink ref="K5" r:id="rId20" xr:uid="{DF1F6A69-55CB-4411-8213-3681FE37D375}"/>
    <hyperlink ref="K29" r:id="rId21" xr:uid="{8E6ECB05-B5CB-4E3E-9328-9341C6BDE7DB}"/>
    <hyperlink ref="K30" r:id="rId22" xr:uid="{CA34D910-11BB-41E9-82B3-6903CD2E91A8}"/>
    <hyperlink ref="K31" r:id="rId23" xr:uid="{19F946FB-17CF-45F3-8F32-B29E372EDAFC}"/>
    <hyperlink ref="K32" r:id="rId24" xr:uid="{3683D271-ED41-45CE-B566-AD72B1ED42D9}"/>
    <hyperlink ref="K33" r:id="rId25" xr:uid="{699064E1-77E1-4F6B-88B3-EE6FA08D4DA2}"/>
    <hyperlink ref="K6" r:id="rId26" xr:uid="{7950712C-FE92-43D4-B12A-E3EDFF3152A7}"/>
    <hyperlink ref="K7" r:id="rId27" xr:uid="{E06BFB91-A9D4-4916-AB50-95373C61F157}"/>
    <hyperlink ref="K8" r:id="rId28" xr:uid="{69BB9D7B-45C8-4C65-9041-335049BFFE3F}"/>
    <hyperlink ref="K34" r:id="rId29" xr:uid="{F7BCA74D-6891-44BE-8226-39B2D678421E}"/>
    <hyperlink ref="K35" r:id="rId30" xr:uid="{25357FA3-5446-4C11-A682-0F7D63ACDD41}"/>
    <hyperlink ref="K38" r:id="rId31" xr:uid="{48958863-4E9A-4DD4-BCE8-C636688B424F}"/>
    <hyperlink ref="K37" r:id="rId32" xr:uid="{38FB07DD-FBD6-419A-BEDD-EAB08D995189}"/>
    <hyperlink ref="K39" r:id="rId33" xr:uid="{9CB09CAB-31E5-4A59-BE88-5F47C7E4D1B9}"/>
    <hyperlink ref="K36" r:id="rId34" xr:uid="{BE4E312F-97D6-4667-BF1C-88C3E075607B}"/>
    <hyperlink ref="K51" r:id="rId35" xr:uid="{4ABF3F60-0FA6-43F6-8AC8-FE4FCD4A43CE}"/>
    <hyperlink ref="K53" r:id="rId36" xr:uid="{1A690EBB-0FFF-4E22-9101-794362CCDC91}"/>
    <hyperlink ref="K16" r:id="rId37" xr:uid="{E60B31C7-BD83-4894-893D-0ABC6402A0F6}"/>
    <hyperlink ref="K40" r:id="rId38" xr:uid="{6552F8A8-113E-464F-B792-F6B3939DF4EA}"/>
    <hyperlink ref="K22" r:id="rId39" xr:uid="{4737EBF9-3D43-4B8E-84B6-A01E1BBB68C4}"/>
    <hyperlink ref="K23" r:id="rId40" xr:uid="{ADDDED3E-5B15-4504-8C5D-AC32C0E63245}"/>
    <hyperlink ref="K20" r:id="rId41" xr:uid="{C115C288-F4EE-4212-A31C-4CF2AB93452B}"/>
    <hyperlink ref="K21" r:id="rId42" xr:uid="{F05900B1-0644-4120-A49C-EF06FEE83EF6}"/>
    <hyperlink ref="K19" r:id="rId43" xr:uid="{0339ECF4-AB58-4EF2-B1E3-9B5BCF15A98F}"/>
    <hyperlink ref="K52" r:id="rId44" xr:uid="{AA3F01FA-1593-4CF2-B7B5-B6E09434EBA8}"/>
    <hyperlink ref="K54" r:id="rId45" xr:uid="{BCC1DB59-A115-4A5F-A753-D5D30323DED4}"/>
    <hyperlink ref="K42" r:id="rId46" xr:uid="{D56F697B-1F2B-4FAA-8E4F-D965B1687E20}"/>
  </hyperlinks>
  <pageMargins left="0.98425196850393704" right="0.98425196850393704" top="0.98425196850393704" bottom="0.98425196850393704" header="0.51181102362204722" footer="0.51181102362204722"/>
  <pageSetup paperSize="9" scale="35" orientation="portrait" horizontalDpi="4294967292" verticalDpi="1200" r:id="rId47"/>
  <colBreaks count="2" manualBreakCount="2">
    <brk id="8" max="1048575" man="1"/>
    <brk id="11" max="40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C 7 T E W N g 3 g f K m A A A A 9 g A A A B I A H A B D b 2 5 m a W c v U G F j a 2 F n Z S 5 4 b W w g o h g A K K A U A A A A A A A A A A A A A A A A A A A A A A A A A A A A h Y 9 B C s I w F E S v U r J v k k a E U n 7 T h S A I F g R B 3 I Y Y 2 2 D 7 K 2 1 q e j c X H s k r W N G q O 5 f z 5 i 1 m 7 t c b Z E N d B R f T d r b B l E S U k 8 C g b g 4 W i 5 T 0 7 h j G J J O w U f q k C h O M M n b J 0 B 1 S U j p 3 T h j z 3 l M / o 0 1 b M M F 5 x P b 5 e q t L U y v y k e 1 / O b T Y O Y X a E A m 7 1 x g p a C R i K u a C c m A T h N z i V x D j 3 m f 7 A 2 H R V 6 5 v j T Q Y L l f A p g j s / U E + A F B L A w Q U A A I A C A A L t M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7 T E W A r 6 / D e B A Q A A p Q g A A B M A H A B G b 3 J t d W x h c y 9 T Z W N 0 a W 9 u M S 5 t I K I Y A C i g F A A A A A A A A A A A A A A A A A A A A A A A A A A A A O 2 V 3 0 r D M B T G 7 w d 7 h x B v O i g F R V Q c v Z A W U f A v n V e r S N a e b Y H 0 Z C S n w z J 8 G B / A p / D F z O y w k 0 3 U C w V x v W n 7 f c m X c 5 o f j Y W M p E a W 1 P f t b r v V b t m x M J C z Q k g c a G F y F j I F 1 G 4 x d y W 6 N B k 4 J b L T I N Z Z W Q C S d y w V B J F G c i / W 4 9 F h e m P B 2 H S s c V S l l w i x k V N I z 5 8 f K 0 b P T z h O 3 8 K D z E 5 5 x + / H o G Q h C U z I u 9 x n k V Z l g T Y 8 8 N l 1 q Q k S q h S E z W N w o R F u O 3 5 d 1 R a / M r p w X s 5 O Q O R u a e 5 K 7 I m B G 7 h w F r p X N + C z / k I / U i r J h B L G h m T K 5 c h o L H D k E n v V B J q 4 n h F o h 9 o U d Y V z 0 3 p r 1 v d n M 3 6 a u 0 5 O k f Z 2 g / m 4 B 5 / N e A x W j l C Q N s 4 j p z K C e 3 q 1 j r W m i Z F I K 8 5 1 K Z A k V R / H u c 1 b m Z W U k 4 m S Y J j A n B k Y r g x Y E e 6 2 3 0 k P n X Z L 4 t r v s Q w K Y K Z d z 2 d R / B O k N O k b V P 4 8 K k O p 3 L 7 9 B C Z 1 8 i e I 7 G 8 Q + S V E v s j D F m 9 O G W + n w z d H z X + A 4 5 v / j x d Q S w E C L Q A U A A I A C A A L t M R Y 2 D e B 8 q Y A A A D 2 A A A A E g A A A A A A A A A A A A A A A A A A A A A A Q 2 9 u Z m l n L 1 B h Y 2 t h Z 2 U u e G 1 s U E s B A i 0 A F A A C A A g A C 7 T E W A / K 6 a u k A A A A 6 Q A A A B M A A A A A A A A A A A A A A A A A 8 g A A A F t D b 2 5 0 Z W 5 0 X 1 R 5 c G V z X S 5 4 b W x Q S w E C L Q A U A A I A C A A L t M R Y C v r 8 N 4 E B A A C l C A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L A A A A A A A A O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l u Y m 9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z Q 1 Z j d h Z C 0 z M z J l L T Q w N D E t O D I 3 Y S 1 h Z j Y y Z m J j Z D N l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g 6 N D I 6 M D A u N T g 0 N z A 5 M F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m J v Y X J k L 0 N o Y W 5 n Z W Q g V H l w Z S 5 7 S W Q s M H 0 m c X V v d D s s J n F 1 b 3 Q 7 U 2 V j d G l v b j E v b W F p b m J v Y X J k L 0 N o Y W 5 n Z W Q g V H l w Z S 5 7 R G V z a W d u Y X R v c i w x f S Z x d W 9 0 O y w m c X V v d D t T Z W N 0 a W 9 u M S 9 t Y W l u Y m 9 h c m Q v Q 2 h h b m d l Z C B U e X B l L n t G b 2 9 0 c H J p b n Q s M n 0 m c X V v d D s s J n F 1 b 3 Q 7 U 2 V j d G l v b j E v b W F p b m J v Y X J k L 0 N o Y W 5 n Z W Q g V H l w Z S 5 7 U X V h b n R p d H k s M 3 0 m c X V v d D s s J n F 1 b 3 Q 7 U 2 V j d G l v b j E v b W F p b m J v Y X J k L 0 N o Y W 5 n Z W Q g V H l w Z S 5 7 R G V z a W d u Y X R p b 2 4 s N H 0 m c X V v d D s s J n F 1 b 3 Q 7 U 2 V j d G l v b j E v b W F p b m J v Y X J k L 0 N o Y W 5 n Z W Q g V H l w Z S 5 7 U 3 V w c G x p Z X I g Y W 5 k I H J l Z i w 1 f S Z x d W 9 0 O y w m c X V v d D t T Z W N 0 a W 9 u M S 9 t Y W l u Y m 9 h c m Q v Q 2 h h b m d l Z C B U e X B l L n s s N n 0 m c X V v d D s s J n F 1 b 3 Q 7 U 2 V j d G l v b j E v b W F p b m J v Y X J k L 0 N o Y W 5 n Z W Q g V H l w Z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F p b m J v Y X J k L 0 N o Y W 5 n Z W Q g V H l w Z S 5 7 S W Q s M H 0 m c X V v d D s s J n F 1 b 3 Q 7 U 2 V j d G l v b j E v b W F p b m J v Y X J k L 0 N o Y W 5 n Z W Q g V H l w Z S 5 7 R G V z a W d u Y X R v c i w x f S Z x d W 9 0 O y w m c X V v d D t T Z W N 0 a W 9 u M S 9 t Y W l u Y m 9 h c m Q v Q 2 h h b m d l Z C B U e X B l L n t G b 2 9 0 c H J p b n Q s M n 0 m c X V v d D s s J n F 1 b 3 Q 7 U 2 V j d G l v b j E v b W F p b m J v Y X J k L 0 N o Y W 5 n Z W Q g V H l w Z S 5 7 U X V h b n R p d H k s M 3 0 m c X V v d D s s J n F 1 b 3 Q 7 U 2 V j d G l v b j E v b W F p b m J v Y X J k L 0 N o Y W 5 n Z W Q g V H l w Z S 5 7 R G V z a W d u Y X R p b 2 4 s N H 0 m c X V v d D s s J n F 1 b 3 Q 7 U 2 V j d G l v b j E v b W F p b m J v Y X J k L 0 N o Y W 5 n Z W Q g V H l w Z S 5 7 U 3 V w c G x p Z X I g Y W 5 k I H J l Z i w 1 f S Z x d W 9 0 O y w m c X V v d D t T Z W N 0 a W 9 u M S 9 t Y W l u Y m 9 h c m Q v Q 2 h h b m d l Z C B U e X B l L n s s N n 0 m c X V v d D s s J n F 1 b 3 Q 7 U 2 V j d G l v b j E v b W F p b m J v Y X J k L 0 N o Y W 5 n Z W Q g V H l w Z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W 5 i b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Y m 9 h c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J v Y X J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j b 2 R l c k x D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y O T I y M z M x L T Y w Z T U t N D d j N y 1 h O G I 1 L T g z N T h i Z m M 1 Z m R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4 O j Q z O j U w L j U w N z Y y O T F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Y 2 9 k Z X J M Q 0 Q v Q 2 h h b m d l Z C B U e X B l L n t J Z C w w f S Z x d W 9 0 O y w m c X V v d D t T Z W N 0 a W 9 u M S 9 l b m N v Z G V y T E N E L 0 N o Y W 5 n Z W Q g V H l w Z S 5 7 R G V z a W d u Y X R v c i w x f S Z x d W 9 0 O y w m c X V v d D t T Z W N 0 a W 9 u M S 9 l b m N v Z G V y T E N E L 0 N o Y W 5 n Z W Q g V H l w Z S 5 7 R m 9 v d H B y a W 5 0 L D J 9 J n F 1 b 3 Q 7 L C Z x d W 9 0 O 1 N l Y 3 R p b 2 4 x L 2 V u Y 2 9 k Z X J M Q 0 Q v Q 2 h h b m d l Z C B U e X B l L n t R d W F u d G l 0 e S w z f S Z x d W 9 0 O y w m c X V v d D t T Z W N 0 a W 9 u M S 9 l b m N v Z G V y T E N E L 0 N o Y W 5 n Z W Q g V H l w Z S 5 7 R G V z a W d u Y X R p b 2 4 s N H 0 m c X V v d D s s J n F 1 b 3 Q 7 U 2 V j d G l v b j E v Z W 5 j b 2 R l c k x D R C 9 D a G F u Z 2 V k I F R 5 c G U u e 1 N 1 c H B s a W V y I G F u Z C B y Z W Y s N X 0 m c X V v d D s s J n F 1 b 3 Q 7 U 2 V j d G l v b j E v Z W 5 j b 2 R l c k x D R C 9 D a G F u Z 2 V k I F R 5 c G U u e y w 2 f S Z x d W 9 0 O y w m c X V v d D t T Z W N 0 a W 9 u M S 9 l b m N v Z G V y T E N E L 0 N o Y W 5 n Z W Q g V H l w Z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5 j b 2 R l c k x D R C 9 D a G F u Z 2 V k I F R 5 c G U u e 0 l k L D B 9 J n F 1 b 3 Q 7 L C Z x d W 9 0 O 1 N l Y 3 R p b 2 4 x L 2 V u Y 2 9 k Z X J M Q 0 Q v Q 2 h h b m d l Z C B U e X B l L n t E Z X N p Z 2 5 h d G 9 y L D F 9 J n F 1 b 3 Q 7 L C Z x d W 9 0 O 1 N l Y 3 R p b 2 4 x L 2 V u Y 2 9 k Z X J M Q 0 Q v Q 2 h h b m d l Z C B U e X B l L n t G b 2 9 0 c H J p b n Q s M n 0 m c X V v d D s s J n F 1 b 3 Q 7 U 2 V j d G l v b j E v Z W 5 j b 2 R l c k x D R C 9 D a G F u Z 2 V k I F R 5 c G U u e 1 F 1 Y W 5 0 a X R 5 L D N 9 J n F 1 b 3 Q 7 L C Z x d W 9 0 O 1 N l Y 3 R p b 2 4 x L 2 V u Y 2 9 k Z X J M Q 0 Q v Q 2 h h b m d l Z C B U e X B l L n t E Z X N p Z 2 5 h d G l v b i w 0 f S Z x d W 9 0 O y w m c X V v d D t T Z W N 0 a W 9 u M S 9 l b m N v Z G V y T E N E L 0 N o Y W 5 n Z W Q g V H l w Z S 5 7 U 3 V w c G x p Z X I g Y W 5 k I H J l Z i w 1 f S Z x d W 9 0 O y w m c X V v d D t T Z W N 0 a W 9 u M S 9 l b m N v Z G V y T E N E L 0 N o Y W 5 n Z W Q g V H l w Z S 5 7 L D Z 9 J n F 1 b 3 Q 7 L C Z x d W 9 0 O 1 N l Y 3 R p b 2 4 x L 2 V u Y 2 9 k Z X J M Q 0 Q v Q 2 h h b m d l Z C B U e X B l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j b 2 R l c k x D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N v Z G V y T E N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Y 2 9 k Z X J M Q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2 Q w M T J i N i 1 i N j U x L T Q 4 M W I t Y j g 4 Z i 0 2 N j h k M T k y M m E y N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O D o 0 N T o z M S 4 2 O D Y 2 O T Q 3 W i I g L z 4 8 R W 5 0 c n k g V H l w Z T 0 i R m l s b E N v b H V t b l R 5 c G V z I i B W Y W x 1 Z T 0 i c 0 F 3 W U d B d 1 l H Q m c 9 P S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0 Z X I v Q 2 h h b m d l Z C B U e X B l L n t J Z C w w f S Z x d W 9 0 O y w m c X V v d D t T Z W N 0 a W 9 u M S 9 m a W x 0 Z X I v Q 2 h h b m d l Z C B U e X B l L n t E Z X N p Z 2 5 h d G 9 y L D F 9 J n F 1 b 3 Q 7 L C Z x d W 9 0 O 1 N l Y 3 R p b 2 4 x L 2 Z p b H R l c i 9 D a G F u Z 2 V k I F R 5 c G U u e 0 Z v b 3 R w c m l u d C w y f S Z x d W 9 0 O y w m c X V v d D t T Z W N 0 a W 9 u M S 9 m a W x 0 Z X I v Q 2 h h b m d l Z C B U e X B l L n t R d W F u d G l 0 e S w z f S Z x d W 9 0 O y w m c X V v d D t T Z W N 0 a W 9 u M S 9 m a W x 0 Z X I v Q 2 h h b m d l Z C B U e X B l L n t E Z X N p Z 2 5 h d G l v b i w 0 f S Z x d W 9 0 O y w m c X V v d D t T Z W N 0 a W 9 u M S 9 m a W x 0 Z X I v Q 2 h h b m d l Z C B U e X B l L n t T d X B w b G l l c i B h b m Q g c m V m L D V 9 J n F 1 b 3 Q 7 L C Z x d W 9 0 O 1 N l Y 3 R p b 2 4 x L 2 Z p b H R l c i 9 D a G F u Z 2 V k I F R 5 c G U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a W x 0 Z X I v Q 2 h h b m d l Z C B U e X B l L n t J Z C w w f S Z x d W 9 0 O y w m c X V v d D t T Z W N 0 a W 9 u M S 9 m a W x 0 Z X I v Q 2 h h b m d l Z C B U e X B l L n t E Z X N p Z 2 5 h d G 9 y L D F 9 J n F 1 b 3 Q 7 L C Z x d W 9 0 O 1 N l Y 3 R p b 2 4 x L 2 Z p b H R l c i 9 D a G F u Z 2 V k I F R 5 c G U u e 0 Z v b 3 R w c m l u d C w y f S Z x d W 9 0 O y w m c X V v d D t T Z W N 0 a W 9 u M S 9 m a W x 0 Z X I v Q 2 h h b m d l Z C B U e X B l L n t R d W F u d G l 0 e S w z f S Z x d W 9 0 O y w m c X V v d D t T Z W N 0 a W 9 u M S 9 m a W x 0 Z X I v Q 2 h h b m d l Z C B U e X B l L n t E Z X N p Z 2 5 h d G l v b i w 0 f S Z x d W 9 0 O y w m c X V v d D t T Z W N 0 a W 9 u M S 9 m a W x 0 Z X I v Q 2 h h b m d l Z C B U e X B l L n t T d X B w b G l l c i B h b m Q g c m V m L D V 9 J n F 1 b 3 Q 7 L C Z x d W 9 0 O 1 N l Y 3 R p b 2 4 x L 2 Z p b H R l c i 9 D a G F u Z 2 V k I F R 5 c G U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H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Y m 9 h c m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T M 2 N T Q w Y i 0 x O D U x L T R m N W U t O D V i Y i 1 m Z j E 5 M m I 1 O D J m Y W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4 O j Q y O j A w L j U 4 N D c w O T B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k Z p b G x D b 3 V u d C I g V m F s d W U 9 I m w y N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m J v Y X J k L 0 N o Y W 5 n Z W Q g V H l w Z S 5 7 S W Q s M H 0 m c X V v d D s s J n F 1 b 3 Q 7 U 2 V j d G l v b j E v b W F p b m J v Y X J k L 0 N o Y W 5 n Z W Q g V H l w Z S 5 7 R G V z a W d u Y X R v c i w x f S Z x d W 9 0 O y w m c X V v d D t T Z W N 0 a W 9 u M S 9 t Y W l u Y m 9 h c m Q v Q 2 h h b m d l Z C B U e X B l L n t G b 2 9 0 c H J p b n Q s M n 0 m c X V v d D s s J n F 1 b 3 Q 7 U 2 V j d G l v b j E v b W F p b m J v Y X J k L 0 N o Y W 5 n Z W Q g V H l w Z S 5 7 U X V h b n R p d H k s M 3 0 m c X V v d D s s J n F 1 b 3 Q 7 U 2 V j d G l v b j E v b W F p b m J v Y X J k L 0 N o Y W 5 n Z W Q g V H l w Z S 5 7 R G V z a W d u Y X R p b 2 4 s N H 0 m c X V v d D s s J n F 1 b 3 Q 7 U 2 V j d G l v b j E v b W F p b m J v Y X J k L 0 N o Y W 5 n Z W Q g V H l w Z S 5 7 U 3 V w c G x p Z X I g Y W 5 k I H J l Z i w 1 f S Z x d W 9 0 O y w m c X V v d D t T Z W N 0 a W 9 u M S 9 t Y W l u Y m 9 h c m Q v Q 2 h h b m d l Z C B U e X B l L n s s N n 0 m c X V v d D s s J n F 1 b 3 Q 7 U 2 V j d G l v b j E v b W F p b m J v Y X J k L 0 N o Y W 5 n Z W Q g V H l w Z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F p b m J v Y X J k L 0 N o Y W 5 n Z W Q g V H l w Z S 5 7 S W Q s M H 0 m c X V v d D s s J n F 1 b 3 Q 7 U 2 V j d G l v b j E v b W F p b m J v Y X J k L 0 N o Y W 5 n Z W Q g V H l w Z S 5 7 R G V z a W d u Y X R v c i w x f S Z x d W 9 0 O y w m c X V v d D t T Z W N 0 a W 9 u M S 9 t Y W l u Y m 9 h c m Q v Q 2 h h b m d l Z C B U e X B l L n t G b 2 9 0 c H J p b n Q s M n 0 m c X V v d D s s J n F 1 b 3 Q 7 U 2 V j d G l v b j E v b W F p b m J v Y X J k L 0 N o Y W 5 n Z W Q g V H l w Z S 5 7 U X V h b n R p d H k s M 3 0 m c X V v d D s s J n F 1 b 3 Q 7 U 2 V j d G l v b j E v b W F p b m J v Y X J k L 0 N o Y W 5 n Z W Q g V H l w Z S 5 7 R G V z a W d u Y X R p b 2 4 s N H 0 m c X V v d D s s J n F 1 b 3 Q 7 U 2 V j d G l v b j E v b W F p b m J v Y X J k L 0 N o Y W 5 n Z W Q g V H l w Z S 5 7 U 3 V w c G x p Z X I g Y W 5 k I H J l Z i w 1 f S Z x d W 9 0 O y w m c X V v d D t T Z W N 0 a W 9 u M S 9 t Y W l u Y m 9 h c m Q v Q 2 h h b m d l Z C B U e X B l L n s s N n 0 m c X V v d D s s J n F 1 b 3 Q 7 U 2 V j d G l v b j E v b W F p b m J v Y X J k L 0 N o Y W 5 n Z W Q g V H l w Z S 5 7 X z E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l u Y m 9 h c m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J v Y X J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i b 2 F y Z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e b Y K w 6 O q Q Z w S s M z Y E 0 Z J A A A A A A I A A A A A A B B m A A A A A Q A A I A A A A B 1 Z l U c Z E P W x j K D Y s 3 o L V p R l D 2 J D G M l p 9 t R X C V I 8 c w W b A A A A A A 6 A A A A A A g A A I A A A A M 9 P X c N x q F p D 5 x a G m T K K G x 0 D l f A y N j 5 I k v R d q d 6 v I T i 2 U A A A A L M N 3 K h P g l g N d N U S p W A x E c p V q L E f V P O 0 r 5 d f n z w V I A b 1 6 x Q z O o S R + 5 m a I x + A D Z F D j z v s F G + U s d k l y F O k v Z 2 q i i q 5 q U X v p G R + U I K n U d S 8 f p g B Q A A A A P I x y 9 9 q P J G y D 6 / P R 0 z g X R h G R w x 4 e 5 e b k b t u k h N Y O V 3 b 0 d u p A l y q K j w Q 5 O H l a 5 g G 6 J 2 J t f z r 5 a 3 n 6 R 8 s b R T A Q L c = < / D a t a M a s h u p > 
</file>

<file path=customXml/itemProps1.xml><?xml version="1.0" encoding="utf-8"?>
<ds:datastoreItem xmlns:ds="http://schemas.openxmlformats.org/officeDocument/2006/customXml" ds:itemID="{15D7BB67-F77D-47D2-BCC6-904B5DEA84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Dang</dc:creator>
  <cp:lastModifiedBy>Yen Dang</cp:lastModifiedBy>
  <cp:lastPrinted>2024-03-18T08:57:24Z</cp:lastPrinted>
  <dcterms:created xsi:type="dcterms:W3CDTF">2024-03-17T21:51:50Z</dcterms:created>
  <dcterms:modified xsi:type="dcterms:W3CDTF">2024-10-14T10:43:46Z</dcterms:modified>
</cp:coreProperties>
</file>