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oli\OneDrive\Konkuk\1-2\정보통계학\"/>
    </mc:Choice>
  </mc:AlternateContent>
  <xr:revisionPtr revIDLastSave="0" documentId="BF03FD90B5BF8B9164FB35EEAD1233156763C622" xr6:coauthVersionLast="28" xr6:coauthVersionMax="28" xr10:uidLastSave="{00000000-0000-0000-0000-000000000000}"/>
  <bookViews>
    <workbookView xWindow="480" yWindow="48" windowWidth="18204" windowHeight="11016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K291" i="1" l="1"/>
  <c r="K290" i="1"/>
  <c r="K287" i="1"/>
  <c r="K286" i="1"/>
  <c r="K275" i="1"/>
  <c r="K274" i="1"/>
  <c r="K271" i="1"/>
  <c r="K270" i="1"/>
  <c r="S278" i="1"/>
  <c r="O282" i="1"/>
  <c r="K282" i="1"/>
  <c r="N279" i="1"/>
  <c r="K278" i="1"/>
  <c r="L267" i="1" l="1"/>
  <c r="K267" i="1"/>
  <c r="J241" i="1"/>
  <c r="K241" i="1"/>
  <c r="L241" i="1"/>
  <c r="M241" i="1"/>
  <c r="N241" i="1"/>
  <c r="K240" i="1"/>
  <c r="L240" i="1"/>
  <c r="M240" i="1"/>
  <c r="N240" i="1"/>
  <c r="J240" i="1"/>
  <c r="K176" i="1" l="1"/>
  <c r="K175" i="1"/>
  <c r="J157" i="1"/>
  <c r="K153" i="1"/>
  <c r="J153" i="1"/>
  <c r="H290" i="1"/>
  <c r="H286" i="1"/>
  <c r="H282" i="1"/>
  <c r="I282" i="1" s="1"/>
  <c r="H278" i="1"/>
  <c r="H274" i="1"/>
  <c r="H270" i="1"/>
  <c r="C267" i="1"/>
  <c r="B241" i="1"/>
  <c r="C241" i="1"/>
  <c r="D241" i="1"/>
  <c r="E241" i="1"/>
  <c r="F241" i="1"/>
  <c r="C240" i="1"/>
  <c r="D240" i="1"/>
  <c r="E240" i="1"/>
  <c r="F240" i="1"/>
  <c r="B240" i="1"/>
  <c r="H176" i="1"/>
  <c r="H175" i="1"/>
  <c r="H169" i="1"/>
  <c r="H167" i="1"/>
  <c r="G167" i="1"/>
  <c r="H166" i="1"/>
  <c r="F166" i="1"/>
  <c r="K169" i="1" s="1"/>
  <c r="E157" i="1"/>
  <c r="E153" i="1"/>
  <c r="E132" i="1"/>
  <c r="E144" i="1"/>
  <c r="E138" i="1"/>
  <c r="E137" i="1"/>
  <c r="E123" i="1"/>
  <c r="E122" i="1"/>
  <c r="E117" i="1"/>
  <c r="E116" i="1"/>
  <c r="E112" i="1"/>
  <c r="E110" i="1"/>
  <c r="F101" i="1"/>
  <c r="E101" i="1"/>
  <c r="G105" i="1"/>
  <c r="K166" i="1" l="1"/>
  <c r="G101" i="1"/>
  <c r="I167" i="1"/>
  <c r="E139" i="1"/>
  <c r="E100" i="1"/>
  <c r="E99" i="1"/>
  <c r="E76" i="1"/>
  <c r="E77" i="1" s="1"/>
  <c r="E78" i="1" s="1"/>
  <c r="E88" i="1"/>
  <c r="E89" i="1" s="1"/>
  <c r="E90" i="1" s="1"/>
  <c r="E57" i="1"/>
  <c r="D57" i="1"/>
  <c r="C57" i="1"/>
  <c r="F56" i="1"/>
  <c r="F62" i="1" s="1"/>
  <c r="F55" i="1"/>
  <c r="F61" i="1" s="1"/>
  <c r="E39" i="1"/>
  <c r="D39" i="1"/>
  <c r="C39" i="1"/>
  <c r="F38" i="1"/>
  <c r="F37" i="1"/>
  <c r="D28" i="1"/>
  <c r="D27" i="1"/>
  <c r="D26" i="1"/>
  <c r="D18" i="1"/>
  <c r="D17" i="1"/>
  <c r="D9" i="1"/>
  <c r="F60" i="1" l="1"/>
  <c r="F64" i="1"/>
  <c r="F59" i="1"/>
  <c r="F63" i="1"/>
  <c r="F57" i="1"/>
  <c r="F39" i="1"/>
</calcChain>
</file>

<file path=xl/sharedStrings.xml><?xml version="1.0" encoding="utf-8"?>
<sst xmlns="http://schemas.openxmlformats.org/spreadsheetml/2006/main" count="166" uniqueCount="133">
  <si>
    <t>x</t>
    <phoneticPr fontId="2" type="noConversion"/>
  </si>
  <si>
    <t>P(X=x)</t>
    <phoneticPr fontId="2" type="noConversion"/>
  </si>
  <si>
    <t>P(0&lt;X&lt;1)</t>
    <phoneticPr fontId="2" type="noConversion"/>
  </si>
  <si>
    <t>동전 한 번 던져서 앞면이 나올 확률</t>
    <phoneticPr fontId="2" type="noConversion"/>
  </si>
  <si>
    <t>동전 두 번 던져서 앞면이 나올 확률</t>
    <phoneticPr fontId="2" type="noConversion"/>
  </si>
  <si>
    <t>동전 세 번 던져서 앞면이 나올 확률</t>
    <phoneticPr fontId="2" type="noConversion"/>
  </si>
  <si>
    <t>P(0&lt;X&lt;2)</t>
    <phoneticPr fontId="2" type="noConversion"/>
  </si>
  <si>
    <t>P(0&lt;X&lt;3)</t>
    <phoneticPr fontId="2" type="noConversion"/>
  </si>
  <si>
    <t>영동대교</t>
    <phoneticPr fontId="2" type="noConversion"/>
  </si>
  <si>
    <t>30분 이하</t>
    <phoneticPr fontId="2" type="noConversion"/>
  </si>
  <si>
    <t>30분 이상</t>
    <phoneticPr fontId="2" type="noConversion"/>
  </si>
  <si>
    <t>합계</t>
    <phoneticPr fontId="2" type="noConversion"/>
  </si>
  <si>
    <t>결합확률</t>
    <phoneticPr fontId="2" type="noConversion"/>
  </si>
  <si>
    <t>영동대교를 건널 때 30분 이상 걸릴 확률</t>
    <phoneticPr fontId="2" type="noConversion"/>
  </si>
  <si>
    <t>청담대교</t>
    <phoneticPr fontId="2" type="noConversion"/>
  </si>
  <si>
    <t>성수대교</t>
    <phoneticPr fontId="2" type="noConversion"/>
  </si>
  <si>
    <t>=D38</t>
    <phoneticPr fontId="2" type="noConversion"/>
  </si>
  <si>
    <t>청담대교를 건널 때 30분 이상 걸릴 확률</t>
    <phoneticPr fontId="2" type="noConversion"/>
  </si>
  <si>
    <t>청담대교를 건널 때 30분 이하 걸릴 확률</t>
    <phoneticPr fontId="2" type="noConversion"/>
  </si>
  <si>
    <t>영동대교를 건널 때 30분 이하 걸릴 확률</t>
    <phoneticPr fontId="2" type="noConversion"/>
  </si>
  <si>
    <t>성수대교를 건널 때 30분 이상 걸릴 확률</t>
    <phoneticPr fontId="2" type="noConversion"/>
  </si>
  <si>
    <t>성수대교를 건널 때 30분 이하 걸릴 확률</t>
    <phoneticPr fontId="2" type="noConversion"/>
  </si>
  <si>
    <t>주변확률</t>
    <phoneticPr fontId="2" type="noConversion"/>
  </si>
  <si>
    <t>30분 이하 걸릴 확률</t>
    <phoneticPr fontId="2" type="noConversion"/>
  </si>
  <si>
    <t>30분 이상 걸릴 확률</t>
    <phoneticPr fontId="2" type="noConversion"/>
  </si>
  <si>
    <t>청담대교 건널 확률</t>
    <phoneticPr fontId="2" type="noConversion"/>
  </si>
  <si>
    <t>영동대교 건널 확률</t>
    <phoneticPr fontId="2" type="noConversion"/>
  </si>
  <si>
    <t>성수대교 건널 확률</t>
    <phoneticPr fontId="2" type="noConversion"/>
  </si>
  <si>
    <t>=D37</t>
    <phoneticPr fontId="2" type="noConversion"/>
  </si>
  <si>
    <t>=C37</t>
    <phoneticPr fontId="2" type="noConversion"/>
  </si>
  <si>
    <t>=C38</t>
    <phoneticPr fontId="2" type="noConversion"/>
  </si>
  <si>
    <t>=E38</t>
    <phoneticPr fontId="2" type="noConversion"/>
  </si>
  <si>
    <t>=E37</t>
    <phoneticPr fontId="2" type="noConversion"/>
  </si>
  <si>
    <t>=F38</t>
    <phoneticPr fontId="2" type="noConversion"/>
  </si>
  <si>
    <t>=C39</t>
    <phoneticPr fontId="2" type="noConversion"/>
  </si>
  <si>
    <t>=D39</t>
    <phoneticPr fontId="2" type="noConversion"/>
  </si>
  <si>
    <t>=E39</t>
    <phoneticPr fontId="2" type="noConversion"/>
  </si>
  <si>
    <t>30분 이하 소요시 청담대교 건널 확률</t>
    <phoneticPr fontId="2" type="noConversion"/>
  </si>
  <si>
    <t>30분 이상 소요시 청담대교 건널 확률</t>
    <phoneticPr fontId="2" type="noConversion"/>
  </si>
  <si>
    <t>30분 이하 소요시 영동대교 건널 확률</t>
    <phoneticPr fontId="2" type="noConversion"/>
  </si>
  <si>
    <t>30분 이상 소요시 영동대교 건널 확률</t>
    <phoneticPr fontId="2" type="noConversion"/>
  </si>
  <si>
    <t>30분 이하 소요시 성수대교 건널 확률</t>
    <phoneticPr fontId="2" type="noConversion"/>
  </si>
  <si>
    <t>30분 이상 소요시 성수대교 건널 확률</t>
    <phoneticPr fontId="2" type="noConversion"/>
  </si>
  <si>
    <t>=C55/F55</t>
    <phoneticPr fontId="2" type="noConversion"/>
  </si>
  <si>
    <t>=C56/F56</t>
    <phoneticPr fontId="2" type="noConversion"/>
  </si>
  <si>
    <t>조건확률</t>
    <phoneticPr fontId="2" type="noConversion"/>
  </si>
  <si>
    <t>=D55/F55</t>
    <phoneticPr fontId="2" type="noConversion"/>
  </si>
  <si>
    <t>=D56/F56</t>
    <phoneticPr fontId="2" type="noConversion"/>
  </si>
  <si>
    <t>=E55/F55</t>
    <phoneticPr fontId="2" type="noConversion"/>
  </si>
  <si>
    <t>=E56/F56</t>
    <phoneticPr fontId="2" type="noConversion"/>
  </si>
  <si>
    <t>f(x)</t>
    <phoneticPr fontId="2" type="noConversion"/>
  </si>
  <si>
    <t>기대값(평균) : E(X)</t>
    <phoneticPr fontId="2" type="noConversion"/>
  </si>
  <si>
    <t>동전 두 번 던질 때 앞면이 나올 기대값 (앞면이 나오면 1, 뒷면이 나오면 0)</t>
    <phoneticPr fontId="2" type="noConversion"/>
  </si>
  <si>
    <t>복권 100장을 발행하여 1장당 500원에 판매한 후 추첨하여 1등 1명에게 10,000원,</t>
    <phoneticPr fontId="2" type="noConversion"/>
  </si>
  <si>
    <t>2등 3명에게 5,000원, 3등 10명에게 각각 1,000원씩 지급할 경우 복권 1장의 기대가치?</t>
    <phoneticPr fontId="2" type="noConversion"/>
  </si>
  <si>
    <t>분산</t>
    <phoneticPr fontId="2" type="noConversion"/>
  </si>
  <si>
    <t>표준편차</t>
    <phoneticPr fontId="2" type="noConversion"/>
  </si>
  <si>
    <t>1) 5명이 회복될 확률은?</t>
    <phoneticPr fontId="2" type="noConversion"/>
  </si>
  <si>
    <t>전염병에 감염될 경우 회복확률이 0.4임. 15명이 전염병에 감염되었을 경우 다음에 답하시오.</t>
    <phoneticPr fontId="2" type="noConversion"/>
  </si>
  <si>
    <t>2) 적어도 10명이 회복될 확률은?</t>
    <phoneticPr fontId="2" type="noConversion"/>
  </si>
  <si>
    <t>3) 3명에서 8명이 회복될 확률은?</t>
    <phoneticPr fontId="2" type="noConversion"/>
  </si>
  <si>
    <t>4지선다형 객관식 시험문제 10문항을 시험 본 결과, 아는 문제가 하나도 없어서 임의로 답안을</t>
    <phoneticPr fontId="2" type="noConversion"/>
  </si>
  <si>
    <t>작성하였음. 이때 정답을 맞힌 문제가 3개 이하일 확률은?</t>
    <phoneticPr fontId="2" type="noConversion"/>
  </si>
  <si>
    <t>1) 이 항공사에서 예약 고객 5명을 임의로 뽑아 조사했을 때 그 중 3명만 예약부도일 확률은?</t>
    <phoneticPr fontId="2" type="noConversion"/>
  </si>
  <si>
    <t>1) 기대값(평균)</t>
    <phoneticPr fontId="2" type="noConversion"/>
  </si>
  <si>
    <t>2) 분산</t>
    <phoneticPr fontId="2" type="noConversion"/>
  </si>
  <si>
    <t>어느 항공사의 예약부도율은 30%임.</t>
    <phoneticPr fontId="2" type="noConversion"/>
  </si>
  <si>
    <t>2) 이 항공사에서 예약 고객 5명을 임의로 뽑아 조사했을 때 2명 이하가 예약부도일 확률은?</t>
    <phoneticPr fontId="2" type="noConversion"/>
  </si>
  <si>
    <t>작성하였음. 다음에 답하시오.</t>
    <phoneticPr fontId="2" type="noConversion"/>
  </si>
  <si>
    <t>1) 기대값(평균)</t>
    <phoneticPr fontId="2" type="noConversion"/>
  </si>
  <si>
    <t>E(X)=np</t>
    <phoneticPr fontId="2" type="noConversion"/>
  </si>
  <si>
    <t>Var(X)=np(1-p)</t>
    <phoneticPr fontId="2" type="noConversion"/>
  </si>
  <si>
    <t>어떤 공장에서 생산된 제품 100개를 한 상자에 포장함. 이때 상자로부터 5개의 제품을 검사하여</t>
    <phoneticPr fontId="2" type="noConversion"/>
  </si>
  <si>
    <t>불량품이 1개 이하이면 합격으로 판정함. 상자 속에 10개의 불량품이 있는데도 합격할 확률은?</t>
    <phoneticPr fontId="2" type="noConversion"/>
  </si>
  <si>
    <t>불량품이 0개일 확률</t>
    <phoneticPr fontId="2" type="noConversion"/>
  </si>
  <si>
    <t>불량품이 1개일 확률</t>
    <phoneticPr fontId="2" type="noConversion"/>
  </si>
  <si>
    <t>불량품이 1개 이하일 확률</t>
    <phoneticPr fontId="2" type="noConversion"/>
  </si>
  <si>
    <t>어느 도시의 5,000가구 중 4,000가구는 기계식 전화기를, 1,000가구는 전자식 전화기를 사용함.</t>
    <phoneticPr fontId="2" type="noConversion"/>
  </si>
  <si>
    <t>이때 10가구를 비복원추출하는 경우 10가구 중 3가구가 전자식 전화기를 소유하고 있을 확률은?</t>
    <phoneticPr fontId="2" type="noConversion"/>
  </si>
  <si>
    <t>주머니 속에 흰공 7개, 검은공 3개가 들어 있음. 이 중 5개를 임의로 뽑았을 때 흰공이 2개 나올</t>
    <phoneticPr fontId="2" type="noConversion"/>
  </si>
  <si>
    <t>확률은?(비복원추출방법)</t>
    <phoneticPr fontId="2" type="noConversion"/>
  </si>
  <si>
    <t>어느 산골에 있는 학교는 눈사태로 1년에 평균 4일 동안 휴교함. 이 학교가 눈사태로 인하여 6일</t>
    <phoneticPr fontId="2" type="noConversion"/>
  </si>
  <si>
    <t>동안 휴교할 확률은?</t>
    <phoneticPr fontId="2" type="noConversion"/>
  </si>
  <si>
    <t>어느 수퍼마켓에서 1분당 찾아오는 고객수가 평균 5명이라 함. 이 수퍼마켓에서 특정 2분당 찾아</t>
    <phoneticPr fontId="2" type="noConversion"/>
  </si>
  <si>
    <t>오는 고객수가 15명 미만일 확률은?</t>
    <phoneticPr fontId="2" type="noConversion"/>
  </si>
  <si>
    <t>어느 공장에서 생산되는 제품의 수명은 평균 800시간, 분산 1,500의 정규분포를 함.</t>
    <phoneticPr fontId="2" type="noConversion"/>
  </si>
  <si>
    <t>1) 제품수명이 정확히 790시간일 확률은?</t>
    <phoneticPr fontId="2" type="noConversion"/>
  </si>
  <si>
    <t xml:space="preserve">표준편차 : </t>
    <phoneticPr fontId="2" type="noConversion"/>
  </si>
  <si>
    <t>2) 제품수명이 778시간과 834시간 사이에 있을 확률은?</t>
    <phoneticPr fontId="2" type="noConversion"/>
  </si>
  <si>
    <t xml:space="preserve">3) 이 공장에서 수명이 하위 5%에 해당하는 제품들은 불량품으로 파기함. </t>
    <phoneticPr fontId="2" type="noConversion"/>
  </si>
  <si>
    <r>
      <rPr>
        <sz val="9.5"/>
        <color theme="1"/>
        <rFont val="맑은 고딕"/>
        <family val="3"/>
        <charset val="129"/>
        <scheme val="minor"/>
      </rPr>
      <t xml:space="preserve">  </t>
    </r>
    <r>
      <rPr>
        <sz val="9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>제품수명이 몇 시간 이하이면 파기해야 하는가?</t>
    </r>
    <phoneticPr fontId="2" type="noConversion"/>
  </si>
  <si>
    <t>어느 학급의 통계학 성적은 평균 74점, 표준편차 7의 정규분포를 함.</t>
    <phoneticPr fontId="2" type="noConversion"/>
  </si>
  <si>
    <t>이 학급에서 상위 12%에 속하는 학생은 A학점을 받고, 하위 10%에 속하는 학생은</t>
    <phoneticPr fontId="2" type="noConversion"/>
  </si>
  <si>
    <t>F학점을 받음.</t>
    <phoneticPr fontId="2" type="noConversion"/>
  </si>
  <si>
    <t>1) 몇 점 이상이면 A학점을 받는가?</t>
    <phoneticPr fontId="2" type="noConversion"/>
  </si>
  <si>
    <t>2) 몇 점 이하이면 F학점을 받는가?</t>
    <phoneticPr fontId="2" type="noConversion"/>
  </si>
  <si>
    <t>주사위 눈</t>
    <phoneticPr fontId="2" type="noConversion"/>
  </si>
  <si>
    <t>표본</t>
    <phoneticPr fontId="2" type="noConversion"/>
  </si>
  <si>
    <t>난수</t>
    <phoneticPr fontId="2" type="noConversion"/>
  </si>
  <si>
    <t>어느 공장에서 100개의 제품을 생산하고 있음.</t>
    <phoneticPr fontId="2" type="noConversion"/>
  </si>
  <si>
    <t>이들 제품 중 10개를 무작위로 제품을 추출하여 검사하고자 함.</t>
    <phoneticPr fontId="2" type="noConversion"/>
  </si>
  <si>
    <t>변수</t>
    <phoneticPr fontId="2" type="noConversion"/>
  </si>
  <si>
    <t>확률</t>
    <phoneticPr fontId="2" type="noConversion"/>
  </si>
  <si>
    <t>확률분포</t>
    <phoneticPr fontId="2" type="noConversion"/>
  </si>
  <si>
    <t>어느 공장에서 생산되는 제품의 수명은 평균 800시간, 표준편차 40시간이라고 알려져 있음.</t>
    <phoneticPr fontId="2" type="noConversion"/>
  </si>
  <si>
    <t>이 모집단으로부터 크기가 n=64개인 확률표본의 표본평균 수명시간이 791시간 미만일 확률은?</t>
    <phoneticPr fontId="2" type="noConversion"/>
  </si>
  <si>
    <r>
      <rPr>
        <sz val="11"/>
        <color rgb="FFFF0000"/>
        <rFont val="맑은 고딕"/>
        <family val="2"/>
        <charset val="129"/>
        <scheme val="minor"/>
      </rPr>
      <t>여기서 표본크기 n</t>
    </r>
    <r>
      <rPr>
        <sz val="11"/>
        <color rgb="FFFF0000"/>
        <rFont val="Symbol"/>
        <family val="1"/>
        <charset val="2"/>
      </rPr>
      <t>³</t>
    </r>
    <r>
      <rPr>
        <sz val="11"/>
        <color rgb="FFFF0000"/>
        <rFont val="맑은 고딕"/>
        <family val="3"/>
        <charset val="129"/>
      </rPr>
      <t xml:space="preserve">30이므로 평균이 </t>
    </r>
    <r>
      <rPr>
        <sz val="11"/>
        <color rgb="FFFF0000"/>
        <rFont val="Arial"/>
        <family val="2"/>
      </rPr>
      <t>μ</t>
    </r>
    <r>
      <rPr>
        <sz val="11"/>
        <color rgb="FFFF0000"/>
        <rFont val="맑은 고딕"/>
        <family val="3"/>
        <charset val="129"/>
        <scheme val="minor"/>
      </rPr>
      <t xml:space="preserve">이고 분산이 </t>
    </r>
    <r>
      <rPr>
        <sz val="11"/>
        <color rgb="FFFF0000"/>
        <rFont val="Arial"/>
        <family val="2"/>
      </rPr>
      <t>σ</t>
    </r>
    <r>
      <rPr>
        <vertAlign val="superscript"/>
        <sz val="11"/>
        <color rgb="FFFF0000"/>
        <rFont val="맑은 고딕"/>
        <family val="3"/>
        <charset val="129"/>
        <scheme val="minor"/>
      </rPr>
      <t>2</t>
    </r>
    <r>
      <rPr>
        <sz val="11"/>
        <color rgb="FFFF0000"/>
        <rFont val="맑은 고딕"/>
        <family val="3"/>
        <charset val="129"/>
        <scheme val="minor"/>
      </rPr>
      <t>/n인 정규분포를 따름.</t>
    </r>
    <phoneticPr fontId="2" type="noConversion"/>
  </si>
  <si>
    <t>따라서 평균은 800시간이고, 분산은 1,600/64=25이므로 표준편차는 5임.</t>
    <phoneticPr fontId="2" type="noConversion"/>
  </si>
  <si>
    <r>
      <t xml:space="preserve">확률변수 X의 분포가 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(50)를 따를 때 P(X</t>
    </r>
    <r>
      <rPr>
        <sz val="11"/>
        <color theme="1"/>
        <rFont val="Symbol"/>
        <family val="1"/>
        <charset val="2"/>
      </rPr>
      <t>&lt;</t>
    </r>
    <r>
      <rPr>
        <sz val="11"/>
        <color theme="1"/>
        <rFont val="맑은 고딕"/>
        <family val="3"/>
        <charset val="129"/>
      </rPr>
      <t>68.0)을 구하시오.</t>
    </r>
    <phoneticPr fontId="2" type="noConversion"/>
  </si>
  <si>
    <r>
      <t>확률변수 X의 분포가 t(20)를 따를 때 P(X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맑은 고딕"/>
        <family val="3"/>
        <charset val="129"/>
      </rPr>
      <t>2.086)을 구하시오.</t>
    </r>
    <phoneticPr fontId="2" type="noConversion"/>
  </si>
  <si>
    <r>
      <t xml:space="preserve">확률변수 X의 분포가 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(5)를 따를 때 P(X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맑은 고딕"/>
        <family val="2"/>
        <charset val="129"/>
      </rPr>
      <t>x</t>
    </r>
    <r>
      <rPr>
        <sz val="11"/>
        <color theme="1"/>
        <rFont val="맑은 고딕"/>
        <family val="2"/>
        <charset val="129"/>
        <scheme val="minor"/>
      </rPr>
      <t>)=0.975가 되는 x값을 구하면</t>
    </r>
    <phoneticPr fontId="2" type="noConversion"/>
  </si>
  <si>
    <r>
      <t>일반적으로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x=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vertAlign val="subscript"/>
        <sz val="11"/>
        <color theme="1"/>
        <rFont val="맑은 고딕"/>
        <family val="3"/>
        <charset val="129"/>
        <scheme val="minor"/>
      </rPr>
      <t>0.975, 5</t>
    </r>
    <r>
      <rPr>
        <sz val="11"/>
        <color theme="1"/>
        <rFont val="맑은 고딕"/>
        <family val="2"/>
        <charset val="129"/>
        <scheme val="minor"/>
      </rPr>
      <t>로 표기됨. x값을 구하시오.</t>
    </r>
    <phoneticPr fontId="2" type="noConversion"/>
  </si>
  <si>
    <r>
      <t>확률변수 X의 분포가 F(9, 4)를 따를 때 P(X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맑은 고딕"/>
        <family val="2"/>
        <charset val="129"/>
      </rPr>
      <t>14.66</t>
    </r>
    <r>
      <rPr>
        <sz val="11"/>
        <color theme="1"/>
        <rFont val="맑은 고딕"/>
        <family val="3"/>
        <charset val="129"/>
      </rPr>
      <t>)을 구하시오.</t>
    </r>
    <phoneticPr fontId="2" type="noConversion"/>
  </si>
  <si>
    <r>
      <t>확률변수 X의 분포가 t(14)를 따를 때 P(X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맑은 고딕"/>
        <family val="2"/>
        <charset val="129"/>
        <scheme val="minor"/>
      </rPr>
      <t>x)=0.95가 되는 x값을 구하면</t>
    </r>
    <phoneticPr fontId="2" type="noConversion"/>
  </si>
  <si>
    <r>
      <t>일반적으로 x=t</t>
    </r>
    <r>
      <rPr>
        <vertAlign val="subscript"/>
        <sz val="11"/>
        <color theme="1"/>
        <rFont val="맑은 고딕"/>
        <family val="3"/>
        <charset val="129"/>
        <scheme val="minor"/>
      </rPr>
      <t>0.95, 14</t>
    </r>
    <r>
      <rPr>
        <sz val="11"/>
        <color theme="1"/>
        <rFont val="맑은 고딕"/>
        <family val="2"/>
        <charset val="129"/>
        <scheme val="minor"/>
      </rPr>
      <t>로 표기됨. x값을 구하시오.</t>
    </r>
    <phoneticPr fontId="2" type="noConversion"/>
  </si>
  <si>
    <r>
      <t>확률변수 X의 분포가 F(7, 8)를 따를 때 P(X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맑은 고딕"/>
        <family val="2"/>
        <charset val="129"/>
        <scheme val="minor"/>
      </rPr>
      <t>x)=0.05가 되는 x값을 구하면</t>
    </r>
    <phoneticPr fontId="2" type="noConversion"/>
  </si>
  <si>
    <r>
      <t>일반적으로 x=F</t>
    </r>
    <r>
      <rPr>
        <vertAlign val="subscript"/>
        <sz val="11"/>
        <color theme="1"/>
        <rFont val="맑은 고딕"/>
        <family val="3"/>
        <charset val="129"/>
        <scheme val="minor"/>
      </rPr>
      <t>0.05, 7, 8</t>
    </r>
    <r>
      <rPr>
        <sz val="11"/>
        <color theme="1"/>
        <rFont val="맑은 고딕"/>
        <family val="2"/>
        <charset val="129"/>
        <scheme val="minor"/>
      </rPr>
      <t>로 표기됨. x값을 구하시오.</t>
    </r>
    <phoneticPr fontId="2" type="noConversion"/>
  </si>
  <si>
    <t>여기부터 기말!!</t>
    <phoneticPr fontId="2" type="noConversion"/>
  </si>
  <si>
    <t>834까지구하고 778까지를 빼면됨 (연속형이라 등호포함여부는 상관ㄴ)</t>
    <phoneticPr fontId="2" type="noConversion"/>
  </si>
  <si>
    <t>표본</t>
    <phoneticPr fontId="2" type="noConversion"/>
  </si>
  <si>
    <t>동전</t>
    <phoneticPr fontId="2" type="noConversion"/>
  </si>
  <si>
    <t>계속바뀌니까 적어놔야대</t>
    <phoneticPr fontId="2" type="noConversion"/>
  </si>
  <si>
    <t>&lt;2이상 떨어져있으니 굉장히 작은확률</t>
    <phoneticPr fontId="2" type="noConversion"/>
  </si>
  <si>
    <t>왼쪽꼬리로 구하고싶다?&gt;&gt;</t>
    <phoneticPr fontId="2" type="noConversion"/>
  </si>
  <si>
    <t>&lt;누적이니까 true</t>
    <phoneticPr fontId="2" type="noConversion"/>
  </si>
  <si>
    <t>왼쪽+오른쪽=1</t>
    <phoneticPr fontId="2" type="noConversion"/>
  </si>
  <si>
    <t>^왼쪽에서(inverse는 RT가 없음)</t>
    <phoneticPr fontId="2" type="noConversion"/>
  </si>
  <si>
    <t>^오른쪽에서&gt;&gt;부호차이</t>
    <phoneticPr fontId="2" type="noConversion"/>
  </si>
  <si>
    <t>&lt;2tale로 구함=두배로됨 &gt;&gt;a/2로 구해야</t>
    <phoneticPr fontId="2" type="noConversion"/>
  </si>
  <si>
    <t>^표본수는 51</t>
    <phoneticPr fontId="2" type="noConversion"/>
  </si>
  <si>
    <t>&lt;넓이구할때는 누적</t>
    <phoneticPr fontId="2" type="noConversion"/>
  </si>
  <si>
    <t>&lt;오른쪽=P(X&gt;=68)</t>
    <phoneticPr fontId="2" type="noConversion"/>
  </si>
  <si>
    <t>(모르겠으면 그래프로 생각)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</si>
</sst>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_ "/>
    <numFmt numFmtId="178" formatCode="0_ "/>
    <numFmt numFmtId="179" formatCode="0.000000_ "/>
    <numFmt numFmtId="180" formatCode="0.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ymbol"/>
      <family val="1"/>
      <charset val="2"/>
    </font>
    <font>
      <sz val="11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rgb="FFFF0000"/>
      <name val="Symbol"/>
      <family val="1"/>
      <charset val="2"/>
    </font>
    <font>
      <sz val="11"/>
      <color rgb="FFFF0000"/>
      <name val="맑은 고딕"/>
      <family val="3"/>
      <charset val="129"/>
    </font>
    <font>
      <sz val="11"/>
      <color rgb="FFFF0000"/>
      <name val="Arial"/>
      <family val="2"/>
    </font>
    <font>
      <sz val="11"/>
      <color rgb="FFFF0000"/>
      <name val="맑은 고딕"/>
      <family val="3"/>
      <charset val="129"/>
      <scheme val="minor"/>
    </font>
    <font>
      <vertAlign val="superscript"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vertAlign val="subscript"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Font="1">
      <alignment vertical="center"/>
    </xf>
    <xf numFmtId="12" fontId="0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176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8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1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5</xdr:col>
      <xdr:colOff>600075</xdr:colOff>
      <xdr:row>3</xdr:row>
      <xdr:rowOff>9524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200" y="0"/>
          <a:ext cx="4013835" cy="672464"/>
          <a:chOff x="1914525" y="2200275"/>
          <a:chExt cx="3952875" cy="581025"/>
        </a:xfrm>
      </xdr:grpSpPr>
      <xdr:sp macro="" textlink="">
        <xdr:nvSpPr>
          <xdr:cNvPr id="3" name="가로로 말린 두루마리 모양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2085976" y="2295667"/>
            <a:ext cx="3638550" cy="38156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확률변수</a:t>
            </a:r>
          </a:p>
        </xdr:txBody>
      </xdr:sp>
    </xdr:grpSp>
    <xdr:clientData/>
  </xdr:twoCellAnchor>
  <xdr:twoCellAnchor>
    <xdr:from>
      <xdr:col>1</xdr:col>
      <xdr:colOff>85725</xdr:colOff>
      <xdr:row>30</xdr:row>
      <xdr:rowOff>190500</xdr:rowOff>
    </xdr:from>
    <xdr:to>
      <xdr:col>6</xdr:col>
      <xdr:colOff>609600</xdr:colOff>
      <xdr:row>33</xdr:row>
      <xdr:rowOff>200024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56285" y="6819900"/>
          <a:ext cx="4067175" cy="672464"/>
          <a:chOff x="1914525" y="2200275"/>
          <a:chExt cx="3952875" cy="581025"/>
        </a:xfrm>
      </xdr:grpSpPr>
      <xdr:sp macro="" textlink="">
        <xdr:nvSpPr>
          <xdr:cNvPr id="6" name="가로로 말린 두루마리 모양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085976" y="2304338"/>
            <a:ext cx="3638550" cy="372897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결합확률분포와 주변확률분포</a:t>
            </a:r>
          </a:p>
        </xdr:txBody>
      </xdr:sp>
    </xdr:grpSp>
    <xdr:clientData/>
  </xdr:twoCellAnchor>
  <xdr:twoCellAnchor>
    <xdr:from>
      <xdr:col>1</xdr:col>
      <xdr:colOff>47625</xdr:colOff>
      <xdr:row>67</xdr:row>
      <xdr:rowOff>0</xdr:rowOff>
    </xdr:from>
    <xdr:to>
      <xdr:col>6</xdr:col>
      <xdr:colOff>571500</xdr:colOff>
      <xdr:row>70</xdr:row>
      <xdr:rowOff>9524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718185" y="14805660"/>
          <a:ext cx="4067175" cy="672464"/>
          <a:chOff x="1914525" y="2200275"/>
          <a:chExt cx="3952875" cy="581025"/>
        </a:xfrm>
      </xdr:grpSpPr>
      <xdr:sp macro="" textlink="">
        <xdr:nvSpPr>
          <xdr:cNvPr id="9" name="가로로 말린 두루마리 모양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2085976" y="2295667"/>
            <a:ext cx="3638550" cy="390241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 b="0"/>
              <a:t>확률변수의 기대값과 분산</a:t>
            </a:r>
          </a:p>
        </xdr:txBody>
      </xdr:sp>
    </xdr:grpSp>
    <xdr:clientData/>
  </xdr:twoCellAnchor>
  <xdr:twoCellAnchor>
    <xdr:from>
      <xdr:col>1</xdr:col>
      <xdr:colOff>0</xdr:colOff>
      <xdr:row>93</xdr:row>
      <xdr:rowOff>0</xdr:rowOff>
    </xdr:from>
    <xdr:to>
      <xdr:col>6</xdr:col>
      <xdr:colOff>523875</xdr:colOff>
      <xdr:row>96</xdr:row>
      <xdr:rowOff>9524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670560" y="20551140"/>
          <a:ext cx="4067175" cy="672464"/>
          <a:chOff x="1914525" y="2200275"/>
          <a:chExt cx="3952875" cy="581025"/>
        </a:xfrm>
      </xdr:grpSpPr>
      <xdr:sp macro="" textlink="">
        <xdr:nvSpPr>
          <xdr:cNvPr id="12" name="가로로 말린 두루마리 모양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2085976" y="2313011"/>
            <a:ext cx="3638550" cy="355553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이항분포</a:t>
            </a:r>
          </a:p>
        </xdr:txBody>
      </xdr:sp>
    </xdr:grpSp>
    <xdr:clientData/>
  </xdr:twoCellAnchor>
  <xdr:twoCellAnchor>
    <xdr:from>
      <xdr:col>1</xdr:col>
      <xdr:colOff>0</xdr:colOff>
      <xdr:row>126</xdr:row>
      <xdr:rowOff>0</xdr:rowOff>
    </xdr:from>
    <xdr:to>
      <xdr:col>6</xdr:col>
      <xdr:colOff>523875</xdr:colOff>
      <xdr:row>129</xdr:row>
      <xdr:rowOff>9524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670560" y="27843480"/>
          <a:ext cx="4067175" cy="672464"/>
          <a:chOff x="1914525" y="2200275"/>
          <a:chExt cx="3952875" cy="581025"/>
        </a:xfrm>
      </xdr:grpSpPr>
      <xdr:sp macro="" textlink="">
        <xdr:nvSpPr>
          <xdr:cNvPr id="18" name="가로로 말린 두루마리 모양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2085976" y="2321684"/>
            <a:ext cx="3638550" cy="33820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초기하분포</a:t>
            </a:r>
          </a:p>
        </xdr:txBody>
      </xdr:sp>
    </xdr:grpSp>
    <xdr:clientData/>
  </xdr:twoCellAnchor>
  <xdr:twoCellAnchor>
    <xdr:from>
      <xdr:col>1</xdr:col>
      <xdr:colOff>0</xdr:colOff>
      <xdr:row>147</xdr:row>
      <xdr:rowOff>0</xdr:rowOff>
    </xdr:from>
    <xdr:to>
      <xdr:col>6</xdr:col>
      <xdr:colOff>523875</xdr:colOff>
      <xdr:row>150</xdr:row>
      <xdr:rowOff>9524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670560" y="32484060"/>
          <a:ext cx="4067175" cy="672464"/>
          <a:chOff x="1914525" y="2200275"/>
          <a:chExt cx="3952875" cy="581025"/>
        </a:xfrm>
      </xdr:grpSpPr>
      <xdr:sp macro="" textlink="">
        <xdr:nvSpPr>
          <xdr:cNvPr id="21" name="가로로 말린 두루마리 모양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2085976" y="2321683"/>
            <a:ext cx="3638550" cy="346881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포아송분포</a:t>
            </a:r>
          </a:p>
        </xdr:txBody>
      </xdr:sp>
    </xdr:grpSp>
    <xdr:clientData/>
  </xdr:twoCellAnchor>
  <xdr:twoCellAnchor>
    <xdr:from>
      <xdr:col>1</xdr:col>
      <xdr:colOff>0</xdr:colOff>
      <xdr:row>160</xdr:row>
      <xdr:rowOff>0</xdr:rowOff>
    </xdr:from>
    <xdr:to>
      <xdr:col>6</xdr:col>
      <xdr:colOff>523875</xdr:colOff>
      <xdr:row>163</xdr:row>
      <xdr:rowOff>9524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670560" y="35356800"/>
          <a:ext cx="4067175" cy="672464"/>
          <a:chOff x="1914525" y="2200275"/>
          <a:chExt cx="3952875" cy="581025"/>
        </a:xfrm>
      </xdr:grpSpPr>
      <xdr:sp macro="" textlink="">
        <xdr:nvSpPr>
          <xdr:cNvPr id="24" name="가로로 말린 두루마리 모양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2085976" y="2330355"/>
            <a:ext cx="3638550" cy="33820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정규분포</a:t>
            </a:r>
          </a:p>
        </xdr:txBody>
      </xdr:sp>
    </xdr:grpSp>
    <xdr:clientData/>
  </xdr:twoCellAnchor>
  <xdr:twoCellAnchor>
    <xdr:from>
      <xdr:col>1</xdr:col>
      <xdr:colOff>0</xdr:colOff>
      <xdr:row>179</xdr:row>
      <xdr:rowOff>0</xdr:rowOff>
    </xdr:from>
    <xdr:to>
      <xdr:col>6</xdr:col>
      <xdr:colOff>523875</xdr:colOff>
      <xdr:row>182</xdr:row>
      <xdr:rowOff>9524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670560" y="39555420"/>
          <a:ext cx="4067175" cy="672464"/>
          <a:chOff x="1914525" y="2200275"/>
          <a:chExt cx="3952875" cy="581025"/>
        </a:xfrm>
      </xdr:grpSpPr>
      <xdr:sp macro="" textlink="">
        <xdr:nvSpPr>
          <xdr:cNvPr id="27" name="가로로 말린 두루마리 모양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2085976" y="2321683"/>
            <a:ext cx="3638550" cy="346881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표본분포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351"/>
  <sheetViews>
    <sheetView tabSelected="1" topLeftCell="A282" workbookViewId="0">
      <selection activeCell="F220" sqref="F220"/>
    </sheetView>
  </sheetViews>
  <sheetFormatPr defaultRowHeight="17.399999999999999" x14ac:dyDescent="0.4"/>
  <cols>
    <col min="2" max="2" width="9.5" bestFit="1" customWidth="1"/>
    <col min="3" max="4" width="9" customWidth="1"/>
    <col min="5" max="6" width="9.5" bestFit="1" customWidth="1"/>
    <col min="10" max="11" width="9.5" bestFit="1" customWidth="1"/>
  </cols>
  <sheetData>
    <row r="5" spans="1:18" x14ac:dyDescent="0.4">
      <c r="A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4">
      <c r="A6" s="1"/>
      <c r="B6" s="2" t="s">
        <v>0</v>
      </c>
      <c r="C6" s="2">
        <v>0</v>
      </c>
      <c r="D6" s="2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4">
      <c r="A7" s="1"/>
      <c r="B7" s="3" t="s">
        <v>1</v>
      </c>
      <c r="C7" s="5">
        <v>0.5</v>
      </c>
      <c r="D7" s="5">
        <v>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4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4">
      <c r="A9" s="1"/>
      <c r="B9" s="3" t="s">
        <v>2</v>
      </c>
      <c r="C9" s="1"/>
      <c r="D9" s="1">
        <f>PROB(C6:D6,C7:D7,C6,D6)</f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4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4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4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4">
      <c r="A13" t="s">
        <v>4</v>
      </c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4">
      <c r="A14" s="1"/>
      <c r="B14" s="3" t="s">
        <v>0</v>
      </c>
      <c r="C14" s="2">
        <v>0</v>
      </c>
      <c r="D14" s="2">
        <v>1</v>
      </c>
      <c r="E14" s="2">
        <v>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4">
      <c r="A15" s="1"/>
      <c r="B15" s="3" t="s">
        <v>1</v>
      </c>
      <c r="C15" s="5">
        <v>0.25</v>
      </c>
      <c r="D15" s="5">
        <v>0.5</v>
      </c>
      <c r="E15" s="5">
        <v>0.25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4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4">
      <c r="A17" s="1"/>
      <c r="B17" s="3" t="s">
        <v>2</v>
      </c>
      <c r="C17" s="1"/>
      <c r="D17" s="1">
        <f>PROB(C14:E14,C15:E15,C14,D14)</f>
        <v>0.75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4">
      <c r="A18" s="1"/>
      <c r="B18" s="3" t="s">
        <v>6</v>
      </c>
      <c r="C18" s="1"/>
      <c r="D18" s="1">
        <f>PROB(C14:E14,C15:E15,C14,E14)</f>
        <v>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4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4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4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4">
      <c r="A22" t="s">
        <v>5</v>
      </c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4">
      <c r="A23" s="1"/>
      <c r="B23" s="3" t="s">
        <v>0</v>
      </c>
      <c r="C23" s="2">
        <v>0</v>
      </c>
      <c r="D23" s="2">
        <v>1</v>
      </c>
      <c r="E23" s="2">
        <v>2</v>
      </c>
      <c r="F23" s="2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4">
      <c r="A24" s="1"/>
      <c r="B24" s="3" t="s">
        <v>1</v>
      </c>
      <c r="C24" s="5">
        <v>0.125</v>
      </c>
      <c r="D24" s="5">
        <v>0.375</v>
      </c>
      <c r="E24" s="5">
        <v>0.375</v>
      </c>
      <c r="F24" s="5">
        <v>0.125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4">
      <c r="A26" s="1"/>
      <c r="B26" s="3" t="s">
        <v>2</v>
      </c>
      <c r="C26" s="1"/>
      <c r="D26" s="1">
        <f>PROB(C23:F23,C24:F24,C23,D23)</f>
        <v>0.5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4">
      <c r="A27" s="1"/>
      <c r="B27" s="3" t="s">
        <v>6</v>
      </c>
      <c r="C27" s="1"/>
      <c r="D27" s="1">
        <f>PROB(C23:F23,C24:F24,C23,E23)</f>
        <v>0.875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4">
      <c r="A28" s="1"/>
      <c r="B28" s="3" t="s">
        <v>7</v>
      </c>
      <c r="C28" s="1"/>
      <c r="D28" s="1">
        <f>PROB(C23:F23,C24:F24,C23,F23)</f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4">
      <c r="A36" s="1"/>
      <c r="B36" s="3"/>
      <c r="C36" s="3" t="s">
        <v>14</v>
      </c>
      <c r="D36" s="3" t="s">
        <v>8</v>
      </c>
      <c r="E36" s="3" t="s">
        <v>15</v>
      </c>
      <c r="F36" s="2" t="s">
        <v>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4">
      <c r="A37" s="1"/>
      <c r="B37" s="3" t="s">
        <v>9</v>
      </c>
      <c r="C37" s="7">
        <v>0.03</v>
      </c>
      <c r="D37" s="7">
        <v>0.01</v>
      </c>
      <c r="E37" s="7">
        <v>0.04</v>
      </c>
      <c r="F37" s="10">
        <f>SUM(C37:E37)</f>
        <v>0.08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4">
      <c r="A38" s="1"/>
      <c r="B38" s="3" t="s">
        <v>10</v>
      </c>
      <c r="C38" s="7">
        <v>0.2</v>
      </c>
      <c r="D38" s="7">
        <v>0.6</v>
      </c>
      <c r="E38" s="7">
        <v>0.12</v>
      </c>
      <c r="F38" s="10">
        <f>SUM(C38:E38)</f>
        <v>0.92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4">
      <c r="A39" s="1"/>
      <c r="B39" s="3" t="s">
        <v>11</v>
      </c>
      <c r="C39" s="10">
        <f>SUM(C37:C38)</f>
        <v>0.23</v>
      </c>
      <c r="D39" s="10">
        <f>SUM(D37:D38)</f>
        <v>0.61</v>
      </c>
      <c r="E39" s="10">
        <f>SUM(E37:E38)</f>
        <v>0.16</v>
      </c>
      <c r="F39" s="2">
        <f>SUM(C39:E39)</f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4">
      <c r="A40" s="1"/>
      <c r="B40" s="3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4">
      <c r="A41" t="s">
        <v>12</v>
      </c>
      <c r="B41" t="s">
        <v>18</v>
      </c>
      <c r="C41" s="1"/>
      <c r="D41" s="1"/>
      <c r="E41" s="1"/>
      <c r="G41" s="8" t="s">
        <v>29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4">
      <c r="B42" t="s">
        <v>17</v>
      </c>
      <c r="C42" s="1"/>
      <c r="D42" s="1"/>
      <c r="E42" s="1"/>
      <c r="F42" s="1"/>
      <c r="G42" s="8" t="s">
        <v>30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4">
      <c r="A43" s="1"/>
      <c r="B43" t="s">
        <v>19</v>
      </c>
      <c r="C43" s="1"/>
      <c r="D43" s="1"/>
      <c r="E43" s="1"/>
      <c r="F43" s="1"/>
      <c r="G43" s="8" t="s">
        <v>28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4">
      <c r="A44" s="1"/>
      <c r="B44" t="s">
        <v>13</v>
      </c>
      <c r="C44" s="1"/>
      <c r="D44" s="1"/>
      <c r="E44" s="1"/>
      <c r="F44" s="1"/>
      <c r="G44" s="8" t="s">
        <v>16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4">
      <c r="A45" s="1"/>
      <c r="B45" t="s">
        <v>21</v>
      </c>
      <c r="C45" s="1"/>
      <c r="D45" s="1"/>
      <c r="E45" s="1"/>
      <c r="F45" s="1"/>
      <c r="G45" s="8" t="s">
        <v>32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4">
      <c r="A46" s="1"/>
      <c r="B46" t="s">
        <v>20</v>
      </c>
      <c r="C46" s="1"/>
      <c r="D46" s="1"/>
      <c r="E46" s="1"/>
      <c r="F46" s="1"/>
      <c r="G46" s="8" t="s">
        <v>31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4">
      <c r="A47" t="s">
        <v>22</v>
      </c>
      <c r="B47" t="s">
        <v>23</v>
      </c>
      <c r="C47" s="1"/>
      <c r="D47" s="1"/>
      <c r="E47" s="9" t="s">
        <v>33</v>
      </c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4">
      <c r="A48" s="1"/>
      <c r="B48" t="s">
        <v>24</v>
      </c>
      <c r="C48" s="1"/>
      <c r="D48" s="1"/>
      <c r="E48" s="9" t="s">
        <v>33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4">
      <c r="A49" s="1"/>
      <c r="B49" t="s">
        <v>25</v>
      </c>
      <c r="C49" s="1"/>
      <c r="D49" s="1"/>
      <c r="E49" s="9" t="s">
        <v>34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4">
      <c r="A50" s="1"/>
      <c r="B50" t="s">
        <v>26</v>
      </c>
      <c r="C50" s="1"/>
      <c r="D50" s="1"/>
      <c r="E50" s="9" t="s">
        <v>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4">
      <c r="A51" s="1"/>
      <c r="B51" t="s">
        <v>27</v>
      </c>
      <c r="C51" s="1"/>
      <c r="D51" s="1"/>
      <c r="E51" s="9" t="s">
        <v>36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4">
      <c r="A54" s="1"/>
      <c r="B54" s="3"/>
      <c r="C54" s="3" t="s">
        <v>14</v>
      </c>
      <c r="D54" s="3" t="s">
        <v>8</v>
      </c>
      <c r="E54" s="3" t="s">
        <v>15</v>
      </c>
      <c r="F54" s="2" t="s">
        <v>11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4">
      <c r="A55" s="1"/>
      <c r="B55" s="3" t="s">
        <v>9</v>
      </c>
      <c r="C55" s="7">
        <v>0.03</v>
      </c>
      <c r="D55" s="7">
        <v>0.01</v>
      </c>
      <c r="E55" s="7">
        <v>0.04</v>
      </c>
      <c r="F55" s="10">
        <f>SUM(C55:E55)</f>
        <v>0.08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4">
      <c r="A56" s="1"/>
      <c r="B56" s="3" t="s">
        <v>10</v>
      </c>
      <c r="C56" s="7">
        <v>0.2</v>
      </c>
      <c r="D56" s="7">
        <v>0.6</v>
      </c>
      <c r="E56" s="7">
        <v>0.12</v>
      </c>
      <c r="F56" s="10">
        <f>SUM(C56:E56)</f>
        <v>0.92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4">
      <c r="A57" s="1"/>
      <c r="B57" s="3" t="s">
        <v>11</v>
      </c>
      <c r="C57" s="10">
        <f>SUM(C55:C56)</f>
        <v>0.23</v>
      </c>
      <c r="D57" s="10">
        <f>SUM(D55:D56)</f>
        <v>0.61</v>
      </c>
      <c r="E57" s="10">
        <f>SUM(E55:E56)</f>
        <v>0.16</v>
      </c>
      <c r="F57" s="2">
        <f>SUM(C57:E57)</f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4">
      <c r="A59" t="s">
        <v>45</v>
      </c>
      <c r="B59" t="s">
        <v>37</v>
      </c>
      <c r="C59" s="1"/>
      <c r="D59" s="1"/>
      <c r="E59" s="1"/>
      <c r="F59" s="13">
        <f>C55/F55</f>
        <v>0.375</v>
      </c>
      <c r="G59" s="11" t="s">
        <v>43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4">
      <c r="A60" s="1"/>
      <c r="B60" t="s">
        <v>38</v>
      </c>
      <c r="C60" s="1"/>
      <c r="D60" s="1"/>
      <c r="E60" s="1"/>
      <c r="F60" s="13">
        <f>C56/F56</f>
        <v>0.21739130434782608</v>
      </c>
      <c r="G60" s="11" t="s">
        <v>44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4">
      <c r="A61" s="1"/>
      <c r="B61" t="s">
        <v>39</v>
      </c>
      <c r="C61" s="1"/>
      <c r="D61" s="1"/>
      <c r="E61" s="1"/>
      <c r="F61" s="13">
        <f>D55/F55</f>
        <v>0.125</v>
      </c>
      <c r="G61" s="11" t="s">
        <v>46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4">
      <c r="A62" s="1"/>
      <c r="B62" t="s">
        <v>40</v>
      </c>
      <c r="C62" s="1"/>
      <c r="D62" s="1"/>
      <c r="E62" s="1"/>
      <c r="F62" s="13">
        <f>D56/F56</f>
        <v>0.65217391304347816</v>
      </c>
      <c r="G62" s="11" t="s">
        <v>47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4">
      <c r="A63" s="1"/>
      <c r="B63" t="s">
        <v>41</v>
      </c>
      <c r="C63" s="1"/>
      <c r="D63" s="1"/>
      <c r="E63" s="1"/>
      <c r="F63" s="13">
        <f>E55/F55</f>
        <v>0.5</v>
      </c>
      <c r="G63" s="11" t="s">
        <v>48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4">
      <c r="A64" s="1"/>
      <c r="B64" t="s">
        <v>42</v>
      </c>
      <c r="C64" s="1"/>
      <c r="D64" s="1"/>
      <c r="E64" s="1"/>
      <c r="F64" s="13">
        <f>E56/F56</f>
        <v>0.13043478260869565</v>
      </c>
      <c r="G64" s="11" t="s">
        <v>49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4">
      <c r="A72" t="s">
        <v>52</v>
      </c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4">
      <c r="A73" s="1"/>
      <c r="B73" s="3" t="s">
        <v>0</v>
      </c>
      <c r="C73" s="2">
        <v>0</v>
      </c>
      <c r="D73" s="2">
        <v>1</v>
      </c>
      <c r="E73" s="2">
        <v>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4">
      <c r="A74" s="1"/>
      <c r="B74" s="3" t="s">
        <v>1</v>
      </c>
      <c r="C74" s="5">
        <v>0.25</v>
      </c>
      <c r="D74" s="5">
        <v>0.5</v>
      </c>
      <c r="E74" s="5">
        <v>0.25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4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4">
      <c r="A76" s="1"/>
      <c r="B76" s="33" t="s">
        <v>51</v>
      </c>
      <c r="C76" s="33"/>
      <c r="D76" s="1"/>
      <c r="E76" s="1">
        <f>SUMPRODUCT(C73:E73,C74:E74)</f>
        <v>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4">
      <c r="A77" s="1"/>
      <c r="B77" s="14" t="s">
        <v>55</v>
      </c>
      <c r="C77" s="14"/>
      <c r="D77" s="1"/>
      <c r="E77" s="1">
        <f>SUMPRODUCT(C73:E73,C73:E73,C74:E74)-E76^2</f>
        <v>0.5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4">
      <c r="A78" s="1"/>
      <c r="B78" s="14" t="s">
        <v>56</v>
      </c>
      <c r="C78" s="14"/>
      <c r="D78" s="1"/>
      <c r="E78" s="1">
        <f>SQRT(E77)</f>
        <v>0.70710678118654757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4">
      <c r="A79" s="1"/>
      <c r="B79" s="14"/>
      <c r="C79" s="1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4">
      <c r="A80" s="1"/>
      <c r="B80" s="14"/>
      <c r="C80" s="1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4">
      <c r="A82" t="s">
        <v>53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4">
      <c r="A83" t="s">
        <v>54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4">
      <c r="A85" s="1"/>
      <c r="B85" s="3" t="s">
        <v>0</v>
      </c>
      <c r="C85" s="12">
        <v>10000</v>
      </c>
      <c r="D85" s="12">
        <v>5000</v>
      </c>
      <c r="E85" s="12">
        <v>1000</v>
      </c>
      <c r="F85" s="12">
        <v>0</v>
      </c>
      <c r="G85" s="3" t="s">
        <v>11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4">
      <c r="A86" s="1"/>
      <c r="B86" s="3" t="s">
        <v>50</v>
      </c>
      <c r="C86" s="15">
        <v>0.01</v>
      </c>
      <c r="D86" s="15">
        <v>0.03</v>
      </c>
      <c r="E86" s="15">
        <v>0.1</v>
      </c>
      <c r="F86" s="15">
        <v>0.86</v>
      </c>
      <c r="G86" s="2">
        <v>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4">
      <c r="A88" s="1"/>
      <c r="B88" s="33" t="s">
        <v>51</v>
      </c>
      <c r="C88" s="33"/>
      <c r="D88" s="1"/>
      <c r="E88" s="1">
        <f>SUMPRODUCT(C85:F85,C86:F86)</f>
        <v>350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4">
      <c r="A89" s="1"/>
      <c r="B89" t="s">
        <v>55</v>
      </c>
      <c r="C89" s="1"/>
      <c r="D89" s="1"/>
      <c r="E89" s="4">
        <f>SUMPRODUCT(C85:F85,C85:F85,C86:F86)-E88^2</f>
        <v>1727500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4">
      <c r="A90" s="1"/>
      <c r="B90" t="s">
        <v>56</v>
      </c>
      <c r="C90" s="1"/>
      <c r="D90" s="1"/>
      <c r="E90" s="1">
        <f>SQRT(E89)</f>
        <v>1314.3439428094916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4">
      <c r="A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4">
      <c r="A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8" spans="1:7" x14ac:dyDescent="0.4">
      <c r="A98" t="s">
        <v>58</v>
      </c>
    </row>
    <row r="99" spans="1:7" x14ac:dyDescent="0.4">
      <c r="A99" t="s">
        <v>57</v>
      </c>
      <c r="E99">
        <f>BINOMDIST(5,15,0.4,FALSE)</f>
        <v>0.18593784476467201</v>
      </c>
    </row>
    <row r="100" spans="1:7" x14ac:dyDescent="0.4">
      <c r="A100" t="s">
        <v>59</v>
      </c>
      <c r="E100">
        <f>1-BINOMDIST(9,15,0.4,TRUE)</f>
        <v>3.3833302884352046E-2</v>
      </c>
    </row>
    <row r="101" spans="1:7" x14ac:dyDescent="0.4">
      <c r="A101" t="s">
        <v>60</v>
      </c>
      <c r="E101">
        <f>BINOMDIST(8,15,0.4,TRUE)</f>
        <v>0.90495259184332788</v>
      </c>
      <c r="F101">
        <f>BINOMDIST(2,15,0.4,TRUE)</f>
        <v>2.7114000777215985E-2</v>
      </c>
      <c r="G101">
        <f>E101-F101</f>
        <v>0.87783859106611195</v>
      </c>
    </row>
    <row r="104" spans="1:7" x14ac:dyDescent="0.4">
      <c r="A104" t="s">
        <v>61</v>
      </c>
    </row>
    <row r="105" spans="1:7" x14ac:dyDescent="0.4">
      <c r="A105" t="s">
        <v>62</v>
      </c>
      <c r="G105">
        <f>BINOMDIST(3,10,0.25,TRUE)</f>
        <v>0.77587509155273438</v>
      </c>
    </row>
    <row r="108" spans="1:7" x14ac:dyDescent="0.4">
      <c r="A108" t="s">
        <v>66</v>
      </c>
    </row>
    <row r="109" spans="1:7" x14ac:dyDescent="0.4">
      <c r="A109" t="s">
        <v>63</v>
      </c>
    </row>
    <row r="110" spans="1:7" x14ac:dyDescent="0.4">
      <c r="E110">
        <f>BINOMDIST(3,5,0.3,FALSE)</f>
        <v>0.13230000000000006</v>
      </c>
    </row>
    <row r="111" spans="1:7" x14ac:dyDescent="0.4">
      <c r="A111" t="s">
        <v>67</v>
      </c>
    </row>
    <row r="112" spans="1:7" x14ac:dyDescent="0.4">
      <c r="E112">
        <f>BINOMDIST(2,5,0.3,TRUE)</f>
        <v>0.83692</v>
      </c>
    </row>
    <row r="115" spans="1:5" x14ac:dyDescent="0.4">
      <c r="A115" t="s">
        <v>58</v>
      </c>
    </row>
    <row r="116" spans="1:5" x14ac:dyDescent="0.4">
      <c r="A116" t="s">
        <v>64</v>
      </c>
      <c r="C116" t="s">
        <v>70</v>
      </c>
      <c r="E116">
        <f>15*0.4</f>
        <v>6</v>
      </c>
    </row>
    <row r="117" spans="1:5" x14ac:dyDescent="0.4">
      <c r="A117" t="s">
        <v>65</v>
      </c>
      <c r="C117" t="s">
        <v>71</v>
      </c>
      <c r="E117">
        <f>15*0.4*0.6</f>
        <v>3.5999999999999996</v>
      </c>
    </row>
    <row r="120" spans="1:5" x14ac:dyDescent="0.4">
      <c r="A120" t="s">
        <v>61</v>
      </c>
    </row>
    <row r="121" spans="1:5" x14ac:dyDescent="0.4">
      <c r="A121" t="s">
        <v>68</v>
      </c>
    </row>
    <row r="122" spans="1:5" x14ac:dyDescent="0.4">
      <c r="A122" t="s">
        <v>69</v>
      </c>
      <c r="C122" t="s">
        <v>70</v>
      </c>
      <c r="E122">
        <f>10*0.25</f>
        <v>2.5</v>
      </c>
    </row>
    <row r="123" spans="1:5" x14ac:dyDescent="0.4">
      <c r="A123" t="s">
        <v>65</v>
      </c>
      <c r="C123" t="s">
        <v>71</v>
      </c>
      <c r="E123">
        <f>10*0.25*0.75</f>
        <v>1.875</v>
      </c>
    </row>
    <row r="131" spans="1:5" x14ac:dyDescent="0.4">
      <c r="A131" t="s">
        <v>79</v>
      </c>
    </row>
    <row r="132" spans="1:5" x14ac:dyDescent="0.4">
      <c r="A132" t="s">
        <v>80</v>
      </c>
      <c r="E132">
        <f>HYPGEOMDIST(2,5,7,10)</f>
        <v>8.3333333333333273E-2</v>
      </c>
    </row>
    <row r="135" spans="1:5" x14ac:dyDescent="0.4">
      <c r="A135" t="s">
        <v>72</v>
      </c>
    </row>
    <row r="136" spans="1:5" x14ac:dyDescent="0.4">
      <c r="A136" t="s">
        <v>73</v>
      </c>
    </row>
    <row r="137" spans="1:5" x14ac:dyDescent="0.4">
      <c r="B137" t="s">
        <v>74</v>
      </c>
      <c r="E137">
        <f>HYPGEOMDIST(0,5,10,100)</f>
        <v>0.58375236692615162</v>
      </c>
    </row>
    <row r="138" spans="1:5" x14ac:dyDescent="0.4">
      <c r="B138" t="s">
        <v>75</v>
      </c>
      <c r="E138">
        <f>HYPGEOMDIST(1,5,10,100)</f>
        <v>0.33939091100357671</v>
      </c>
    </row>
    <row r="139" spans="1:5" x14ac:dyDescent="0.4">
      <c r="B139" t="s">
        <v>76</v>
      </c>
      <c r="E139">
        <f>E137+E138</f>
        <v>0.92314327792972839</v>
      </c>
    </row>
    <row r="142" spans="1:5" x14ac:dyDescent="0.4">
      <c r="A142" t="s">
        <v>77</v>
      </c>
    </row>
    <row r="143" spans="1:5" x14ac:dyDescent="0.4">
      <c r="A143" t="s">
        <v>78</v>
      </c>
    </row>
    <row r="144" spans="1:5" x14ac:dyDescent="0.4">
      <c r="E144">
        <f>HYPGEOMDIST(3,10,1000,5000)</f>
        <v>0.20147771537839465</v>
      </c>
    </row>
    <row r="149" spans="1:11" x14ac:dyDescent="0.4">
      <c r="H149" t="s">
        <v>117</v>
      </c>
    </row>
    <row r="152" spans="1:11" x14ac:dyDescent="0.4">
      <c r="A152" t="s">
        <v>81</v>
      </c>
    </row>
    <row r="153" spans="1:11" x14ac:dyDescent="0.4">
      <c r="A153" t="s">
        <v>82</v>
      </c>
      <c r="E153">
        <f>POISSON(6,4,FALSE)</f>
        <v>0.10419563456702115</v>
      </c>
      <c r="J153">
        <f>POISSON(6,4,FALSE)</f>
        <v>0.10419563456702115</v>
      </c>
      <c r="K153">
        <f>BINOMDIST(6,365,4/365,FALSE)</f>
        <v>0.10448081590328237</v>
      </c>
    </row>
    <row r="156" spans="1:11" x14ac:dyDescent="0.4">
      <c r="A156" t="s">
        <v>83</v>
      </c>
    </row>
    <row r="157" spans="1:11" x14ac:dyDescent="0.4">
      <c r="A157" t="s">
        <v>84</v>
      </c>
      <c r="E157">
        <f>POISSON(14,10,TRUE)</f>
        <v>0.9165415270653372</v>
      </c>
      <c r="J157">
        <f>POISSON(14,10,TRUE)</f>
        <v>0.9165415270653372</v>
      </c>
    </row>
    <row r="165" spans="1:11" x14ac:dyDescent="0.4">
      <c r="A165" t="s">
        <v>85</v>
      </c>
    </row>
    <row r="166" spans="1:11" x14ac:dyDescent="0.4">
      <c r="A166" t="s">
        <v>86</v>
      </c>
      <c r="E166" t="s">
        <v>87</v>
      </c>
      <c r="F166">
        <f>SQRT(1500)</f>
        <v>38.729833462074168</v>
      </c>
      <c r="H166">
        <f>NORMDIST(790,800,38.72983,FALSE)</f>
        <v>9.962950895156893E-3</v>
      </c>
      <c r="K166">
        <f>NORMDIST(790,800,F166,FALSE)</f>
        <v>9.9629500639378133E-3</v>
      </c>
    </row>
    <row r="167" spans="1:11" x14ac:dyDescent="0.4">
      <c r="A167" t="s">
        <v>88</v>
      </c>
      <c r="G167">
        <f>NORMDIST(834,800,38.72983,TRUE)</f>
        <v>0.80999457497053351</v>
      </c>
      <c r="H167">
        <f>NORMDIST(778,800,38.72983,TRUE)</f>
        <v>0.2850047157210035</v>
      </c>
      <c r="I167">
        <f>G167-H167</f>
        <v>0.52498985924953001</v>
      </c>
      <c r="K167" t="s">
        <v>118</v>
      </c>
    </row>
    <row r="168" spans="1:11" x14ac:dyDescent="0.4">
      <c r="A168" t="s">
        <v>89</v>
      </c>
    </row>
    <row r="169" spans="1:11" x14ac:dyDescent="0.4">
      <c r="A169" s="16" t="s">
        <v>90</v>
      </c>
      <c r="H169">
        <f>NORMINV(0.05,800,38.72983)</f>
        <v>736.295098653286</v>
      </c>
      <c r="K169">
        <f>NORMINV(0.05,800,F166)</f>
        <v>736.29509295868081</v>
      </c>
    </row>
    <row r="172" spans="1:11" x14ac:dyDescent="0.4">
      <c r="A172" t="s">
        <v>91</v>
      </c>
    </row>
    <row r="173" spans="1:11" x14ac:dyDescent="0.4">
      <c r="A173" t="s">
        <v>92</v>
      </c>
    </row>
    <row r="174" spans="1:11" x14ac:dyDescent="0.4">
      <c r="A174" t="s">
        <v>93</v>
      </c>
    </row>
    <row r="175" spans="1:11" x14ac:dyDescent="0.4">
      <c r="A175" t="s">
        <v>94</v>
      </c>
      <c r="H175">
        <f>NORMINV(0.88,74,7)</f>
        <v>82.224907544462638</v>
      </c>
      <c r="K175">
        <f>NORMINV(0.88,74,7)</f>
        <v>82.224907544462638</v>
      </c>
    </row>
    <row r="176" spans="1:11" x14ac:dyDescent="0.4">
      <c r="A176" t="s">
        <v>95</v>
      </c>
      <c r="H176">
        <f>NORMINV(0.1,74,7)</f>
        <v>65.02913904118779</v>
      </c>
      <c r="K176">
        <f>NORMINV(0.1,74,7)</f>
        <v>65.02913904118779</v>
      </c>
    </row>
    <row r="184" spans="2:14" x14ac:dyDescent="0.4">
      <c r="B184" s="3" t="s">
        <v>96</v>
      </c>
      <c r="C184" s="3"/>
      <c r="D184" s="3" t="s">
        <v>97</v>
      </c>
      <c r="H184" t="s">
        <v>119</v>
      </c>
      <c r="K184" t="s">
        <v>120</v>
      </c>
    </row>
    <row r="185" spans="2:14" x14ac:dyDescent="0.4">
      <c r="B185" s="3">
        <v>1</v>
      </c>
      <c r="D185">
        <v>3</v>
      </c>
      <c r="F185">
        <v>2.2920010986663413</v>
      </c>
      <c r="H185">
        <v>1</v>
      </c>
      <c r="K185">
        <v>1</v>
      </c>
      <c r="N185">
        <v>1</v>
      </c>
    </row>
    <row r="186" spans="2:14" x14ac:dyDescent="0.4">
      <c r="B186" s="3">
        <v>2</v>
      </c>
      <c r="D186">
        <v>4</v>
      </c>
      <c r="F186">
        <v>0.60408337656788835</v>
      </c>
      <c r="H186">
        <v>2</v>
      </c>
      <c r="K186">
        <v>2</v>
      </c>
      <c r="N186">
        <v>2</v>
      </c>
    </row>
    <row r="187" spans="2:14" x14ac:dyDescent="0.4">
      <c r="B187" s="3">
        <v>3</v>
      </c>
      <c r="D187">
        <v>2</v>
      </c>
      <c r="F187">
        <v>3.5789056062501912</v>
      </c>
      <c r="H187">
        <v>4</v>
      </c>
      <c r="N187">
        <v>1</v>
      </c>
    </row>
    <row r="188" spans="2:14" x14ac:dyDescent="0.4">
      <c r="B188" s="3">
        <v>4</v>
      </c>
      <c r="D188">
        <v>4</v>
      </c>
      <c r="F188">
        <v>5.3946348460341191</v>
      </c>
      <c r="H188">
        <v>5</v>
      </c>
      <c r="N188">
        <v>1</v>
      </c>
    </row>
    <row r="189" spans="2:14" x14ac:dyDescent="0.4">
      <c r="B189" s="3">
        <v>5</v>
      </c>
      <c r="D189">
        <v>5</v>
      </c>
      <c r="F189">
        <v>5.3076570940275278</v>
      </c>
      <c r="H189">
        <v>6</v>
      </c>
      <c r="N189">
        <v>1</v>
      </c>
    </row>
    <row r="190" spans="2:14" x14ac:dyDescent="0.4">
      <c r="B190" s="3">
        <v>6</v>
      </c>
      <c r="D190">
        <v>5</v>
      </c>
      <c r="F190">
        <v>5.7507858516190069</v>
      </c>
      <c r="H190">
        <v>2</v>
      </c>
      <c r="N190">
        <v>1</v>
      </c>
    </row>
    <row r="191" spans="2:14" x14ac:dyDescent="0.4">
      <c r="D191">
        <v>4</v>
      </c>
      <c r="F191">
        <v>8.6977752006591996E-2</v>
      </c>
      <c r="H191">
        <v>3</v>
      </c>
      <c r="N191">
        <v>1</v>
      </c>
    </row>
    <row r="192" spans="2:14" x14ac:dyDescent="0.4">
      <c r="D192">
        <v>4</v>
      </c>
      <c r="F192">
        <v>2.4445326090273753</v>
      </c>
      <c r="H192">
        <v>3</v>
      </c>
      <c r="N192">
        <v>1</v>
      </c>
    </row>
    <row r="193" spans="4:14" x14ac:dyDescent="0.4">
      <c r="D193">
        <v>5</v>
      </c>
      <c r="F193">
        <v>5.1794793542283397</v>
      </c>
      <c r="H193">
        <v>6</v>
      </c>
      <c r="N193">
        <v>2</v>
      </c>
    </row>
    <row r="194" spans="4:14" x14ac:dyDescent="0.4">
      <c r="D194">
        <v>5</v>
      </c>
      <c r="F194">
        <v>0.83150730918301952</v>
      </c>
      <c r="H194">
        <v>5</v>
      </c>
      <c r="N194">
        <v>2</v>
      </c>
    </row>
    <row r="195" spans="4:14" x14ac:dyDescent="0.4">
      <c r="D195">
        <v>1</v>
      </c>
      <c r="F195">
        <v>1.4701986754966887</v>
      </c>
      <c r="H195">
        <v>1</v>
      </c>
      <c r="N195">
        <v>1</v>
      </c>
    </row>
    <row r="196" spans="4:14" x14ac:dyDescent="0.4">
      <c r="D196">
        <v>6</v>
      </c>
      <c r="F196">
        <v>0.27283547471541492</v>
      </c>
      <c r="H196">
        <v>6</v>
      </c>
      <c r="N196">
        <v>1</v>
      </c>
    </row>
    <row r="197" spans="4:14" x14ac:dyDescent="0.4">
      <c r="D197">
        <v>3</v>
      </c>
      <c r="F197">
        <v>0.19428083132419816</v>
      </c>
      <c r="H197">
        <v>5</v>
      </c>
      <c r="N197">
        <v>1</v>
      </c>
    </row>
    <row r="198" spans="4:14" x14ac:dyDescent="0.4">
      <c r="D198">
        <v>4</v>
      </c>
      <c r="F198">
        <v>0.98477126377147739</v>
      </c>
      <c r="H198">
        <v>3</v>
      </c>
      <c r="N198">
        <v>2</v>
      </c>
    </row>
    <row r="199" spans="4:14" x14ac:dyDescent="0.4">
      <c r="D199">
        <v>3</v>
      </c>
      <c r="F199">
        <v>1.3176671651356548</v>
      </c>
      <c r="H199">
        <v>3</v>
      </c>
      <c r="N199">
        <v>2</v>
      </c>
    </row>
    <row r="200" spans="4:14" x14ac:dyDescent="0.4">
      <c r="D200">
        <v>4</v>
      </c>
      <c r="F200">
        <v>0.10254219183935057</v>
      </c>
      <c r="H200">
        <v>6</v>
      </c>
      <c r="N200">
        <v>1</v>
      </c>
    </row>
    <row r="201" spans="4:14" x14ac:dyDescent="0.4">
      <c r="D201">
        <v>5</v>
      </c>
      <c r="F201">
        <v>1.7102572710348827</v>
      </c>
      <c r="H201">
        <v>1</v>
      </c>
      <c r="N201">
        <v>2</v>
      </c>
    </row>
    <row r="202" spans="4:14" x14ac:dyDescent="0.4">
      <c r="D202">
        <v>5</v>
      </c>
      <c r="F202">
        <v>2.0585345011749627</v>
      </c>
      <c r="H202">
        <v>3</v>
      </c>
      <c r="N202">
        <v>1</v>
      </c>
    </row>
    <row r="203" spans="4:14" x14ac:dyDescent="0.4">
      <c r="D203">
        <v>2</v>
      </c>
      <c r="F203">
        <v>3.3218176824243906</v>
      </c>
      <c r="H203">
        <v>6</v>
      </c>
      <c r="N203">
        <v>1</v>
      </c>
    </row>
    <row r="204" spans="4:14" x14ac:dyDescent="0.4">
      <c r="D204">
        <v>3</v>
      </c>
      <c r="F204">
        <v>2.1442304757835626</v>
      </c>
      <c r="H204">
        <v>4</v>
      </c>
      <c r="N204">
        <v>2</v>
      </c>
    </row>
    <row r="205" spans="4:14" x14ac:dyDescent="0.4">
      <c r="D205">
        <v>2</v>
      </c>
      <c r="F205">
        <v>2.2310251167332984</v>
      </c>
      <c r="H205">
        <v>1</v>
      </c>
      <c r="N205">
        <v>1</v>
      </c>
    </row>
    <row r="206" spans="4:14" x14ac:dyDescent="0.4">
      <c r="D206">
        <v>1</v>
      </c>
      <c r="F206">
        <v>2.1336100344859155</v>
      </c>
      <c r="H206">
        <v>4</v>
      </c>
      <c r="N206">
        <v>1</v>
      </c>
    </row>
    <row r="207" spans="4:14" x14ac:dyDescent="0.4">
      <c r="D207">
        <v>1</v>
      </c>
      <c r="F207">
        <v>5.4618366039002657</v>
      </c>
      <c r="H207">
        <v>2</v>
      </c>
      <c r="N207">
        <v>2</v>
      </c>
    </row>
    <row r="208" spans="4:14" x14ac:dyDescent="0.4">
      <c r="D208">
        <v>5</v>
      </c>
      <c r="F208">
        <v>2.7961058381908628</v>
      </c>
      <c r="H208">
        <v>1</v>
      </c>
      <c r="N208">
        <v>2</v>
      </c>
    </row>
    <row r="209" spans="4:14" x14ac:dyDescent="0.4">
      <c r="D209">
        <v>3</v>
      </c>
      <c r="F209">
        <v>2.5569627979369489</v>
      </c>
      <c r="H209">
        <v>6</v>
      </c>
      <c r="N209">
        <v>1</v>
      </c>
    </row>
    <row r="210" spans="4:14" x14ac:dyDescent="0.4">
      <c r="D210">
        <v>1</v>
      </c>
      <c r="F210">
        <v>1.8234199041718804</v>
      </c>
      <c r="H210">
        <v>3</v>
      </c>
      <c r="N210">
        <v>2</v>
      </c>
    </row>
    <row r="211" spans="4:14" x14ac:dyDescent="0.4">
      <c r="D211">
        <v>1</v>
      </c>
      <c r="F211">
        <v>5.854243598742638</v>
      </c>
      <c r="H211">
        <v>1</v>
      </c>
      <c r="N211">
        <v>1</v>
      </c>
    </row>
    <row r="212" spans="4:14" x14ac:dyDescent="0.4">
      <c r="D212">
        <v>6</v>
      </c>
      <c r="F212">
        <v>4.8399914548173468</v>
      </c>
      <c r="H212">
        <v>6</v>
      </c>
      <c r="N212">
        <v>2</v>
      </c>
    </row>
    <row r="213" spans="4:14" x14ac:dyDescent="0.4">
      <c r="D213">
        <v>2</v>
      </c>
      <c r="F213">
        <v>5.9474471266823326</v>
      </c>
      <c r="H213">
        <v>1</v>
      </c>
      <c r="N213">
        <v>2</v>
      </c>
    </row>
    <row r="214" spans="4:14" x14ac:dyDescent="0.4">
      <c r="D214">
        <v>3</v>
      </c>
      <c r="F214">
        <v>1.5375835444196904</v>
      </c>
      <c r="H214">
        <v>6</v>
      </c>
      <c r="N214">
        <v>1</v>
      </c>
    </row>
    <row r="215" spans="4:14" x14ac:dyDescent="0.4">
      <c r="D215">
        <v>4</v>
      </c>
      <c r="F215">
        <v>5.7101351969969789</v>
      </c>
      <c r="H215">
        <v>5</v>
      </c>
      <c r="N215">
        <v>1</v>
      </c>
    </row>
    <row r="216" spans="4:14" x14ac:dyDescent="0.4">
      <c r="D216">
        <v>6</v>
      </c>
      <c r="F216">
        <v>0.32062746055482649</v>
      </c>
      <c r="H216">
        <v>6</v>
      </c>
      <c r="N216">
        <v>1</v>
      </c>
    </row>
    <row r="217" spans="4:14" x14ac:dyDescent="0.4">
      <c r="D217">
        <v>6</v>
      </c>
      <c r="F217">
        <v>4.2302316354869225</v>
      </c>
      <c r="H217">
        <v>1</v>
      </c>
      <c r="N217">
        <v>1</v>
      </c>
    </row>
    <row r="218" spans="4:14" x14ac:dyDescent="0.4">
      <c r="D218">
        <v>5</v>
      </c>
      <c r="F218">
        <v>4.8991363261818295</v>
      </c>
      <c r="H218">
        <v>3</v>
      </c>
      <c r="N218">
        <v>1</v>
      </c>
    </row>
    <row r="219" spans="4:14" x14ac:dyDescent="0.4">
      <c r="D219">
        <v>4</v>
      </c>
      <c r="F219">
        <v>5.8350169377727594</v>
      </c>
      <c r="H219">
        <v>4</v>
      </c>
      <c r="N219">
        <v>2</v>
      </c>
    </row>
    <row r="220" spans="4:14" x14ac:dyDescent="0.4">
      <c r="D220">
        <v>6</v>
      </c>
      <c r="F220">
        <v>2.7979369487594226</v>
      </c>
      <c r="H220">
        <v>5</v>
      </c>
      <c r="N220">
        <v>2</v>
      </c>
    </row>
    <row r="221" spans="4:14" x14ac:dyDescent="0.4">
      <c r="D221">
        <v>2</v>
      </c>
      <c r="F221">
        <v>1.8012634662923064</v>
      </c>
      <c r="H221">
        <v>5</v>
      </c>
      <c r="N221">
        <v>1</v>
      </c>
    </row>
    <row r="222" spans="4:14" x14ac:dyDescent="0.4">
      <c r="D222">
        <v>3</v>
      </c>
      <c r="F222">
        <v>4.5012359996337779</v>
      </c>
      <c r="H222">
        <v>6</v>
      </c>
      <c r="N222">
        <v>2</v>
      </c>
    </row>
    <row r="223" spans="4:14" x14ac:dyDescent="0.4">
      <c r="D223">
        <v>4</v>
      </c>
      <c r="F223">
        <v>2.108890041810358</v>
      </c>
      <c r="H223">
        <v>3</v>
      </c>
      <c r="N223">
        <v>2</v>
      </c>
    </row>
    <row r="224" spans="4:14" x14ac:dyDescent="0.4">
      <c r="D224">
        <v>1</v>
      </c>
      <c r="F224">
        <v>4.6539506210516679</v>
      </c>
      <c r="H224">
        <v>2</v>
      </c>
      <c r="N224">
        <v>1</v>
      </c>
    </row>
    <row r="225" spans="1:16" x14ac:dyDescent="0.4">
      <c r="D225">
        <v>4</v>
      </c>
      <c r="F225">
        <v>0.44605853450117494</v>
      </c>
      <c r="H225">
        <v>4</v>
      </c>
      <c r="N225">
        <v>1</v>
      </c>
    </row>
    <row r="226" spans="1:16" x14ac:dyDescent="0.4">
      <c r="D226">
        <v>5</v>
      </c>
      <c r="F226">
        <v>1.1905880916776024</v>
      </c>
      <c r="H226">
        <v>6</v>
      </c>
      <c r="N226">
        <v>1</v>
      </c>
    </row>
    <row r="227" spans="1:16" x14ac:dyDescent="0.4">
      <c r="D227">
        <v>3</v>
      </c>
      <c r="F227">
        <v>0.3843501083407086</v>
      </c>
      <c r="H227">
        <v>5</v>
      </c>
      <c r="N227">
        <v>1</v>
      </c>
    </row>
    <row r="228" spans="1:16" x14ac:dyDescent="0.4">
      <c r="D228">
        <v>2</v>
      </c>
      <c r="F228">
        <v>2.1500900296029539</v>
      </c>
      <c r="H228">
        <v>4</v>
      </c>
      <c r="N228">
        <v>1</v>
      </c>
    </row>
    <row r="229" spans="1:16" x14ac:dyDescent="0.4">
      <c r="D229">
        <v>5</v>
      </c>
      <c r="F229">
        <v>2.9222693563646351</v>
      </c>
      <c r="H229">
        <v>5</v>
      </c>
      <c r="N229">
        <v>2</v>
      </c>
    </row>
    <row r="230" spans="1:16" x14ac:dyDescent="0.4">
      <c r="D230">
        <v>6</v>
      </c>
      <c r="F230">
        <v>3.0672933133945737</v>
      </c>
      <c r="H230">
        <v>4</v>
      </c>
      <c r="N230">
        <v>1</v>
      </c>
    </row>
    <row r="231" spans="1:16" x14ac:dyDescent="0.4">
      <c r="D231">
        <v>1</v>
      </c>
      <c r="F231">
        <v>2.2407300027466657</v>
      </c>
      <c r="H231">
        <v>2</v>
      </c>
      <c r="N231">
        <v>1</v>
      </c>
    </row>
    <row r="232" spans="1:16" x14ac:dyDescent="0.4">
      <c r="D232">
        <v>4</v>
      </c>
      <c r="F232">
        <v>5.9154026917325355</v>
      </c>
      <c r="H232">
        <v>2</v>
      </c>
      <c r="N232">
        <v>2</v>
      </c>
    </row>
    <row r="233" spans="1:16" x14ac:dyDescent="0.4">
      <c r="D233">
        <v>2</v>
      </c>
      <c r="F233">
        <v>0.24427014984588152</v>
      </c>
      <c r="H233">
        <v>4</v>
      </c>
      <c r="N233">
        <v>2</v>
      </c>
    </row>
    <row r="234" spans="1:16" x14ac:dyDescent="0.4">
      <c r="D234">
        <v>1</v>
      </c>
      <c r="F234">
        <v>1.3843195898312326</v>
      </c>
      <c r="H234">
        <v>3</v>
      </c>
      <c r="N234">
        <v>1</v>
      </c>
    </row>
    <row r="237" spans="1:16" x14ac:dyDescent="0.4">
      <c r="A237" t="s">
        <v>99</v>
      </c>
    </row>
    <row r="238" spans="1:16" x14ac:dyDescent="0.4">
      <c r="A238" t="s">
        <v>100</v>
      </c>
    </row>
    <row r="239" spans="1:16" x14ac:dyDescent="0.4">
      <c r="B239" s="3" t="s">
        <v>98</v>
      </c>
    </row>
    <row r="240" spans="1:16" x14ac:dyDescent="0.4">
      <c r="B240">
        <f ca="1">RANDBETWEEN(1,100)</f>
        <v>90</v>
      </c>
      <c r="C240">
        <f t="shared" ref="C240:F241" ca="1" si="0">RANDBETWEEN(1,100)</f>
        <v>58</v>
      </c>
      <c r="D240">
        <f t="shared" ca="1" si="0"/>
        <v>19</v>
      </c>
      <c r="E240">
        <f t="shared" ca="1" si="0"/>
        <v>39</v>
      </c>
      <c r="F240">
        <f t="shared" ca="1" si="0"/>
        <v>59</v>
      </c>
      <c r="J240">
        <f ca="1">RANDBETWEEN(1,100)</f>
        <v>2</v>
      </c>
      <c r="K240">
        <f t="shared" ref="K240:N241" ca="1" si="1">RANDBETWEEN(1,100)</f>
        <v>76</v>
      </c>
      <c r="L240">
        <f t="shared" ca="1" si="1"/>
        <v>72</v>
      </c>
      <c r="M240">
        <f t="shared" ca="1" si="1"/>
        <v>49</v>
      </c>
      <c r="N240">
        <f t="shared" ca="1" si="1"/>
        <v>34</v>
      </c>
      <c r="P240" t="s">
        <v>121</v>
      </c>
    </row>
    <row r="241" spans="1:20" x14ac:dyDescent="0.4">
      <c r="B241">
        <f ca="1">RANDBETWEEN(1,100)</f>
        <v>70</v>
      </c>
      <c r="C241">
        <f t="shared" ca="1" si="0"/>
        <v>23</v>
      </c>
      <c r="D241">
        <f t="shared" ca="1" si="0"/>
        <v>80</v>
      </c>
      <c r="E241">
        <f t="shared" ca="1" si="0"/>
        <v>77</v>
      </c>
      <c r="F241">
        <f t="shared" ca="1" si="0"/>
        <v>76</v>
      </c>
      <c r="J241">
        <f ca="1">RANDBETWEEN(1,100)</f>
        <v>25</v>
      </c>
      <c r="K241">
        <f t="shared" ca="1" si="1"/>
        <v>69</v>
      </c>
      <c r="L241">
        <f t="shared" ca="1" si="1"/>
        <v>99</v>
      </c>
      <c r="M241">
        <f t="shared" ca="1" si="1"/>
        <v>59</v>
      </c>
      <c r="N241">
        <f t="shared" ca="1" si="1"/>
        <v>80</v>
      </c>
    </row>
    <row r="244" spans="1:20" x14ac:dyDescent="0.4">
      <c r="A244" t="s">
        <v>99</v>
      </c>
    </row>
    <row r="245" spans="1:20" x14ac:dyDescent="0.4">
      <c r="A245" t="s">
        <v>100</v>
      </c>
    </row>
    <row r="246" spans="1:20" x14ac:dyDescent="0.4">
      <c r="B246" s="3" t="s">
        <v>98</v>
      </c>
    </row>
    <row r="247" spans="1:20" x14ac:dyDescent="0.4">
      <c r="B247" s="18">
        <v>1.1238746299630726</v>
      </c>
      <c r="C247" s="18">
        <v>56.794946134830774</v>
      </c>
      <c r="D247" s="18">
        <v>20.137119663075655</v>
      </c>
      <c r="E247" s="18">
        <v>81.065309610278632</v>
      </c>
      <c r="F247" s="18">
        <v>58.91592150639363</v>
      </c>
      <c r="J247" s="31">
        <v>1.1238746299630726</v>
      </c>
      <c r="K247" s="31">
        <v>56.794946134830774</v>
      </c>
      <c r="L247" s="31">
        <v>20.137119663075655</v>
      </c>
      <c r="M247" s="31">
        <v>81.065309610278632</v>
      </c>
      <c r="N247" s="31">
        <v>58.91592150639363</v>
      </c>
      <c r="P247" s="31">
        <v>1.1359599597155674</v>
      </c>
      <c r="Q247" s="31">
        <v>89.271248512222655</v>
      </c>
      <c r="R247" s="31">
        <v>74.110202337717823</v>
      </c>
      <c r="S247" s="31">
        <v>54.764610736411633</v>
      </c>
      <c r="T247" s="31">
        <v>90.080965605639818</v>
      </c>
    </row>
    <row r="248" spans="1:20" x14ac:dyDescent="0.4">
      <c r="B248" s="18">
        <v>48.507431257057405</v>
      </c>
      <c r="C248" s="18">
        <v>35.678853724784076</v>
      </c>
      <c r="D248" s="18">
        <v>89.700277718436226</v>
      </c>
      <c r="E248" s="18">
        <v>82.461165196691795</v>
      </c>
      <c r="F248" s="18">
        <v>74.913876766258738</v>
      </c>
      <c r="J248" s="31">
        <v>48.507431257057405</v>
      </c>
      <c r="K248" s="31">
        <v>35.678853724784076</v>
      </c>
      <c r="L248" s="31">
        <v>89.700277718436226</v>
      </c>
      <c r="M248" s="31">
        <v>82.461165196691795</v>
      </c>
      <c r="N248" s="31">
        <v>74.913876766258738</v>
      </c>
      <c r="P248" s="31">
        <v>60.369182409131142</v>
      </c>
      <c r="Q248" s="31">
        <v>45.081240272225102</v>
      </c>
      <c r="R248" s="31">
        <v>80.856837672048087</v>
      </c>
      <c r="S248" s="31">
        <v>33.343363750114442</v>
      </c>
      <c r="T248" s="31">
        <v>56.33872493667409</v>
      </c>
    </row>
    <row r="249" spans="1:20" x14ac:dyDescent="0.4">
      <c r="B249" s="18"/>
      <c r="C249" s="18"/>
      <c r="D249" s="18"/>
      <c r="E249" s="18"/>
      <c r="F249" s="18"/>
      <c r="J249" s="18"/>
      <c r="K249" s="18"/>
      <c r="M249" s="18"/>
    </row>
    <row r="250" spans="1:20" x14ac:dyDescent="0.4">
      <c r="B250" s="18"/>
      <c r="C250" s="18"/>
      <c r="D250" s="18"/>
      <c r="E250" s="18"/>
      <c r="F250" s="18"/>
      <c r="J250" s="18"/>
      <c r="K250" s="18"/>
      <c r="M250" s="18"/>
    </row>
    <row r="251" spans="1:20" x14ac:dyDescent="0.4">
      <c r="B251" s="18"/>
      <c r="C251" s="18"/>
      <c r="D251" s="18"/>
      <c r="E251" s="18"/>
      <c r="F251" s="18"/>
      <c r="J251" s="18"/>
      <c r="K251" s="18"/>
      <c r="M251" s="18"/>
    </row>
    <row r="252" spans="1:20" x14ac:dyDescent="0.4">
      <c r="C252" s="34" t="s">
        <v>103</v>
      </c>
      <c r="D252" s="34"/>
      <c r="J252" s="18"/>
      <c r="K252" s="18"/>
      <c r="M252" s="18"/>
    </row>
    <row r="253" spans="1:20" x14ac:dyDescent="0.4">
      <c r="J253" s="18"/>
      <c r="K253" s="18"/>
      <c r="M253" s="18"/>
    </row>
    <row r="254" spans="1:20" ht="18" thickBot="1" x14ac:dyDescent="0.45">
      <c r="B254" s="26" t="s">
        <v>101</v>
      </c>
      <c r="C254" s="26" t="s">
        <v>102</v>
      </c>
      <c r="D254" s="25" t="s">
        <v>101</v>
      </c>
      <c r="E254" s="26" t="s">
        <v>102</v>
      </c>
      <c r="J254" s="18"/>
      <c r="K254" s="18"/>
      <c r="M254" s="18"/>
    </row>
    <row r="255" spans="1:20" ht="18" thickTop="1" x14ac:dyDescent="0.4">
      <c r="B255" s="21">
        <v>1</v>
      </c>
      <c r="C255" s="20">
        <v>0.1</v>
      </c>
      <c r="D255" s="19">
        <v>6</v>
      </c>
      <c r="E255" s="21">
        <v>0.1</v>
      </c>
      <c r="J255" s="18"/>
      <c r="K255" s="18"/>
      <c r="M255" s="18"/>
    </row>
    <row r="256" spans="1:20" x14ac:dyDescent="0.4">
      <c r="B256" s="21">
        <v>2</v>
      </c>
      <c r="C256" s="20">
        <v>0.1</v>
      </c>
      <c r="D256" s="19">
        <v>7</v>
      </c>
      <c r="E256" s="21">
        <v>0.1</v>
      </c>
      <c r="J256" s="18"/>
      <c r="K256" s="18"/>
      <c r="M256" s="18"/>
    </row>
    <row r="257" spans="1:15" x14ac:dyDescent="0.4">
      <c r="B257" s="21">
        <v>3</v>
      </c>
      <c r="C257" s="20">
        <v>0.1</v>
      </c>
      <c r="D257" s="19">
        <v>8</v>
      </c>
      <c r="E257" s="21">
        <v>0.1</v>
      </c>
      <c r="J257" s="18"/>
      <c r="K257" s="18"/>
      <c r="M257" s="18"/>
    </row>
    <row r="258" spans="1:15" x14ac:dyDescent="0.4">
      <c r="B258" s="21">
        <v>4</v>
      </c>
      <c r="C258" s="20">
        <v>0.1</v>
      </c>
      <c r="D258" s="19">
        <v>9</v>
      </c>
      <c r="E258" s="21">
        <v>0.1</v>
      </c>
      <c r="J258" s="18"/>
      <c r="K258" s="18"/>
      <c r="M258" s="18"/>
    </row>
    <row r="259" spans="1:15" x14ac:dyDescent="0.4">
      <c r="B259" s="24">
        <v>5</v>
      </c>
      <c r="C259" s="23">
        <v>0.1</v>
      </c>
      <c r="D259" s="22">
        <v>10</v>
      </c>
      <c r="E259" s="24">
        <v>0.1</v>
      </c>
      <c r="J259" s="18"/>
      <c r="K259" s="18"/>
      <c r="M259" s="18"/>
    </row>
    <row r="260" spans="1:15" x14ac:dyDescent="0.4">
      <c r="J260" s="18"/>
      <c r="K260" s="18"/>
      <c r="M260" s="18"/>
    </row>
    <row r="261" spans="1:15" x14ac:dyDescent="0.4">
      <c r="B261" s="18"/>
      <c r="C261" s="18"/>
      <c r="D261" s="18"/>
      <c r="E261" s="18"/>
      <c r="F261" s="18"/>
      <c r="G261" s="18"/>
      <c r="H261" s="17"/>
      <c r="J261" s="18"/>
      <c r="K261" s="18"/>
      <c r="M261" s="18"/>
    </row>
    <row r="262" spans="1:15" x14ac:dyDescent="0.4">
      <c r="B262" s="18"/>
      <c r="C262" s="18"/>
      <c r="D262" s="18"/>
      <c r="E262" s="18"/>
      <c r="F262" s="18"/>
      <c r="G262" s="18"/>
      <c r="J262" s="18"/>
      <c r="K262" s="18"/>
      <c r="M262" s="18"/>
    </row>
    <row r="263" spans="1:15" x14ac:dyDescent="0.4">
      <c r="A263" t="s">
        <v>104</v>
      </c>
      <c r="J263" s="18"/>
      <c r="K263" s="18"/>
      <c r="M263" s="18"/>
    </row>
    <row r="264" spans="1:15" x14ac:dyDescent="0.4">
      <c r="A264" t="s">
        <v>105</v>
      </c>
      <c r="J264" s="18"/>
      <c r="K264" s="18"/>
      <c r="M264" s="18"/>
    </row>
    <row r="265" spans="1:15" x14ac:dyDescent="0.4">
      <c r="B265" s="27" t="s">
        <v>106</v>
      </c>
      <c r="C265" s="18"/>
      <c r="D265" s="18"/>
      <c r="E265" s="18"/>
      <c r="F265" s="18"/>
      <c r="G265" s="18"/>
      <c r="J265" s="18"/>
      <c r="K265" s="18"/>
      <c r="M265" s="18"/>
    </row>
    <row r="266" spans="1:15" x14ac:dyDescent="0.4">
      <c r="B266" s="28" t="s">
        <v>107</v>
      </c>
      <c r="C266" s="18"/>
      <c r="D266" s="18"/>
      <c r="E266" s="18"/>
      <c r="F266" s="18"/>
      <c r="G266" s="18"/>
      <c r="J266" s="18"/>
      <c r="K266" s="18"/>
      <c r="M266" s="18"/>
    </row>
    <row r="267" spans="1:15" x14ac:dyDescent="0.4">
      <c r="B267" s="18"/>
      <c r="C267" s="29">
        <f>NORMDIST(791,800,5,TRUE)</f>
        <v>3.5930319112925789E-2</v>
      </c>
      <c r="D267" s="30"/>
      <c r="E267" s="30"/>
      <c r="F267" s="30"/>
      <c r="G267" s="18"/>
      <c r="J267" s="18"/>
      <c r="K267" s="32">
        <f>_xlfn.NORM.DIST(791,800,5,TRUE)</f>
        <v>3.5930319112925789E-2</v>
      </c>
      <c r="L267">
        <f>_xlfn.NORM.DIST(791,800,SQRT(1600)/SQRT(64),TRUE)</f>
        <v>3.5930319112925789E-2</v>
      </c>
      <c r="M267" s="18"/>
    </row>
    <row r="268" spans="1:15" x14ac:dyDescent="0.4">
      <c r="B268" s="18"/>
      <c r="C268" s="30"/>
      <c r="D268" s="30"/>
      <c r="E268" s="30"/>
      <c r="F268" s="30"/>
      <c r="G268" s="18"/>
      <c r="J268" s="18"/>
      <c r="K268" s="18"/>
      <c r="M268" s="18"/>
    </row>
    <row r="269" spans="1:15" x14ac:dyDescent="0.4">
      <c r="B269" s="18"/>
      <c r="C269" s="30"/>
      <c r="D269" s="30"/>
      <c r="E269" s="30"/>
      <c r="F269" s="30"/>
      <c r="G269" s="18"/>
      <c r="J269" s="18"/>
      <c r="K269" s="18"/>
      <c r="M269" s="18"/>
    </row>
    <row r="270" spans="1:15" x14ac:dyDescent="0.4">
      <c r="A270" t="s">
        <v>108</v>
      </c>
      <c r="B270" s="18"/>
      <c r="C270" s="30"/>
      <c r="D270" s="30"/>
      <c r="E270" s="30"/>
      <c r="F270" s="30"/>
      <c r="G270" s="18"/>
      <c r="H270">
        <f>1-CHIDIST(68,50)</f>
        <v>0.95403957696104735</v>
      </c>
      <c r="J270" s="18"/>
      <c r="K270" s="32">
        <f>_xlfn.CHISQ.DIST(68,50,TRUE)</f>
        <v>0.95403957696104724</v>
      </c>
      <c r="L270" t="s">
        <v>130</v>
      </c>
      <c r="M270" s="18"/>
    </row>
    <row r="271" spans="1:15" x14ac:dyDescent="0.4">
      <c r="B271" s="18"/>
      <c r="C271" s="30" t="s">
        <v>129</v>
      </c>
      <c r="D271" s="30"/>
      <c r="E271" s="30"/>
      <c r="F271" s="30"/>
      <c r="G271" s="18"/>
      <c r="J271" s="18"/>
      <c r="K271" s="32">
        <f>_xlfn.CHISQ.DIST.RT(68,50)</f>
        <v>4.5960423038952695E-2</v>
      </c>
      <c r="L271" t="s">
        <v>131</v>
      </c>
      <c r="M271" s="18"/>
      <c r="O271" t="s">
        <v>132</v>
      </c>
    </row>
    <row r="272" spans="1:15" x14ac:dyDescent="0.4">
      <c r="B272" s="18"/>
      <c r="C272" s="30"/>
      <c r="D272" s="30"/>
      <c r="E272" s="30"/>
      <c r="F272" s="30"/>
      <c r="G272" s="18"/>
      <c r="J272" s="18"/>
      <c r="K272" s="18"/>
      <c r="M272" s="18"/>
    </row>
    <row r="273" spans="1:20" x14ac:dyDescent="0.4">
      <c r="A273" t="s">
        <v>110</v>
      </c>
      <c r="B273" s="18"/>
      <c r="C273" s="30"/>
      <c r="D273" s="30"/>
      <c r="E273" s="30"/>
      <c r="F273" s="30"/>
      <c r="G273" s="18"/>
      <c r="J273" s="18"/>
      <c r="K273" s="18"/>
      <c r="M273" s="18"/>
    </row>
    <row r="274" spans="1:20" x14ac:dyDescent="0.4">
      <c r="A274" t="s">
        <v>111</v>
      </c>
      <c r="B274" s="18"/>
      <c r="C274" s="30"/>
      <c r="D274" s="30"/>
      <c r="E274" s="30"/>
      <c r="F274" s="30"/>
      <c r="G274" s="18"/>
      <c r="H274">
        <f>CHIINV(0.975,5)</f>
        <v>0.83121161348666384</v>
      </c>
      <c r="J274" s="18"/>
      <c r="K274" s="29">
        <f>_xlfn.CHISQ.INV(0.025,5)</f>
        <v>0.83121161348666261</v>
      </c>
      <c r="M274" s="18"/>
    </row>
    <row r="275" spans="1:20" x14ac:dyDescent="0.4">
      <c r="B275" s="18"/>
      <c r="C275" s="30"/>
      <c r="D275" s="30"/>
      <c r="E275" s="30"/>
      <c r="F275" s="30"/>
      <c r="G275" s="18"/>
      <c r="J275" s="18"/>
      <c r="K275" s="29">
        <f>_xlfn.CHISQ.INV.RT(0.975,5)</f>
        <v>0.83121161348666384</v>
      </c>
      <c r="M275" s="18"/>
    </row>
    <row r="276" spans="1:20" x14ac:dyDescent="0.4">
      <c r="B276" s="18"/>
      <c r="C276" s="30"/>
      <c r="D276" s="30"/>
      <c r="E276" s="30"/>
      <c r="F276" s="30"/>
      <c r="G276" s="18"/>
      <c r="J276" s="18"/>
      <c r="K276" s="18"/>
      <c r="M276" s="18"/>
    </row>
    <row r="277" spans="1:20" x14ac:dyDescent="0.4">
      <c r="B277" s="18"/>
      <c r="C277" s="30"/>
      <c r="D277" s="30"/>
      <c r="E277" s="30"/>
      <c r="F277" s="30"/>
      <c r="G277" s="18"/>
      <c r="J277" s="18"/>
      <c r="K277" s="18"/>
      <c r="M277" s="18"/>
    </row>
    <row r="278" spans="1:20" x14ac:dyDescent="0.4">
      <c r="A278" t="s">
        <v>109</v>
      </c>
      <c r="B278" s="18"/>
      <c r="C278" s="30"/>
      <c r="D278" s="30"/>
      <c r="E278" s="30"/>
      <c r="F278" s="30"/>
      <c r="G278" s="18"/>
      <c r="H278">
        <f>TDIST(2.086,20,1)</f>
        <v>2.4998177228720109E-2</v>
      </c>
      <c r="J278" s="18"/>
      <c r="K278" s="29">
        <f>_xlfn.T.DIST.RT(2.086,20)</f>
        <v>2.4998177228720109E-2</v>
      </c>
      <c r="L278" t="s">
        <v>122</v>
      </c>
      <c r="M278" s="18"/>
      <c r="S278">
        <f>_xlfn.T.DIST.2T(2.086,20)</f>
        <v>4.9996354457440217E-2</v>
      </c>
      <c r="T278" t="s">
        <v>128</v>
      </c>
    </row>
    <row r="279" spans="1:20" x14ac:dyDescent="0.4">
      <c r="B279" s="18"/>
      <c r="C279" s="30"/>
      <c r="D279" s="30"/>
      <c r="E279" s="30"/>
      <c r="F279" s="30"/>
      <c r="G279" s="18"/>
      <c r="J279" s="18"/>
      <c r="K279" s="18" t="s">
        <v>123</v>
      </c>
      <c r="M279" s="18"/>
      <c r="N279">
        <f>_xlfn.T.DIST(2.086,20,TRUE)</f>
        <v>0.97500182277127989</v>
      </c>
      <c r="O279" t="s">
        <v>124</v>
      </c>
      <c r="Q279" t="s">
        <v>125</v>
      </c>
    </row>
    <row r="280" spans="1:20" x14ac:dyDescent="0.4">
      <c r="B280" s="18"/>
      <c r="C280" s="30"/>
      <c r="D280" s="30"/>
      <c r="E280" s="30"/>
      <c r="F280" s="30"/>
      <c r="G280" s="18"/>
      <c r="J280" s="18"/>
      <c r="K280" s="18"/>
      <c r="M280" s="18"/>
    </row>
    <row r="281" spans="1:20" x14ac:dyDescent="0.4">
      <c r="A281" t="s">
        <v>113</v>
      </c>
      <c r="B281" s="18"/>
      <c r="C281" s="30"/>
      <c r="D281" s="30"/>
      <c r="E281" s="30"/>
      <c r="F281" s="30"/>
      <c r="G281" s="18"/>
      <c r="J281" s="18"/>
      <c r="K281" s="18"/>
      <c r="M281" s="18"/>
    </row>
    <row r="282" spans="1:20" x14ac:dyDescent="0.4">
      <c r="A282" t="s">
        <v>114</v>
      </c>
      <c r="B282" s="18"/>
      <c r="C282" s="18"/>
      <c r="D282" s="18"/>
      <c r="E282" s="18"/>
      <c r="F282" s="18"/>
      <c r="G282" s="18"/>
      <c r="H282">
        <f>TINV(0.1,14)</f>
        <v>1.7613101357748921</v>
      </c>
      <c r="I282">
        <f>-H282</f>
        <v>-1.7613101357748921</v>
      </c>
      <c r="J282" s="18"/>
      <c r="K282" s="32">
        <f>_xlfn.T.INV(0.05,14)</f>
        <v>-1.7613101357748921</v>
      </c>
      <c r="M282" s="18"/>
      <c r="O282">
        <f>_xlfn.T.INV(0.95,14)</f>
        <v>1.7613101357748921</v>
      </c>
    </row>
    <row r="283" spans="1:20" x14ac:dyDescent="0.4">
      <c r="B283" s="18"/>
      <c r="C283" s="18"/>
      <c r="D283" s="18"/>
      <c r="E283" s="18"/>
      <c r="F283" s="18"/>
      <c r="G283" s="18"/>
      <c r="J283" s="18"/>
      <c r="K283" s="18" t="s">
        <v>126</v>
      </c>
      <c r="M283" s="18"/>
      <c r="O283" t="s">
        <v>127</v>
      </c>
    </row>
    <row r="284" spans="1:20" x14ac:dyDescent="0.4">
      <c r="B284" s="18"/>
      <c r="C284" s="18"/>
      <c r="D284" s="18"/>
      <c r="E284" s="18"/>
      <c r="F284" s="18"/>
      <c r="G284" s="18"/>
      <c r="J284" s="18"/>
      <c r="K284" s="18"/>
      <c r="M284" s="18"/>
    </row>
    <row r="285" spans="1:20" x14ac:dyDescent="0.4">
      <c r="B285" s="18"/>
      <c r="C285" s="18"/>
      <c r="D285" s="18"/>
      <c r="E285" s="18"/>
      <c r="F285" s="18"/>
      <c r="G285" s="18"/>
      <c r="J285" s="18"/>
      <c r="K285" s="18"/>
      <c r="M285" s="18"/>
    </row>
    <row r="286" spans="1:20" x14ac:dyDescent="0.4">
      <c r="A286" t="s">
        <v>112</v>
      </c>
      <c r="B286" s="18"/>
      <c r="C286" s="18"/>
      <c r="D286" s="18"/>
      <c r="E286" s="18"/>
      <c r="F286" s="18"/>
      <c r="G286" s="18"/>
      <c r="H286">
        <f>FDIST(14.66,9,4)</f>
        <v>9.9988926999954111E-3</v>
      </c>
      <c r="J286" s="18"/>
      <c r="K286" s="29">
        <f>_xlfn.F.DIST.RT(14.66,9,4)</f>
        <v>9.9988926999954111E-3</v>
      </c>
      <c r="M286" s="18"/>
    </row>
    <row r="287" spans="1:20" x14ac:dyDescent="0.4">
      <c r="B287" s="18"/>
      <c r="C287" s="18"/>
      <c r="D287" s="18"/>
      <c r="E287" s="18"/>
      <c r="F287" s="18"/>
      <c r="G287" s="18"/>
      <c r="J287" s="18"/>
      <c r="K287" s="29">
        <f>_xlfn.F.DIST(14.66,9,4,TRUE)</f>
        <v>0.99000110730000457</v>
      </c>
      <c r="M287" s="18"/>
    </row>
    <row r="288" spans="1:20" x14ac:dyDescent="0.4">
      <c r="B288" s="18"/>
      <c r="C288" s="18"/>
      <c r="D288" s="18"/>
      <c r="E288" s="18"/>
      <c r="F288" s="18"/>
      <c r="G288" s="18"/>
      <c r="J288" s="18"/>
      <c r="K288" s="18"/>
      <c r="M288" s="18"/>
    </row>
    <row r="289" spans="1:13" x14ac:dyDescent="0.4">
      <c r="A289" t="s">
        <v>115</v>
      </c>
      <c r="B289" s="18"/>
      <c r="C289" s="18"/>
      <c r="D289" s="18"/>
      <c r="E289" s="18"/>
      <c r="F289" s="18"/>
      <c r="G289" s="18"/>
      <c r="J289" s="18"/>
      <c r="K289" s="18"/>
      <c r="M289" s="18"/>
    </row>
    <row r="290" spans="1:13" x14ac:dyDescent="0.4">
      <c r="A290" t="s">
        <v>116</v>
      </c>
      <c r="B290" s="18"/>
      <c r="C290" s="18"/>
      <c r="D290" s="18"/>
      <c r="E290" s="18"/>
      <c r="F290" s="18"/>
      <c r="G290" s="18"/>
      <c r="H290">
        <f>FINV(0.05,7,8)</f>
        <v>3.500463855044941</v>
      </c>
      <c r="J290" s="18"/>
      <c r="K290" s="29">
        <f>_xlfn.F.INV.RT(0.05,7,8)</f>
        <v>3.500463855044941</v>
      </c>
      <c r="M290" s="18"/>
    </row>
    <row r="291" spans="1:13" x14ac:dyDescent="0.4">
      <c r="B291" s="18"/>
      <c r="C291" s="18"/>
      <c r="D291" s="18"/>
      <c r="E291" s="18"/>
      <c r="F291" s="18"/>
      <c r="G291" s="18"/>
      <c r="J291" s="18"/>
      <c r="K291" s="29">
        <f>_xlfn.F.INV(0.95,7,8)</f>
        <v>3.500463855044941</v>
      </c>
      <c r="M291" s="18"/>
    </row>
    <row r="292" spans="1:13" x14ac:dyDescent="0.4">
      <c r="B292" s="18"/>
      <c r="C292" s="18"/>
      <c r="D292" s="18"/>
      <c r="E292" s="18"/>
      <c r="F292" s="18"/>
      <c r="G292" s="18"/>
      <c r="J292" s="18"/>
      <c r="K292" s="18"/>
      <c r="M292" s="18"/>
    </row>
    <row r="293" spans="1:13" x14ac:dyDescent="0.4">
      <c r="J293" s="18"/>
      <c r="K293" s="18"/>
      <c r="M293" s="18"/>
    </row>
    <row r="294" spans="1:13" x14ac:dyDescent="0.4">
      <c r="J294" s="18"/>
      <c r="K294" s="18"/>
      <c r="M294" s="18"/>
    </row>
    <row r="295" spans="1:13" x14ac:dyDescent="0.4">
      <c r="J295" s="18"/>
      <c r="K295" s="18"/>
      <c r="M295" s="18"/>
    </row>
    <row r="296" spans="1:13" x14ac:dyDescent="0.4">
      <c r="J296" s="18"/>
      <c r="K296" s="18"/>
      <c r="M296" s="18"/>
    </row>
    <row r="297" spans="1:13" x14ac:dyDescent="0.4">
      <c r="J297" s="18"/>
      <c r="K297" s="18"/>
      <c r="M297" s="18"/>
    </row>
    <row r="298" spans="1:13" x14ac:dyDescent="0.4">
      <c r="J298" s="18"/>
      <c r="K298" s="18"/>
      <c r="M298" s="18"/>
    </row>
    <row r="299" spans="1:13" x14ac:dyDescent="0.4">
      <c r="J299" s="18"/>
      <c r="K299" s="18"/>
      <c r="M299" s="18"/>
    </row>
    <row r="300" spans="1:13" x14ac:dyDescent="0.4">
      <c r="J300" s="18"/>
      <c r="K300" s="18"/>
      <c r="M300" s="18"/>
    </row>
    <row r="301" spans="1:13" x14ac:dyDescent="0.4">
      <c r="J301" s="18"/>
      <c r="K301" s="18"/>
      <c r="M301" s="18"/>
    </row>
    <row r="302" spans="1:13" x14ac:dyDescent="0.4">
      <c r="J302" s="18"/>
      <c r="K302" s="18"/>
      <c r="M302" s="18"/>
    </row>
    <row r="303" spans="1:13" x14ac:dyDescent="0.4">
      <c r="J303" s="18"/>
      <c r="K303" s="18"/>
      <c r="M303" s="18"/>
    </row>
    <row r="304" spans="1:13" x14ac:dyDescent="0.4">
      <c r="J304" s="18"/>
      <c r="K304" s="18"/>
      <c r="M304" s="18"/>
    </row>
    <row r="305" spans="10:13" x14ac:dyDescent="0.4">
      <c r="J305" s="18"/>
      <c r="K305" s="18"/>
      <c r="M305" s="18"/>
    </row>
    <row r="306" spans="10:13" x14ac:dyDescent="0.4">
      <c r="J306" s="18"/>
      <c r="K306" s="18"/>
      <c r="M306" s="18"/>
    </row>
    <row r="307" spans="10:13" x14ac:dyDescent="0.4">
      <c r="J307" s="18"/>
      <c r="K307" s="18"/>
      <c r="M307" s="18"/>
    </row>
    <row r="308" spans="10:13" x14ac:dyDescent="0.4">
      <c r="J308" s="18"/>
      <c r="K308" s="18"/>
      <c r="M308" s="18"/>
    </row>
    <row r="309" spans="10:13" x14ac:dyDescent="0.4">
      <c r="J309" s="18"/>
      <c r="K309" s="18"/>
      <c r="M309" s="18"/>
    </row>
    <row r="310" spans="10:13" x14ac:dyDescent="0.4">
      <c r="J310" s="18"/>
      <c r="K310" s="18"/>
      <c r="M310" s="18"/>
    </row>
    <row r="311" spans="10:13" x14ac:dyDescent="0.4">
      <c r="J311" s="18"/>
      <c r="K311" s="18"/>
      <c r="M311" s="18"/>
    </row>
    <row r="312" spans="10:13" x14ac:dyDescent="0.4">
      <c r="J312" s="18"/>
      <c r="K312" s="18"/>
      <c r="M312" s="18"/>
    </row>
    <row r="313" spans="10:13" x14ac:dyDescent="0.4">
      <c r="J313" s="18"/>
      <c r="K313" s="18"/>
      <c r="M313" s="18"/>
    </row>
    <row r="314" spans="10:13" x14ac:dyDescent="0.4">
      <c r="J314" s="18"/>
      <c r="K314" s="18"/>
      <c r="M314" s="18"/>
    </row>
    <row r="315" spans="10:13" x14ac:dyDescent="0.4">
      <c r="J315" s="18"/>
      <c r="K315" s="18"/>
      <c r="M315" s="18"/>
    </row>
    <row r="316" spans="10:13" x14ac:dyDescent="0.4">
      <c r="J316" s="18"/>
      <c r="K316" s="18"/>
      <c r="M316" s="18"/>
    </row>
    <row r="317" spans="10:13" x14ac:dyDescent="0.4">
      <c r="J317" s="18"/>
      <c r="K317" s="18"/>
      <c r="M317" s="18"/>
    </row>
    <row r="318" spans="10:13" x14ac:dyDescent="0.4">
      <c r="J318" s="18"/>
      <c r="K318" s="18"/>
      <c r="M318" s="18"/>
    </row>
    <row r="319" spans="10:13" x14ac:dyDescent="0.4">
      <c r="J319" s="18"/>
      <c r="K319" s="18"/>
      <c r="M319" s="18"/>
    </row>
    <row r="320" spans="10:13" x14ac:dyDescent="0.4">
      <c r="J320" s="18"/>
      <c r="K320" s="18"/>
      <c r="M320" s="18"/>
    </row>
    <row r="321" spans="10:13" x14ac:dyDescent="0.4">
      <c r="J321" s="18"/>
      <c r="K321" s="18"/>
      <c r="M321" s="18"/>
    </row>
    <row r="322" spans="10:13" x14ac:dyDescent="0.4">
      <c r="J322" s="18"/>
      <c r="K322" s="18"/>
      <c r="M322" s="18"/>
    </row>
    <row r="323" spans="10:13" x14ac:dyDescent="0.4">
      <c r="J323" s="18"/>
      <c r="K323" s="18"/>
      <c r="M323" s="18"/>
    </row>
    <row r="324" spans="10:13" x14ac:dyDescent="0.4">
      <c r="J324" s="18"/>
      <c r="K324" s="18"/>
      <c r="M324" s="18"/>
    </row>
    <row r="325" spans="10:13" x14ac:dyDescent="0.4">
      <c r="J325" s="18"/>
      <c r="K325" s="18"/>
      <c r="M325" s="18"/>
    </row>
    <row r="326" spans="10:13" x14ac:dyDescent="0.4">
      <c r="J326" s="18"/>
      <c r="K326" s="18"/>
      <c r="M326" s="18"/>
    </row>
    <row r="327" spans="10:13" x14ac:dyDescent="0.4">
      <c r="J327" s="18"/>
      <c r="K327" s="18"/>
      <c r="M327" s="18"/>
    </row>
    <row r="328" spans="10:13" x14ac:dyDescent="0.4">
      <c r="J328" s="18"/>
      <c r="K328" s="18"/>
      <c r="M328" s="18"/>
    </row>
    <row r="329" spans="10:13" x14ac:dyDescent="0.4">
      <c r="J329" s="18"/>
      <c r="K329" s="18"/>
      <c r="M329" s="18"/>
    </row>
    <row r="330" spans="10:13" x14ac:dyDescent="0.4">
      <c r="J330" s="18"/>
      <c r="K330" s="18"/>
      <c r="M330" s="18"/>
    </row>
    <row r="331" spans="10:13" x14ac:dyDescent="0.4">
      <c r="J331" s="18"/>
      <c r="K331" s="18"/>
      <c r="M331" s="18"/>
    </row>
    <row r="332" spans="10:13" x14ac:dyDescent="0.4">
      <c r="J332" s="18"/>
      <c r="K332" s="18"/>
      <c r="M332" s="18"/>
    </row>
    <row r="333" spans="10:13" x14ac:dyDescent="0.4">
      <c r="J333" s="18"/>
      <c r="K333" s="18"/>
      <c r="M333" s="18"/>
    </row>
    <row r="334" spans="10:13" x14ac:dyDescent="0.4">
      <c r="J334" s="18"/>
      <c r="K334" s="18"/>
      <c r="M334" s="18"/>
    </row>
    <row r="335" spans="10:13" x14ac:dyDescent="0.4">
      <c r="J335" s="18"/>
      <c r="K335" s="18"/>
      <c r="M335" s="18"/>
    </row>
    <row r="336" spans="10:13" x14ac:dyDescent="0.4">
      <c r="J336" s="18"/>
      <c r="K336" s="18"/>
      <c r="M336" s="18"/>
    </row>
    <row r="337" spans="10:13" x14ac:dyDescent="0.4">
      <c r="J337" s="18"/>
      <c r="K337" s="18"/>
      <c r="M337" s="18"/>
    </row>
    <row r="338" spans="10:13" x14ac:dyDescent="0.4">
      <c r="J338" s="18"/>
      <c r="K338" s="18"/>
      <c r="M338" s="18"/>
    </row>
    <row r="339" spans="10:13" x14ac:dyDescent="0.4">
      <c r="J339" s="18"/>
      <c r="K339" s="18"/>
      <c r="M339" s="18"/>
    </row>
    <row r="340" spans="10:13" x14ac:dyDescent="0.4">
      <c r="J340" s="18"/>
      <c r="K340" s="18"/>
      <c r="M340" s="18"/>
    </row>
    <row r="341" spans="10:13" x14ac:dyDescent="0.4">
      <c r="J341" s="18"/>
      <c r="K341" s="18"/>
      <c r="M341" s="18"/>
    </row>
    <row r="342" spans="10:13" x14ac:dyDescent="0.4">
      <c r="J342" s="18"/>
      <c r="K342" s="18"/>
      <c r="M342" s="18"/>
    </row>
    <row r="343" spans="10:13" x14ac:dyDescent="0.4">
      <c r="J343" s="18"/>
      <c r="K343" s="18"/>
      <c r="M343" s="18"/>
    </row>
    <row r="344" spans="10:13" x14ac:dyDescent="0.4">
      <c r="J344" s="18"/>
      <c r="K344" s="18"/>
      <c r="M344" s="18"/>
    </row>
    <row r="345" spans="10:13" x14ac:dyDescent="0.4">
      <c r="J345" s="18"/>
      <c r="K345" s="18"/>
      <c r="M345" s="18"/>
    </row>
    <row r="346" spans="10:13" x14ac:dyDescent="0.4">
      <c r="J346" s="18"/>
      <c r="K346" s="18"/>
      <c r="M346" s="18"/>
    </row>
    <row r="347" spans="10:13" x14ac:dyDescent="0.4">
      <c r="J347" s="18"/>
      <c r="K347" s="18"/>
      <c r="M347" s="18"/>
    </row>
    <row r="348" spans="10:13" x14ac:dyDescent="0.4">
      <c r="J348" s="18"/>
      <c r="K348" s="18"/>
      <c r="M348" s="18"/>
    </row>
    <row r="349" spans="10:13" x14ac:dyDescent="0.4">
      <c r="J349" s="18"/>
      <c r="K349" s="18"/>
      <c r="M349" s="18"/>
    </row>
    <row r="350" spans="10:13" x14ac:dyDescent="0.4">
      <c r="J350" s="18"/>
      <c r="K350" s="18"/>
      <c r="M350" s="18"/>
    </row>
    <row r="351" spans="10:13" x14ac:dyDescent="0.4">
      <c r="J351" s="18"/>
      <c r="K351" s="18"/>
      <c r="M351" s="18"/>
    </row>
  </sheetData>
  <mergeCells count="3">
    <mergeCell ref="B76:C76"/>
    <mergeCell ref="B88:C88"/>
    <mergeCell ref="C252:D25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이기성</dc:creator>
  <cp:lastModifiedBy>나여영</cp:lastModifiedBy>
  <dcterms:created xsi:type="dcterms:W3CDTF">2011-10-02T08:40:40Z</dcterms:created>
  <dcterms:modified xsi:type="dcterms:W3CDTF">2018-02-21T09:17:48Z</dcterms:modified>
</cp:coreProperties>
</file>