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195" windowHeight="10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3" i="1" l="1"/>
  <c r="F161" i="1"/>
  <c r="K113" i="1" l="1"/>
  <c r="K108" i="1"/>
  <c r="K107" i="1"/>
  <c r="K78" i="1"/>
  <c r="K84" i="1"/>
  <c r="K79" i="1"/>
  <c r="I48" i="1" l="1"/>
  <c r="I47" i="1"/>
  <c r="I46" i="1"/>
  <c r="I42" i="1"/>
  <c r="I41" i="1"/>
  <c r="I40" i="1"/>
  <c r="F37" i="1"/>
  <c r="F36" i="1"/>
  <c r="F35" i="1"/>
  <c r="F29" i="1"/>
  <c r="F28" i="1"/>
  <c r="F27" i="1"/>
  <c r="F20" i="1"/>
  <c r="F19" i="1"/>
  <c r="F18" i="1"/>
  <c r="F10" i="1"/>
  <c r="F9" i="1"/>
  <c r="F8" i="1"/>
  <c r="I107" i="1"/>
  <c r="I108" i="1" s="1"/>
  <c r="I78" i="1"/>
  <c r="I79" i="1" s="1"/>
  <c r="H65" i="1"/>
  <c r="H64" i="1"/>
  <c r="F45" i="1"/>
  <c r="F41" i="1"/>
  <c r="F42" i="1" s="1"/>
  <c r="F44" i="1" s="1"/>
  <c r="F40" i="1"/>
  <c r="D35" i="1"/>
  <c r="D37" i="1" s="1"/>
  <c r="D29" i="1"/>
  <c r="D27" i="1"/>
  <c r="D28" i="1" s="1"/>
  <c r="D25" i="1"/>
  <c r="D18" i="1"/>
  <c r="D19" i="1" s="1"/>
  <c r="D8" i="1"/>
  <c r="D10" i="1" s="1"/>
  <c r="F46" i="1" l="1"/>
  <c r="F47" i="1" s="1"/>
  <c r="D36" i="1"/>
  <c r="D9" i="1"/>
  <c r="D20" i="1"/>
  <c r="F48" i="1" l="1"/>
</calcChain>
</file>

<file path=xl/sharedStrings.xml><?xml version="1.0" encoding="utf-8"?>
<sst xmlns="http://schemas.openxmlformats.org/spreadsheetml/2006/main" count="291" uniqueCount="114">
  <si>
    <t>평균</t>
    <phoneticPr fontId="1" type="noConversion"/>
  </si>
  <si>
    <t>모표준편차</t>
    <phoneticPr fontId="1" type="noConversion"/>
  </si>
  <si>
    <t>표본수</t>
    <phoneticPr fontId="1" type="noConversion"/>
  </si>
  <si>
    <t>신뢰구간</t>
    <phoneticPr fontId="1" type="noConversion"/>
  </si>
  <si>
    <t>신뢰하한</t>
    <phoneticPr fontId="1" type="noConversion"/>
  </si>
  <si>
    <t>신뢰상한</t>
    <phoneticPr fontId="1" type="noConversion"/>
  </si>
  <si>
    <t>표본분산</t>
    <phoneticPr fontId="1" type="noConversion"/>
  </si>
  <si>
    <t>표본표준편차</t>
    <phoneticPr fontId="1" type="noConversion"/>
  </si>
  <si>
    <t>표본평균</t>
    <phoneticPr fontId="1" type="noConversion"/>
  </si>
  <si>
    <t>표본분산</t>
    <phoneticPr fontId="1" type="noConversion"/>
  </si>
  <si>
    <t>표본표준편차</t>
    <phoneticPr fontId="1" type="noConversion"/>
  </si>
  <si>
    <t>t값</t>
    <phoneticPr fontId="1" type="noConversion"/>
  </si>
  <si>
    <t>표본수</t>
    <phoneticPr fontId="1" type="noConversion"/>
  </si>
  <si>
    <t>신뢰구간</t>
    <phoneticPr fontId="1" type="noConversion"/>
  </si>
  <si>
    <t>신뢰하한</t>
    <phoneticPr fontId="1" type="noConversion"/>
  </si>
  <si>
    <t>신뢰상한</t>
    <phoneticPr fontId="1" type="noConversion"/>
  </si>
  <si>
    <t>표준오차(S/root(n))</t>
    <phoneticPr fontId="1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</si>
  <si>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</si>
  <si>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</si>
  <si>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</si>
  <si>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</si>
  <si>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</si>
  <si>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</si>
  <si>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</si>
  <si>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</si>
  <si>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</si>
  <si>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</si>
  <si>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</si>
  <si>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</si>
  <si>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</si>
  <si>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수준(90.0%)</t>
  </si>
  <si>
    <t>Column1</t>
    <phoneticPr fontId="1" type="noConversion"/>
  </si>
  <si>
    <t>Column1</t>
  </si>
  <si>
    <t>신뢰 수준(95.0%)</t>
  </si>
  <si>
    <t>검정통계량</t>
    <phoneticPr fontId="1" type="noConversion"/>
  </si>
  <si>
    <t>p-value</t>
    <phoneticPr fontId="1" type="noConversion"/>
  </si>
  <si>
    <r>
      <t xml:space="preserve">모평균 </t>
    </r>
    <r>
      <rPr>
        <sz val="11"/>
        <color theme="1"/>
        <rFont val="맑은 고딕"/>
        <family val="3"/>
        <charset val="129"/>
      </rPr>
      <t>μ에</t>
    </r>
    <r>
      <rPr>
        <sz val="11"/>
        <color theme="1"/>
        <rFont val="맑은 고딕"/>
        <family val="2"/>
        <charset val="129"/>
      </rPr>
      <t xml:space="preserve"> 대한 검정 : 분산이 알려진 경우</t>
    </r>
    <phoneticPr fontId="1" type="noConversion"/>
  </si>
  <si>
    <r>
      <t xml:space="preserve">모평균 </t>
    </r>
    <r>
      <rPr>
        <sz val="11"/>
        <color theme="1"/>
        <rFont val="맑은 고딕"/>
        <family val="3"/>
        <charset val="129"/>
      </rPr>
      <t>μ에</t>
    </r>
    <r>
      <rPr>
        <sz val="11"/>
        <color theme="1"/>
        <rFont val="맑은 고딕"/>
        <family val="2"/>
        <charset val="129"/>
      </rPr>
      <t xml:space="preserve"> 대한 검정 : 분산이 알려지지 않은 경우</t>
    </r>
    <phoneticPr fontId="1" type="noConversion"/>
  </si>
  <si>
    <t>모평균들의 차이에 대한 검정 : 등분산인 경우</t>
    <phoneticPr fontId="1" type="noConversion"/>
  </si>
  <si>
    <t>서울</t>
  </si>
  <si>
    <t>서울</t>
    <phoneticPr fontId="1" type="noConversion"/>
  </si>
  <si>
    <t>지방</t>
  </si>
  <si>
    <t>지방</t>
    <phoneticPr fontId="1" type="noConversion"/>
  </si>
  <si>
    <t>t-검정: 등분산 가정 두 집단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</si>
  <si>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</si>
  <si>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</si>
  <si>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</si>
  <si>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</si>
  <si>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</si>
  <si>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</si>
  <si>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</si>
  <si>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</si>
  <si>
    <t>모평균들의 차이에 대한 검정 : 이분산인 경우</t>
    <phoneticPr fontId="1" type="noConversion"/>
  </si>
  <si>
    <t>t-검정: 이분산 가정 두 집단</t>
  </si>
  <si>
    <r>
      <t>모평균들의 차이에 대한 검정 : 대표본(n</t>
    </r>
    <r>
      <rPr>
        <sz val="11"/>
        <color theme="1"/>
        <rFont val="맑은 고딕"/>
        <family val="3"/>
        <charset val="129"/>
      </rPr>
      <t>≥</t>
    </r>
    <r>
      <rPr>
        <sz val="11"/>
        <color theme="1"/>
        <rFont val="맑은 고딕"/>
        <family val="2"/>
        <charset val="129"/>
      </rPr>
      <t>30)</t>
    </r>
    <r>
      <rPr>
        <sz val="11"/>
        <color theme="1"/>
        <rFont val="맑은 고딕"/>
        <family val="2"/>
        <charset val="129"/>
        <scheme val="minor"/>
      </rPr>
      <t>인 경우</t>
    </r>
    <phoneticPr fontId="1" type="noConversion"/>
  </si>
  <si>
    <t>A회사</t>
  </si>
  <si>
    <t>A회사</t>
    <phoneticPr fontId="1" type="noConversion"/>
  </si>
  <si>
    <t>B회사</t>
  </si>
  <si>
    <t>B회사</t>
    <phoneticPr fontId="1" type="noConversion"/>
  </si>
  <si>
    <t>구형</t>
  </si>
  <si>
    <t>구형</t>
    <phoneticPr fontId="1" type="noConversion"/>
  </si>
  <si>
    <t>신형</t>
  </si>
  <si>
    <t>신형</t>
    <phoneticPr fontId="1" type="noConversion"/>
  </si>
  <si>
    <t>z-검정: 평균에 대한 두 집단</t>
  </si>
  <si>
    <t>기지의 분산</t>
  </si>
  <si>
    <t>z 통계량</t>
  </si>
  <si>
    <t>P(Z&lt;=z) 단측 검정</t>
  </si>
  <si>
    <t>z 기각치 단측 검정</t>
  </si>
  <si>
    <t>P(Z&lt;=z) 양측 검정</t>
  </si>
  <si>
    <t>z 기각치 양측 검정</t>
  </si>
  <si>
    <t>모평균들의 차이에 대한 검정 : 쌍체비교</t>
    <phoneticPr fontId="1" type="noConversion"/>
  </si>
  <si>
    <t>실시이전</t>
  </si>
  <si>
    <t>실시이전</t>
    <phoneticPr fontId="1" type="noConversion"/>
  </si>
  <si>
    <t>실시이후</t>
  </si>
  <si>
    <t>실시이후</t>
    <phoneticPr fontId="1" type="noConversion"/>
  </si>
  <si>
    <t>t-검정: 쌍체 비교</t>
  </si>
  <si>
    <t>피어슨 상관 계수</t>
  </si>
  <si>
    <t>두 모분산들의 비에 대한 검정</t>
    <phoneticPr fontId="1" type="noConversion"/>
  </si>
  <si>
    <t>F-검정: 분산에 대한 두 집단</t>
  </si>
  <si>
    <t>F 비</t>
  </si>
  <si>
    <t>P(F&lt;=f) 단측 검정</t>
  </si>
  <si>
    <t>F 기각치: 단측 검정</t>
  </si>
  <si>
    <t>&gt;분산앎</t>
    <phoneticPr fontId="1" type="noConversion"/>
  </si>
  <si>
    <t>&gt;분산모름</t>
    <phoneticPr fontId="1" type="noConversion"/>
  </si>
  <si>
    <t>&lt;대표본</t>
    <phoneticPr fontId="1" type="noConversion"/>
  </si>
  <si>
    <t>조건1</t>
    <phoneticPr fontId="1" type="noConversion"/>
  </si>
  <si>
    <t>&gt;분산모름</t>
    <phoneticPr fontId="1" type="noConversion"/>
  </si>
  <si>
    <t>&lt;대표본</t>
    <phoneticPr fontId="1" type="noConversion"/>
  </si>
  <si>
    <t>조건3</t>
    <phoneticPr fontId="1" type="noConversion"/>
  </si>
  <si>
    <t>&gt;분산앎</t>
    <phoneticPr fontId="1" type="noConversion"/>
  </si>
  <si>
    <t>&lt;분산모름</t>
    <phoneticPr fontId="1" type="noConversion"/>
  </si>
  <si>
    <t>&lt;소표본</t>
    <phoneticPr fontId="1" type="noConversion"/>
  </si>
  <si>
    <t>조건4</t>
    <phoneticPr fontId="1" type="noConversion"/>
  </si>
  <si>
    <t>m=70</t>
    <phoneticPr fontId="1" type="noConversion"/>
  </si>
  <si>
    <t>&gt;&gt;0.05(a)&gt;0.029(p-value)  &gt;&gt;&gt; H0기각</t>
    <phoneticPr fontId="1" type="noConversion"/>
  </si>
  <si>
    <t>&gt;&gt;0.01(a)&lt;0.029(p-value)  &gt;&gt;&gt; H0채택 (기각불가능)</t>
    <phoneticPr fontId="1" type="noConversion"/>
  </si>
  <si>
    <t>vs</t>
    <phoneticPr fontId="1" type="noConversion"/>
  </si>
  <si>
    <t>&gt;</t>
    <phoneticPr fontId="1" type="noConversion"/>
  </si>
  <si>
    <t>&gt;&gt; H0기각</t>
    <phoneticPr fontId="1" type="noConversion"/>
  </si>
  <si>
    <t>m=5150</t>
    <phoneticPr fontId="1" type="noConversion"/>
  </si>
  <si>
    <t>&gt;&gt;&gt;t검정</t>
    <phoneticPr fontId="1" type="noConversion"/>
  </si>
  <si>
    <t>&gt;&gt;0.05(a)&lt;0.173(p-value) &gt;&gt;H0채택</t>
    <phoneticPr fontId="1" type="noConversion"/>
  </si>
  <si>
    <t xml:space="preserve">ㄴ 모든유의수준에서 다 기각못함. </t>
    <phoneticPr fontId="1" type="noConversion"/>
  </si>
  <si>
    <t>1..</t>
    <phoneticPr fontId="1" type="noConversion"/>
  </si>
  <si>
    <t>2..</t>
    <phoneticPr fontId="1" type="noConversion"/>
  </si>
  <si>
    <t>&gt;&gt; 유의수준보다 작으므로 기각불가</t>
    <phoneticPr fontId="1" type="noConversion"/>
  </si>
  <si>
    <t>가설평균차는 0  같냐 다르냐 니까</t>
    <phoneticPr fontId="1" type="noConversion"/>
  </si>
  <si>
    <t xml:space="preserve">&lt; 0.05랑 비교했을때 p값이 월등히 큼 &gt; 귀무가설 채택 </t>
    <phoneticPr fontId="1" type="noConversion"/>
  </si>
  <si>
    <t xml:space="preserve">&lt; 다기각됬으니 *는 한 개도 안붙음 </t>
    <phoneticPr fontId="1" type="noConversion"/>
  </si>
  <si>
    <t>&lt;&lt; 유의수준 0.05니까 귀무가설 채택 = 등분산이라는 소리</t>
    <phoneticPr fontId="1" type="noConversion"/>
  </si>
  <si>
    <t>&lt;&lt; 유의수준 0.05 &gt; p가 유의수준보다 월등히 큼 &gt;&gt; 귀무가설 기각 불가 = 채택해야( 서울 지방 차이 없다)</t>
    <phoneticPr fontId="1" type="noConversion"/>
  </si>
  <si>
    <t xml:space="preserve">&lt;&lt; 분산을 구해서 구한값을 z검정에 사용 </t>
    <phoneticPr fontId="1" type="noConversion"/>
  </si>
  <si>
    <t>&lt;&lt;t.test (타입에서 1:쌍체비교, 2:등분산 3:이분산일때)</t>
    <phoneticPr fontId="1" type="noConversion"/>
  </si>
  <si>
    <t>* 두집단간의 평균차 (t분포일때 만 가능 ) 함수마법사로 (t분포니까 분산 몰라야함)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</si>
</sst>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2" xfId="0" applyFill="1" applyBorder="1" applyAlignment="1">
      <alignment horizontal="centerContinuous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28575</xdr:rowOff>
    </xdr:from>
    <xdr:to>
      <xdr:col>7</xdr:col>
      <xdr:colOff>295275</xdr:colOff>
      <xdr:row>3</xdr:row>
      <xdr:rowOff>38099</xdr:rowOff>
    </xdr:to>
    <xdr:grpSp>
      <xdr:nvGrpSpPr>
        <xdr:cNvPr id="2" name="그룹 1"/>
        <xdr:cNvGrpSpPr/>
      </xdr:nvGrpSpPr>
      <xdr:grpSpPr>
        <a:xfrm>
          <a:off x="1066800" y="28575"/>
          <a:ext cx="5819775" cy="638174"/>
          <a:chOff x="1914525" y="2200275"/>
          <a:chExt cx="3952875" cy="581025"/>
        </a:xfrm>
      </xdr:grpSpPr>
      <xdr:sp macro="" textlink="">
        <xdr:nvSpPr>
          <xdr:cNvPr id="3" name="가로로 말린 두루마리 모양 2"/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rgbClr val="FFC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085976" y="2304339"/>
            <a:ext cx="3638550" cy="364225"/>
          </a:xfrm>
          <a:prstGeom prst="rect">
            <a:avLst/>
          </a:prstGeom>
          <a:solidFill>
            <a:srgbClr val="FFC000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구간추정</a:t>
            </a:r>
            <a:r>
              <a:rPr lang="en-US" altLang="ko-KR" sz="1800"/>
              <a:t>( </a:t>
            </a:r>
            <a:r>
              <a:rPr lang="ko-KR" altLang="en-US" sz="1800"/>
              <a:t>신뢰구간</a:t>
            </a:r>
            <a:r>
              <a:rPr lang="en-US" altLang="ko-KR" sz="1800"/>
              <a:t>)</a:t>
            </a:r>
            <a:endParaRPr lang="ko-KR" altLang="en-US" sz="1800"/>
          </a:p>
        </xdr:txBody>
      </xdr:sp>
    </xdr:grpSp>
    <xdr:clientData/>
  </xdr:twoCellAnchor>
  <xdr:twoCellAnchor>
    <xdr:from>
      <xdr:col>1</xdr:col>
      <xdr:colOff>381000</xdr:colOff>
      <xdr:row>69</xdr:row>
      <xdr:rowOff>0</xdr:rowOff>
    </xdr:from>
    <xdr:to>
      <xdr:col>7</xdr:col>
      <xdr:colOff>295275</xdr:colOff>
      <xdr:row>72</xdr:row>
      <xdr:rowOff>9524</xdr:rowOff>
    </xdr:to>
    <xdr:grpSp>
      <xdr:nvGrpSpPr>
        <xdr:cNvPr id="5" name="그룹 4"/>
        <xdr:cNvGrpSpPr/>
      </xdr:nvGrpSpPr>
      <xdr:grpSpPr>
        <a:xfrm>
          <a:off x="1066800" y="14478000"/>
          <a:ext cx="5819775" cy="638174"/>
          <a:chOff x="1914525" y="2200275"/>
          <a:chExt cx="3952875" cy="581025"/>
        </a:xfrm>
      </xdr:grpSpPr>
      <xdr:sp macro="" textlink="">
        <xdr:nvSpPr>
          <xdr:cNvPr id="6" name="가로로 말린 두루마리 모양 5"/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rgbClr val="FFC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085976" y="2304339"/>
            <a:ext cx="3638550" cy="364225"/>
          </a:xfrm>
          <a:prstGeom prst="rect">
            <a:avLst/>
          </a:prstGeom>
          <a:solidFill>
            <a:srgbClr val="FFC000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가설검정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27"/>
  <sheetViews>
    <sheetView tabSelected="1" topLeftCell="B99" workbookViewId="0">
      <selection activeCell="K122" sqref="K122"/>
    </sheetView>
  </sheetViews>
  <sheetFormatPr defaultRowHeight="16.5" x14ac:dyDescent="0.3"/>
  <cols>
    <col min="4" max="4" width="15.625" customWidth="1"/>
    <col min="5" max="5" width="16.875" customWidth="1"/>
    <col min="6" max="6" width="18" customWidth="1"/>
    <col min="9" max="9" width="16.75" customWidth="1"/>
    <col min="10" max="10" width="15.5" customWidth="1"/>
    <col min="11" max="11" width="13.875" customWidth="1"/>
  </cols>
  <sheetData>
    <row r="4" spans="1:6" x14ac:dyDescent="0.3">
      <c r="A4" t="s">
        <v>85</v>
      </c>
      <c r="D4" s="10">
        <v>0.95</v>
      </c>
    </row>
    <row r="5" spans="1:6" x14ac:dyDescent="0.3">
      <c r="B5" t="s">
        <v>0</v>
      </c>
      <c r="D5">
        <v>64.319999999999993</v>
      </c>
    </row>
    <row r="6" spans="1:6" x14ac:dyDescent="0.3">
      <c r="A6" t="s">
        <v>89</v>
      </c>
      <c r="B6" t="s">
        <v>1</v>
      </c>
      <c r="D6">
        <v>15</v>
      </c>
    </row>
    <row r="7" spans="1:6" x14ac:dyDescent="0.3">
      <c r="B7" t="s">
        <v>2</v>
      </c>
      <c r="D7">
        <v>25</v>
      </c>
    </row>
    <row r="8" spans="1:6" x14ac:dyDescent="0.3">
      <c r="B8" t="s">
        <v>3</v>
      </c>
      <c r="D8">
        <f>CONFIDENCE(0.05,15,25)</f>
        <v>5.8798919536201613</v>
      </c>
      <c r="F8">
        <f>_xlfn.CONFIDENCE.NORM(0.05,15,25)</f>
        <v>5.8798919536201613</v>
      </c>
    </row>
    <row r="9" spans="1:6" x14ac:dyDescent="0.3">
      <c r="B9" t="s">
        <v>4</v>
      </c>
      <c r="D9">
        <f>D5-D8</f>
        <v>58.440108046379834</v>
      </c>
      <c r="F9">
        <f>D5-F8</f>
        <v>58.440108046379834</v>
      </c>
    </row>
    <row r="10" spans="1:6" x14ac:dyDescent="0.3">
      <c r="B10" t="s">
        <v>5</v>
      </c>
      <c r="D10">
        <f>D5+D8</f>
        <v>70.199891953620153</v>
      </c>
      <c r="F10">
        <f>D5+F8</f>
        <v>70.199891953620153</v>
      </c>
    </row>
    <row r="14" spans="1:6" x14ac:dyDescent="0.3">
      <c r="A14" t="s">
        <v>85</v>
      </c>
      <c r="D14" s="10">
        <v>0.9</v>
      </c>
    </row>
    <row r="15" spans="1:6" x14ac:dyDescent="0.3">
      <c r="B15" t="s">
        <v>0</v>
      </c>
      <c r="D15">
        <v>64.319999999999993</v>
      </c>
    </row>
    <row r="16" spans="1:6" x14ac:dyDescent="0.3">
      <c r="A16" t="s">
        <v>82</v>
      </c>
      <c r="B16" t="s">
        <v>1</v>
      </c>
      <c r="D16">
        <v>15</v>
      </c>
    </row>
    <row r="17" spans="1:6" x14ac:dyDescent="0.3">
      <c r="B17" t="s">
        <v>2</v>
      </c>
      <c r="D17">
        <v>25</v>
      </c>
    </row>
    <row r="18" spans="1:6" x14ac:dyDescent="0.3">
      <c r="B18" t="s">
        <v>3</v>
      </c>
      <c r="D18">
        <f>CONFIDENCE(0.1,15,25)</f>
        <v>4.9345608808544146</v>
      </c>
      <c r="F18">
        <f>_xlfn.CONFIDENCE.NORM(0.1,15,25)</f>
        <v>4.9345608808544146</v>
      </c>
    </row>
    <row r="19" spans="1:6" x14ac:dyDescent="0.3">
      <c r="B19" t="s">
        <v>4</v>
      </c>
      <c r="D19">
        <f>D15-D18</f>
        <v>59.38543911914558</v>
      </c>
      <c r="F19">
        <f>D15-F18</f>
        <v>59.38543911914558</v>
      </c>
    </row>
    <row r="20" spans="1:6" x14ac:dyDescent="0.3">
      <c r="B20" t="s">
        <v>5</v>
      </c>
      <c r="D20">
        <f>D15+D18</f>
        <v>69.254560880854413</v>
      </c>
      <c r="F20">
        <f>D15+F18</f>
        <v>69.254560880854413</v>
      </c>
    </row>
    <row r="22" spans="1:6" x14ac:dyDescent="0.3">
      <c r="A22" t="s">
        <v>88</v>
      </c>
      <c r="D22" s="10">
        <v>0.95</v>
      </c>
    </row>
    <row r="23" spans="1:6" x14ac:dyDescent="0.3">
      <c r="B23" t="s">
        <v>0</v>
      </c>
      <c r="D23">
        <v>2.2999999999999998</v>
      </c>
    </row>
    <row r="24" spans="1:6" x14ac:dyDescent="0.3">
      <c r="A24" t="s">
        <v>83</v>
      </c>
      <c r="B24" t="s">
        <v>6</v>
      </c>
      <c r="D24">
        <v>5.7099999999999998E-3</v>
      </c>
    </row>
    <row r="25" spans="1:6" x14ac:dyDescent="0.3">
      <c r="B25" t="s">
        <v>7</v>
      </c>
      <c r="D25">
        <f>SQRT(D24)</f>
        <v>7.5564541949250247E-2</v>
      </c>
    </row>
    <row r="26" spans="1:6" x14ac:dyDescent="0.3">
      <c r="B26" t="s">
        <v>2</v>
      </c>
      <c r="D26">
        <v>36</v>
      </c>
      <c r="E26" t="s">
        <v>84</v>
      </c>
    </row>
    <row r="27" spans="1:6" x14ac:dyDescent="0.3">
      <c r="B27" t="s">
        <v>3</v>
      </c>
      <c r="D27">
        <f>CONFIDENCE(0.05,0.075565,36)</f>
        <v>2.4684113081961521E-2</v>
      </c>
      <c r="F27">
        <f>_xlfn.CONFIDENCE.NORM(0.05,D25,36)</f>
        <v>2.4683963454799424E-2</v>
      </c>
    </row>
    <row r="28" spans="1:6" x14ac:dyDescent="0.3">
      <c r="B28" t="s">
        <v>4</v>
      </c>
      <c r="D28">
        <f>D23-D27</f>
        <v>2.2753158869180381</v>
      </c>
      <c r="F28">
        <f>D23-F27</f>
        <v>2.2753160365452003</v>
      </c>
    </row>
    <row r="29" spans="1:6" x14ac:dyDescent="0.3">
      <c r="B29" t="s">
        <v>5</v>
      </c>
      <c r="D29">
        <f>D23+D27</f>
        <v>2.3246841130819615</v>
      </c>
      <c r="F29">
        <f>D23+F27</f>
        <v>2.3246839634547993</v>
      </c>
    </row>
    <row r="31" spans="1:6" x14ac:dyDescent="0.3">
      <c r="A31" t="s">
        <v>88</v>
      </c>
      <c r="D31" s="10">
        <v>0.9</v>
      </c>
    </row>
    <row r="32" spans="1:6" x14ac:dyDescent="0.3">
      <c r="B32" t="s">
        <v>0</v>
      </c>
      <c r="D32">
        <v>56</v>
      </c>
    </row>
    <row r="33" spans="1:9" x14ac:dyDescent="0.3">
      <c r="A33" t="s">
        <v>86</v>
      </c>
      <c r="B33" t="s">
        <v>7</v>
      </c>
      <c r="D33">
        <v>20</v>
      </c>
    </row>
    <row r="34" spans="1:9" x14ac:dyDescent="0.3">
      <c r="B34" t="s">
        <v>2</v>
      </c>
      <c r="D34">
        <v>100</v>
      </c>
      <c r="E34" t="s">
        <v>87</v>
      </c>
    </row>
    <row r="35" spans="1:9" x14ac:dyDescent="0.3">
      <c r="B35" t="s">
        <v>3</v>
      </c>
      <c r="D35">
        <f>CONFIDENCE(0.1,20,100)</f>
        <v>3.2897072539029431</v>
      </c>
      <c r="F35">
        <f>_xlfn.CONFIDENCE.NORM(0.1,20,100)</f>
        <v>3.2897072539029431</v>
      </c>
    </row>
    <row r="36" spans="1:9" x14ac:dyDescent="0.3">
      <c r="B36" t="s">
        <v>4</v>
      </c>
      <c r="D36">
        <f>D32-D35</f>
        <v>52.710292746097053</v>
      </c>
      <c r="F36">
        <f>D32-F35</f>
        <v>52.710292746097053</v>
      </c>
    </row>
    <row r="37" spans="1:9" x14ac:dyDescent="0.3">
      <c r="B37" t="s">
        <v>5</v>
      </c>
      <c r="D37">
        <f>D32+D35</f>
        <v>59.289707253902947</v>
      </c>
      <c r="F37">
        <f>D32+F35</f>
        <v>59.289707253902947</v>
      </c>
    </row>
    <row r="39" spans="1:9" x14ac:dyDescent="0.3">
      <c r="A39" t="s">
        <v>92</v>
      </c>
      <c r="D39" s="10">
        <v>0.9</v>
      </c>
    </row>
    <row r="40" spans="1:9" x14ac:dyDescent="0.3">
      <c r="B40">
        <v>5000</v>
      </c>
      <c r="D40" t="s">
        <v>8</v>
      </c>
      <c r="F40">
        <f>AVERAGE(B40:B48)</f>
        <v>5200</v>
      </c>
      <c r="I40">
        <f>AVERAGE(B40:B48)</f>
        <v>5200</v>
      </c>
    </row>
    <row r="41" spans="1:9" x14ac:dyDescent="0.3">
      <c r="B41">
        <v>5100</v>
      </c>
      <c r="D41" t="s">
        <v>9</v>
      </c>
      <c r="E41" t="s">
        <v>90</v>
      </c>
      <c r="F41">
        <f>VAR(B40:B48)</f>
        <v>22500</v>
      </c>
      <c r="I41">
        <f>_xlfn.VAR.S(B40:B48)</f>
        <v>22500</v>
      </c>
    </row>
    <row r="42" spans="1:9" x14ac:dyDescent="0.3">
      <c r="B42">
        <v>5400</v>
      </c>
      <c r="D42" t="s">
        <v>10</v>
      </c>
      <c r="F42">
        <f>SQRT(F41)</f>
        <v>150</v>
      </c>
      <c r="I42">
        <f>SQRT(I41)</f>
        <v>150</v>
      </c>
    </row>
    <row r="43" spans="1:9" x14ac:dyDescent="0.3">
      <c r="B43">
        <v>5200</v>
      </c>
      <c r="D43" t="s">
        <v>12</v>
      </c>
      <c r="F43">
        <v>9</v>
      </c>
      <c r="G43" t="s">
        <v>91</v>
      </c>
    </row>
    <row r="44" spans="1:9" x14ac:dyDescent="0.3">
      <c r="B44">
        <v>5400</v>
      </c>
      <c r="D44" t="s">
        <v>16</v>
      </c>
      <c r="F44">
        <f>F42/SQRT(F43)</f>
        <v>50</v>
      </c>
    </row>
    <row r="45" spans="1:9" x14ac:dyDescent="0.3">
      <c r="B45">
        <v>5000</v>
      </c>
      <c r="D45" t="s">
        <v>11</v>
      </c>
      <c r="F45">
        <f>TINV(0.1,8)</f>
        <v>1.8595480375308981</v>
      </c>
    </row>
    <row r="46" spans="1:9" x14ac:dyDescent="0.3">
      <c r="B46">
        <v>5300</v>
      </c>
      <c r="D46" t="s">
        <v>13</v>
      </c>
      <c r="F46">
        <f>F45*F44</f>
        <v>92.977401876544903</v>
      </c>
      <c r="I46">
        <f>_xlfn.CONFIDENCE.T(0.1,150,9)</f>
        <v>92.977401876544903</v>
      </c>
    </row>
    <row r="47" spans="1:9" x14ac:dyDescent="0.3">
      <c r="B47">
        <v>5200</v>
      </c>
      <c r="D47" t="s">
        <v>14</v>
      </c>
      <c r="F47">
        <f>F40-F46</f>
        <v>5107.0225981234553</v>
      </c>
      <c r="I47">
        <f>I40-I46</f>
        <v>5107.0225981234553</v>
      </c>
    </row>
    <row r="48" spans="1:9" x14ac:dyDescent="0.3">
      <c r="B48">
        <v>5200</v>
      </c>
      <c r="D48" t="s">
        <v>15</v>
      </c>
      <c r="F48">
        <f>F40+F46</f>
        <v>5292.9774018765447</v>
      </c>
      <c r="I48">
        <f>I40+I46</f>
        <v>5292.9774018765447</v>
      </c>
    </row>
    <row r="50" spans="2:11" ht="17.25" thickBot="1" x14ac:dyDescent="0.35"/>
    <row r="51" spans="2:11" x14ac:dyDescent="0.3">
      <c r="B51">
        <v>5000</v>
      </c>
      <c r="D51" s="4" t="s">
        <v>31</v>
      </c>
      <c r="E51" s="3"/>
      <c r="J51" s="3" t="s">
        <v>32</v>
      </c>
      <c r="K51" s="3"/>
    </row>
    <row r="52" spans="2:11" x14ac:dyDescent="0.3">
      <c r="B52">
        <v>5100</v>
      </c>
      <c r="D52" s="1"/>
      <c r="E52" s="1"/>
      <c r="J52" s="1"/>
      <c r="K52" s="1"/>
    </row>
    <row r="53" spans="2:11" x14ac:dyDescent="0.3">
      <c r="B53">
        <v>5400</v>
      </c>
      <c r="D53" s="1" t="s">
        <v>17</v>
      </c>
      <c r="E53" s="1">
        <v>5200</v>
      </c>
      <c r="J53" s="1" t="s">
        <v>17</v>
      </c>
      <c r="K53" s="1">
        <v>5200</v>
      </c>
    </row>
    <row r="54" spans="2:11" x14ac:dyDescent="0.3">
      <c r="B54">
        <v>5200</v>
      </c>
      <c r="D54" s="1" t="s">
        <v>18</v>
      </c>
      <c r="E54" s="1">
        <v>50</v>
      </c>
      <c r="J54" s="1" t="s">
        <v>18</v>
      </c>
      <c r="K54" s="1">
        <v>50</v>
      </c>
    </row>
    <row r="55" spans="2:11" x14ac:dyDescent="0.3">
      <c r="B55">
        <v>5400</v>
      </c>
      <c r="D55" s="1" t="s">
        <v>19</v>
      </c>
      <c r="E55" s="1">
        <v>5200</v>
      </c>
      <c r="J55" s="1" t="s">
        <v>19</v>
      </c>
      <c r="K55" s="1">
        <v>5200</v>
      </c>
    </row>
    <row r="56" spans="2:11" x14ac:dyDescent="0.3">
      <c r="B56">
        <v>5000</v>
      </c>
      <c r="D56" s="1" t="s">
        <v>20</v>
      </c>
      <c r="E56" s="1">
        <v>5200</v>
      </c>
      <c r="J56" s="1" t="s">
        <v>20</v>
      </c>
      <c r="K56" s="1">
        <v>5200</v>
      </c>
    </row>
    <row r="57" spans="2:11" x14ac:dyDescent="0.3">
      <c r="B57">
        <v>5300</v>
      </c>
      <c r="D57" s="1" t="s">
        <v>21</v>
      </c>
      <c r="E57" s="1">
        <v>150</v>
      </c>
      <c r="J57" s="1" t="s">
        <v>21</v>
      </c>
      <c r="K57" s="1">
        <v>150</v>
      </c>
    </row>
    <row r="58" spans="2:11" x14ac:dyDescent="0.3">
      <c r="B58">
        <v>5200</v>
      </c>
      <c r="D58" s="1" t="s">
        <v>22</v>
      </c>
      <c r="E58" s="1">
        <v>22500</v>
      </c>
      <c r="J58" s="1" t="s">
        <v>22</v>
      </c>
      <c r="K58" s="1">
        <v>22500</v>
      </c>
    </row>
    <row r="59" spans="2:11" x14ac:dyDescent="0.3">
      <c r="B59">
        <v>5200</v>
      </c>
      <c r="D59" s="1" t="s">
        <v>23</v>
      </c>
      <c r="E59" s="1">
        <v>-1.0793650793650791</v>
      </c>
      <c r="J59" s="1" t="s">
        <v>23</v>
      </c>
      <c r="K59" s="1">
        <v>-1.0793650793650791</v>
      </c>
    </row>
    <row r="60" spans="2:11" x14ac:dyDescent="0.3">
      <c r="D60" s="1" t="s">
        <v>24</v>
      </c>
      <c r="E60" s="1">
        <v>0</v>
      </c>
      <c r="J60" s="1" t="s">
        <v>24</v>
      </c>
      <c r="K60" s="1">
        <v>0</v>
      </c>
    </row>
    <row r="61" spans="2:11" x14ac:dyDescent="0.3">
      <c r="D61" s="1" t="s">
        <v>25</v>
      </c>
      <c r="E61" s="1">
        <v>400</v>
      </c>
      <c r="J61" s="1" t="s">
        <v>25</v>
      </c>
      <c r="K61" s="1">
        <v>400</v>
      </c>
    </row>
    <row r="62" spans="2:11" x14ac:dyDescent="0.3">
      <c r="D62" s="1" t="s">
        <v>26</v>
      </c>
      <c r="E62" s="1">
        <v>5000</v>
      </c>
      <c r="J62" s="1" t="s">
        <v>26</v>
      </c>
      <c r="K62" s="1">
        <v>5000</v>
      </c>
    </row>
    <row r="63" spans="2:11" x14ac:dyDescent="0.3">
      <c r="D63" s="1" t="s">
        <v>27</v>
      </c>
      <c r="E63" s="1">
        <v>5400</v>
      </c>
      <c r="J63" s="1" t="s">
        <v>27</v>
      </c>
      <c r="K63" s="1">
        <v>5400</v>
      </c>
    </row>
    <row r="64" spans="2:11" x14ac:dyDescent="0.3">
      <c r="D64" s="1" t="s">
        <v>28</v>
      </c>
      <c r="E64" s="1">
        <v>46800</v>
      </c>
      <c r="G64" t="s">
        <v>14</v>
      </c>
      <c r="H64">
        <f>E53-E66</f>
        <v>5107.0225983349083</v>
      </c>
      <c r="J64" s="1" t="s">
        <v>28</v>
      </c>
      <c r="K64" s="1">
        <v>46800</v>
      </c>
    </row>
    <row r="65" spans="2:11" x14ac:dyDescent="0.3">
      <c r="D65" s="1" t="s">
        <v>29</v>
      </c>
      <c r="E65" s="1">
        <v>9</v>
      </c>
      <c r="G65" t="s">
        <v>15</v>
      </c>
      <c r="H65">
        <f>E53+E66</f>
        <v>5292.9774016650917</v>
      </c>
      <c r="J65" s="1" t="s">
        <v>29</v>
      </c>
      <c r="K65" s="1">
        <v>9</v>
      </c>
    </row>
    <row r="66" spans="2:11" ht="17.25" thickBot="1" x14ac:dyDescent="0.35">
      <c r="D66" s="2" t="s">
        <v>30</v>
      </c>
      <c r="E66" s="2">
        <v>92.977401665091364</v>
      </c>
      <c r="J66" s="2" t="s">
        <v>30</v>
      </c>
      <c r="K66" s="2">
        <v>92.977401876544903</v>
      </c>
    </row>
    <row r="74" spans="2:11" x14ac:dyDescent="0.3">
      <c r="B74" t="s">
        <v>36</v>
      </c>
    </row>
    <row r="75" spans="2:11" ht="17.25" thickBot="1" x14ac:dyDescent="0.35"/>
    <row r="76" spans="2:11" x14ac:dyDescent="0.3">
      <c r="B76">
        <v>55</v>
      </c>
      <c r="D76" s="3" t="s">
        <v>32</v>
      </c>
      <c r="E76" s="3"/>
      <c r="G76" t="s">
        <v>93</v>
      </c>
    </row>
    <row r="77" spans="2:11" x14ac:dyDescent="0.3">
      <c r="B77">
        <v>47</v>
      </c>
      <c r="D77" s="1"/>
      <c r="E77" s="1"/>
      <c r="K77">
        <v>1</v>
      </c>
    </row>
    <row r="78" spans="2:11" x14ac:dyDescent="0.3">
      <c r="B78">
        <v>85</v>
      </c>
      <c r="D78" s="1" t="s">
        <v>17</v>
      </c>
      <c r="E78" s="1">
        <v>64.319999999999993</v>
      </c>
      <c r="G78" t="s">
        <v>34</v>
      </c>
      <c r="I78">
        <f>(E78-70)/(15/SQRT(E90))</f>
        <v>-1.8933333333333355</v>
      </c>
      <c r="K78">
        <f>(E78-70)/(15/SQRT(E90))</f>
        <v>-1.8933333333333355</v>
      </c>
    </row>
    <row r="79" spans="2:11" x14ac:dyDescent="0.3">
      <c r="B79">
        <v>71</v>
      </c>
      <c r="D79" s="1" t="s">
        <v>18</v>
      </c>
      <c r="E79" s="1">
        <v>3.0219861018873009</v>
      </c>
      <c r="G79" t="s">
        <v>35</v>
      </c>
      <c r="I79">
        <f>NORMSDIST(I78)</f>
        <v>2.9156777490046828E-2</v>
      </c>
      <c r="K79">
        <f>_xlfn.NORM.S.DIST(K78,TRUE)</f>
        <v>2.9156777490046828E-2</v>
      </c>
    </row>
    <row r="80" spans="2:11" x14ac:dyDescent="0.3">
      <c r="B80">
        <v>76</v>
      </c>
      <c r="D80" s="1" t="s">
        <v>19</v>
      </c>
      <c r="E80" s="1">
        <v>69</v>
      </c>
      <c r="K80" t="s">
        <v>94</v>
      </c>
    </row>
    <row r="81" spans="2:14" x14ac:dyDescent="0.3">
      <c r="B81">
        <v>53</v>
      </c>
      <c r="D81" s="1" t="s">
        <v>20</v>
      </c>
      <c r="E81" s="1">
        <v>55</v>
      </c>
      <c r="K81" t="s">
        <v>95</v>
      </c>
    </row>
    <row r="82" spans="2:14" x14ac:dyDescent="0.3">
      <c r="B82">
        <v>71</v>
      </c>
      <c r="D82" s="1" t="s">
        <v>21</v>
      </c>
      <c r="E82" s="1">
        <v>15.109930509436504</v>
      </c>
    </row>
    <row r="83" spans="2:14" x14ac:dyDescent="0.3">
      <c r="B83">
        <v>38</v>
      </c>
      <c r="D83" s="1" t="s">
        <v>22</v>
      </c>
      <c r="E83" s="1">
        <v>228.31000000000009</v>
      </c>
      <c r="K83">
        <v>2</v>
      </c>
    </row>
    <row r="84" spans="2:14" x14ac:dyDescent="0.3">
      <c r="B84">
        <v>67</v>
      </c>
      <c r="D84" s="1" t="s">
        <v>23</v>
      </c>
      <c r="E84" s="1">
        <v>-0.67976866867613372</v>
      </c>
      <c r="K84">
        <f>_xlfn.NORM.S.INV(0.05)</f>
        <v>-1.6448536269514726</v>
      </c>
      <c r="L84" t="s">
        <v>97</v>
      </c>
      <c r="M84">
        <v>-1.8392999999999999</v>
      </c>
      <c r="N84" t="s">
        <v>98</v>
      </c>
    </row>
    <row r="85" spans="2:14" x14ac:dyDescent="0.3">
      <c r="B85">
        <v>73</v>
      </c>
      <c r="D85" s="1" t="s">
        <v>24</v>
      </c>
      <c r="E85" s="1">
        <v>-0.26510390815055135</v>
      </c>
    </row>
    <row r="86" spans="2:14" x14ac:dyDescent="0.3">
      <c r="B86">
        <v>69</v>
      </c>
      <c r="D86" s="1" t="s">
        <v>25</v>
      </c>
      <c r="E86" s="1">
        <v>56</v>
      </c>
    </row>
    <row r="87" spans="2:14" x14ac:dyDescent="0.3">
      <c r="B87">
        <v>49</v>
      </c>
      <c r="D87" s="1" t="s">
        <v>26</v>
      </c>
      <c r="E87" s="1">
        <v>33</v>
      </c>
    </row>
    <row r="88" spans="2:14" x14ac:dyDescent="0.3">
      <c r="B88">
        <v>73</v>
      </c>
      <c r="D88" s="1" t="s">
        <v>27</v>
      </c>
      <c r="E88" s="1">
        <v>89</v>
      </c>
    </row>
    <row r="89" spans="2:14" x14ac:dyDescent="0.3">
      <c r="B89">
        <v>70</v>
      </c>
      <c r="D89" s="1" t="s">
        <v>28</v>
      </c>
      <c r="E89" s="1">
        <v>1608</v>
      </c>
    </row>
    <row r="90" spans="2:14" x14ac:dyDescent="0.3">
      <c r="B90">
        <v>55</v>
      </c>
      <c r="D90" s="1" t="s">
        <v>29</v>
      </c>
      <c r="E90" s="1">
        <v>25</v>
      </c>
    </row>
    <row r="91" spans="2:14" ht="17.25" thickBot="1" x14ac:dyDescent="0.35">
      <c r="B91">
        <v>52</v>
      </c>
      <c r="D91" s="2" t="s">
        <v>33</v>
      </c>
      <c r="E91" s="2">
        <v>6.2370727257005916</v>
      </c>
    </row>
    <row r="92" spans="2:14" x14ac:dyDescent="0.3">
      <c r="B92">
        <v>87</v>
      </c>
    </row>
    <row r="93" spans="2:14" x14ac:dyDescent="0.3">
      <c r="B93">
        <v>70</v>
      </c>
    </row>
    <row r="94" spans="2:14" x14ac:dyDescent="0.3">
      <c r="B94">
        <v>81</v>
      </c>
    </row>
    <row r="95" spans="2:14" x14ac:dyDescent="0.3">
      <c r="B95">
        <v>63</v>
      </c>
    </row>
    <row r="96" spans="2:14" x14ac:dyDescent="0.3">
      <c r="B96">
        <v>78</v>
      </c>
    </row>
    <row r="97" spans="2:11" x14ac:dyDescent="0.3">
      <c r="B97">
        <v>52</v>
      </c>
    </row>
    <row r="98" spans="2:11" x14ac:dyDescent="0.3">
      <c r="B98">
        <v>33</v>
      </c>
    </row>
    <row r="99" spans="2:11" x14ac:dyDescent="0.3">
      <c r="B99">
        <v>89</v>
      </c>
    </row>
    <row r="100" spans="2:11" x14ac:dyDescent="0.3">
      <c r="B100">
        <v>51</v>
      </c>
    </row>
    <row r="103" spans="2:11" x14ac:dyDescent="0.3">
      <c r="B103" t="s">
        <v>37</v>
      </c>
      <c r="F103" t="s">
        <v>100</v>
      </c>
      <c r="G103" t="s">
        <v>99</v>
      </c>
    </row>
    <row r="104" spans="2:11" ht="17.25" thickBot="1" x14ac:dyDescent="0.35"/>
    <row r="105" spans="2:11" x14ac:dyDescent="0.3">
      <c r="B105">
        <v>5000</v>
      </c>
      <c r="D105" s="3" t="s">
        <v>32</v>
      </c>
      <c r="E105" s="3"/>
    </row>
    <row r="106" spans="2:11" x14ac:dyDescent="0.3">
      <c r="B106">
        <v>5100</v>
      </c>
      <c r="D106" s="1"/>
      <c r="E106" s="1"/>
      <c r="K106" t="s">
        <v>103</v>
      </c>
    </row>
    <row r="107" spans="2:11" x14ac:dyDescent="0.3">
      <c r="B107">
        <v>5400</v>
      </c>
      <c r="D107" s="1" t="s">
        <v>17</v>
      </c>
      <c r="E107" s="1">
        <v>5200</v>
      </c>
      <c r="G107" t="s">
        <v>34</v>
      </c>
      <c r="I107">
        <f>(E107-5150)/(E111/SQRT(E119))</f>
        <v>1</v>
      </c>
      <c r="K107">
        <f>(E107-5150)/(E111/SQRT(E119))</f>
        <v>1</v>
      </c>
    </row>
    <row r="108" spans="2:11" x14ac:dyDescent="0.3">
      <c r="B108">
        <v>5200</v>
      </c>
      <c r="D108" s="1" t="s">
        <v>18</v>
      </c>
      <c r="E108" s="1">
        <v>50</v>
      </c>
      <c r="G108" t="s">
        <v>35</v>
      </c>
      <c r="I108">
        <f>TDIST(I107,8,1)</f>
        <v>0.17329675354366708</v>
      </c>
      <c r="K108">
        <f>_xlfn.T.DIST.RT(K107,E119-1)</f>
        <v>0.17329675354366708</v>
      </c>
    </row>
    <row r="109" spans="2:11" x14ac:dyDescent="0.3">
      <c r="B109">
        <v>5400</v>
      </c>
      <c r="D109" s="1" t="s">
        <v>19</v>
      </c>
      <c r="E109" s="1">
        <v>5200</v>
      </c>
      <c r="K109" t="s">
        <v>101</v>
      </c>
    </row>
    <row r="110" spans="2:11" x14ac:dyDescent="0.3">
      <c r="B110">
        <v>5000</v>
      </c>
      <c r="D110" s="1" t="s">
        <v>20</v>
      </c>
      <c r="E110" s="1">
        <v>5200</v>
      </c>
      <c r="K110" t="s">
        <v>102</v>
      </c>
    </row>
    <row r="111" spans="2:11" x14ac:dyDescent="0.3">
      <c r="B111">
        <v>5300</v>
      </c>
      <c r="D111" s="1" t="s">
        <v>21</v>
      </c>
      <c r="E111" s="1">
        <v>150</v>
      </c>
    </row>
    <row r="112" spans="2:11" x14ac:dyDescent="0.3">
      <c r="B112">
        <v>5200</v>
      </c>
      <c r="D112" s="1" t="s">
        <v>22</v>
      </c>
      <c r="E112" s="1">
        <v>22500</v>
      </c>
      <c r="K112" t="s">
        <v>104</v>
      </c>
    </row>
    <row r="113" spans="2:18" x14ac:dyDescent="0.3">
      <c r="B113">
        <v>5200</v>
      </c>
      <c r="D113" s="1" t="s">
        <v>23</v>
      </c>
      <c r="E113" s="1">
        <v>-1.0793650793650791</v>
      </c>
      <c r="K113">
        <f>_xlfn.T.INV(0.95,8)</f>
        <v>1.8595480375308975</v>
      </c>
      <c r="L113" t="s">
        <v>96</v>
      </c>
      <c r="M113">
        <v>1</v>
      </c>
      <c r="N113" t="s">
        <v>105</v>
      </c>
    </row>
    <row r="114" spans="2:18" x14ac:dyDescent="0.3">
      <c r="D114" s="1" t="s">
        <v>24</v>
      </c>
      <c r="E114" s="1">
        <v>0</v>
      </c>
    </row>
    <row r="115" spans="2:18" x14ac:dyDescent="0.3">
      <c r="D115" s="1" t="s">
        <v>25</v>
      </c>
      <c r="E115" s="1">
        <v>400</v>
      </c>
    </row>
    <row r="116" spans="2:18" x14ac:dyDescent="0.3">
      <c r="D116" s="1" t="s">
        <v>26</v>
      </c>
      <c r="E116" s="1">
        <v>5000</v>
      </c>
    </row>
    <row r="117" spans="2:18" x14ac:dyDescent="0.3">
      <c r="D117" s="1" t="s">
        <v>27</v>
      </c>
      <c r="E117" s="1">
        <v>5400</v>
      </c>
    </row>
    <row r="118" spans="2:18" x14ac:dyDescent="0.3">
      <c r="D118" s="1" t="s">
        <v>28</v>
      </c>
      <c r="E118" s="1">
        <v>46800</v>
      </c>
    </row>
    <row r="119" spans="2:18" x14ac:dyDescent="0.3">
      <c r="D119" s="1" t="s">
        <v>29</v>
      </c>
      <c r="E119" s="1">
        <v>9</v>
      </c>
    </row>
    <row r="120" spans="2:18" ht="17.25" thickBot="1" x14ac:dyDescent="0.35">
      <c r="D120" s="2" t="s">
        <v>33</v>
      </c>
      <c r="E120" s="2">
        <v>115.30020666495582</v>
      </c>
    </row>
    <row r="122" spans="2:18" x14ac:dyDescent="0.3">
      <c r="K122" t="s">
        <v>113</v>
      </c>
    </row>
    <row r="123" spans="2:18" x14ac:dyDescent="0.3">
      <c r="K123">
        <f>_xlfn.T.TEST(B127:B138,C127:C136,2,2)</f>
        <v>0.30873050064514002</v>
      </c>
      <c r="M123" t="s">
        <v>112</v>
      </c>
    </row>
    <row r="124" spans="2:18" x14ac:dyDescent="0.3">
      <c r="B124" t="s">
        <v>38</v>
      </c>
    </row>
    <row r="126" spans="2:18" x14ac:dyDescent="0.3">
      <c r="B126" s="6" t="s">
        <v>40</v>
      </c>
      <c r="C126" s="6" t="s">
        <v>42</v>
      </c>
      <c r="E126" t="s">
        <v>43</v>
      </c>
      <c r="J126" t="s">
        <v>43</v>
      </c>
    </row>
    <row r="127" spans="2:18" ht="17.25" thickBot="1" x14ac:dyDescent="0.35">
      <c r="B127">
        <v>82</v>
      </c>
      <c r="C127">
        <v>76</v>
      </c>
      <c r="R127" t="s">
        <v>78</v>
      </c>
    </row>
    <row r="128" spans="2:18" ht="17.25" thickBot="1" x14ac:dyDescent="0.35">
      <c r="B128">
        <v>81</v>
      </c>
      <c r="C128">
        <v>81</v>
      </c>
      <c r="E128" s="5"/>
      <c r="F128" s="5" t="s">
        <v>39</v>
      </c>
      <c r="G128" s="5" t="s">
        <v>41</v>
      </c>
      <c r="J128" s="5"/>
      <c r="K128" s="5" t="s">
        <v>39</v>
      </c>
      <c r="L128" s="5" t="s">
        <v>41</v>
      </c>
      <c r="N128" t="s">
        <v>106</v>
      </c>
    </row>
    <row r="129" spans="2:21" x14ac:dyDescent="0.3">
      <c r="B129">
        <v>80</v>
      </c>
      <c r="C129">
        <v>91</v>
      </c>
      <c r="E129" s="1" t="s">
        <v>17</v>
      </c>
      <c r="F129" s="1">
        <v>83</v>
      </c>
      <c r="G129" s="1">
        <v>81</v>
      </c>
      <c r="J129" s="1" t="s">
        <v>17</v>
      </c>
      <c r="K129" s="1">
        <v>83</v>
      </c>
      <c r="L129" s="1">
        <v>81</v>
      </c>
      <c r="R129" s="5"/>
      <c r="S129" s="5" t="s">
        <v>39</v>
      </c>
      <c r="T129" s="5" t="s">
        <v>41</v>
      </c>
    </row>
    <row r="130" spans="2:21" x14ac:dyDescent="0.3">
      <c r="B130">
        <v>89</v>
      </c>
      <c r="C130">
        <v>82</v>
      </c>
      <c r="E130" s="1" t="s">
        <v>22</v>
      </c>
      <c r="F130" s="1">
        <v>16</v>
      </c>
      <c r="G130" s="1">
        <v>24.888888888888889</v>
      </c>
      <c r="J130" s="1" t="s">
        <v>22</v>
      </c>
      <c r="K130" s="1">
        <v>16</v>
      </c>
      <c r="L130" s="1">
        <v>24.888888888888889</v>
      </c>
      <c r="R130" s="1" t="s">
        <v>17</v>
      </c>
      <c r="S130" s="1">
        <v>83</v>
      </c>
      <c r="T130" s="1">
        <v>81</v>
      </c>
    </row>
    <row r="131" spans="2:21" x14ac:dyDescent="0.3">
      <c r="B131">
        <v>86</v>
      </c>
      <c r="C131">
        <v>76</v>
      </c>
      <c r="E131" s="1" t="s">
        <v>29</v>
      </c>
      <c r="F131" s="1">
        <v>12</v>
      </c>
      <c r="G131" s="1">
        <v>10</v>
      </c>
      <c r="J131" s="1" t="s">
        <v>29</v>
      </c>
      <c r="K131" s="1">
        <v>12</v>
      </c>
      <c r="L131" s="1">
        <v>10</v>
      </c>
      <c r="R131" s="1" t="s">
        <v>22</v>
      </c>
      <c r="S131" s="1">
        <v>16</v>
      </c>
      <c r="T131" s="1">
        <v>24.888888888888889</v>
      </c>
    </row>
    <row r="132" spans="2:21" x14ac:dyDescent="0.3">
      <c r="B132">
        <v>83</v>
      </c>
      <c r="C132">
        <v>80</v>
      </c>
      <c r="E132" s="1" t="s">
        <v>44</v>
      </c>
      <c r="F132" s="1">
        <v>20</v>
      </c>
      <c r="G132" s="1"/>
      <c r="J132" s="1" t="s">
        <v>44</v>
      </c>
      <c r="K132" s="1">
        <v>20</v>
      </c>
      <c r="L132" s="1"/>
      <c r="R132" s="1" t="s">
        <v>29</v>
      </c>
      <c r="S132" s="1">
        <v>12</v>
      </c>
      <c r="T132" s="1">
        <v>10</v>
      </c>
    </row>
    <row r="133" spans="2:21" x14ac:dyDescent="0.3">
      <c r="B133">
        <v>80</v>
      </c>
      <c r="C133">
        <v>77</v>
      </c>
      <c r="E133" s="1" t="s">
        <v>45</v>
      </c>
      <c r="F133" s="1">
        <v>0</v>
      </c>
      <c r="G133" s="1"/>
      <c r="J133" s="1" t="s">
        <v>45</v>
      </c>
      <c r="K133" s="1">
        <v>0</v>
      </c>
      <c r="L133" s="1"/>
      <c r="R133" s="1" t="s">
        <v>46</v>
      </c>
      <c r="S133" s="1">
        <v>11</v>
      </c>
      <c r="T133" s="1">
        <v>9</v>
      </c>
    </row>
    <row r="134" spans="2:21" x14ac:dyDescent="0.3">
      <c r="B134">
        <v>74</v>
      </c>
      <c r="C134">
        <v>87</v>
      </c>
      <c r="E134" s="1" t="s">
        <v>46</v>
      </c>
      <c r="F134" s="1">
        <v>20</v>
      </c>
      <c r="G134" s="1"/>
      <c r="J134" s="1" t="s">
        <v>46</v>
      </c>
      <c r="K134" s="1">
        <v>20</v>
      </c>
      <c r="L134" s="1"/>
      <c r="R134" s="1" t="s">
        <v>79</v>
      </c>
      <c r="S134" s="1">
        <v>0.64285714285714279</v>
      </c>
      <c r="T134" s="1"/>
    </row>
    <row r="135" spans="2:21" x14ac:dyDescent="0.3">
      <c r="B135">
        <v>86</v>
      </c>
      <c r="C135">
        <v>77</v>
      </c>
      <c r="E135" s="1" t="s">
        <v>47</v>
      </c>
      <c r="F135" s="1">
        <v>1.044465935734187</v>
      </c>
      <c r="G135" s="1"/>
      <c r="J135" s="1" t="s">
        <v>47</v>
      </c>
      <c r="K135" s="1">
        <v>1.044465935734187</v>
      </c>
      <c r="L135" s="1"/>
      <c r="M135" t="s">
        <v>108</v>
      </c>
      <c r="R135" s="1" t="s">
        <v>80</v>
      </c>
      <c r="S135" s="1">
        <v>0.24145694244395699</v>
      </c>
      <c r="T135" s="1"/>
      <c r="U135" t="s">
        <v>109</v>
      </c>
    </row>
    <row r="136" spans="2:21" ht="17.25" thickBot="1" x14ac:dyDescent="0.35">
      <c r="B136">
        <v>86</v>
      </c>
      <c r="C136">
        <v>83</v>
      </c>
      <c r="E136" s="1" t="s">
        <v>48</v>
      </c>
      <c r="F136" s="1">
        <v>0.15436525034546383</v>
      </c>
      <c r="G136" s="1"/>
      <c r="J136" s="1" t="s">
        <v>48</v>
      </c>
      <c r="K136" s="1">
        <v>0.15436525032257001</v>
      </c>
      <c r="L136" s="1"/>
      <c r="R136" s="2" t="s">
        <v>81</v>
      </c>
      <c r="S136" s="2">
        <v>0.3452773085573656</v>
      </c>
      <c r="T136" s="2"/>
    </row>
    <row r="137" spans="2:21" x14ac:dyDescent="0.3">
      <c r="B137">
        <v>86</v>
      </c>
      <c r="E137" s="1" t="s">
        <v>49</v>
      </c>
      <c r="F137" s="1">
        <v>1.7247182182137983</v>
      </c>
      <c r="G137" s="1"/>
      <c r="J137" s="1" t="s">
        <v>49</v>
      </c>
      <c r="K137" s="1">
        <v>1.7247182429207868</v>
      </c>
      <c r="L137" s="1"/>
    </row>
    <row r="138" spans="2:21" x14ac:dyDescent="0.3">
      <c r="B138">
        <v>83</v>
      </c>
      <c r="E138" s="1" t="s">
        <v>50</v>
      </c>
      <c r="F138" s="1">
        <v>0.30873050069092767</v>
      </c>
      <c r="G138" s="1"/>
      <c r="J138" s="1" t="s">
        <v>50</v>
      </c>
      <c r="K138" s="1">
        <v>0.30873050064514002</v>
      </c>
      <c r="L138" s="1"/>
      <c r="M138" t="s">
        <v>107</v>
      </c>
    </row>
    <row r="139" spans="2:21" ht="17.25" thickBot="1" x14ac:dyDescent="0.35">
      <c r="E139" s="2" t="s">
        <v>51</v>
      </c>
      <c r="F139" s="2">
        <v>2.0859634412955419</v>
      </c>
      <c r="G139" s="2"/>
      <c r="J139" s="2" t="s">
        <v>51</v>
      </c>
      <c r="K139" s="2">
        <v>2.0859634472658648</v>
      </c>
      <c r="L139" s="2"/>
    </row>
    <row r="143" spans="2:21" x14ac:dyDescent="0.3">
      <c r="B143" t="s">
        <v>52</v>
      </c>
    </row>
    <row r="145" spans="2:13" x14ac:dyDescent="0.3">
      <c r="B145" s="6" t="s">
        <v>40</v>
      </c>
      <c r="C145" s="6" t="s">
        <v>42</v>
      </c>
      <c r="E145" t="s">
        <v>53</v>
      </c>
      <c r="J145" t="s">
        <v>53</v>
      </c>
    </row>
    <row r="146" spans="2:13" ht="17.25" thickBot="1" x14ac:dyDescent="0.35">
      <c r="B146">
        <v>82</v>
      </c>
      <c r="C146">
        <v>76</v>
      </c>
    </row>
    <row r="147" spans="2:13" x14ac:dyDescent="0.3">
      <c r="B147">
        <v>81</v>
      </c>
      <c r="C147">
        <v>81</v>
      </c>
      <c r="E147" s="5"/>
      <c r="F147" s="5" t="s">
        <v>39</v>
      </c>
      <c r="G147" s="5" t="s">
        <v>41</v>
      </c>
      <c r="J147" s="5"/>
      <c r="K147" s="5" t="s">
        <v>39</v>
      </c>
      <c r="L147" s="5" t="s">
        <v>41</v>
      </c>
    </row>
    <row r="148" spans="2:13" x14ac:dyDescent="0.3">
      <c r="B148">
        <v>80</v>
      </c>
      <c r="C148">
        <v>91</v>
      </c>
      <c r="E148" s="1" t="s">
        <v>17</v>
      </c>
      <c r="F148" s="1">
        <v>83</v>
      </c>
      <c r="G148" s="1">
        <v>81</v>
      </c>
      <c r="J148" s="1" t="s">
        <v>17</v>
      </c>
      <c r="K148" s="1">
        <v>83</v>
      </c>
      <c r="L148" s="1">
        <v>81</v>
      </c>
    </row>
    <row r="149" spans="2:13" x14ac:dyDescent="0.3">
      <c r="B149">
        <v>89</v>
      </c>
      <c r="C149">
        <v>82</v>
      </c>
      <c r="E149" s="1" t="s">
        <v>22</v>
      </c>
      <c r="F149" s="1">
        <v>16</v>
      </c>
      <c r="G149" s="1">
        <v>24.888888888888889</v>
      </c>
      <c r="J149" s="1" t="s">
        <v>22</v>
      </c>
      <c r="K149" s="1">
        <v>16</v>
      </c>
      <c r="L149" s="1">
        <v>24.888888888888889</v>
      </c>
    </row>
    <row r="150" spans="2:13" x14ac:dyDescent="0.3">
      <c r="B150">
        <v>86</v>
      </c>
      <c r="C150">
        <v>76</v>
      </c>
      <c r="E150" s="1" t="s">
        <v>29</v>
      </c>
      <c r="F150" s="1">
        <v>12</v>
      </c>
      <c r="G150" s="1">
        <v>10</v>
      </c>
      <c r="J150" s="1" t="s">
        <v>29</v>
      </c>
      <c r="K150" s="1">
        <v>12</v>
      </c>
      <c r="L150" s="1">
        <v>10</v>
      </c>
    </row>
    <row r="151" spans="2:13" x14ac:dyDescent="0.3">
      <c r="B151">
        <v>83</v>
      </c>
      <c r="C151">
        <v>80</v>
      </c>
      <c r="E151" s="1" t="s">
        <v>45</v>
      </c>
      <c r="F151" s="1">
        <v>0</v>
      </c>
      <c r="G151" s="1"/>
      <c r="J151" s="1" t="s">
        <v>45</v>
      </c>
      <c r="K151" s="1">
        <v>0</v>
      </c>
      <c r="L151" s="1"/>
    </row>
    <row r="152" spans="2:13" x14ac:dyDescent="0.3">
      <c r="B152">
        <v>80</v>
      </c>
      <c r="C152">
        <v>77</v>
      </c>
      <c r="E152" s="1" t="s">
        <v>46</v>
      </c>
      <c r="F152" s="1">
        <v>17</v>
      </c>
      <c r="G152" s="1"/>
      <c r="J152" s="1" t="s">
        <v>46</v>
      </c>
      <c r="K152" s="1">
        <v>17</v>
      </c>
      <c r="L152" s="1"/>
    </row>
    <row r="153" spans="2:13" x14ac:dyDescent="0.3">
      <c r="B153">
        <v>74</v>
      </c>
      <c r="C153">
        <v>87</v>
      </c>
      <c r="E153" s="1" t="s">
        <v>47</v>
      </c>
      <c r="F153" s="1">
        <v>1.0229915092057102</v>
      </c>
      <c r="G153" s="1"/>
      <c r="J153" s="1" t="s">
        <v>47</v>
      </c>
      <c r="K153" s="1">
        <v>1.0229915092057102</v>
      </c>
      <c r="L153" s="1"/>
    </row>
    <row r="154" spans="2:13" x14ac:dyDescent="0.3">
      <c r="B154">
        <v>86</v>
      </c>
      <c r="C154">
        <v>77</v>
      </c>
      <c r="E154" s="1" t="s">
        <v>48</v>
      </c>
      <c r="F154" s="1">
        <v>0.16032485250583178</v>
      </c>
      <c r="G154" s="1"/>
      <c r="J154" s="1" t="s">
        <v>48</v>
      </c>
      <c r="K154" s="1">
        <v>0.16032485248290526</v>
      </c>
      <c r="L154" s="1"/>
    </row>
    <row r="155" spans="2:13" x14ac:dyDescent="0.3">
      <c r="B155">
        <v>86</v>
      </c>
      <c r="C155">
        <v>83</v>
      </c>
      <c r="E155" s="1" t="s">
        <v>49</v>
      </c>
      <c r="F155" s="1">
        <v>1.7396067156488346</v>
      </c>
      <c r="G155" s="1"/>
      <c r="J155" s="1" t="s">
        <v>49</v>
      </c>
      <c r="K155" s="1">
        <v>1.7396067260750732</v>
      </c>
      <c r="L155" s="1"/>
    </row>
    <row r="156" spans="2:13" x14ac:dyDescent="0.3">
      <c r="B156">
        <v>86</v>
      </c>
      <c r="E156" s="1" t="s">
        <v>50</v>
      </c>
      <c r="F156" s="1">
        <v>0.32064970501166357</v>
      </c>
      <c r="G156" s="1"/>
      <c r="J156" s="1" t="s">
        <v>50</v>
      </c>
      <c r="K156" s="1">
        <v>0.32064970496581052</v>
      </c>
      <c r="L156" s="1"/>
      <c r="M156" t="s">
        <v>110</v>
      </c>
    </row>
    <row r="157" spans="2:13" ht="17.25" thickBot="1" x14ac:dyDescent="0.35">
      <c r="B157">
        <v>83</v>
      </c>
      <c r="E157" s="2" t="s">
        <v>51</v>
      </c>
      <c r="F157" s="2">
        <v>2.1098155585926612</v>
      </c>
      <c r="G157" s="2"/>
      <c r="J157" s="2" t="s">
        <v>51</v>
      </c>
      <c r="K157" s="2">
        <v>2.109815577833317</v>
      </c>
      <c r="L157" s="2"/>
    </row>
    <row r="161" spans="2:12" x14ac:dyDescent="0.3">
      <c r="B161" t="s">
        <v>54</v>
      </c>
      <c r="F161" t="e">
        <f>- 정규모집단인데 분산모르고 대표본</f>
        <v>#NAME?</v>
      </c>
    </row>
    <row r="162" spans="2:12" ht="17.25" thickBot="1" x14ac:dyDescent="0.35"/>
    <row r="163" spans="2:12" x14ac:dyDescent="0.3">
      <c r="B163" s="7" t="s">
        <v>60</v>
      </c>
      <c r="C163" s="7" t="s">
        <v>62</v>
      </c>
      <c r="E163" t="s">
        <v>63</v>
      </c>
      <c r="J163" s="3" t="s">
        <v>59</v>
      </c>
      <c r="K163" s="3"/>
    </row>
    <row r="164" spans="2:12" ht="17.25" thickBot="1" x14ac:dyDescent="0.35">
      <c r="B164" s="9">
        <v>51000</v>
      </c>
      <c r="C164" s="9">
        <v>45000</v>
      </c>
      <c r="J164" s="1"/>
      <c r="K164" s="1"/>
    </row>
    <row r="165" spans="2:12" x14ac:dyDescent="0.3">
      <c r="B165" s="9">
        <v>52000</v>
      </c>
      <c r="C165" s="9">
        <v>54000</v>
      </c>
      <c r="E165" s="5"/>
      <c r="F165" s="5" t="s">
        <v>59</v>
      </c>
      <c r="G165" s="5" t="s">
        <v>61</v>
      </c>
      <c r="J165" s="1" t="s">
        <v>17</v>
      </c>
      <c r="K165" s="1">
        <v>48490</v>
      </c>
    </row>
    <row r="166" spans="2:12" x14ac:dyDescent="0.3">
      <c r="B166" s="9">
        <v>50500</v>
      </c>
      <c r="C166" s="9">
        <v>55000</v>
      </c>
      <c r="E166" s="1" t="s">
        <v>17</v>
      </c>
      <c r="F166" s="1">
        <v>48490</v>
      </c>
      <c r="G166" s="1">
        <v>52103.333333333336</v>
      </c>
      <c r="J166" s="1" t="s">
        <v>18</v>
      </c>
      <c r="K166" s="1">
        <v>657.30816440122339</v>
      </c>
    </row>
    <row r="167" spans="2:12" x14ac:dyDescent="0.3">
      <c r="B167" s="9">
        <v>47500</v>
      </c>
      <c r="C167" s="9">
        <v>60000</v>
      </c>
      <c r="E167" s="1" t="s">
        <v>64</v>
      </c>
      <c r="F167" s="1">
        <v>12960000</v>
      </c>
      <c r="G167" s="1">
        <v>17640000</v>
      </c>
      <c r="J167" s="1" t="s">
        <v>19</v>
      </c>
      <c r="K167" s="1">
        <v>48500</v>
      </c>
    </row>
    <row r="168" spans="2:12" x14ac:dyDescent="0.3">
      <c r="B168" s="9">
        <v>51000</v>
      </c>
      <c r="C168" s="9">
        <v>51000</v>
      </c>
      <c r="E168" s="1" t="s">
        <v>29</v>
      </c>
      <c r="F168" s="1">
        <v>30</v>
      </c>
      <c r="G168" s="1">
        <v>30</v>
      </c>
      <c r="J168" s="1" t="s">
        <v>20</v>
      </c>
      <c r="K168" s="1">
        <v>52000</v>
      </c>
    </row>
    <row r="169" spans="2:12" x14ac:dyDescent="0.3">
      <c r="B169" s="9">
        <v>48500</v>
      </c>
      <c r="C169" s="9">
        <v>47000</v>
      </c>
      <c r="E169" s="1" t="s">
        <v>45</v>
      </c>
      <c r="F169" s="1">
        <v>0</v>
      </c>
      <c r="G169" s="1"/>
      <c r="J169" s="1" t="s">
        <v>21</v>
      </c>
      <c r="K169" s="1">
        <v>3600.2250887486425</v>
      </c>
    </row>
    <row r="170" spans="2:12" x14ac:dyDescent="0.3">
      <c r="B170" s="9">
        <v>47000</v>
      </c>
      <c r="C170" s="9">
        <v>50000</v>
      </c>
      <c r="E170" s="1" t="s">
        <v>65</v>
      </c>
      <c r="F170" s="1">
        <v>-3.5777331219557191</v>
      </c>
      <c r="G170" s="1"/>
      <c r="J170" s="1" t="s">
        <v>22</v>
      </c>
      <c r="K170" s="1">
        <v>12961620.689655172</v>
      </c>
      <c r="L170" t="s">
        <v>111</v>
      </c>
    </row>
    <row r="171" spans="2:12" x14ac:dyDescent="0.3">
      <c r="B171" s="9">
        <v>52000</v>
      </c>
      <c r="C171" s="9">
        <v>50500</v>
      </c>
      <c r="E171" s="1" t="s">
        <v>66</v>
      </c>
      <c r="F171" s="1">
        <v>1.7329353022388361E-4</v>
      </c>
      <c r="G171" s="1"/>
      <c r="J171" s="1" t="s">
        <v>23</v>
      </c>
      <c r="K171" s="1">
        <v>-0.86347117408199292</v>
      </c>
    </row>
    <row r="172" spans="2:12" x14ac:dyDescent="0.3">
      <c r="B172" s="9">
        <v>45000</v>
      </c>
      <c r="C172" s="9">
        <v>55000</v>
      </c>
      <c r="E172" s="1" t="s">
        <v>67</v>
      </c>
      <c r="F172" s="1">
        <v>1.6448536269514724</v>
      </c>
      <c r="G172" s="1"/>
      <c r="J172" s="1" t="s">
        <v>24</v>
      </c>
      <c r="K172" s="1">
        <v>-0.17830545426146549</v>
      </c>
    </row>
    <row r="173" spans="2:12" x14ac:dyDescent="0.3">
      <c r="B173" s="9">
        <v>44000</v>
      </c>
      <c r="C173" s="9">
        <v>52000</v>
      </c>
      <c r="E173" s="1" t="s">
        <v>68</v>
      </c>
      <c r="F173" s="1">
        <v>3.4658706044776721E-4</v>
      </c>
      <c r="G173" s="1"/>
      <c r="J173" s="1" t="s">
        <v>25</v>
      </c>
      <c r="K173" s="1">
        <v>13000</v>
      </c>
    </row>
    <row r="174" spans="2:12" ht="17.25" thickBot="1" x14ac:dyDescent="0.35">
      <c r="B174" s="9">
        <v>55000</v>
      </c>
      <c r="C174" s="9">
        <v>56000</v>
      </c>
      <c r="E174" s="2" t="s">
        <v>69</v>
      </c>
      <c r="F174" s="2">
        <v>1.959963984540054</v>
      </c>
      <c r="G174" s="2"/>
      <c r="J174" s="1" t="s">
        <v>26</v>
      </c>
      <c r="K174" s="1">
        <v>42000</v>
      </c>
    </row>
    <row r="175" spans="2:12" x14ac:dyDescent="0.3">
      <c r="B175" s="9">
        <v>49000</v>
      </c>
      <c r="C175" s="9">
        <v>56000</v>
      </c>
      <c r="J175" s="1" t="s">
        <v>27</v>
      </c>
      <c r="K175" s="1">
        <v>55000</v>
      </c>
    </row>
    <row r="176" spans="2:12" x14ac:dyDescent="0.3">
      <c r="B176" s="9">
        <v>49500</v>
      </c>
      <c r="C176" s="9">
        <v>52000</v>
      </c>
      <c r="J176" s="1" t="s">
        <v>28</v>
      </c>
      <c r="K176" s="1">
        <v>1454700</v>
      </c>
    </row>
    <row r="177" spans="2:12" ht="17.25" thickBot="1" x14ac:dyDescent="0.35">
      <c r="B177" s="9">
        <v>43000</v>
      </c>
      <c r="C177" s="9">
        <v>48000</v>
      </c>
      <c r="J177" s="2" t="s">
        <v>29</v>
      </c>
      <c r="K177" s="2">
        <v>30</v>
      </c>
    </row>
    <row r="178" spans="2:12" x14ac:dyDescent="0.3">
      <c r="B178" s="9">
        <v>43000</v>
      </c>
      <c r="C178" s="9">
        <v>52000</v>
      </c>
    </row>
    <row r="179" spans="2:12" x14ac:dyDescent="0.3">
      <c r="B179" s="9">
        <v>48500</v>
      </c>
      <c r="C179" s="9">
        <v>50500</v>
      </c>
    </row>
    <row r="180" spans="2:12" x14ac:dyDescent="0.3">
      <c r="B180" s="9">
        <v>48000</v>
      </c>
      <c r="C180" s="9">
        <v>46000</v>
      </c>
      <c r="J180" t="s">
        <v>63</v>
      </c>
    </row>
    <row r="181" spans="2:12" ht="17.25" thickBot="1" x14ac:dyDescent="0.35">
      <c r="B181" s="9">
        <v>49000</v>
      </c>
      <c r="C181" s="9">
        <v>59000</v>
      </c>
    </row>
    <row r="182" spans="2:12" x14ac:dyDescent="0.3">
      <c r="B182" s="9">
        <v>47000</v>
      </c>
      <c r="C182" s="9">
        <v>55000</v>
      </c>
      <c r="J182" s="5"/>
      <c r="K182" s="5" t="s">
        <v>59</v>
      </c>
      <c r="L182" s="5" t="s">
        <v>61</v>
      </c>
    </row>
    <row r="183" spans="2:12" x14ac:dyDescent="0.3">
      <c r="B183" s="9">
        <v>52500</v>
      </c>
      <c r="C183" s="9">
        <v>56000</v>
      </c>
      <c r="J183" s="1" t="s">
        <v>17</v>
      </c>
      <c r="K183" s="1">
        <v>48490</v>
      </c>
      <c r="L183" s="1">
        <v>52103.333333333336</v>
      </c>
    </row>
    <row r="184" spans="2:12" x14ac:dyDescent="0.3">
      <c r="B184" s="9">
        <v>54000</v>
      </c>
      <c r="C184" s="9">
        <v>51000</v>
      </c>
      <c r="J184" s="1" t="s">
        <v>64</v>
      </c>
      <c r="K184" s="1">
        <v>12960000</v>
      </c>
      <c r="L184" s="1">
        <v>17640000</v>
      </c>
    </row>
    <row r="185" spans="2:12" x14ac:dyDescent="0.3">
      <c r="B185" s="9">
        <v>52000</v>
      </c>
      <c r="C185" s="9">
        <v>54000</v>
      </c>
      <c r="J185" s="1" t="s">
        <v>29</v>
      </c>
      <c r="K185" s="1">
        <v>30</v>
      </c>
      <c r="L185" s="1">
        <v>30</v>
      </c>
    </row>
    <row r="186" spans="2:12" x14ac:dyDescent="0.3">
      <c r="B186" s="9">
        <v>47500</v>
      </c>
      <c r="C186" s="9">
        <v>57000</v>
      </c>
      <c r="J186" s="1" t="s">
        <v>45</v>
      </c>
      <c r="K186" s="1">
        <v>0</v>
      </c>
      <c r="L186" s="1"/>
    </row>
    <row r="187" spans="2:12" x14ac:dyDescent="0.3">
      <c r="B187" s="9">
        <v>44000</v>
      </c>
      <c r="C187" s="9">
        <v>52000</v>
      </c>
      <c r="J187" s="1" t="s">
        <v>65</v>
      </c>
      <c r="K187" s="1">
        <v>-3.5777331219557191</v>
      </c>
      <c r="L187" s="1"/>
    </row>
    <row r="188" spans="2:12" x14ac:dyDescent="0.3">
      <c r="B188" s="9">
        <v>46500</v>
      </c>
      <c r="C188" s="9">
        <v>43000</v>
      </c>
      <c r="J188" s="1" t="s">
        <v>66</v>
      </c>
      <c r="K188" s="1">
        <v>1.7329353022343952E-4</v>
      </c>
      <c r="L188" s="1"/>
    </row>
    <row r="189" spans="2:12" x14ac:dyDescent="0.3">
      <c r="B189" s="9">
        <v>42700</v>
      </c>
      <c r="C189" s="9">
        <v>54000</v>
      </c>
      <c r="J189" s="1" t="s">
        <v>67</v>
      </c>
      <c r="K189" s="1">
        <v>1.6448536269514715</v>
      </c>
      <c r="L189" s="1"/>
    </row>
    <row r="190" spans="2:12" x14ac:dyDescent="0.3">
      <c r="B190" s="9">
        <v>42000</v>
      </c>
      <c r="C190" s="9">
        <v>50100</v>
      </c>
      <c r="J190" s="1" t="s">
        <v>68</v>
      </c>
      <c r="K190" s="1">
        <v>3.4658706044687904E-4</v>
      </c>
      <c r="L190" s="1"/>
    </row>
    <row r="191" spans="2:12" ht="17.25" thickBot="1" x14ac:dyDescent="0.35">
      <c r="B191" s="9">
        <v>52000</v>
      </c>
      <c r="C191" s="9">
        <v>57000</v>
      </c>
      <c r="J191" s="2" t="s">
        <v>69</v>
      </c>
      <c r="K191" s="2">
        <v>1.9599639845400536</v>
      </c>
      <c r="L191" s="2"/>
    </row>
    <row r="192" spans="2:12" x14ac:dyDescent="0.3">
      <c r="B192" s="9">
        <v>48000</v>
      </c>
      <c r="C192" s="9">
        <v>48000</v>
      </c>
    </row>
    <row r="193" spans="2:12" x14ac:dyDescent="0.3">
      <c r="B193" s="9">
        <v>53000</v>
      </c>
      <c r="C193" s="9">
        <v>47000</v>
      </c>
    </row>
    <row r="194" spans="2:12" x14ac:dyDescent="0.3">
      <c r="B194" s="8"/>
      <c r="C194" s="8"/>
    </row>
    <row r="197" spans="2:12" x14ac:dyDescent="0.3">
      <c r="B197" t="s">
        <v>70</v>
      </c>
    </row>
    <row r="199" spans="2:12" x14ac:dyDescent="0.3">
      <c r="B199" s="6" t="s">
        <v>72</v>
      </c>
      <c r="C199" s="6" t="s">
        <v>74</v>
      </c>
      <c r="E199" t="s">
        <v>75</v>
      </c>
      <c r="J199" t="s">
        <v>75</v>
      </c>
    </row>
    <row r="200" spans="2:12" ht="17.25" thickBot="1" x14ac:dyDescent="0.35">
      <c r="B200">
        <v>70</v>
      </c>
      <c r="C200">
        <v>81</v>
      </c>
    </row>
    <row r="201" spans="2:12" x14ac:dyDescent="0.3">
      <c r="B201">
        <v>60</v>
      </c>
      <c r="C201">
        <v>52</v>
      </c>
      <c r="E201" s="5"/>
      <c r="F201" s="5" t="s">
        <v>71</v>
      </c>
      <c r="G201" s="5" t="s">
        <v>73</v>
      </c>
      <c r="J201" s="5"/>
      <c r="K201" s="5" t="s">
        <v>71</v>
      </c>
      <c r="L201" s="5" t="s">
        <v>73</v>
      </c>
    </row>
    <row r="202" spans="2:12" x14ac:dyDescent="0.3">
      <c r="B202">
        <v>85</v>
      </c>
      <c r="C202">
        <v>87</v>
      </c>
      <c r="E202" s="1" t="s">
        <v>17</v>
      </c>
      <c r="F202" s="1">
        <v>75.2</v>
      </c>
      <c r="G202" s="1">
        <v>77.400000000000006</v>
      </c>
      <c r="J202" s="1" t="s">
        <v>17</v>
      </c>
      <c r="K202" s="1">
        <v>75.2</v>
      </c>
      <c r="L202" s="1">
        <v>77.400000000000006</v>
      </c>
    </row>
    <row r="203" spans="2:12" x14ac:dyDescent="0.3">
      <c r="B203">
        <v>58</v>
      </c>
      <c r="C203">
        <v>70</v>
      </c>
      <c r="E203" s="1" t="s">
        <v>22</v>
      </c>
      <c r="F203" s="1">
        <v>138.84444444444429</v>
      </c>
      <c r="G203" s="1">
        <v>148.26666666666682</v>
      </c>
      <c r="J203" s="1" t="s">
        <v>22</v>
      </c>
      <c r="K203" s="1">
        <v>138.84444444444429</v>
      </c>
      <c r="L203" s="1">
        <v>148.26666666666682</v>
      </c>
    </row>
    <row r="204" spans="2:12" x14ac:dyDescent="0.3">
      <c r="B204">
        <v>91</v>
      </c>
      <c r="C204">
        <v>86</v>
      </c>
      <c r="E204" s="1" t="s">
        <v>29</v>
      </c>
      <c r="F204" s="1">
        <v>10</v>
      </c>
      <c r="G204" s="1">
        <v>10</v>
      </c>
      <c r="J204" s="1" t="s">
        <v>29</v>
      </c>
      <c r="K204" s="1">
        <v>10</v>
      </c>
      <c r="L204" s="1">
        <v>10</v>
      </c>
    </row>
    <row r="205" spans="2:12" x14ac:dyDescent="0.3">
      <c r="B205">
        <v>75</v>
      </c>
      <c r="C205">
        <v>77</v>
      </c>
      <c r="E205" s="1" t="s">
        <v>76</v>
      </c>
      <c r="F205" s="1">
        <v>0.83032340130788485</v>
      </c>
      <c r="G205" s="1"/>
      <c r="J205" s="1" t="s">
        <v>76</v>
      </c>
      <c r="K205" s="1">
        <v>0.83032340130788485</v>
      </c>
      <c r="L205" s="1"/>
    </row>
    <row r="206" spans="2:12" x14ac:dyDescent="0.3">
      <c r="B206">
        <v>82</v>
      </c>
      <c r="C206">
        <v>90</v>
      </c>
      <c r="E206" s="1" t="s">
        <v>45</v>
      </c>
      <c r="F206" s="1">
        <v>0</v>
      </c>
      <c r="G206" s="1"/>
      <c r="J206" s="1" t="s">
        <v>45</v>
      </c>
      <c r="K206" s="1">
        <v>0</v>
      </c>
      <c r="L206" s="1"/>
    </row>
    <row r="207" spans="2:12" x14ac:dyDescent="0.3">
      <c r="B207">
        <v>64</v>
      </c>
      <c r="C207">
        <v>63</v>
      </c>
      <c r="E207" s="1" t="s">
        <v>46</v>
      </c>
      <c r="F207" s="1">
        <v>9</v>
      </c>
      <c r="G207" s="1"/>
      <c r="J207" s="1" t="s">
        <v>46</v>
      </c>
      <c r="K207" s="1">
        <v>9</v>
      </c>
      <c r="L207" s="1"/>
    </row>
    <row r="208" spans="2:12" x14ac:dyDescent="0.3">
      <c r="B208">
        <v>79</v>
      </c>
      <c r="C208">
        <v>85</v>
      </c>
      <c r="E208" s="1" t="s">
        <v>47</v>
      </c>
      <c r="F208" s="1">
        <v>-0.99544001272115679</v>
      </c>
      <c r="G208" s="1"/>
      <c r="J208" s="1" t="s">
        <v>47</v>
      </c>
      <c r="K208" s="1">
        <v>-0.99544001272115679</v>
      </c>
      <c r="L208" s="1"/>
    </row>
    <row r="209" spans="2:12" x14ac:dyDescent="0.3">
      <c r="B209">
        <v>88</v>
      </c>
      <c r="C209">
        <v>83</v>
      </c>
      <c r="E209" s="1" t="s">
        <v>48</v>
      </c>
      <c r="F209" s="1">
        <v>0.17276541426064823</v>
      </c>
      <c r="G209" s="1"/>
      <c r="J209" s="1" t="s">
        <v>48</v>
      </c>
      <c r="K209" s="1">
        <v>0.17276541422754532</v>
      </c>
      <c r="L209" s="1"/>
    </row>
    <row r="210" spans="2:12" x14ac:dyDescent="0.3">
      <c r="E210" s="1" t="s">
        <v>49</v>
      </c>
      <c r="F210" s="1">
        <v>1.83311292255007</v>
      </c>
      <c r="G210" s="1"/>
      <c r="J210" s="1" t="s">
        <v>49</v>
      </c>
      <c r="K210" s="1">
        <v>1.8331129326562374</v>
      </c>
      <c r="L210" s="1"/>
    </row>
    <row r="211" spans="2:12" x14ac:dyDescent="0.3">
      <c r="E211" s="1" t="s">
        <v>50</v>
      </c>
      <c r="F211" s="1">
        <v>0.34553082852129646</v>
      </c>
      <c r="G211" s="1"/>
      <c r="J211" s="1" t="s">
        <v>50</v>
      </c>
      <c r="K211" s="1">
        <v>0.34553082845509064</v>
      </c>
      <c r="L211" s="1"/>
    </row>
    <row r="212" spans="2:12" ht="17.25" thickBot="1" x14ac:dyDescent="0.35">
      <c r="E212" s="2" t="s">
        <v>51</v>
      </c>
      <c r="F212" s="2">
        <v>2.2621571581735829</v>
      </c>
      <c r="G212" s="2"/>
      <c r="J212" s="2" t="s">
        <v>51</v>
      </c>
      <c r="K212" s="2">
        <v>2.2621571627982053</v>
      </c>
      <c r="L212" s="2"/>
    </row>
    <row r="216" spans="2:12" x14ac:dyDescent="0.3">
      <c r="B216" t="s">
        <v>77</v>
      </c>
    </row>
    <row r="218" spans="2:12" x14ac:dyDescent="0.3">
      <c r="B218" s="6" t="s">
        <v>56</v>
      </c>
      <c r="C218" s="6" t="s">
        <v>58</v>
      </c>
      <c r="E218" t="s">
        <v>78</v>
      </c>
    </row>
    <row r="219" spans="2:12" ht="17.25" thickBot="1" x14ac:dyDescent="0.35">
      <c r="B219">
        <v>51.3</v>
      </c>
      <c r="C219">
        <v>31.2</v>
      </c>
    </row>
    <row r="220" spans="2:12" x14ac:dyDescent="0.3">
      <c r="B220">
        <v>20.7</v>
      </c>
      <c r="C220">
        <v>29</v>
      </c>
      <c r="E220" s="5"/>
      <c r="F220" s="5" t="s">
        <v>55</v>
      </c>
      <c r="G220" s="5" t="s">
        <v>57</v>
      </c>
    </row>
    <row r="221" spans="2:12" x14ac:dyDescent="0.3">
      <c r="B221">
        <v>11.8</v>
      </c>
      <c r="C221">
        <v>10.6</v>
      </c>
      <c r="E221" s="1" t="s">
        <v>17</v>
      </c>
      <c r="F221" s="1">
        <v>31.455555555555552</v>
      </c>
      <c r="G221" s="1">
        <v>22.3</v>
      </c>
    </row>
    <row r="222" spans="2:12" x14ac:dyDescent="0.3">
      <c r="B222">
        <v>33.799999999999997</v>
      </c>
      <c r="C222">
        <v>9.3000000000000007</v>
      </c>
      <c r="E222" s="1" t="s">
        <v>22</v>
      </c>
      <c r="F222" s="1">
        <v>207.71777777777788</v>
      </c>
      <c r="G222" s="1">
        <v>104.03333333333346</v>
      </c>
    </row>
    <row r="223" spans="2:12" x14ac:dyDescent="0.3">
      <c r="B223">
        <v>25.5</v>
      </c>
      <c r="C223">
        <v>30.3</v>
      </c>
      <c r="E223" s="1" t="s">
        <v>29</v>
      </c>
      <c r="F223" s="1">
        <v>9</v>
      </c>
      <c r="G223" s="1">
        <v>7</v>
      </c>
    </row>
    <row r="224" spans="2:12" x14ac:dyDescent="0.3">
      <c r="B224">
        <v>40.299999999999997</v>
      </c>
      <c r="C224">
        <v>30.9</v>
      </c>
      <c r="E224" s="1" t="s">
        <v>46</v>
      </c>
      <c r="F224" s="1">
        <v>8</v>
      </c>
      <c r="G224" s="1">
        <v>6</v>
      </c>
    </row>
    <row r="225" spans="2:7" x14ac:dyDescent="0.3">
      <c r="B225">
        <v>35.9</v>
      </c>
      <c r="C225">
        <v>14.8</v>
      </c>
      <c r="E225" s="1" t="s">
        <v>79</v>
      </c>
      <c r="F225" s="1">
        <v>1.9966463740254179</v>
      </c>
      <c r="G225" s="1"/>
    </row>
    <row r="226" spans="2:7" x14ac:dyDescent="0.3">
      <c r="B226">
        <v>14.2</v>
      </c>
      <c r="E226" s="1" t="s">
        <v>80</v>
      </c>
      <c r="F226" s="1">
        <v>0.20752673941537195</v>
      </c>
      <c r="G226" s="1"/>
    </row>
    <row r="227" spans="2:7" ht="17.25" thickBot="1" x14ac:dyDescent="0.35">
      <c r="B227">
        <v>49.6</v>
      </c>
      <c r="E227" s="2" t="s">
        <v>81</v>
      </c>
      <c r="F227" s="2">
        <v>4.1468041624181371</v>
      </c>
      <c r="G22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이기성</dc:creator>
  <cp:lastModifiedBy>konkuk</cp:lastModifiedBy>
  <dcterms:created xsi:type="dcterms:W3CDTF">2011-11-06T08:19:35Z</dcterms:created>
  <dcterms:modified xsi:type="dcterms:W3CDTF">2015-11-30T08:37:55Z</dcterms:modified>
</cp:coreProperties>
</file>