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8180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72" i="1" l="1"/>
  <c r="E174" i="1"/>
  <c r="H168" i="1"/>
  <c r="E170" i="1"/>
  <c r="D158" i="1"/>
  <c r="D157" i="1"/>
  <c r="D156" i="1"/>
  <c r="D146" i="1"/>
  <c r="D145" i="1"/>
  <c r="D144" i="1"/>
  <c r="J132" i="1"/>
  <c r="I132" i="1"/>
  <c r="H132" i="1"/>
  <c r="I131" i="1"/>
  <c r="H131" i="1"/>
  <c r="I130" i="1"/>
  <c r="H129" i="1"/>
  <c r="H128" i="1"/>
  <c r="H127" i="1"/>
  <c r="G129" i="1"/>
  <c r="G128" i="1"/>
  <c r="G127" i="1"/>
  <c r="G124" i="1"/>
  <c r="F126" i="1"/>
  <c r="F125" i="1"/>
  <c r="F111" i="1"/>
  <c r="E111" i="1"/>
  <c r="E112" i="1"/>
  <c r="L95" i="1"/>
  <c r="L7" i="1"/>
  <c r="I95" i="1"/>
  <c r="I96" i="1"/>
  <c r="C71" i="1"/>
  <c r="E172" i="1"/>
  <c r="E173" i="1"/>
  <c r="E169" i="1"/>
  <c r="C158" i="1"/>
  <c r="C146" i="1"/>
  <c r="C157" i="1"/>
  <c r="C145" i="1"/>
  <c r="C156" i="1"/>
  <c r="C144" i="1"/>
  <c r="D132" i="1"/>
  <c r="D131" i="1"/>
  <c r="E129" i="1"/>
  <c r="E128" i="1"/>
  <c r="E127" i="1"/>
  <c r="D126" i="1"/>
  <c r="D125" i="1"/>
  <c r="D112" i="1"/>
  <c r="D111" i="1"/>
  <c r="H96" i="1"/>
  <c r="H95" i="1" s="1"/>
  <c r="C79" i="1"/>
  <c r="C87" i="1"/>
  <c r="E13" i="1"/>
  <c r="C70" i="1"/>
  <c r="C21" i="1" a="1"/>
  <c r="C22" i="1" s="1"/>
  <c r="C11" i="1"/>
  <c r="C12" i="1" s="1"/>
  <c r="E14" i="1" s="1"/>
  <c r="E168" i="1" l="1"/>
  <c r="H130" i="1"/>
  <c r="E124" i="1"/>
  <c r="C25" i="1"/>
  <c r="C21" i="1"/>
  <c r="C27" i="1"/>
  <c r="C23" i="1"/>
  <c r="C24" i="1"/>
  <c r="C26" i="1"/>
  <c r="C28" i="1" l="1"/>
  <c r="D25" i="1" s="1"/>
  <c r="D26" i="1" l="1"/>
  <c r="D21" i="1"/>
  <c r="D23" i="1"/>
  <c r="D24" i="1"/>
  <c r="D27" i="1"/>
  <c r="D28" i="1"/>
  <c r="D22" i="1"/>
</calcChain>
</file>

<file path=xl/sharedStrings.xml><?xml version="1.0" encoding="utf-8"?>
<sst xmlns="http://schemas.openxmlformats.org/spreadsheetml/2006/main" count="134" uniqueCount="90">
  <si>
    <t>최소값</t>
    <phoneticPr fontId="1" type="noConversion"/>
  </si>
  <si>
    <t>(min)</t>
    <phoneticPr fontId="1" type="noConversion"/>
  </si>
  <si>
    <t>계급수</t>
    <phoneticPr fontId="1" type="noConversion"/>
  </si>
  <si>
    <t>범위</t>
    <phoneticPr fontId="1" type="noConversion"/>
  </si>
  <si>
    <t>(K)</t>
    <phoneticPr fontId="1" type="noConversion"/>
  </si>
  <si>
    <t>계급의 폭</t>
    <phoneticPr fontId="1" type="noConversion"/>
  </si>
  <si>
    <t>계급구간</t>
    <phoneticPr fontId="1" type="noConversion"/>
  </si>
  <si>
    <t>도수</t>
    <phoneticPr fontId="1" type="noConversion"/>
  </si>
  <si>
    <t>상대도수</t>
    <phoneticPr fontId="1" type="noConversion"/>
  </si>
  <si>
    <t>합계</t>
    <phoneticPr fontId="1" type="noConversion"/>
  </si>
  <si>
    <t>배터리 자료에 대한 도수분포표</t>
    <phoneticPr fontId="1" type="noConversion"/>
  </si>
  <si>
    <t>(range: R)</t>
    <phoneticPr fontId="1" type="noConversion"/>
  </si>
  <si>
    <t>평균</t>
    <phoneticPr fontId="1" type="noConversion"/>
  </si>
  <si>
    <t>(average)</t>
    <phoneticPr fontId="1" type="noConversion"/>
  </si>
  <si>
    <t>절사평균</t>
    <phoneticPr fontId="1" type="noConversion"/>
  </si>
  <si>
    <t>(trimmean)</t>
    <phoneticPr fontId="1" type="noConversion"/>
  </si>
  <si>
    <t>기하평균</t>
    <phoneticPr fontId="1" type="noConversion"/>
  </si>
  <si>
    <t>(geomean)</t>
    <phoneticPr fontId="1" type="noConversion"/>
  </si>
  <si>
    <t>조화평균</t>
    <phoneticPr fontId="1" type="noConversion"/>
  </si>
  <si>
    <t>(harmean)</t>
    <phoneticPr fontId="1" type="noConversion"/>
  </si>
  <si>
    <t>계급중앙값</t>
    <phoneticPr fontId="1" type="noConversion"/>
  </si>
  <si>
    <t>총합계</t>
    <phoneticPr fontId="1" type="noConversion"/>
  </si>
  <si>
    <t>(sunproduct)</t>
    <phoneticPr fontId="1" type="noConversion"/>
  </si>
  <si>
    <t>총도수</t>
    <phoneticPr fontId="1" type="noConversion"/>
  </si>
  <si>
    <t>중앙값(중위수)</t>
    <phoneticPr fontId="1" type="noConversion"/>
  </si>
  <si>
    <t>(median)</t>
    <phoneticPr fontId="1" type="noConversion"/>
  </si>
  <si>
    <t>(mode)</t>
    <phoneticPr fontId="1" type="noConversion"/>
  </si>
  <si>
    <t>최빈값(최빈수)</t>
    <phoneticPr fontId="1" type="noConversion"/>
  </si>
  <si>
    <t>범위</t>
    <phoneticPr fontId="1" type="noConversion"/>
  </si>
  <si>
    <t>(range)</t>
    <phoneticPr fontId="1" type="noConversion"/>
  </si>
  <si>
    <t>max-min</t>
    <phoneticPr fontId="1" type="noConversion"/>
  </si>
  <si>
    <t>최대값</t>
    <phoneticPr fontId="1" type="noConversion"/>
  </si>
  <si>
    <t>(max)</t>
    <phoneticPr fontId="1" type="noConversion"/>
  </si>
  <si>
    <t>최소값</t>
    <phoneticPr fontId="1" type="noConversion"/>
  </si>
  <si>
    <t>(min)</t>
    <phoneticPr fontId="1" type="noConversion"/>
  </si>
  <si>
    <t>사분위수</t>
    <phoneticPr fontId="1" type="noConversion"/>
  </si>
  <si>
    <t>사분위편차</t>
    <phoneticPr fontId="1" type="noConversion"/>
  </si>
  <si>
    <t>제3사분위수(Q3)-제1사분위수(Q1)</t>
    <phoneticPr fontId="1" type="noConversion"/>
  </si>
  <si>
    <t>제1사분위수(Q1)</t>
    <phoneticPr fontId="1" type="noConversion"/>
  </si>
  <si>
    <t>제2사분위수(Q2)</t>
    <phoneticPr fontId="1" type="noConversion"/>
  </si>
  <si>
    <t>제3사분위수(Q3)</t>
    <phoneticPr fontId="1" type="noConversion"/>
  </si>
  <si>
    <t>분산</t>
    <phoneticPr fontId="1" type="noConversion"/>
  </si>
  <si>
    <t>(varp)</t>
    <phoneticPr fontId="1" type="noConversion"/>
  </si>
  <si>
    <t>표준편차</t>
    <phoneticPr fontId="1" type="noConversion"/>
  </si>
  <si>
    <t>(stedvp)</t>
    <phoneticPr fontId="1" type="noConversion"/>
  </si>
  <si>
    <t>평균</t>
    <phoneticPr fontId="1" type="noConversion"/>
  </si>
  <si>
    <t>갑회사</t>
    <phoneticPr fontId="1" type="noConversion"/>
  </si>
  <si>
    <t>을회사</t>
    <phoneticPr fontId="1" type="noConversion"/>
  </si>
  <si>
    <t>(단위 : 천만원)</t>
  </si>
  <si>
    <t>(단위 : 십억원)</t>
    <phoneticPr fontId="1" type="noConversion"/>
  </si>
  <si>
    <t>변동계수</t>
    <phoneticPr fontId="1" type="noConversion"/>
  </si>
  <si>
    <t>(표준편차/평균)</t>
    <phoneticPr fontId="1" type="noConversion"/>
  </si>
  <si>
    <t>(quartile)</t>
    <phoneticPr fontId="1" type="noConversion"/>
  </si>
  <si>
    <t>(interquartile)</t>
    <phoneticPr fontId="1" type="noConversion"/>
  </si>
  <si>
    <t>통계학(A반)</t>
  </si>
  <si>
    <t>통계학(A반)</t>
    <phoneticPr fontId="1" type="noConversion"/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</si>
  <si>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</si>
  <si>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</si>
  <si>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</si>
  <si>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</si>
  <si>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</si>
  <si>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</si>
  <si>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</si>
  <si>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</si>
  <si>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</si>
  <si>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</si>
  <si>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</si>
  <si>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</si>
  <si>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</si>
  <si>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최대값</t>
    <phoneticPr fontId="1" type="noConversion"/>
  </si>
  <si>
    <t>(max)</t>
    <phoneticPr fontId="1" type="noConversion"/>
  </si>
  <si>
    <t>통계학(B반)</t>
  </si>
  <si>
    <t>통계학(B반)</t>
    <phoneticPr fontId="1" type="noConversion"/>
  </si>
  <si>
    <t>총근로시간</t>
    <phoneticPr fontId="1" type="noConversion"/>
  </si>
  <si>
    <t>계급</t>
  </si>
  <si>
    <t>기타</t>
  </si>
  <si>
    <t>빈도수</t>
  </si>
  <si>
    <t>계급수</t>
    <phoneticPr fontId="1" type="noConversion"/>
  </si>
  <si>
    <t>최대값</t>
    <phoneticPr fontId="1" type="noConversion"/>
  </si>
  <si>
    <t>최소값</t>
    <phoneticPr fontId="1" type="noConversion"/>
  </si>
  <si>
    <t>구간의 간격</t>
    <phoneticPr fontId="1" type="noConversion"/>
  </si>
  <si>
    <t>연도</t>
    <phoneticPr fontId="1" type="noConversion"/>
  </si>
  <si>
    <t>금액</t>
    <phoneticPr fontId="1" type="noConversion"/>
  </si>
  <si>
    <t xml:space="preserve"> 중위수평균말고 실제</t>
    <phoneticPr fontId="1" type="noConversion"/>
  </si>
  <si>
    <t>주의 : Excel에서는 최빈수가 여러 개 존재하더라도 한 개만 구함.</t>
    <phoneticPr fontId="1" type="noConversion"/>
  </si>
  <si>
    <t>Column1</t>
  </si>
  <si>
    <t>가장 큰 값(1)</t>
  </si>
  <si>
    <t>가장 작은 값(1)</t>
  </si>
  <si>
    <t>신뢰 수준(95.0%)</t>
  </si>
  <si>
    <t>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</si>
</sst>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[Red]\(0\)"/>
    <numFmt numFmtId="177" formatCode="0.0_ "/>
    <numFmt numFmtId="178" formatCode="0.0_);[Red]\(0.0\)"/>
    <numFmt numFmtId="179" formatCode="0.00_);[Red]\(0.00\)"/>
    <numFmt numFmtId="180" formatCode="0.000_);[Red]\(0.000\)"/>
    <numFmt numFmtId="186" formatCode="0.00000_ "/>
    <numFmt numFmtId="189" formatCode="0.0000000_);[Red]\(0.0000000\)"/>
    <numFmt numFmtId="191" formatCode="0.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0" fontId="3" fillId="0" borderId="0" xfId="0" applyNumberFormat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Continuous" vertical="center"/>
    </xf>
    <xf numFmtId="0" fontId="0" fillId="0" borderId="0" xfId="0" applyNumberForma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186" fontId="0" fillId="0" borderId="0" xfId="0" applyNumberFormat="1">
      <alignment vertical="center"/>
    </xf>
    <xf numFmtId="189" fontId="0" fillId="0" borderId="0" xfId="0" applyNumberFormat="1">
      <alignment vertical="center"/>
    </xf>
    <xf numFmtId="19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 sz="1400"/>
              <a:t>배터리 자료의 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Sheet1!$C$21:$C$27</c:f>
              <c:numCache>
                <c:formatCode>0_);[빨강]!(0!)</c:formatCode>
                <c:ptCount val="7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486656"/>
        <c:axId val="220492928"/>
      </c:barChart>
      <c:catAx>
        <c:axId val="22048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배터리 수명</a:t>
                </a:r>
              </a:p>
            </c:rich>
          </c:tx>
          <c:layout/>
          <c:overlay val="0"/>
        </c:title>
        <c:numFmt formatCode="G/표준" sourceLinked="1"/>
        <c:majorTickMark val="out"/>
        <c:minorTickMark val="none"/>
        <c:tickLblPos val="nextTo"/>
        <c:crossAx val="220492928"/>
        <c:crosses val="autoZero"/>
        <c:auto val="1"/>
        <c:lblAlgn val="ctr"/>
        <c:lblOffset val="100"/>
        <c:noMultiLvlLbl val="0"/>
      </c:catAx>
      <c:valAx>
        <c:axId val="2204929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ko-KR" altLang="en-US"/>
                  <a:t>도수</a:t>
                </a:r>
              </a:p>
            </c:rich>
          </c:tx>
          <c:layout/>
          <c:overlay val="0"/>
        </c:title>
        <c:numFmt formatCode="0_);[빨강]!(0!)" sourceLinked="1"/>
        <c:majorTickMark val="out"/>
        <c:minorTickMark val="none"/>
        <c:tickLblPos val="nextTo"/>
        <c:crossAx val="2204866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 sz="1400"/>
              <a:t>배터리 자료의 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Sheet1!$D$21:$D$27</c:f>
              <c:numCache>
                <c:formatCode>0.000_);[빨강]!(0.000!)</c:formatCode>
                <c:ptCount val="7"/>
                <c:pt idx="0">
                  <c:v>0.05</c:v>
                </c:pt>
                <c:pt idx="1">
                  <c:v>2.5000000000000001E-2</c:v>
                </c:pt>
                <c:pt idx="2">
                  <c:v>0.1</c:v>
                </c:pt>
                <c:pt idx="3">
                  <c:v>0.375</c:v>
                </c:pt>
                <c:pt idx="4">
                  <c:v>0.25</c:v>
                </c:pt>
                <c:pt idx="5">
                  <c:v>0.125</c:v>
                </c:pt>
                <c:pt idx="6">
                  <c:v>7.4999999999999997E-2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381760"/>
        <c:axId val="221383680"/>
      </c:barChart>
      <c:catAx>
        <c:axId val="22138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배터리 수명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1383680"/>
        <c:crosses val="autoZero"/>
        <c:auto val="1"/>
        <c:lblAlgn val="ctr"/>
        <c:lblOffset val="100"/>
        <c:noMultiLvlLbl val="0"/>
      </c:catAx>
      <c:valAx>
        <c:axId val="2213836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ko-KR" altLang="en-US"/>
                  <a:t>상대도수</a:t>
                </a:r>
              </a:p>
            </c:rich>
          </c:tx>
          <c:layout/>
          <c:overlay val="0"/>
        </c:title>
        <c:numFmt formatCode="0.000_);[빨강]!(0.000!)" sourceLinked="1"/>
        <c:majorTickMark val="out"/>
        <c:minorTickMark val="none"/>
        <c:tickLblPos val="nextTo"/>
        <c:crossAx val="22138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Sheet1!$E$39:$E$44</c:f>
              <c:strCache>
                <c:ptCount val="6"/>
                <c:pt idx="0">
                  <c:v>182</c:v>
                </c:pt>
                <c:pt idx="1">
                  <c:v>192</c:v>
                </c:pt>
                <c:pt idx="2">
                  <c:v>202</c:v>
                </c:pt>
                <c:pt idx="3">
                  <c:v>212</c:v>
                </c:pt>
                <c:pt idx="4">
                  <c:v>222</c:v>
                </c:pt>
                <c:pt idx="5">
                  <c:v>기타</c:v>
                </c:pt>
              </c:strCache>
            </c:strRef>
          </c:cat>
          <c:val>
            <c:numRef>
              <c:f>Sheet1!$F$39:$F$44</c:f>
              <c:numCache>
                <c:formatCode>G/표준</c:formatCode>
                <c:ptCount val="6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432832"/>
        <c:axId val="221451392"/>
      </c:barChart>
      <c:catAx>
        <c:axId val="22143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1451392"/>
        <c:crosses val="autoZero"/>
        <c:auto val="1"/>
        <c:lblAlgn val="ctr"/>
        <c:lblOffset val="100"/>
        <c:noMultiLvlLbl val="0"/>
      </c:catAx>
      <c:valAx>
        <c:axId val="22145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/표준" sourceLinked="1"/>
        <c:majorTickMark val="out"/>
        <c:minorTickMark val="none"/>
        <c:tickLblPos val="nextTo"/>
        <c:crossAx val="221432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Sheet1!$A$62</c:f>
              <c:strCache>
                <c:ptCount val="1"/>
                <c:pt idx="0">
                  <c:v>금액</c:v>
                </c:pt>
              </c:strCache>
            </c:strRef>
          </c:tx>
          <c:xVal>
            <c:numRef>
              <c:f>Sheet1!$B$61:$O$61</c:f>
              <c:numCache>
                <c:formatCode>G/표준</c:formatCode>
                <c:ptCount val="1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</c:numCache>
            </c:numRef>
          </c:xVal>
          <c:yVal>
            <c:numRef>
              <c:f>Sheet1!$B$62:$O$62</c:f>
              <c:numCache>
                <c:formatCode>G/표준</c:formatCode>
                <c:ptCount val="14"/>
                <c:pt idx="0">
                  <c:v>839</c:v>
                </c:pt>
                <c:pt idx="1">
                  <c:v>1123</c:v>
                </c:pt>
                <c:pt idx="2">
                  <c:v>1192</c:v>
                </c:pt>
                <c:pt idx="3">
                  <c:v>1248</c:v>
                </c:pt>
                <c:pt idx="4">
                  <c:v>1280</c:v>
                </c:pt>
                <c:pt idx="5">
                  <c:v>1269</c:v>
                </c:pt>
                <c:pt idx="6">
                  <c:v>1295</c:v>
                </c:pt>
                <c:pt idx="7">
                  <c:v>1365</c:v>
                </c:pt>
                <c:pt idx="8">
                  <c:v>1432</c:v>
                </c:pt>
                <c:pt idx="9">
                  <c:v>1492</c:v>
                </c:pt>
                <c:pt idx="10">
                  <c:v>1562</c:v>
                </c:pt>
                <c:pt idx="11">
                  <c:v>1692</c:v>
                </c:pt>
                <c:pt idx="12">
                  <c:v>1601</c:v>
                </c:pt>
                <c:pt idx="13">
                  <c:v>1710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73792"/>
        <c:axId val="221483776"/>
      </c:scatterChart>
      <c:valAx>
        <c:axId val="221473792"/>
        <c:scaling>
          <c:orientation val="minMax"/>
        </c:scaling>
        <c:delete val="0"/>
        <c:axPos val="b"/>
        <c:numFmt formatCode="G/표준" sourceLinked="1"/>
        <c:majorTickMark val="out"/>
        <c:minorTickMark val="none"/>
        <c:tickLblPos val="nextTo"/>
        <c:crossAx val="221483776"/>
        <c:crosses val="autoZero"/>
        <c:crossBetween val="midCat"/>
      </c:valAx>
      <c:valAx>
        <c:axId val="221483776"/>
        <c:scaling>
          <c:orientation val="minMax"/>
        </c:scaling>
        <c:delete val="0"/>
        <c:axPos val="l"/>
        <c:majorGridlines/>
        <c:numFmt formatCode="G/표준" sourceLinked="1"/>
        <c:majorTickMark val="out"/>
        <c:minorTickMark val="none"/>
        <c:tickLblPos val="nextTo"/>
        <c:crossAx val="221473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8</xdr:col>
      <xdr:colOff>28575</xdr:colOff>
      <xdr:row>3</xdr:row>
      <xdr:rowOff>114299</xdr:rowOff>
    </xdr:to>
    <xdr:grpSp>
      <xdr:nvGrpSpPr>
        <xdr:cNvPr id="4" name="그룹 3"/>
        <xdr:cNvGrpSpPr/>
      </xdr:nvGrpSpPr>
      <xdr:grpSpPr>
        <a:xfrm>
          <a:off x="1562100" y="104775"/>
          <a:ext cx="3952875" cy="638174"/>
          <a:chOff x="1914525" y="2200275"/>
          <a:chExt cx="3952875" cy="581025"/>
        </a:xfrm>
      </xdr:grpSpPr>
      <xdr:sp macro="" textlink="">
        <xdr:nvSpPr>
          <xdr:cNvPr id="2" name="가로로 말린 두루마리 모양 1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자동차용 배터리의 수명 자료 </a:t>
            </a:r>
            <a:r>
              <a:rPr lang="en-US" altLang="ko-KR" sz="1100"/>
              <a:t>(</a:t>
            </a:r>
            <a:r>
              <a:rPr lang="ko-KR" altLang="en-US" sz="1100"/>
              <a:t>자료수 </a:t>
            </a:r>
            <a:r>
              <a:rPr lang="en-US" altLang="ko-KR" sz="1100"/>
              <a:t>: 40</a:t>
            </a:r>
            <a:r>
              <a:rPr lang="ko-KR" altLang="en-US" sz="1100"/>
              <a:t>개</a:t>
            </a:r>
            <a:r>
              <a:rPr lang="en-US" altLang="ko-KR" sz="1100"/>
              <a:t>, </a:t>
            </a:r>
            <a:r>
              <a:rPr lang="ko-KR" altLang="en-US" sz="1100"/>
              <a:t>단위 </a:t>
            </a:r>
            <a:r>
              <a:rPr lang="en-US" altLang="ko-KR" sz="1100"/>
              <a:t>: </a:t>
            </a:r>
            <a:r>
              <a:rPr lang="ko-KR" altLang="en-US" sz="1100"/>
              <a:t>년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4</xdr:col>
      <xdr:colOff>276225</xdr:colOff>
      <xdr:row>16</xdr:row>
      <xdr:rowOff>57150</xdr:rowOff>
    </xdr:from>
    <xdr:to>
      <xdr:col>11</xdr:col>
      <xdr:colOff>47625</xdr:colOff>
      <xdr:row>28</xdr:row>
      <xdr:rowOff>190500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16</xdr:row>
      <xdr:rowOff>57150</xdr:rowOff>
    </xdr:from>
    <xdr:to>
      <xdr:col>17</xdr:col>
      <xdr:colOff>600075</xdr:colOff>
      <xdr:row>28</xdr:row>
      <xdr:rowOff>190500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200025</xdr:colOff>
      <xdr:row>63</xdr:row>
      <xdr:rowOff>123825</xdr:rowOff>
    </xdr:from>
    <xdr:to>
      <xdr:col>8</xdr:col>
      <xdr:colOff>38100</xdr:colOff>
      <xdr:row>66</xdr:row>
      <xdr:rowOff>133349</xdr:rowOff>
    </xdr:to>
    <xdr:grpSp>
      <xdr:nvGrpSpPr>
        <xdr:cNvPr id="8" name="그룹 7"/>
        <xdr:cNvGrpSpPr/>
      </xdr:nvGrpSpPr>
      <xdr:grpSpPr>
        <a:xfrm>
          <a:off x="1571625" y="13439775"/>
          <a:ext cx="3952875" cy="638174"/>
          <a:chOff x="1914525" y="2200275"/>
          <a:chExt cx="3952875" cy="581025"/>
        </a:xfrm>
      </xdr:grpSpPr>
      <xdr:sp macro="" textlink="">
        <xdr:nvSpPr>
          <xdr:cNvPr id="9" name="가로로 말린 두루마리 모양 8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각 세대의 월간 전기사용량  자료 </a:t>
            </a:r>
            <a:r>
              <a:rPr lang="en-US" altLang="ko-KR" sz="1100"/>
              <a:t>(</a:t>
            </a:r>
            <a:r>
              <a:rPr lang="ko-KR" altLang="en-US" sz="1100"/>
              <a:t>단위 </a:t>
            </a:r>
            <a:r>
              <a:rPr lang="en-US" altLang="ko-KR" sz="1100"/>
              <a:t>: KwH)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200025</xdr:colOff>
      <xdr:row>105</xdr:row>
      <xdr:rowOff>133350</xdr:rowOff>
    </xdr:from>
    <xdr:to>
      <xdr:col>8</xdr:col>
      <xdr:colOff>38100</xdr:colOff>
      <xdr:row>108</xdr:row>
      <xdr:rowOff>142874</xdr:rowOff>
    </xdr:to>
    <xdr:grpSp>
      <xdr:nvGrpSpPr>
        <xdr:cNvPr id="11" name="그룹 10"/>
        <xdr:cNvGrpSpPr/>
      </xdr:nvGrpSpPr>
      <xdr:grpSpPr>
        <a:xfrm>
          <a:off x="1571625" y="22345650"/>
          <a:ext cx="3952875" cy="638174"/>
          <a:chOff x="1914525" y="2200275"/>
          <a:chExt cx="3952875" cy="581025"/>
        </a:xfrm>
      </xdr:grpSpPr>
      <xdr:sp macro="" textlink="">
        <xdr:nvSpPr>
          <xdr:cNvPr id="12" name="가로로 말린 두루마리 모양 11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매월 신축된 </a:t>
            </a:r>
            <a:r>
              <a:rPr lang="en-US" altLang="ko-KR" sz="1100"/>
              <a:t>5</a:t>
            </a:r>
            <a:r>
              <a:rPr lang="ko-KR" altLang="en-US" sz="1100"/>
              <a:t>층 이상 건물 수</a:t>
            </a:r>
          </a:p>
        </xdr:txBody>
      </xdr:sp>
    </xdr:grpSp>
    <xdr:clientData/>
  </xdr:twoCellAnchor>
  <xdr:twoCellAnchor>
    <xdr:from>
      <xdr:col>1</xdr:col>
      <xdr:colOff>619125</xdr:colOff>
      <xdr:row>114</xdr:row>
      <xdr:rowOff>123825</xdr:rowOff>
    </xdr:from>
    <xdr:to>
      <xdr:col>7</xdr:col>
      <xdr:colOff>457200</xdr:colOff>
      <xdr:row>117</xdr:row>
      <xdr:rowOff>133349</xdr:rowOff>
    </xdr:to>
    <xdr:grpSp>
      <xdr:nvGrpSpPr>
        <xdr:cNvPr id="14" name="그룹 13"/>
        <xdr:cNvGrpSpPr/>
      </xdr:nvGrpSpPr>
      <xdr:grpSpPr>
        <a:xfrm>
          <a:off x="1304925" y="24222075"/>
          <a:ext cx="3952875" cy="638174"/>
          <a:chOff x="1914525" y="2200275"/>
          <a:chExt cx="3952875" cy="581025"/>
        </a:xfrm>
      </xdr:grpSpPr>
      <xdr:sp macro="" textlink="">
        <xdr:nvSpPr>
          <xdr:cNvPr id="15" name="가로로 말린 두루마리 모양 14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통계학 시험성적 </a:t>
            </a:r>
            <a:r>
              <a:rPr lang="en-US" altLang="ko-KR" sz="1100"/>
              <a:t>(A</a:t>
            </a:r>
            <a:r>
              <a:rPr lang="ko-KR" altLang="en-US" sz="1100"/>
              <a:t>반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200025</xdr:colOff>
      <xdr:row>72</xdr:row>
      <xdr:rowOff>133350</xdr:rowOff>
    </xdr:from>
    <xdr:to>
      <xdr:col>8</xdr:col>
      <xdr:colOff>38100</xdr:colOff>
      <xdr:row>75</xdr:row>
      <xdr:rowOff>142874</xdr:rowOff>
    </xdr:to>
    <xdr:grpSp>
      <xdr:nvGrpSpPr>
        <xdr:cNvPr id="17" name="그룹 16"/>
        <xdr:cNvGrpSpPr/>
      </xdr:nvGrpSpPr>
      <xdr:grpSpPr>
        <a:xfrm>
          <a:off x="1571625" y="15335250"/>
          <a:ext cx="3952875" cy="638174"/>
          <a:chOff x="1914525" y="2200275"/>
          <a:chExt cx="3952875" cy="581025"/>
        </a:xfrm>
      </xdr:grpSpPr>
      <xdr:sp macro="" textlink="">
        <xdr:nvSpPr>
          <xdr:cNvPr id="18" name="가로로 말린 두루마리 모양 17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어느 지역의 인구증가율 </a:t>
            </a:r>
            <a:r>
              <a:rPr lang="en-US" altLang="ko-KR" sz="1100"/>
              <a:t>(</a:t>
            </a:r>
            <a:r>
              <a:rPr lang="ko-KR" altLang="en-US" sz="1100"/>
              <a:t>단위 </a:t>
            </a:r>
            <a:r>
              <a:rPr lang="en-US" altLang="ko-KR" sz="1100"/>
              <a:t>: %)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200025</xdr:colOff>
      <xdr:row>80</xdr:row>
      <xdr:rowOff>123825</xdr:rowOff>
    </xdr:from>
    <xdr:to>
      <xdr:col>8</xdr:col>
      <xdr:colOff>38100</xdr:colOff>
      <xdr:row>83</xdr:row>
      <xdr:rowOff>133349</xdr:rowOff>
    </xdr:to>
    <xdr:grpSp>
      <xdr:nvGrpSpPr>
        <xdr:cNvPr id="20" name="그룹 19"/>
        <xdr:cNvGrpSpPr/>
      </xdr:nvGrpSpPr>
      <xdr:grpSpPr>
        <a:xfrm>
          <a:off x="1571625" y="17002125"/>
          <a:ext cx="3952875" cy="638174"/>
          <a:chOff x="1914525" y="2200275"/>
          <a:chExt cx="3952875" cy="581025"/>
        </a:xfrm>
      </xdr:grpSpPr>
      <xdr:sp macro="" textlink="">
        <xdr:nvSpPr>
          <xdr:cNvPr id="21" name="가로로 말린 두루마리 모양 20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어느 직장인의 출근 시간 </a:t>
            </a:r>
            <a:r>
              <a:rPr lang="en-US" altLang="ko-KR" sz="1100"/>
              <a:t>(</a:t>
            </a:r>
            <a:r>
              <a:rPr lang="ko-KR" altLang="en-US" sz="1100"/>
              <a:t>단위 </a:t>
            </a:r>
            <a:r>
              <a:rPr lang="en-US" altLang="ko-KR" sz="1100"/>
              <a:t>: </a:t>
            </a:r>
            <a:r>
              <a:rPr lang="ko-KR" altLang="en-US" sz="1100"/>
              <a:t>분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0</xdr:colOff>
      <xdr:row>88</xdr:row>
      <xdr:rowOff>123825</xdr:rowOff>
    </xdr:from>
    <xdr:to>
      <xdr:col>6</xdr:col>
      <xdr:colOff>523875</xdr:colOff>
      <xdr:row>91</xdr:row>
      <xdr:rowOff>133349</xdr:rowOff>
    </xdr:to>
    <xdr:grpSp>
      <xdr:nvGrpSpPr>
        <xdr:cNvPr id="23" name="그룹 22"/>
        <xdr:cNvGrpSpPr/>
      </xdr:nvGrpSpPr>
      <xdr:grpSpPr>
        <a:xfrm>
          <a:off x="685800" y="18678525"/>
          <a:ext cx="3952875" cy="638174"/>
          <a:chOff x="1914525" y="2200275"/>
          <a:chExt cx="3952875" cy="581025"/>
        </a:xfrm>
      </xdr:grpSpPr>
      <xdr:sp macro="" textlink="">
        <xdr:nvSpPr>
          <xdr:cNvPr id="24" name="가로로 말린 두루마리 모양 23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도수분포표의 자료를 이용한 평균의 계산</a:t>
            </a:r>
          </a:p>
        </xdr:txBody>
      </xdr:sp>
    </xdr:grpSp>
    <xdr:clientData/>
  </xdr:twoCellAnchor>
  <xdr:twoCellAnchor>
    <xdr:from>
      <xdr:col>1</xdr:col>
      <xdr:colOff>619125</xdr:colOff>
      <xdr:row>146</xdr:row>
      <xdr:rowOff>114300</xdr:rowOff>
    </xdr:from>
    <xdr:to>
      <xdr:col>7</xdr:col>
      <xdr:colOff>457200</xdr:colOff>
      <xdr:row>149</xdr:row>
      <xdr:rowOff>123824</xdr:rowOff>
    </xdr:to>
    <xdr:grpSp>
      <xdr:nvGrpSpPr>
        <xdr:cNvPr id="26" name="그룹 25"/>
        <xdr:cNvGrpSpPr/>
      </xdr:nvGrpSpPr>
      <xdr:grpSpPr>
        <a:xfrm>
          <a:off x="1304925" y="30918150"/>
          <a:ext cx="3952875" cy="638174"/>
          <a:chOff x="1914525" y="2200275"/>
          <a:chExt cx="3952875" cy="581025"/>
        </a:xfrm>
      </xdr:grpSpPr>
      <xdr:sp macro="" textlink="">
        <xdr:nvSpPr>
          <xdr:cNvPr id="27" name="가로로 말린 두루마리 모양 26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통계학 시험성적 </a:t>
            </a:r>
            <a:r>
              <a:rPr lang="en-US" altLang="ko-KR" sz="1100"/>
              <a:t>(B</a:t>
            </a:r>
            <a:r>
              <a:rPr lang="ko-KR" altLang="en-US" sz="1100"/>
              <a:t>반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619125</xdr:colOff>
      <xdr:row>134</xdr:row>
      <xdr:rowOff>123825</xdr:rowOff>
    </xdr:from>
    <xdr:to>
      <xdr:col>7</xdr:col>
      <xdr:colOff>457200</xdr:colOff>
      <xdr:row>137</xdr:row>
      <xdr:rowOff>133349</xdr:rowOff>
    </xdr:to>
    <xdr:grpSp>
      <xdr:nvGrpSpPr>
        <xdr:cNvPr id="29" name="그룹 28"/>
        <xdr:cNvGrpSpPr/>
      </xdr:nvGrpSpPr>
      <xdr:grpSpPr>
        <a:xfrm>
          <a:off x="1304925" y="28413075"/>
          <a:ext cx="3952875" cy="638174"/>
          <a:chOff x="1914525" y="2200275"/>
          <a:chExt cx="3952875" cy="581025"/>
        </a:xfrm>
      </xdr:grpSpPr>
      <xdr:sp macro="" textlink="">
        <xdr:nvSpPr>
          <xdr:cNvPr id="30" name="가로로 말린 두루마리 모양 29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통계학 시험성적 </a:t>
            </a:r>
            <a:r>
              <a:rPr lang="en-US" altLang="ko-KR" sz="1100"/>
              <a:t>(A</a:t>
            </a:r>
            <a:r>
              <a:rPr lang="ko-KR" altLang="en-US" sz="1100"/>
              <a:t>반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0</xdr:colOff>
      <xdr:row>160</xdr:row>
      <xdr:rowOff>76200</xdr:rowOff>
    </xdr:from>
    <xdr:to>
      <xdr:col>7</xdr:col>
      <xdr:colOff>523875</xdr:colOff>
      <xdr:row>163</xdr:row>
      <xdr:rowOff>85724</xdr:rowOff>
    </xdr:to>
    <xdr:grpSp>
      <xdr:nvGrpSpPr>
        <xdr:cNvPr id="32" name="그룹 31"/>
        <xdr:cNvGrpSpPr/>
      </xdr:nvGrpSpPr>
      <xdr:grpSpPr>
        <a:xfrm>
          <a:off x="1371600" y="33813750"/>
          <a:ext cx="3952875" cy="638174"/>
          <a:chOff x="1914525" y="2200275"/>
          <a:chExt cx="3952875" cy="581025"/>
        </a:xfrm>
      </xdr:grpSpPr>
      <xdr:sp macro="" textlink="">
        <xdr:nvSpPr>
          <xdr:cNvPr id="33" name="가로로 말린 두루마리 모양 32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매출액 조사 결과</a:t>
            </a:r>
          </a:p>
        </xdr:txBody>
      </xdr:sp>
    </xdr:grpSp>
    <xdr:clientData/>
  </xdr:twoCellAnchor>
  <xdr:twoCellAnchor>
    <xdr:from>
      <xdr:col>1</xdr:col>
      <xdr:colOff>619125</xdr:colOff>
      <xdr:row>218</xdr:row>
      <xdr:rowOff>114300</xdr:rowOff>
    </xdr:from>
    <xdr:to>
      <xdr:col>7</xdr:col>
      <xdr:colOff>457200</xdr:colOff>
      <xdr:row>221</xdr:row>
      <xdr:rowOff>123824</xdr:rowOff>
    </xdr:to>
    <xdr:grpSp>
      <xdr:nvGrpSpPr>
        <xdr:cNvPr id="35" name="그룹 34"/>
        <xdr:cNvGrpSpPr/>
      </xdr:nvGrpSpPr>
      <xdr:grpSpPr>
        <a:xfrm>
          <a:off x="1304925" y="46034325"/>
          <a:ext cx="3952875" cy="638174"/>
          <a:chOff x="1914525" y="2200275"/>
          <a:chExt cx="3952875" cy="581025"/>
        </a:xfrm>
      </xdr:grpSpPr>
      <xdr:sp macro="" textlink="">
        <xdr:nvSpPr>
          <xdr:cNvPr id="36" name="가로로 말린 두루마리 모양 35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통계학 시험성적 </a:t>
            </a:r>
            <a:r>
              <a:rPr lang="en-US" altLang="ko-KR" sz="1100"/>
              <a:t>(B</a:t>
            </a:r>
            <a:r>
              <a:rPr lang="ko-KR" altLang="en-US" sz="1100"/>
              <a:t>반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619125</xdr:colOff>
      <xdr:row>176</xdr:row>
      <xdr:rowOff>123825</xdr:rowOff>
    </xdr:from>
    <xdr:to>
      <xdr:col>7</xdr:col>
      <xdr:colOff>457200</xdr:colOff>
      <xdr:row>179</xdr:row>
      <xdr:rowOff>133349</xdr:rowOff>
    </xdr:to>
    <xdr:grpSp>
      <xdr:nvGrpSpPr>
        <xdr:cNvPr id="38" name="그룹 37"/>
        <xdr:cNvGrpSpPr/>
      </xdr:nvGrpSpPr>
      <xdr:grpSpPr>
        <a:xfrm>
          <a:off x="1304925" y="37214175"/>
          <a:ext cx="3952875" cy="638174"/>
          <a:chOff x="1914525" y="2200275"/>
          <a:chExt cx="3952875" cy="581025"/>
        </a:xfrm>
      </xdr:grpSpPr>
      <xdr:sp macro="" textlink="">
        <xdr:nvSpPr>
          <xdr:cNvPr id="39" name="가로로 말린 두루마리 모양 38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통계학 시험성적 </a:t>
            </a:r>
            <a:r>
              <a:rPr lang="en-US" altLang="ko-KR" sz="1100"/>
              <a:t>(A</a:t>
            </a:r>
            <a:r>
              <a:rPr lang="ko-KR" altLang="en-US" sz="1100"/>
              <a:t>반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0</xdr:colOff>
      <xdr:row>32</xdr:row>
      <xdr:rowOff>0</xdr:rowOff>
    </xdr:from>
    <xdr:to>
      <xdr:col>6</xdr:col>
      <xdr:colOff>523875</xdr:colOff>
      <xdr:row>35</xdr:row>
      <xdr:rowOff>9524</xdr:rowOff>
    </xdr:to>
    <xdr:grpSp>
      <xdr:nvGrpSpPr>
        <xdr:cNvPr id="41" name="그룹 40"/>
        <xdr:cNvGrpSpPr/>
      </xdr:nvGrpSpPr>
      <xdr:grpSpPr>
        <a:xfrm>
          <a:off x="685800" y="6800850"/>
          <a:ext cx="3952875" cy="638174"/>
          <a:chOff x="1914525" y="2200275"/>
          <a:chExt cx="3952875" cy="581025"/>
        </a:xfrm>
      </xdr:grpSpPr>
      <xdr:sp macro="" textlink="">
        <xdr:nvSpPr>
          <xdr:cNvPr id="42" name="가로로 말린 두루마리 모양 41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총 근로시간 자료 </a:t>
            </a:r>
            <a:r>
              <a:rPr lang="en-US" altLang="ko-KR" sz="1100"/>
              <a:t>(</a:t>
            </a:r>
            <a:r>
              <a:rPr lang="ko-KR" altLang="en-US" sz="1100"/>
              <a:t>자료수 </a:t>
            </a:r>
            <a:r>
              <a:rPr lang="en-US" altLang="ko-KR" sz="1100"/>
              <a:t>: 19</a:t>
            </a:r>
            <a:r>
              <a:rPr lang="ko-KR" altLang="en-US" sz="1100"/>
              <a:t>개</a:t>
            </a:r>
            <a:r>
              <a:rPr lang="en-US" altLang="ko-KR" sz="1100"/>
              <a:t>, </a:t>
            </a:r>
            <a:r>
              <a:rPr lang="ko-KR" altLang="en-US" sz="1100"/>
              <a:t>단위 </a:t>
            </a:r>
            <a:r>
              <a:rPr lang="en-US" altLang="ko-KR" sz="1100"/>
              <a:t>: </a:t>
            </a:r>
            <a:r>
              <a:rPr lang="ko-KR" altLang="en-US" sz="1100"/>
              <a:t>시간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0</xdr:colOff>
      <xdr:row>37</xdr:row>
      <xdr:rowOff>0</xdr:rowOff>
    </xdr:from>
    <xdr:to>
      <xdr:col>13</xdr:col>
      <xdr:colOff>0</xdr:colOff>
      <xdr:row>47</xdr:row>
      <xdr:rowOff>0</xdr:rowOff>
    </xdr:to>
    <xdr:graphicFrame macro="">
      <xdr:nvGraphicFramePr>
        <xdr:cNvPr id="44" name="차트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7</xdr:col>
      <xdr:colOff>523875</xdr:colOff>
      <xdr:row>59</xdr:row>
      <xdr:rowOff>9524</xdr:rowOff>
    </xdr:to>
    <xdr:grpSp>
      <xdr:nvGrpSpPr>
        <xdr:cNvPr id="45" name="그룹 44"/>
        <xdr:cNvGrpSpPr/>
      </xdr:nvGrpSpPr>
      <xdr:grpSpPr>
        <a:xfrm>
          <a:off x="1371600" y="11849100"/>
          <a:ext cx="3952875" cy="638174"/>
          <a:chOff x="1914525" y="2200275"/>
          <a:chExt cx="3952875" cy="581025"/>
        </a:xfrm>
      </xdr:grpSpPr>
      <xdr:sp macro="" textlink="">
        <xdr:nvSpPr>
          <xdr:cNvPr id="46" name="가로로 말린 두루마리 모양 45"/>
          <xdr:cNvSpPr/>
        </xdr:nvSpPr>
        <xdr:spPr>
          <a:xfrm>
            <a:off x="1914525" y="2200275"/>
            <a:ext cx="3952875" cy="581025"/>
          </a:xfrm>
          <a:prstGeom prst="horizontalScroll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2085976" y="2352675"/>
            <a:ext cx="3638550" cy="27622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ko-KR" altLang="en-US" sz="1100"/>
              <a:t>무연휘발유의 주유소판매가격 자료 </a:t>
            </a:r>
            <a:r>
              <a:rPr lang="en-US" altLang="ko-KR" sz="1100"/>
              <a:t>(</a:t>
            </a:r>
            <a:r>
              <a:rPr lang="ko-KR" altLang="en-US" sz="1100"/>
              <a:t>단위 </a:t>
            </a:r>
            <a:r>
              <a:rPr lang="en-US" altLang="ko-KR" sz="1100"/>
              <a:t>: </a:t>
            </a:r>
            <a:r>
              <a:rPr lang="ko-KR" altLang="en-US" sz="1100"/>
              <a:t>원</a:t>
            </a:r>
            <a:r>
              <a:rPr lang="en-US" altLang="ko-KR" sz="110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11</xdr:col>
      <xdr:colOff>304800</xdr:colOff>
      <xdr:row>62</xdr:row>
      <xdr:rowOff>161925</xdr:rowOff>
    </xdr:from>
    <xdr:to>
      <xdr:col>18</xdr:col>
      <xdr:colOff>76200</xdr:colOff>
      <xdr:row>75</xdr:row>
      <xdr:rowOff>180975</xdr:rowOff>
    </xdr:to>
    <xdr:graphicFrame macro="">
      <xdr:nvGraphicFramePr>
        <xdr:cNvPr id="51" name="차트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9"/>
  <sheetViews>
    <sheetView tabSelected="1" topLeftCell="A161" workbookViewId="0">
      <selection activeCell="M185" sqref="M185"/>
    </sheetView>
  </sheetViews>
  <sheetFormatPr defaultRowHeight="16.5" x14ac:dyDescent="0.3"/>
  <cols>
    <col min="3" max="3" width="9" customWidth="1"/>
    <col min="9" max="9" width="10.5" bestFit="1" customWidth="1"/>
    <col min="12" max="12" width="10.5" bestFit="1" customWidth="1"/>
  </cols>
  <sheetData>
    <row r="3" spans="1:12" x14ac:dyDescent="0.3">
      <c r="D3" s="1"/>
    </row>
    <row r="5" spans="1:12" x14ac:dyDescent="0.3">
      <c r="A5" s="4">
        <v>2.2000000000000002</v>
      </c>
      <c r="B5" s="4">
        <v>4.0999999999999996</v>
      </c>
      <c r="C5" s="4">
        <v>3.5</v>
      </c>
      <c r="D5" s="4">
        <v>4.5</v>
      </c>
      <c r="E5" s="4">
        <v>3.2</v>
      </c>
      <c r="F5" s="4">
        <v>3.7</v>
      </c>
      <c r="G5" s="4">
        <v>3</v>
      </c>
      <c r="H5" s="4">
        <v>2.6</v>
      </c>
      <c r="I5" s="4">
        <v>3.4</v>
      </c>
      <c r="J5" s="4">
        <v>1.6</v>
      </c>
    </row>
    <row r="6" spans="1:12" x14ac:dyDescent="0.3">
      <c r="A6" s="4">
        <v>3.1</v>
      </c>
      <c r="B6" s="4">
        <v>3.3</v>
      </c>
      <c r="C6" s="4">
        <v>3.8</v>
      </c>
      <c r="D6" s="4">
        <v>3.1</v>
      </c>
      <c r="E6" s="4">
        <v>4.7</v>
      </c>
      <c r="F6" s="4">
        <v>3.7</v>
      </c>
      <c r="G6" s="4">
        <v>2.5</v>
      </c>
      <c r="H6" s="4">
        <v>4.3</v>
      </c>
      <c r="I6" s="4">
        <v>3.4</v>
      </c>
      <c r="J6" s="4">
        <v>3.6</v>
      </c>
    </row>
    <row r="7" spans="1:12" x14ac:dyDescent="0.3">
      <c r="A7" s="4">
        <v>2.9</v>
      </c>
      <c r="B7" s="4">
        <v>3.3</v>
      </c>
      <c r="C7" s="4">
        <v>3.9</v>
      </c>
      <c r="D7" s="4">
        <v>3.1</v>
      </c>
      <c r="E7" s="4">
        <v>3.3</v>
      </c>
      <c r="F7" s="4">
        <v>3.1</v>
      </c>
      <c r="G7" s="4">
        <v>3.7</v>
      </c>
      <c r="H7" s="4">
        <v>4.4000000000000004</v>
      </c>
      <c r="I7" s="4">
        <v>3.2</v>
      </c>
      <c r="J7" s="4">
        <v>4.0999999999999996</v>
      </c>
      <c r="L7" s="19">
        <f>AVERAGE(A5:J8)</f>
        <v>3.4125000000000001</v>
      </c>
    </row>
    <row r="8" spans="1:12" x14ac:dyDescent="0.3">
      <c r="A8" s="4">
        <v>1.9</v>
      </c>
      <c r="B8" s="4">
        <v>3.4</v>
      </c>
      <c r="C8" s="4">
        <v>4.7</v>
      </c>
      <c r="D8" s="4">
        <v>3.8</v>
      </c>
      <c r="E8" s="4">
        <v>3.2</v>
      </c>
      <c r="F8" s="4">
        <v>2.6</v>
      </c>
      <c r="G8" s="4">
        <v>3.9</v>
      </c>
      <c r="H8" s="4">
        <v>3</v>
      </c>
      <c r="I8" s="4">
        <v>4.2</v>
      </c>
      <c r="J8" s="4">
        <v>3.5</v>
      </c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2" x14ac:dyDescent="0.3">
      <c r="A10" s="3" t="s">
        <v>69</v>
      </c>
      <c r="B10" s="3" t="s">
        <v>70</v>
      </c>
      <c r="C10" s="5">
        <v>4.7</v>
      </c>
      <c r="D10" s="3"/>
      <c r="E10" s="3"/>
      <c r="F10" s="3"/>
      <c r="G10" s="3"/>
      <c r="H10" s="3"/>
      <c r="I10" s="3"/>
      <c r="J10" s="3"/>
    </row>
    <row r="11" spans="1:12" x14ac:dyDescent="0.3">
      <c r="A11" s="3" t="s">
        <v>0</v>
      </c>
      <c r="B11" s="3" t="s">
        <v>1</v>
      </c>
      <c r="C11" s="5">
        <f>MIN(A5:J8)</f>
        <v>1.6</v>
      </c>
      <c r="D11" s="3"/>
      <c r="E11" s="3"/>
      <c r="F11" s="3"/>
      <c r="G11" s="3"/>
      <c r="H11" s="3"/>
      <c r="I11" s="3"/>
      <c r="J11" s="3"/>
    </row>
    <row r="12" spans="1:12" x14ac:dyDescent="0.3">
      <c r="A12" s="3" t="s">
        <v>3</v>
      </c>
      <c r="B12" s="3" t="s">
        <v>11</v>
      </c>
      <c r="C12" s="5">
        <f>C10-C11</f>
        <v>3.1</v>
      </c>
      <c r="D12" s="3"/>
      <c r="E12" s="3"/>
      <c r="F12" s="3"/>
      <c r="G12" s="3"/>
      <c r="H12" s="3"/>
      <c r="I12" s="3"/>
      <c r="J12" s="3"/>
    </row>
    <row r="13" spans="1:12" x14ac:dyDescent="0.3">
      <c r="A13" s="3" t="s">
        <v>2</v>
      </c>
      <c r="B13" s="3" t="s">
        <v>4</v>
      </c>
      <c r="C13" s="2">
        <v>7</v>
      </c>
      <c r="D13" s="3"/>
      <c r="E13" s="3">
        <f>3.3*LOG10(40)+1</f>
        <v>6.286797971382275</v>
      </c>
      <c r="F13" s="3"/>
      <c r="G13" s="3"/>
      <c r="H13" s="3"/>
      <c r="I13" s="3"/>
      <c r="J13" s="3"/>
    </row>
    <row r="14" spans="1:12" x14ac:dyDescent="0.3">
      <c r="A14" s="3" t="s">
        <v>5</v>
      </c>
      <c r="B14" s="3"/>
      <c r="C14" s="5">
        <v>0.5</v>
      </c>
      <c r="D14" s="3"/>
      <c r="E14" s="3">
        <f>C12/C13</f>
        <v>0.44285714285714289</v>
      </c>
      <c r="F14" s="3"/>
      <c r="G14" s="3"/>
      <c r="H14" s="3"/>
      <c r="I14" s="3"/>
      <c r="J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3" x14ac:dyDescent="0.3">
      <c r="K17" s="3"/>
    </row>
    <row r="18" spans="1:13" x14ac:dyDescent="0.3">
      <c r="B18" t="s">
        <v>10</v>
      </c>
      <c r="K18" s="2">
        <v>230</v>
      </c>
      <c r="L18" s="3"/>
      <c r="M18" s="3"/>
    </row>
    <row r="19" spans="1:13" ht="17.25" thickBot="1" x14ac:dyDescent="0.35">
      <c r="K19" s="3"/>
      <c r="L19" s="3"/>
      <c r="M19" s="3"/>
    </row>
    <row r="20" spans="1:13" ht="17.25" thickBot="1" x14ac:dyDescent="0.35">
      <c r="B20" s="7" t="s">
        <v>6</v>
      </c>
      <c r="C20" s="7" t="s">
        <v>7</v>
      </c>
      <c r="D20" s="7" t="s">
        <v>8</v>
      </c>
      <c r="K20" s="3"/>
      <c r="L20" s="3"/>
      <c r="M20" s="3"/>
    </row>
    <row r="21" spans="1:13" ht="17.25" thickBot="1" x14ac:dyDescent="0.35">
      <c r="B21" s="8">
        <v>1.95</v>
      </c>
      <c r="C21" s="10">
        <f t="array" ref="C21:C27">FREQUENCY(A5:J8,B21:B27)</f>
        <v>2</v>
      </c>
      <c r="D21" s="11">
        <f t="shared" ref="D21:D28" si="0">C21/$C$28</f>
        <v>0.05</v>
      </c>
      <c r="K21" s="3"/>
      <c r="L21" s="3"/>
      <c r="M21" s="3"/>
    </row>
    <row r="22" spans="1:13" ht="17.25" thickBot="1" x14ac:dyDescent="0.35">
      <c r="B22" s="8">
        <v>2.4500000000000002</v>
      </c>
      <c r="C22" s="10">
        <v>1</v>
      </c>
      <c r="D22" s="11">
        <f t="shared" si="0"/>
        <v>2.5000000000000001E-2</v>
      </c>
      <c r="K22" s="3"/>
      <c r="L22" s="3"/>
      <c r="M22" s="3"/>
    </row>
    <row r="23" spans="1:13" ht="17.25" thickBot="1" x14ac:dyDescent="0.35">
      <c r="B23" s="8">
        <v>2.95</v>
      </c>
      <c r="C23" s="10">
        <v>4</v>
      </c>
      <c r="D23" s="11">
        <f t="shared" si="0"/>
        <v>0.1</v>
      </c>
      <c r="K23" s="3"/>
      <c r="L23" s="3"/>
      <c r="M23" s="3"/>
    </row>
    <row r="24" spans="1:13" ht="17.25" thickBot="1" x14ac:dyDescent="0.35">
      <c r="A24" s="3"/>
      <c r="B24" s="8">
        <v>3.45</v>
      </c>
      <c r="C24" s="10">
        <v>15</v>
      </c>
      <c r="D24" s="11">
        <f t="shared" si="0"/>
        <v>0.375</v>
      </c>
      <c r="K24" s="3"/>
      <c r="L24" s="3"/>
      <c r="M24" s="3"/>
    </row>
    <row r="25" spans="1:13" ht="17.25" thickBot="1" x14ac:dyDescent="0.35">
      <c r="A25" s="3"/>
      <c r="B25" s="8">
        <v>3.95</v>
      </c>
      <c r="C25" s="10">
        <v>10</v>
      </c>
      <c r="D25" s="11">
        <f t="shared" si="0"/>
        <v>0.25</v>
      </c>
      <c r="K25" s="3"/>
      <c r="L25" s="3"/>
      <c r="M25" s="3"/>
    </row>
    <row r="26" spans="1:13" ht="17.25" thickBot="1" x14ac:dyDescent="0.35">
      <c r="A26" s="3"/>
      <c r="B26" s="8">
        <v>4.45</v>
      </c>
      <c r="C26" s="10">
        <v>5</v>
      </c>
      <c r="D26" s="11">
        <f t="shared" si="0"/>
        <v>0.125</v>
      </c>
    </row>
    <row r="27" spans="1:13" ht="17.25" thickBot="1" x14ac:dyDescent="0.35">
      <c r="A27" s="3"/>
      <c r="B27" s="8">
        <v>4.95</v>
      </c>
      <c r="C27" s="10">
        <v>3</v>
      </c>
      <c r="D27" s="11">
        <f t="shared" si="0"/>
        <v>7.4999999999999997E-2</v>
      </c>
    </row>
    <row r="28" spans="1:13" ht="17.25" thickBot="1" x14ac:dyDescent="0.35">
      <c r="A28" s="3"/>
      <c r="B28" s="9" t="s">
        <v>9</v>
      </c>
      <c r="C28" s="10">
        <f>SUM(C21:C27)</f>
        <v>40</v>
      </c>
      <c r="D28" s="11">
        <f t="shared" si="0"/>
        <v>1</v>
      </c>
    </row>
    <row r="29" spans="1:13" x14ac:dyDescent="0.3">
      <c r="A29" s="3"/>
      <c r="B29" s="3"/>
      <c r="C29" s="3"/>
    </row>
    <row r="30" spans="1:13" x14ac:dyDescent="0.3">
      <c r="A30" s="3"/>
      <c r="B30" s="3"/>
      <c r="C30" s="3"/>
    </row>
    <row r="31" spans="1:13" x14ac:dyDescent="0.3">
      <c r="A31" s="3"/>
      <c r="B31" s="3"/>
      <c r="C31" s="3"/>
    </row>
    <row r="32" spans="1:13" x14ac:dyDescent="0.3">
      <c r="A32" s="3"/>
      <c r="B32" s="3"/>
      <c r="C32" s="3"/>
    </row>
    <row r="33" spans="1:6" x14ac:dyDescent="0.3">
      <c r="A33" s="3"/>
      <c r="B33" s="3"/>
      <c r="C33" s="3"/>
    </row>
    <row r="34" spans="1:6" x14ac:dyDescent="0.3">
      <c r="A34" s="3"/>
      <c r="B34" s="3"/>
      <c r="C34" s="3"/>
    </row>
    <row r="35" spans="1:6" x14ac:dyDescent="0.3">
      <c r="A35" s="3"/>
      <c r="B35" s="3"/>
      <c r="C35" s="3"/>
    </row>
    <row r="36" spans="1:6" x14ac:dyDescent="0.3">
      <c r="A36" s="3"/>
      <c r="B36" s="3"/>
      <c r="C36" s="3"/>
    </row>
    <row r="37" spans="1:6" ht="17.25" thickBot="1" x14ac:dyDescent="0.35">
      <c r="A37" s="3" t="s">
        <v>73</v>
      </c>
      <c r="B37" s="3"/>
      <c r="C37" s="3"/>
    </row>
    <row r="38" spans="1:6" x14ac:dyDescent="0.3">
      <c r="A38" s="3">
        <v>183.6</v>
      </c>
      <c r="B38" s="3"/>
      <c r="C38" s="3"/>
      <c r="E38" s="18" t="s">
        <v>74</v>
      </c>
      <c r="F38" s="18" t="s">
        <v>76</v>
      </c>
    </row>
    <row r="39" spans="1:6" x14ac:dyDescent="0.3">
      <c r="A39" s="3">
        <v>192.7</v>
      </c>
      <c r="B39" s="3"/>
      <c r="C39" s="3"/>
      <c r="D39">
        <v>182</v>
      </c>
      <c r="E39" s="17">
        <v>182</v>
      </c>
      <c r="F39" s="14">
        <v>4</v>
      </c>
    </row>
    <row r="40" spans="1:6" x14ac:dyDescent="0.3">
      <c r="A40" s="3">
        <v>202.7</v>
      </c>
      <c r="B40" s="3"/>
      <c r="C40" s="3"/>
      <c r="D40">
        <v>192</v>
      </c>
      <c r="E40" s="17">
        <v>192</v>
      </c>
      <c r="F40" s="14">
        <v>7</v>
      </c>
    </row>
    <row r="41" spans="1:6" x14ac:dyDescent="0.3">
      <c r="A41" s="3">
        <v>183.6</v>
      </c>
      <c r="B41" s="3"/>
      <c r="C41" s="3"/>
      <c r="D41">
        <v>202</v>
      </c>
      <c r="E41" s="17">
        <v>202</v>
      </c>
      <c r="F41" s="14">
        <v>4</v>
      </c>
    </row>
    <row r="42" spans="1:6" x14ac:dyDescent="0.3">
      <c r="A42" s="3">
        <v>201</v>
      </c>
      <c r="B42" s="3"/>
      <c r="C42" s="3"/>
      <c r="D42">
        <v>212</v>
      </c>
      <c r="E42" s="17">
        <v>212</v>
      </c>
      <c r="F42" s="14">
        <v>2</v>
      </c>
    </row>
    <row r="43" spans="1:6" x14ac:dyDescent="0.3">
      <c r="A43" s="3">
        <v>189.3</v>
      </c>
      <c r="B43" s="3"/>
      <c r="C43" s="3"/>
      <c r="D43">
        <v>222</v>
      </c>
      <c r="E43" s="17">
        <v>222</v>
      </c>
      <c r="F43" s="14">
        <v>1</v>
      </c>
    </row>
    <row r="44" spans="1:6" ht="17.25" thickBot="1" x14ac:dyDescent="0.35">
      <c r="A44" s="3">
        <v>189.1</v>
      </c>
      <c r="B44" s="3"/>
      <c r="C44" s="3"/>
      <c r="E44" s="15" t="s">
        <v>75</v>
      </c>
      <c r="F44" s="15">
        <v>0</v>
      </c>
    </row>
    <row r="45" spans="1:6" x14ac:dyDescent="0.3">
      <c r="A45" s="3">
        <v>201.2</v>
      </c>
      <c r="B45" s="3"/>
      <c r="C45" s="3"/>
    </row>
    <row r="46" spans="1:6" x14ac:dyDescent="0.3">
      <c r="A46" s="3">
        <v>202.3</v>
      </c>
      <c r="B46" s="3"/>
      <c r="C46" s="3"/>
    </row>
    <row r="47" spans="1:6" x14ac:dyDescent="0.3">
      <c r="A47" s="3">
        <v>179.1</v>
      </c>
      <c r="B47" s="3"/>
      <c r="C47" s="3"/>
    </row>
    <row r="48" spans="1:6" x14ac:dyDescent="0.3">
      <c r="A48" s="3">
        <v>172.7</v>
      </c>
      <c r="B48" s="3"/>
      <c r="C48" s="3"/>
    </row>
    <row r="49" spans="1:15" x14ac:dyDescent="0.3">
      <c r="A49" s="3">
        <v>219.8</v>
      </c>
      <c r="B49" s="3"/>
      <c r="C49" s="3"/>
    </row>
    <row r="50" spans="1:15" x14ac:dyDescent="0.3">
      <c r="A50" s="3">
        <v>177.2</v>
      </c>
      <c r="B50" s="3"/>
      <c r="C50" s="3"/>
      <c r="D50" t="s">
        <v>77</v>
      </c>
      <c r="F50">
        <v>4.1699250000000001</v>
      </c>
    </row>
    <row r="51" spans="1:15" x14ac:dyDescent="0.3">
      <c r="A51" s="3">
        <v>186.9</v>
      </c>
      <c r="B51" s="3"/>
      <c r="C51" s="3"/>
      <c r="D51" t="s">
        <v>78</v>
      </c>
      <c r="F51">
        <v>219.8</v>
      </c>
    </row>
    <row r="52" spans="1:15" x14ac:dyDescent="0.3">
      <c r="A52" s="3">
        <v>178</v>
      </c>
      <c r="B52" s="3"/>
      <c r="C52" s="3"/>
      <c r="D52" t="s">
        <v>79</v>
      </c>
      <c r="F52">
        <v>172.7</v>
      </c>
    </row>
    <row r="53" spans="1:15" x14ac:dyDescent="0.3">
      <c r="A53" s="3">
        <v>189.3</v>
      </c>
      <c r="B53" s="3"/>
      <c r="C53" s="3"/>
      <c r="D53" t="s">
        <v>80</v>
      </c>
      <c r="F53">
        <v>9.42</v>
      </c>
    </row>
    <row r="54" spans="1:15" x14ac:dyDescent="0.3">
      <c r="A54" s="3">
        <v>183.8</v>
      </c>
      <c r="B54" s="3"/>
      <c r="C54" s="3"/>
    </row>
    <row r="55" spans="1:15" x14ac:dyDescent="0.3">
      <c r="A55" s="3">
        <v>192.6</v>
      </c>
      <c r="B55" s="3"/>
      <c r="C55" s="3"/>
    </row>
    <row r="56" spans="1:15" x14ac:dyDescent="0.3">
      <c r="A56" s="3"/>
      <c r="B56" s="3"/>
      <c r="C56" s="3"/>
    </row>
    <row r="57" spans="1:15" x14ac:dyDescent="0.3">
      <c r="A57" s="3"/>
      <c r="B57" s="3"/>
      <c r="C57" s="3"/>
    </row>
    <row r="58" spans="1:15" x14ac:dyDescent="0.3">
      <c r="A58" s="3"/>
      <c r="B58" s="3"/>
      <c r="C58" s="3"/>
    </row>
    <row r="59" spans="1:15" x14ac:dyDescent="0.3">
      <c r="A59" s="3"/>
      <c r="B59" s="3"/>
      <c r="C59" s="3"/>
    </row>
    <row r="60" spans="1:15" x14ac:dyDescent="0.3">
      <c r="A60" s="3"/>
      <c r="B60" s="3"/>
      <c r="C60" s="3"/>
    </row>
    <row r="61" spans="1:15" x14ac:dyDescent="0.3">
      <c r="A61" s="3" t="s">
        <v>81</v>
      </c>
      <c r="B61" s="3">
        <v>1997</v>
      </c>
      <c r="C61" s="3">
        <v>1998</v>
      </c>
      <c r="D61">
        <v>1999</v>
      </c>
      <c r="E61">
        <v>2000</v>
      </c>
      <c r="F61">
        <v>2001</v>
      </c>
      <c r="G61">
        <v>2002</v>
      </c>
      <c r="H61">
        <v>2003</v>
      </c>
      <c r="I61">
        <v>2004</v>
      </c>
      <c r="J61">
        <v>2005</v>
      </c>
      <c r="K61">
        <v>2006</v>
      </c>
      <c r="L61">
        <v>2007</v>
      </c>
      <c r="M61">
        <v>2008</v>
      </c>
      <c r="N61">
        <v>2009</v>
      </c>
      <c r="O61">
        <v>2010</v>
      </c>
    </row>
    <row r="62" spans="1:15" x14ac:dyDescent="0.3">
      <c r="A62" s="3" t="s">
        <v>82</v>
      </c>
      <c r="B62" s="3">
        <v>839</v>
      </c>
      <c r="C62" s="3">
        <v>1123</v>
      </c>
      <c r="D62">
        <v>1192</v>
      </c>
      <c r="E62">
        <v>1248</v>
      </c>
      <c r="F62">
        <v>1280</v>
      </c>
      <c r="G62">
        <v>1269</v>
      </c>
      <c r="H62">
        <v>1295</v>
      </c>
      <c r="I62">
        <v>1365</v>
      </c>
      <c r="J62">
        <v>1432</v>
      </c>
      <c r="K62">
        <v>1492</v>
      </c>
      <c r="L62">
        <v>1562</v>
      </c>
      <c r="M62">
        <v>1692</v>
      </c>
      <c r="N62">
        <v>1601</v>
      </c>
      <c r="O62">
        <v>1710</v>
      </c>
    </row>
    <row r="63" spans="1:15" x14ac:dyDescent="0.3">
      <c r="A63" s="3"/>
      <c r="B63" s="3"/>
      <c r="C63" s="3"/>
    </row>
    <row r="64" spans="1:15" x14ac:dyDescent="0.3">
      <c r="A64" s="3"/>
      <c r="B64" s="3"/>
      <c r="C64" s="3"/>
    </row>
    <row r="65" spans="1:10" x14ac:dyDescent="0.3">
      <c r="A65" s="3"/>
      <c r="B65" s="3"/>
      <c r="C65" s="3"/>
    </row>
    <row r="66" spans="1:10" x14ac:dyDescent="0.3">
      <c r="A66" s="3"/>
      <c r="B66" s="3"/>
      <c r="C66" s="3"/>
    </row>
    <row r="67" spans="1:10" x14ac:dyDescent="0.3">
      <c r="I67" s="3"/>
      <c r="J67" s="3"/>
    </row>
    <row r="68" spans="1:10" x14ac:dyDescent="0.3">
      <c r="A68" s="2">
        <v>5</v>
      </c>
      <c r="B68" s="2">
        <v>90</v>
      </c>
      <c r="C68" s="2">
        <v>104</v>
      </c>
      <c r="D68" s="2">
        <v>109</v>
      </c>
      <c r="E68" s="2">
        <v>118</v>
      </c>
      <c r="F68" s="2">
        <v>125</v>
      </c>
      <c r="G68" s="2">
        <v>127</v>
      </c>
      <c r="H68" s="2">
        <v>159</v>
      </c>
      <c r="I68" s="2">
        <v>166</v>
      </c>
      <c r="J68" s="2">
        <v>188</v>
      </c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 t="s">
        <v>12</v>
      </c>
      <c r="B70" s="2" t="s">
        <v>13</v>
      </c>
      <c r="C70" s="2">
        <f>AVERAGE(A68:K68)</f>
        <v>119.1</v>
      </c>
      <c r="D70" s="2"/>
      <c r="E70" s="2"/>
      <c r="F70" s="2"/>
      <c r="G70" s="2"/>
      <c r="H70" s="2"/>
      <c r="I70" s="2"/>
      <c r="J70" s="2"/>
    </row>
    <row r="71" spans="1:10" x14ac:dyDescent="0.3">
      <c r="A71" s="2" t="s">
        <v>14</v>
      </c>
      <c r="B71" s="2" t="s">
        <v>15</v>
      </c>
      <c r="C71" s="2">
        <f>TRIMMEAN(A68:J68,0.2)</f>
        <v>124.75</v>
      </c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7" spans="1:10" x14ac:dyDescent="0.3">
      <c r="A77" s="5">
        <v>3</v>
      </c>
      <c r="B77" s="5">
        <v>3.1</v>
      </c>
      <c r="C77" s="5">
        <v>2.7</v>
      </c>
      <c r="D77" s="5">
        <v>2.5</v>
      </c>
      <c r="E77" s="5">
        <v>2.2000000000000002</v>
      </c>
      <c r="F77" s="5">
        <v>2.1</v>
      </c>
      <c r="G77" s="5">
        <v>2</v>
      </c>
      <c r="H77" s="5">
        <v>1.9</v>
      </c>
      <c r="I77" s="5">
        <v>1.8</v>
      </c>
      <c r="J77" s="5">
        <v>1.7</v>
      </c>
    </row>
    <row r="78" spans="1:1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5" t="s">
        <v>16</v>
      </c>
      <c r="B79" s="5" t="s">
        <v>17</v>
      </c>
      <c r="C79" s="5">
        <f>GEOMEAN(C77:C78)</f>
        <v>2.7</v>
      </c>
      <c r="D79" s="5"/>
      <c r="E79" s="5"/>
      <c r="F79" s="5"/>
      <c r="G79" s="5"/>
      <c r="H79" s="5"/>
      <c r="I79" s="5"/>
      <c r="J79" s="5"/>
    </row>
    <row r="80" spans="1:1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3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3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3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3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3" x14ac:dyDescent="0.3">
      <c r="A85" s="2">
        <v>28</v>
      </c>
      <c r="B85" s="2">
        <v>34</v>
      </c>
      <c r="C85" s="2">
        <v>45</v>
      </c>
      <c r="D85" s="2">
        <v>31</v>
      </c>
      <c r="E85" s="2">
        <v>37</v>
      </c>
      <c r="F85" s="2">
        <v>40</v>
      </c>
      <c r="G85" s="2">
        <v>48</v>
      </c>
      <c r="H85" s="2">
        <v>39</v>
      </c>
      <c r="I85" s="2">
        <v>41</v>
      </c>
      <c r="J85" s="2">
        <v>29</v>
      </c>
    </row>
    <row r="86" spans="1:13" x14ac:dyDescent="0.3">
      <c r="C86" s="5"/>
      <c r="D86" s="5"/>
      <c r="E86" s="5"/>
      <c r="F86" s="5"/>
      <c r="G86" s="5"/>
      <c r="H86" s="5"/>
      <c r="I86" s="5"/>
      <c r="J86" s="5"/>
    </row>
    <row r="87" spans="1:13" x14ac:dyDescent="0.3">
      <c r="A87" s="5" t="s">
        <v>18</v>
      </c>
      <c r="B87" s="5" t="s">
        <v>19</v>
      </c>
      <c r="C87" s="5">
        <f>HARMEAN(A85:J85)</f>
        <v>36.103595206272985</v>
      </c>
      <c r="D87" s="5"/>
      <c r="E87" s="5"/>
      <c r="F87" s="5"/>
      <c r="G87" s="5"/>
      <c r="H87" s="5"/>
      <c r="I87" s="5"/>
      <c r="J87" s="5"/>
    </row>
    <row r="88" spans="1:13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3"/>
      <c r="L88" s="3"/>
      <c r="M88" s="3"/>
    </row>
    <row r="89" spans="1:13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3"/>
      <c r="L89" s="3"/>
      <c r="M89" s="3"/>
    </row>
    <row r="90" spans="1:13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3"/>
      <c r="L90" s="3"/>
      <c r="M90" s="3"/>
    </row>
    <row r="91" spans="1:13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3"/>
      <c r="L91" s="3"/>
      <c r="M91" s="3"/>
    </row>
    <row r="92" spans="1:13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3"/>
      <c r="L92" s="3"/>
      <c r="M92" s="3"/>
    </row>
    <row r="93" spans="1:13" x14ac:dyDescent="0.3">
      <c r="B93" t="s">
        <v>10</v>
      </c>
      <c r="F93" s="5"/>
      <c r="G93" s="5"/>
      <c r="H93" s="5"/>
      <c r="I93" s="5"/>
      <c r="J93" s="5"/>
      <c r="K93" s="3"/>
      <c r="L93" s="3"/>
      <c r="M93" s="3"/>
    </row>
    <row r="94" spans="1:13" ht="17.25" thickBot="1" x14ac:dyDescent="0.35">
      <c r="F94" s="5"/>
      <c r="G94" s="5"/>
      <c r="H94" s="5"/>
      <c r="I94" s="5"/>
      <c r="J94" s="5"/>
      <c r="K94" s="3"/>
      <c r="L94" s="3"/>
      <c r="M94" s="3"/>
    </row>
    <row r="95" spans="1:13" ht="17.25" thickBot="1" x14ac:dyDescent="0.35">
      <c r="B95" s="7" t="s">
        <v>6</v>
      </c>
      <c r="C95" s="7" t="s">
        <v>20</v>
      </c>
      <c r="D95" s="7" t="s">
        <v>7</v>
      </c>
      <c r="F95" s="5" t="s">
        <v>12</v>
      </c>
      <c r="G95" s="5" t="s">
        <v>13</v>
      </c>
      <c r="H95" s="5">
        <f>H96/G97</f>
        <v>3.4125000000000001</v>
      </c>
      <c r="I95" s="20">
        <f>I96/G97</f>
        <v>3.4125000000000001</v>
      </c>
      <c r="J95" s="5" t="s">
        <v>83</v>
      </c>
      <c r="K95" s="3"/>
      <c r="L95" s="21">
        <f>AVERAGE(A5:J8)</f>
        <v>3.4125000000000001</v>
      </c>
      <c r="M95" s="3"/>
    </row>
    <row r="96" spans="1:13" ht="17.25" thickBot="1" x14ac:dyDescent="0.35">
      <c r="B96" s="8">
        <v>1.95</v>
      </c>
      <c r="C96" s="12">
        <v>1.7</v>
      </c>
      <c r="D96" s="10">
        <v>2</v>
      </c>
      <c r="F96" s="5" t="s">
        <v>21</v>
      </c>
      <c r="G96" s="2" t="s">
        <v>22</v>
      </c>
      <c r="H96" s="5">
        <f>SUMPRODUCT(C96:C102,D96:D102)</f>
        <v>136.5</v>
      </c>
      <c r="I96" s="5">
        <f>SUMPRODUCT(C96:C102,D96:D102)</f>
        <v>136.5</v>
      </c>
      <c r="J96" s="5"/>
      <c r="K96" s="3"/>
      <c r="L96" s="3"/>
      <c r="M96" s="3"/>
    </row>
    <row r="97" spans="1:13" ht="17.25" thickBot="1" x14ac:dyDescent="0.35">
      <c r="B97" s="8">
        <v>2.4500000000000002</v>
      </c>
      <c r="C97" s="12">
        <v>2.2000000000000002</v>
      </c>
      <c r="D97" s="10">
        <v>1</v>
      </c>
      <c r="F97" s="5" t="s">
        <v>23</v>
      </c>
      <c r="G97" s="2">
        <v>40</v>
      </c>
      <c r="H97" s="5"/>
      <c r="I97" s="5"/>
      <c r="J97" s="5"/>
      <c r="K97" s="3"/>
      <c r="L97" s="3"/>
      <c r="M97" s="3"/>
    </row>
    <row r="98" spans="1:13" ht="17.25" thickBot="1" x14ac:dyDescent="0.35">
      <c r="B98" s="8">
        <v>2.95</v>
      </c>
      <c r="C98" s="12">
        <v>2.7</v>
      </c>
      <c r="D98" s="10">
        <v>4</v>
      </c>
      <c r="F98" s="5"/>
      <c r="G98" s="5"/>
      <c r="H98" s="5"/>
      <c r="I98" s="5"/>
      <c r="J98" s="5"/>
      <c r="K98" s="3"/>
    </row>
    <row r="99" spans="1:13" ht="17.25" thickBot="1" x14ac:dyDescent="0.35">
      <c r="A99" s="3"/>
      <c r="B99" s="8">
        <v>3.45</v>
      </c>
      <c r="C99" s="12">
        <v>3.2</v>
      </c>
      <c r="D99" s="10">
        <v>15</v>
      </c>
      <c r="F99" s="5"/>
      <c r="G99" s="5"/>
      <c r="H99" s="5"/>
      <c r="I99" s="5"/>
      <c r="J99" s="5"/>
      <c r="K99" s="3"/>
    </row>
    <row r="100" spans="1:13" ht="17.25" thickBot="1" x14ac:dyDescent="0.35">
      <c r="A100" s="3"/>
      <c r="B100" s="8">
        <v>3.95</v>
      </c>
      <c r="C100" s="12">
        <v>3.7</v>
      </c>
      <c r="D100" s="10">
        <v>10</v>
      </c>
      <c r="F100" s="5"/>
      <c r="G100" s="5"/>
      <c r="H100" s="5"/>
      <c r="I100" s="5"/>
      <c r="J100" s="5"/>
      <c r="K100" s="3"/>
      <c r="L100" s="3"/>
      <c r="M100" s="3"/>
    </row>
    <row r="101" spans="1:13" ht="17.25" thickBot="1" x14ac:dyDescent="0.35">
      <c r="A101" s="3"/>
      <c r="B101" s="8">
        <v>4.45</v>
      </c>
      <c r="C101" s="12">
        <v>4.2</v>
      </c>
      <c r="D101" s="10">
        <v>5</v>
      </c>
      <c r="F101" s="5"/>
      <c r="G101" s="5"/>
      <c r="H101" s="5"/>
      <c r="I101" s="5"/>
      <c r="J101" s="5"/>
      <c r="K101" s="2"/>
      <c r="L101" s="3"/>
      <c r="M101" s="3"/>
    </row>
    <row r="102" spans="1:13" ht="17.25" thickBot="1" x14ac:dyDescent="0.35">
      <c r="A102" s="3"/>
      <c r="B102" s="8">
        <v>4.95</v>
      </c>
      <c r="C102" s="12">
        <v>4.7</v>
      </c>
      <c r="D102" s="10">
        <v>3</v>
      </c>
      <c r="F102" s="5"/>
      <c r="G102" s="5"/>
      <c r="H102" s="5"/>
      <c r="I102" s="5"/>
      <c r="J102" s="5"/>
      <c r="K102" s="3"/>
      <c r="L102" s="3"/>
      <c r="M102" s="3"/>
    </row>
    <row r="103" spans="1:13" ht="17.25" thickBot="1" x14ac:dyDescent="0.35">
      <c r="A103" s="3"/>
      <c r="B103" s="9" t="s">
        <v>9</v>
      </c>
      <c r="C103" s="10"/>
      <c r="D103" s="10">
        <v>40</v>
      </c>
      <c r="F103" s="5"/>
      <c r="G103" s="5"/>
      <c r="H103" s="5"/>
      <c r="I103" s="5"/>
      <c r="J103" s="5"/>
      <c r="K103" s="3"/>
      <c r="L103" s="3"/>
      <c r="M103" s="3"/>
    </row>
    <row r="104" spans="1:13" x14ac:dyDescent="0.3">
      <c r="A104" s="3"/>
      <c r="B104" s="3"/>
      <c r="C104" s="3"/>
      <c r="F104" s="5"/>
      <c r="G104" s="5"/>
      <c r="H104" s="5"/>
      <c r="I104" s="5"/>
      <c r="J104" s="5"/>
      <c r="K104" s="3"/>
      <c r="L104" s="3"/>
      <c r="M104" s="3"/>
    </row>
    <row r="105" spans="1:13" x14ac:dyDescent="0.3">
      <c r="K105" s="3"/>
      <c r="L105" s="3"/>
      <c r="M105" s="3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</row>
    <row r="107" spans="1:1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</row>
    <row r="109" spans="1:1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2">
        <v>4</v>
      </c>
      <c r="B110" s="2">
        <v>7</v>
      </c>
      <c r="C110" s="2">
        <v>0</v>
      </c>
      <c r="D110" s="2">
        <v>7</v>
      </c>
      <c r="E110" s="2">
        <v>11</v>
      </c>
      <c r="F110" s="2">
        <v>4</v>
      </c>
      <c r="G110" s="2">
        <v>1</v>
      </c>
      <c r="H110" s="2">
        <v>15</v>
      </c>
      <c r="I110" s="2">
        <v>3</v>
      </c>
      <c r="J110" s="2">
        <v>5</v>
      </c>
      <c r="K110" s="3"/>
      <c r="L110" s="3"/>
      <c r="M110" s="3"/>
    </row>
    <row r="111" spans="1:13" x14ac:dyDescent="0.3">
      <c r="A111" s="3" t="s">
        <v>24</v>
      </c>
      <c r="B111" s="3"/>
      <c r="C111" s="3" t="s">
        <v>25</v>
      </c>
      <c r="D111" s="2">
        <f>MEDIAN(A110:J110)</f>
        <v>4.5</v>
      </c>
      <c r="E111" s="6">
        <f>MEDIAN(A110:J110)</f>
        <v>4.5</v>
      </c>
      <c r="F111" s="6">
        <f>AVERAGE(A110:J110)</f>
        <v>5.7</v>
      </c>
      <c r="G111" s="3"/>
      <c r="H111" s="3"/>
      <c r="I111" s="3"/>
      <c r="J111" s="3"/>
      <c r="K111" s="3"/>
      <c r="L111" s="3"/>
      <c r="M111" s="3"/>
    </row>
    <row r="112" spans="1:13" x14ac:dyDescent="0.3">
      <c r="A112" s="3" t="s">
        <v>27</v>
      </c>
      <c r="B112" s="3"/>
      <c r="C112" s="3" t="s">
        <v>26</v>
      </c>
      <c r="D112" s="2">
        <f>MODE(A110:J110)</f>
        <v>4</v>
      </c>
      <c r="E112" s="3">
        <f>MODE(A110:J110)</f>
        <v>4</v>
      </c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/>
      <c r="B113" s="3" t="s">
        <v>84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3" x14ac:dyDescent="0.3">
      <c r="A119" s="2">
        <v>53</v>
      </c>
      <c r="B119" s="2">
        <v>94</v>
      </c>
      <c r="C119" s="2">
        <v>78</v>
      </c>
      <c r="D119" s="2">
        <v>67</v>
      </c>
      <c r="E119" s="2">
        <v>90</v>
      </c>
      <c r="F119" s="2">
        <v>47</v>
      </c>
      <c r="G119" s="2">
        <v>85</v>
      </c>
      <c r="H119" s="2">
        <v>60</v>
      </c>
      <c r="I119" s="2">
        <v>70</v>
      </c>
      <c r="J119" s="2"/>
      <c r="K119" s="3"/>
    </row>
    <row r="120" spans="1:13" x14ac:dyDescent="0.3">
      <c r="A120" s="2">
        <v>91</v>
      </c>
      <c r="B120" s="2">
        <v>82</v>
      </c>
      <c r="C120" s="2">
        <v>61</v>
      </c>
      <c r="D120" s="2">
        <v>42</v>
      </c>
      <c r="E120" s="2">
        <v>86</v>
      </c>
      <c r="F120" s="2">
        <v>79</v>
      </c>
      <c r="G120" s="2">
        <v>83</v>
      </c>
      <c r="H120" s="2">
        <v>39</v>
      </c>
      <c r="I120" s="2">
        <v>95</v>
      </c>
      <c r="J120" s="2"/>
      <c r="K120" s="2"/>
      <c r="L120" s="3"/>
      <c r="M120" s="3"/>
    </row>
    <row r="121" spans="1:13" x14ac:dyDescent="0.3">
      <c r="A121" s="2">
        <v>64</v>
      </c>
      <c r="B121" s="2">
        <v>86</v>
      </c>
      <c r="C121" s="2">
        <v>60</v>
      </c>
      <c r="D121" s="2">
        <v>88</v>
      </c>
      <c r="E121" s="2">
        <v>82</v>
      </c>
      <c r="F121" s="2">
        <v>95</v>
      </c>
      <c r="G121" s="2">
        <v>54</v>
      </c>
      <c r="H121" s="2">
        <v>80</v>
      </c>
      <c r="I121" s="2">
        <v>91</v>
      </c>
      <c r="J121" s="2"/>
      <c r="K121" s="3"/>
      <c r="L121" s="3"/>
      <c r="M121" s="3"/>
    </row>
    <row r="122" spans="1:13" x14ac:dyDescent="0.3">
      <c r="A122" s="2">
        <v>91</v>
      </c>
      <c r="B122" s="2">
        <v>78</v>
      </c>
      <c r="C122" s="2">
        <v>90</v>
      </c>
      <c r="D122" s="2">
        <v>90</v>
      </c>
      <c r="E122" s="2">
        <v>60</v>
      </c>
      <c r="F122" s="2">
        <v>48</v>
      </c>
      <c r="G122" s="2">
        <v>76</v>
      </c>
      <c r="H122" s="2">
        <v>88</v>
      </c>
      <c r="I122" s="2">
        <v>81</v>
      </c>
      <c r="J122" s="2"/>
      <c r="K122" s="3"/>
    </row>
    <row r="123" spans="1:13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</row>
    <row r="124" spans="1:13" x14ac:dyDescent="0.3">
      <c r="A124" s="2" t="s">
        <v>28</v>
      </c>
      <c r="B124" s="2" t="s">
        <v>29</v>
      </c>
      <c r="C124" s="2" t="s">
        <v>30</v>
      </c>
      <c r="D124" s="2"/>
      <c r="E124" s="2">
        <f>D125-D126</f>
        <v>56</v>
      </c>
      <c r="F124" s="2"/>
      <c r="G124" s="2">
        <f>F125-F126</f>
        <v>56</v>
      </c>
      <c r="H124" s="2"/>
      <c r="I124" s="2"/>
      <c r="J124" s="2"/>
      <c r="K124" s="3"/>
      <c r="L124" s="3"/>
      <c r="M124" s="3"/>
    </row>
    <row r="125" spans="1:13" x14ac:dyDescent="0.3">
      <c r="A125" s="2"/>
      <c r="B125" s="2" t="s">
        <v>31</v>
      </c>
      <c r="C125" s="2" t="s">
        <v>32</v>
      </c>
      <c r="D125" s="2">
        <f>MAX(A119:I122)</f>
        <v>95</v>
      </c>
      <c r="E125" s="2"/>
      <c r="F125" s="2">
        <f>MAX(A119:I122)</f>
        <v>95</v>
      </c>
      <c r="G125" s="2"/>
      <c r="H125" s="2"/>
      <c r="I125" s="2"/>
      <c r="J125" s="2"/>
      <c r="K125" s="3"/>
      <c r="L125" s="3"/>
      <c r="M125" s="3"/>
    </row>
    <row r="126" spans="1:13" x14ac:dyDescent="0.3">
      <c r="A126" s="2"/>
      <c r="B126" s="2" t="s">
        <v>33</v>
      </c>
      <c r="C126" s="2" t="s">
        <v>34</v>
      </c>
      <c r="D126" s="2">
        <f>MIN(A119:I122)</f>
        <v>39</v>
      </c>
      <c r="E126" s="2"/>
      <c r="F126" s="2">
        <f>MIN(A119:I122)</f>
        <v>39</v>
      </c>
      <c r="G126" s="2"/>
      <c r="H126" s="2"/>
      <c r="I126" s="2"/>
      <c r="J126" s="2"/>
      <c r="K126" s="3"/>
      <c r="L126" s="3"/>
      <c r="M126" s="3"/>
    </row>
    <row r="127" spans="1:13" x14ac:dyDescent="0.3">
      <c r="A127" s="2" t="s">
        <v>35</v>
      </c>
      <c r="B127" s="2" t="s">
        <v>52</v>
      </c>
      <c r="C127" s="2" t="s">
        <v>38</v>
      </c>
      <c r="D127" s="2"/>
      <c r="E127" s="6">
        <f>QUARTILE(A119:I122,1)</f>
        <v>60.75</v>
      </c>
      <c r="F127" s="2"/>
      <c r="G127" s="6">
        <f>_xlfn.QUARTILE.EXC(A119:I122,1)</f>
        <v>60.25</v>
      </c>
      <c r="H127" s="6">
        <f>_xlfn.QUARTILE.INC(A119:I122,1)</f>
        <v>60.75</v>
      </c>
      <c r="I127" s="2"/>
      <c r="J127" s="2"/>
      <c r="K127" s="3"/>
      <c r="L127" s="3"/>
      <c r="M127" s="3"/>
    </row>
    <row r="128" spans="1:13" x14ac:dyDescent="0.3">
      <c r="A128" s="2"/>
      <c r="B128" s="2"/>
      <c r="C128" s="2" t="s">
        <v>39</v>
      </c>
      <c r="D128" s="2"/>
      <c r="E128" s="6">
        <f>QUARTILE(A119:I122,2)</f>
        <v>80.5</v>
      </c>
      <c r="F128" s="2"/>
      <c r="G128" s="6">
        <f>_xlfn.QUARTILE.EXC(A119:I122,2)</f>
        <v>80.5</v>
      </c>
      <c r="H128" s="6">
        <f>_xlfn.QUARTILE.INC(A119:I122,2)</f>
        <v>80.5</v>
      </c>
      <c r="I128" s="2"/>
      <c r="J128" s="2"/>
      <c r="K128" s="3"/>
      <c r="L128" s="3"/>
      <c r="M128" s="3"/>
    </row>
    <row r="129" spans="1:13" x14ac:dyDescent="0.3">
      <c r="A129" s="2"/>
      <c r="B129" s="2"/>
      <c r="C129" s="2" t="s">
        <v>40</v>
      </c>
      <c r="D129" s="2"/>
      <c r="E129" s="6">
        <f>QUARTILE(A119:I122,3)</f>
        <v>88.5</v>
      </c>
      <c r="F129" s="2"/>
      <c r="G129" s="6">
        <f>_xlfn.QUARTILE.EXC(A119:I122,3)</f>
        <v>89.5</v>
      </c>
      <c r="H129" s="6">
        <f>_xlfn.QUARTILE.INC(A119:I122,3)</f>
        <v>88.5</v>
      </c>
      <c r="I129" s="2"/>
      <c r="J129" s="2"/>
      <c r="K129" s="3"/>
      <c r="L129" s="3"/>
      <c r="M129" s="3"/>
    </row>
    <row r="130" spans="1:13" x14ac:dyDescent="0.3">
      <c r="A130" s="2" t="s">
        <v>36</v>
      </c>
      <c r="B130" s="2" t="s">
        <v>53</v>
      </c>
      <c r="C130" s="2"/>
      <c r="D130" s="2" t="s">
        <v>37</v>
      </c>
      <c r="E130" s="2"/>
      <c r="F130" s="2"/>
      <c r="G130" s="2"/>
      <c r="H130" s="6">
        <f>E129-E127</f>
        <v>27.75</v>
      </c>
      <c r="I130" s="6">
        <f>H129-H127</f>
        <v>27.75</v>
      </c>
      <c r="J130" s="2"/>
      <c r="K130" s="3"/>
      <c r="L130" s="3"/>
      <c r="M130" s="3"/>
    </row>
    <row r="131" spans="1:13" x14ac:dyDescent="0.3">
      <c r="A131" s="2" t="s">
        <v>41</v>
      </c>
      <c r="B131" s="2" t="s">
        <v>42</v>
      </c>
      <c r="C131" s="2"/>
      <c r="D131" s="2">
        <f>VARP(A119:I122)</f>
        <v>262.37654320987656</v>
      </c>
      <c r="E131" s="2"/>
      <c r="F131" s="2"/>
      <c r="G131" s="2"/>
      <c r="H131" s="6">
        <f>_xlfn.VAR.P(A119:I122)</f>
        <v>262.37654320987656</v>
      </c>
      <c r="I131" s="6">
        <f>_xlfn.VAR.S(A119:I122)</f>
        <v>269.87301587301607</v>
      </c>
      <c r="J131" s="2"/>
      <c r="K131" s="3"/>
      <c r="L131" s="3"/>
      <c r="M131" s="3"/>
    </row>
    <row r="132" spans="1:13" x14ac:dyDescent="0.3">
      <c r="A132" s="2" t="s">
        <v>43</v>
      </c>
      <c r="B132" s="2" t="s">
        <v>44</v>
      </c>
      <c r="C132" s="2"/>
      <c r="D132" s="2">
        <f>STDEVP(A119:I122)</f>
        <v>16.198041338688963</v>
      </c>
      <c r="E132" s="2"/>
      <c r="F132" s="2"/>
      <c r="G132" s="2"/>
      <c r="H132" s="6">
        <f>_xlfn.STDEV.P(A119:I122)</f>
        <v>16.198041338688963</v>
      </c>
      <c r="I132" s="6">
        <f>_xlfn.STDEV.S(A119:I122)</f>
        <v>16.427812266793655</v>
      </c>
      <c r="J132" s="6">
        <f>SQRT(I131)</f>
        <v>16.427812266793655</v>
      </c>
      <c r="K132" s="3"/>
      <c r="L132" s="3"/>
      <c r="M132" s="3"/>
    </row>
    <row r="133" spans="1:1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2"/>
    </row>
    <row r="134" spans="1:1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2"/>
    </row>
    <row r="139" spans="1:13" x14ac:dyDescent="0.3">
      <c r="A139" s="2">
        <v>53</v>
      </c>
      <c r="B139" s="2">
        <v>94</v>
      </c>
      <c r="C139" s="2">
        <v>78</v>
      </c>
      <c r="D139" s="2">
        <v>67</v>
      </c>
      <c r="E139" s="2">
        <v>90</v>
      </c>
      <c r="F139" s="2">
        <v>47</v>
      </c>
      <c r="G139" s="2">
        <v>85</v>
      </c>
      <c r="H139" s="2">
        <v>60</v>
      </c>
      <c r="I139" s="2">
        <v>70</v>
      </c>
      <c r="J139" s="2"/>
    </row>
    <row r="140" spans="1:13" x14ac:dyDescent="0.3">
      <c r="A140" s="2">
        <v>91</v>
      </c>
      <c r="B140" s="2">
        <v>82</v>
      </c>
      <c r="C140" s="2">
        <v>61</v>
      </c>
      <c r="D140" s="2">
        <v>42</v>
      </c>
      <c r="E140" s="2">
        <v>86</v>
      </c>
      <c r="F140" s="2">
        <v>79</v>
      </c>
      <c r="G140" s="2">
        <v>83</v>
      </c>
      <c r="H140" s="2">
        <v>39</v>
      </c>
      <c r="I140" s="2">
        <v>95</v>
      </c>
      <c r="J140" s="2"/>
    </row>
    <row r="141" spans="1:13" x14ac:dyDescent="0.3">
      <c r="A141" s="2">
        <v>64</v>
      </c>
      <c r="B141" s="2">
        <v>86</v>
      </c>
      <c r="C141" s="2">
        <v>60</v>
      </c>
      <c r="D141" s="2">
        <v>88</v>
      </c>
      <c r="E141" s="2">
        <v>82</v>
      </c>
      <c r="F141" s="2">
        <v>95</v>
      </c>
      <c r="G141" s="2">
        <v>54</v>
      </c>
      <c r="H141" s="2">
        <v>80</v>
      </c>
      <c r="I141" s="2">
        <v>91</v>
      </c>
      <c r="J141" s="2"/>
    </row>
    <row r="142" spans="1:13" x14ac:dyDescent="0.3">
      <c r="A142" s="2">
        <v>91</v>
      </c>
      <c r="B142" s="2">
        <v>78</v>
      </c>
      <c r="C142" s="2">
        <v>90</v>
      </c>
      <c r="D142" s="2">
        <v>90</v>
      </c>
      <c r="E142" s="2">
        <v>60</v>
      </c>
      <c r="F142" s="2">
        <v>48</v>
      </c>
      <c r="G142" s="2">
        <v>76</v>
      </c>
      <c r="H142" s="2">
        <v>88</v>
      </c>
      <c r="I142" s="2">
        <v>81</v>
      </c>
      <c r="J142" s="3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3" x14ac:dyDescent="0.3">
      <c r="A144" s="2" t="s">
        <v>45</v>
      </c>
      <c r="B144" s="2"/>
      <c r="C144" s="2">
        <f>AVERAGE(A139:I142)</f>
        <v>75.111111111111114</v>
      </c>
      <c r="D144" s="2">
        <f>AVERAGE(A139:I142)</f>
        <v>75.111111111111114</v>
      </c>
      <c r="E144" s="2"/>
      <c r="F144" s="2"/>
      <c r="G144" s="2"/>
      <c r="H144" s="2"/>
      <c r="I144" s="2"/>
      <c r="J144" s="3"/>
    </row>
    <row r="145" spans="1:10" x14ac:dyDescent="0.3">
      <c r="A145" s="6" t="s">
        <v>41</v>
      </c>
      <c r="B145" s="6"/>
      <c r="C145" s="6">
        <f>VARP(A139:I142)</f>
        <v>262.37654320987656</v>
      </c>
      <c r="D145" s="6">
        <f>_xlfn.VAR.P(A139:I142)</f>
        <v>262.37654320987656</v>
      </c>
      <c r="E145" s="6"/>
      <c r="F145" s="6"/>
      <c r="G145" s="6"/>
      <c r="H145" s="6"/>
      <c r="I145" s="6"/>
      <c r="J145" s="3"/>
    </row>
    <row r="146" spans="1:10" x14ac:dyDescent="0.3">
      <c r="A146" s="6" t="s">
        <v>43</v>
      </c>
      <c r="B146" s="6"/>
      <c r="C146" s="6">
        <f>STDEVP(A139:I142)</f>
        <v>16.198041338688963</v>
      </c>
      <c r="D146" s="6">
        <f>SQRT(D145)</f>
        <v>16.198041338688963</v>
      </c>
      <c r="E146" s="6"/>
      <c r="F146" s="6"/>
      <c r="G146" s="6"/>
      <c r="H146" s="6"/>
      <c r="I146" s="6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2">
        <v>53</v>
      </c>
      <c r="B151" s="2">
        <v>78</v>
      </c>
      <c r="C151" s="2">
        <v>72</v>
      </c>
      <c r="D151" s="2">
        <v>78</v>
      </c>
      <c r="E151" s="2">
        <v>86</v>
      </c>
      <c r="F151" s="2">
        <v>58</v>
      </c>
      <c r="G151" s="2">
        <v>83</v>
      </c>
      <c r="H151" s="2">
        <v>70</v>
      </c>
      <c r="I151" s="2">
        <v>72</v>
      </c>
      <c r="J151" s="3"/>
    </row>
    <row r="152" spans="1:10" x14ac:dyDescent="0.3">
      <c r="A152" s="2">
        <v>83</v>
      </c>
      <c r="B152" s="2">
        <v>85</v>
      </c>
      <c r="C152" s="2">
        <v>78</v>
      </c>
      <c r="D152" s="2">
        <v>68</v>
      </c>
      <c r="E152" s="2">
        <v>76</v>
      </c>
      <c r="F152" s="2">
        <v>72</v>
      </c>
      <c r="G152" s="2">
        <v>81</v>
      </c>
      <c r="H152" s="2">
        <v>75</v>
      </c>
      <c r="I152" s="2">
        <v>78</v>
      </c>
      <c r="J152" s="3"/>
    </row>
    <row r="153" spans="1:10" x14ac:dyDescent="0.3">
      <c r="A153" s="2">
        <v>67</v>
      </c>
      <c r="B153" s="2">
        <v>88</v>
      </c>
      <c r="C153" s="2">
        <v>68</v>
      </c>
      <c r="D153" s="2">
        <v>85</v>
      </c>
      <c r="E153" s="2">
        <v>82</v>
      </c>
      <c r="F153" s="2">
        <v>90</v>
      </c>
      <c r="G153" s="2">
        <v>65</v>
      </c>
      <c r="H153" s="2">
        <v>80</v>
      </c>
      <c r="I153" s="2">
        <v>71</v>
      </c>
      <c r="J153" s="3"/>
    </row>
    <row r="154" spans="1:10" x14ac:dyDescent="0.3">
      <c r="A154" s="2">
        <v>85</v>
      </c>
      <c r="B154" s="2">
        <v>73</v>
      </c>
      <c r="C154" s="2">
        <v>83</v>
      </c>
      <c r="D154" s="2">
        <v>85</v>
      </c>
      <c r="E154" s="2">
        <v>60</v>
      </c>
      <c r="F154" s="2">
        <v>59</v>
      </c>
      <c r="G154" s="2">
        <v>70</v>
      </c>
      <c r="H154" s="2">
        <v>82</v>
      </c>
      <c r="I154" s="2">
        <v>73</v>
      </c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 t="s">
        <v>45</v>
      </c>
      <c r="B156" s="3"/>
      <c r="C156" s="2">
        <f>AVERAGE(A151:I154)</f>
        <v>75.333333333333329</v>
      </c>
      <c r="D156" s="2">
        <f>AVERAGE(A151:I154)</f>
        <v>75.333333333333329</v>
      </c>
      <c r="E156" s="3"/>
      <c r="F156" s="3"/>
      <c r="G156" s="3"/>
      <c r="H156" s="3"/>
      <c r="I156" s="3"/>
      <c r="J156" s="3"/>
    </row>
    <row r="157" spans="1:10" x14ac:dyDescent="0.3">
      <c r="A157" s="3" t="s">
        <v>41</v>
      </c>
      <c r="B157" s="3"/>
      <c r="C157" s="2">
        <f>VARP(A151:I154)</f>
        <v>81</v>
      </c>
      <c r="D157" s="3">
        <f>_xlfn.VAR.P(A151:I154)</f>
        <v>81</v>
      </c>
      <c r="E157" s="3"/>
      <c r="F157" s="3"/>
      <c r="G157" s="3"/>
      <c r="H157" s="3"/>
      <c r="I157" s="3"/>
      <c r="J157" s="3"/>
    </row>
    <row r="158" spans="1:10" x14ac:dyDescent="0.3">
      <c r="A158" s="3" t="s">
        <v>43</v>
      </c>
      <c r="B158" s="3"/>
      <c r="C158" s="2">
        <f>STDEVP(A151:I154)</f>
        <v>9</v>
      </c>
      <c r="D158" s="3">
        <f>_xlfn.STDEV.P(A151:I154)</f>
        <v>9</v>
      </c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2" x14ac:dyDescent="0.3">
      <c r="A165" s="3" t="s">
        <v>46</v>
      </c>
      <c r="B165" s="3">
        <v>4.7</v>
      </c>
      <c r="C165" s="3">
        <v>9.73</v>
      </c>
      <c r="D165" s="3">
        <v>13.66</v>
      </c>
      <c r="E165" s="3">
        <v>14.48</v>
      </c>
      <c r="F165" s="3">
        <v>10.01</v>
      </c>
      <c r="G165" s="3">
        <v>11.95</v>
      </c>
      <c r="H165" s="3">
        <v>11.51</v>
      </c>
      <c r="I165" s="3">
        <v>13.92</v>
      </c>
      <c r="J165" s="3">
        <v>20.190000000000001</v>
      </c>
      <c r="L165" t="s">
        <v>48</v>
      </c>
    </row>
    <row r="166" spans="1:12" x14ac:dyDescent="0.3">
      <c r="A166" t="s">
        <v>47</v>
      </c>
      <c r="B166">
        <v>116.9</v>
      </c>
      <c r="C166">
        <v>106.3</v>
      </c>
      <c r="D166">
        <v>178.7</v>
      </c>
      <c r="E166">
        <v>270.5</v>
      </c>
      <c r="F166">
        <v>165.1</v>
      </c>
      <c r="G166">
        <v>205.2</v>
      </c>
      <c r="H166">
        <v>226.6</v>
      </c>
      <c r="I166">
        <v>243.2</v>
      </c>
      <c r="J166">
        <v>313.39999999999998</v>
      </c>
      <c r="L166" t="s">
        <v>49</v>
      </c>
    </row>
    <row r="168" spans="1:12" x14ac:dyDescent="0.3">
      <c r="A168" t="s">
        <v>46</v>
      </c>
      <c r="B168" t="s">
        <v>50</v>
      </c>
      <c r="C168" t="s">
        <v>51</v>
      </c>
      <c r="E168">
        <f>E170/E169</f>
        <v>0.34399480074433036</v>
      </c>
      <c r="F168" s="13">
        <v>0.34399999999999997</v>
      </c>
      <c r="H168">
        <f>E170/E169</f>
        <v>0.34399480074433036</v>
      </c>
    </row>
    <row r="169" spans="1:12" x14ac:dyDescent="0.3">
      <c r="B169" t="s">
        <v>45</v>
      </c>
      <c r="E169">
        <f>AVERAGE(B165:J165)</f>
        <v>12.238888888888889</v>
      </c>
    </row>
    <row r="170" spans="1:12" x14ac:dyDescent="0.3">
      <c r="B170" t="s">
        <v>43</v>
      </c>
      <c r="E170">
        <f>STDEV(B165:J165)</f>
        <v>4.2101141446653321</v>
      </c>
    </row>
    <row r="172" spans="1:12" x14ac:dyDescent="0.3">
      <c r="A172" t="s">
        <v>47</v>
      </c>
      <c r="B172" t="s">
        <v>50</v>
      </c>
      <c r="C172" t="s">
        <v>51</v>
      </c>
      <c r="E172">
        <f>E174/E173</f>
        <v>0.33842834740929162</v>
      </c>
      <c r="F172" s="13">
        <v>0.33839999999999998</v>
      </c>
      <c r="H172">
        <f>E174/E173</f>
        <v>0.33842834740929162</v>
      </c>
    </row>
    <row r="173" spans="1:12" x14ac:dyDescent="0.3">
      <c r="B173" t="s">
        <v>45</v>
      </c>
      <c r="E173">
        <f>AVERAGE(B166:J166)</f>
        <v>202.87777777777779</v>
      </c>
    </row>
    <row r="174" spans="1:12" x14ac:dyDescent="0.3">
      <c r="B174" t="s">
        <v>43</v>
      </c>
      <c r="E174">
        <f>STDEV(B166:J166)</f>
        <v>68.659591059402842</v>
      </c>
    </row>
    <row r="176" spans="1:12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 t="s">
        <v>55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2">
        <v>53</v>
      </c>
    </row>
    <row r="183" spans="1:9" ht="17.25" thickBot="1" x14ac:dyDescent="0.35">
      <c r="A183" s="2">
        <v>91</v>
      </c>
    </row>
    <row r="184" spans="1:9" x14ac:dyDescent="0.3">
      <c r="A184" s="2">
        <v>64</v>
      </c>
      <c r="D184" s="16" t="s">
        <v>54</v>
      </c>
      <c r="E184" s="16"/>
      <c r="G184" s="16" t="s">
        <v>85</v>
      </c>
      <c r="H184" s="16"/>
    </row>
    <row r="185" spans="1:9" x14ac:dyDescent="0.3">
      <c r="A185" s="2">
        <v>91</v>
      </c>
      <c r="D185" s="14"/>
      <c r="E185" s="14"/>
      <c r="G185" s="14"/>
      <c r="H185" s="14"/>
    </row>
    <row r="186" spans="1:9" x14ac:dyDescent="0.3">
      <c r="A186" s="2">
        <v>94</v>
      </c>
      <c r="D186" s="14" t="s">
        <v>56</v>
      </c>
      <c r="E186" s="14">
        <v>75</v>
      </c>
      <c r="G186" s="14" t="s">
        <v>56</v>
      </c>
      <c r="H186" s="14">
        <v>75.111111111111114</v>
      </c>
    </row>
    <row r="187" spans="1:9" x14ac:dyDescent="0.3">
      <c r="A187" s="2">
        <v>82</v>
      </c>
      <c r="D187" s="14" t="s">
        <v>57</v>
      </c>
      <c r="E187" s="14">
        <v>2.7379687111322757</v>
      </c>
      <c r="G187" s="14" t="s">
        <v>57</v>
      </c>
      <c r="H187" s="14">
        <v>2.7379687111322757</v>
      </c>
    </row>
    <row r="188" spans="1:9" x14ac:dyDescent="0.3">
      <c r="A188" s="2">
        <v>86</v>
      </c>
      <c r="D188" s="14" t="s">
        <v>58</v>
      </c>
      <c r="E188" s="14">
        <v>80.5</v>
      </c>
      <c r="G188" s="14" t="s">
        <v>58</v>
      </c>
      <c r="H188" s="14">
        <v>80.5</v>
      </c>
    </row>
    <row r="189" spans="1:9" x14ac:dyDescent="0.3">
      <c r="A189" s="2">
        <v>78</v>
      </c>
      <c r="D189" s="14" t="s">
        <v>59</v>
      </c>
      <c r="E189" s="14">
        <v>91</v>
      </c>
      <c r="G189" s="14" t="s">
        <v>59</v>
      </c>
      <c r="H189" s="14">
        <v>91</v>
      </c>
    </row>
    <row r="190" spans="1:9" x14ac:dyDescent="0.3">
      <c r="A190" s="2">
        <v>78</v>
      </c>
      <c r="D190" s="14" t="s">
        <v>60</v>
      </c>
      <c r="E190" s="14">
        <v>16.427812266793655</v>
      </c>
      <c r="G190" s="14" t="s">
        <v>60</v>
      </c>
      <c r="H190" s="14">
        <v>16.427812266793655</v>
      </c>
    </row>
    <row r="191" spans="1:9" x14ac:dyDescent="0.3">
      <c r="A191" s="2">
        <v>61</v>
      </c>
      <c r="D191" s="14" t="s">
        <v>61</v>
      </c>
      <c r="E191" s="14">
        <v>269.87301587301607</v>
      </c>
      <c r="G191" s="14" t="s">
        <v>89</v>
      </c>
      <c r="H191" s="14">
        <v>269.87301587301602</v>
      </c>
    </row>
    <row r="192" spans="1:9" x14ac:dyDescent="0.3">
      <c r="A192" s="2">
        <v>60</v>
      </c>
      <c r="D192" s="14" t="s">
        <v>62</v>
      </c>
      <c r="E192" s="14">
        <v>-0.66579481761346671</v>
      </c>
      <c r="G192" s="14" t="s">
        <v>62</v>
      </c>
      <c r="H192" s="14">
        <v>-0.66579481761346671</v>
      </c>
    </row>
    <row r="193" spans="1:9" x14ac:dyDescent="0.3">
      <c r="A193" s="2">
        <v>90</v>
      </c>
      <c r="D193" s="14" t="s">
        <v>63</v>
      </c>
      <c r="E193" s="14">
        <v>-0.73106177324301846</v>
      </c>
      <c r="G193" s="14" t="s">
        <v>63</v>
      </c>
      <c r="H193" s="14">
        <v>-0.73106177324301846</v>
      </c>
    </row>
    <row r="194" spans="1:9" x14ac:dyDescent="0.3">
      <c r="A194" s="2">
        <v>67</v>
      </c>
      <c r="D194" s="14" t="s">
        <v>64</v>
      </c>
      <c r="E194" s="14">
        <v>56</v>
      </c>
      <c r="G194" s="14" t="s">
        <v>64</v>
      </c>
      <c r="H194" s="14">
        <v>56</v>
      </c>
    </row>
    <row r="195" spans="1:9" x14ac:dyDescent="0.3">
      <c r="A195" s="2">
        <v>42</v>
      </c>
      <c r="D195" s="14" t="s">
        <v>65</v>
      </c>
      <c r="E195" s="14">
        <v>39</v>
      </c>
      <c r="G195" s="14" t="s">
        <v>65</v>
      </c>
      <c r="H195" s="14">
        <v>39</v>
      </c>
    </row>
    <row r="196" spans="1:9" x14ac:dyDescent="0.3">
      <c r="A196" s="2">
        <v>88</v>
      </c>
      <c r="D196" s="14" t="s">
        <v>66</v>
      </c>
      <c r="E196" s="14">
        <v>95</v>
      </c>
      <c r="G196" s="14" t="s">
        <v>66</v>
      </c>
      <c r="H196" s="14">
        <v>95</v>
      </c>
    </row>
    <row r="197" spans="1:9" x14ac:dyDescent="0.3">
      <c r="A197" s="2">
        <v>90</v>
      </c>
      <c r="D197" s="14" t="s">
        <v>67</v>
      </c>
      <c r="E197" s="14">
        <v>2704</v>
      </c>
      <c r="G197" s="14" t="s">
        <v>67</v>
      </c>
      <c r="H197" s="14">
        <v>2704</v>
      </c>
    </row>
    <row r="198" spans="1:9" ht="17.25" thickBot="1" x14ac:dyDescent="0.35">
      <c r="A198" s="2">
        <v>90</v>
      </c>
      <c r="D198" s="15" t="s">
        <v>68</v>
      </c>
      <c r="E198" s="15">
        <v>36</v>
      </c>
      <c r="G198" s="14" t="s">
        <v>68</v>
      </c>
      <c r="H198" s="14">
        <v>36</v>
      </c>
    </row>
    <row r="199" spans="1:9" x14ac:dyDescent="0.3">
      <c r="A199" s="2">
        <v>86</v>
      </c>
      <c r="G199" s="14" t="s">
        <v>86</v>
      </c>
      <c r="H199" s="14">
        <v>95</v>
      </c>
    </row>
    <row r="200" spans="1:9" x14ac:dyDescent="0.3">
      <c r="A200" s="2">
        <v>82</v>
      </c>
      <c r="G200" s="14" t="s">
        <v>87</v>
      </c>
      <c r="H200" s="14">
        <v>39</v>
      </c>
    </row>
    <row r="201" spans="1:9" ht="17.25" thickBot="1" x14ac:dyDescent="0.35">
      <c r="A201" s="2">
        <v>60</v>
      </c>
      <c r="G201" s="15" t="s">
        <v>88</v>
      </c>
      <c r="H201" s="15">
        <v>5.5583719877710083</v>
      </c>
    </row>
    <row r="202" spans="1:9" x14ac:dyDescent="0.3">
      <c r="A202" s="2">
        <v>47</v>
      </c>
      <c r="E202" s="2"/>
      <c r="F202" s="2"/>
      <c r="G202" s="2"/>
      <c r="H202" s="2"/>
      <c r="I202" s="6"/>
    </row>
    <row r="203" spans="1:9" x14ac:dyDescent="0.3">
      <c r="A203" s="2">
        <v>79</v>
      </c>
      <c r="E203" s="2"/>
      <c r="F203" s="2"/>
      <c r="G203" s="2"/>
      <c r="H203" s="2"/>
      <c r="I203" s="6"/>
    </row>
    <row r="204" spans="1:9" x14ac:dyDescent="0.3">
      <c r="A204" s="2">
        <v>95</v>
      </c>
      <c r="E204" s="2"/>
      <c r="F204" s="2"/>
      <c r="G204" s="2"/>
      <c r="H204" s="2"/>
      <c r="I204" s="6"/>
    </row>
    <row r="205" spans="1:9" x14ac:dyDescent="0.3">
      <c r="A205" s="2">
        <v>48</v>
      </c>
      <c r="E205" s="2"/>
      <c r="F205" s="2"/>
      <c r="G205" s="2"/>
      <c r="H205" s="2"/>
      <c r="I205" s="6"/>
    </row>
    <row r="206" spans="1:9" x14ac:dyDescent="0.3">
      <c r="A206" s="2">
        <v>85</v>
      </c>
      <c r="D206" s="2"/>
      <c r="E206" s="2"/>
      <c r="F206" s="2"/>
      <c r="G206" s="2"/>
      <c r="H206" s="2"/>
      <c r="I206" s="6"/>
    </row>
    <row r="207" spans="1:9" x14ac:dyDescent="0.3">
      <c r="A207" s="2">
        <v>83</v>
      </c>
      <c r="D207" s="2"/>
      <c r="E207" s="2"/>
      <c r="F207" s="2"/>
      <c r="G207" s="2"/>
      <c r="H207" s="2"/>
      <c r="I207" s="6"/>
    </row>
    <row r="208" spans="1:9" x14ac:dyDescent="0.3">
      <c r="A208" s="2">
        <v>54</v>
      </c>
      <c r="D208" s="2"/>
      <c r="E208" s="2"/>
      <c r="F208" s="2"/>
      <c r="G208" s="2"/>
      <c r="H208" s="2"/>
      <c r="I208" s="6"/>
    </row>
    <row r="209" spans="1:9" x14ac:dyDescent="0.3">
      <c r="A209" s="2">
        <v>76</v>
      </c>
      <c r="D209" s="2"/>
      <c r="E209" s="2"/>
      <c r="F209" s="2"/>
      <c r="G209" s="2"/>
      <c r="H209" s="2"/>
      <c r="I209" s="6"/>
    </row>
    <row r="210" spans="1:9" x14ac:dyDescent="0.3">
      <c r="A210" s="2">
        <v>60</v>
      </c>
      <c r="C210" s="2"/>
      <c r="D210" s="2"/>
      <c r="E210" s="2"/>
      <c r="F210" s="2"/>
      <c r="G210" s="2"/>
      <c r="H210" s="2"/>
      <c r="I210" s="6"/>
    </row>
    <row r="211" spans="1:9" x14ac:dyDescent="0.3">
      <c r="A211" s="2">
        <v>39</v>
      </c>
      <c r="C211" s="2"/>
      <c r="D211" s="2"/>
      <c r="E211" s="2"/>
      <c r="F211" s="2"/>
      <c r="G211" s="2"/>
      <c r="H211" s="2"/>
      <c r="I211" s="6"/>
    </row>
    <row r="212" spans="1:9" x14ac:dyDescent="0.3">
      <c r="A212" s="2">
        <v>80</v>
      </c>
      <c r="C212" s="2"/>
      <c r="D212" s="2"/>
      <c r="E212" s="2"/>
      <c r="F212" s="2"/>
      <c r="G212" s="2"/>
      <c r="H212" s="2"/>
      <c r="I212" s="6"/>
    </row>
    <row r="213" spans="1:9" x14ac:dyDescent="0.3">
      <c r="A213" s="2">
        <v>88</v>
      </c>
      <c r="C213" s="2"/>
      <c r="D213" s="2"/>
      <c r="E213" s="2"/>
      <c r="F213" s="2"/>
      <c r="G213" s="2"/>
      <c r="H213" s="2"/>
      <c r="I213" s="6"/>
    </row>
    <row r="214" spans="1:9" x14ac:dyDescent="0.3">
      <c r="A214" s="2">
        <v>70</v>
      </c>
      <c r="B214" s="2"/>
      <c r="C214" s="2"/>
      <c r="D214" s="2"/>
      <c r="E214" s="2"/>
      <c r="F214" s="2"/>
      <c r="G214" s="2"/>
      <c r="H214" s="2"/>
      <c r="I214" s="6"/>
    </row>
    <row r="215" spans="1:9" x14ac:dyDescent="0.3">
      <c r="A215" s="2">
        <v>95</v>
      </c>
      <c r="B215" s="2"/>
      <c r="C215" s="2"/>
      <c r="D215" s="2"/>
      <c r="E215" s="2"/>
      <c r="F215" s="2"/>
      <c r="G215" s="2"/>
      <c r="H215" s="2"/>
      <c r="I215" s="6"/>
    </row>
    <row r="216" spans="1:9" x14ac:dyDescent="0.3">
      <c r="A216" s="2">
        <v>91</v>
      </c>
      <c r="B216" s="2"/>
      <c r="C216" s="2"/>
      <c r="D216" s="2"/>
      <c r="E216" s="2"/>
      <c r="F216" s="2"/>
      <c r="G216" s="2"/>
      <c r="H216" s="2"/>
      <c r="I216" s="6"/>
    </row>
    <row r="217" spans="1:9" x14ac:dyDescent="0.3">
      <c r="A217" s="2">
        <v>81</v>
      </c>
      <c r="B217" s="2"/>
      <c r="C217" s="2"/>
      <c r="D217" s="2"/>
      <c r="E217" s="2"/>
      <c r="F217" s="2"/>
      <c r="G217" s="2"/>
      <c r="H217" s="2"/>
      <c r="I217" s="6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6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 t="s">
        <v>72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2">
        <v>53</v>
      </c>
    </row>
    <row r="225" spans="1:9" ht="17.25" thickBot="1" x14ac:dyDescent="0.35">
      <c r="A225" s="2">
        <v>83</v>
      </c>
    </row>
    <row r="226" spans="1:9" x14ac:dyDescent="0.3">
      <c r="A226" s="2">
        <v>67</v>
      </c>
      <c r="D226" s="16" t="s">
        <v>71</v>
      </c>
      <c r="E226" s="16"/>
    </row>
    <row r="227" spans="1:9" x14ac:dyDescent="0.3">
      <c r="A227" s="2">
        <v>85</v>
      </c>
      <c r="D227" s="14"/>
      <c r="E227" s="14"/>
      <c r="F227" s="2"/>
    </row>
    <row r="228" spans="1:9" x14ac:dyDescent="0.3">
      <c r="A228" s="2">
        <v>78</v>
      </c>
      <c r="D228" s="14" t="s">
        <v>56</v>
      </c>
      <c r="E228" s="14">
        <v>75</v>
      </c>
      <c r="F228" s="2"/>
      <c r="I228" s="3"/>
    </row>
    <row r="229" spans="1:9" x14ac:dyDescent="0.3">
      <c r="A229" s="2">
        <v>85</v>
      </c>
      <c r="D229" s="14" t="s">
        <v>57</v>
      </c>
      <c r="E229" s="14">
        <v>1.5212776585113297</v>
      </c>
      <c r="F229" s="6"/>
      <c r="I229" s="3"/>
    </row>
    <row r="230" spans="1:9" x14ac:dyDescent="0.3">
      <c r="A230" s="2">
        <v>88</v>
      </c>
      <c r="D230" s="14" t="s">
        <v>58</v>
      </c>
      <c r="E230" s="14">
        <v>77</v>
      </c>
      <c r="F230" s="6"/>
      <c r="I230" s="3"/>
    </row>
    <row r="231" spans="1:9" x14ac:dyDescent="0.3">
      <c r="A231" s="2">
        <v>73</v>
      </c>
      <c r="D231" s="14" t="s">
        <v>59</v>
      </c>
      <c r="E231" s="14">
        <v>85</v>
      </c>
      <c r="F231" s="6"/>
      <c r="I231" s="3"/>
    </row>
    <row r="232" spans="1:9" x14ac:dyDescent="0.3">
      <c r="A232" s="2">
        <v>72</v>
      </c>
      <c r="D232" s="14" t="s">
        <v>60</v>
      </c>
      <c r="E232" s="14">
        <v>9.1276659510679785</v>
      </c>
      <c r="F232" s="6"/>
    </row>
    <row r="233" spans="1:9" x14ac:dyDescent="0.3">
      <c r="A233" s="2">
        <v>78</v>
      </c>
      <c r="D233" s="14" t="s">
        <v>61</v>
      </c>
      <c r="E233" s="14">
        <v>83.314285714285717</v>
      </c>
      <c r="F233" s="6"/>
    </row>
    <row r="234" spans="1:9" x14ac:dyDescent="0.3">
      <c r="A234" s="2">
        <v>68</v>
      </c>
      <c r="D234" s="14" t="s">
        <v>62</v>
      </c>
      <c r="E234" s="14">
        <v>-0.21731865899421754</v>
      </c>
      <c r="F234" s="6"/>
    </row>
    <row r="235" spans="1:9" x14ac:dyDescent="0.3">
      <c r="A235" s="2">
        <v>83</v>
      </c>
      <c r="D235" s="14" t="s">
        <v>63</v>
      </c>
      <c r="E235" s="14">
        <v>-0.59605284849495455</v>
      </c>
      <c r="F235" s="6"/>
    </row>
    <row r="236" spans="1:9" x14ac:dyDescent="0.3">
      <c r="A236" s="2">
        <v>78</v>
      </c>
      <c r="B236" s="2"/>
      <c r="D236" s="14" t="s">
        <v>64</v>
      </c>
      <c r="E236" s="14">
        <v>37</v>
      </c>
      <c r="F236" s="6"/>
    </row>
    <row r="237" spans="1:9" x14ac:dyDescent="0.3">
      <c r="A237" s="2">
        <v>68</v>
      </c>
      <c r="B237" s="2"/>
      <c r="D237" s="14" t="s">
        <v>65</v>
      </c>
      <c r="E237" s="14">
        <v>53</v>
      </c>
      <c r="F237" s="6"/>
    </row>
    <row r="238" spans="1:9" x14ac:dyDescent="0.3">
      <c r="A238" s="2">
        <v>85</v>
      </c>
      <c r="B238" s="2"/>
      <c r="D238" s="14" t="s">
        <v>66</v>
      </c>
      <c r="E238" s="14">
        <v>90</v>
      </c>
      <c r="F238" s="6"/>
    </row>
    <row r="239" spans="1:9" x14ac:dyDescent="0.3">
      <c r="A239" s="2">
        <v>85</v>
      </c>
      <c r="B239" s="2"/>
      <c r="C239" s="2"/>
      <c r="D239" s="14" t="s">
        <v>67</v>
      </c>
      <c r="E239" s="14">
        <v>2712</v>
      </c>
      <c r="F239" s="6"/>
    </row>
    <row r="240" spans="1:9" ht="17.25" thickBot="1" x14ac:dyDescent="0.35">
      <c r="A240" s="2">
        <v>86</v>
      </c>
      <c r="C240" s="2"/>
      <c r="D240" s="15" t="s">
        <v>68</v>
      </c>
      <c r="E240" s="15">
        <v>36</v>
      </c>
      <c r="F240" s="6"/>
    </row>
    <row r="241" spans="1:6" x14ac:dyDescent="0.3">
      <c r="A241" s="2">
        <v>76</v>
      </c>
      <c r="C241" s="2"/>
      <c r="F241" s="6"/>
    </row>
    <row r="242" spans="1:6" x14ac:dyDescent="0.3">
      <c r="A242" s="2">
        <v>82</v>
      </c>
      <c r="C242" s="2"/>
      <c r="D242" s="2"/>
      <c r="E242" s="2"/>
      <c r="F242" s="6"/>
    </row>
    <row r="243" spans="1:6" x14ac:dyDescent="0.3">
      <c r="A243" s="2">
        <v>60</v>
      </c>
    </row>
    <row r="244" spans="1:6" x14ac:dyDescent="0.3">
      <c r="A244" s="2">
        <v>58</v>
      </c>
    </row>
    <row r="245" spans="1:6" x14ac:dyDescent="0.3">
      <c r="A245" s="2">
        <v>72</v>
      </c>
    </row>
    <row r="246" spans="1:6" x14ac:dyDescent="0.3">
      <c r="A246" s="2">
        <v>90</v>
      </c>
    </row>
    <row r="247" spans="1:6" x14ac:dyDescent="0.3">
      <c r="A247" s="2">
        <v>59</v>
      </c>
    </row>
    <row r="248" spans="1:6" x14ac:dyDescent="0.3">
      <c r="A248" s="2">
        <v>83</v>
      </c>
    </row>
    <row r="249" spans="1:6" x14ac:dyDescent="0.3">
      <c r="A249" s="2">
        <v>81</v>
      </c>
    </row>
    <row r="250" spans="1:6" x14ac:dyDescent="0.3">
      <c r="A250" s="2">
        <v>65</v>
      </c>
    </row>
    <row r="251" spans="1:6" x14ac:dyDescent="0.3">
      <c r="A251" s="2">
        <v>70</v>
      </c>
    </row>
    <row r="252" spans="1:6" x14ac:dyDescent="0.3">
      <c r="A252" s="2">
        <v>70</v>
      </c>
    </row>
    <row r="253" spans="1:6" x14ac:dyDescent="0.3">
      <c r="A253" s="2">
        <v>75</v>
      </c>
    </row>
    <row r="254" spans="1:6" x14ac:dyDescent="0.3">
      <c r="A254" s="2">
        <v>80</v>
      </c>
    </row>
    <row r="255" spans="1:6" x14ac:dyDescent="0.3">
      <c r="A255" s="2">
        <v>82</v>
      </c>
    </row>
    <row r="256" spans="1:6" x14ac:dyDescent="0.3">
      <c r="A256" s="2">
        <v>72</v>
      </c>
    </row>
    <row r="257" spans="1:1" x14ac:dyDescent="0.3">
      <c r="A257" s="2">
        <v>78</v>
      </c>
    </row>
    <row r="258" spans="1:1" x14ac:dyDescent="0.3">
      <c r="A258" s="2">
        <v>71</v>
      </c>
    </row>
    <row r="259" spans="1:1" x14ac:dyDescent="0.3">
      <c r="A259" s="2">
        <v>73</v>
      </c>
    </row>
  </sheetData>
  <sortState ref="E39:E43">
    <sortCondition ref="E39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이기성</dc:creator>
  <cp:lastModifiedBy>konkuk</cp:lastModifiedBy>
  <dcterms:created xsi:type="dcterms:W3CDTF">2010-04-08T04:51:41Z</dcterms:created>
  <dcterms:modified xsi:type="dcterms:W3CDTF">2015-09-21T08:17:01Z</dcterms:modified>
</cp:coreProperties>
</file>