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255\OneDrive\바탕 화면\lot\be-lotting\excel-testing\"/>
    </mc:Choice>
  </mc:AlternateContent>
  <xr:revisionPtr revIDLastSave="0" documentId="8_{FBBF302F-61BB-4532-BFE2-5C56120406FC}" xr6:coauthVersionLast="47" xr6:coauthVersionMax="47" xr10:uidLastSave="{00000000-0000-0000-0000-000000000000}"/>
  <bookViews>
    <workbookView xWindow="-15" yWindow="0" windowWidth="19815" windowHeight="15585" tabRatio="837" firstSheet="6" activeTab="7" xr2:uid="{2B3D2DD0-3177-456C-A26D-25F63D38C3DE}"/>
  </bookViews>
  <sheets>
    <sheet name="1차" sheetId="2" r:id="rId1"/>
    <sheet name="1-2차" sheetId="1" r:id="rId2"/>
    <sheet name="1-3차" sheetId="3" r:id="rId3"/>
    <sheet name="1-4차(할인)" sheetId="7" r:id="rId4"/>
    <sheet name="1-5차(2000만원)" sheetId="8" r:id="rId5"/>
    <sheet name="돼지머리" sheetId="5" r:id="rId6"/>
    <sheet name="2차" sheetId="6" r:id="rId7"/>
    <sheet name="1차(총회시의결)" sheetId="9" r:id="rId8"/>
    <sheet name="1-2차(총회시의결)" sheetId="10" r:id="rId9"/>
    <sheet name="1-3차(총회시의결)" sheetId="13" r:id="rId10"/>
    <sheet name="1-4차(총회시의결)" sheetId="11" r:id="rId11"/>
    <sheet name="돼지머리(총회시의결)" sheetId="14" r:id="rId12"/>
    <sheet name="1-5차(총회시의결)" sheetId="12" r:id="rId13"/>
    <sheet name="돼지머리인하(총회시의결)" sheetId="16" r:id="rId14"/>
    <sheet name="2차(총회시의결)" sheetId="15" r:id="rId15"/>
  </sheets>
  <externalReferences>
    <externalReference r:id="rId16"/>
    <externalReference r:id="rId17"/>
    <externalReference r:id="rId18"/>
  </externalReferences>
  <definedNames>
    <definedName name="_Fill" localSheetId="2" hidden="1">#REF!</definedName>
    <definedName name="_Fill" localSheetId="9" hidden="1">#REF!</definedName>
    <definedName name="_Fill" localSheetId="10" hidden="1">#REF!</definedName>
    <definedName name="_Fill" localSheetId="3" hidden="1">#REF!</definedName>
    <definedName name="_Fill" localSheetId="4" hidden="1">#REF!</definedName>
    <definedName name="_Fill" localSheetId="12" hidden="1">#REF!</definedName>
    <definedName name="_Fill" localSheetId="0" hidden="1">#REF!</definedName>
    <definedName name="_Fill" localSheetId="7" hidden="1">#REF!</definedName>
    <definedName name="_Fill" localSheetId="6" hidden="1">#REF!</definedName>
    <definedName name="_Fill" localSheetId="14" hidden="1">#REF!</definedName>
    <definedName name="_Fill" hidden="1">#REF!</definedName>
    <definedName name="\a">#N/A</definedName>
    <definedName name="\b">#N/A</definedName>
    <definedName name="_xlnm.Print_Area" localSheetId="1">'1-2차'!$A$1:$S$34</definedName>
    <definedName name="_xlnm.Print_Area" localSheetId="8">'1-2차(총회시의결)'!$A$1:$V$35</definedName>
    <definedName name="_xlnm.Print_Area" localSheetId="2">'1-3차'!$A$1:$S$34</definedName>
    <definedName name="_xlnm.Print_Area" localSheetId="9">'1-3차(총회시의결)'!$A$1:$U$35</definedName>
    <definedName name="_xlnm.Print_Area" localSheetId="10">'1-4차(총회시의결)'!$A$1:$V$35</definedName>
    <definedName name="_xlnm.Print_Area" localSheetId="3">'1-4차(할인)'!$A$1:$S$34</definedName>
    <definedName name="_xlnm.Print_Area" localSheetId="4">'1-5차(2000만원)'!$A$1:$S$34</definedName>
    <definedName name="_xlnm.Print_Area" localSheetId="12">'1-5차(총회시의결)'!$A$1:$T$35</definedName>
    <definedName name="_xlnm.Print_Area" localSheetId="0">'1차'!$A$1:$R$29</definedName>
    <definedName name="_xlnm.Print_Area" localSheetId="7">'1차(총회시의결)'!$A$1:$R$29</definedName>
    <definedName name="_xlnm.Print_Area" localSheetId="6">'2차'!$A$1:$S$34</definedName>
    <definedName name="_xlnm.Print_Area" localSheetId="14">'2차(총회시의결)'!$A$1:$U$35</definedName>
    <definedName name="_xlnm.Print_Area" localSheetId="11">'돼지머리(총회시의결)'!$A$1:$U$35</definedName>
    <definedName name="_xlnm.Print_Area" localSheetId="13">'돼지머리인하(총회시의결)'!$A$1:$U$35</definedName>
    <definedName name="가계약주택형" localSheetId="2">#REF!</definedName>
    <definedName name="가계약주택형" localSheetId="9">#REF!</definedName>
    <definedName name="가계약주택형" localSheetId="10">#REF!</definedName>
    <definedName name="가계약주택형" localSheetId="3">#REF!</definedName>
    <definedName name="가계약주택형" localSheetId="4">#REF!</definedName>
    <definedName name="가계약주택형" localSheetId="12">#REF!</definedName>
    <definedName name="가계약주택형" localSheetId="0">#REF!</definedName>
    <definedName name="가계약주택형" localSheetId="7">#REF!</definedName>
    <definedName name="가계약주택형" localSheetId="6">#REF!</definedName>
    <definedName name="가계약주택형" localSheetId="14">#REF!</definedName>
    <definedName name="가계약주택형" localSheetId="5">#REF!</definedName>
    <definedName name="가계약주택형" localSheetId="11">#REF!</definedName>
    <definedName name="가계약주택형" localSheetId="13">#REF!</definedName>
    <definedName name="가계약주택형">#REF!</definedName>
    <definedName name="ㄴㄴ" localSheetId="2">#REF!</definedName>
    <definedName name="ㄴㄴ" localSheetId="9">#REF!</definedName>
    <definedName name="ㄴㄴ" localSheetId="0">#REF!</definedName>
    <definedName name="ㄴㄴ" localSheetId="7">#REF!</definedName>
    <definedName name="ㄴㄴ" localSheetId="6">#REF!</definedName>
    <definedName name="ㄴㄴ" localSheetId="14">#REF!</definedName>
    <definedName name="ㄴㄴ">#REF!</definedName>
    <definedName name="방명록_날짜" localSheetId="2">#REF!</definedName>
    <definedName name="방명록_날짜" localSheetId="9">#REF!</definedName>
    <definedName name="방명록_날짜" localSheetId="0">#REF!</definedName>
    <definedName name="방명록_날짜" localSheetId="7">#REF!</definedName>
    <definedName name="방명록_날짜" localSheetId="6">#REF!</definedName>
    <definedName name="방명록_날짜" localSheetId="14">#REF!</definedName>
    <definedName name="방명록_날짜">#REF!</definedName>
    <definedName name="ㅇㄴㅁㅇ" localSheetId="2">#REF!</definedName>
    <definedName name="ㅇㄴㅁㅇ" localSheetId="9">#REF!</definedName>
    <definedName name="ㅇㄴㅁㅇ" localSheetId="0">#REF!</definedName>
    <definedName name="ㅇㄴㅁㅇ" localSheetId="7">#REF!</definedName>
    <definedName name="ㅇㄴㅁㅇ" localSheetId="6">#REF!</definedName>
    <definedName name="ㅇㄴㅁㅇ" localSheetId="14">#REF!</definedName>
    <definedName name="ㅇㄴㅁㅇ">#REF!</definedName>
    <definedName name="워킹_지명" localSheetId="2">#REF!</definedName>
    <definedName name="워킹_지명" localSheetId="9">#REF!</definedName>
    <definedName name="워킹_지명" localSheetId="0">#REF!</definedName>
    <definedName name="워킹_지명" localSheetId="7">#REF!</definedName>
    <definedName name="워킹_지명" localSheetId="6">#REF!</definedName>
    <definedName name="워킹_지명" localSheetId="14">#REF!</definedName>
    <definedName name="워킹_지명">#REF!</definedName>
    <definedName name="인바운드" localSheetId="2">#REF!</definedName>
    <definedName name="인바운드" localSheetId="9">#REF!</definedName>
    <definedName name="인바운드" localSheetId="0">#REF!</definedName>
    <definedName name="인바운드" localSheetId="7">#REF!</definedName>
    <definedName name="인바운드" localSheetId="6">#REF!</definedName>
    <definedName name="인바운드" localSheetId="14">#REF!</definedName>
    <definedName name="인바운드">#REF!</definedName>
    <definedName name="임대주택표준건축비" localSheetId="2">#REF!</definedName>
    <definedName name="임대주택표준건축비" localSheetId="9">#REF!</definedName>
    <definedName name="임대주택표준건축비" localSheetId="10">#REF!</definedName>
    <definedName name="임대주택표준건축비" localSheetId="3">#REF!</definedName>
    <definedName name="임대주택표준건축비" localSheetId="4">#REF!</definedName>
    <definedName name="임대주택표준건축비" localSheetId="12">#REF!</definedName>
    <definedName name="임대주택표준건축비" localSheetId="0">#REF!</definedName>
    <definedName name="임대주택표준건축비" localSheetId="7">#REF!</definedName>
    <definedName name="임대주택표준건축비" localSheetId="6">#REF!</definedName>
    <definedName name="임대주택표준건축비" localSheetId="14">#REF!</definedName>
    <definedName name="임대주택표준건축비">#REF!</definedName>
    <definedName name="청" localSheetId="2">#REF!</definedName>
    <definedName name="청" localSheetId="9">#REF!</definedName>
    <definedName name="청" localSheetId="10">#REF!</definedName>
    <definedName name="청" localSheetId="3">#REF!</definedName>
    <definedName name="청" localSheetId="4">#REF!</definedName>
    <definedName name="청" localSheetId="12">#REF!</definedName>
    <definedName name="청" localSheetId="0">#REF!</definedName>
    <definedName name="청" localSheetId="7">#REF!</definedName>
    <definedName name="청" localSheetId="6">#REF!</definedName>
    <definedName name="청" localSheetId="14">#REF!</definedName>
    <definedName name="청">#REF!</definedName>
    <definedName name="청약자_시" localSheetId="2">#REF!</definedName>
    <definedName name="청약자_시" localSheetId="9">#REF!</definedName>
    <definedName name="청약자_시" localSheetId="0">#REF!</definedName>
    <definedName name="청약자_시" localSheetId="7">#REF!</definedName>
    <definedName name="청약자_시" localSheetId="6">#REF!</definedName>
    <definedName name="청약자_시" localSheetId="14">#REF!</definedName>
    <definedName name="청약자_시">#REF!</definedName>
    <definedName name="청약자_지역별" localSheetId="2">#REF!</definedName>
    <definedName name="청약자_지역별" localSheetId="9">#REF!</definedName>
    <definedName name="청약자_지역별" localSheetId="0">#REF!</definedName>
    <definedName name="청약자_지역별" localSheetId="7">#REF!</definedName>
    <definedName name="청약자_지역별" localSheetId="6">#REF!</definedName>
    <definedName name="청약자_지역별" localSheetId="14">#REF!</definedName>
    <definedName name="청약자_지역별">#REF!</definedName>
    <definedName name="행정동" localSheetId="2">#REF!</definedName>
    <definedName name="행정동" localSheetId="9">#REF!</definedName>
    <definedName name="행정동" localSheetId="0">#REF!</definedName>
    <definedName name="행정동" localSheetId="7">#REF!</definedName>
    <definedName name="행정동" localSheetId="6">#REF!</definedName>
    <definedName name="행정동" localSheetId="14">#REF!</definedName>
    <definedName name="행정동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6" l="1"/>
  <c r="H32" i="16"/>
  <c r="H31" i="16"/>
  <c r="H30" i="16"/>
  <c r="H29" i="16"/>
  <c r="H28" i="16"/>
  <c r="H27" i="16"/>
  <c r="H25" i="16"/>
  <c r="H24" i="16"/>
  <c r="H23" i="16"/>
  <c r="H22" i="16"/>
  <c r="H21" i="16"/>
  <c r="H20" i="16"/>
  <c r="H19" i="16"/>
  <c r="H17" i="16"/>
  <c r="H16" i="16"/>
  <c r="H15" i="16"/>
  <c r="H13" i="16"/>
  <c r="H12" i="16"/>
  <c r="H11" i="16"/>
  <c r="H8" i="16"/>
  <c r="H9" i="16"/>
  <c r="F34" i="16"/>
  <c r="U33" i="16"/>
  <c r="R33" i="16" s="1"/>
  <c r="T33" i="16"/>
  <c r="U32" i="16"/>
  <c r="N32" i="16" s="1"/>
  <c r="T32" i="16"/>
  <c r="U31" i="16"/>
  <c r="P31" i="16" s="1"/>
  <c r="R31" i="16"/>
  <c r="Q31" i="16"/>
  <c r="T31" i="16"/>
  <c r="U30" i="16"/>
  <c r="Q30" i="16" s="1"/>
  <c r="T30" i="16"/>
  <c r="U29" i="16"/>
  <c r="R29" i="16" s="1"/>
  <c r="T29" i="16"/>
  <c r="U28" i="16"/>
  <c r="R28" i="16" s="1"/>
  <c r="T28" i="16"/>
  <c r="U27" i="16"/>
  <c r="R27" i="16" s="1"/>
  <c r="T27" i="16"/>
  <c r="F26" i="16"/>
  <c r="U25" i="16"/>
  <c r="Q25" i="16" s="1"/>
  <c r="R25" i="16"/>
  <c r="T25" i="16"/>
  <c r="U24" i="16"/>
  <c r="R24" i="16" s="1"/>
  <c r="T24" i="16"/>
  <c r="U23" i="16"/>
  <c r="P23" i="16" s="1"/>
  <c r="R23" i="16"/>
  <c r="T23" i="16"/>
  <c r="U22" i="16"/>
  <c r="Q22" i="16" s="1"/>
  <c r="T22" i="16"/>
  <c r="U21" i="16"/>
  <c r="R21" i="16" s="1"/>
  <c r="T21" i="16"/>
  <c r="U20" i="16"/>
  <c r="R20" i="16" s="1"/>
  <c r="T20" i="16"/>
  <c r="U19" i="16"/>
  <c r="R19" i="16" s="1"/>
  <c r="T19" i="16"/>
  <c r="F18" i="16"/>
  <c r="U17" i="16"/>
  <c r="M17" i="16" s="1"/>
  <c r="P17" i="16"/>
  <c r="O17" i="16"/>
  <c r="N17" i="16"/>
  <c r="T17" i="16"/>
  <c r="U16" i="16"/>
  <c r="N16" i="16" s="1"/>
  <c r="T16" i="16"/>
  <c r="U15" i="16"/>
  <c r="P15" i="16" s="1"/>
  <c r="T15" i="16"/>
  <c r="F14" i="16"/>
  <c r="U13" i="16"/>
  <c r="R13" i="16" s="1"/>
  <c r="T13" i="16"/>
  <c r="U12" i="16"/>
  <c r="R12" i="16" s="1"/>
  <c r="T12" i="16"/>
  <c r="U11" i="16"/>
  <c r="R11" i="16" s="1"/>
  <c r="T11" i="16"/>
  <c r="F10" i="16"/>
  <c r="F35" i="16" s="1"/>
  <c r="U9" i="16"/>
  <c r="M9" i="16" s="1"/>
  <c r="R9" i="16"/>
  <c r="Q9" i="16"/>
  <c r="P9" i="16"/>
  <c r="O9" i="16"/>
  <c r="N9" i="16"/>
  <c r="T9" i="16"/>
  <c r="U8" i="16"/>
  <c r="N8" i="16" s="1"/>
  <c r="R8" i="16"/>
  <c r="Q8" i="16"/>
  <c r="P8" i="16"/>
  <c r="O8" i="16"/>
  <c r="M8" i="16"/>
  <c r="T8" i="16"/>
  <c r="U7" i="16"/>
  <c r="P7" i="16" s="1"/>
  <c r="T7" i="16"/>
  <c r="R7" i="16"/>
  <c r="Q7" i="16"/>
  <c r="H7" i="16"/>
  <c r="M33" i="16" l="1"/>
  <c r="N33" i="16"/>
  <c r="M27" i="16"/>
  <c r="O32" i="16"/>
  <c r="O33" i="16"/>
  <c r="N27" i="16"/>
  <c r="M30" i="16"/>
  <c r="P32" i="16"/>
  <c r="P33" i="16"/>
  <c r="P27" i="16"/>
  <c r="R30" i="16"/>
  <c r="Q32" i="16"/>
  <c r="Q33" i="16"/>
  <c r="M19" i="16"/>
  <c r="M24" i="16"/>
  <c r="N19" i="16"/>
  <c r="M22" i="16"/>
  <c r="N24" i="16"/>
  <c r="M25" i="16"/>
  <c r="P19" i="16"/>
  <c r="R22" i="16"/>
  <c r="O24" i="16"/>
  <c r="N25" i="16"/>
  <c r="P24" i="16"/>
  <c r="O25" i="16"/>
  <c r="Q24" i="16"/>
  <c r="P25" i="16"/>
  <c r="Q23" i="16"/>
  <c r="O16" i="16"/>
  <c r="P16" i="16"/>
  <c r="Q16" i="16"/>
  <c r="Q17" i="16"/>
  <c r="M16" i="16"/>
  <c r="R16" i="16"/>
  <c r="R17" i="16"/>
  <c r="R15" i="16"/>
  <c r="Q15" i="16"/>
  <c r="M11" i="16"/>
  <c r="N11" i="16"/>
  <c r="O11" i="16"/>
  <c r="P11" i="16"/>
  <c r="M12" i="16"/>
  <c r="N12" i="16"/>
  <c r="M13" i="16"/>
  <c r="O19" i="16"/>
  <c r="N20" i="16"/>
  <c r="M21" i="16"/>
  <c r="O27" i="16"/>
  <c r="N28" i="16"/>
  <c r="M29" i="16"/>
  <c r="R32" i="16"/>
  <c r="M28" i="16"/>
  <c r="O12" i="16"/>
  <c r="N13" i="16"/>
  <c r="O20" i="16"/>
  <c r="N21" i="16"/>
  <c r="O28" i="16"/>
  <c r="N29" i="16"/>
  <c r="M20" i="16"/>
  <c r="M7" i="16"/>
  <c r="Q11" i="16"/>
  <c r="P12" i="16"/>
  <c r="O13" i="16"/>
  <c r="M15" i="16"/>
  <c r="Q19" i="16"/>
  <c r="P20" i="16"/>
  <c r="O21" i="16"/>
  <c r="N22" i="16"/>
  <c r="M23" i="16"/>
  <c r="Q27" i="16"/>
  <c r="P28" i="16"/>
  <c r="O29" i="16"/>
  <c r="N30" i="16"/>
  <c r="M31" i="16"/>
  <c r="Q12" i="16"/>
  <c r="P13" i="16"/>
  <c r="N15" i="16"/>
  <c r="Q20" i="16"/>
  <c r="P21" i="16"/>
  <c r="O22" i="16"/>
  <c r="N23" i="16"/>
  <c r="Q28" i="16"/>
  <c r="P29" i="16"/>
  <c r="O30" i="16"/>
  <c r="N31" i="16"/>
  <c r="M32" i="16"/>
  <c r="N7" i="16"/>
  <c r="O7" i="16"/>
  <c r="Q13" i="16"/>
  <c r="O15" i="16"/>
  <c r="Q21" i="16"/>
  <c r="P22" i="16"/>
  <c r="O23" i="16"/>
  <c r="Q29" i="16"/>
  <c r="P30" i="16"/>
  <c r="O31" i="16"/>
  <c r="U33" i="15"/>
  <c r="R33" i="15"/>
  <c r="Q33" i="15"/>
  <c r="P33" i="15"/>
  <c r="O33" i="15"/>
  <c r="N33" i="15"/>
  <c r="M33" i="15"/>
  <c r="R32" i="15"/>
  <c r="Q32" i="15"/>
  <c r="P32" i="15"/>
  <c r="O32" i="15"/>
  <c r="N32" i="15"/>
  <c r="M32" i="15"/>
  <c r="R31" i="15"/>
  <c r="Q31" i="15"/>
  <c r="P31" i="15"/>
  <c r="O31" i="15"/>
  <c r="N31" i="15"/>
  <c r="M31" i="15"/>
  <c r="R30" i="15"/>
  <c r="Q30" i="15"/>
  <c r="P30" i="15"/>
  <c r="O30" i="15"/>
  <c r="N30" i="15"/>
  <c r="M30" i="15"/>
  <c r="R29" i="15"/>
  <c r="Q29" i="15"/>
  <c r="P29" i="15"/>
  <c r="O29" i="15"/>
  <c r="N29" i="15"/>
  <c r="M29" i="15"/>
  <c r="R28" i="15"/>
  <c r="Q28" i="15"/>
  <c r="P28" i="15"/>
  <c r="O28" i="15"/>
  <c r="N28" i="15"/>
  <c r="M28" i="15"/>
  <c r="R27" i="15"/>
  <c r="Q27" i="15"/>
  <c r="P27" i="15"/>
  <c r="O27" i="15"/>
  <c r="N27" i="15"/>
  <c r="M27" i="15"/>
  <c r="R25" i="15"/>
  <c r="Q25" i="15"/>
  <c r="P25" i="15"/>
  <c r="O25" i="15"/>
  <c r="N25" i="15"/>
  <c r="M25" i="15"/>
  <c r="R24" i="15"/>
  <c r="Q24" i="15"/>
  <c r="P24" i="15"/>
  <c r="O24" i="15"/>
  <c r="N24" i="15"/>
  <c r="M24" i="15"/>
  <c r="R23" i="15"/>
  <c r="Q23" i="15"/>
  <c r="P23" i="15"/>
  <c r="O23" i="15"/>
  <c r="N23" i="15"/>
  <c r="M23" i="15"/>
  <c r="R22" i="15"/>
  <c r="Q22" i="15"/>
  <c r="P22" i="15"/>
  <c r="O22" i="15"/>
  <c r="N22" i="15"/>
  <c r="M22" i="15"/>
  <c r="R21" i="15"/>
  <c r="Q21" i="15"/>
  <c r="P21" i="15"/>
  <c r="O21" i="15"/>
  <c r="N21" i="15"/>
  <c r="M21" i="15"/>
  <c r="R20" i="15"/>
  <c r="Q20" i="15"/>
  <c r="P20" i="15"/>
  <c r="O20" i="15"/>
  <c r="N20" i="15"/>
  <c r="M20" i="15"/>
  <c r="R19" i="15"/>
  <c r="Q19" i="15"/>
  <c r="P19" i="15"/>
  <c r="O19" i="15"/>
  <c r="N19" i="15"/>
  <c r="M19" i="15"/>
  <c r="R17" i="15"/>
  <c r="Q17" i="15"/>
  <c r="P17" i="15"/>
  <c r="O17" i="15"/>
  <c r="N17" i="15"/>
  <c r="M17" i="15"/>
  <c r="R16" i="15"/>
  <c r="Q16" i="15"/>
  <c r="P16" i="15"/>
  <c r="O16" i="15"/>
  <c r="N16" i="15"/>
  <c r="M16" i="15"/>
  <c r="R15" i="15"/>
  <c r="Q15" i="15"/>
  <c r="P15" i="15"/>
  <c r="O15" i="15"/>
  <c r="N15" i="15"/>
  <c r="M15" i="15"/>
  <c r="R13" i="15"/>
  <c r="Q13" i="15"/>
  <c r="P13" i="15"/>
  <c r="O13" i="15"/>
  <c r="N13" i="15"/>
  <c r="M13" i="15"/>
  <c r="R12" i="15"/>
  <c r="Q12" i="15"/>
  <c r="P12" i="15"/>
  <c r="O12" i="15"/>
  <c r="N12" i="15"/>
  <c r="M12" i="15"/>
  <c r="R11" i="15"/>
  <c r="Q11" i="15"/>
  <c r="P11" i="15"/>
  <c r="O11" i="15"/>
  <c r="N11" i="15"/>
  <c r="M11" i="15"/>
  <c r="R9" i="15"/>
  <c r="Q9" i="15"/>
  <c r="P9" i="15"/>
  <c r="O9" i="15"/>
  <c r="N9" i="15"/>
  <c r="M9" i="15"/>
  <c r="R8" i="15"/>
  <c r="Q8" i="15"/>
  <c r="P8" i="15"/>
  <c r="O8" i="15"/>
  <c r="N8" i="15"/>
  <c r="M8" i="15"/>
  <c r="O7" i="15"/>
  <c r="N7" i="15"/>
  <c r="M7" i="15"/>
  <c r="R7" i="15"/>
  <c r="Q7" i="15"/>
  <c r="P7" i="15"/>
  <c r="U7" i="15"/>
  <c r="U32" i="15"/>
  <c r="U31" i="15"/>
  <c r="U30" i="15"/>
  <c r="U29" i="15"/>
  <c r="U28" i="15"/>
  <c r="U27" i="15"/>
  <c r="U25" i="15"/>
  <c r="U24" i="15"/>
  <c r="U23" i="15"/>
  <c r="U22" i="15"/>
  <c r="U21" i="15"/>
  <c r="U20" i="15"/>
  <c r="U19" i="15"/>
  <c r="U17" i="15"/>
  <c r="U16" i="15"/>
  <c r="U15" i="15"/>
  <c r="U13" i="15"/>
  <c r="U12" i="15"/>
  <c r="U11" i="15"/>
  <c r="U9" i="15"/>
  <c r="U8" i="15"/>
  <c r="AC6" i="8"/>
  <c r="F34" i="15"/>
  <c r="H33" i="15"/>
  <c r="T33" i="15" s="1"/>
  <c r="H32" i="15"/>
  <c r="T32" i="15" s="1"/>
  <c r="H31" i="15"/>
  <c r="T31" i="15" s="1"/>
  <c r="H30" i="15"/>
  <c r="T30" i="15" s="1"/>
  <c r="H29" i="15"/>
  <c r="T29" i="15" s="1"/>
  <c r="H28" i="15"/>
  <c r="T28" i="15" s="1"/>
  <c r="H27" i="15"/>
  <c r="T27" i="15" s="1"/>
  <c r="F26" i="15"/>
  <c r="H25" i="15"/>
  <c r="T25" i="15" s="1"/>
  <c r="H24" i="15"/>
  <c r="T24" i="15" s="1"/>
  <c r="H23" i="15"/>
  <c r="T23" i="15" s="1"/>
  <c r="H22" i="15"/>
  <c r="T22" i="15" s="1"/>
  <c r="H21" i="15"/>
  <c r="T21" i="15" s="1"/>
  <c r="H20" i="15"/>
  <c r="T20" i="15" s="1"/>
  <c r="H19" i="15"/>
  <c r="T19" i="15" s="1"/>
  <c r="F18" i="15"/>
  <c r="H17" i="15"/>
  <c r="T17" i="15" s="1"/>
  <c r="H16" i="15"/>
  <c r="T16" i="15" s="1"/>
  <c r="H15" i="15"/>
  <c r="T15" i="15" s="1"/>
  <c r="F14" i="15"/>
  <c r="H13" i="15"/>
  <c r="H12" i="15"/>
  <c r="T12" i="15" s="1"/>
  <c r="H11" i="15"/>
  <c r="F10" i="15"/>
  <c r="H9" i="15"/>
  <c r="T9" i="15" s="1"/>
  <c r="H8" i="15"/>
  <c r="T8" i="15" s="1"/>
  <c r="H7" i="15"/>
  <c r="T7" i="15" s="1"/>
  <c r="R33" i="13"/>
  <c r="Q33" i="13"/>
  <c r="P33" i="13"/>
  <c r="O33" i="13"/>
  <c r="N33" i="13"/>
  <c r="M33" i="13"/>
  <c r="R32" i="13"/>
  <c r="Q32" i="13"/>
  <c r="P32" i="13"/>
  <c r="O32" i="13"/>
  <c r="N32" i="13"/>
  <c r="M32" i="13"/>
  <c r="R31" i="13"/>
  <c r="Q31" i="13"/>
  <c r="P31" i="13"/>
  <c r="O31" i="13"/>
  <c r="N31" i="13"/>
  <c r="M31" i="13"/>
  <c r="R30" i="13"/>
  <c r="Q30" i="13"/>
  <c r="P30" i="13"/>
  <c r="O30" i="13"/>
  <c r="N30" i="13"/>
  <c r="M30" i="13"/>
  <c r="R29" i="13"/>
  <c r="Q29" i="13"/>
  <c r="P29" i="13"/>
  <c r="O29" i="13"/>
  <c r="N29" i="13"/>
  <c r="M29" i="13"/>
  <c r="R28" i="13"/>
  <c r="Q28" i="13"/>
  <c r="P28" i="13"/>
  <c r="O28" i="13"/>
  <c r="N28" i="13"/>
  <c r="M28" i="13"/>
  <c r="R27" i="13"/>
  <c r="Q27" i="13"/>
  <c r="P27" i="13"/>
  <c r="O27" i="13"/>
  <c r="N27" i="13"/>
  <c r="M27" i="13"/>
  <c r="R25" i="13"/>
  <c r="Q25" i="13"/>
  <c r="P25" i="13"/>
  <c r="O25" i="13"/>
  <c r="N25" i="13"/>
  <c r="M25" i="13"/>
  <c r="R24" i="13"/>
  <c r="Q24" i="13"/>
  <c r="P24" i="13"/>
  <c r="O24" i="13"/>
  <c r="N24" i="13"/>
  <c r="M24" i="13"/>
  <c r="R23" i="13"/>
  <c r="Q23" i="13"/>
  <c r="P23" i="13"/>
  <c r="O23" i="13"/>
  <c r="N23" i="13"/>
  <c r="M23" i="13"/>
  <c r="R22" i="13"/>
  <c r="Q22" i="13"/>
  <c r="P22" i="13"/>
  <c r="O22" i="13"/>
  <c r="N22" i="13"/>
  <c r="M22" i="13"/>
  <c r="R21" i="13"/>
  <c r="Q21" i="13"/>
  <c r="P21" i="13"/>
  <c r="O21" i="13"/>
  <c r="N21" i="13"/>
  <c r="M21" i="13"/>
  <c r="R20" i="13"/>
  <c r="Q20" i="13"/>
  <c r="P20" i="13"/>
  <c r="O20" i="13"/>
  <c r="N20" i="13"/>
  <c r="M20" i="13"/>
  <c r="R19" i="13"/>
  <c r="Q19" i="13"/>
  <c r="P19" i="13"/>
  <c r="O19" i="13"/>
  <c r="N19" i="13"/>
  <c r="M19" i="13"/>
  <c r="R17" i="13"/>
  <c r="Q17" i="13"/>
  <c r="P17" i="13"/>
  <c r="O17" i="13"/>
  <c r="N17" i="13"/>
  <c r="M17" i="13"/>
  <c r="R16" i="13"/>
  <c r="Q16" i="13"/>
  <c r="P16" i="13"/>
  <c r="O16" i="13"/>
  <c r="N16" i="13"/>
  <c r="M16" i="13"/>
  <c r="R15" i="13"/>
  <c r="Q15" i="13"/>
  <c r="P15" i="13"/>
  <c r="O15" i="13"/>
  <c r="N15" i="13"/>
  <c r="M15" i="13"/>
  <c r="R13" i="13"/>
  <c r="Q13" i="13"/>
  <c r="P13" i="13"/>
  <c r="O13" i="13"/>
  <c r="N13" i="13"/>
  <c r="M13" i="13"/>
  <c r="R12" i="13"/>
  <c r="Q12" i="13"/>
  <c r="P12" i="13"/>
  <c r="O12" i="13"/>
  <c r="N12" i="13"/>
  <c r="M12" i="13"/>
  <c r="R11" i="13"/>
  <c r="Q11" i="13"/>
  <c r="P11" i="13"/>
  <c r="O11" i="13"/>
  <c r="N11" i="13"/>
  <c r="M11" i="13"/>
  <c r="R9" i="13"/>
  <c r="Q9" i="13"/>
  <c r="P9" i="13"/>
  <c r="O9" i="13"/>
  <c r="N9" i="13"/>
  <c r="M9" i="13"/>
  <c r="R8" i="13"/>
  <c r="Q8" i="13"/>
  <c r="P8" i="13"/>
  <c r="O8" i="13"/>
  <c r="N8" i="13"/>
  <c r="M8" i="13"/>
  <c r="Q7" i="13"/>
  <c r="O7" i="13"/>
  <c r="N7" i="13"/>
  <c r="U7" i="13"/>
  <c r="M7" i="13"/>
  <c r="R7" i="13"/>
  <c r="P7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7" i="13"/>
  <c r="T17" i="13"/>
  <c r="U16" i="13"/>
  <c r="T16" i="13"/>
  <c r="U15" i="13"/>
  <c r="T15" i="13"/>
  <c r="U13" i="13"/>
  <c r="T13" i="13"/>
  <c r="U12" i="13"/>
  <c r="T12" i="13"/>
  <c r="U11" i="13"/>
  <c r="T11" i="13"/>
  <c r="U9" i="13"/>
  <c r="T9" i="13"/>
  <c r="U8" i="13"/>
  <c r="T8" i="13"/>
  <c r="T7" i="13"/>
  <c r="R33" i="14"/>
  <c r="Q33" i="14"/>
  <c r="P33" i="14"/>
  <c r="O33" i="14"/>
  <c r="N33" i="14"/>
  <c r="M33" i="14"/>
  <c r="R32" i="14"/>
  <c r="Q32" i="14"/>
  <c r="P32" i="14"/>
  <c r="O32" i="14"/>
  <c r="N32" i="14"/>
  <c r="M32" i="14"/>
  <c r="R31" i="14"/>
  <c r="Q31" i="14"/>
  <c r="P31" i="14"/>
  <c r="O31" i="14"/>
  <c r="N31" i="14"/>
  <c r="M31" i="14"/>
  <c r="R30" i="14"/>
  <c r="Q30" i="14"/>
  <c r="P30" i="14"/>
  <c r="O30" i="14"/>
  <c r="N30" i="14"/>
  <c r="M30" i="14"/>
  <c r="R29" i="14"/>
  <c r="Q29" i="14"/>
  <c r="P29" i="14"/>
  <c r="O29" i="14"/>
  <c r="N29" i="14"/>
  <c r="M29" i="14"/>
  <c r="R28" i="14"/>
  <c r="Q28" i="14"/>
  <c r="P28" i="14"/>
  <c r="O28" i="14"/>
  <c r="N28" i="14"/>
  <c r="M28" i="14"/>
  <c r="R27" i="14"/>
  <c r="Q27" i="14"/>
  <c r="P27" i="14"/>
  <c r="O27" i="14"/>
  <c r="N27" i="14"/>
  <c r="M27" i="14"/>
  <c r="M20" i="14"/>
  <c r="N20" i="14"/>
  <c r="O20" i="14"/>
  <c r="P20" i="14"/>
  <c r="Q20" i="14"/>
  <c r="R20" i="14"/>
  <c r="M21" i="14"/>
  <c r="N21" i="14"/>
  <c r="O21" i="14"/>
  <c r="P21" i="14"/>
  <c r="Q21" i="14"/>
  <c r="R21" i="14"/>
  <c r="M22" i="14"/>
  <c r="N22" i="14"/>
  <c r="O22" i="14"/>
  <c r="P22" i="14"/>
  <c r="Q22" i="14"/>
  <c r="R22" i="14"/>
  <c r="M23" i="14"/>
  <c r="N23" i="14"/>
  <c r="O23" i="14"/>
  <c r="P23" i="14"/>
  <c r="Q23" i="14"/>
  <c r="R23" i="14"/>
  <c r="M24" i="14"/>
  <c r="N24" i="14"/>
  <c r="O24" i="14"/>
  <c r="P24" i="14"/>
  <c r="Q24" i="14"/>
  <c r="R24" i="14"/>
  <c r="M25" i="14"/>
  <c r="N25" i="14"/>
  <c r="O25" i="14"/>
  <c r="P25" i="14"/>
  <c r="Q25" i="14"/>
  <c r="R25" i="14"/>
  <c r="R19" i="14"/>
  <c r="Q19" i="14"/>
  <c r="P19" i="14"/>
  <c r="O19" i="14"/>
  <c r="N19" i="14"/>
  <c r="M19" i="14"/>
  <c r="R17" i="14"/>
  <c r="Q17" i="14"/>
  <c r="P17" i="14"/>
  <c r="O17" i="14"/>
  <c r="N17" i="14"/>
  <c r="M17" i="14"/>
  <c r="R16" i="14"/>
  <c r="Q16" i="14"/>
  <c r="P16" i="14"/>
  <c r="O16" i="14"/>
  <c r="N16" i="14"/>
  <c r="M16" i="14"/>
  <c r="R15" i="14"/>
  <c r="Q15" i="14"/>
  <c r="P15" i="14"/>
  <c r="O15" i="14"/>
  <c r="N15" i="14"/>
  <c r="M15" i="14"/>
  <c r="R13" i="14"/>
  <c r="Q13" i="14"/>
  <c r="P13" i="14"/>
  <c r="O13" i="14"/>
  <c r="N13" i="14"/>
  <c r="M13" i="14"/>
  <c r="R12" i="14"/>
  <c r="Q12" i="14"/>
  <c r="P12" i="14"/>
  <c r="O12" i="14"/>
  <c r="N12" i="14"/>
  <c r="M12" i="14"/>
  <c r="R11" i="14"/>
  <c r="Q11" i="14"/>
  <c r="P11" i="14"/>
  <c r="O11" i="14"/>
  <c r="N11" i="14"/>
  <c r="M11" i="14"/>
  <c r="R9" i="14"/>
  <c r="Q9" i="14"/>
  <c r="P9" i="14"/>
  <c r="O9" i="14"/>
  <c r="N9" i="14"/>
  <c r="M9" i="14"/>
  <c r="R8" i="14"/>
  <c r="Q8" i="14"/>
  <c r="P8" i="14"/>
  <c r="O8" i="14"/>
  <c r="N8" i="14"/>
  <c r="M8" i="14"/>
  <c r="O7" i="14"/>
  <c r="U7" i="14"/>
  <c r="Q7" i="14"/>
  <c r="R7" i="14"/>
  <c r="P7" i="14"/>
  <c r="N7" i="14"/>
  <c r="M7" i="14"/>
  <c r="U31" i="14"/>
  <c r="U33" i="14"/>
  <c r="U32" i="14"/>
  <c r="U30" i="14"/>
  <c r="U29" i="14"/>
  <c r="U28" i="14"/>
  <c r="U27" i="14"/>
  <c r="U25" i="14"/>
  <c r="U24" i="14"/>
  <c r="U23" i="14"/>
  <c r="U22" i="14"/>
  <c r="U21" i="14"/>
  <c r="U20" i="14"/>
  <c r="U19" i="14"/>
  <c r="U17" i="14"/>
  <c r="U16" i="14"/>
  <c r="U15" i="14"/>
  <c r="U13" i="14"/>
  <c r="U12" i="14"/>
  <c r="U11" i="14"/>
  <c r="U8" i="14"/>
  <c r="U9" i="14"/>
  <c r="T33" i="14"/>
  <c r="T32" i="14"/>
  <c r="T31" i="14"/>
  <c r="T30" i="14"/>
  <c r="T29" i="14"/>
  <c r="T28" i="14"/>
  <c r="T27" i="14"/>
  <c r="T25" i="14"/>
  <c r="T24" i="14"/>
  <c r="T23" i="14"/>
  <c r="T22" i="14"/>
  <c r="T21" i="14"/>
  <c r="T20" i="14"/>
  <c r="T19" i="14"/>
  <c r="T17" i="14"/>
  <c r="T16" i="14"/>
  <c r="T15" i="14"/>
  <c r="T13" i="14"/>
  <c r="T12" i="14"/>
  <c r="T11" i="14"/>
  <c r="T8" i="14"/>
  <c r="T9" i="14"/>
  <c r="T7" i="14"/>
  <c r="F34" i="14"/>
  <c r="H33" i="14"/>
  <c r="H32" i="14"/>
  <c r="H31" i="14"/>
  <c r="H30" i="14"/>
  <c r="H29" i="14"/>
  <c r="H28" i="14"/>
  <c r="H27" i="14"/>
  <c r="F26" i="14"/>
  <c r="H25" i="14"/>
  <c r="H24" i="14"/>
  <c r="H23" i="14"/>
  <c r="H22" i="14"/>
  <c r="H21" i="14"/>
  <c r="H20" i="14"/>
  <c r="H19" i="14"/>
  <c r="F18" i="14"/>
  <c r="H17" i="14"/>
  <c r="H16" i="14"/>
  <c r="H15" i="14"/>
  <c r="F14" i="14"/>
  <c r="H13" i="14"/>
  <c r="H12" i="14"/>
  <c r="H11" i="14"/>
  <c r="F10" i="14"/>
  <c r="H9" i="14"/>
  <c r="H8" i="14"/>
  <c r="H7" i="14"/>
  <c r="F34" i="13"/>
  <c r="H33" i="13"/>
  <c r="H32" i="13"/>
  <c r="H31" i="13"/>
  <c r="H30" i="13"/>
  <c r="H29" i="13"/>
  <c r="H28" i="13"/>
  <c r="H27" i="13"/>
  <c r="F26" i="13"/>
  <c r="H25" i="13"/>
  <c r="H24" i="13"/>
  <c r="H23" i="13"/>
  <c r="H22" i="13"/>
  <c r="H21" i="13"/>
  <c r="H20" i="13"/>
  <c r="H19" i="13"/>
  <c r="F18" i="13"/>
  <c r="H17" i="13"/>
  <c r="H16" i="13"/>
  <c r="H15" i="13"/>
  <c r="F14" i="13"/>
  <c r="H13" i="13"/>
  <c r="H12" i="13"/>
  <c r="H11" i="13"/>
  <c r="F10" i="13"/>
  <c r="H9" i="13"/>
  <c r="H8" i="13"/>
  <c r="H7" i="13"/>
  <c r="R33" i="12"/>
  <c r="Q33" i="12"/>
  <c r="P33" i="12"/>
  <c r="O33" i="12"/>
  <c r="N33" i="12"/>
  <c r="M33" i="12"/>
  <c r="R32" i="12"/>
  <c r="Q32" i="12"/>
  <c r="P32" i="12"/>
  <c r="O32" i="12"/>
  <c r="N32" i="12"/>
  <c r="M32" i="12"/>
  <c r="R31" i="12"/>
  <c r="Q31" i="12"/>
  <c r="P31" i="12"/>
  <c r="O31" i="12"/>
  <c r="N31" i="12"/>
  <c r="M31" i="12"/>
  <c r="R30" i="12"/>
  <c r="Q30" i="12"/>
  <c r="P30" i="12"/>
  <c r="O30" i="12"/>
  <c r="N30" i="12"/>
  <c r="M30" i="12"/>
  <c r="R29" i="12"/>
  <c r="Q29" i="12"/>
  <c r="P29" i="12"/>
  <c r="O29" i="12"/>
  <c r="N29" i="12"/>
  <c r="M29" i="12"/>
  <c r="R28" i="12"/>
  <c r="Q28" i="12"/>
  <c r="P28" i="12"/>
  <c r="O28" i="12"/>
  <c r="N28" i="12"/>
  <c r="M28" i="12"/>
  <c r="R27" i="12"/>
  <c r="Q27" i="12"/>
  <c r="P27" i="12"/>
  <c r="O27" i="12"/>
  <c r="N27" i="12"/>
  <c r="M27" i="12"/>
  <c r="R25" i="12"/>
  <c r="Q25" i="12"/>
  <c r="P25" i="12"/>
  <c r="O25" i="12"/>
  <c r="N25" i="12"/>
  <c r="M25" i="12"/>
  <c r="R24" i="12"/>
  <c r="Q24" i="12"/>
  <c r="P24" i="12"/>
  <c r="O24" i="12"/>
  <c r="N24" i="12"/>
  <c r="M24" i="12"/>
  <c r="R23" i="12"/>
  <c r="Q23" i="12"/>
  <c r="P23" i="12"/>
  <c r="O23" i="12"/>
  <c r="N23" i="12"/>
  <c r="M23" i="12"/>
  <c r="R22" i="12"/>
  <c r="Q22" i="12"/>
  <c r="P22" i="12"/>
  <c r="O22" i="12"/>
  <c r="N22" i="12"/>
  <c r="M22" i="12"/>
  <c r="R21" i="12"/>
  <c r="Q21" i="12"/>
  <c r="P21" i="12"/>
  <c r="O21" i="12"/>
  <c r="N21" i="12"/>
  <c r="M21" i="12"/>
  <c r="R20" i="12"/>
  <c r="Q20" i="12"/>
  <c r="P20" i="12"/>
  <c r="O20" i="12"/>
  <c r="N20" i="12"/>
  <c r="M20" i="12"/>
  <c r="R19" i="12"/>
  <c r="Q19" i="12"/>
  <c r="P19" i="12"/>
  <c r="O19" i="12"/>
  <c r="N19" i="12"/>
  <c r="M19" i="12"/>
  <c r="R17" i="12"/>
  <c r="Q17" i="12"/>
  <c r="P17" i="12"/>
  <c r="O17" i="12"/>
  <c r="N17" i="12"/>
  <c r="M17" i="12"/>
  <c r="R16" i="12"/>
  <c r="Q16" i="12"/>
  <c r="P16" i="12"/>
  <c r="O16" i="12"/>
  <c r="N16" i="12"/>
  <c r="M16" i="12"/>
  <c r="R15" i="12"/>
  <c r="Q15" i="12"/>
  <c r="P15" i="12"/>
  <c r="O15" i="12"/>
  <c r="N15" i="12"/>
  <c r="M15" i="12"/>
  <c r="R13" i="12"/>
  <c r="Q13" i="12"/>
  <c r="P13" i="12"/>
  <c r="O13" i="12"/>
  <c r="N13" i="12"/>
  <c r="M13" i="12"/>
  <c r="R12" i="12"/>
  <c r="Q12" i="12"/>
  <c r="P12" i="12"/>
  <c r="O12" i="12"/>
  <c r="N12" i="12"/>
  <c r="M12" i="12"/>
  <c r="R11" i="12"/>
  <c r="Q11" i="12"/>
  <c r="P11" i="12"/>
  <c r="O11" i="12"/>
  <c r="N11" i="12"/>
  <c r="M11" i="12"/>
  <c r="U33" i="12"/>
  <c r="U32" i="12"/>
  <c r="U31" i="12"/>
  <c r="U30" i="12"/>
  <c r="U29" i="12"/>
  <c r="U28" i="12"/>
  <c r="U27" i="12"/>
  <c r="U25" i="12"/>
  <c r="U24" i="12"/>
  <c r="U23" i="12"/>
  <c r="U22" i="12"/>
  <c r="U21" i="12"/>
  <c r="U20" i="12"/>
  <c r="U19" i="12"/>
  <c r="U17" i="12"/>
  <c r="U16" i="12"/>
  <c r="U15" i="12"/>
  <c r="U12" i="12"/>
  <c r="U13" i="12"/>
  <c r="U11" i="12"/>
  <c r="U9" i="12"/>
  <c r="R9" i="12" s="1"/>
  <c r="U8" i="12"/>
  <c r="M8" i="12" s="1"/>
  <c r="U7" i="12"/>
  <c r="Q7" i="12" s="1"/>
  <c r="P9" i="12"/>
  <c r="O9" i="12"/>
  <c r="N9" i="12"/>
  <c r="M9" i="12"/>
  <c r="T13" i="15" l="1"/>
  <c r="T11" i="15"/>
  <c r="F35" i="15"/>
  <c r="F35" i="13"/>
  <c r="F35" i="14"/>
  <c r="Q9" i="12"/>
  <c r="R7" i="12"/>
  <c r="P7" i="12"/>
  <c r="N8" i="12"/>
  <c r="R8" i="12"/>
  <c r="O8" i="12"/>
  <c r="P8" i="12"/>
  <c r="AK8" i="12" s="1"/>
  <c r="Q8" i="12"/>
  <c r="O7" i="12"/>
  <c r="N7" i="12"/>
  <c r="M7" i="12"/>
  <c r="T33" i="12"/>
  <c r="T32" i="12"/>
  <c r="T31" i="12"/>
  <c r="T30" i="12"/>
  <c r="T29" i="12"/>
  <c r="T28" i="12"/>
  <c r="T27" i="12"/>
  <c r="T25" i="12"/>
  <c r="T24" i="12"/>
  <c r="T23" i="12"/>
  <c r="T22" i="12"/>
  <c r="T21" i="12"/>
  <c r="T20" i="12"/>
  <c r="T19" i="12"/>
  <c r="T17" i="12"/>
  <c r="T16" i="12"/>
  <c r="T15" i="12"/>
  <c r="T13" i="12"/>
  <c r="T12" i="12"/>
  <c r="T11" i="12"/>
  <c r="T8" i="12"/>
  <c r="T9" i="12"/>
  <c r="T7" i="12"/>
  <c r="U7" i="11"/>
  <c r="AD35" i="12"/>
  <c r="AC35" i="12"/>
  <c r="AB35" i="12"/>
  <c r="AA35" i="12"/>
  <c r="Z35" i="12"/>
  <c r="Y35" i="12"/>
  <c r="X35" i="12"/>
  <c r="S35" i="12"/>
  <c r="F34" i="12"/>
  <c r="V33" i="12"/>
  <c r="AG33" i="12" s="1"/>
  <c r="H33" i="12"/>
  <c r="Y33" i="12" s="1"/>
  <c r="V32" i="12"/>
  <c r="AF32" i="12" s="1"/>
  <c r="H32" i="12"/>
  <c r="V31" i="12"/>
  <c r="AE31" i="12" s="1"/>
  <c r="H31" i="12"/>
  <c r="W31" i="12" s="1"/>
  <c r="V30" i="12"/>
  <c r="AL30" i="12" s="1"/>
  <c r="H30" i="12"/>
  <c r="AD30" i="12" s="1"/>
  <c r="V29" i="12"/>
  <c r="AK29" i="12" s="1"/>
  <c r="H29" i="12"/>
  <c r="AC29" i="12" s="1"/>
  <c r="V28" i="12"/>
  <c r="AJ28" i="12" s="1"/>
  <c r="H28" i="12"/>
  <c r="AB28" i="12" s="1"/>
  <c r="V27" i="12"/>
  <c r="AH27" i="12" s="1"/>
  <c r="H27" i="12"/>
  <c r="F26" i="12"/>
  <c r="V25" i="12"/>
  <c r="AL25" i="12" s="1"/>
  <c r="H25" i="12"/>
  <c r="AD25" i="12" s="1"/>
  <c r="V24" i="12"/>
  <c r="AK24" i="12" s="1"/>
  <c r="H24" i="12"/>
  <c r="AC24" i="12" s="1"/>
  <c r="V23" i="12"/>
  <c r="AJ23" i="12" s="1"/>
  <c r="H23" i="12"/>
  <c r="AB23" i="12" s="1"/>
  <c r="V22" i="12"/>
  <c r="AH22" i="12" s="1"/>
  <c r="H22" i="12"/>
  <c r="V21" i="12"/>
  <c r="AH21" i="12" s="1"/>
  <c r="H21" i="12"/>
  <c r="Z21" i="12" s="1"/>
  <c r="V20" i="12"/>
  <c r="AG20" i="12" s="1"/>
  <c r="H20" i="12"/>
  <c r="Y20" i="12" s="1"/>
  <c r="V19" i="12"/>
  <c r="AF19" i="12" s="1"/>
  <c r="H19" i="12"/>
  <c r="F18" i="12"/>
  <c r="V17" i="12"/>
  <c r="AH17" i="12" s="1"/>
  <c r="H17" i="12"/>
  <c r="V16" i="12"/>
  <c r="AH16" i="12" s="1"/>
  <c r="H16" i="12"/>
  <c r="Z16" i="12" s="1"/>
  <c r="V15" i="12"/>
  <c r="AG15" i="12" s="1"/>
  <c r="H15" i="12"/>
  <c r="Y15" i="12" s="1"/>
  <c r="F14" i="12"/>
  <c r="W13" i="12"/>
  <c r="V13" i="12"/>
  <c r="AJ13" i="12" s="1"/>
  <c r="H13" i="12"/>
  <c r="AB13" i="12" s="1"/>
  <c r="AK12" i="12"/>
  <c r="X12" i="12"/>
  <c r="V12" i="12"/>
  <c r="AH12" i="12" s="1"/>
  <c r="H12" i="12"/>
  <c r="AB11" i="12"/>
  <c r="V11" i="12"/>
  <c r="AH11" i="12" s="1"/>
  <c r="H11" i="12"/>
  <c r="Z11" i="12" s="1"/>
  <c r="F10" i="12"/>
  <c r="V9" i="12"/>
  <c r="AK9" i="12" s="1"/>
  <c r="H9" i="12"/>
  <c r="AC9" i="12" s="1"/>
  <c r="W8" i="12"/>
  <c r="V8" i="12"/>
  <c r="AJ8" i="12" s="1"/>
  <c r="H8" i="12"/>
  <c r="AB8" i="12" s="1"/>
  <c r="V7" i="12"/>
  <c r="H7" i="12"/>
  <c r="AE2" i="12"/>
  <c r="S33" i="11"/>
  <c r="R33" i="11"/>
  <c r="Q33" i="11"/>
  <c r="P33" i="11"/>
  <c r="O33" i="11"/>
  <c r="N33" i="11"/>
  <c r="S32" i="11"/>
  <c r="R32" i="11"/>
  <c r="Q32" i="11"/>
  <c r="P32" i="11"/>
  <c r="O32" i="11"/>
  <c r="N32" i="11"/>
  <c r="S31" i="11"/>
  <c r="R31" i="11"/>
  <c r="Q31" i="11"/>
  <c r="P31" i="11"/>
  <c r="O31" i="11"/>
  <c r="N31" i="11"/>
  <c r="S30" i="11"/>
  <c r="R30" i="11"/>
  <c r="Q30" i="11"/>
  <c r="P30" i="11"/>
  <c r="O30" i="11"/>
  <c r="N30" i="11"/>
  <c r="S29" i="11"/>
  <c r="R29" i="11"/>
  <c r="Q29" i="11"/>
  <c r="P29" i="11"/>
  <c r="O29" i="11"/>
  <c r="N29" i="11"/>
  <c r="S28" i="11"/>
  <c r="R28" i="11"/>
  <c r="Q28" i="11"/>
  <c r="P28" i="11"/>
  <c r="O28" i="11"/>
  <c r="N28" i="11"/>
  <c r="S27" i="11"/>
  <c r="R27" i="11"/>
  <c r="Q27" i="11"/>
  <c r="P27" i="11"/>
  <c r="O27" i="11"/>
  <c r="N27" i="11"/>
  <c r="S25" i="11"/>
  <c r="R25" i="11"/>
  <c r="Q25" i="11"/>
  <c r="P25" i="11"/>
  <c r="O25" i="11"/>
  <c r="N25" i="11"/>
  <c r="S24" i="11"/>
  <c r="R24" i="11"/>
  <c r="Q24" i="11"/>
  <c r="P24" i="11"/>
  <c r="O24" i="11"/>
  <c r="N24" i="11"/>
  <c r="S23" i="11"/>
  <c r="R23" i="11"/>
  <c r="Q23" i="11"/>
  <c r="P23" i="11"/>
  <c r="O23" i="11"/>
  <c r="N23" i="11"/>
  <c r="S22" i="11"/>
  <c r="R22" i="11"/>
  <c r="Q22" i="11"/>
  <c r="P22" i="11"/>
  <c r="O22" i="11"/>
  <c r="N22" i="11"/>
  <c r="S21" i="11"/>
  <c r="R21" i="11"/>
  <c r="Q21" i="11"/>
  <c r="P21" i="11"/>
  <c r="O21" i="11"/>
  <c r="N21" i="11"/>
  <c r="S20" i="11"/>
  <c r="R20" i="11"/>
  <c r="Q20" i="11"/>
  <c r="P20" i="11"/>
  <c r="O20" i="11"/>
  <c r="N20" i="11"/>
  <c r="S19" i="11"/>
  <c r="R19" i="11"/>
  <c r="Q19" i="11"/>
  <c r="P19" i="11"/>
  <c r="O19" i="11"/>
  <c r="N19" i="11"/>
  <c r="S17" i="11"/>
  <c r="R17" i="11"/>
  <c r="Q17" i="11"/>
  <c r="P17" i="11"/>
  <c r="O17" i="11"/>
  <c r="N17" i="11"/>
  <c r="S16" i="11"/>
  <c r="R16" i="11"/>
  <c r="Q16" i="11"/>
  <c r="P16" i="11"/>
  <c r="O16" i="11"/>
  <c r="N16" i="11"/>
  <c r="S15" i="11"/>
  <c r="R15" i="11"/>
  <c r="Q15" i="11"/>
  <c r="P15" i="11"/>
  <c r="O15" i="11"/>
  <c r="N15" i="11"/>
  <c r="S13" i="11"/>
  <c r="R13" i="11"/>
  <c r="Q13" i="11"/>
  <c r="P13" i="11"/>
  <c r="O13" i="11"/>
  <c r="N13" i="11"/>
  <c r="S12" i="11"/>
  <c r="R12" i="11"/>
  <c r="Q12" i="11"/>
  <c r="P12" i="11"/>
  <c r="O12" i="11"/>
  <c r="N12" i="11"/>
  <c r="S11" i="11"/>
  <c r="R11" i="11"/>
  <c r="Q11" i="11"/>
  <c r="P11" i="11"/>
  <c r="O11" i="11"/>
  <c r="N11" i="11"/>
  <c r="N8" i="11"/>
  <c r="O8" i="11"/>
  <c r="P8" i="11"/>
  <c r="Q8" i="11"/>
  <c r="R8" i="11"/>
  <c r="S8" i="11"/>
  <c r="N9" i="11"/>
  <c r="O9" i="11"/>
  <c r="P9" i="11"/>
  <c r="Q9" i="11"/>
  <c r="R9" i="11"/>
  <c r="S9" i="11"/>
  <c r="R7" i="11"/>
  <c r="Q7" i="11"/>
  <c r="P7" i="11"/>
  <c r="O7" i="11"/>
  <c r="N7" i="11"/>
  <c r="S7" i="11"/>
  <c r="R18" i="9"/>
  <c r="V33" i="11"/>
  <c r="V32" i="11"/>
  <c r="V31" i="11"/>
  <c r="V30" i="11"/>
  <c r="V29" i="11"/>
  <c r="V28" i="11"/>
  <c r="V27" i="11"/>
  <c r="V22" i="11"/>
  <c r="V23" i="11"/>
  <c r="V24" i="11"/>
  <c r="V25" i="11"/>
  <c r="V21" i="11"/>
  <c r="V20" i="11"/>
  <c r="V19" i="11"/>
  <c r="V17" i="11"/>
  <c r="V16" i="11"/>
  <c r="V15" i="11"/>
  <c r="V13" i="11"/>
  <c r="V12" i="11"/>
  <c r="V11" i="11"/>
  <c r="U33" i="11"/>
  <c r="U32" i="11"/>
  <c r="U31" i="11"/>
  <c r="U30" i="11"/>
  <c r="U29" i="11"/>
  <c r="U28" i="11"/>
  <c r="U27" i="11"/>
  <c r="U25" i="11"/>
  <c r="U24" i="11"/>
  <c r="U23" i="11"/>
  <c r="U22" i="11"/>
  <c r="U21" i="11"/>
  <c r="U20" i="11"/>
  <c r="U19" i="11"/>
  <c r="U17" i="11"/>
  <c r="U16" i="11"/>
  <c r="U15" i="11"/>
  <c r="U13" i="11"/>
  <c r="U12" i="11"/>
  <c r="U11" i="11"/>
  <c r="U8" i="11"/>
  <c r="U9" i="11"/>
  <c r="U7" i="10"/>
  <c r="AC9" i="11"/>
  <c r="V8" i="11"/>
  <c r="V9" i="11"/>
  <c r="V7" i="11"/>
  <c r="AE35" i="11"/>
  <c r="AD35" i="11"/>
  <c r="AC35" i="11"/>
  <c r="AB35" i="11"/>
  <c r="AA35" i="11"/>
  <c r="Z35" i="11"/>
  <c r="Y35" i="11"/>
  <c r="T35" i="11"/>
  <c r="F34" i="11"/>
  <c r="W33" i="11"/>
  <c r="H33" i="11"/>
  <c r="Z33" i="11" s="1"/>
  <c r="W32" i="11"/>
  <c r="AG32" i="11" s="1"/>
  <c r="H32" i="11"/>
  <c r="Z32" i="11" s="1"/>
  <c r="W31" i="11"/>
  <c r="AI31" i="11" s="1"/>
  <c r="H31" i="11"/>
  <c r="Y31" i="11" s="1"/>
  <c r="W30" i="11"/>
  <c r="AI30" i="11" s="1"/>
  <c r="H30" i="11"/>
  <c r="AA30" i="11" s="1"/>
  <c r="W29" i="11"/>
  <c r="AI29" i="11" s="1"/>
  <c r="H29" i="11"/>
  <c r="Y29" i="11" s="1"/>
  <c r="W28" i="11"/>
  <c r="AH28" i="11" s="1"/>
  <c r="H28" i="11"/>
  <c r="AA28" i="11" s="1"/>
  <c r="W27" i="11"/>
  <c r="AG27" i="11" s="1"/>
  <c r="H27" i="11"/>
  <c r="X27" i="11" s="1"/>
  <c r="F26" i="11"/>
  <c r="W25" i="11"/>
  <c r="AI25" i="11" s="1"/>
  <c r="H25" i="11"/>
  <c r="AA25" i="11" s="1"/>
  <c r="W24" i="11"/>
  <c r="AG24" i="11" s="1"/>
  <c r="H24" i="11"/>
  <c r="W23" i="11"/>
  <c r="AH23" i="11" s="1"/>
  <c r="H23" i="11"/>
  <c r="AA23" i="11" s="1"/>
  <c r="W22" i="11"/>
  <c r="AF22" i="11" s="1"/>
  <c r="H22" i="11"/>
  <c r="Y22" i="11" s="1"/>
  <c r="W21" i="11"/>
  <c r="AI21" i="11" s="1"/>
  <c r="H21" i="11"/>
  <c r="AD21" i="11" s="1"/>
  <c r="W20" i="11"/>
  <c r="AG20" i="11" s="1"/>
  <c r="H20" i="11"/>
  <c r="W19" i="11"/>
  <c r="AH19" i="11" s="1"/>
  <c r="H19" i="11"/>
  <c r="F18" i="11"/>
  <c r="W17" i="11"/>
  <c r="AF17" i="11" s="1"/>
  <c r="H17" i="11"/>
  <c r="W16" i="11"/>
  <c r="AI16" i="11" s="1"/>
  <c r="H16" i="11"/>
  <c r="Y16" i="11" s="1"/>
  <c r="W15" i="11"/>
  <c r="H15" i="11"/>
  <c r="F14" i="11"/>
  <c r="W13" i="11"/>
  <c r="AH13" i="11" s="1"/>
  <c r="H13" i="11"/>
  <c r="AA13" i="11" s="1"/>
  <c r="W12" i="11"/>
  <c r="AF12" i="11" s="1"/>
  <c r="H12" i="11"/>
  <c r="W11" i="11"/>
  <c r="AH11" i="11" s="1"/>
  <c r="H11" i="11"/>
  <c r="F10" i="11"/>
  <c r="W9" i="11"/>
  <c r="AG9" i="11" s="1"/>
  <c r="H9" i="11"/>
  <c r="AA9" i="11" s="1"/>
  <c r="AF8" i="11"/>
  <c r="W8" i="11"/>
  <c r="AL8" i="11" s="1"/>
  <c r="H8" i="11"/>
  <c r="AA8" i="11" s="1"/>
  <c r="W7" i="11"/>
  <c r="AH7" i="11" s="1"/>
  <c r="H7" i="11"/>
  <c r="Y7" i="11" s="1"/>
  <c r="AF2" i="11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33" i="10"/>
  <c r="R33" i="10"/>
  <c r="Q33" i="10"/>
  <c r="P33" i="10"/>
  <c r="O33" i="10"/>
  <c r="N33" i="10"/>
  <c r="S32" i="10"/>
  <c r="R32" i="10"/>
  <c r="Q32" i="10"/>
  <c r="P32" i="10"/>
  <c r="O32" i="10"/>
  <c r="N32" i="10"/>
  <c r="S31" i="10"/>
  <c r="R31" i="10"/>
  <c r="Q31" i="10"/>
  <c r="P31" i="10"/>
  <c r="O31" i="10"/>
  <c r="N31" i="10"/>
  <c r="S30" i="10"/>
  <c r="R30" i="10"/>
  <c r="Q30" i="10"/>
  <c r="P30" i="10"/>
  <c r="O30" i="10"/>
  <c r="N30" i="10"/>
  <c r="S29" i="10"/>
  <c r="R29" i="10"/>
  <c r="Q29" i="10"/>
  <c r="P29" i="10"/>
  <c r="O29" i="10"/>
  <c r="N29" i="10"/>
  <c r="S28" i="10"/>
  <c r="R28" i="10"/>
  <c r="Q28" i="10"/>
  <c r="P28" i="10"/>
  <c r="O28" i="10"/>
  <c r="N28" i="10"/>
  <c r="S27" i="10"/>
  <c r="R27" i="10"/>
  <c r="Q27" i="10"/>
  <c r="P27" i="10"/>
  <c r="O27" i="10"/>
  <c r="N27" i="10"/>
  <c r="S25" i="10"/>
  <c r="R25" i="10"/>
  <c r="Q25" i="10"/>
  <c r="P25" i="10"/>
  <c r="O25" i="10"/>
  <c r="N25" i="10"/>
  <c r="S24" i="10"/>
  <c r="R24" i="10"/>
  <c r="Q24" i="10"/>
  <c r="P24" i="10"/>
  <c r="O24" i="10"/>
  <c r="N24" i="10"/>
  <c r="S23" i="10"/>
  <c r="R23" i="10"/>
  <c r="Q23" i="10"/>
  <c r="P23" i="10"/>
  <c r="O23" i="10"/>
  <c r="N23" i="10"/>
  <c r="S22" i="10"/>
  <c r="R22" i="10"/>
  <c r="Q22" i="10"/>
  <c r="P22" i="10"/>
  <c r="O22" i="10"/>
  <c r="N22" i="10"/>
  <c r="S21" i="10"/>
  <c r="R21" i="10"/>
  <c r="Q21" i="10"/>
  <c r="P21" i="10"/>
  <c r="O21" i="10"/>
  <c r="N21" i="10"/>
  <c r="S20" i="10"/>
  <c r="R20" i="10"/>
  <c r="Q20" i="10"/>
  <c r="P20" i="10"/>
  <c r="O20" i="10"/>
  <c r="N20" i="10"/>
  <c r="S19" i="10"/>
  <c r="R19" i="10"/>
  <c r="Q19" i="10"/>
  <c r="P19" i="10"/>
  <c r="O19" i="10"/>
  <c r="N19" i="10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V28" i="10"/>
  <c r="V29" i="10"/>
  <c r="V30" i="10"/>
  <c r="V31" i="10"/>
  <c r="V32" i="10"/>
  <c r="V33" i="10"/>
  <c r="V27" i="10"/>
  <c r="V20" i="10"/>
  <c r="V21" i="10"/>
  <c r="V22" i="10"/>
  <c r="V23" i="10"/>
  <c r="V24" i="10"/>
  <c r="V25" i="10"/>
  <c r="V19" i="10"/>
  <c r="V16" i="10"/>
  <c r="V17" i="10"/>
  <c r="V15" i="10"/>
  <c r="V11" i="10"/>
  <c r="V12" i="10"/>
  <c r="V13" i="10"/>
  <c r="V8" i="10"/>
  <c r="V9" i="10"/>
  <c r="V7" i="10"/>
  <c r="AH7" i="12" l="1"/>
  <c r="AB12" i="12"/>
  <c r="AN19" i="12"/>
  <c r="AG21" i="12"/>
  <c r="AD7" i="12"/>
  <c r="AC28" i="12"/>
  <c r="X31" i="12"/>
  <c r="AC16" i="12"/>
  <c r="AG19" i="12"/>
  <c r="AJ25" i="12"/>
  <c r="AK28" i="12"/>
  <c r="Y11" i="12"/>
  <c r="AJ16" i="12"/>
  <c r="AD23" i="12"/>
  <c r="AD17" i="12"/>
  <c r="AA21" i="12"/>
  <c r="AC27" i="12"/>
  <c r="AH15" i="12"/>
  <c r="AG31" i="12"/>
  <c r="X9" i="12"/>
  <c r="AE11" i="12"/>
  <c r="AJ15" i="12"/>
  <c r="AD22" i="12"/>
  <c r="W29" i="12"/>
  <c r="AF11" i="12"/>
  <c r="Y8" i="12"/>
  <c r="AN11" i="12"/>
  <c r="AM23" i="12"/>
  <c r="W25" i="12"/>
  <c r="AH32" i="12"/>
  <c r="AC8" i="12"/>
  <c r="Y13" i="12"/>
  <c r="W16" i="12"/>
  <c r="X21" i="12"/>
  <c r="AC25" i="12"/>
  <c r="AF30" i="12"/>
  <c r="AD9" i="12"/>
  <c r="AD8" i="12"/>
  <c r="AI11" i="12"/>
  <c r="AB16" i="12"/>
  <c r="Y21" i="12"/>
  <c r="AC23" i="12"/>
  <c r="AE25" i="12"/>
  <c r="AK7" i="12"/>
  <c r="AG11" i="12"/>
  <c r="AC12" i="12"/>
  <c r="AC13" i="12"/>
  <c r="AE16" i="12"/>
  <c r="X17" i="12"/>
  <c r="AH20" i="12"/>
  <c r="AB21" i="12"/>
  <c r="X22" i="12"/>
  <c r="W24" i="12"/>
  <c r="X25" i="12"/>
  <c r="AK25" i="12"/>
  <c r="AD27" i="12"/>
  <c r="AD28" i="12"/>
  <c r="AM30" i="12"/>
  <c r="AG30" i="12"/>
  <c r="AH31" i="12"/>
  <c r="AK32" i="12"/>
  <c r="W11" i="12"/>
  <c r="AJ11" i="12"/>
  <c r="AD12" i="12"/>
  <c r="AD13" i="12"/>
  <c r="AM16" i="12"/>
  <c r="AF16" i="12"/>
  <c r="AB17" i="12"/>
  <c r="Y19" i="12"/>
  <c r="AJ20" i="12"/>
  <c r="AC21" i="12"/>
  <c r="AB22" i="12"/>
  <c r="W23" i="12"/>
  <c r="X24" i="12"/>
  <c r="Y25" i="12"/>
  <c r="AN25" i="12"/>
  <c r="AJ27" i="12"/>
  <c r="AN30" i="12"/>
  <c r="AJ31" i="12"/>
  <c r="W9" i="12"/>
  <c r="X11" i="12"/>
  <c r="AK11" i="12"/>
  <c r="AK14" i="12" s="1"/>
  <c r="AJ12" i="12"/>
  <c r="AK13" i="12"/>
  <c r="AG16" i="12"/>
  <c r="AC17" i="12"/>
  <c r="AE19" i="12"/>
  <c r="AE21" i="12"/>
  <c r="AC22" i="12"/>
  <c r="Y23" i="12"/>
  <c r="AD24" i="12"/>
  <c r="AB25" i="12"/>
  <c r="AK27" i="12"/>
  <c r="W30" i="12"/>
  <c r="AN31" i="12"/>
  <c r="AL24" i="12"/>
  <c r="X30" i="12"/>
  <c r="AN32" i="12"/>
  <c r="Z33" i="12"/>
  <c r="X16" i="12"/>
  <c r="AK16" i="12"/>
  <c r="AJ17" i="12"/>
  <c r="AJ18" i="12" s="1"/>
  <c r="AH19" i="12"/>
  <c r="AJ21" i="12"/>
  <c r="AJ22" i="12"/>
  <c r="Y30" i="12"/>
  <c r="AH33" i="12"/>
  <c r="X7" i="12"/>
  <c r="F35" i="12"/>
  <c r="AC11" i="12"/>
  <c r="Y16" i="12"/>
  <c r="AN16" i="12"/>
  <c r="AK17" i="12"/>
  <c r="AK19" i="12"/>
  <c r="W21" i="12"/>
  <c r="AK21" i="12"/>
  <c r="AK22" i="12"/>
  <c r="AK23" i="12"/>
  <c r="AM25" i="12"/>
  <c r="AF25" i="12"/>
  <c r="X27" i="12"/>
  <c r="W28" i="12"/>
  <c r="X29" i="12"/>
  <c r="AB30" i="12"/>
  <c r="Y31" i="12"/>
  <c r="Y32" i="12"/>
  <c r="AJ33" i="12"/>
  <c r="AC7" i="12"/>
  <c r="AG25" i="12"/>
  <c r="AB27" i="12"/>
  <c r="Y28" i="12"/>
  <c r="AD29" i="12"/>
  <c r="AE30" i="12"/>
  <c r="AF31" i="12"/>
  <c r="AG32" i="12"/>
  <c r="AK10" i="12"/>
  <c r="AB7" i="12"/>
  <c r="AJ7" i="12"/>
  <c r="AI27" i="12"/>
  <c r="AA27" i="12"/>
  <c r="AM27" i="12"/>
  <c r="AI12" i="12"/>
  <c r="AA12" i="12"/>
  <c r="AM12" i="12"/>
  <c r="AH18" i="12"/>
  <c r="AI17" i="12"/>
  <c r="AA17" i="12"/>
  <c r="AM17" i="12"/>
  <c r="AI22" i="12"/>
  <c r="AA22" i="12"/>
  <c r="AM22" i="12"/>
  <c r="Z15" i="12"/>
  <c r="Z20" i="12"/>
  <c r="Z19" i="12"/>
  <c r="Z32" i="12"/>
  <c r="AL7" i="12"/>
  <c r="AE8" i="12"/>
  <c r="AF9" i="12"/>
  <c r="AN9" i="12"/>
  <c r="AL12" i="12"/>
  <c r="AE13" i="12"/>
  <c r="AB15" i="12"/>
  <c r="AL17" i="12"/>
  <c r="AB20" i="12"/>
  <c r="AL22" i="12"/>
  <c r="AE23" i="12"/>
  <c r="AF24" i="12"/>
  <c r="AN24" i="12"/>
  <c r="AL27" i="12"/>
  <c r="AE28" i="12"/>
  <c r="AF29" i="12"/>
  <c r="AN29" i="12"/>
  <c r="Z31" i="12"/>
  <c r="AB33" i="12"/>
  <c r="W7" i="12"/>
  <c r="AE7" i="12"/>
  <c r="X8" i="12"/>
  <c r="AF8" i="12"/>
  <c r="AN8" i="12"/>
  <c r="Y9" i="12"/>
  <c r="AG9" i="12"/>
  <c r="AD11" i="12"/>
  <c r="AL11" i="12"/>
  <c r="W12" i="12"/>
  <c r="AE12" i="12"/>
  <c r="X13" i="12"/>
  <c r="AF13" i="12"/>
  <c r="AN13" i="12"/>
  <c r="AC15" i="12"/>
  <c r="AK15" i="12"/>
  <c r="AD16" i="12"/>
  <c r="AL16" i="12"/>
  <c r="W17" i="12"/>
  <c r="AE17" i="12"/>
  <c r="AB19" i="12"/>
  <c r="AJ19" i="12"/>
  <c r="AC20" i="12"/>
  <c r="AK20" i="12"/>
  <c r="AD21" i="12"/>
  <c r="AL21" i="12"/>
  <c r="W22" i="12"/>
  <c r="AE22" i="12"/>
  <c r="X23" i="12"/>
  <c r="AF23" i="12"/>
  <c r="AN23" i="12"/>
  <c r="Y24" i="12"/>
  <c r="AG24" i="12"/>
  <c r="Z25" i="12"/>
  <c r="AH25" i="12"/>
  <c r="V26" i="12"/>
  <c r="W27" i="12"/>
  <c r="AE27" i="12"/>
  <c r="X28" i="12"/>
  <c r="AF28" i="12"/>
  <c r="AN28" i="12"/>
  <c r="Y29" i="12"/>
  <c r="AG29" i="12"/>
  <c r="Z30" i="12"/>
  <c r="AH30" i="12"/>
  <c r="AB32" i="12"/>
  <c r="AJ32" i="12"/>
  <c r="AC33" i="12"/>
  <c r="AK33" i="12"/>
  <c r="AE29" i="12"/>
  <c r="AF7" i="12"/>
  <c r="AF10" i="12" s="1"/>
  <c r="AN7" i="12"/>
  <c r="AG8" i="12"/>
  <c r="Z9" i="12"/>
  <c r="AH9" i="12"/>
  <c r="V10" i="12"/>
  <c r="AF12" i="12"/>
  <c r="AN12" i="12"/>
  <c r="AG13" i="12"/>
  <c r="AD15" i="12"/>
  <c r="AL15" i="12"/>
  <c r="AF17" i="12"/>
  <c r="AN17" i="12"/>
  <c r="AC19" i="12"/>
  <c r="AD20" i="12"/>
  <c r="AL20" i="12"/>
  <c r="AF22" i="12"/>
  <c r="AN22" i="12"/>
  <c r="AG23" i="12"/>
  <c r="Z24" i="12"/>
  <c r="AH24" i="12"/>
  <c r="AI25" i="12"/>
  <c r="AF27" i="12"/>
  <c r="AN27" i="12"/>
  <c r="AG28" i="12"/>
  <c r="Z29" i="12"/>
  <c r="AH29" i="12"/>
  <c r="AB31" i="12"/>
  <c r="AC32" i="12"/>
  <c r="AD33" i="12"/>
  <c r="AL33" i="12"/>
  <c r="AL9" i="12"/>
  <c r="AL8" i="12"/>
  <c r="AL13" i="12"/>
  <c r="AE24" i="12"/>
  <c r="AL28" i="12"/>
  <c r="Y7" i="12"/>
  <c r="AG7" i="12"/>
  <c r="Z8" i="12"/>
  <c r="AH8" i="12"/>
  <c r="Y12" i="12"/>
  <c r="AG12" i="12"/>
  <c r="Z13" i="12"/>
  <c r="AH13" i="12"/>
  <c r="AH14" i="12" s="1"/>
  <c r="V14" i="12"/>
  <c r="W15" i="12"/>
  <c r="AE15" i="12"/>
  <c r="Y17" i="12"/>
  <c r="AG17" i="12"/>
  <c r="AG18" i="12" s="1"/>
  <c r="AD19" i="12"/>
  <c r="AL19" i="12"/>
  <c r="W20" i="12"/>
  <c r="AE20" i="12"/>
  <c r="AF21" i="12"/>
  <c r="AN21" i="12"/>
  <c r="Y22" i="12"/>
  <c r="AG22" i="12"/>
  <c r="Z23" i="12"/>
  <c r="AH23" i="12"/>
  <c r="Y27" i="12"/>
  <c r="AG27" i="12"/>
  <c r="AG34" i="12" s="1"/>
  <c r="Z28" i="12"/>
  <c r="AH28" i="12"/>
  <c r="AJ30" i="12"/>
  <c r="AC31" i="12"/>
  <c r="AK31" i="12"/>
  <c r="AD32" i="12"/>
  <c r="AL32" i="12"/>
  <c r="W33" i="12"/>
  <c r="AE33" i="12"/>
  <c r="AE9" i="12"/>
  <c r="Z7" i="12"/>
  <c r="AB9" i="12"/>
  <c r="AJ9" i="12"/>
  <c r="Z12" i="12"/>
  <c r="X15" i="12"/>
  <c r="AF15" i="12"/>
  <c r="AN15" i="12"/>
  <c r="Z17" i="12"/>
  <c r="V18" i="12"/>
  <c r="W19" i="12"/>
  <c r="X20" i="12"/>
  <c r="AF20" i="12"/>
  <c r="AN20" i="12"/>
  <c r="Z22" i="12"/>
  <c r="AA23" i="12"/>
  <c r="AI23" i="12"/>
  <c r="AB24" i="12"/>
  <c r="AJ24" i="12"/>
  <c r="Z27" i="12"/>
  <c r="AB29" i="12"/>
  <c r="AJ29" i="12"/>
  <c r="AC30" i="12"/>
  <c r="AK30" i="12"/>
  <c r="AD31" i="12"/>
  <c r="AL31" i="12"/>
  <c r="W32" i="12"/>
  <c r="AE32" i="12"/>
  <c r="X33" i="12"/>
  <c r="AF33" i="12"/>
  <c r="AN33" i="12"/>
  <c r="AL29" i="12"/>
  <c r="V34" i="12"/>
  <c r="AL23" i="12"/>
  <c r="X19" i="12"/>
  <c r="X32" i="12"/>
  <c r="AD19" i="11"/>
  <c r="AB11" i="11"/>
  <c r="AD16" i="11"/>
  <c r="AH20" i="11"/>
  <c r="AL24" i="11"/>
  <c r="AK22" i="11"/>
  <c r="AG17" i="11"/>
  <c r="X8" i="11"/>
  <c r="X28" i="11"/>
  <c r="Z8" i="11"/>
  <c r="AF11" i="11"/>
  <c r="W18" i="11"/>
  <c r="AG11" i="11"/>
  <c r="AD32" i="11"/>
  <c r="AL19" i="11"/>
  <c r="AH30" i="11"/>
  <c r="X19" i="11"/>
  <c r="AG15" i="11"/>
  <c r="Z19" i="11"/>
  <c r="Y21" i="11"/>
  <c r="Z23" i="11"/>
  <c r="AD25" i="11"/>
  <c r="AA29" i="11"/>
  <c r="AA27" i="11"/>
  <c r="Y9" i="11"/>
  <c r="AG12" i="11"/>
  <c r="AH15" i="11"/>
  <c r="AL23" i="11"/>
  <c r="AF25" i="11"/>
  <c r="AB28" i="11"/>
  <c r="X32" i="11"/>
  <c r="AO24" i="11"/>
  <c r="AL13" i="11"/>
  <c r="Z16" i="11"/>
  <c r="AA22" i="11"/>
  <c r="AI24" i="11"/>
  <c r="AK27" i="11"/>
  <c r="AD28" i="11"/>
  <c r="AL30" i="11"/>
  <c r="AO15" i="11"/>
  <c r="AG16" i="11"/>
  <c r="AB23" i="11"/>
  <c r="W10" i="11"/>
  <c r="AL11" i="11"/>
  <c r="Z20" i="11"/>
  <c r="AG7" i="11"/>
  <c r="AH8" i="11"/>
  <c r="AI9" i="11"/>
  <c r="X11" i="11"/>
  <c r="Z13" i="11"/>
  <c r="AH16" i="11"/>
  <c r="AO19" i="11"/>
  <c r="AF19" i="11"/>
  <c r="AA20" i="11"/>
  <c r="AG21" i="11"/>
  <c r="AC22" i="11"/>
  <c r="Y24" i="11"/>
  <c r="AL25" i="11"/>
  <c r="AF27" i="11"/>
  <c r="AO29" i="11"/>
  <c r="X30" i="11"/>
  <c r="AO32" i="11"/>
  <c r="AF32" i="11"/>
  <c r="AF7" i="11"/>
  <c r="AC15" i="11"/>
  <c r="AL9" i="11"/>
  <c r="Y11" i="11"/>
  <c r="AD13" i="11"/>
  <c r="Y15" i="11"/>
  <c r="AL16" i="11"/>
  <c r="AJ19" i="11"/>
  <c r="AG19" i="11"/>
  <c r="AH21" i="11"/>
  <c r="AG22" i="11"/>
  <c r="AD23" i="11"/>
  <c r="AA24" i="11"/>
  <c r="AK29" i="11"/>
  <c r="Z30" i="11"/>
  <c r="AH32" i="11"/>
  <c r="AJ8" i="11"/>
  <c r="AO9" i="11"/>
  <c r="Z11" i="11"/>
  <c r="AF13" i="11"/>
  <c r="Z15" i="11"/>
  <c r="X16" i="11"/>
  <c r="AO17" i="11"/>
  <c r="AK19" i="11"/>
  <c r="AO20" i="11"/>
  <c r="AL21" i="11"/>
  <c r="AO22" i="11"/>
  <c r="AF23" i="11"/>
  <c r="X25" i="11"/>
  <c r="AO27" i="11"/>
  <c r="AD30" i="11"/>
  <c r="AI32" i="11"/>
  <c r="X13" i="11"/>
  <c r="AF21" i="11"/>
  <c r="AD11" i="11"/>
  <c r="AA15" i="11"/>
  <c r="W26" i="11"/>
  <c r="AI19" i="11"/>
  <c r="Z25" i="11"/>
  <c r="AF30" i="11"/>
  <c r="AL32" i="11"/>
  <c r="AA7" i="11"/>
  <c r="AD8" i="11"/>
  <c r="AF16" i="11"/>
  <c r="AA19" i="11"/>
  <c r="Z21" i="11"/>
  <c r="X23" i="11"/>
  <c r="AH25" i="11"/>
  <c r="Y27" i="11"/>
  <c r="Z28" i="11"/>
  <c r="AJ30" i="11"/>
  <c r="AA32" i="11"/>
  <c r="AJ20" i="11"/>
  <c r="AB20" i="11"/>
  <c r="AI7" i="11"/>
  <c r="AO31" i="11"/>
  <c r="AF33" i="11"/>
  <c r="AL33" i="11"/>
  <c r="AI33" i="11"/>
  <c r="X7" i="11"/>
  <c r="AI8" i="11"/>
  <c r="AG8" i="11"/>
  <c r="AH9" i="11"/>
  <c r="AF9" i="11"/>
  <c r="AK9" i="11"/>
  <c r="W14" i="11"/>
  <c r="AL12" i="11"/>
  <c r="AH12" i="11"/>
  <c r="AH14" i="11" s="1"/>
  <c r="AI12" i="11"/>
  <c r="AF15" i="11"/>
  <c r="AL15" i="11"/>
  <c r="AI15" i="11"/>
  <c r="AL17" i="11"/>
  <c r="AH17" i="11"/>
  <c r="AH18" i="11" s="1"/>
  <c r="AI17" i="11"/>
  <c r="AD22" i="11"/>
  <c r="Z22" i="11"/>
  <c r="Z24" i="11"/>
  <c r="X24" i="11"/>
  <c r="AD24" i="11"/>
  <c r="AA31" i="11"/>
  <c r="Y33" i="11"/>
  <c r="AD12" i="11"/>
  <c r="Z12" i="11"/>
  <c r="X20" i="11"/>
  <c r="AD20" i="11"/>
  <c r="AA21" i="11"/>
  <c r="AO21" i="11"/>
  <c r="AJ11" i="11"/>
  <c r="X12" i="11"/>
  <c r="AI13" i="11"/>
  <c r="AG13" i="11"/>
  <c r="AJ13" i="11"/>
  <c r="AK15" i="11"/>
  <c r="AJ16" i="11"/>
  <c r="X17" i="11"/>
  <c r="AD27" i="11"/>
  <c r="Z27" i="11"/>
  <c r="Z29" i="11"/>
  <c r="X29" i="11"/>
  <c r="AD29" i="11"/>
  <c r="Z31" i="11"/>
  <c r="X31" i="11"/>
  <c r="AD31" i="11"/>
  <c r="AK32" i="11"/>
  <c r="AC32" i="11"/>
  <c r="Y12" i="11"/>
  <c r="Z7" i="11"/>
  <c r="Y17" i="11"/>
  <c r="AO7" i="11"/>
  <c r="AB8" i="11"/>
  <c r="AA12" i="11"/>
  <c r="AA17" i="11"/>
  <c r="AF20" i="11"/>
  <c r="AL20" i="11"/>
  <c r="AI20" i="11"/>
  <c r="AL22" i="11"/>
  <c r="AH22" i="11"/>
  <c r="AI22" i="11"/>
  <c r="AF28" i="11"/>
  <c r="AG29" i="11"/>
  <c r="AG31" i="11"/>
  <c r="AG33" i="11"/>
  <c r="Z9" i="11"/>
  <c r="X9" i="11"/>
  <c r="AD9" i="11"/>
  <c r="F35" i="11"/>
  <c r="AA11" i="11"/>
  <c r="AO11" i="11"/>
  <c r="AO12" i="11"/>
  <c r="AB13" i="11"/>
  <c r="X15" i="11"/>
  <c r="AD15" i="11"/>
  <c r="AA16" i="11"/>
  <c r="AB16" i="11"/>
  <c r="AO16" i="11"/>
  <c r="Y20" i="11"/>
  <c r="X21" i="11"/>
  <c r="X22" i="11"/>
  <c r="AI23" i="11"/>
  <c r="AG23" i="11"/>
  <c r="AH24" i="11"/>
  <c r="AF24" i="11"/>
  <c r="AL27" i="11"/>
  <c r="AH27" i="11"/>
  <c r="W34" i="11"/>
  <c r="AI27" i="11"/>
  <c r="AH33" i="11"/>
  <c r="AL7" i="11"/>
  <c r="AD7" i="11"/>
  <c r="AD17" i="11"/>
  <c r="Z17" i="11"/>
  <c r="AI28" i="11"/>
  <c r="AG28" i="11"/>
  <c r="AH29" i="11"/>
  <c r="AF29" i="11"/>
  <c r="X33" i="11"/>
  <c r="AD33" i="11"/>
  <c r="AA33" i="11"/>
  <c r="AL28" i="11"/>
  <c r="AL29" i="11"/>
  <c r="AH31" i="11"/>
  <c r="AF31" i="11"/>
  <c r="AL31" i="11"/>
  <c r="AO33" i="11"/>
  <c r="Y8" i="11"/>
  <c r="AO8" i="11"/>
  <c r="AI11" i="11"/>
  <c r="Y13" i="11"/>
  <c r="AO13" i="11"/>
  <c r="Y23" i="11"/>
  <c r="AO23" i="11"/>
  <c r="Y28" i="11"/>
  <c r="AO28" i="11"/>
  <c r="Y25" i="11"/>
  <c r="AG25" i="11"/>
  <c r="AO25" i="11"/>
  <c r="Y30" i="11"/>
  <c r="AG30" i="11"/>
  <c r="AO30" i="11"/>
  <c r="Y19" i="11"/>
  <c r="Y32" i="11"/>
  <c r="T35" i="10"/>
  <c r="J35" i="10" s="1"/>
  <c r="F34" i="10"/>
  <c r="H33" i="10"/>
  <c r="U33" i="10" s="1"/>
  <c r="H32" i="10"/>
  <c r="H31" i="10"/>
  <c r="H30" i="10"/>
  <c r="U30" i="10" s="1"/>
  <c r="H29" i="10"/>
  <c r="H28" i="10"/>
  <c r="H27" i="10"/>
  <c r="F26" i="10"/>
  <c r="H25" i="10"/>
  <c r="H24" i="10"/>
  <c r="U24" i="10" s="1"/>
  <c r="H23" i="10"/>
  <c r="U23" i="10" s="1"/>
  <c r="H22" i="10"/>
  <c r="H21" i="10"/>
  <c r="H20" i="10"/>
  <c r="H19" i="10"/>
  <c r="U19" i="10" s="1"/>
  <c r="F18" i="10"/>
  <c r="H17" i="10"/>
  <c r="H16" i="10"/>
  <c r="H15" i="10"/>
  <c r="F14" i="10"/>
  <c r="H13" i="10"/>
  <c r="H12" i="10"/>
  <c r="H11" i="10"/>
  <c r="F10" i="10"/>
  <c r="H9" i="10"/>
  <c r="H8" i="10"/>
  <c r="U8" i="10" s="1"/>
  <c r="H7" i="10"/>
  <c r="Q29" i="9"/>
  <c r="I29" i="9" s="1"/>
  <c r="O28" i="9"/>
  <c r="N28" i="9"/>
  <c r="M28" i="9"/>
  <c r="L28" i="9"/>
  <c r="H28" i="9"/>
  <c r="K28" i="9" s="1"/>
  <c r="O27" i="9"/>
  <c r="N27" i="9"/>
  <c r="M27" i="9"/>
  <c r="H27" i="9"/>
  <c r="L27" i="9" s="1"/>
  <c r="O26" i="9"/>
  <c r="N26" i="9"/>
  <c r="K26" i="9"/>
  <c r="H26" i="9"/>
  <c r="M26" i="9" s="1"/>
  <c r="H25" i="9"/>
  <c r="O25" i="9" s="1"/>
  <c r="K24" i="9"/>
  <c r="H24" i="9"/>
  <c r="H23" i="9"/>
  <c r="M22" i="9"/>
  <c r="L22" i="9"/>
  <c r="K22" i="9"/>
  <c r="H22" i="9"/>
  <c r="N21" i="9"/>
  <c r="M21" i="9"/>
  <c r="L21" i="9"/>
  <c r="K21" i="9"/>
  <c r="H21" i="9"/>
  <c r="O21" i="9" s="1"/>
  <c r="O20" i="9"/>
  <c r="N20" i="9"/>
  <c r="M20" i="9"/>
  <c r="L20" i="9"/>
  <c r="K20" i="9"/>
  <c r="H20" i="9"/>
  <c r="P20" i="9" s="1"/>
  <c r="O19" i="9"/>
  <c r="N19" i="9"/>
  <c r="M19" i="9"/>
  <c r="H19" i="9"/>
  <c r="L19" i="9" s="1"/>
  <c r="O18" i="9"/>
  <c r="N18" i="9"/>
  <c r="M18" i="9"/>
  <c r="K18" i="9"/>
  <c r="H18" i="9"/>
  <c r="L18" i="9" s="1"/>
  <c r="H17" i="9"/>
  <c r="O17" i="9" s="1"/>
  <c r="H16" i="9"/>
  <c r="H15" i="9"/>
  <c r="M14" i="9"/>
  <c r="L14" i="9"/>
  <c r="K14" i="9"/>
  <c r="H14" i="9"/>
  <c r="N13" i="9"/>
  <c r="M13" i="9"/>
  <c r="L13" i="9"/>
  <c r="K13" i="9"/>
  <c r="H13" i="9"/>
  <c r="O13" i="9" s="1"/>
  <c r="O12" i="9"/>
  <c r="N12" i="9"/>
  <c r="M12" i="9"/>
  <c r="L12" i="9"/>
  <c r="K12" i="9"/>
  <c r="H12" i="9"/>
  <c r="P12" i="9" s="1"/>
  <c r="O11" i="9"/>
  <c r="N11" i="9"/>
  <c r="M11" i="9"/>
  <c r="H11" i="9"/>
  <c r="L11" i="9" s="1"/>
  <c r="O10" i="9"/>
  <c r="N10" i="9"/>
  <c r="M10" i="9"/>
  <c r="K10" i="9"/>
  <c r="H10" i="9"/>
  <c r="L10" i="9" s="1"/>
  <c r="H9" i="9"/>
  <c r="O9" i="9" s="1"/>
  <c r="H8" i="9"/>
  <c r="H7" i="9"/>
  <c r="M6" i="9"/>
  <c r="L6" i="9"/>
  <c r="K6" i="9"/>
  <c r="H6" i="9"/>
  <c r="AB34" i="8"/>
  <c r="AA34" i="8"/>
  <c r="Z34" i="8"/>
  <c r="Y34" i="8"/>
  <c r="X34" i="8"/>
  <c r="W34" i="8"/>
  <c r="V34" i="8"/>
  <c r="R34" i="8"/>
  <c r="F33" i="8"/>
  <c r="T32" i="8"/>
  <c r="AE32" i="8" s="1"/>
  <c r="H32" i="8"/>
  <c r="W32" i="8" s="1"/>
  <c r="AL31" i="8"/>
  <c r="T31" i="8"/>
  <c r="AC31" i="8" s="1"/>
  <c r="H31" i="8"/>
  <c r="U31" i="8" s="1"/>
  <c r="AF30" i="8"/>
  <c r="AD30" i="8"/>
  <c r="T30" i="8"/>
  <c r="AJ30" i="8" s="1"/>
  <c r="H30" i="8"/>
  <c r="AB30" i="8" s="1"/>
  <c r="T29" i="8"/>
  <c r="AJ29" i="8" s="1"/>
  <c r="H29" i="8"/>
  <c r="AA29" i="8" s="1"/>
  <c r="T28" i="8"/>
  <c r="AI28" i="8" s="1"/>
  <c r="H28" i="8"/>
  <c r="AA28" i="8" s="1"/>
  <c r="AH27" i="8"/>
  <c r="Z27" i="8"/>
  <c r="T27" i="8"/>
  <c r="AF27" i="8" s="1"/>
  <c r="H27" i="8"/>
  <c r="N27" i="8" s="1"/>
  <c r="T26" i="8"/>
  <c r="AF26" i="8" s="1"/>
  <c r="H26" i="8"/>
  <c r="X26" i="8" s="1"/>
  <c r="F25" i="8"/>
  <c r="T24" i="8"/>
  <c r="AJ24" i="8" s="1"/>
  <c r="H24" i="8"/>
  <c r="AA24" i="8" s="1"/>
  <c r="T23" i="8"/>
  <c r="AH23" i="8" s="1"/>
  <c r="H23" i="8"/>
  <c r="Z23" i="8" s="1"/>
  <c r="AB22" i="8"/>
  <c r="W22" i="8"/>
  <c r="V22" i="8"/>
  <c r="T22" i="8"/>
  <c r="AF22" i="8" s="1"/>
  <c r="H22" i="8"/>
  <c r="N22" i="8" s="1"/>
  <c r="AI21" i="8"/>
  <c r="AA21" i="8"/>
  <c r="Z21" i="8"/>
  <c r="T21" i="8"/>
  <c r="AF21" i="8" s="1"/>
  <c r="H21" i="8"/>
  <c r="X21" i="8" s="1"/>
  <c r="AC20" i="8"/>
  <c r="X20" i="8"/>
  <c r="T20" i="8"/>
  <c r="AE20" i="8" s="1"/>
  <c r="H20" i="8"/>
  <c r="T19" i="8"/>
  <c r="AD19" i="8" s="1"/>
  <c r="H19" i="8"/>
  <c r="W19" i="8" s="1"/>
  <c r="AE18" i="8"/>
  <c r="AA18" i="8"/>
  <c r="T18" i="8"/>
  <c r="AC18" i="8" s="1"/>
  <c r="H18" i="8"/>
  <c r="U18" i="8" s="1"/>
  <c r="F17" i="8"/>
  <c r="AH16" i="8"/>
  <c r="AD16" i="8"/>
  <c r="T16" i="8"/>
  <c r="AF16" i="8" s="1"/>
  <c r="H16" i="8"/>
  <c r="X16" i="8" s="1"/>
  <c r="T15" i="8"/>
  <c r="AE15" i="8" s="1"/>
  <c r="H15" i="8"/>
  <c r="N15" i="8" s="1"/>
  <c r="R15" i="8" s="1"/>
  <c r="T14" i="8"/>
  <c r="H14" i="8"/>
  <c r="W14" i="8" s="1"/>
  <c r="F13" i="8"/>
  <c r="AE12" i="8"/>
  <c r="AA12" i="8"/>
  <c r="Z12" i="8"/>
  <c r="T12" i="8"/>
  <c r="AF12" i="8" s="1"/>
  <c r="H12" i="8"/>
  <c r="N12" i="8" s="1"/>
  <c r="V11" i="8"/>
  <c r="U11" i="8"/>
  <c r="T11" i="8"/>
  <c r="AF11" i="8" s="1"/>
  <c r="N11" i="8"/>
  <c r="R11" i="8" s="1"/>
  <c r="AK11" i="8" s="1"/>
  <c r="H11" i="8"/>
  <c r="X11" i="8" s="1"/>
  <c r="T10" i="8"/>
  <c r="AE10" i="8" s="1"/>
  <c r="H10" i="8"/>
  <c r="U10" i="8" s="1"/>
  <c r="F9" i="8"/>
  <c r="T8" i="8"/>
  <c r="H8" i="8"/>
  <c r="AB8" i="8" s="1"/>
  <c r="AH7" i="8"/>
  <c r="T7" i="8"/>
  <c r="AF7" i="8" s="1"/>
  <c r="H7" i="8"/>
  <c r="N7" i="8" s="1"/>
  <c r="T6" i="8"/>
  <c r="AF6" i="8" s="1"/>
  <c r="H6" i="8"/>
  <c r="X6" i="8" s="1"/>
  <c r="AC2" i="8"/>
  <c r="Q20" i="9" l="1"/>
  <c r="R20" i="9" s="1"/>
  <c r="AH10" i="12"/>
  <c r="AH34" i="12"/>
  <c r="AK34" i="12"/>
  <c r="AA25" i="12"/>
  <c r="AJ34" i="12"/>
  <c r="AM21" i="12"/>
  <c r="AM11" i="12"/>
  <c r="AA11" i="12"/>
  <c r="AI21" i="12"/>
  <c r="AF26" i="12"/>
  <c r="AF14" i="12"/>
  <c r="AJ14" i="12"/>
  <c r="AN18" i="12"/>
  <c r="AF18" i="12"/>
  <c r="AE18" i="12"/>
  <c r="AE34" i="12"/>
  <c r="AN14" i="12"/>
  <c r="AE14" i="12"/>
  <c r="AN10" i="12"/>
  <c r="AH26" i="12"/>
  <c r="AJ26" i="12"/>
  <c r="AE26" i="12"/>
  <c r="AG10" i="12"/>
  <c r="AN34" i="12"/>
  <c r="AA16" i="12"/>
  <c r="AI16" i="12"/>
  <c r="AN26" i="12"/>
  <c r="AI30" i="12"/>
  <c r="AE10" i="12"/>
  <c r="AG26" i="12"/>
  <c r="AA30" i="12"/>
  <c r="AK26" i="12"/>
  <c r="AK18" i="12"/>
  <c r="Y11" i="8"/>
  <c r="AF15" i="8"/>
  <c r="AI18" i="8"/>
  <c r="AF20" i="8"/>
  <c r="AC21" i="8"/>
  <c r="AI30" i="8"/>
  <c r="AC15" i="8"/>
  <c r="X10" i="8"/>
  <c r="AG11" i="8"/>
  <c r="AL18" i="8"/>
  <c r="AE7" i="8"/>
  <c r="AL11" i="8"/>
  <c r="T17" i="8"/>
  <c r="N16" i="8"/>
  <c r="R16" i="8" s="1"/>
  <c r="AK16" i="8" s="1"/>
  <c r="N21" i="8"/>
  <c r="R21" i="8" s="1"/>
  <c r="AK21" i="8" s="1"/>
  <c r="AL21" i="8"/>
  <c r="AA23" i="8"/>
  <c r="X14" i="8"/>
  <c r="V18" i="8"/>
  <c r="AB23" i="8"/>
  <c r="V31" i="8"/>
  <c r="AE14" i="8"/>
  <c r="U16" i="8"/>
  <c r="W18" i="8"/>
  <c r="V21" i="8"/>
  <c r="AD27" i="8"/>
  <c r="Z31" i="8"/>
  <c r="AK15" i="8"/>
  <c r="AC16" i="8"/>
  <c r="Z18" i="8"/>
  <c r="W21" i="8"/>
  <c r="AE27" i="8"/>
  <c r="AC30" i="8"/>
  <c r="AD31" i="8"/>
  <c r="V7" i="8"/>
  <c r="AH22" i="8"/>
  <c r="AI26" i="8"/>
  <c r="U6" i="8"/>
  <c r="W7" i="8"/>
  <c r="AH12" i="8"/>
  <c r="AF14" i="8"/>
  <c r="AF17" i="8" s="1"/>
  <c r="AL16" i="8"/>
  <c r="AD18" i="8"/>
  <c r="AB21" i="8"/>
  <c r="AI22" i="8"/>
  <c r="N24" i="8"/>
  <c r="Y24" i="8" s="1"/>
  <c r="U26" i="8"/>
  <c r="AL26" i="8"/>
  <c r="N29" i="8"/>
  <c r="AG29" i="8" s="1"/>
  <c r="AH30" i="8"/>
  <c r="AA31" i="8"/>
  <c r="AF32" i="8"/>
  <c r="AL22" i="8"/>
  <c r="AA7" i="8"/>
  <c r="X8" i="8"/>
  <c r="AF10" i="8"/>
  <c r="AF13" i="8" s="1"/>
  <c r="Z11" i="8"/>
  <c r="V12" i="8"/>
  <c r="AL12" i="8"/>
  <c r="V16" i="8"/>
  <c r="AF18" i="8"/>
  <c r="AF19" i="8"/>
  <c r="AD21" i="8"/>
  <c r="Z22" i="8"/>
  <c r="U24" i="8"/>
  <c r="Z26" i="8"/>
  <c r="AI27" i="8"/>
  <c r="U29" i="8"/>
  <c r="V30" i="8"/>
  <c r="AL30" i="8"/>
  <c r="AE31" i="8"/>
  <c r="V6" i="8"/>
  <c r="AC10" i="8"/>
  <c r="AI12" i="8"/>
  <c r="U30" i="8"/>
  <c r="AJ32" i="8"/>
  <c r="AD6" i="8"/>
  <c r="AD7" i="8"/>
  <c r="AA8" i="8"/>
  <c r="AC11" i="8"/>
  <c r="W12" i="8"/>
  <c r="AH18" i="8"/>
  <c r="U21" i="8"/>
  <c r="AH21" i="8"/>
  <c r="AA22" i="8"/>
  <c r="AB24" i="8"/>
  <c r="AA26" i="8"/>
  <c r="V27" i="8"/>
  <c r="AL27" i="8"/>
  <c r="AB29" i="8"/>
  <c r="Z30" i="8"/>
  <c r="AH31" i="8"/>
  <c r="AL7" i="8"/>
  <c r="Z7" i="8"/>
  <c r="AE19" i="8"/>
  <c r="V26" i="8"/>
  <c r="AL6" i="8"/>
  <c r="AD11" i="8"/>
  <c r="Z16" i="8"/>
  <c r="AC26" i="8"/>
  <c r="W27" i="8"/>
  <c r="AC29" i="8"/>
  <c r="AI31" i="8"/>
  <c r="AD22" i="8"/>
  <c r="AD26" i="8"/>
  <c r="O6" i="8"/>
  <c r="AH6" i="8" s="1"/>
  <c r="AI7" i="8"/>
  <c r="AH11" i="8"/>
  <c r="AD12" i="8"/>
  <c r="AL19" i="8"/>
  <c r="AE22" i="8"/>
  <c r="AI23" i="8"/>
  <c r="N26" i="8"/>
  <c r="AG26" i="8" s="1"/>
  <c r="AH26" i="8"/>
  <c r="AA27" i="8"/>
  <c r="AB28" i="8"/>
  <c r="N30" i="8"/>
  <c r="Y30" i="8" s="1"/>
  <c r="AE30" i="8"/>
  <c r="W31" i="8"/>
  <c r="V35" i="12"/>
  <c r="AM9" i="12"/>
  <c r="AI9" i="12"/>
  <c r="AA9" i="12"/>
  <c r="AA15" i="12"/>
  <c r="AI15" i="12"/>
  <c r="AI18" i="12" s="1"/>
  <c r="AM15" i="12"/>
  <c r="AM18" i="12" s="1"/>
  <c r="AA33" i="12"/>
  <c r="AI33" i="12"/>
  <c r="AM33" i="12"/>
  <c r="AA20" i="12"/>
  <c r="AI20" i="12"/>
  <c r="AM20" i="12"/>
  <c r="AL18" i="12"/>
  <c r="AL34" i="12"/>
  <c r="AM8" i="12"/>
  <c r="AI8" i="12"/>
  <c r="AA8" i="12"/>
  <c r="AM24" i="12"/>
  <c r="AI24" i="12"/>
  <c r="AA24" i="12"/>
  <c r="AF34" i="12"/>
  <c r="AM32" i="12"/>
  <c r="AI32" i="12"/>
  <c r="AA32" i="12"/>
  <c r="AI7" i="12"/>
  <c r="AA7" i="12"/>
  <c r="AM7" i="12"/>
  <c r="AL26" i="12"/>
  <c r="AM31" i="12"/>
  <c r="AI31" i="12"/>
  <c r="AA31" i="12"/>
  <c r="AG14" i="12"/>
  <c r="AM28" i="12"/>
  <c r="AI28" i="12"/>
  <c r="AA28" i="12"/>
  <c r="AM13" i="12"/>
  <c r="AM14" i="12" s="1"/>
  <c r="AI13" i="12"/>
  <c r="AI14" i="12" s="1"/>
  <c r="AA13" i="12"/>
  <c r="AM29" i="12"/>
  <c r="AI29" i="12"/>
  <c r="AA29" i="12"/>
  <c r="AL14" i="12"/>
  <c r="AM19" i="12"/>
  <c r="AI19" i="12"/>
  <c r="AA19" i="12"/>
  <c r="AL10" i="12"/>
  <c r="AJ10" i="12"/>
  <c r="AL14" i="11"/>
  <c r="AJ23" i="11"/>
  <c r="AF14" i="11"/>
  <c r="W35" i="11"/>
  <c r="AG14" i="11"/>
  <c r="AC27" i="11"/>
  <c r="AO18" i="11"/>
  <c r="AG26" i="11"/>
  <c r="AE31" i="11"/>
  <c r="AI26" i="11"/>
  <c r="AF10" i="11"/>
  <c r="AC29" i="11"/>
  <c r="AG10" i="11"/>
  <c r="AG35" i="11" s="1"/>
  <c r="AN27" i="11"/>
  <c r="AF34" i="11"/>
  <c r="AN15" i="11"/>
  <c r="AN32" i="11"/>
  <c r="AH26" i="11"/>
  <c r="AC19" i="11"/>
  <c r="AH10" i="11"/>
  <c r="AG18" i="11"/>
  <c r="AJ28" i="11"/>
  <c r="AL10" i="11"/>
  <c r="AL26" i="11"/>
  <c r="AB30" i="11"/>
  <c r="AF18" i="11"/>
  <c r="AB15" i="11"/>
  <c r="AB32" i="11"/>
  <c r="AJ15" i="11"/>
  <c r="AJ32" i="11"/>
  <c r="AK24" i="11"/>
  <c r="AC24" i="11"/>
  <c r="AO34" i="11"/>
  <c r="AG34" i="11"/>
  <c r="AO14" i="11"/>
  <c r="AM33" i="11"/>
  <c r="AI18" i="11"/>
  <c r="AN19" i="11"/>
  <c r="AO26" i="11"/>
  <c r="AB19" i="11"/>
  <c r="AL18" i="11"/>
  <c r="AM21" i="11"/>
  <c r="AI10" i="11"/>
  <c r="AB25" i="11"/>
  <c r="AJ25" i="11"/>
  <c r="AE21" i="11"/>
  <c r="AE7" i="11"/>
  <c r="AM7" i="11"/>
  <c r="AM27" i="11"/>
  <c r="AE27" i="11"/>
  <c r="AM24" i="11"/>
  <c r="AE24" i="11"/>
  <c r="AK23" i="11"/>
  <c r="AC23" i="11"/>
  <c r="AL34" i="11"/>
  <c r="AJ9" i="11"/>
  <c r="AB9" i="11"/>
  <c r="AN9" i="11"/>
  <c r="AM20" i="11"/>
  <c r="AE20" i="11"/>
  <c r="AK13" i="11"/>
  <c r="AC13" i="11"/>
  <c r="AI14" i="11"/>
  <c r="AJ17" i="11"/>
  <c r="AB17" i="11"/>
  <c r="AN17" i="11"/>
  <c r="AF26" i="11"/>
  <c r="AC7" i="11"/>
  <c r="AK7" i="11"/>
  <c r="AJ31" i="11"/>
  <c r="AB31" i="11"/>
  <c r="AC12" i="11"/>
  <c r="AK12" i="11"/>
  <c r="AJ22" i="11"/>
  <c r="AB22" i="11"/>
  <c r="AN22" i="11"/>
  <c r="AK8" i="11"/>
  <c r="AC8" i="11"/>
  <c r="AM22" i="11"/>
  <c r="AE22" i="11"/>
  <c r="AE28" i="11"/>
  <c r="AM28" i="11"/>
  <c r="AJ12" i="11"/>
  <c r="AJ14" i="11" s="1"/>
  <c r="AB12" i="11"/>
  <c r="AK16" i="11"/>
  <c r="AC16" i="11"/>
  <c r="AK11" i="11"/>
  <c r="AC11" i="11"/>
  <c r="AJ29" i="11"/>
  <c r="AB29" i="11"/>
  <c r="AK28" i="11"/>
  <c r="AC28" i="11"/>
  <c r="AM32" i="11"/>
  <c r="AE32" i="11"/>
  <c r="AK20" i="11"/>
  <c r="AC20" i="11"/>
  <c r="AN12" i="11"/>
  <c r="AM9" i="11"/>
  <c r="AE9" i="11"/>
  <c r="AE17" i="11"/>
  <c r="AM17" i="11"/>
  <c r="AJ7" i="11"/>
  <c r="AB7" i="11"/>
  <c r="AN7" i="11"/>
  <c r="AN28" i="11"/>
  <c r="AJ33" i="11"/>
  <c r="AB33" i="11"/>
  <c r="AI34" i="11"/>
  <c r="AN29" i="11"/>
  <c r="AN21" i="11"/>
  <c r="AJ21" i="11"/>
  <c r="AB21" i="11"/>
  <c r="AN20" i="11"/>
  <c r="AC30" i="11"/>
  <c r="AK30" i="11"/>
  <c r="AK33" i="11"/>
  <c r="AC33" i="11"/>
  <c r="AK31" i="11"/>
  <c r="AC31" i="11"/>
  <c r="AO10" i="11"/>
  <c r="AJ27" i="11"/>
  <c r="AB27" i="11"/>
  <c r="AK21" i="11"/>
  <c r="AC21" i="11"/>
  <c r="AJ24" i="11"/>
  <c r="AB24" i="11"/>
  <c r="AN24" i="11"/>
  <c r="AM19" i="11"/>
  <c r="AN11" i="11"/>
  <c r="AN25" i="11"/>
  <c r="AC25" i="11"/>
  <c r="AK25" i="11"/>
  <c r="AH34" i="11"/>
  <c r="AC17" i="11"/>
  <c r="AK17" i="11"/>
  <c r="F35" i="10"/>
  <c r="U11" i="10"/>
  <c r="U21" i="10"/>
  <c r="U17" i="10"/>
  <c r="U9" i="10"/>
  <c r="U27" i="10"/>
  <c r="U31" i="10"/>
  <c r="U22" i="10"/>
  <c r="U15" i="10"/>
  <c r="U28" i="10"/>
  <c r="U32" i="10"/>
  <c r="U20" i="10"/>
  <c r="U16" i="10"/>
  <c r="U13" i="10"/>
  <c r="U25" i="10"/>
  <c r="U12" i="10"/>
  <c r="U29" i="10"/>
  <c r="P10" i="9"/>
  <c r="Q10" i="9" s="1"/>
  <c r="R10" i="9" s="1"/>
  <c r="Q12" i="9"/>
  <c r="R12" i="9" s="1"/>
  <c r="P18" i="9"/>
  <c r="Q18" i="9" s="1"/>
  <c r="K7" i="9"/>
  <c r="K15" i="9"/>
  <c r="K23" i="9"/>
  <c r="L7" i="9"/>
  <c r="K8" i="9"/>
  <c r="L15" i="9"/>
  <c r="K16" i="9"/>
  <c r="L23" i="9"/>
  <c r="N6" i="9"/>
  <c r="P6" i="9" s="1"/>
  <c r="M7" i="9"/>
  <c r="L8" i="9"/>
  <c r="K9" i="9"/>
  <c r="N14" i="9"/>
  <c r="M15" i="9"/>
  <c r="L16" i="9"/>
  <c r="K17" i="9"/>
  <c r="N22" i="9"/>
  <c r="M23" i="9"/>
  <c r="L24" i="9"/>
  <c r="K25" i="9"/>
  <c r="P28" i="9"/>
  <c r="Q28" i="9" s="1"/>
  <c r="R28" i="9" s="1"/>
  <c r="O6" i="9"/>
  <c r="N7" i="9"/>
  <c r="M8" i="9"/>
  <c r="L9" i="9"/>
  <c r="P13" i="9"/>
  <c r="Q13" i="9" s="1"/>
  <c r="R13" i="9" s="1"/>
  <c r="O14" i="9"/>
  <c r="N15" i="9"/>
  <c r="P15" i="9" s="1"/>
  <c r="M16" i="9"/>
  <c r="L17" i="9"/>
  <c r="P21" i="9"/>
  <c r="Q21" i="9" s="1"/>
  <c r="R21" i="9" s="1"/>
  <c r="O22" i="9"/>
  <c r="N23" i="9"/>
  <c r="M24" i="9"/>
  <c r="L25" i="9"/>
  <c r="O7" i="9"/>
  <c r="N8" i="9"/>
  <c r="M9" i="9"/>
  <c r="K11" i="9"/>
  <c r="O15" i="9"/>
  <c r="N16" i="9"/>
  <c r="M17" i="9"/>
  <c r="K19" i="9"/>
  <c r="O23" i="9"/>
  <c r="N24" i="9"/>
  <c r="M25" i="9"/>
  <c r="L26" i="9"/>
  <c r="K27" i="9"/>
  <c r="O8" i="9"/>
  <c r="N9" i="9"/>
  <c r="O16" i="9"/>
  <c r="N17" i="9"/>
  <c r="O24" i="9"/>
  <c r="N25" i="9"/>
  <c r="AG22" i="8"/>
  <c r="Y22" i="8"/>
  <c r="AG7" i="8"/>
  <c r="Y7" i="8"/>
  <c r="F34" i="8"/>
  <c r="Y15" i="8"/>
  <c r="R7" i="8"/>
  <c r="AK7" i="8" s="1"/>
  <c r="AG15" i="8"/>
  <c r="AH8" i="8"/>
  <c r="AH9" i="8" s="1"/>
  <c r="AE8" i="8"/>
  <c r="AD8" i="8"/>
  <c r="AD9" i="8" s="1"/>
  <c r="AC8" i="8"/>
  <c r="AG12" i="8"/>
  <c r="Y12" i="8"/>
  <c r="W15" i="8"/>
  <c r="U15" i="8"/>
  <c r="AL15" i="8"/>
  <c r="V15" i="8"/>
  <c r="AB15" i="8"/>
  <c r="AA15" i="8"/>
  <c r="Z15" i="8"/>
  <c r="W20" i="8"/>
  <c r="AL20" i="8"/>
  <c r="V20" i="8"/>
  <c r="U20" i="8"/>
  <c r="AB20" i="8"/>
  <c r="AA20" i="8"/>
  <c r="N20" i="8"/>
  <c r="Z20" i="8"/>
  <c r="T9" i="8"/>
  <c r="AF8" i="8"/>
  <c r="AF9" i="8" s="1"/>
  <c r="W10" i="8"/>
  <c r="AL10" i="8"/>
  <c r="AL13" i="8" s="1"/>
  <c r="V10" i="8"/>
  <c r="AB10" i="8"/>
  <c r="AA10" i="8"/>
  <c r="Z10" i="8"/>
  <c r="R12" i="8"/>
  <c r="AK12" i="8" s="1"/>
  <c r="AG16" i="8"/>
  <c r="AI8" i="8"/>
  <c r="N10" i="8"/>
  <c r="AL14" i="8"/>
  <c r="V14" i="8"/>
  <c r="AB14" i="8"/>
  <c r="U14" i="8"/>
  <c r="AA14" i="8"/>
  <c r="Z14" i="8"/>
  <c r="N14" i="8"/>
  <c r="R27" i="8"/>
  <c r="AK27" i="8" s="1"/>
  <c r="AG27" i="8"/>
  <c r="Y27" i="8"/>
  <c r="R22" i="8"/>
  <c r="AK22" i="8" s="1"/>
  <c r="Z8" i="8"/>
  <c r="N8" i="8"/>
  <c r="W8" i="8"/>
  <c r="AL8" i="8"/>
  <c r="AL9" i="8" s="1"/>
  <c r="V8" i="8"/>
  <c r="U8" i="8"/>
  <c r="AJ8" i="8"/>
  <c r="X15" i="8"/>
  <c r="R26" i="8"/>
  <c r="AK26" i="8" s="1"/>
  <c r="AJ28" i="8"/>
  <c r="X32" i="8"/>
  <c r="T33" i="8"/>
  <c r="AA6" i="8"/>
  <c r="AI6" i="8"/>
  <c r="AB7" i="8"/>
  <c r="AJ7" i="8"/>
  <c r="AH10" i="8"/>
  <c r="AA11" i="8"/>
  <c r="AI11" i="8"/>
  <c r="AB12" i="8"/>
  <c r="AJ12" i="8"/>
  <c r="AH15" i="8"/>
  <c r="AA16" i="8"/>
  <c r="AI16" i="8"/>
  <c r="X18" i="8"/>
  <c r="N19" i="8"/>
  <c r="AH20" i="8"/>
  <c r="AJ22" i="8"/>
  <c r="U23" i="8"/>
  <c r="AC23" i="8"/>
  <c r="V24" i="8"/>
  <c r="AD24" i="8"/>
  <c r="AL24" i="8"/>
  <c r="AB27" i="8"/>
  <c r="AJ27" i="8"/>
  <c r="U28" i="8"/>
  <c r="AC28" i="8"/>
  <c r="V29" i="8"/>
  <c r="AD29" i="8"/>
  <c r="AL29" i="8"/>
  <c r="W30" i="8"/>
  <c r="X31" i="8"/>
  <c r="AF31" i="8"/>
  <c r="N32" i="8"/>
  <c r="X19" i="8"/>
  <c r="AJ23" i="8"/>
  <c r="AC24" i="8"/>
  <c r="AB6" i="8"/>
  <c r="AJ6" i="8"/>
  <c r="U7" i="8"/>
  <c r="AC7" i="8"/>
  <c r="AC9" i="8" s="1"/>
  <c r="AI10" i="8"/>
  <c r="AI13" i="8" s="1"/>
  <c r="AB11" i="8"/>
  <c r="AJ11" i="8"/>
  <c r="U12" i="8"/>
  <c r="AC12" i="8"/>
  <c r="AH14" i="8"/>
  <c r="AI15" i="8"/>
  <c r="AB16" i="8"/>
  <c r="AJ16" i="8"/>
  <c r="N18" i="8"/>
  <c r="Z19" i="8"/>
  <c r="AH19" i="8"/>
  <c r="AI20" i="8"/>
  <c r="AJ21" i="8"/>
  <c r="U22" i="8"/>
  <c r="AC22" i="8"/>
  <c r="V23" i="8"/>
  <c r="AD23" i="8"/>
  <c r="AL23" i="8"/>
  <c r="W24" i="8"/>
  <c r="AE24" i="8"/>
  <c r="AB26" i="8"/>
  <c r="AJ26" i="8"/>
  <c r="U27" i="8"/>
  <c r="AC27" i="8"/>
  <c r="V28" i="8"/>
  <c r="AD28" i="8"/>
  <c r="AL28" i="8"/>
  <c r="W29" i="8"/>
  <c r="AE29" i="8"/>
  <c r="X30" i="8"/>
  <c r="N31" i="8"/>
  <c r="Z32" i="8"/>
  <c r="AH32" i="8"/>
  <c r="AJ10" i="8"/>
  <c r="AJ13" i="8" s="1"/>
  <c r="AI14" i="8"/>
  <c r="AJ15" i="8"/>
  <c r="AA19" i="8"/>
  <c r="AI19" i="8"/>
  <c r="AJ20" i="8"/>
  <c r="W23" i="8"/>
  <c r="AE23" i="8"/>
  <c r="X24" i="8"/>
  <c r="AF24" i="8"/>
  <c r="T25" i="8"/>
  <c r="W28" i="8"/>
  <c r="AE28" i="8"/>
  <c r="X29" i="8"/>
  <c r="AF29" i="8"/>
  <c r="AA32" i="8"/>
  <c r="AI32" i="8"/>
  <c r="AG24" i="8"/>
  <c r="X28" i="8"/>
  <c r="AB32" i="8"/>
  <c r="AJ14" i="8"/>
  <c r="AB19" i="8"/>
  <c r="W6" i="8"/>
  <c r="AE6" i="8"/>
  <c r="X7" i="8"/>
  <c r="AD10" i="8"/>
  <c r="W11" i="8"/>
  <c r="AE11" i="8"/>
  <c r="AE13" i="8" s="1"/>
  <c r="X12" i="8"/>
  <c r="T13" i="8"/>
  <c r="AC14" i="8"/>
  <c r="AD15" i="8"/>
  <c r="W16" i="8"/>
  <c r="AE16" i="8"/>
  <c r="AE17" i="8" s="1"/>
  <c r="AB18" i="8"/>
  <c r="AJ18" i="8"/>
  <c r="U19" i="8"/>
  <c r="AC19" i="8"/>
  <c r="AD20" i="8"/>
  <c r="AE21" i="8"/>
  <c r="X22" i="8"/>
  <c r="N23" i="8"/>
  <c r="R24" i="8"/>
  <c r="AK24" i="8" s="1"/>
  <c r="Z24" i="8"/>
  <c r="AH24" i="8"/>
  <c r="W26" i="8"/>
  <c r="AE26" i="8"/>
  <c r="X27" i="8"/>
  <c r="N28" i="8"/>
  <c r="Z29" i="8"/>
  <c r="AH29" i="8"/>
  <c r="AA30" i="8"/>
  <c r="AB31" i="8"/>
  <c r="AJ31" i="8"/>
  <c r="U32" i="8"/>
  <c r="AC32" i="8"/>
  <c r="AJ19" i="8"/>
  <c r="X23" i="8"/>
  <c r="AF23" i="8"/>
  <c r="AF28" i="8"/>
  <c r="N6" i="8"/>
  <c r="AD14" i="8"/>
  <c r="V19" i="8"/>
  <c r="AI24" i="8"/>
  <c r="Z28" i="8"/>
  <c r="AH28" i="8"/>
  <c r="AI29" i="8"/>
  <c r="V32" i="8"/>
  <c r="AD32" i="8"/>
  <c r="AL32" i="8"/>
  <c r="Y26" i="8"/>
  <c r="AJ35" i="12" l="1"/>
  <c r="AH35" i="12"/>
  <c r="AM26" i="12"/>
  <c r="AK35" i="12"/>
  <c r="AN35" i="12"/>
  <c r="AF35" i="12"/>
  <c r="AI34" i="12"/>
  <c r="AE35" i="12"/>
  <c r="AI26" i="12"/>
  <c r="AM34" i="12"/>
  <c r="AG35" i="12"/>
  <c r="AI10" i="12"/>
  <c r="AF33" i="8"/>
  <c r="AG21" i="8"/>
  <c r="AJ9" i="8"/>
  <c r="Y21" i="8"/>
  <c r="S21" i="8" s="1"/>
  <c r="AJ17" i="8"/>
  <c r="AH25" i="8"/>
  <c r="Y16" i="8"/>
  <c r="S16" i="8" s="1"/>
  <c r="AD13" i="8"/>
  <c r="AE9" i="8"/>
  <c r="AL25" i="8"/>
  <c r="AI9" i="8"/>
  <c r="AC13" i="8"/>
  <c r="AC17" i="8"/>
  <c r="Z6" i="8"/>
  <c r="S15" i="8"/>
  <c r="S26" i="8"/>
  <c r="AC25" i="8"/>
  <c r="AC34" i="8" s="1"/>
  <c r="Y29" i="8"/>
  <c r="S29" i="8" s="1"/>
  <c r="AH33" i="8"/>
  <c r="AL17" i="8"/>
  <c r="AG30" i="8"/>
  <c r="R30" i="8"/>
  <c r="AK30" i="8" s="1"/>
  <c r="AE33" i="8"/>
  <c r="S24" i="8"/>
  <c r="AC33" i="8"/>
  <c r="S27" i="8"/>
  <c r="AD17" i="8"/>
  <c r="AD34" i="8" s="1"/>
  <c r="AI33" i="8"/>
  <c r="S11" i="8"/>
  <c r="AE25" i="8"/>
  <c r="AL33" i="8"/>
  <c r="AD25" i="8"/>
  <c r="AD33" i="8"/>
  <c r="AF25" i="8"/>
  <c r="AI25" i="8"/>
  <c r="R29" i="8"/>
  <c r="AK29" i="8" s="1"/>
  <c r="S30" i="8"/>
  <c r="AH13" i="8"/>
  <c r="AL35" i="12"/>
  <c r="AM10" i="12"/>
  <c r="AJ18" i="11"/>
  <c r="AF35" i="11"/>
  <c r="AM15" i="11"/>
  <c r="AJ10" i="11"/>
  <c r="AM31" i="11"/>
  <c r="AE19" i="11"/>
  <c r="AE15" i="11"/>
  <c r="AN33" i="11"/>
  <c r="AK10" i="11"/>
  <c r="AK18" i="11"/>
  <c r="AE33" i="11"/>
  <c r="AJ34" i="11"/>
  <c r="AN31" i="11"/>
  <c r="AH35" i="11"/>
  <c r="AI35" i="11"/>
  <c r="AL35" i="11"/>
  <c r="AK26" i="11"/>
  <c r="AO35" i="11"/>
  <c r="AJ26" i="11"/>
  <c r="AM30" i="11"/>
  <c r="AE30" i="11"/>
  <c r="AK14" i="11"/>
  <c r="AE8" i="11"/>
  <c r="AM8" i="11"/>
  <c r="AM10" i="11" s="1"/>
  <c r="AM11" i="11"/>
  <c r="AE11" i="11"/>
  <c r="AK34" i="11"/>
  <c r="AM16" i="11"/>
  <c r="AM18" i="11" s="1"/>
  <c r="AE16" i="11"/>
  <c r="AM23" i="11"/>
  <c r="AE23" i="11"/>
  <c r="AN23" i="11"/>
  <c r="AN26" i="11" s="1"/>
  <c r="AE12" i="11"/>
  <c r="AM12" i="11"/>
  <c r="AN8" i="11"/>
  <c r="AN10" i="11" s="1"/>
  <c r="AN30" i="11"/>
  <c r="AM13" i="11"/>
  <c r="AE13" i="11"/>
  <c r="AN13" i="11"/>
  <c r="AN14" i="11" s="1"/>
  <c r="AM25" i="11"/>
  <c r="AE25" i="11"/>
  <c r="AE29" i="11"/>
  <c r="AM29" i="11"/>
  <c r="AN16" i="11"/>
  <c r="AN18" i="11" s="1"/>
  <c r="P9" i="9"/>
  <c r="Q9" i="9" s="1"/>
  <c r="R9" i="9" s="1"/>
  <c r="P19" i="9"/>
  <c r="Q19" i="9" s="1"/>
  <c r="R19" i="9" s="1"/>
  <c r="Q23" i="9"/>
  <c r="R23" i="9" s="1"/>
  <c r="P25" i="9"/>
  <c r="Q25" i="9" s="1"/>
  <c r="R25" i="9" s="1"/>
  <c r="Q15" i="9"/>
  <c r="R15" i="9" s="1"/>
  <c r="Q6" i="9"/>
  <c r="R6" i="9" s="1"/>
  <c r="P27" i="9"/>
  <c r="Q27" i="9" s="1"/>
  <c r="R27" i="9" s="1"/>
  <c r="P17" i="9"/>
  <c r="Q17" i="9" s="1"/>
  <c r="R17" i="9" s="1"/>
  <c r="P24" i="9"/>
  <c r="Q24" i="9" s="1"/>
  <c r="R24" i="9" s="1"/>
  <c r="P7" i="9"/>
  <c r="Q7" i="9" s="1"/>
  <c r="R7" i="9" s="1"/>
  <c r="P26" i="9"/>
  <c r="Q26" i="9" s="1"/>
  <c r="R26" i="9" s="1"/>
  <c r="P11" i="9"/>
  <c r="Q11" i="9" s="1"/>
  <c r="R11" i="9" s="1"/>
  <c r="Q16" i="9"/>
  <c r="R16" i="9" s="1"/>
  <c r="P14" i="9"/>
  <c r="Q14" i="9" s="1"/>
  <c r="R14" i="9" s="1"/>
  <c r="P16" i="9"/>
  <c r="P22" i="9"/>
  <c r="Q22" i="9" s="1"/>
  <c r="R22" i="9" s="1"/>
  <c r="P23" i="9"/>
  <c r="P8" i="9"/>
  <c r="Q8" i="9" s="1"/>
  <c r="R8" i="9" s="1"/>
  <c r="AF34" i="8"/>
  <c r="S10" i="8"/>
  <c r="R10" i="8"/>
  <c r="AK10" i="8" s="1"/>
  <c r="AK13" i="8" s="1"/>
  <c r="AG10" i="8"/>
  <c r="AG13" i="8" s="1"/>
  <c r="Y10" i="8"/>
  <c r="R32" i="8"/>
  <c r="AK32" i="8" s="1"/>
  <c r="AG32" i="8"/>
  <c r="Y32" i="8"/>
  <c r="S32" i="8" s="1"/>
  <c r="R14" i="8"/>
  <c r="AK14" i="8" s="1"/>
  <c r="AK17" i="8" s="1"/>
  <c r="AG14" i="8"/>
  <c r="AG17" i="8" s="1"/>
  <c r="Y14" i="8"/>
  <c r="S14" i="8" s="1"/>
  <c r="R20" i="8"/>
  <c r="AK20" i="8" s="1"/>
  <c r="AG20" i="8"/>
  <c r="Y20" i="8"/>
  <c r="S20" i="8" s="1"/>
  <c r="AJ25" i="8"/>
  <c r="R31" i="8"/>
  <c r="AK31" i="8" s="1"/>
  <c r="AG31" i="8"/>
  <c r="Y31" i="8"/>
  <c r="S31" i="8" s="1"/>
  <c r="AG6" i="8"/>
  <c r="R6" i="8"/>
  <c r="AK6" i="8" s="1"/>
  <c r="Y6" i="8"/>
  <c r="S6" i="8" s="1"/>
  <c r="AJ33" i="8"/>
  <c r="S22" i="8"/>
  <c r="S7" i="8"/>
  <c r="R19" i="8"/>
  <c r="AK19" i="8" s="1"/>
  <c r="AG19" i="8"/>
  <c r="Y19" i="8"/>
  <c r="S19" i="8" s="1"/>
  <c r="R18" i="8"/>
  <c r="AK18" i="8" s="1"/>
  <c r="AG18" i="8"/>
  <c r="Y18" i="8"/>
  <c r="S18" i="8" s="1"/>
  <c r="AH17" i="8"/>
  <c r="T34" i="8"/>
  <c r="R28" i="8"/>
  <c r="AK28" i="8" s="1"/>
  <c r="AG28" i="8"/>
  <c r="Y28" i="8"/>
  <c r="S28" i="8" s="1"/>
  <c r="R8" i="8"/>
  <c r="AK8" i="8" s="1"/>
  <c r="AG8" i="8"/>
  <c r="Y8" i="8"/>
  <c r="S8" i="8" s="1"/>
  <c r="R23" i="8"/>
  <c r="AK23" i="8" s="1"/>
  <c r="AG23" i="8"/>
  <c r="Y23" i="8"/>
  <c r="S23" i="8" s="1"/>
  <c r="AE34" i="8"/>
  <c r="AI17" i="8"/>
  <c r="S12" i="8"/>
  <c r="AM35" i="12" l="1"/>
  <c r="AM38" i="12" s="1"/>
  <c r="AI35" i="12"/>
  <c r="AH34" i="8"/>
  <c r="AI34" i="8"/>
  <c r="AL34" i="8"/>
  <c r="AK33" i="8"/>
  <c r="AG25" i="8"/>
  <c r="AJ34" i="8"/>
  <c r="AJ35" i="11"/>
  <c r="AN34" i="11"/>
  <c r="AM14" i="11"/>
  <c r="AK35" i="11"/>
  <c r="AM26" i="11"/>
  <c r="AM34" i="11"/>
  <c r="AN35" i="11"/>
  <c r="AN38" i="11" s="1"/>
  <c r="AK9" i="8"/>
  <c r="AG9" i="8"/>
  <c r="AG33" i="8"/>
  <c r="AK25" i="8"/>
  <c r="AG34" i="8" l="1"/>
  <c r="AM35" i="11"/>
  <c r="AK34" i="8"/>
  <c r="AK37" i="8" s="1"/>
  <c r="AB34" i="7" l="1"/>
  <c r="AA34" i="7"/>
  <c r="Z34" i="7"/>
  <c r="Y34" i="7"/>
  <c r="X34" i="7"/>
  <c r="W34" i="7"/>
  <c r="V34" i="7"/>
  <c r="R34" i="7"/>
  <c r="F33" i="7"/>
  <c r="AI32" i="7"/>
  <c r="AG32" i="7"/>
  <c r="AF32" i="7"/>
  <c r="AA32" i="7"/>
  <c r="Y32" i="7"/>
  <c r="X32" i="7"/>
  <c r="W32" i="7"/>
  <c r="T32" i="7"/>
  <c r="AD32" i="7" s="1"/>
  <c r="O32" i="7"/>
  <c r="N32" i="7"/>
  <c r="H32" i="7"/>
  <c r="AA31" i="7"/>
  <c r="Z31" i="7"/>
  <c r="Y31" i="7"/>
  <c r="X31" i="7"/>
  <c r="W31" i="7"/>
  <c r="U31" i="7"/>
  <c r="T31" i="7"/>
  <c r="AF31" i="7" s="1"/>
  <c r="Q31" i="7"/>
  <c r="O31" i="7"/>
  <c r="N31" i="7"/>
  <c r="H31" i="7"/>
  <c r="AL31" i="7" s="1"/>
  <c r="AH30" i="7"/>
  <c r="AA30" i="7"/>
  <c r="Z30" i="7"/>
  <c r="X30" i="7"/>
  <c r="U30" i="7"/>
  <c r="T30" i="7"/>
  <c r="AE30" i="7" s="1"/>
  <c r="O30" i="7"/>
  <c r="H30" i="7"/>
  <c r="W30" i="7" s="1"/>
  <c r="AA29" i="7"/>
  <c r="T29" i="7"/>
  <c r="AI29" i="7" s="1"/>
  <c r="H29" i="7"/>
  <c r="AA28" i="7"/>
  <c r="W28" i="7"/>
  <c r="U28" i="7"/>
  <c r="T28" i="7"/>
  <c r="N28" i="7"/>
  <c r="H28" i="7"/>
  <c r="V27" i="7"/>
  <c r="U27" i="7"/>
  <c r="T27" i="7"/>
  <c r="AI27" i="7" s="1"/>
  <c r="H27" i="7"/>
  <c r="W26" i="7"/>
  <c r="V26" i="7"/>
  <c r="T26" i="7"/>
  <c r="AI26" i="7" s="1"/>
  <c r="H26" i="7"/>
  <c r="F25" i="7"/>
  <c r="T24" i="7"/>
  <c r="AI24" i="7" s="1"/>
  <c r="H24" i="7"/>
  <c r="V24" i="7" s="1"/>
  <c r="AE23" i="7"/>
  <c r="AA23" i="7"/>
  <c r="W23" i="7"/>
  <c r="U23" i="7"/>
  <c r="T23" i="7"/>
  <c r="N23" i="7"/>
  <c r="H23" i="7"/>
  <c r="AD22" i="7"/>
  <c r="AC22" i="7"/>
  <c r="X22" i="7"/>
  <c r="V22" i="7"/>
  <c r="U22" i="7"/>
  <c r="T22" i="7"/>
  <c r="AI22" i="7" s="1"/>
  <c r="O22" i="7"/>
  <c r="H22" i="7"/>
  <c r="T21" i="7"/>
  <c r="AI21" i="7" s="1"/>
  <c r="H21" i="7"/>
  <c r="AC20" i="7"/>
  <c r="Z20" i="7"/>
  <c r="X20" i="7"/>
  <c r="W20" i="7"/>
  <c r="T20" i="7"/>
  <c r="AI20" i="7" s="1"/>
  <c r="O20" i="7"/>
  <c r="N20" i="7"/>
  <c r="H20" i="7"/>
  <c r="AL20" i="7" s="1"/>
  <c r="AA19" i="7"/>
  <c r="Y19" i="7"/>
  <c r="X19" i="7"/>
  <c r="W19" i="7"/>
  <c r="T19" i="7"/>
  <c r="AE19" i="7" s="1"/>
  <c r="O19" i="7"/>
  <c r="N19" i="7"/>
  <c r="H19" i="7"/>
  <c r="AA18" i="7"/>
  <c r="Z18" i="7"/>
  <c r="Y18" i="7"/>
  <c r="X18" i="7"/>
  <c r="W18" i="7"/>
  <c r="T18" i="7"/>
  <c r="AG18" i="7" s="1"/>
  <c r="Q18" i="7"/>
  <c r="AJ18" i="7" s="1"/>
  <c r="O18" i="7"/>
  <c r="N18" i="7"/>
  <c r="H18" i="7"/>
  <c r="F17" i="7"/>
  <c r="W16" i="7"/>
  <c r="V16" i="7"/>
  <c r="T16" i="7"/>
  <c r="AI16" i="7" s="1"/>
  <c r="H16" i="7"/>
  <c r="N16" i="7" s="1"/>
  <c r="AF15" i="7"/>
  <c r="X15" i="7"/>
  <c r="W15" i="7"/>
  <c r="T15" i="7"/>
  <c r="AI15" i="7" s="1"/>
  <c r="O15" i="7"/>
  <c r="Z15" i="7" s="1"/>
  <c r="N15" i="7"/>
  <c r="H15" i="7"/>
  <c r="AD14" i="7"/>
  <c r="AA14" i="7"/>
  <c r="Y14" i="7"/>
  <c r="X14" i="7"/>
  <c r="W14" i="7"/>
  <c r="T14" i="7"/>
  <c r="AC14" i="7" s="1"/>
  <c r="Q14" i="7"/>
  <c r="O14" i="7"/>
  <c r="N14" i="7"/>
  <c r="H14" i="7"/>
  <c r="AL14" i="7" s="1"/>
  <c r="T13" i="7"/>
  <c r="F13" i="7"/>
  <c r="AD12" i="7"/>
  <c r="T12" i="7"/>
  <c r="AI12" i="7" s="1"/>
  <c r="H12" i="7"/>
  <c r="AE11" i="7"/>
  <c r="AD11" i="7"/>
  <c r="W11" i="7"/>
  <c r="V11" i="7"/>
  <c r="T11" i="7"/>
  <c r="AI11" i="7" s="1"/>
  <c r="H11" i="7"/>
  <c r="N11" i="7" s="1"/>
  <c r="AF10" i="7"/>
  <c r="AE10" i="7"/>
  <c r="AD10" i="7"/>
  <c r="AD13" i="7" s="1"/>
  <c r="X10" i="7"/>
  <c r="W10" i="7"/>
  <c r="T10" i="7"/>
  <c r="AI10" i="7" s="1"/>
  <c r="AI13" i="7" s="1"/>
  <c r="O10" i="7"/>
  <c r="N10" i="7"/>
  <c r="H10" i="7"/>
  <c r="AL10" i="7" s="1"/>
  <c r="F9" i="7"/>
  <c r="AA8" i="7"/>
  <c r="W8" i="7"/>
  <c r="U8" i="7"/>
  <c r="T8" i="7"/>
  <c r="AE8" i="7" s="1"/>
  <c r="N8" i="7"/>
  <c r="H8" i="7"/>
  <c r="AF7" i="7"/>
  <c r="X7" i="7"/>
  <c r="T7" i="7"/>
  <c r="AD7" i="7" s="1"/>
  <c r="H7" i="7"/>
  <c r="AE6" i="7"/>
  <c r="AD6" i="7"/>
  <c r="AC6" i="7"/>
  <c r="W6" i="7"/>
  <c r="U6" i="7"/>
  <c r="T6" i="7"/>
  <c r="T9" i="7" s="1"/>
  <c r="H6" i="7"/>
  <c r="AL6" i="7" s="1"/>
  <c r="AC2" i="7"/>
  <c r="AH10" i="7" l="1"/>
  <c r="AE14" i="7"/>
  <c r="AD20" i="7"/>
  <c r="AE21" i="7"/>
  <c r="AC27" i="7"/>
  <c r="AG19" i="7"/>
  <c r="AC21" i="7"/>
  <c r="AC12" i="7"/>
  <c r="AF14" i="7"/>
  <c r="AE20" i="7"/>
  <c r="AF22" i="7"/>
  <c r="AC26" i="7"/>
  <c r="AD27" i="7"/>
  <c r="AD33" i="7" s="1"/>
  <c r="AF19" i="7"/>
  <c r="AI30" i="7"/>
  <c r="AI19" i="7"/>
  <c r="AG14" i="7"/>
  <c r="AC15" i="7"/>
  <c r="AC17" i="7" s="1"/>
  <c r="AC16" i="7"/>
  <c r="AL19" i="7"/>
  <c r="AC19" i="7"/>
  <c r="AF20" i="7"/>
  <c r="AD26" i="7"/>
  <c r="AF27" i="7"/>
  <c r="AG31" i="7"/>
  <c r="AD21" i="7"/>
  <c r="AC7" i="7"/>
  <c r="AF12" i="7"/>
  <c r="AI14" i="7"/>
  <c r="AI17" i="7" s="1"/>
  <c r="AD15" i="7"/>
  <c r="AD17" i="7" s="1"/>
  <c r="AD16" i="7"/>
  <c r="AD19" i="7"/>
  <c r="AH20" i="7"/>
  <c r="AE26" i="7"/>
  <c r="AC30" i="7"/>
  <c r="AH31" i="7"/>
  <c r="AC10" i="7"/>
  <c r="AC13" i="7" s="1"/>
  <c r="AC11" i="7"/>
  <c r="AL15" i="7"/>
  <c r="AL17" i="7" s="1"/>
  <c r="AE15" i="7"/>
  <c r="AE16" i="7"/>
  <c r="AF30" i="7"/>
  <c r="AL32" i="7"/>
  <c r="AE32" i="7"/>
  <c r="AG16" i="7"/>
  <c r="Y16" i="7"/>
  <c r="R15" i="7"/>
  <c r="AK15" i="7" s="1"/>
  <c r="AG11" i="7"/>
  <c r="Y11" i="7"/>
  <c r="AG10" i="7"/>
  <c r="Y10" i="7"/>
  <c r="AA12" i="7"/>
  <c r="Q12" i="7"/>
  <c r="W12" i="7"/>
  <c r="N12" i="7"/>
  <c r="O12" i="7"/>
  <c r="R14" i="7"/>
  <c r="AK14" i="7" s="1"/>
  <c r="R18" i="7"/>
  <c r="AK18" i="7" s="1"/>
  <c r="U21" i="7"/>
  <c r="AA21" i="7"/>
  <c r="X21" i="7"/>
  <c r="O21" i="7"/>
  <c r="AG23" i="7"/>
  <c r="Y23" i="7"/>
  <c r="R32" i="7"/>
  <c r="AK32" i="7" s="1"/>
  <c r="V6" i="7"/>
  <c r="AI8" i="7"/>
  <c r="AF8" i="7"/>
  <c r="AD8" i="7"/>
  <c r="AD9" i="7" s="1"/>
  <c r="AL12" i="7"/>
  <c r="AH14" i="7"/>
  <c r="Z14" i="7"/>
  <c r="AF18" i="7"/>
  <c r="AE18" i="7"/>
  <c r="T25" i="7"/>
  <c r="AD18" i="7"/>
  <c r="AC18" i="7"/>
  <c r="AI18" i="7"/>
  <c r="AI25" i="7" s="1"/>
  <c r="AH18" i="7"/>
  <c r="N21" i="7"/>
  <c r="AI23" i="7"/>
  <c r="AF23" i="7"/>
  <c r="AD23" i="7"/>
  <c r="AI28" i="7"/>
  <c r="AI33" i="7" s="1"/>
  <c r="AE28" i="7"/>
  <c r="AF28" i="7"/>
  <c r="AD28" i="7"/>
  <c r="AH32" i="7"/>
  <c r="Z32" i="7"/>
  <c r="Q32" i="7"/>
  <c r="AG15" i="7"/>
  <c r="Y15" i="7"/>
  <c r="AB18" i="7"/>
  <c r="AA7" i="7"/>
  <c r="W7" i="7"/>
  <c r="N7" i="7"/>
  <c r="Q7" i="7" s="1"/>
  <c r="F34" i="7"/>
  <c r="U12" i="7"/>
  <c r="AH15" i="7"/>
  <c r="X6" i="7"/>
  <c r="P6" i="7"/>
  <c r="O7" i="7"/>
  <c r="V12" i="7"/>
  <c r="AL21" i="7"/>
  <c r="N6" i="7"/>
  <c r="X12" i="7"/>
  <c r="AL18" i="7"/>
  <c r="R19" i="7"/>
  <c r="AK19" i="7" s="1"/>
  <c r="AG20" i="7"/>
  <c r="Y20" i="7"/>
  <c r="V21" i="7"/>
  <c r="AA22" i="7"/>
  <c r="W22" i="7"/>
  <c r="N22" i="7"/>
  <c r="Q22" i="7" s="1"/>
  <c r="AD24" i="7"/>
  <c r="AF24" i="7"/>
  <c r="AE24" i="7"/>
  <c r="AC24" i="7"/>
  <c r="T33" i="7"/>
  <c r="AJ14" i="7"/>
  <c r="AB14" i="7"/>
  <c r="U11" i="7"/>
  <c r="AA11" i="7"/>
  <c r="X11" i="7"/>
  <c r="O11" i="7"/>
  <c r="U16" i="7"/>
  <c r="AA16" i="7"/>
  <c r="X16" i="7"/>
  <c r="O16" i="7"/>
  <c r="R16" i="7" s="1"/>
  <c r="AK16" i="7" s="1"/>
  <c r="AI7" i="7"/>
  <c r="AE7" i="7"/>
  <c r="U7" i="7"/>
  <c r="Z10" i="7"/>
  <c r="Q16" i="7"/>
  <c r="AH22" i="7"/>
  <c r="Z22" i="7"/>
  <c r="U26" i="7"/>
  <c r="AA26" i="7"/>
  <c r="X26" i="7"/>
  <c r="O26" i="7"/>
  <c r="AL26" i="7"/>
  <c r="AB31" i="7"/>
  <c r="AJ31" i="7"/>
  <c r="R31" i="7"/>
  <c r="AK31" i="7" s="1"/>
  <c r="AG8" i="7"/>
  <c r="Y8" i="7"/>
  <c r="AL24" i="7"/>
  <c r="X24" i="7"/>
  <c r="O24" i="7"/>
  <c r="W24" i="7"/>
  <c r="N24" i="7"/>
  <c r="U24" i="7"/>
  <c r="AF29" i="7"/>
  <c r="AE29" i="7"/>
  <c r="AD29" i="7"/>
  <c r="AC29" i="7"/>
  <c r="O6" i="7"/>
  <c r="Q11" i="7"/>
  <c r="AH19" i="7"/>
  <c r="Z19" i="7"/>
  <c r="W21" i="7"/>
  <c r="AE9" i="7"/>
  <c r="V7" i="7"/>
  <c r="AL7" i="7"/>
  <c r="AC8" i="7"/>
  <c r="AC9" i="7" s="1"/>
  <c r="AL11" i="7"/>
  <c r="AL13" i="7" s="1"/>
  <c r="AL16" i="7"/>
  <c r="Q19" i="7"/>
  <c r="R20" i="7"/>
  <c r="AK20" i="7" s="1"/>
  <c r="AL22" i="7"/>
  <c r="AC23" i="7"/>
  <c r="AA24" i="7"/>
  <c r="N26" i="7"/>
  <c r="AA27" i="7"/>
  <c r="X27" i="7"/>
  <c r="O27" i="7"/>
  <c r="W27" i="7"/>
  <c r="N27" i="7"/>
  <c r="AL27" i="7"/>
  <c r="AC28" i="7"/>
  <c r="AF6" i="7"/>
  <c r="V8" i="7"/>
  <c r="AL8" i="7"/>
  <c r="Q10" i="7"/>
  <c r="R10" i="7" s="1"/>
  <c r="AK10" i="7" s="1"/>
  <c r="AF11" i="7"/>
  <c r="AF13" i="7" s="1"/>
  <c r="AE12" i="7"/>
  <c r="AE13" i="7" s="1"/>
  <c r="Q15" i="7"/>
  <c r="AF16" i="7"/>
  <c r="AF17" i="7" s="1"/>
  <c r="T17" i="7"/>
  <c r="Q20" i="7"/>
  <c r="AF21" i="7"/>
  <c r="AE22" i="7"/>
  <c r="V23" i="7"/>
  <c r="AL23" i="7"/>
  <c r="AF26" i="7"/>
  <c r="AE27" i="7"/>
  <c r="V28" i="7"/>
  <c r="AL28" i="7"/>
  <c r="U29" i="7"/>
  <c r="AI31" i="7"/>
  <c r="V29" i="7"/>
  <c r="AL29" i="7"/>
  <c r="O8" i="7"/>
  <c r="Q8" i="7" s="1"/>
  <c r="X8" i="7"/>
  <c r="AA10" i="7"/>
  <c r="AA15" i="7"/>
  <c r="U18" i="7"/>
  <c r="AA20" i="7"/>
  <c r="O23" i="7"/>
  <c r="X23" i="7"/>
  <c r="O28" i="7"/>
  <c r="Q28" i="7" s="1"/>
  <c r="X28" i="7"/>
  <c r="N29" i="7"/>
  <c r="W29" i="7"/>
  <c r="V30" i="7"/>
  <c r="AD30" i="7"/>
  <c r="AL30" i="7"/>
  <c r="AC31" i="7"/>
  <c r="U14" i="7"/>
  <c r="V18" i="7"/>
  <c r="U19" i="7"/>
  <c r="Y28" i="7"/>
  <c r="AG28" i="7"/>
  <c r="O29" i="7"/>
  <c r="X29" i="7"/>
  <c r="N30" i="7"/>
  <c r="V31" i="7"/>
  <c r="S31" i="7" s="1"/>
  <c r="AD31" i="7"/>
  <c r="U32" i="7"/>
  <c r="AC32" i="7"/>
  <c r="U10" i="7"/>
  <c r="V14" i="7"/>
  <c r="U15" i="7"/>
  <c r="V19" i="7"/>
  <c r="U20" i="7"/>
  <c r="AE31" i="7"/>
  <c r="V32" i="7"/>
  <c r="V10" i="7"/>
  <c r="V15" i="7"/>
  <c r="V20" i="7"/>
  <c r="T34" i="7" l="1"/>
  <c r="AF9" i="7"/>
  <c r="AE33" i="7"/>
  <c r="AC33" i="7"/>
  <c r="AL9" i="7"/>
  <c r="AE17" i="7"/>
  <c r="AG17" i="7"/>
  <c r="AB8" i="7"/>
  <c r="AJ8" i="7"/>
  <c r="AB28" i="7"/>
  <c r="AJ28" i="7"/>
  <c r="R28" i="7"/>
  <c r="AK28" i="7" s="1"/>
  <c r="AJ22" i="7"/>
  <c r="AB22" i="7"/>
  <c r="AB7" i="7"/>
  <c r="AJ7" i="7"/>
  <c r="AJ11" i="7"/>
  <c r="AB11" i="7"/>
  <c r="R11" i="7"/>
  <c r="AK11" i="7" s="1"/>
  <c r="AJ12" i="7"/>
  <c r="AB12" i="7"/>
  <c r="AH6" i="7"/>
  <c r="Z6" i="7"/>
  <c r="AL33" i="7"/>
  <c r="AD25" i="7"/>
  <c r="AH11" i="7"/>
  <c r="Z11" i="7"/>
  <c r="S11" i="7" s="1"/>
  <c r="AJ32" i="7"/>
  <c r="AB32" i="7"/>
  <c r="Q6" i="7"/>
  <c r="AH24" i="7"/>
  <c r="Z24" i="7"/>
  <c r="R8" i="7"/>
  <c r="AK8" i="7" s="1"/>
  <c r="AE25" i="7"/>
  <c r="AK17" i="7"/>
  <c r="AG27" i="7"/>
  <c r="Y27" i="7"/>
  <c r="AH23" i="7"/>
  <c r="Z23" i="7"/>
  <c r="AD34" i="7"/>
  <c r="AH29" i="7"/>
  <c r="Z29" i="7"/>
  <c r="AH27" i="7"/>
  <c r="Z27" i="7"/>
  <c r="AJ16" i="7"/>
  <c r="AB16" i="7"/>
  <c r="AJ19" i="7"/>
  <c r="AB19" i="7"/>
  <c r="S19" i="7" s="1"/>
  <c r="AH26" i="7"/>
  <c r="Z26" i="7"/>
  <c r="AL25" i="7"/>
  <c r="S32" i="7"/>
  <c r="AG29" i="7"/>
  <c r="Y29" i="7"/>
  <c r="AF25" i="7"/>
  <c r="AH12" i="7"/>
  <c r="Z12" i="7"/>
  <c r="S12" i="7" s="1"/>
  <c r="AG30" i="7"/>
  <c r="Y30" i="7"/>
  <c r="Q30" i="7"/>
  <c r="AC25" i="7"/>
  <c r="AC34" i="7" s="1"/>
  <c r="AJ10" i="7"/>
  <c r="AB10" i="7"/>
  <c r="S10" i="7" s="1"/>
  <c r="R24" i="7"/>
  <c r="AK24" i="7" s="1"/>
  <c r="AG24" i="7"/>
  <c r="Y24" i="7"/>
  <c r="AH7" i="7"/>
  <c r="Z7" i="7"/>
  <c r="Q27" i="7"/>
  <c r="R22" i="7"/>
  <c r="AK22" i="7" s="1"/>
  <c r="AG22" i="7"/>
  <c r="Y22" i="7"/>
  <c r="AJ20" i="7"/>
  <c r="AB20" i="7"/>
  <c r="AG26" i="7"/>
  <c r="Y26" i="7"/>
  <c r="Q26" i="7"/>
  <c r="R26" i="7" s="1"/>
  <c r="AK26" i="7" s="1"/>
  <c r="R6" i="7"/>
  <c r="AK6" i="7" s="1"/>
  <c r="Y6" i="7"/>
  <c r="AG6" i="7"/>
  <c r="AG9" i="7" s="1"/>
  <c r="Q29" i="7"/>
  <c r="R29" i="7" s="1"/>
  <c r="AK29" i="7" s="1"/>
  <c r="Y21" i="7"/>
  <c r="Q21" i="7"/>
  <c r="R21" i="7" s="1"/>
  <c r="AK21" i="7" s="1"/>
  <c r="AG21" i="7"/>
  <c r="AH21" i="7"/>
  <c r="AH25" i="7" s="1"/>
  <c r="Z21" i="7"/>
  <c r="S16" i="7"/>
  <c r="R7" i="7"/>
  <c r="AK7" i="7" s="1"/>
  <c r="AG7" i="7"/>
  <c r="Y7" i="7"/>
  <c r="S7" i="7" s="1"/>
  <c r="S18" i="7"/>
  <c r="AI6" i="7"/>
  <c r="AI9" i="7" s="1"/>
  <c r="AI34" i="7" s="1"/>
  <c r="AA6" i="7"/>
  <c r="S20" i="7"/>
  <c r="S14" i="7"/>
  <c r="AH28" i="7"/>
  <c r="Z28" i="7"/>
  <c r="S28" i="7" s="1"/>
  <c r="AH8" i="7"/>
  <c r="Z8" i="7"/>
  <c r="AF33" i="7"/>
  <c r="AJ15" i="7"/>
  <c r="AJ17" i="7" s="1"/>
  <c r="AB15" i="7"/>
  <c r="S15" i="7" s="1"/>
  <c r="Q24" i="7"/>
  <c r="AH16" i="7"/>
  <c r="AH17" i="7" s="1"/>
  <c r="Z16" i="7"/>
  <c r="Q23" i="7"/>
  <c r="R23" i="7" s="1"/>
  <c r="AK23" i="7" s="1"/>
  <c r="R12" i="7"/>
  <c r="AK12" i="7" s="1"/>
  <c r="AG12" i="7"/>
  <c r="AG13" i="7" s="1"/>
  <c r="Y12" i="7"/>
  <c r="AE34" i="7" l="1"/>
  <c r="AF34" i="7"/>
  <c r="AG25" i="7"/>
  <c r="AK25" i="7"/>
  <c r="AG33" i="7"/>
  <c r="AL34" i="7"/>
  <c r="AK13" i="7"/>
  <c r="S21" i="7"/>
  <c r="AJ27" i="7"/>
  <c r="AB27" i="7"/>
  <c r="S27" i="7" s="1"/>
  <c r="AJ24" i="7"/>
  <c r="AB24" i="7"/>
  <c r="S24" i="7" s="1"/>
  <c r="AJ13" i="7"/>
  <c r="AH13" i="7"/>
  <c r="AJ21" i="7"/>
  <c r="AJ25" i="7" s="1"/>
  <c r="AB21" i="7"/>
  <c r="AJ26" i="7"/>
  <c r="AB26" i="7"/>
  <c r="S26" i="7" s="1"/>
  <c r="AJ29" i="7"/>
  <c r="AB29" i="7"/>
  <c r="S29" i="7" s="1"/>
  <c r="AG34" i="7"/>
  <c r="AB23" i="7"/>
  <c r="S23" i="7" s="1"/>
  <c r="AJ23" i="7"/>
  <c r="S8" i="7"/>
  <c r="AK9" i="7"/>
  <c r="S22" i="7"/>
  <c r="R27" i="7"/>
  <c r="AK27" i="7" s="1"/>
  <c r="AK33" i="7" s="1"/>
  <c r="AJ6" i="7"/>
  <c r="AJ9" i="7" s="1"/>
  <c r="AB6" i="7"/>
  <c r="S6" i="7" s="1"/>
  <c r="AJ30" i="7"/>
  <c r="AB30" i="7"/>
  <c r="S30" i="7" s="1"/>
  <c r="R30" i="7"/>
  <c r="AK30" i="7" s="1"/>
  <c r="AH33" i="7"/>
  <c r="AH9" i="7"/>
  <c r="AH34" i="7" l="1"/>
  <c r="AK34" i="7"/>
  <c r="AK37" i="7" s="1"/>
  <c r="AJ33" i="7"/>
  <c r="AJ34" i="7" s="1"/>
  <c r="F33" i="6" l="1"/>
  <c r="H32" i="6"/>
  <c r="S32" i="6" s="1"/>
  <c r="H31" i="6"/>
  <c r="S31" i="6" s="1"/>
  <c r="H30" i="6"/>
  <c r="S30" i="6" s="1"/>
  <c r="H29" i="6"/>
  <c r="S29" i="6" s="1"/>
  <c r="H28" i="6"/>
  <c r="S28" i="6" s="1"/>
  <c r="H27" i="6"/>
  <c r="S27" i="6" s="1"/>
  <c r="H26" i="6"/>
  <c r="S26" i="6" s="1"/>
  <c r="F25" i="6"/>
  <c r="H24" i="6"/>
  <c r="S24" i="6" s="1"/>
  <c r="H23" i="6"/>
  <c r="S23" i="6" s="1"/>
  <c r="H22" i="6"/>
  <c r="S22" i="6" s="1"/>
  <c r="H21" i="6"/>
  <c r="S21" i="6" s="1"/>
  <c r="H20" i="6"/>
  <c r="S20" i="6" s="1"/>
  <c r="H19" i="6"/>
  <c r="S19" i="6" s="1"/>
  <c r="H18" i="6"/>
  <c r="S18" i="6" s="1"/>
  <c r="F17" i="6"/>
  <c r="Q16" i="6"/>
  <c r="O16" i="6" s="1"/>
  <c r="H16" i="6"/>
  <c r="S16" i="6" s="1"/>
  <c r="Q15" i="6"/>
  <c r="O15" i="6" s="1"/>
  <c r="H15" i="6"/>
  <c r="S15" i="6" s="1"/>
  <c r="Q14" i="6"/>
  <c r="O14" i="6" s="1"/>
  <c r="H14" i="6"/>
  <c r="S14" i="6" s="1"/>
  <c r="F13" i="6"/>
  <c r="R12" i="6"/>
  <c r="Q12" i="6"/>
  <c r="P12" i="6" s="1"/>
  <c r="H12" i="6"/>
  <c r="S12" i="6" s="1"/>
  <c r="R11" i="6"/>
  <c r="Q11" i="6"/>
  <c r="P11" i="6" s="1"/>
  <c r="H11" i="6"/>
  <c r="S11" i="6" s="1"/>
  <c r="R10" i="6"/>
  <c r="Q10" i="6"/>
  <c r="P10" i="6" s="1"/>
  <c r="H10" i="6"/>
  <c r="S10" i="6" s="1"/>
  <c r="F9" i="6"/>
  <c r="F34" i="6" s="1"/>
  <c r="S8" i="6"/>
  <c r="R8" i="6"/>
  <c r="H8" i="6"/>
  <c r="Q8" i="6" s="1"/>
  <c r="S7" i="6"/>
  <c r="R7" i="6"/>
  <c r="H7" i="6"/>
  <c r="Q7" i="6" s="1"/>
  <c r="S6" i="6"/>
  <c r="R6" i="6"/>
  <c r="H6" i="6"/>
  <c r="Q6" i="6" s="1"/>
  <c r="F34" i="5"/>
  <c r="F33" i="5"/>
  <c r="H32" i="5"/>
  <c r="S32" i="5" s="1"/>
  <c r="H31" i="5"/>
  <c r="S31" i="5" s="1"/>
  <c r="H30" i="5"/>
  <c r="S30" i="5" s="1"/>
  <c r="H29" i="5"/>
  <c r="S29" i="5" s="1"/>
  <c r="H28" i="5"/>
  <c r="S28" i="5" s="1"/>
  <c r="H27" i="5"/>
  <c r="S27" i="5" s="1"/>
  <c r="H26" i="5"/>
  <c r="S26" i="5" s="1"/>
  <c r="F25" i="5"/>
  <c r="S24" i="5"/>
  <c r="R24" i="5"/>
  <c r="Q24" i="5"/>
  <c r="P24" i="5" s="1"/>
  <c r="N24" i="5"/>
  <c r="M24" i="5"/>
  <c r="H24" i="5"/>
  <c r="S23" i="5"/>
  <c r="R23" i="5"/>
  <c r="Q23" i="5"/>
  <c r="P23" i="5" s="1"/>
  <c r="N23" i="5"/>
  <c r="M23" i="5"/>
  <c r="H23" i="5"/>
  <c r="S22" i="5"/>
  <c r="R22" i="5"/>
  <c r="Q22" i="5"/>
  <c r="P22" i="5" s="1"/>
  <c r="N22" i="5"/>
  <c r="M22" i="5"/>
  <c r="H22" i="5"/>
  <c r="S21" i="5"/>
  <c r="R21" i="5"/>
  <c r="Q21" i="5"/>
  <c r="P21" i="5" s="1"/>
  <c r="N21" i="5"/>
  <c r="M21" i="5"/>
  <c r="H21" i="5"/>
  <c r="S20" i="5"/>
  <c r="R20" i="5"/>
  <c r="Q20" i="5"/>
  <c r="P20" i="5" s="1"/>
  <c r="N20" i="5"/>
  <c r="M20" i="5"/>
  <c r="H20" i="5"/>
  <c r="S19" i="5"/>
  <c r="R19" i="5"/>
  <c r="Q19" i="5"/>
  <c r="P19" i="5" s="1"/>
  <c r="N19" i="5"/>
  <c r="M19" i="5"/>
  <c r="H19" i="5"/>
  <c r="S18" i="5"/>
  <c r="R18" i="5"/>
  <c r="Q18" i="5"/>
  <c r="P18" i="5" s="1"/>
  <c r="N18" i="5"/>
  <c r="M18" i="5"/>
  <c r="H18" i="5"/>
  <c r="F17" i="5"/>
  <c r="H16" i="5"/>
  <c r="S16" i="5" s="1"/>
  <c r="H15" i="5"/>
  <c r="S15" i="5" s="1"/>
  <c r="H14" i="5"/>
  <c r="S14" i="5" s="1"/>
  <c r="F13" i="5"/>
  <c r="H12" i="5"/>
  <c r="S12" i="5" s="1"/>
  <c r="H11" i="5"/>
  <c r="S11" i="5" s="1"/>
  <c r="H10" i="5"/>
  <c r="S10" i="5" s="1"/>
  <c r="F9" i="5"/>
  <c r="Q8" i="5"/>
  <c r="O8" i="5" s="1"/>
  <c r="H8" i="5"/>
  <c r="S8" i="5" s="1"/>
  <c r="Q7" i="5"/>
  <c r="O7" i="5" s="1"/>
  <c r="H7" i="5"/>
  <c r="S7" i="5" s="1"/>
  <c r="Q6" i="5"/>
  <c r="O6" i="5" s="1"/>
  <c r="H6" i="5"/>
  <c r="S6" i="5" s="1"/>
  <c r="P7" i="6" l="1"/>
  <c r="O7" i="6"/>
  <c r="N7" i="6"/>
  <c r="M7" i="6"/>
  <c r="P8" i="6"/>
  <c r="O8" i="6"/>
  <c r="N8" i="6"/>
  <c r="M8" i="6"/>
  <c r="P6" i="6"/>
  <c r="O6" i="6"/>
  <c r="N6" i="6"/>
  <c r="M6" i="6"/>
  <c r="P6" i="5"/>
  <c r="P7" i="5"/>
  <c r="P8" i="5"/>
  <c r="P14" i="6"/>
  <c r="P15" i="6"/>
  <c r="P16" i="6"/>
  <c r="R6" i="5"/>
  <c r="R7" i="5"/>
  <c r="R8" i="5"/>
  <c r="Q10" i="5"/>
  <c r="Q11" i="5"/>
  <c r="Q12" i="5"/>
  <c r="O18" i="5"/>
  <c r="O19" i="5"/>
  <c r="O20" i="5"/>
  <c r="O21" i="5"/>
  <c r="O22" i="5"/>
  <c r="O23" i="5"/>
  <c r="O24" i="5"/>
  <c r="R14" i="6"/>
  <c r="R15" i="6"/>
  <c r="R16" i="6"/>
  <c r="Q18" i="6"/>
  <c r="Q19" i="6"/>
  <c r="Q20" i="6"/>
  <c r="Q21" i="6"/>
  <c r="Q22" i="6"/>
  <c r="Q23" i="6"/>
  <c r="Q24" i="6"/>
  <c r="R10" i="5"/>
  <c r="R11" i="5"/>
  <c r="R12" i="5"/>
  <c r="Q14" i="5"/>
  <c r="Q15" i="5"/>
  <c r="Q16" i="5"/>
  <c r="R18" i="6"/>
  <c r="R19" i="6"/>
  <c r="R20" i="6"/>
  <c r="R21" i="6"/>
  <c r="R22" i="6"/>
  <c r="R23" i="6"/>
  <c r="R24" i="6"/>
  <c r="Q26" i="6"/>
  <c r="Q27" i="6"/>
  <c r="Q28" i="6"/>
  <c r="Q29" i="6"/>
  <c r="Q30" i="6"/>
  <c r="Q31" i="6"/>
  <c r="Q32" i="6"/>
  <c r="R14" i="5"/>
  <c r="R15" i="5"/>
  <c r="R16" i="5"/>
  <c r="M10" i="6"/>
  <c r="M11" i="6"/>
  <c r="M12" i="6"/>
  <c r="R26" i="6"/>
  <c r="R27" i="6"/>
  <c r="R28" i="6"/>
  <c r="R29" i="6"/>
  <c r="R30" i="6"/>
  <c r="R31" i="6"/>
  <c r="R32" i="6"/>
  <c r="M6" i="5"/>
  <c r="M8" i="5"/>
  <c r="Q26" i="5"/>
  <c r="Q27" i="5"/>
  <c r="Q28" i="5"/>
  <c r="Q29" i="5"/>
  <c r="Q30" i="5"/>
  <c r="Q31" i="5"/>
  <c r="Q32" i="5"/>
  <c r="N10" i="6"/>
  <c r="N11" i="6"/>
  <c r="N12" i="6"/>
  <c r="M14" i="6"/>
  <c r="M15" i="6"/>
  <c r="M16" i="6"/>
  <c r="N6" i="5"/>
  <c r="N8" i="5"/>
  <c r="R26" i="5"/>
  <c r="R27" i="5"/>
  <c r="R28" i="5"/>
  <c r="R29" i="5"/>
  <c r="R30" i="5"/>
  <c r="R31" i="5"/>
  <c r="R32" i="5"/>
  <c r="O10" i="6"/>
  <c r="O11" i="6"/>
  <c r="O12" i="6"/>
  <c r="N14" i="6"/>
  <c r="N15" i="6"/>
  <c r="N16" i="6"/>
  <c r="M7" i="5"/>
  <c r="N7" i="5"/>
  <c r="H7" i="2"/>
  <c r="H8" i="2"/>
  <c r="H9" i="2"/>
  <c r="H10" i="2"/>
  <c r="K10" i="2" s="1"/>
  <c r="H11" i="2"/>
  <c r="H12" i="2"/>
  <c r="H13" i="2"/>
  <c r="H14" i="2"/>
  <c r="L14" i="2" s="1"/>
  <c r="H15" i="2"/>
  <c r="H16" i="2"/>
  <c r="H17" i="2"/>
  <c r="H18" i="2"/>
  <c r="L18" i="2" s="1"/>
  <c r="H19" i="2"/>
  <c r="H20" i="2"/>
  <c r="H21" i="2"/>
  <c r="H22" i="2"/>
  <c r="N22" i="2" s="1"/>
  <c r="H23" i="2"/>
  <c r="H24" i="2"/>
  <c r="H25" i="2"/>
  <c r="H26" i="2"/>
  <c r="K26" i="2" s="1"/>
  <c r="H27" i="2"/>
  <c r="H28" i="2"/>
  <c r="M27" i="2"/>
  <c r="O25" i="2"/>
  <c r="K21" i="2"/>
  <c r="M19" i="2"/>
  <c r="K17" i="2"/>
  <c r="K13" i="2"/>
  <c r="M11" i="2"/>
  <c r="K9" i="2"/>
  <c r="M7" i="2"/>
  <c r="N10" i="2"/>
  <c r="M15" i="2"/>
  <c r="H6" i="2"/>
  <c r="F33" i="3"/>
  <c r="S32" i="3"/>
  <c r="R32" i="3"/>
  <c r="H32" i="3"/>
  <c r="Q32" i="3" s="1"/>
  <c r="S31" i="3"/>
  <c r="R31" i="3"/>
  <c r="H31" i="3"/>
  <c r="Q31" i="3" s="1"/>
  <c r="S30" i="3"/>
  <c r="R30" i="3"/>
  <c r="H30" i="3"/>
  <c r="Q30" i="3" s="1"/>
  <c r="S29" i="3"/>
  <c r="R29" i="3"/>
  <c r="H29" i="3"/>
  <c r="Q29" i="3" s="1"/>
  <c r="S28" i="3"/>
  <c r="R28" i="3"/>
  <c r="H28" i="3"/>
  <c r="Q28" i="3" s="1"/>
  <c r="S27" i="3"/>
  <c r="R27" i="3"/>
  <c r="H27" i="3"/>
  <c r="Q27" i="3" s="1"/>
  <c r="S26" i="3"/>
  <c r="R26" i="3"/>
  <c r="H26" i="3"/>
  <c r="Q26" i="3" s="1"/>
  <c r="F25" i="3"/>
  <c r="S24" i="3"/>
  <c r="H24" i="3"/>
  <c r="R24" i="3" s="1"/>
  <c r="S23" i="3"/>
  <c r="H23" i="3"/>
  <c r="R23" i="3" s="1"/>
  <c r="S22" i="3"/>
  <c r="H22" i="3"/>
  <c r="R22" i="3" s="1"/>
  <c r="S21" i="3"/>
  <c r="H21" i="3"/>
  <c r="R21" i="3" s="1"/>
  <c r="S20" i="3"/>
  <c r="H20" i="3"/>
  <c r="R20" i="3" s="1"/>
  <c r="S19" i="3"/>
  <c r="H19" i="3"/>
  <c r="R19" i="3" s="1"/>
  <c r="S18" i="3"/>
  <c r="H18" i="3"/>
  <c r="R18" i="3" s="1"/>
  <c r="F17" i="3"/>
  <c r="H16" i="3"/>
  <c r="S16" i="3" s="1"/>
  <c r="H15" i="3"/>
  <c r="S15" i="3" s="1"/>
  <c r="H14" i="3"/>
  <c r="S14" i="3" s="1"/>
  <c r="F13" i="3"/>
  <c r="R12" i="3"/>
  <c r="Q12" i="3"/>
  <c r="P12" i="3" s="1"/>
  <c r="M12" i="3"/>
  <c r="H12" i="3"/>
  <c r="S12" i="3" s="1"/>
  <c r="R11" i="3"/>
  <c r="Q11" i="3"/>
  <c r="P11" i="3" s="1"/>
  <c r="H11" i="3"/>
  <c r="S11" i="3" s="1"/>
  <c r="R10" i="3"/>
  <c r="Q10" i="3"/>
  <c r="P10" i="3" s="1"/>
  <c r="H10" i="3"/>
  <c r="S10" i="3" s="1"/>
  <c r="F9" i="3"/>
  <c r="F34" i="3" s="1"/>
  <c r="S8" i="3"/>
  <c r="R8" i="3"/>
  <c r="Q8" i="3"/>
  <c r="P8" i="3" s="1"/>
  <c r="O8" i="3"/>
  <c r="N8" i="3"/>
  <c r="M8" i="3"/>
  <c r="H8" i="3"/>
  <c r="S7" i="3"/>
  <c r="R7" i="3"/>
  <c r="Q7" i="3"/>
  <c r="P7" i="3" s="1"/>
  <c r="O7" i="3"/>
  <c r="N7" i="3"/>
  <c r="M7" i="3"/>
  <c r="H7" i="3"/>
  <c r="S6" i="3"/>
  <c r="R6" i="3"/>
  <c r="Q6" i="3"/>
  <c r="P6" i="3" s="1"/>
  <c r="O6" i="3"/>
  <c r="N6" i="3"/>
  <c r="M6" i="3"/>
  <c r="H6" i="3"/>
  <c r="Q29" i="2"/>
  <c r="I29" i="2" s="1"/>
  <c r="M28" i="2"/>
  <c r="K25" i="2"/>
  <c r="M24" i="2"/>
  <c r="M23" i="2"/>
  <c r="K22" i="2"/>
  <c r="L21" i="2"/>
  <c r="M20" i="2"/>
  <c r="L17" i="2"/>
  <c r="M16" i="2"/>
  <c r="L13" i="2"/>
  <c r="M12" i="2"/>
  <c r="L9" i="2"/>
  <c r="M8" i="2"/>
  <c r="O6" i="2"/>
  <c r="L6" i="2"/>
  <c r="K6" i="2"/>
  <c r="N6" i="2"/>
  <c r="M26" i="6" l="1"/>
  <c r="O26" i="6"/>
  <c r="P26" i="6"/>
  <c r="N26" i="6"/>
  <c r="M29" i="5"/>
  <c r="P29" i="5"/>
  <c r="O29" i="5"/>
  <c r="N29" i="5"/>
  <c r="M27" i="6"/>
  <c r="O27" i="6"/>
  <c r="P27" i="6"/>
  <c r="N27" i="6"/>
  <c r="N23" i="6"/>
  <c r="M23" i="6"/>
  <c r="P23" i="6"/>
  <c r="O23" i="6"/>
  <c r="N12" i="5"/>
  <c r="M12" i="5"/>
  <c r="P12" i="5"/>
  <c r="O12" i="5"/>
  <c r="P28" i="5"/>
  <c r="O28" i="5"/>
  <c r="M28" i="5"/>
  <c r="N28" i="5"/>
  <c r="P27" i="5"/>
  <c r="M27" i="5"/>
  <c r="O27" i="5"/>
  <c r="N27" i="5"/>
  <c r="M15" i="5"/>
  <c r="O15" i="5"/>
  <c r="P15" i="5"/>
  <c r="N15" i="5"/>
  <c r="N21" i="6"/>
  <c r="P21" i="6"/>
  <c r="M21" i="6"/>
  <c r="O21" i="6"/>
  <c r="N10" i="5"/>
  <c r="M10" i="5"/>
  <c r="P10" i="5"/>
  <c r="O10" i="5"/>
  <c r="M26" i="5"/>
  <c r="P26" i="5"/>
  <c r="O26" i="5"/>
  <c r="N26" i="5"/>
  <c r="M32" i="6"/>
  <c r="O32" i="6"/>
  <c r="P32" i="6"/>
  <c r="N32" i="6"/>
  <c r="M14" i="5"/>
  <c r="O14" i="5"/>
  <c r="P14" i="5"/>
  <c r="N14" i="5"/>
  <c r="N20" i="6"/>
  <c r="M20" i="6"/>
  <c r="P20" i="6"/>
  <c r="O20" i="6"/>
  <c r="M31" i="6"/>
  <c r="P31" i="6"/>
  <c r="O31" i="6"/>
  <c r="N31" i="6"/>
  <c r="N19" i="6"/>
  <c r="M19" i="6"/>
  <c r="P19" i="6"/>
  <c r="O19" i="6"/>
  <c r="N11" i="5"/>
  <c r="M11" i="5"/>
  <c r="O11" i="5"/>
  <c r="P11" i="5"/>
  <c r="P32" i="5"/>
  <c r="M32" i="5"/>
  <c r="O32" i="5"/>
  <c r="N32" i="5"/>
  <c r="M30" i="6"/>
  <c r="O30" i="6"/>
  <c r="P30" i="6"/>
  <c r="N30" i="6"/>
  <c r="N18" i="6"/>
  <c r="M18" i="6"/>
  <c r="P18" i="6"/>
  <c r="O18" i="6"/>
  <c r="M16" i="5"/>
  <c r="O16" i="5"/>
  <c r="P16" i="5"/>
  <c r="N16" i="5"/>
  <c r="M31" i="5"/>
  <c r="P31" i="5"/>
  <c r="O31" i="5"/>
  <c r="N31" i="5"/>
  <c r="M29" i="6"/>
  <c r="O29" i="6"/>
  <c r="P29" i="6"/>
  <c r="N29" i="6"/>
  <c r="N22" i="6"/>
  <c r="M22" i="6"/>
  <c r="P22" i="6"/>
  <c r="O22" i="6"/>
  <c r="M30" i="5"/>
  <c r="P30" i="5"/>
  <c r="O30" i="5"/>
  <c r="N30" i="5"/>
  <c r="M28" i="6"/>
  <c r="O28" i="6"/>
  <c r="P28" i="6"/>
  <c r="N28" i="6"/>
  <c r="N24" i="6"/>
  <c r="P24" i="6"/>
  <c r="M24" i="6"/>
  <c r="O24" i="6"/>
  <c r="N18" i="2"/>
  <c r="O18" i="2"/>
  <c r="O14" i="2"/>
  <c r="L10" i="2"/>
  <c r="M13" i="2"/>
  <c r="K14" i="2"/>
  <c r="M9" i="2"/>
  <c r="M17" i="2"/>
  <c r="P17" i="2" s="1"/>
  <c r="Q17" i="2" s="1"/>
  <c r="R17" i="2" s="1"/>
  <c r="M21" i="2"/>
  <c r="L25" i="2"/>
  <c r="N9" i="2"/>
  <c r="O9" i="2"/>
  <c r="P9" i="2" s="1"/>
  <c r="Q9" i="2" s="1"/>
  <c r="R9" i="2" s="1"/>
  <c r="N13" i="2"/>
  <c r="O13" i="2"/>
  <c r="N17" i="2"/>
  <c r="O17" i="2"/>
  <c r="N21" i="2"/>
  <c r="O21" i="2"/>
  <c r="P21" i="2" s="1"/>
  <c r="Q21" i="2" s="1"/>
  <c r="R21" i="2" s="1"/>
  <c r="M25" i="2"/>
  <c r="O22" i="2"/>
  <c r="O10" i="2"/>
  <c r="N14" i="2"/>
  <c r="K18" i="2"/>
  <c r="L22" i="2"/>
  <c r="N26" i="2"/>
  <c r="O26" i="2"/>
  <c r="L26" i="2"/>
  <c r="M27" i="3"/>
  <c r="N27" i="3"/>
  <c r="P27" i="3"/>
  <c r="O27" i="3"/>
  <c r="M31" i="3"/>
  <c r="O31" i="3"/>
  <c r="N31" i="3"/>
  <c r="P31" i="3"/>
  <c r="M32" i="3"/>
  <c r="O32" i="3"/>
  <c r="P32" i="3"/>
  <c r="N32" i="3"/>
  <c r="M26" i="3"/>
  <c r="O26" i="3"/>
  <c r="N26" i="3"/>
  <c r="P26" i="3"/>
  <c r="M30" i="3"/>
  <c r="O30" i="3"/>
  <c r="N30" i="3"/>
  <c r="P30" i="3"/>
  <c r="M28" i="3"/>
  <c r="P28" i="3"/>
  <c r="O28" i="3"/>
  <c r="N28" i="3"/>
  <c r="M29" i="3"/>
  <c r="O29" i="3"/>
  <c r="N29" i="3"/>
  <c r="P29" i="3"/>
  <c r="M10" i="3"/>
  <c r="M11" i="3"/>
  <c r="Q14" i="3"/>
  <c r="Q15" i="3"/>
  <c r="Q16" i="3"/>
  <c r="O10" i="3"/>
  <c r="O11" i="3"/>
  <c r="O12" i="3"/>
  <c r="R14" i="3"/>
  <c r="R15" i="3"/>
  <c r="R16" i="3"/>
  <c r="Q18" i="3"/>
  <c r="Q19" i="3"/>
  <c r="Q20" i="3"/>
  <c r="Q21" i="3"/>
  <c r="Q22" i="3"/>
  <c r="Q23" i="3"/>
  <c r="Q24" i="3"/>
  <c r="N10" i="3"/>
  <c r="N11" i="3"/>
  <c r="N12" i="3"/>
  <c r="N11" i="2"/>
  <c r="P13" i="2"/>
  <c r="Q13" i="2" s="1"/>
  <c r="R13" i="2" s="1"/>
  <c r="N15" i="2"/>
  <c r="N23" i="2"/>
  <c r="K7" i="2"/>
  <c r="N8" i="2"/>
  <c r="O11" i="2"/>
  <c r="K15" i="2"/>
  <c r="O15" i="2"/>
  <c r="N16" i="2"/>
  <c r="K19" i="2"/>
  <c r="O19" i="2"/>
  <c r="N20" i="2"/>
  <c r="K23" i="2"/>
  <c r="O23" i="2"/>
  <c r="N24" i="2"/>
  <c r="K27" i="2"/>
  <c r="O27" i="2"/>
  <c r="N28" i="2"/>
  <c r="M6" i="2"/>
  <c r="P6" i="2" s="1"/>
  <c r="Q6" i="2" s="1"/>
  <c r="R6" i="2" s="1"/>
  <c r="L7" i="2"/>
  <c r="K8" i="2"/>
  <c r="O8" i="2"/>
  <c r="M10" i="2"/>
  <c r="P10" i="2" s="1"/>
  <c r="Q10" i="2" s="1"/>
  <c r="R10" i="2" s="1"/>
  <c r="L11" i="2"/>
  <c r="K12" i="2"/>
  <c r="O12" i="2"/>
  <c r="M14" i="2"/>
  <c r="L15" i="2"/>
  <c r="K16" i="2"/>
  <c r="O16" i="2"/>
  <c r="M18" i="2"/>
  <c r="P18" i="2" s="1"/>
  <c r="L19" i="2"/>
  <c r="K20" i="2"/>
  <c r="O20" i="2"/>
  <c r="M22" i="2"/>
  <c r="L23" i="2"/>
  <c r="K24" i="2"/>
  <c r="O24" i="2"/>
  <c r="N25" i="2"/>
  <c r="P25" i="2" s="1"/>
  <c r="M26" i="2"/>
  <c r="L27" i="2"/>
  <c r="K28" i="2"/>
  <c r="O28" i="2"/>
  <c r="N7" i="2"/>
  <c r="N19" i="2"/>
  <c r="N27" i="2"/>
  <c r="O7" i="2"/>
  <c r="K11" i="2"/>
  <c r="N12" i="2"/>
  <c r="L8" i="2"/>
  <c r="L12" i="2"/>
  <c r="L16" i="2"/>
  <c r="L20" i="2"/>
  <c r="L24" i="2"/>
  <c r="L28" i="2"/>
  <c r="P19" i="2" l="1"/>
  <c r="P7" i="2"/>
  <c r="P23" i="2"/>
  <c r="P8" i="2"/>
  <c r="Q8" i="2" s="1"/>
  <c r="R8" i="2" s="1"/>
  <c r="P15" i="2"/>
  <c r="Q15" i="2" s="1"/>
  <c r="R15" i="2" s="1"/>
  <c r="P27" i="2"/>
  <c r="Q27" i="2" s="1"/>
  <c r="R27" i="2" s="1"/>
  <c r="P22" i="2"/>
  <c r="Q22" i="2" s="1"/>
  <c r="R22" i="2" s="1"/>
  <c r="P14" i="2"/>
  <c r="Q14" i="2" s="1"/>
  <c r="R14" i="2" s="1"/>
  <c r="Q18" i="2"/>
  <c r="R18" i="2" s="1"/>
  <c r="P20" i="2"/>
  <c r="P12" i="2"/>
  <c r="Q12" i="2" s="1"/>
  <c r="R12" i="2" s="1"/>
  <c r="N21" i="3"/>
  <c r="M21" i="3"/>
  <c r="P21" i="3"/>
  <c r="O21" i="3"/>
  <c r="O14" i="3"/>
  <c r="M14" i="3"/>
  <c r="N14" i="3"/>
  <c r="P14" i="3"/>
  <c r="N22" i="3"/>
  <c r="O22" i="3"/>
  <c r="M22" i="3"/>
  <c r="P22" i="3"/>
  <c r="O15" i="3"/>
  <c r="M15" i="3"/>
  <c r="P15" i="3"/>
  <c r="N15" i="3"/>
  <c r="N24" i="3"/>
  <c r="M24" i="3"/>
  <c r="P24" i="3"/>
  <c r="O24" i="3"/>
  <c r="N20" i="3"/>
  <c r="P20" i="3"/>
  <c r="M20" i="3"/>
  <c r="O20" i="3"/>
  <c r="N18" i="3"/>
  <c r="O18" i="3"/>
  <c r="M18" i="3"/>
  <c r="P18" i="3"/>
  <c r="N23" i="3"/>
  <c r="P23" i="3"/>
  <c r="O23" i="3"/>
  <c r="M23" i="3"/>
  <c r="N19" i="3"/>
  <c r="M19" i="3"/>
  <c r="P19" i="3"/>
  <c r="O19" i="3"/>
  <c r="O16" i="3"/>
  <c r="P16" i="3"/>
  <c r="N16" i="3"/>
  <c r="M16" i="3"/>
  <c r="Q25" i="2"/>
  <c r="R25" i="2" s="1"/>
  <c r="Q19" i="2"/>
  <c r="R19" i="2" s="1"/>
  <c r="Q7" i="2"/>
  <c r="R7" i="2" s="1"/>
  <c r="P11" i="2"/>
  <c r="Q11" i="2" s="1"/>
  <c r="R11" i="2" s="1"/>
  <c r="Q20" i="2"/>
  <c r="R20" i="2" s="1"/>
  <c r="P26" i="2"/>
  <c r="Q26" i="2" s="1"/>
  <c r="R26" i="2" s="1"/>
  <c r="Q23" i="2"/>
  <c r="R23" i="2" s="1"/>
  <c r="P24" i="2"/>
  <c r="Q24" i="2" s="1"/>
  <c r="R24" i="2" s="1"/>
  <c r="P16" i="2"/>
  <c r="Q16" i="2" s="1"/>
  <c r="R16" i="2" s="1"/>
  <c r="P28" i="2"/>
  <c r="Q28" i="2" s="1"/>
  <c r="R28" i="2" s="1"/>
  <c r="R34" i="1" l="1"/>
  <c r="J34" i="1"/>
  <c r="F34" i="1"/>
  <c r="F33" i="1"/>
  <c r="R32" i="1"/>
  <c r="S32" i="1" s="1"/>
  <c r="H32" i="1"/>
  <c r="R31" i="1"/>
  <c r="S31" i="1" s="1"/>
  <c r="H31" i="1"/>
  <c r="S30" i="1"/>
  <c r="R30" i="1"/>
  <c r="H30" i="1"/>
  <c r="R29" i="1"/>
  <c r="S29" i="1" s="1"/>
  <c r="H29" i="1"/>
  <c r="R28" i="1"/>
  <c r="S28" i="1" s="1"/>
  <c r="H28" i="1"/>
  <c r="R27" i="1"/>
  <c r="S27" i="1" s="1"/>
  <c r="H27" i="1"/>
  <c r="S26" i="1"/>
  <c r="R26" i="1"/>
  <c r="H26" i="1"/>
  <c r="F25" i="1"/>
  <c r="S24" i="1"/>
  <c r="R24" i="1"/>
  <c r="H24" i="1"/>
  <c r="R23" i="1"/>
  <c r="S23" i="1" s="1"/>
  <c r="H23" i="1"/>
  <c r="R22" i="1"/>
  <c r="S22" i="1" s="1"/>
  <c r="H22" i="1"/>
  <c r="R21" i="1"/>
  <c r="S21" i="1" s="1"/>
  <c r="H21" i="1"/>
  <c r="S20" i="1"/>
  <c r="R20" i="1"/>
  <c r="H20" i="1"/>
  <c r="R19" i="1"/>
  <c r="S19" i="1" s="1"/>
  <c r="H19" i="1"/>
  <c r="R18" i="1"/>
  <c r="S18" i="1" s="1"/>
  <c r="H18" i="1"/>
  <c r="F17" i="1"/>
  <c r="R16" i="1"/>
  <c r="S16" i="1" s="1"/>
  <c r="H16" i="1"/>
  <c r="R15" i="1"/>
  <c r="H15" i="1"/>
  <c r="S15" i="1" s="1"/>
  <c r="S14" i="1"/>
  <c r="R14" i="1"/>
  <c r="H14" i="1"/>
  <c r="F13" i="1"/>
  <c r="S12" i="1"/>
  <c r="R12" i="1"/>
  <c r="H12" i="1"/>
  <c r="R11" i="1"/>
  <c r="S11" i="1" s="1"/>
  <c r="H11" i="1"/>
  <c r="R10" i="1"/>
  <c r="S10" i="1" s="1"/>
  <c r="H10" i="1"/>
  <c r="F9" i="1"/>
  <c r="R8" i="1"/>
  <c r="S8" i="1" s="1"/>
  <c r="H8" i="1"/>
  <c r="R7" i="1"/>
  <c r="S7" i="1" s="1"/>
  <c r="H7" i="1"/>
  <c r="S6" i="1"/>
  <c r="R6" i="1"/>
  <c r="H6" i="1"/>
</calcChain>
</file>

<file path=xl/sharedStrings.xml><?xml version="1.0" encoding="utf-8"?>
<sst xmlns="http://schemas.openxmlformats.org/spreadsheetml/2006/main" count="1828" uniqueCount="141">
  <si>
    <t>2022.05.11</t>
    <phoneticPr fontId="2" type="noConversion"/>
  </si>
  <si>
    <t>(단위:천원)</t>
    <phoneticPr fontId="2" type="noConversion"/>
  </si>
  <si>
    <t>층별 군</t>
    <phoneticPr fontId="7" type="noConversion"/>
  </si>
  <si>
    <t xml:space="preserve"> 사업승인 시 예상 분양가</t>
    <phoneticPr fontId="2" type="noConversion"/>
  </si>
  <si>
    <t>납입항목</t>
    <phoneticPr fontId="2" type="noConversion"/>
  </si>
  <si>
    <t>부담금</t>
    <phoneticPr fontId="7" type="noConversion"/>
  </si>
  <si>
    <t>합계</t>
    <phoneticPr fontId="2" type="noConversion"/>
  </si>
  <si>
    <t>납입비율</t>
    <phoneticPr fontId="7" type="noConversion"/>
  </si>
  <si>
    <t>납부비율</t>
    <phoneticPr fontId="7" type="noConversion"/>
  </si>
  <si>
    <t>타입</t>
    <phoneticPr fontId="2" type="noConversion"/>
  </si>
  <si>
    <t>공급면적 (평형)</t>
    <phoneticPr fontId="2" type="noConversion"/>
  </si>
  <si>
    <t>평당가</t>
    <phoneticPr fontId="2" type="noConversion"/>
  </si>
  <si>
    <t>금액</t>
    <phoneticPr fontId="2" type="noConversion"/>
  </si>
  <si>
    <t>1차</t>
    <phoneticPr fontId="2" type="noConversion"/>
  </si>
  <si>
    <t>2차</t>
    <phoneticPr fontId="2" type="noConversion"/>
  </si>
  <si>
    <t>3차</t>
    <phoneticPr fontId="2" type="noConversion"/>
  </si>
  <si>
    <t>4차</t>
    <phoneticPr fontId="2" type="noConversion"/>
  </si>
  <si>
    <t>5차</t>
    <phoneticPr fontId="2" type="noConversion"/>
  </si>
  <si>
    <t>6차</t>
    <phoneticPr fontId="2" type="noConversion"/>
  </si>
  <si>
    <t>7차</t>
    <phoneticPr fontId="2" type="noConversion"/>
  </si>
  <si>
    <t>8차</t>
    <phoneticPr fontId="7" type="noConversion"/>
  </si>
  <si>
    <t>군</t>
    <phoneticPr fontId="7" type="noConversion"/>
  </si>
  <si>
    <t>층</t>
    <phoneticPr fontId="7" type="noConversion"/>
  </si>
  <si>
    <t>세대수</t>
    <phoneticPr fontId="2" type="noConversion"/>
  </si>
  <si>
    <t>가입 시</t>
    <phoneticPr fontId="2" type="noConversion"/>
  </si>
  <si>
    <t xml:space="preserve">가입 후          1개월                    </t>
    <phoneticPr fontId="2" type="noConversion"/>
  </si>
  <si>
    <t xml:space="preserve">가입 후                6개월 </t>
    <phoneticPr fontId="2" type="noConversion"/>
  </si>
  <si>
    <t xml:space="preserve">가입 후          10개월 </t>
    <phoneticPr fontId="2" type="noConversion"/>
  </si>
  <si>
    <t>협동조합        설립 시</t>
    <phoneticPr fontId="2" type="noConversion"/>
  </si>
  <si>
    <t>건축심의              완료 시</t>
    <phoneticPr fontId="2" type="noConversion"/>
  </si>
  <si>
    <t>사업승인           완료 시</t>
    <phoneticPr fontId="2" type="noConversion"/>
  </si>
  <si>
    <t>착공시</t>
    <phoneticPr fontId="7" type="noConversion"/>
  </si>
  <si>
    <t>44가</t>
    <phoneticPr fontId="7" type="noConversion"/>
  </si>
  <si>
    <t>1~6</t>
    <phoneticPr fontId="7" type="noConversion"/>
  </si>
  <si>
    <t>가</t>
    <phoneticPr fontId="7" type="noConversion"/>
  </si>
  <si>
    <t>부담금</t>
    <phoneticPr fontId="2" type="noConversion"/>
  </si>
  <si>
    <t>44나</t>
    <phoneticPr fontId="7" type="noConversion"/>
  </si>
  <si>
    <t>7~12</t>
    <phoneticPr fontId="7" type="noConversion"/>
  </si>
  <si>
    <t>나</t>
    <phoneticPr fontId="7" type="noConversion"/>
  </si>
  <si>
    <t>44다</t>
    <phoneticPr fontId="7" type="noConversion"/>
  </si>
  <si>
    <t>13~20</t>
    <phoneticPr fontId="7" type="noConversion"/>
  </si>
  <si>
    <t>다</t>
    <phoneticPr fontId="7" type="noConversion"/>
  </si>
  <si>
    <t>소계</t>
    <phoneticPr fontId="2" type="noConversion"/>
  </si>
  <si>
    <t>49가</t>
    <phoneticPr fontId="7" type="noConversion"/>
  </si>
  <si>
    <t>49나</t>
    <phoneticPr fontId="7" type="noConversion"/>
  </si>
  <si>
    <t>49다</t>
    <phoneticPr fontId="7" type="noConversion"/>
  </si>
  <si>
    <t>70가</t>
    <phoneticPr fontId="7" type="noConversion"/>
  </si>
  <si>
    <t>70나</t>
    <phoneticPr fontId="7" type="noConversion"/>
  </si>
  <si>
    <t>70다</t>
    <phoneticPr fontId="7" type="noConversion"/>
  </si>
  <si>
    <t>84A가</t>
    <phoneticPr fontId="7" type="noConversion"/>
  </si>
  <si>
    <t>84A나</t>
    <phoneticPr fontId="7" type="noConversion"/>
  </si>
  <si>
    <t>84A다</t>
    <phoneticPr fontId="7" type="noConversion"/>
  </si>
  <si>
    <t>84A라</t>
    <phoneticPr fontId="7" type="noConversion"/>
  </si>
  <si>
    <t>21~25</t>
    <phoneticPr fontId="7" type="noConversion"/>
  </si>
  <si>
    <t>라</t>
    <phoneticPr fontId="7" type="noConversion"/>
  </si>
  <si>
    <t>84A마</t>
    <phoneticPr fontId="7" type="noConversion"/>
  </si>
  <si>
    <t>26~30</t>
    <phoneticPr fontId="7" type="noConversion"/>
  </si>
  <si>
    <t>마</t>
    <phoneticPr fontId="7" type="noConversion"/>
  </si>
  <si>
    <t>84A바</t>
    <phoneticPr fontId="7" type="noConversion"/>
  </si>
  <si>
    <t>31~35</t>
    <phoneticPr fontId="7" type="noConversion"/>
  </si>
  <si>
    <t>바</t>
    <phoneticPr fontId="7" type="noConversion"/>
  </si>
  <si>
    <t>84A사</t>
    <phoneticPr fontId="7" type="noConversion"/>
  </si>
  <si>
    <t>36~39</t>
    <phoneticPr fontId="7" type="noConversion"/>
  </si>
  <si>
    <t>사</t>
    <phoneticPr fontId="7" type="noConversion"/>
  </si>
  <si>
    <t>84B가</t>
    <phoneticPr fontId="7" type="noConversion"/>
  </si>
  <si>
    <t>84B나</t>
    <phoneticPr fontId="7" type="noConversion"/>
  </si>
  <si>
    <t>84B다</t>
    <phoneticPr fontId="7" type="noConversion"/>
  </si>
  <si>
    <t>84B라</t>
    <phoneticPr fontId="7" type="noConversion"/>
  </si>
  <si>
    <t>84B마</t>
    <phoneticPr fontId="7" type="noConversion"/>
  </si>
  <si>
    <t>84B바</t>
    <phoneticPr fontId="7" type="noConversion"/>
  </si>
  <si>
    <t>84B사</t>
    <phoneticPr fontId="7" type="noConversion"/>
  </si>
  <si>
    <t>합계</t>
    <phoneticPr fontId="7" type="noConversion"/>
  </si>
  <si>
    <t>덕소 도심역 민간임대주택 발기인 사업비 납부 일정 1차</t>
    <phoneticPr fontId="2" type="noConversion"/>
  </si>
  <si>
    <t>2022.02.18</t>
    <phoneticPr fontId="2" type="noConversion"/>
  </si>
  <si>
    <t>공급        면적</t>
    <phoneticPr fontId="2" type="noConversion"/>
  </si>
  <si>
    <t>12~20</t>
    <phoneticPr fontId="7" type="noConversion"/>
  </si>
  <si>
    <t>업무대행비 1차,2차 분할 납부 (공통)</t>
    <phoneticPr fontId="7" type="noConversion"/>
  </si>
  <si>
    <t>2022.07.12</t>
    <phoneticPr fontId="2" type="noConversion"/>
  </si>
  <si>
    <t>착공시까지</t>
    <phoneticPr fontId="2" type="noConversion"/>
  </si>
  <si>
    <t>중도금</t>
    <phoneticPr fontId="2" type="noConversion"/>
  </si>
  <si>
    <t>준공시</t>
    <phoneticPr fontId="2" type="noConversion"/>
  </si>
  <si>
    <t xml:space="preserve">가입 후                2개월 </t>
    <phoneticPr fontId="2" type="noConversion"/>
  </si>
  <si>
    <t xml:space="preserve">가입 후          6개월 </t>
    <phoneticPr fontId="2" type="noConversion"/>
  </si>
  <si>
    <t>협동조합              설립시</t>
    <phoneticPr fontId="2" type="noConversion"/>
  </si>
  <si>
    <t>사업승인시</t>
    <phoneticPr fontId="2" type="noConversion"/>
  </si>
  <si>
    <t>분양가의    20%</t>
    <phoneticPr fontId="7" type="noConversion"/>
  </si>
  <si>
    <t>업무대행비</t>
    <phoneticPr fontId="2" type="noConversion"/>
  </si>
  <si>
    <t>덕소 도심역 민간임대주택 발기인 사업비 납부 일정 1-2차 (수정안)</t>
    <phoneticPr fontId="2" type="noConversion"/>
  </si>
  <si>
    <t>덕소 도심역 민간임대주택 발기인 사업비 납부 일정 1-3차 (수정안)</t>
    <phoneticPr fontId="2" type="noConversion"/>
  </si>
  <si>
    <t>덕소 도심역 민간임대주택 발기인 사업비 납부 일정 1차 (수정안) 돼지머리</t>
    <phoneticPr fontId="2" type="noConversion"/>
  </si>
  <si>
    <t>덕소 도심역 민간임대주택 발기인 사업비 납부 일정 2차 (수정안)</t>
    <phoneticPr fontId="2" type="noConversion"/>
  </si>
  <si>
    <t xml:space="preserve"> 납부일정 1-4차</t>
    <phoneticPr fontId="2" type="noConversion"/>
  </si>
  <si>
    <t>층별 군</t>
    <phoneticPr fontId="2" type="noConversion"/>
  </si>
  <si>
    <t>납입       항목</t>
    <phoneticPr fontId="7" type="noConversion"/>
  </si>
  <si>
    <t>공급 면적 (평형)</t>
    <phoneticPr fontId="2" type="noConversion"/>
  </si>
  <si>
    <t>4차</t>
  </si>
  <si>
    <t>5차</t>
  </si>
  <si>
    <t>6차</t>
  </si>
  <si>
    <t>7차</t>
  </si>
  <si>
    <t>8차</t>
  </si>
  <si>
    <t>군</t>
    <phoneticPr fontId="2" type="noConversion"/>
  </si>
  <si>
    <t>세대수</t>
    <phoneticPr fontId="7" type="noConversion"/>
  </si>
  <si>
    <t xml:space="preserve">가입 후              1개월                    </t>
    <phoneticPr fontId="2" type="noConversion"/>
  </si>
  <si>
    <t xml:space="preserve">가입 후             6개월 </t>
    <phoneticPr fontId="2" type="noConversion"/>
  </si>
  <si>
    <t>총회 시</t>
    <phoneticPr fontId="2" type="noConversion"/>
  </si>
  <si>
    <t>1차총액</t>
    <phoneticPr fontId="7" type="noConversion"/>
  </si>
  <si>
    <t>2차총액</t>
  </si>
  <si>
    <t>3차총액</t>
  </si>
  <si>
    <t>4차총액</t>
  </si>
  <si>
    <t>5차총액</t>
  </si>
  <si>
    <t>6차총액</t>
  </si>
  <si>
    <t>7차총액</t>
  </si>
  <si>
    <t>8차총액</t>
  </si>
  <si>
    <t>부담금 총액</t>
    <phoneticPr fontId="7" type="noConversion"/>
  </si>
  <si>
    <t>분양가총액</t>
    <phoneticPr fontId="7" type="noConversion"/>
  </si>
  <si>
    <t>소계</t>
    <phoneticPr fontId="7" type="noConversion"/>
  </si>
  <si>
    <t>업무추진비</t>
    <phoneticPr fontId="2" type="noConversion"/>
  </si>
  <si>
    <t xml:space="preserve">가입 후              2개월                    </t>
    <phoneticPr fontId="2" type="noConversion"/>
  </si>
  <si>
    <t xml:space="preserve">총회시 </t>
    <phoneticPr fontId="2" type="noConversion"/>
  </si>
  <si>
    <t>사업승인
완료 시</t>
    <phoneticPr fontId="2" type="noConversion"/>
  </si>
  <si>
    <t>착공시</t>
    <phoneticPr fontId="2" type="noConversion"/>
  </si>
  <si>
    <t>23.08.17</t>
    <phoneticPr fontId="2" type="noConversion"/>
  </si>
  <si>
    <t xml:space="preserve"> 납부일정 1-5차</t>
    <phoneticPr fontId="2" type="noConversion"/>
  </si>
  <si>
    <t>2023.10.19</t>
    <phoneticPr fontId="2" type="noConversion"/>
  </si>
  <si>
    <t>9차</t>
    <phoneticPr fontId="2" type="noConversion"/>
  </si>
  <si>
    <t>10차</t>
    <phoneticPr fontId="7" type="noConversion"/>
  </si>
  <si>
    <t>건축심의 
접수 시</t>
    <phoneticPr fontId="2" type="noConversion"/>
  </si>
  <si>
    <t>건축심의
완료 시</t>
    <phoneticPr fontId="2" type="noConversion"/>
  </si>
  <si>
    <t>사업승인 
신청 시</t>
    <phoneticPr fontId="7" type="noConversion"/>
  </si>
  <si>
    <t>착공 시</t>
    <phoneticPr fontId="7" type="noConversion"/>
  </si>
  <si>
    <t>남은금원
(부담금+업무대행비)</t>
    <phoneticPr fontId="2" type="noConversion"/>
  </si>
  <si>
    <t>덕소 도심역 민간임대주택 발기인 사업비 납부 일정 1-2차</t>
    <phoneticPr fontId="2" type="noConversion"/>
  </si>
  <si>
    <t xml:space="preserve"> 납부일정 1-5차 (2000만원)</t>
    <phoneticPr fontId="2" type="noConversion"/>
  </si>
  <si>
    <t xml:space="preserve"> 납부일정 1-4차 (평당가 인하)</t>
    <phoneticPr fontId="2" type="noConversion"/>
  </si>
  <si>
    <t>8차</t>
    <phoneticPr fontId="2" type="noConversion"/>
  </si>
  <si>
    <t>덕소 도심역 민간임대주택 발기인 사업비 납부 일정 1-3차</t>
    <phoneticPr fontId="2" type="noConversion"/>
  </si>
  <si>
    <t>덕소 도심역 민간임대주택 발기인 사업비 납부 일정 1차 (돼지머리)</t>
    <phoneticPr fontId="2" type="noConversion"/>
  </si>
  <si>
    <t>2023.10.20</t>
    <phoneticPr fontId="2" type="noConversion"/>
  </si>
  <si>
    <t>덕소 도심역 민간임대주택 발기인 사업비 납부 일정 2차</t>
    <phoneticPr fontId="2" type="noConversion"/>
  </si>
  <si>
    <t>덕소 도심역 민간임대주택 발기인 사업비 납부 일정 1차 (돼지머리) -평당가인하</t>
    <phoneticPr fontId="2" type="noConversion"/>
  </si>
  <si>
    <t>2023.11.01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</si>
</sst>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76" formatCode="0.0%"/>
    <numFmt numFmtId="177" formatCode="_-* #,##0.0_-;\-* #,##0.0_-;_-* &quot;-&quot;_-;_-@_-"/>
    <numFmt numFmtId="178" formatCode="#,##0_);[Red]\(#,##0\)"/>
    <numFmt numFmtId="179" formatCode="#,##0_ "/>
    <numFmt numFmtId="180" formatCode="yyyy&quot;년&quot;\ m&quot;월&quot;\ d&quot;일&quot;;@"/>
    <numFmt numFmtId="181" formatCode="_-* #,##0_-;\-* #,##0_-;_-* &quot;-&quot;??_-;_-@_-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sz val="8"/>
      <name val="돋움"/>
      <family val="3"/>
      <charset val="129"/>
    </font>
    <font>
      <sz val="8"/>
      <color theme="1" tint="0.499984740745262"/>
      <name val="나눔고딕"/>
      <family val="3"/>
      <charset val="129"/>
    </font>
    <font>
      <b/>
      <sz val="8"/>
      <color theme="0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1"/>
      <name val="돋움"/>
      <family val="3"/>
      <charset val="129"/>
    </font>
    <font>
      <sz val="11"/>
      <color theme="1" tint="0.499984740745262"/>
      <name val="돋움"/>
      <family val="3"/>
      <charset val="129"/>
    </font>
    <font>
      <sz val="8"/>
      <color theme="1" tint="0.499984740745262"/>
      <name val="돋움"/>
      <family val="3"/>
      <charset val="129"/>
    </font>
    <font>
      <sz val="10"/>
      <color theme="1" tint="0.499984740745262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8"/>
      <color rgb="FFFF0000"/>
      <name val="나눔고딕"/>
      <family val="3"/>
      <charset val="129"/>
    </font>
    <font>
      <b/>
      <sz val="8"/>
      <color rgb="FFFF0000"/>
      <name val="나눔고딕"/>
      <family val="3"/>
      <charset val="129"/>
    </font>
    <font>
      <b/>
      <sz val="9"/>
      <color theme="0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6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 style="medium">
        <color rgb="FFFF0000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FF0000"/>
      </right>
      <top style="medium">
        <color rgb="FFFF0000"/>
      </top>
      <bottom style="thin">
        <color theme="0" tint="-0.499984740745262"/>
      </bottom>
      <diagonal/>
    </border>
    <border>
      <left style="medium">
        <color rgb="FFFF0000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rgb="FFFF0000"/>
      </right>
      <top style="thin">
        <color theme="0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medium">
        <color rgb="FFFF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0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/>
      <top style="thin">
        <color theme="6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6" tint="-0.499984740745262"/>
      </top>
      <bottom style="thin">
        <color theme="0" tint="-0.499984740745262"/>
      </bottom>
      <diagonal/>
    </border>
    <border>
      <left/>
      <right style="medium">
        <color rgb="FFFF0000"/>
      </right>
      <top/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rgb="FFFF0000"/>
      </left>
      <right style="thin">
        <color theme="2" tint="-0.499984740745262"/>
      </right>
      <top style="medium">
        <color rgb="FFFF0000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rgb="FFFF0000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rgb="FFFF0000"/>
      </right>
      <top style="medium">
        <color rgb="FFFF0000"/>
      </top>
      <bottom style="thin">
        <color theme="2" tint="-0.499984740745262"/>
      </bottom>
      <diagonal/>
    </border>
    <border>
      <left/>
      <right style="medium">
        <color rgb="FFFF0000"/>
      </right>
      <top style="medium">
        <color rgb="FFFF0000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rgb="FFFF0000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rgb="FFFF0000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rgb="FFFF0000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FF000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 style="thin">
        <color theme="1"/>
      </right>
      <top style="thin">
        <color theme="1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FF0000"/>
      </bottom>
      <diagonal/>
    </border>
    <border>
      <left style="thin">
        <color theme="1"/>
      </left>
      <right style="medium">
        <color rgb="FFFF0000"/>
      </right>
      <top style="thin">
        <color theme="1"/>
      </top>
      <bottom style="medium">
        <color rgb="FFFF0000"/>
      </bottom>
      <diagonal/>
    </border>
    <border>
      <left style="medium">
        <color rgb="FFFF0000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rgb="FFFF0000"/>
      </right>
      <top/>
      <bottom/>
      <diagonal/>
    </border>
    <border>
      <left style="thin">
        <color theme="0" tint="-0.499984740745262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thin">
        <color theme="0" tint="-0.499984740745262"/>
      </right>
      <top style="medium">
        <color rgb="FFFF0000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FF0000"/>
      </top>
      <bottom style="thin">
        <color theme="1" tint="0.499984740745262"/>
      </bottom>
      <diagonal/>
    </border>
    <border>
      <left style="thin">
        <color theme="0" tint="-0.499984740745262"/>
      </left>
      <right style="medium">
        <color rgb="FFFF0000"/>
      </right>
      <top style="medium">
        <color rgb="FFFF0000"/>
      </top>
      <bottom style="thin">
        <color theme="1" tint="0.499984740745262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0" tint="-0.499984740745262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/>
      <diagonal/>
    </border>
    <border>
      <left style="thin">
        <color theme="0" tint="-0.499984740745262"/>
      </left>
      <right/>
      <top style="thin">
        <color theme="1"/>
      </top>
      <bottom style="thin">
        <color theme="0" tint="-0.499984740745262"/>
      </bottom>
      <diagonal/>
    </border>
    <border>
      <left/>
      <right/>
      <top style="thin">
        <color theme="1"/>
      </top>
      <bottom style="thin">
        <color theme="0" tint="-0.499984740745262"/>
      </bottom>
      <diagonal/>
    </border>
    <border>
      <left/>
      <right/>
      <top style="thin">
        <color theme="1"/>
      </top>
      <bottom/>
      <diagonal/>
    </border>
    <border>
      <left style="thin">
        <color theme="1" tint="0.499984740745262"/>
      </left>
      <right style="thin">
        <color theme="1"/>
      </right>
      <top style="thin">
        <color theme="1"/>
      </top>
      <bottom style="thin">
        <color theme="1" tint="0.499984740745262"/>
      </bottom>
      <diagonal/>
    </border>
    <border>
      <left style="thin">
        <color theme="1"/>
      </left>
      <right/>
      <top/>
      <bottom/>
      <diagonal/>
    </border>
    <border>
      <left style="thin">
        <color theme="1" tint="0.499984740745262"/>
      </left>
      <right style="thin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/>
      <top/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1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1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1"/>
      </left>
      <right/>
      <top style="thin">
        <color theme="6" tint="-0.499984740745262"/>
      </top>
      <bottom style="thin">
        <color theme="0" tint="-0.499984740745262"/>
      </bottom>
      <diagonal/>
    </border>
    <border>
      <left style="thin">
        <color theme="1"/>
      </left>
      <right/>
      <top style="thin">
        <color theme="0" tint="-0.499984740745262"/>
      </top>
      <bottom style="thin">
        <color theme="1"/>
      </bottom>
      <diagonal/>
    </border>
    <border>
      <left/>
      <right/>
      <top style="thin">
        <color theme="0" tint="-0.499984740745262"/>
      </top>
      <bottom style="thin">
        <color theme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FF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1" tint="0.499984740745262"/>
      </left>
      <right style="thin">
        <color theme="1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FF0000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FF0000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FF0000"/>
      </left>
      <right style="thin">
        <color theme="1" tint="0.499984740745262"/>
      </right>
      <top style="thin">
        <color theme="1" tint="0.499984740745262"/>
      </top>
      <bottom style="medium">
        <color rgb="FFFF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rgb="FFFF0000"/>
      </bottom>
      <diagonal/>
    </border>
    <border>
      <left style="thin">
        <color theme="1" tint="0.499984740745262"/>
      </left>
      <right style="medium">
        <color rgb="FFFF0000"/>
      </right>
      <top style="thin">
        <color theme="1" tint="0.499984740745262"/>
      </top>
      <bottom style="medium">
        <color rgb="FFFF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/>
      </right>
      <top style="thin">
        <color theme="1" tint="0.499984740745262"/>
      </top>
      <bottom style="thin">
        <color theme="1"/>
      </bottom>
      <diagonal/>
    </border>
    <border>
      <left style="thin">
        <color theme="1"/>
      </left>
      <right style="thin">
        <color theme="2" tint="-0.499984740745262"/>
      </right>
      <top style="thin">
        <color theme="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1"/>
      </top>
      <bottom/>
      <diagonal/>
    </border>
    <border>
      <left style="thin">
        <color theme="2" tint="-0.499984740745262"/>
      </left>
      <right style="thin">
        <color theme="1"/>
      </right>
      <top style="thin">
        <color theme="1"/>
      </top>
      <bottom style="thin">
        <color theme="2" tint="-0.499984740745262"/>
      </bottom>
      <diagonal/>
    </border>
    <border>
      <left style="thin">
        <color theme="1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1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0" tint="-0.499984740745262"/>
      </right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medium">
        <color rgb="FFFF0000"/>
      </left>
      <right/>
      <top/>
      <bottom style="thin">
        <color theme="1"/>
      </bottom>
      <diagonal/>
    </border>
    <border>
      <left style="thin">
        <color theme="2" tint="-0.499984740745262"/>
      </left>
      <right/>
      <top/>
      <bottom style="thin">
        <color theme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1"/>
      </bottom>
      <diagonal/>
    </border>
    <border>
      <left style="thin">
        <color theme="2" tint="-0.499984740745262"/>
      </left>
      <right style="medium">
        <color rgb="FFFF0000"/>
      </right>
      <top/>
      <bottom style="thin">
        <color theme="1"/>
      </bottom>
      <diagonal/>
    </border>
    <border>
      <left/>
      <right style="medium">
        <color rgb="FFFF0000"/>
      </right>
      <top/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/>
      <bottom style="thin">
        <color theme="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1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2" tint="-0.499984740745262"/>
      </top>
      <bottom style="thin">
        <color theme="1" tint="0.499984740745262"/>
      </bottom>
      <diagonal/>
    </border>
    <border>
      <left style="medium">
        <color rgb="FFFF0000"/>
      </left>
      <right style="thin">
        <color theme="1" tint="0.499984740745262"/>
      </right>
      <top style="medium">
        <color rgb="FFFF0000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FF0000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FF0000"/>
      </right>
      <top style="medium">
        <color rgb="FFFF0000"/>
      </top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medium">
        <color rgb="FFFF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 style="medium">
        <color rgb="FFFF0000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/>
      <top style="thin">
        <color theme="1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0" borderId="0"/>
    <xf numFmtId="9" fontId="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</cellStyleXfs>
  <cellXfs count="498">
    <xf numFmtId="0" fontId="0" fillId="0" borderId="0" xfId="0">
      <alignment vertical="center"/>
    </xf>
    <xf numFmtId="0" fontId="4" fillId="0" borderId="0" xfId="2" applyFont="1" applyAlignment="1">
      <alignment horizontal="right" vertical="center"/>
    </xf>
    <xf numFmtId="0" fontId="5" fillId="0" borderId="0" xfId="2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6" fillId="2" borderId="4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2" fontId="4" fillId="0" borderId="11" xfId="2" applyNumberFormat="1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1" fontId="4" fillId="0" borderId="11" xfId="2" applyNumberFormat="1" applyFont="1" applyBorder="1" applyAlignment="1">
      <alignment horizontal="center" vertical="center"/>
    </xf>
    <xf numFmtId="41" fontId="4" fillId="0" borderId="11" xfId="3" applyFont="1" applyFill="1" applyBorder="1" applyAlignment="1">
      <alignment vertical="center"/>
    </xf>
    <xf numFmtId="178" fontId="4" fillId="0" borderId="11" xfId="3" applyNumberFormat="1" applyFont="1" applyFill="1" applyBorder="1" applyAlignment="1">
      <alignment horizontal="center" vertical="center"/>
    </xf>
    <xf numFmtId="178" fontId="4" fillId="0" borderId="13" xfId="3" applyNumberFormat="1" applyFont="1" applyFill="1" applyBorder="1" applyAlignment="1">
      <alignment horizontal="center" vertical="center"/>
    </xf>
    <xf numFmtId="38" fontId="4" fillId="0" borderId="11" xfId="4" applyNumberFormat="1" applyFont="1" applyFill="1" applyBorder="1" applyAlignment="1">
      <alignment horizontal="right" vertical="center"/>
    </xf>
    <xf numFmtId="178" fontId="4" fillId="3" borderId="14" xfId="2" applyNumberFormat="1" applyFont="1" applyFill="1" applyBorder="1" applyAlignment="1">
      <alignment horizontal="center" vertical="center"/>
    </xf>
    <xf numFmtId="2" fontId="4" fillId="0" borderId="12" xfId="2" applyNumberFormat="1" applyFont="1" applyBorder="1" applyAlignment="1">
      <alignment horizontal="center" vertical="center"/>
    </xf>
    <xf numFmtId="2" fontId="4" fillId="0" borderId="14" xfId="2" applyNumberFormat="1" applyFont="1" applyBorder="1" applyAlignment="1">
      <alignment horizontal="center" vertical="center"/>
    </xf>
    <xf numFmtId="0" fontId="10" fillId="0" borderId="18" xfId="2" applyFont="1" applyBorder="1" applyAlignment="1">
      <alignment vertical="center" wrapText="1"/>
    </xf>
    <xf numFmtId="2" fontId="4" fillId="0" borderId="16" xfId="2" applyNumberFormat="1" applyFont="1" applyBorder="1" applyAlignment="1">
      <alignment horizontal="center" vertical="center"/>
    </xf>
    <xf numFmtId="38" fontId="4" fillId="0" borderId="11" xfId="5" applyNumberFormat="1" applyFont="1" applyFill="1" applyBorder="1" applyAlignment="1">
      <alignment horizontal="right" vertical="center"/>
    </xf>
    <xf numFmtId="2" fontId="11" fillId="0" borderId="11" xfId="0" applyNumberFormat="1" applyFont="1" applyBorder="1" applyAlignment="1">
      <alignment horizontal="center" vertical="center"/>
    </xf>
    <xf numFmtId="41" fontId="11" fillId="0" borderId="1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7" fontId="4" fillId="0" borderId="11" xfId="3" applyNumberFormat="1" applyFont="1" applyFill="1" applyBorder="1" applyAlignment="1">
      <alignment vertical="center"/>
    </xf>
    <xf numFmtId="179" fontId="11" fillId="3" borderId="18" xfId="0" applyNumberFormat="1" applyFont="1" applyFill="1" applyBorder="1">
      <alignment vertical="center"/>
    </xf>
    <xf numFmtId="179" fontId="11" fillId="3" borderId="18" xfId="0" applyNumberFormat="1" applyFont="1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4" fillId="0" borderId="0" xfId="2" applyFont="1">
      <alignment vertical="center"/>
    </xf>
    <xf numFmtId="178" fontId="4" fillId="3" borderId="11" xfId="2" applyNumberFormat="1" applyFont="1" applyFill="1" applyBorder="1" applyAlignment="1">
      <alignment horizontal="center" vertical="center"/>
    </xf>
    <xf numFmtId="9" fontId="9" fillId="2" borderId="4" xfId="2" applyNumberFormat="1" applyFont="1" applyFill="1" applyBorder="1" applyAlignment="1">
      <alignment horizontal="center" vertical="center" wrapText="1"/>
    </xf>
    <xf numFmtId="38" fontId="4" fillId="3" borderId="11" xfId="4" applyNumberFormat="1" applyFont="1" applyFill="1" applyBorder="1" applyAlignment="1">
      <alignment horizontal="right" vertical="center"/>
    </xf>
    <xf numFmtId="178" fontId="4" fillId="0" borderId="14" xfId="2" applyNumberFormat="1" applyFont="1" applyBorder="1" applyAlignment="1">
      <alignment horizontal="center" vertical="center"/>
    </xf>
    <xf numFmtId="38" fontId="4" fillId="5" borderId="11" xfId="4" applyNumberFormat="1" applyFont="1" applyFill="1" applyBorder="1" applyAlignment="1">
      <alignment horizontal="right" vertical="center"/>
    </xf>
    <xf numFmtId="38" fontId="4" fillId="3" borderId="11" xfId="5" applyNumberFormat="1" applyFont="1" applyFill="1" applyBorder="1" applyAlignment="1">
      <alignment horizontal="right" vertical="center"/>
    </xf>
    <xf numFmtId="1" fontId="11" fillId="6" borderId="11" xfId="0" applyNumberFormat="1" applyFont="1" applyFill="1" applyBorder="1" applyAlignment="1">
      <alignment horizontal="center" vertical="center"/>
    </xf>
    <xf numFmtId="41" fontId="4" fillId="6" borderId="11" xfId="3" applyFont="1" applyFill="1" applyBorder="1" applyAlignment="1">
      <alignment vertical="center"/>
    </xf>
    <xf numFmtId="179" fontId="11" fillId="6" borderId="11" xfId="0" applyNumberFormat="1" applyFont="1" applyFill="1" applyBorder="1" applyAlignment="1">
      <alignment horizontal="center" vertical="center"/>
    </xf>
    <xf numFmtId="179" fontId="11" fillId="6" borderId="18" xfId="0" applyNumberFormat="1" applyFont="1" applyFill="1" applyBorder="1">
      <alignment vertical="center"/>
    </xf>
    <xf numFmtId="179" fontId="11" fillId="6" borderId="18" xfId="0" applyNumberFormat="1" applyFont="1" applyFill="1" applyBorder="1" applyAlignment="1">
      <alignment horizontal="center" vertical="center"/>
    </xf>
    <xf numFmtId="179" fontId="4" fillId="6" borderId="14" xfId="0" applyNumberFormat="1" applyFont="1" applyFill="1" applyBorder="1" applyAlignment="1">
      <alignment horizontal="center" vertical="center"/>
    </xf>
    <xf numFmtId="0" fontId="4" fillId="6" borderId="11" xfId="0" applyFont="1" applyFill="1" applyBorder="1" applyAlignment="1"/>
    <xf numFmtId="41" fontId="0" fillId="0" borderId="0" xfId="1" applyFont="1">
      <alignment vertical="center"/>
    </xf>
    <xf numFmtId="41" fontId="5" fillId="0" borderId="0" xfId="1" applyFont="1" applyAlignment="1">
      <alignment horizontal="right" vertical="center"/>
    </xf>
    <xf numFmtId="41" fontId="6" fillId="2" borderId="3" xfId="1" applyFont="1" applyFill="1" applyBorder="1" applyAlignment="1">
      <alignment horizontal="center" vertical="center"/>
    </xf>
    <xf numFmtId="41" fontId="6" fillId="2" borderId="4" xfId="1" applyFont="1" applyFill="1" applyBorder="1" applyAlignment="1">
      <alignment horizontal="center" vertical="center"/>
    </xf>
    <xf numFmtId="41" fontId="9" fillId="2" borderId="4" xfId="1" applyFont="1" applyFill="1" applyBorder="1" applyAlignment="1">
      <alignment horizontal="center" vertical="center" wrapText="1"/>
    </xf>
    <xf numFmtId="41" fontId="9" fillId="2" borderId="1" xfId="1" applyFont="1" applyFill="1" applyBorder="1" applyAlignment="1">
      <alignment horizontal="center" vertical="center" wrapText="1"/>
    </xf>
    <xf numFmtId="41" fontId="4" fillId="0" borderId="11" xfId="1" applyFont="1" applyFill="1" applyBorder="1" applyAlignment="1">
      <alignment horizontal="right" vertical="center"/>
    </xf>
    <xf numFmtId="41" fontId="4" fillId="0" borderId="13" xfId="1" applyFont="1" applyFill="1" applyBorder="1" applyAlignment="1">
      <alignment horizontal="right" vertical="center"/>
    </xf>
    <xf numFmtId="41" fontId="4" fillId="3" borderId="11" xfId="1" applyFont="1" applyFill="1" applyBorder="1" applyAlignment="1">
      <alignment horizontal="right" vertical="center"/>
    </xf>
    <xf numFmtId="41" fontId="4" fillId="0" borderId="14" xfId="1" applyFont="1" applyBorder="1" applyAlignment="1">
      <alignment horizontal="right" vertical="center"/>
    </xf>
    <xf numFmtId="41" fontId="4" fillId="5" borderId="11" xfId="1" applyFont="1" applyFill="1" applyBorder="1" applyAlignment="1">
      <alignment horizontal="right" vertical="center"/>
    </xf>
    <xf numFmtId="41" fontId="0" fillId="0" borderId="0" xfId="0" applyNumberFormat="1">
      <alignment vertical="center"/>
    </xf>
    <xf numFmtId="41" fontId="4" fillId="0" borderId="13" xfId="1" applyFont="1" applyBorder="1" applyAlignment="1">
      <alignment horizontal="right" vertical="center"/>
    </xf>
    <xf numFmtId="41" fontId="4" fillId="0" borderId="17" xfId="1" applyFont="1" applyBorder="1" applyAlignment="1">
      <alignment horizontal="right" vertical="center"/>
    </xf>
    <xf numFmtId="41" fontId="4" fillId="0" borderId="17" xfId="1" applyFont="1" applyBorder="1" applyAlignment="1">
      <alignment horizontal="center" vertical="center"/>
    </xf>
    <xf numFmtId="41" fontId="4" fillId="0" borderId="21" xfId="1" applyFont="1" applyBorder="1" applyAlignment="1">
      <alignment horizontal="right" vertical="center"/>
    </xf>
    <xf numFmtId="41" fontId="10" fillId="0" borderId="18" xfId="1" applyFont="1" applyBorder="1" applyAlignment="1">
      <alignment horizontal="right" vertical="center" wrapText="1"/>
    </xf>
    <xf numFmtId="41" fontId="4" fillId="4" borderId="22" xfId="1" applyFont="1" applyFill="1" applyBorder="1" applyAlignment="1">
      <alignment horizontal="right" vertical="center"/>
    </xf>
    <xf numFmtId="41" fontId="4" fillId="4" borderId="14" xfId="1" applyFont="1" applyFill="1" applyBorder="1" applyAlignment="1">
      <alignment horizontal="right" vertical="center"/>
    </xf>
    <xf numFmtId="41" fontId="11" fillId="0" borderId="11" xfId="1" applyFont="1" applyFill="1" applyBorder="1" applyAlignment="1">
      <alignment horizontal="right" vertical="center"/>
    </xf>
    <xf numFmtId="41" fontId="4" fillId="6" borderId="11" xfId="1" applyFont="1" applyFill="1" applyBorder="1" applyAlignment="1">
      <alignment horizontal="center" vertical="center"/>
    </xf>
    <xf numFmtId="41" fontId="11" fillId="6" borderId="11" xfId="1" applyFont="1" applyFill="1" applyBorder="1" applyAlignment="1">
      <alignment horizontal="center" vertical="center"/>
    </xf>
    <xf numFmtId="41" fontId="11" fillId="6" borderId="18" xfId="1" applyFont="1" applyFill="1" applyBorder="1">
      <alignment vertical="center"/>
    </xf>
    <xf numFmtId="41" fontId="11" fillId="6" borderId="18" xfId="1" applyFont="1" applyFill="1" applyBorder="1" applyAlignment="1">
      <alignment horizontal="center" vertical="center"/>
    </xf>
    <xf numFmtId="41" fontId="4" fillId="6" borderId="14" xfId="1" applyFont="1" applyFill="1" applyBorder="1" applyAlignment="1">
      <alignment horizontal="center" vertical="center"/>
    </xf>
    <xf numFmtId="41" fontId="4" fillId="6" borderId="11" xfId="1" applyFont="1" applyFill="1" applyBorder="1" applyAlignment="1"/>
    <xf numFmtId="9" fontId="9" fillId="2" borderId="4" xfId="1" applyNumberFormat="1" applyFont="1" applyFill="1" applyBorder="1" applyAlignment="1">
      <alignment horizontal="center" vertical="center" wrapText="1"/>
    </xf>
    <xf numFmtId="0" fontId="12" fillId="0" borderId="0" xfId="6" applyAlignment="1">
      <alignment horizontal="center" vertical="center"/>
    </xf>
    <xf numFmtId="178" fontId="13" fillId="0" borderId="0" xfId="6" applyNumberFormat="1" applyFont="1" applyAlignment="1">
      <alignment horizontal="center" vertical="center"/>
    </xf>
    <xf numFmtId="0" fontId="14" fillId="0" borderId="0" xfId="6" applyFont="1" applyAlignment="1">
      <alignment horizontal="center" vertical="center"/>
    </xf>
    <xf numFmtId="178" fontId="14" fillId="0" borderId="0" xfId="6" applyNumberFormat="1" applyFont="1" applyAlignment="1">
      <alignment horizontal="center" vertical="center"/>
    </xf>
    <xf numFmtId="179" fontId="14" fillId="0" borderId="0" xfId="6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1" fillId="0" borderId="0" xfId="6" applyFont="1" applyAlignment="1">
      <alignment horizontal="center" vertical="center"/>
    </xf>
    <xf numFmtId="14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178" fontId="15" fillId="0" borderId="0" xfId="6" applyNumberFormat="1" applyFont="1" applyAlignment="1">
      <alignment horizontal="center" vertical="center"/>
    </xf>
    <xf numFmtId="43" fontId="8" fillId="0" borderId="0" xfId="6" applyNumberFormat="1" applyFont="1" applyAlignment="1">
      <alignment horizontal="center" vertical="center"/>
    </xf>
    <xf numFmtId="0" fontId="8" fillId="0" borderId="0" xfId="6" applyFont="1" applyAlignment="1">
      <alignment horizontal="center" vertical="center"/>
    </xf>
    <xf numFmtId="178" fontId="8" fillId="0" borderId="0" xfId="6" applyNumberFormat="1" applyFont="1" applyAlignment="1">
      <alignment horizontal="center" vertical="center"/>
    </xf>
    <xf numFmtId="179" fontId="8" fillId="0" borderId="0" xfId="6" applyNumberFormat="1" applyFont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 wrapText="1"/>
    </xf>
    <xf numFmtId="0" fontId="6" fillId="2" borderId="25" xfId="2" applyFont="1" applyFill="1" applyBorder="1" applyAlignment="1">
      <alignment horizontal="center" vertical="center"/>
    </xf>
    <xf numFmtId="0" fontId="6" fillId="2" borderId="25" xfId="2" applyFont="1" applyFill="1" applyBorder="1" applyAlignment="1">
      <alignment horizontal="center" vertical="center" wrapText="1"/>
    </xf>
    <xf numFmtId="0" fontId="6" fillId="2" borderId="26" xfId="2" applyFont="1" applyFill="1" applyBorder="1" applyAlignment="1">
      <alignment horizontal="center" vertical="center"/>
    </xf>
    <xf numFmtId="176" fontId="8" fillId="0" borderId="0" xfId="6" applyNumberFormat="1" applyFont="1" applyAlignment="1">
      <alignment horizontal="center" vertical="center"/>
    </xf>
    <xf numFmtId="0" fontId="9" fillId="2" borderId="27" xfId="2" applyFont="1" applyFill="1" applyBorder="1" applyAlignment="1">
      <alignment horizontal="center" vertical="center" wrapText="1"/>
    </xf>
    <xf numFmtId="41" fontId="8" fillId="0" borderId="0" xfId="6" applyNumberFormat="1" applyFont="1" applyAlignment="1">
      <alignment horizontal="center" vertical="center"/>
    </xf>
    <xf numFmtId="2" fontId="4" fillId="0" borderId="29" xfId="2" applyNumberFormat="1" applyFont="1" applyBorder="1" applyAlignment="1">
      <alignment horizontal="center" vertical="center"/>
    </xf>
    <xf numFmtId="0" fontId="4" fillId="0" borderId="29" xfId="2" applyFont="1" applyBorder="1" applyAlignment="1">
      <alignment horizontal="center" vertical="center"/>
    </xf>
    <xf numFmtId="1" fontId="4" fillId="0" borderId="29" xfId="2" applyNumberFormat="1" applyFont="1" applyBorder="1" applyAlignment="1">
      <alignment horizontal="center" vertical="center"/>
    </xf>
    <xf numFmtId="41" fontId="4" fillId="3" borderId="3" xfId="3" applyFont="1" applyFill="1" applyBorder="1" applyAlignment="1">
      <alignment horizontal="center" vertical="center"/>
    </xf>
    <xf numFmtId="178" fontId="4" fillId="0" borderId="29" xfId="3" applyNumberFormat="1" applyFont="1" applyFill="1" applyBorder="1" applyAlignment="1">
      <alignment horizontal="center" vertical="center"/>
    </xf>
    <xf numFmtId="178" fontId="4" fillId="0" borderId="30" xfId="3" applyNumberFormat="1" applyFont="1" applyFill="1" applyBorder="1" applyAlignment="1">
      <alignment horizontal="center" vertical="center"/>
    </xf>
    <xf numFmtId="178" fontId="4" fillId="0" borderId="3" xfId="3" applyNumberFormat="1" applyFont="1" applyFill="1" applyBorder="1" applyAlignment="1">
      <alignment horizontal="center" vertical="center"/>
    </xf>
    <xf numFmtId="181" fontId="4" fillId="0" borderId="31" xfId="3" applyNumberFormat="1" applyFont="1" applyFill="1" applyBorder="1" applyAlignment="1">
      <alignment horizontal="center" vertical="center"/>
    </xf>
    <xf numFmtId="178" fontId="4" fillId="7" borderId="19" xfId="2" applyNumberFormat="1" applyFont="1" applyFill="1" applyBorder="1" applyAlignment="1">
      <alignment horizontal="center" vertical="center"/>
    </xf>
    <xf numFmtId="178" fontId="15" fillId="0" borderId="0" xfId="2" applyNumberFormat="1" applyFont="1" applyAlignment="1">
      <alignment horizontal="center" vertical="center"/>
    </xf>
    <xf numFmtId="10" fontId="8" fillId="0" borderId="0" xfId="7" applyNumberFormat="1" applyFont="1" applyFill="1" applyBorder="1" applyAlignment="1">
      <alignment horizontal="center" vertical="center"/>
    </xf>
    <xf numFmtId="178" fontId="8" fillId="0" borderId="0" xfId="7" applyNumberFormat="1" applyFont="1" applyFill="1" applyBorder="1" applyAlignment="1">
      <alignment horizontal="center" vertical="center"/>
    </xf>
    <xf numFmtId="2" fontId="4" fillId="0" borderId="32" xfId="2" applyNumberFormat="1" applyFont="1" applyBorder="1" applyAlignment="1">
      <alignment horizontal="center" vertical="center"/>
    </xf>
    <xf numFmtId="0" fontId="4" fillId="0" borderId="32" xfId="2" applyFont="1" applyBorder="1" applyAlignment="1">
      <alignment horizontal="center" vertical="center"/>
    </xf>
    <xf numFmtId="1" fontId="4" fillId="0" borderId="32" xfId="2" applyNumberFormat="1" applyFont="1" applyBorder="1" applyAlignment="1">
      <alignment horizontal="center" vertical="center"/>
    </xf>
    <xf numFmtId="178" fontId="4" fillId="0" borderId="32" xfId="3" applyNumberFormat="1" applyFont="1" applyFill="1" applyBorder="1" applyAlignment="1">
      <alignment horizontal="center" vertical="center"/>
    </xf>
    <xf numFmtId="0" fontId="11" fillId="0" borderId="3" xfId="6" applyFont="1" applyBorder="1" applyAlignment="1">
      <alignment horizontal="center" vertical="center"/>
    </xf>
    <xf numFmtId="178" fontId="16" fillId="0" borderId="3" xfId="2" applyNumberFormat="1" applyFont="1" applyBorder="1" applyAlignment="1">
      <alignment horizontal="center" vertical="center"/>
    </xf>
    <xf numFmtId="178" fontId="4" fillId="0" borderId="30" xfId="7" applyNumberFormat="1" applyFont="1" applyFill="1" applyBorder="1" applyAlignment="1">
      <alignment horizontal="center" vertical="center"/>
    </xf>
    <xf numFmtId="178" fontId="4" fillId="0" borderId="3" xfId="7" applyNumberFormat="1" applyFont="1" applyFill="1" applyBorder="1" applyAlignment="1">
      <alignment horizontal="center" vertical="center"/>
    </xf>
    <xf numFmtId="178" fontId="4" fillId="0" borderId="31" xfId="3" applyNumberFormat="1" applyFont="1" applyFill="1" applyBorder="1" applyAlignment="1">
      <alignment horizontal="center" vertical="center"/>
    </xf>
    <xf numFmtId="178" fontId="16" fillId="0" borderId="0" xfId="2" applyNumberFormat="1" applyFont="1" applyAlignment="1">
      <alignment horizontal="center" vertical="center"/>
    </xf>
    <xf numFmtId="178" fontId="17" fillId="0" borderId="0" xfId="7" applyNumberFormat="1" applyFont="1" applyFill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 vertical="center"/>
    </xf>
    <xf numFmtId="41" fontId="11" fillId="3" borderId="3" xfId="8" applyFont="1" applyFill="1" applyBorder="1" applyAlignment="1">
      <alignment horizontal="center" vertical="center"/>
    </xf>
    <xf numFmtId="179" fontId="18" fillId="0" borderId="0" xfId="6" applyNumberFormat="1" applyFont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178" fontId="16" fillId="0" borderId="0" xfId="6" applyNumberFormat="1" applyFont="1" applyAlignment="1">
      <alignment horizontal="center" vertical="center"/>
    </xf>
    <xf numFmtId="178" fontId="18" fillId="0" borderId="0" xfId="6" applyNumberFormat="1" applyFont="1" applyAlignment="1">
      <alignment horizontal="center" vertical="center"/>
    </xf>
    <xf numFmtId="0" fontId="6" fillId="2" borderId="42" xfId="2" applyFont="1" applyFill="1" applyBorder="1" applyAlignment="1">
      <alignment horizontal="center" vertical="center" wrapText="1"/>
    </xf>
    <xf numFmtId="0" fontId="6" fillId="2" borderId="43" xfId="2" applyFont="1" applyFill="1" applyBorder="1" applyAlignment="1">
      <alignment horizontal="center" vertical="center"/>
    </xf>
    <xf numFmtId="0" fontId="6" fillId="2" borderId="44" xfId="2" applyFont="1" applyFill="1" applyBorder="1" applyAlignment="1">
      <alignment horizontal="center" vertical="center" wrapText="1"/>
    </xf>
    <xf numFmtId="0" fontId="6" fillId="2" borderId="44" xfId="2" applyFont="1" applyFill="1" applyBorder="1" applyAlignment="1">
      <alignment horizontal="center" vertical="center"/>
    </xf>
    <xf numFmtId="0" fontId="6" fillId="2" borderId="45" xfId="2" applyFont="1" applyFill="1" applyBorder="1" applyAlignment="1">
      <alignment horizontal="center" vertical="center" wrapText="1"/>
    </xf>
    <xf numFmtId="0" fontId="6" fillId="2" borderId="46" xfId="2" applyFont="1" applyFill="1" applyBorder="1" applyAlignment="1">
      <alignment horizontal="center" vertical="center"/>
    </xf>
    <xf numFmtId="0" fontId="9" fillId="2" borderId="40" xfId="2" applyFont="1" applyFill="1" applyBorder="1" applyAlignment="1">
      <alignment horizontal="center" vertical="center" wrapText="1"/>
    </xf>
    <xf numFmtId="0" fontId="9" fillId="2" borderId="42" xfId="2" applyFont="1" applyFill="1" applyBorder="1" applyAlignment="1">
      <alignment horizontal="center" vertical="center" wrapText="1"/>
    </xf>
    <xf numFmtId="0" fontId="9" fillId="2" borderId="48" xfId="2" applyFont="1" applyFill="1" applyBorder="1" applyAlignment="1">
      <alignment horizontal="center" vertical="center" wrapText="1"/>
    </xf>
    <xf numFmtId="0" fontId="9" fillId="2" borderId="49" xfId="2" applyFont="1" applyFill="1" applyBorder="1" applyAlignment="1">
      <alignment horizontal="center" vertical="center" wrapText="1"/>
    </xf>
    <xf numFmtId="0" fontId="9" fillId="2" borderId="50" xfId="2" applyFont="1" applyFill="1" applyBorder="1" applyAlignment="1">
      <alignment horizontal="center" vertical="center" wrapText="1"/>
    </xf>
    <xf numFmtId="2" fontId="4" fillId="0" borderId="40" xfId="2" applyNumberFormat="1" applyFont="1" applyBorder="1" applyAlignment="1">
      <alignment horizontal="center" vertical="center"/>
    </xf>
    <xf numFmtId="1" fontId="4" fillId="0" borderId="40" xfId="2" applyNumberFormat="1" applyFont="1" applyBorder="1" applyAlignment="1">
      <alignment horizontal="center" vertical="center"/>
    </xf>
    <xf numFmtId="41" fontId="4" fillId="3" borderId="40" xfId="3" applyFont="1" applyFill="1" applyBorder="1" applyAlignment="1">
      <alignment horizontal="center" vertical="center"/>
    </xf>
    <xf numFmtId="178" fontId="4" fillId="0" borderId="40" xfId="3" applyNumberFormat="1" applyFont="1" applyFill="1" applyBorder="1" applyAlignment="1">
      <alignment horizontal="center" vertical="center"/>
    </xf>
    <xf numFmtId="178" fontId="4" fillId="0" borderId="42" xfId="3" applyNumberFormat="1" applyFont="1" applyFill="1" applyBorder="1" applyAlignment="1">
      <alignment horizontal="center" vertical="center"/>
    </xf>
    <xf numFmtId="178" fontId="4" fillId="0" borderId="48" xfId="3" applyNumberFormat="1" applyFont="1" applyFill="1" applyBorder="1" applyAlignment="1">
      <alignment horizontal="center" vertical="center"/>
    </xf>
    <xf numFmtId="178" fontId="4" fillId="0" borderId="49" xfId="3" applyNumberFormat="1" applyFont="1" applyFill="1" applyBorder="1" applyAlignment="1">
      <alignment horizontal="center" vertical="center"/>
    </xf>
    <xf numFmtId="181" fontId="4" fillId="0" borderId="50" xfId="3" applyNumberFormat="1" applyFont="1" applyFill="1" applyBorder="1" applyAlignment="1">
      <alignment horizontal="center" vertical="center"/>
    </xf>
    <xf numFmtId="178" fontId="4" fillId="7" borderId="47" xfId="2" applyNumberFormat="1" applyFont="1" applyFill="1" applyBorder="1" applyAlignment="1">
      <alignment horizontal="center" vertical="center"/>
    </xf>
    <xf numFmtId="0" fontId="11" fillId="0" borderId="40" xfId="6" applyFont="1" applyBorder="1" applyAlignment="1">
      <alignment horizontal="center" vertical="center"/>
    </xf>
    <xf numFmtId="178" fontId="16" fillId="0" borderId="40" xfId="2" applyNumberFormat="1" applyFont="1" applyBorder="1" applyAlignment="1">
      <alignment horizontal="center" vertical="center"/>
    </xf>
    <xf numFmtId="41" fontId="4" fillId="0" borderId="48" xfId="3" applyFont="1" applyFill="1" applyBorder="1" applyAlignment="1">
      <alignment vertical="center"/>
    </xf>
    <xf numFmtId="178" fontId="4" fillId="0" borderId="40" xfId="7" applyNumberFormat="1" applyFont="1" applyFill="1" applyBorder="1" applyAlignment="1">
      <alignment horizontal="center" vertical="center"/>
    </xf>
    <xf numFmtId="0" fontId="11" fillId="0" borderId="49" xfId="6" applyFont="1" applyBorder="1" applyAlignment="1">
      <alignment horizontal="center" vertical="center"/>
    </xf>
    <xf numFmtId="178" fontId="4" fillId="0" borderId="50" xfId="3" applyNumberFormat="1" applyFont="1" applyFill="1" applyBorder="1" applyAlignment="1">
      <alignment horizontal="center" vertical="center"/>
    </xf>
    <xf numFmtId="2" fontId="11" fillId="0" borderId="40" xfId="0" applyNumberFormat="1" applyFont="1" applyBorder="1" applyAlignment="1">
      <alignment horizontal="center" vertical="center"/>
    </xf>
    <xf numFmtId="41" fontId="11" fillId="3" borderId="40" xfId="8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178" fontId="4" fillId="0" borderId="49" xfId="7" applyNumberFormat="1" applyFon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41" fontId="4" fillId="0" borderId="11" xfId="3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 wrapText="1"/>
    </xf>
    <xf numFmtId="41" fontId="4" fillId="0" borderId="3" xfId="3" applyFont="1" applyFill="1" applyBorder="1" applyAlignment="1">
      <alignment horizontal="center" vertical="center"/>
    </xf>
    <xf numFmtId="41" fontId="4" fillId="0" borderId="40" xfId="3" applyFont="1" applyFill="1" applyBorder="1" applyAlignment="1">
      <alignment horizontal="center" vertical="center"/>
    </xf>
    <xf numFmtId="0" fontId="6" fillId="2" borderId="40" xfId="2" applyFont="1" applyFill="1" applyBorder="1" applyAlignment="1">
      <alignment horizontal="center" vertical="center"/>
    </xf>
    <xf numFmtId="0" fontId="6" fillId="2" borderId="40" xfId="2" applyFont="1" applyFill="1" applyBorder="1" applyAlignment="1">
      <alignment horizontal="center" vertical="center" wrapText="1"/>
    </xf>
    <xf numFmtId="0" fontId="4" fillId="0" borderId="40" xfId="2" applyFont="1" applyBorder="1" applyAlignment="1">
      <alignment horizontal="center" vertical="center"/>
    </xf>
    <xf numFmtId="38" fontId="4" fillId="0" borderId="11" xfId="4" applyNumberFormat="1" applyFont="1" applyFill="1" applyBorder="1" applyAlignment="1">
      <alignment horizontal="center" vertical="center"/>
    </xf>
    <xf numFmtId="0" fontId="10" fillId="0" borderId="18" xfId="2" applyFont="1" applyBorder="1" applyAlignment="1">
      <alignment horizontal="center" vertical="center" wrapText="1"/>
    </xf>
    <xf numFmtId="0" fontId="6" fillId="2" borderId="24" xfId="2" applyFont="1" applyFill="1" applyBorder="1" applyAlignment="1">
      <alignment horizontal="center" vertical="center"/>
    </xf>
    <xf numFmtId="178" fontId="4" fillId="0" borderId="52" xfId="3" applyNumberFormat="1" applyFont="1" applyFill="1" applyBorder="1" applyAlignment="1">
      <alignment horizontal="center" vertical="center"/>
    </xf>
    <xf numFmtId="178" fontId="4" fillId="0" borderId="53" xfId="3" applyNumberFormat="1" applyFont="1" applyFill="1" applyBorder="1" applyAlignment="1">
      <alignment horizontal="center" vertical="center"/>
    </xf>
    <xf numFmtId="38" fontId="4" fillId="0" borderId="52" xfId="4" applyNumberFormat="1" applyFont="1" applyFill="1" applyBorder="1" applyAlignment="1">
      <alignment horizontal="center" vertical="center"/>
    </xf>
    <xf numFmtId="38" fontId="4" fillId="0" borderId="53" xfId="4" applyNumberFormat="1" applyFont="1" applyFill="1" applyBorder="1" applyAlignment="1">
      <alignment horizontal="center" vertical="center"/>
    </xf>
    <xf numFmtId="0" fontId="10" fillId="0" borderId="54" xfId="2" applyFont="1" applyBorder="1" applyAlignment="1">
      <alignment horizontal="center" vertical="center" wrapText="1"/>
    </xf>
    <xf numFmtId="0" fontId="10" fillId="0" borderId="55" xfId="2" applyFont="1" applyBorder="1" applyAlignment="1">
      <alignment horizontal="center" vertical="center" wrapText="1"/>
    </xf>
    <xf numFmtId="0" fontId="11" fillId="4" borderId="56" xfId="0" applyFont="1" applyFill="1" applyBorder="1">
      <alignment vertical="center"/>
    </xf>
    <xf numFmtId="0" fontId="11" fillId="4" borderId="0" xfId="0" applyFont="1" applyFill="1">
      <alignment vertical="center"/>
    </xf>
    <xf numFmtId="0" fontId="11" fillId="4" borderId="57" xfId="0" applyFont="1" applyFill="1" applyBorder="1">
      <alignment vertical="center"/>
    </xf>
    <xf numFmtId="0" fontId="11" fillId="4" borderId="36" xfId="0" applyFont="1" applyFill="1" applyBorder="1">
      <alignment vertical="center"/>
    </xf>
    <xf numFmtId="179" fontId="11" fillId="3" borderId="58" xfId="0" applyNumberFormat="1" applyFont="1" applyFill="1" applyBorder="1">
      <alignment vertical="center"/>
    </xf>
    <xf numFmtId="179" fontId="11" fillId="3" borderId="59" xfId="0" applyNumberFormat="1" applyFont="1" applyFill="1" applyBorder="1">
      <alignment vertical="center"/>
    </xf>
    <xf numFmtId="179" fontId="11" fillId="3" borderId="59" xfId="0" applyNumberFormat="1" applyFont="1" applyFill="1" applyBorder="1" applyAlignment="1">
      <alignment horizontal="center" vertical="center"/>
    </xf>
    <xf numFmtId="179" fontId="11" fillId="3" borderId="60" xfId="0" applyNumberFormat="1" applyFont="1" applyFill="1" applyBorder="1">
      <alignment vertical="center"/>
    </xf>
    <xf numFmtId="0" fontId="9" fillId="2" borderId="28" xfId="2" applyFont="1" applyFill="1" applyBorder="1" applyAlignment="1">
      <alignment horizontal="center" vertical="center" wrapText="1"/>
    </xf>
    <xf numFmtId="0" fontId="6" fillId="2" borderId="64" xfId="2" applyFont="1" applyFill="1" applyBorder="1" applyAlignment="1">
      <alignment horizontal="center" vertical="center"/>
    </xf>
    <xf numFmtId="0" fontId="6" fillId="2" borderId="65" xfId="2" applyFont="1" applyFill="1" applyBorder="1" applyAlignment="1">
      <alignment horizontal="center" vertical="center"/>
    </xf>
    <xf numFmtId="0" fontId="6" fillId="2" borderId="66" xfId="2" applyFont="1" applyFill="1" applyBorder="1" applyAlignment="1">
      <alignment horizontal="center" vertical="center"/>
    </xf>
    <xf numFmtId="9" fontId="19" fillId="2" borderId="61" xfId="2" applyNumberFormat="1" applyFont="1" applyFill="1" applyBorder="1" applyAlignment="1">
      <alignment horizontal="center" vertical="center"/>
    </xf>
    <xf numFmtId="9" fontId="19" fillId="2" borderId="9" xfId="2" applyNumberFormat="1" applyFont="1" applyFill="1" applyBorder="1" applyAlignment="1">
      <alignment horizontal="center" vertical="center"/>
    </xf>
    <xf numFmtId="9" fontId="19" fillId="2" borderId="62" xfId="2" applyNumberFormat="1" applyFont="1" applyFill="1" applyBorder="1" applyAlignment="1">
      <alignment horizontal="center" vertical="center"/>
    </xf>
    <xf numFmtId="10" fontId="4" fillId="3" borderId="18" xfId="2" applyNumberFormat="1" applyFont="1" applyFill="1" applyBorder="1" applyAlignment="1">
      <alignment horizontal="center" vertical="center"/>
    </xf>
    <xf numFmtId="0" fontId="4" fillId="3" borderId="18" xfId="0" applyFont="1" applyFill="1" applyBorder="1" applyAlignment="1"/>
    <xf numFmtId="0" fontId="6" fillId="2" borderId="72" xfId="2" applyFont="1" applyFill="1" applyBorder="1" applyAlignment="1">
      <alignment horizontal="center" vertical="center" wrapText="1"/>
    </xf>
    <xf numFmtId="0" fontId="6" fillId="2" borderId="73" xfId="2" applyFont="1" applyFill="1" applyBorder="1" applyAlignment="1">
      <alignment horizontal="center" vertical="center" wrapText="1"/>
    </xf>
    <xf numFmtId="0" fontId="6" fillId="2" borderId="78" xfId="2" applyFont="1" applyFill="1" applyBorder="1" applyAlignment="1">
      <alignment horizontal="center" vertical="center" wrapText="1"/>
    </xf>
    <xf numFmtId="2" fontId="4" fillId="0" borderId="80" xfId="2" applyNumberFormat="1" applyFont="1" applyBorder="1" applyAlignment="1">
      <alignment horizontal="center" vertical="center"/>
    </xf>
    <xf numFmtId="178" fontId="4" fillId="4" borderId="81" xfId="2" applyNumberFormat="1" applyFont="1" applyFill="1" applyBorder="1" applyAlignment="1">
      <alignment horizontal="center" vertical="center"/>
    </xf>
    <xf numFmtId="2" fontId="4" fillId="0" borderId="82" xfId="2" applyNumberFormat="1" applyFont="1" applyBorder="1" applyAlignment="1">
      <alignment horizontal="center" vertical="center"/>
    </xf>
    <xf numFmtId="2" fontId="4" fillId="0" borderId="79" xfId="2" applyNumberFormat="1" applyFont="1" applyBorder="1" applyAlignment="1">
      <alignment horizontal="center" vertical="center"/>
    </xf>
    <xf numFmtId="0" fontId="11" fillId="4" borderId="81" xfId="0" applyFont="1" applyFill="1" applyBorder="1">
      <alignment vertical="center"/>
    </xf>
    <xf numFmtId="1" fontId="11" fillId="3" borderId="86" xfId="0" applyNumberFormat="1" applyFont="1" applyFill="1" applyBorder="1" applyAlignment="1">
      <alignment horizontal="center" vertical="center"/>
    </xf>
    <xf numFmtId="179" fontId="11" fillId="3" borderId="86" xfId="0" applyNumberFormat="1" applyFont="1" applyFill="1" applyBorder="1" applyAlignment="1">
      <alignment horizontal="center" vertical="center"/>
    </xf>
    <xf numFmtId="0" fontId="11" fillId="3" borderId="87" xfId="0" applyFont="1" applyFill="1" applyBorder="1" applyAlignment="1"/>
    <xf numFmtId="179" fontId="4" fillId="3" borderId="85" xfId="0" applyNumberFormat="1" applyFont="1" applyFill="1" applyBorder="1" applyAlignment="1">
      <alignment horizontal="center" vertical="center"/>
    </xf>
    <xf numFmtId="0" fontId="4" fillId="3" borderId="87" xfId="0" applyFont="1" applyFill="1" applyBorder="1" applyAlignment="1"/>
    <xf numFmtId="178" fontId="4" fillId="3" borderId="17" xfId="2" applyNumberFormat="1" applyFont="1" applyFill="1" applyBorder="1" applyAlignment="1">
      <alignment horizontal="center" vertical="center"/>
    </xf>
    <xf numFmtId="10" fontId="4" fillId="3" borderId="91" xfId="2" applyNumberFormat="1" applyFont="1" applyFill="1" applyBorder="1" applyAlignment="1">
      <alignment horizontal="center" vertical="center"/>
    </xf>
    <xf numFmtId="0" fontId="11" fillId="0" borderId="92" xfId="0" applyFont="1" applyBorder="1">
      <alignment vertical="center"/>
    </xf>
    <xf numFmtId="0" fontId="0" fillId="0" borderId="86" xfId="0" applyBorder="1">
      <alignment vertical="center"/>
    </xf>
    <xf numFmtId="179" fontId="11" fillId="0" borderId="86" xfId="0" applyNumberFormat="1" applyFont="1" applyBorder="1" applyAlignment="1">
      <alignment horizontal="center" vertical="center"/>
    </xf>
    <xf numFmtId="0" fontId="11" fillId="0" borderId="86" xfId="0" applyFont="1" applyBorder="1" applyAlignment="1"/>
    <xf numFmtId="41" fontId="11" fillId="0" borderId="86" xfId="1" applyFont="1" applyBorder="1" applyAlignment="1">
      <alignment vertical="center"/>
    </xf>
    <xf numFmtId="179" fontId="4" fillId="3" borderId="86" xfId="0" applyNumberFormat="1" applyFont="1" applyFill="1" applyBorder="1" applyAlignment="1">
      <alignment horizontal="center" vertical="center"/>
    </xf>
    <xf numFmtId="0" fontId="4" fillId="3" borderId="93" xfId="0" applyFont="1" applyFill="1" applyBorder="1" applyAlignment="1"/>
    <xf numFmtId="0" fontId="11" fillId="0" borderId="87" xfId="0" applyFont="1" applyBorder="1" applyAlignment="1"/>
    <xf numFmtId="178" fontId="4" fillId="5" borderId="21" xfId="2" applyNumberFormat="1" applyFont="1" applyFill="1" applyBorder="1" applyAlignment="1">
      <alignment horizontal="center" vertical="center"/>
    </xf>
    <xf numFmtId="0" fontId="6" fillId="2" borderId="94" xfId="2" applyFont="1" applyFill="1" applyBorder="1" applyAlignment="1">
      <alignment horizontal="center" vertical="center"/>
    </xf>
    <xf numFmtId="2" fontId="4" fillId="0" borderId="95" xfId="2" applyNumberFormat="1" applyFont="1" applyBorder="1" applyAlignment="1">
      <alignment horizontal="center" vertical="center"/>
    </xf>
    <xf numFmtId="2" fontId="4" fillId="0" borderId="96" xfId="2" applyNumberFormat="1" applyFont="1" applyBorder="1" applyAlignment="1">
      <alignment horizontal="center" vertical="center"/>
    </xf>
    <xf numFmtId="178" fontId="16" fillId="8" borderId="102" xfId="6" applyNumberFormat="1" applyFont="1" applyFill="1" applyBorder="1" applyAlignment="1">
      <alignment horizontal="center" vertical="center"/>
    </xf>
    <xf numFmtId="0" fontId="11" fillId="8" borderId="104" xfId="6" applyFont="1" applyFill="1" applyBorder="1" applyAlignment="1">
      <alignment horizontal="center" vertical="center"/>
    </xf>
    <xf numFmtId="178" fontId="4" fillId="8" borderId="102" xfId="3" applyNumberFormat="1" applyFont="1" applyFill="1" applyBorder="1" applyAlignment="1">
      <alignment horizontal="center" vertical="center"/>
    </xf>
    <xf numFmtId="0" fontId="4" fillId="8" borderId="105" xfId="6" applyFont="1" applyFill="1" applyBorder="1" applyAlignment="1">
      <alignment horizontal="center" vertical="center"/>
    </xf>
    <xf numFmtId="178" fontId="4" fillId="0" borderId="19" xfId="2" applyNumberFormat="1" applyFont="1" applyBorder="1" applyAlignment="1">
      <alignment horizontal="center" vertical="center"/>
    </xf>
    <xf numFmtId="178" fontId="4" fillId="0" borderId="108" xfId="3" applyNumberFormat="1" applyFont="1" applyFill="1" applyBorder="1" applyAlignment="1">
      <alignment horizontal="center" vertical="center"/>
    </xf>
    <xf numFmtId="178" fontId="4" fillId="0" borderId="109" xfId="3" applyNumberFormat="1" applyFont="1" applyFill="1" applyBorder="1" applyAlignment="1">
      <alignment horizontal="center" vertical="center"/>
    </xf>
    <xf numFmtId="178" fontId="4" fillId="8" borderId="103" xfId="3" applyNumberFormat="1" applyFont="1" applyFill="1" applyBorder="1" applyAlignment="1">
      <alignment horizontal="center" vertical="center"/>
    </xf>
    <xf numFmtId="178" fontId="4" fillId="0" borderId="107" xfId="3" applyNumberFormat="1" applyFont="1" applyFill="1" applyBorder="1" applyAlignment="1">
      <alignment horizontal="center" vertical="center"/>
    </xf>
    <xf numFmtId="178" fontId="4" fillId="0" borderId="107" xfId="7" applyNumberFormat="1" applyFont="1" applyFill="1" applyBorder="1" applyAlignment="1">
      <alignment horizontal="center" vertical="center"/>
    </xf>
    <xf numFmtId="10" fontId="4" fillId="4" borderId="107" xfId="2" applyNumberFormat="1" applyFont="1" applyFill="1" applyBorder="1" applyAlignment="1">
      <alignment horizontal="center" vertical="center"/>
    </xf>
    <xf numFmtId="178" fontId="4" fillId="7" borderId="111" xfId="2" applyNumberFormat="1" applyFont="1" applyFill="1" applyBorder="1" applyAlignment="1">
      <alignment horizontal="center" vertical="center"/>
    </xf>
    <xf numFmtId="178" fontId="4" fillId="4" borderId="111" xfId="2" applyNumberFormat="1" applyFont="1" applyFill="1" applyBorder="1" applyAlignment="1">
      <alignment horizontal="center" vertical="center"/>
    </xf>
    <xf numFmtId="178" fontId="4" fillId="0" borderId="112" xfId="7" applyNumberFormat="1" applyFont="1" applyFill="1" applyBorder="1" applyAlignment="1">
      <alignment horizontal="center" vertical="center"/>
    </xf>
    <xf numFmtId="178" fontId="4" fillId="0" borderId="113" xfId="3" applyNumberFormat="1" applyFont="1" applyFill="1" applyBorder="1" applyAlignment="1">
      <alignment horizontal="center" vertical="center"/>
    </xf>
    <xf numFmtId="0" fontId="11" fillId="8" borderId="114" xfId="6" applyFont="1" applyFill="1" applyBorder="1" applyAlignment="1">
      <alignment horizontal="center" vertical="center"/>
    </xf>
    <xf numFmtId="0" fontId="11" fillId="8" borderId="115" xfId="6" applyFont="1" applyFill="1" applyBorder="1" applyAlignment="1">
      <alignment horizontal="center" vertical="center"/>
    </xf>
    <xf numFmtId="178" fontId="4" fillId="8" borderId="115" xfId="3" applyNumberFormat="1" applyFont="1" applyFill="1" applyBorder="1" applyAlignment="1">
      <alignment horizontal="center" vertical="center"/>
    </xf>
    <xf numFmtId="41" fontId="11" fillId="8" borderId="115" xfId="8" applyFont="1" applyFill="1" applyBorder="1" applyAlignment="1">
      <alignment horizontal="center" vertical="center"/>
    </xf>
    <xf numFmtId="178" fontId="4" fillId="8" borderId="116" xfId="6" applyNumberFormat="1" applyFont="1" applyFill="1" applyBorder="1" applyAlignment="1">
      <alignment horizontal="center" vertical="center"/>
    </xf>
    <xf numFmtId="178" fontId="4" fillId="5" borderId="76" xfId="2" applyNumberFormat="1" applyFont="1" applyFill="1" applyBorder="1" applyAlignment="1">
      <alignment horizontal="center" vertical="center"/>
    </xf>
    <xf numFmtId="10" fontId="4" fillId="4" borderId="76" xfId="2" applyNumberFormat="1" applyFont="1" applyFill="1" applyBorder="1" applyAlignment="1">
      <alignment horizontal="center" vertical="center"/>
    </xf>
    <xf numFmtId="179" fontId="4" fillId="8" borderId="118" xfId="6" applyNumberFormat="1" applyFont="1" applyFill="1" applyBorder="1" applyAlignment="1">
      <alignment horizontal="center" vertical="center"/>
    </xf>
    <xf numFmtId="0" fontId="4" fillId="8" borderId="117" xfId="6" applyFont="1" applyFill="1" applyBorder="1" applyAlignment="1">
      <alignment horizontal="center" vertical="center"/>
    </xf>
    <xf numFmtId="0" fontId="4" fillId="8" borderId="119" xfId="6" applyFont="1" applyFill="1" applyBorder="1" applyAlignment="1">
      <alignment horizontal="center" vertical="center"/>
    </xf>
    <xf numFmtId="41" fontId="4" fillId="3" borderId="11" xfId="3" applyFont="1" applyFill="1" applyBorder="1" applyAlignment="1">
      <alignment vertical="center"/>
    </xf>
    <xf numFmtId="41" fontId="11" fillId="3" borderId="11" xfId="1" applyFont="1" applyFill="1" applyBorder="1" applyAlignment="1">
      <alignment vertical="center"/>
    </xf>
    <xf numFmtId="178" fontId="4" fillId="3" borderId="111" xfId="2" applyNumberFormat="1" applyFont="1" applyFill="1" applyBorder="1" applyAlignment="1">
      <alignment horizontal="center" vertical="center"/>
    </xf>
    <xf numFmtId="10" fontId="4" fillId="3" borderId="107" xfId="2" applyNumberFormat="1" applyFont="1" applyFill="1" applyBorder="1" applyAlignment="1">
      <alignment horizontal="center" vertical="center"/>
    </xf>
    <xf numFmtId="178" fontId="4" fillId="8" borderId="106" xfId="3" applyNumberFormat="1" applyFont="1" applyFill="1" applyBorder="1" applyAlignment="1">
      <alignment horizontal="center" vertical="center"/>
    </xf>
    <xf numFmtId="0" fontId="6" fillId="2" borderId="124" xfId="2" applyFont="1" applyFill="1" applyBorder="1" applyAlignment="1">
      <alignment horizontal="center" vertical="center"/>
    </xf>
    <xf numFmtId="2" fontId="4" fillId="0" borderId="124" xfId="2" applyNumberFormat="1" applyFont="1" applyBorder="1" applyAlignment="1">
      <alignment horizontal="center" vertical="center"/>
    </xf>
    <xf numFmtId="10" fontId="4" fillId="7" borderId="125" xfId="2" applyNumberFormat="1" applyFont="1" applyFill="1" applyBorder="1" applyAlignment="1">
      <alignment horizontal="center" vertical="center"/>
    </xf>
    <xf numFmtId="0" fontId="4" fillId="7" borderId="125" xfId="6" applyFont="1" applyFill="1" applyBorder="1" applyAlignment="1">
      <alignment horizontal="center" vertical="center"/>
    </xf>
    <xf numFmtId="178" fontId="16" fillId="8" borderId="128" xfId="6" applyNumberFormat="1" applyFont="1" applyFill="1" applyBorder="1" applyAlignment="1">
      <alignment horizontal="center" vertical="center"/>
    </xf>
    <xf numFmtId="41" fontId="11" fillId="8" borderId="104" xfId="1" applyFont="1" applyFill="1" applyBorder="1" applyAlignment="1">
      <alignment vertical="center"/>
    </xf>
    <xf numFmtId="178" fontId="4" fillId="8" borderId="128" xfId="3" applyNumberFormat="1" applyFont="1" applyFill="1" applyBorder="1" applyAlignment="1">
      <alignment horizontal="center" vertical="center"/>
    </xf>
    <xf numFmtId="178" fontId="4" fillId="8" borderId="129" xfId="3" applyNumberFormat="1" applyFont="1" applyFill="1" applyBorder="1" applyAlignment="1">
      <alignment horizontal="center" vertical="center"/>
    </xf>
    <xf numFmtId="178" fontId="4" fillId="8" borderId="130" xfId="3" applyNumberFormat="1" applyFont="1" applyFill="1" applyBorder="1" applyAlignment="1">
      <alignment horizontal="center" vertical="center"/>
    </xf>
    <xf numFmtId="0" fontId="11" fillId="8" borderId="131" xfId="6" applyFont="1" applyFill="1" applyBorder="1" applyAlignment="1">
      <alignment horizontal="center" vertical="center"/>
    </xf>
    <xf numFmtId="178" fontId="4" fillId="8" borderId="132" xfId="3" applyNumberFormat="1" applyFont="1" applyFill="1" applyBorder="1" applyAlignment="1">
      <alignment horizontal="center" vertical="center"/>
    </xf>
    <xf numFmtId="41" fontId="11" fillId="8" borderId="133" xfId="8" applyFont="1" applyFill="1" applyBorder="1" applyAlignment="1">
      <alignment horizontal="center" vertical="center"/>
    </xf>
    <xf numFmtId="0" fontId="4" fillId="8" borderId="134" xfId="6" applyFont="1" applyFill="1" applyBorder="1" applyAlignment="1">
      <alignment horizontal="center" vertical="center"/>
    </xf>
    <xf numFmtId="179" fontId="4" fillId="8" borderId="127" xfId="6" applyNumberFormat="1" applyFont="1" applyFill="1" applyBorder="1" applyAlignment="1">
      <alignment horizontal="center" vertical="center"/>
    </xf>
    <xf numFmtId="0" fontId="4" fillId="8" borderId="135" xfId="6" applyFont="1" applyFill="1" applyBorder="1" applyAlignment="1">
      <alignment horizontal="center" vertical="center"/>
    </xf>
    <xf numFmtId="0" fontId="11" fillId="0" borderId="107" xfId="6" applyFont="1" applyBorder="1" applyAlignment="1">
      <alignment horizontal="center" vertical="center"/>
    </xf>
    <xf numFmtId="0" fontId="4" fillId="7" borderId="107" xfId="6" applyFont="1" applyFill="1" applyBorder="1" applyAlignment="1">
      <alignment horizontal="center" vertical="center"/>
    </xf>
    <xf numFmtId="0" fontId="6" fillId="2" borderId="148" xfId="2" applyFont="1" applyFill="1" applyBorder="1" applyAlignment="1">
      <alignment horizontal="center" vertical="center"/>
    </xf>
    <xf numFmtId="0" fontId="6" fillId="2" borderId="149" xfId="2" applyFont="1" applyFill="1" applyBorder="1" applyAlignment="1">
      <alignment horizontal="center" vertical="center" wrapText="1"/>
    </xf>
    <xf numFmtId="0" fontId="6" fillId="2" borderId="149" xfId="2" applyFont="1" applyFill="1" applyBorder="1" applyAlignment="1">
      <alignment horizontal="center" vertical="center"/>
    </xf>
    <xf numFmtId="0" fontId="6" fillId="2" borderId="150" xfId="2" applyFont="1" applyFill="1" applyBorder="1" applyAlignment="1">
      <alignment horizontal="center" vertical="center" wrapText="1"/>
    </xf>
    <xf numFmtId="41" fontId="4" fillId="0" borderId="112" xfId="3" applyFont="1" applyFill="1" applyBorder="1" applyAlignment="1">
      <alignment vertical="center"/>
    </xf>
    <xf numFmtId="178" fontId="4" fillId="8" borderId="114" xfId="3" applyNumberFormat="1" applyFont="1" applyFill="1" applyBorder="1" applyAlignment="1">
      <alignment horizontal="center" vertical="center"/>
    </xf>
    <xf numFmtId="0" fontId="4" fillId="8" borderId="116" xfId="6" applyFont="1" applyFill="1" applyBorder="1" applyAlignment="1">
      <alignment horizontal="center" vertical="center"/>
    </xf>
    <xf numFmtId="178" fontId="4" fillId="8" borderId="151" xfId="3" applyNumberFormat="1" applyFont="1" applyFill="1" applyBorder="1" applyAlignment="1">
      <alignment horizontal="center" vertical="center"/>
    </xf>
    <xf numFmtId="179" fontId="4" fillId="6" borderId="85" xfId="0" applyNumberFormat="1" applyFont="1" applyFill="1" applyBorder="1" applyAlignment="1">
      <alignment horizontal="center" vertical="center"/>
    </xf>
    <xf numFmtId="0" fontId="4" fillId="6" borderId="87" xfId="0" applyFont="1" applyFill="1" applyBorder="1" applyAlignment="1"/>
    <xf numFmtId="0" fontId="4" fillId="6" borderId="18" xfId="0" applyFont="1" applyFill="1" applyBorder="1" applyAlignment="1"/>
    <xf numFmtId="178" fontId="4" fillId="6" borderId="17" xfId="2" applyNumberFormat="1" applyFont="1" applyFill="1" applyBorder="1" applyAlignment="1">
      <alignment horizontal="center" vertical="center"/>
    </xf>
    <xf numFmtId="10" fontId="4" fillId="6" borderId="18" xfId="2" applyNumberFormat="1" applyFont="1" applyFill="1" applyBorder="1" applyAlignment="1">
      <alignment horizontal="center" vertical="center"/>
    </xf>
    <xf numFmtId="41" fontId="11" fillId="6" borderId="11" xfId="1" applyFont="1" applyFill="1" applyBorder="1" applyAlignment="1">
      <alignment vertical="center"/>
    </xf>
    <xf numFmtId="0" fontId="11" fillId="4" borderId="17" xfId="0" applyFont="1" applyFill="1" applyBorder="1">
      <alignment vertical="center"/>
    </xf>
    <xf numFmtId="0" fontId="11" fillId="4" borderId="14" xfId="0" applyFont="1" applyFill="1" applyBorder="1">
      <alignment vertical="center"/>
    </xf>
    <xf numFmtId="0" fontId="6" fillId="2" borderId="163" xfId="2" applyFont="1" applyFill="1" applyBorder="1" applyAlignment="1">
      <alignment horizontal="center" vertical="center" wrapText="1"/>
    </xf>
    <xf numFmtId="178" fontId="4" fillId="5" borderId="14" xfId="2" applyNumberFormat="1" applyFont="1" applyFill="1" applyBorder="1" applyAlignment="1">
      <alignment horizontal="center" vertical="center"/>
    </xf>
    <xf numFmtId="178" fontId="4" fillId="4" borderId="164" xfId="2" applyNumberFormat="1" applyFont="1" applyFill="1" applyBorder="1" applyAlignment="1">
      <alignment horizontal="center" vertical="center"/>
    </xf>
    <xf numFmtId="0" fontId="4" fillId="6" borderId="13" xfId="0" applyFont="1" applyFill="1" applyBorder="1" applyAlignment="1"/>
    <xf numFmtId="0" fontId="4" fillId="6" borderId="165" xfId="0" applyFont="1" applyFill="1" applyBorder="1" applyAlignment="1"/>
    <xf numFmtId="179" fontId="11" fillId="6" borderId="13" xfId="0" applyNumberFormat="1" applyFont="1" applyFill="1" applyBorder="1" applyAlignment="1">
      <alignment horizontal="center" vertical="center"/>
    </xf>
    <xf numFmtId="178" fontId="4" fillId="0" borderId="167" xfId="3" applyNumberFormat="1" applyFont="1" applyFill="1" applyBorder="1" applyAlignment="1">
      <alignment horizontal="center" vertical="center"/>
    </xf>
    <xf numFmtId="2" fontId="4" fillId="0" borderId="167" xfId="2" applyNumberFormat="1" applyFont="1" applyBorder="1">
      <alignment vertical="center"/>
    </xf>
    <xf numFmtId="0" fontId="10" fillId="0" borderId="55" xfId="2" applyFont="1" applyBorder="1" applyAlignment="1">
      <alignment vertical="center" wrapText="1"/>
    </xf>
    <xf numFmtId="0" fontId="11" fillId="4" borderId="167" xfId="0" applyFont="1" applyFill="1" applyBorder="1">
      <alignment vertical="center"/>
    </xf>
    <xf numFmtId="179" fontId="11" fillId="6" borderId="168" xfId="0" applyNumberFormat="1" applyFont="1" applyFill="1" applyBorder="1" applyAlignment="1">
      <alignment horizontal="center" vertical="center"/>
    </xf>
    <xf numFmtId="179" fontId="11" fillId="6" borderId="59" xfId="0" applyNumberFormat="1" applyFont="1" applyFill="1" applyBorder="1">
      <alignment vertical="center"/>
    </xf>
    <xf numFmtId="179" fontId="11" fillId="6" borderId="169" xfId="0" applyNumberFormat="1" applyFont="1" applyFill="1" applyBorder="1" applyAlignment="1">
      <alignment horizontal="center" vertical="center"/>
    </xf>
    <xf numFmtId="179" fontId="11" fillId="6" borderId="59" xfId="0" applyNumberFormat="1" applyFont="1" applyFill="1" applyBorder="1" applyAlignment="1">
      <alignment horizontal="center" vertical="center"/>
    </xf>
    <xf numFmtId="179" fontId="11" fillId="6" borderId="60" xfId="0" applyNumberFormat="1" applyFont="1" applyFill="1" applyBorder="1" applyAlignment="1">
      <alignment horizontal="center" vertical="center"/>
    </xf>
    <xf numFmtId="1" fontId="11" fillId="6" borderId="86" xfId="0" applyNumberFormat="1" applyFont="1" applyFill="1" applyBorder="1" applyAlignment="1">
      <alignment horizontal="center" vertical="center"/>
    </xf>
    <xf numFmtId="41" fontId="4" fillId="6" borderId="86" xfId="3" applyFont="1" applyFill="1" applyBorder="1" applyAlignment="1">
      <alignment vertical="center"/>
    </xf>
    <xf numFmtId="179" fontId="11" fillId="6" borderId="86" xfId="0" applyNumberFormat="1" applyFont="1" applyFill="1" applyBorder="1" applyAlignment="1">
      <alignment horizontal="center" vertical="center"/>
    </xf>
    <xf numFmtId="179" fontId="11" fillId="6" borderId="87" xfId="0" applyNumberFormat="1" applyFont="1" applyFill="1" applyBorder="1" applyAlignment="1">
      <alignment horizontal="center" vertical="center"/>
    </xf>
    <xf numFmtId="2" fontId="4" fillId="0" borderId="170" xfId="2" applyNumberFormat="1" applyFont="1" applyBorder="1">
      <alignment vertical="center"/>
    </xf>
    <xf numFmtId="41" fontId="4" fillId="6" borderId="11" xfId="1" applyFont="1" applyFill="1" applyBorder="1" applyAlignment="1">
      <alignment horizontal="right" vertical="center"/>
    </xf>
    <xf numFmtId="41" fontId="11" fillId="6" borderId="11" xfId="1" applyFont="1" applyFill="1" applyBorder="1" applyAlignment="1">
      <alignment horizontal="right" vertical="center"/>
    </xf>
    <xf numFmtId="41" fontId="4" fillId="6" borderId="86" xfId="1" applyFont="1" applyFill="1" applyBorder="1" applyAlignment="1">
      <alignment horizontal="center" vertical="center"/>
    </xf>
    <xf numFmtId="41" fontId="11" fillId="6" borderId="86" xfId="1" applyFont="1" applyFill="1" applyBorder="1" applyAlignment="1">
      <alignment horizontal="center" vertical="center"/>
    </xf>
    <xf numFmtId="41" fontId="6" fillId="2" borderId="5" xfId="1" applyFont="1" applyFill="1" applyBorder="1" applyAlignment="1">
      <alignment horizontal="center" vertical="center"/>
    </xf>
    <xf numFmtId="41" fontId="11" fillId="6" borderId="168" xfId="1" applyFont="1" applyFill="1" applyBorder="1" applyAlignment="1">
      <alignment horizontal="center" vertical="center"/>
    </xf>
    <xf numFmtId="41" fontId="11" fillId="6" borderId="59" xfId="1" applyFont="1" applyFill="1" applyBorder="1">
      <alignment vertical="center"/>
    </xf>
    <xf numFmtId="41" fontId="11" fillId="6" borderId="59" xfId="1" applyFont="1" applyFill="1" applyBorder="1" applyAlignment="1">
      <alignment horizontal="center" vertical="center"/>
    </xf>
    <xf numFmtId="41" fontId="11" fillId="6" borderId="60" xfId="1" applyFont="1" applyFill="1" applyBorder="1" applyAlignment="1">
      <alignment horizontal="center" vertical="center"/>
    </xf>
    <xf numFmtId="10" fontId="4" fillId="7" borderId="89" xfId="2" applyNumberFormat="1" applyFont="1" applyFill="1" applyBorder="1" applyAlignment="1">
      <alignment horizontal="center" vertical="center"/>
    </xf>
    <xf numFmtId="10" fontId="4" fillId="0" borderId="89" xfId="2" applyNumberFormat="1" applyFont="1" applyBorder="1" applyAlignment="1">
      <alignment horizontal="center" vertical="center"/>
    </xf>
    <xf numFmtId="0" fontId="4" fillId="0" borderId="89" xfId="6" applyFont="1" applyBorder="1" applyAlignment="1">
      <alignment horizontal="center" vertical="center"/>
    </xf>
    <xf numFmtId="0" fontId="11" fillId="8" borderId="171" xfId="6" applyFont="1" applyFill="1" applyBorder="1" applyAlignment="1">
      <alignment horizontal="center" vertical="center"/>
    </xf>
    <xf numFmtId="0" fontId="11" fillId="8" borderId="102" xfId="6" applyFont="1" applyFill="1" applyBorder="1" applyAlignment="1">
      <alignment horizontal="center" vertical="center"/>
    </xf>
    <xf numFmtId="41" fontId="11" fillId="8" borderId="102" xfId="8" applyFont="1" applyFill="1" applyBorder="1" applyAlignment="1">
      <alignment horizontal="center" vertical="center"/>
    </xf>
    <xf numFmtId="0" fontId="4" fillId="8" borderId="172" xfId="6" applyFont="1" applyFill="1" applyBorder="1" applyAlignment="1">
      <alignment horizontal="center" vertical="center"/>
    </xf>
    <xf numFmtId="179" fontId="4" fillId="8" borderId="101" xfId="6" applyNumberFormat="1" applyFont="1" applyFill="1" applyBorder="1" applyAlignment="1">
      <alignment horizontal="center" vertical="center"/>
    </xf>
    <xf numFmtId="0" fontId="4" fillId="8" borderId="173" xfId="6" applyFont="1" applyFill="1" applyBorder="1" applyAlignment="1">
      <alignment horizontal="center" vertical="center"/>
    </xf>
    <xf numFmtId="0" fontId="11" fillId="0" borderId="168" xfId="0" applyFont="1" applyBorder="1" applyAlignment="1"/>
    <xf numFmtId="41" fontId="11" fillId="0" borderId="169" xfId="1" applyFont="1" applyBorder="1" applyAlignment="1">
      <alignment vertical="center"/>
    </xf>
    <xf numFmtId="179" fontId="11" fillId="0" borderId="169" xfId="0" applyNumberFormat="1" applyFont="1" applyBorder="1" applyAlignment="1">
      <alignment horizontal="center" vertical="center"/>
    </xf>
    <xf numFmtId="0" fontId="11" fillId="0" borderId="175" xfId="0" applyFont="1" applyBorder="1" applyAlignment="1"/>
    <xf numFmtId="41" fontId="4" fillId="6" borderId="3" xfId="3" applyFont="1" applyFill="1" applyBorder="1" applyAlignment="1">
      <alignment horizontal="center" vertical="center"/>
    </xf>
    <xf numFmtId="41" fontId="11" fillId="6" borderId="3" xfId="8" applyFont="1" applyFill="1" applyBorder="1" applyAlignment="1">
      <alignment horizontal="center" vertical="center"/>
    </xf>
    <xf numFmtId="41" fontId="4" fillId="6" borderId="40" xfId="3" applyFont="1" applyFill="1" applyBorder="1" applyAlignment="1">
      <alignment horizontal="center" vertical="center"/>
    </xf>
    <xf numFmtId="178" fontId="4" fillId="6" borderId="111" xfId="2" applyNumberFormat="1" applyFon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11" fillId="0" borderId="86" xfId="0" applyFont="1" applyBorder="1" applyAlignment="1">
      <alignment horizontal="center" vertical="center"/>
    </xf>
    <xf numFmtId="41" fontId="4" fillId="0" borderId="86" xfId="3" applyFont="1" applyFill="1" applyBorder="1" applyAlignment="1">
      <alignment horizontal="center" vertical="center"/>
    </xf>
    <xf numFmtId="0" fontId="6" fillId="2" borderId="67" xfId="2" applyFont="1" applyFill="1" applyBorder="1" applyAlignment="1">
      <alignment horizontal="center" vertical="center" wrapText="1"/>
    </xf>
    <xf numFmtId="0" fontId="6" fillId="2" borderId="68" xfId="2" applyFont="1" applyFill="1" applyBorder="1" applyAlignment="1">
      <alignment horizontal="center" vertical="center" wrapText="1"/>
    </xf>
    <xf numFmtId="0" fontId="6" fillId="2" borderId="7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69" xfId="2" applyFont="1" applyFill="1" applyBorder="1" applyAlignment="1">
      <alignment horizontal="center" vertical="center"/>
    </xf>
    <xf numFmtId="0" fontId="6" fillId="2" borderId="71" xfId="2" applyFont="1" applyFill="1" applyBorder="1" applyAlignment="1">
      <alignment horizontal="center" vertical="center" wrapText="1"/>
    </xf>
    <xf numFmtId="0" fontId="6" fillId="2" borderId="72" xfId="2" applyFont="1" applyFill="1" applyBorder="1" applyAlignment="1">
      <alignment horizontal="center" vertical="center" wrapText="1"/>
    </xf>
    <xf numFmtId="0" fontId="6" fillId="2" borderId="88" xfId="0" applyFont="1" applyFill="1" applyBorder="1" applyAlignment="1">
      <alignment horizontal="center" vertical="center"/>
    </xf>
    <xf numFmtId="0" fontId="6" fillId="2" borderId="89" xfId="0" applyFont="1" applyFill="1" applyBorder="1" applyAlignment="1">
      <alignment horizontal="center" vertical="center"/>
    </xf>
    <xf numFmtId="0" fontId="6" fillId="2" borderId="90" xfId="0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2" borderId="19" xfId="2" applyFont="1" applyFill="1" applyBorder="1" applyAlignment="1">
      <alignment horizontal="center" vertical="center" wrapText="1"/>
    </xf>
    <xf numFmtId="0" fontId="6" fillId="2" borderId="70" xfId="2" applyFont="1" applyFill="1" applyBorder="1" applyAlignment="1">
      <alignment horizontal="center" vertical="center"/>
    </xf>
    <xf numFmtId="0" fontId="6" fillId="2" borderId="9" xfId="2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 wrapText="1"/>
    </xf>
    <xf numFmtId="2" fontId="4" fillId="0" borderId="79" xfId="2" applyNumberFormat="1" applyFont="1" applyBorder="1" applyAlignment="1">
      <alignment horizontal="center" vertical="center"/>
    </xf>
    <xf numFmtId="2" fontId="4" fillId="0" borderId="11" xfId="2" applyNumberFormat="1" applyFont="1" applyBorder="1" applyAlignment="1">
      <alignment horizontal="center" vertical="center"/>
    </xf>
    <xf numFmtId="178" fontId="4" fillId="4" borderId="17" xfId="2" applyNumberFormat="1" applyFont="1" applyFill="1" applyBorder="1" applyAlignment="1">
      <alignment horizontal="center" vertical="center"/>
    </xf>
    <xf numFmtId="178" fontId="4" fillId="4" borderId="21" xfId="2" applyNumberFormat="1" applyFont="1" applyFill="1" applyBorder="1" applyAlignment="1">
      <alignment horizontal="center" vertical="center"/>
    </xf>
    <xf numFmtId="177" fontId="4" fillId="0" borderId="12" xfId="3" applyNumberFormat="1" applyFont="1" applyFill="1" applyBorder="1" applyAlignment="1">
      <alignment horizontal="center" vertical="center"/>
    </xf>
    <xf numFmtId="177" fontId="4" fillId="0" borderId="15" xfId="3" applyNumberFormat="1" applyFont="1" applyFill="1" applyBorder="1" applyAlignment="1">
      <alignment horizontal="center" vertical="center"/>
    </xf>
    <xf numFmtId="177" fontId="4" fillId="0" borderId="16" xfId="3" applyNumberFormat="1" applyFont="1" applyFill="1" applyBorder="1" applyAlignment="1">
      <alignment horizontal="center" vertical="center"/>
    </xf>
    <xf numFmtId="2" fontId="4" fillId="0" borderId="22" xfId="2" applyNumberFormat="1" applyFont="1" applyBorder="1" applyAlignment="1">
      <alignment horizontal="center" vertical="center"/>
    </xf>
    <xf numFmtId="2" fontId="4" fillId="0" borderId="17" xfId="2" applyNumberFormat="1" applyFont="1" applyBorder="1" applyAlignment="1">
      <alignment horizontal="center" vertical="center"/>
    </xf>
    <xf numFmtId="2" fontId="4" fillId="0" borderId="14" xfId="2" applyNumberFormat="1" applyFont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1" fillId="3" borderId="83" xfId="0" applyFont="1" applyFill="1" applyBorder="1" applyAlignment="1">
      <alignment horizontal="center" vertical="center"/>
    </xf>
    <xf numFmtId="0" fontId="11" fillId="3" borderId="84" xfId="0" applyFont="1" applyFill="1" applyBorder="1" applyAlignment="1">
      <alignment horizontal="center" vertical="center"/>
    </xf>
    <xf numFmtId="0" fontId="11" fillId="3" borderId="85" xfId="0" applyFont="1" applyFill="1" applyBorder="1" applyAlignment="1">
      <alignment horizontal="center" vertical="center"/>
    </xf>
    <xf numFmtId="41" fontId="4" fillId="3" borderId="84" xfId="3" applyFont="1" applyFill="1" applyBorder="1" applyAlignment="1">
      <alignment horizontal="center" vertical="center"/>
    </xf>
    <xf numFmtId="41" fontId="4" fillId="3" borderId="85" xfId="3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41" fontId="4" fillId="6" borderId="11" xfId="3" applyFont="1" applyFill="1" applyBorder="1" applyAlignment="1">
      <alignment horizontal="center" vertical="center"/>
    </xf>
    <xf numFmtId="178" fontId="4" fillId="4" borderId="14" xfId="2" applyNumberFormat="1" applyFont="1" applyFill="1" applyBorder="1" applyAlignment="1">
      <alignment horizontal="center" vertical="center"/>
    </xf>
    <xf numFmtId="2" fontId="4" fillId="0" borderId="13" xfId="2" applyNumberFormat="1" applyFont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7" xfId="2" applyFont="1" applyFill="1" applyBorder="1" applyAlignment="1">
      <alignment horizontal="center" vertical="center" wrapText="1"/>
    </xf>
    <xf numFmtId="0" fontId="11" fillId="8" borderId="99" xfId="6" applyFont="1" applyFill="1" applyBorder="1" applyAlignment="1">
      <alignment horizontal="center" vertical="center"/>
    </xf>
    <xf numFmtId="0" fontId="11" fillId="8" borderId="100" xfId="6" applyFont="1" applyFill="1" applyBorder="1" applyAlignment="1">
      <alignment horizontal="center" vertical="center"/>
    </xf>
    <xf numFmtId="0" fontId="11" fillId="8" borderId="101" xfId="6" applyFont="1" applyFill="1" applyBorder="1" applyAlignment="1">
      <alignment horizontal="center" vertical="center"/>
    </xf>
    <xf numFmtId="41" fontId="4" fillId="8" borderId="103" xfId="3" applyFont="1" applyFill="1" applyBorder="1" applyAlignment="1">
      <alignment horizontal="center" vertical="center"/>
    </xf>
    <xf numFmtId="41" fontId="4" fillId="8" borderId="100" xfId="3" applyFont="1" applyFill="1" applyBorder="1" applyAlignment="1">
      <alignment horizontal="center" vertical="center"/>
    </xf>
    <xf numFmtId="41" fontId="4" fillId="8" borderId="101" xfId="3" applyFont="1" applyFill="1" applyBorder="1" applyAlignment="1">
      <alignment horizontal="center" vertical="center"/>
    </xf>
    <xf numFmtId="0" fontId="4" fillId="0" borderId="97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34" xfId="2" applyFont="1" applyBorder="1" applyAlignment="1">
      <alignment horizontal="center" vertical="center"/>
    </xf>
    <xf numFmtId="41" fontId="4" fillId="0" borderId="35" xfId="3" applyFont="1" applyFill="1" applyBorder="1" applyAlignment="1">
      <alignment horizontal="center" vertical="center"/>
    </xf>
    <xf numFmtId="41" fontId="4" fillId="0" borderId="0" xfId="3" applyFont="1" applyFill="1" applyBorder="1" applyAlignment="1">
      <alignment horizontal="center" vertical="center"/>
    </xf>
    <xf numFmtId="41" fontId="4" fillId="0" borderId="36" xfId="3" applyFont="1" applyFill="1" applyBorder="1" applyAlignment="1">
      <alignment horizontal="center" vertical="center"/>
    </xf>
    <xf numFmtId="41" fontId="4" fillId="0" borderId="3" xfId="3" applyFont="1" applyFill="1" applyBorder="1" applyAlignment="1">
      <alignment horizontal="center" vertical="center"/>
    </xf>
    <xf numFmtId="0" fontId="4" fillId="0" borderId="98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41" fontId="4" fillId="0" borderId="7" xfId="3" applyFont="1" applyFill="1" applyBorder="1" applyAlignment="1">
      <alignment horizontal="center" vertical="center"/>
    </xf>
    <xf numFmtId="41" fontId="4" fillId="0" borderId="20" xfId="3" applyFont="1" applyFill="1" applyBorder="1" applyAlignment="1">
      <alignment horizontal="center" vertical="center"/>
    </xf>
    <xf numFmtId="41" fontId="4" fillId="0" borderId="39" xfId="3" applyFont="1" applyFill="1" applyBorder="1" applyAlignment="1">
      <alignment horizontal="center" vertical="center"/>
    </xf>
    <xf numFmtId="0" fontId="6" fillId="2" borderId="67" xfId="2" applyFont="1" applyFill="1" applyBorder="1" applyAlignment="1">
      <alignment horizontal="center" vertical="center"/>
    </xf>
    <xf numFmtId="0" fontId="6" fillId="2" borderId="68" xfId="2" applyFont="1" applyFill="1" applyBorder="1" applyAlignment="1">
      <alignment horizontal="center" vertical="center"/>
    </xf>
    <xf numFmtId="0" fontId="6" fillId="2" borderId="77" xfId="2" applyFont="1" applyFill="1" applyBorder="1" applyAlignment="1">
      <alignment horizontal="center" vertical="center"/>
    </xf>
    <xf numFmtId="0" fontId="6" fillId="2" borderId="8" xfId="2" applyFont="1" applyFill="1" applyBorder="1" applyAlignment="1">
      <alignment horizontal="center" vertical="center"/>
    </xf>
    <xf numFmtId="0" fontId="6" fillId="2" borderId="69" xfId="2" applyFont="1" applyFill="1" applyBorder="1" applyAlignment="1">
      <alignment horizontal="center" vertical="center" wrapText="1"/>
    </xf>
    <xf numFmtId="0" fontId="6" fillId="2" borderId="70" xfId="2" applyFont="1" applyFill="1" applyBorder="1" applyAlignment="1">
      <alignment horizontal="center" vertical="center" wrapText="1"/>
    </xf>
    <xf numFmtId="0" fontId="6" fillId="2" borderId="19" xfId="2" applyFont="1" applyFill="1" applyBorder="1" applyAlignment="1">
      <alignment horizontal="center" vertical="center"/>
    </xf>
    <xf numFmtId="0" fontId="6" fillId="2" borderId="88" xfId="6" applyFont="1" applyFill="1" applyBorder="1" applyAlignment="1">
      <alignment horizontal="center" vertical="center"/>
    </xf>
    <xf numFmtId="0" fontId="6" fillId="2" borderId="89" xfId="6" applyFont="1" applyFill="1" applyBorder="1" applyAlignment="1">
      <alignment horizontal="center" vertical="center"/>
    </xf>
    <xf numFmtId="0" fontId="11" fillId="8" borderId="126" xfId="6" applyFont="1" applyFill="1" applyBorder="1" applyAlignment="1">
      <alignment horizontal="center" vertical="center"/>
    </xf>
    <xf numFmtId="0" fontId="11" fillId="8" borderId="104" xfId="6" applyFont="1" applyFill="1" applyBorder="1" applyAlignment="1">
      <alignment horizontal="center" vertical="center"/>
    </xf>
    <xf numFmtId="0" fontId="11" fillId="8" borderId="127" xfId="6" applyFont="1" applyFill="1" applyBorder="1" applyAlignment="1">
      <alignment horizontal="center" vertical="center"/>
    </xf>
    <xf numFmtId="41" fontId="4" fillId="8" borderId="129" xfId="3" applyFont="1" applyFill="1" applyBorder="1" applyAlignment="1">
      <alignment horizontal="center" vertical="center"/>
    </xf>
    <xf numFmtId="41" fontId="4" fillId="8" borderId="104" xfId="3" applyFont="1" applyFill="1" applyBorder="1" applyAlignment="1">
      <alignment horizontal="center" vertical="center"/>
    </xf>
    <xf numFmtId="41" fontId="4" fillId="8" borderId="127" xfId="3" applyFont="1" applyFill="1" applyBorder="1" applyAlignment="1">
      <alignment horizontal="center" vertical="center"/>
    </xf>
    <xf numFmtId="0" fontId="4" fillId="0" borderId="124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41" fontId="4" fillId="0" borderId="42" xfId="3" applyFont="1" applyFill="1" applyBorder="1" applyAlignment="1">
      <alignment horizontal="center" vertical="center"/>
    </xf>
    <xf numFmtId="41" fontId="4" fillId="0" borderId="51" xfId="3" applyFont="1" applyFill="1" applyBorder="1" applyAlignment="1">
      <alignment horizontal="center" vertical="center"/>
    </xf>
    <xf numFmtId="41" fontId="4" fillId="0" borderId="40" xfId="3" applyFont="1" applyFill="1" applyBorder="1" applyAlignment="1">
      <alignment horizontal="center" vertical="center"/>
    </xf>
    <xf numFmtId="0" fontId="6" fillId="2" borderId="120" xfId="2" applyFont="1" applyFill="1" applyBorder="1" applyAlignment="1">
      <alignment horizontal="center" vertical="center"/>
    </xf>
    <xf numFmtId="0" fontId="6" fillId="2" borderId="121" xfId="2" applyFont="1" applyFill="1" applyBorder="1" applyAlignment="1">
      <alignment horizontal="center" vertical="center"/>
    </xf>
    <xf numFmtId="0" fontId="6" fillId="2" borderId="124" xfId="2" applyFont="1" applyFill="1" applyBorder="1" applyAlignment="1">
      <alignment horizontal="center" vertical="center"/>
    </xf>
    <xf numFmtId="0" fontId="6" fillId="2" borderId="40" xfId="2" applyFont="1" applyFill="1" applyBorder="1" applyAlignment="1">
      <alignment horizontal="center" vertical="center"/>
    </xf>
    <xf numFmtId="0" fontId="6" fillId="2" borderId="121" xfId="2" applyFont="1" applyFill="1" applyBorder="1" applyAlignment="1">
      <alignment horizontal="center" vertical="center" wrapText="1"/>
    </xf>
    <xf numFmtId="0" fontId="6" fillId="2" borderId="40" xfId="2" applyFont="1" applyFill="1" applyBorder="1" applyAlignment="1">
      <alignment horizontal="center" vertical="center" wrapText="1"/>
    </xf>
    <xf numFmtId="0" fontId="6" fillId="2" borderId="122" xfId="2" applyFont="1" applyFill="1" applyBorder="1" applyAlignment="1">
      <alignment horizontal="center" vertical="center" wrapText="1"/>
    </xf>
    <xf numFmtId="0" fontId="6" fillId="2" borderId="47" xfId="2" applyFont="1" applyFill="1" applyBorder="1" applyAlignment="1">
      <alignment horizontal="center" vertical="center"/>
    </xf>
    <xf numFmtId="0" fontId="6" fillId="2" borderId="123" xfId="6" applyFont="1" applyFill="1" applyBorder="1" applyAlignment="1">
      <alignment horizontal="center" vertical="center"/>
    </xf>
    <xf numFmtId="0" fontId="6" fillId="2" borderId="125" xfId="6" applyFont="1" applyFill="1" applyBorder="1" applyAlignment="1">
      <alignment horizontal="center" vertical="center"/>
    </xf>
    <xf numFmtId="180" fontId="4" fillId="0" borderId="20" xfId="1" applyNumberFormat="1" applyFont="1" applyBorder="1" applyAlignment="1">
      <alignment horizontal="right" vertical="center"/>
    </xf>
    <xf numFmtId="41" fontId="6" fillId="2" borderId="5" xfId="1" applyFont="1" applyFill="1" applyBorder="1" applyAlignment="1">
      <alignment horizontal="center" vertical="center" wrapText="1"/>
    </xf>
    <xf numFmtId="41" fontId="6" fillId="2" borderId="6" xfId="1" applyFont="1" applyFill="1" applyBorder="1" applyAlignment="1">
      <alignment horizontal="center" vertical="center" wrapText="1"/>
    </xf>
    <xf numFmtId="41" fontId="6" fillId="2" borderId="19" xfId="1" applyFont="1" applyFill="1" applyBorder="1" applyAlignment="1">
      <alignment horizontal="center" vertical="center" wrapText="1"/>
    </xf>
    <xf numFmtId="41" fontId="4" fillId="0" borderId="12" xfId="1" applyFont="1" applyFill="1" applyBorder="1" applyAlignment="1">
      <alignment horizontal="center" vertical="center"/>
    </xf>
    <xf numFmtId="41" fontId="4" fillId="0" borderId="15" xfId="1" applyFont="1" applyFill="1" applyBorder="1" applyAlignment="1">
      <alignment horizontal="center" vertical="center"/>
    </xf>
    <xf numFmtId="41" fontId="4" fillId="0" borderId="16" xfId="1" applyFont="1" applyFill="1" applyBorder="1" applyAlignment="1">
      <alignment horizontal="center" vertical="center"/>
    </xf>
    <xf numFmtId="41" fontId="4" fillId="0" borderId="13" xfId="1" applyFont="1" applyBorder="1" applyAlignment="1">
      <alignment horizontal="center" vertical="center"/>
    </xf>
    <xf numFmtId="41" fontId="4" fillId="0" borderId="17" xfId="1" applyFont="1" applyBorder="1" applyAlignment="1">
      <alignment horizontal="center" vertical="center"/>
    </xf>
    <xf numFmtId="41" fontId="4" fillId="0" borderId="14" xfId="1" applyFont="1" applyBorder="1" applyAlignment="1">
      <alignment horizontal="center" vertical="center"/>
    </xf>
    <xf numFmtId="0" fontId="6" fillId="2" borderId="73" xfId="2" applyFont="1" applyFill="1" applyBorder="1" applyAlignment="1">
      <alignment horizontal="center" vertical="center" wrapText="1"/>
    </xf>
    <xf numFmtId="0" fontId="6" fillId="2" borderId="74" xfId="0" applyFont="1" applyFill="1" applyBorder="1" applyAlignment="1">
      <alignment horizontal="center" vertical="center" wrapText="1"/>
    </xf>
    <xf numFmtId="0" fontId="6" fillId="2" borderId="76" xfId="0" applyFont="1" applyFill="1" applyBorder="1" applyAlignment="1">
      <alignment horizontal="center" vertical="center" wrapText="1"/>
    </xf>
    <xf numFmtId="0" fontId="6" fillId="2" borderId="75" xfId="2" applyFont="1" applyFill="1" applyBorder="1" applyAlignment="1">
      <alignment horizontal="center" vertical="center" wrapText="1"/>
    </xf>
    <xf numFmtId="0" fontId="6" fillId="2" borderId="23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178" fontId="4" fillId="4" borderId="0" xfId="2" applyNumberFormat="1" applyFont="1" applyFill="1" applyAlignment="1">
      <alignment horizontal="center" vertical="center"/>
    </xf>
    <xf numFmtId="0" fontId="9" fillId="2" borderId="28" xfId="2" applyFont="1" applyFill="1" applyBorder="1" applyAlignment="1">
      <alignment horizontal="center" vertical="center" wrapText="1"/>
    </xf>
    <xf numFmtId="0" fontId="9" fillId="2" borderId="63" xfId="2" applyFont="1" applyFill="1" applyBorder="1" applyAlignment="1">
      <alignment horizontal="center" vertical="center" wrapText="1"/>
    </xf>
    <xf numFmtId="0" fontId="6" fillId="2" borderId="7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6" borderId="83" xfId="0" applyFont="1" applyFill="1" applyBorder="1" applyAlignment="1">
      <alignment horizontal="center" vertical="center"/>
    </xf>
    <xf numFmtId="0" fontId="11" fillId="6" borderId="84" xfId="0" applyFont="1" applyFill="1" applyBorder="1" applyAlignment="1">
      <alignment horizontal="center" vertical="center"/>
    </xf>
    <xf numFmtId="0" fontId="11" fillId="6" borderId="85" xfId="0" applyFont="1" applyFill="1" applyBorder="1" applyAlignment="1">
      <alignment horizontal="center" vertical="center"/>
    </xf>
    <xf numFmtId="41" fontId="4" fillId="6" borderId="86" xfId="3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 wrapText="1"/>
    </xf>
    <xf numFmtId="0" fontId="9" fillId="2" borderId="166" xfId="2" applyFont="1" applyFill="1" applyBorder="1" applyAlignment="1">
      <alignment horizontal="center" vertical="center" wrapText="1"/>
    </xf>
    <xf numFmtId="0" fontId="6" fillId="2" borderId="69" xfId="6" applyFont="1" applyFill="1" applyBorder="1" applyAlignment="1">
      <alignment horizontal="center" vertical="center"/>
    </xf>
    <xf numFmtId="0" fontId="6" fillId="2" borderId="3" xfId="6" applyFont="1" applyFill="1" applyBorder="1" applyAlignment="1">
      <alignment horizontal="center" vertical="center"/>
    </xf>
    <xf numFmtId="0" fontId="6" fillId="2" borderId="4" xfId="6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 wrapText="1"/>
    </xf>
    <xf numFmtId="0" fontId="9" fillId="2" borderId="35" xfId="2" applyFont="1" applyFill="1" applyBorder="1" applyAlignment="1">
      <alignment horizontal="center" vertical="center" wrapText="1"/>
    </xf>
    <xf numFmtId="0" fontId="6" fillId="2" borderId="110" xfId="0" applyFont="1" applyFill="1" applyBorder="1" applyAlignment="1">
      <alignment horizontal="center" vertical="center" wrapText="1"/>
    </xf>
    <xf numFmtId="0" fontId="6" fillId="2" borderId="75" xfId="2" applyFont="1" applyFill="1" applyBorder="1" applyAlignment="1">
      <alignment horizontal="center" vertical="center"/>
    </xf>
    <xf numFmtId="0" fontId="6" fillId="2" borderId="23" xfId="2" applyFont="1" applyFill="1" applyBorder="1" applyAlignment="1">
      <alignment horizontal="center" vertical="center"/>
    </xf>
    <xf numFmtId="0" fontId="6" fillId="2" borderId="155" xfId="2" applyFont="1" applyFill="1" applyBorder="1" applyAlignment="1">
      <alignment horizontal="center" vertical="center"/>
    </xf>
    <xf numFmtId="0" fontId="6" fillId="2" borderId="159" xfId="0" applyFont="1" applyFill="1" applyBorder="1" applyAlignment="1">
      <alignment horizontal="center" vertical="center"/>
    </xf>
    <xf numFmtId="0" fontId="6" fillId="2" borderId="160" xfId="0" applyFont="1" applyFill="1" applyBorder="1" applyAlignment="1">
      <alignment horizontal="center" vertical="center" wrapText="1"/>
    </xf>
    <xf numFmtId="0" fontId="6" fillId="2" borderId="161" xfId="0" applyFont="1" applyFill="1" applyBorder="1" applyAlignment="1">
      <alignment horizontal="center" vertical="center" wrapText="1"/>
    </xf>
    <xf numFmtId="0" fontId="6" fillId="2" borderId="153" xfId="2" applyFont="1" applyFill="1" applyBorder="1" applyAlignment="1">
      <alignment horizontal="center" vertical="center" wrapText="1"/>
    </xf>
    <xf numFmtId="0" fontId="6" fillId="2" borderId="154" xfId="2" applyFont="1" applyFill="1" applyBorder="1" applyAlignment="1">
      <alignment horizontal="center" vertical="center" wrapText="1"/>
    </xf>
    <xf numFmtId="0" fontId="6" fillId="2" borderId="56" xfId="2" applyFont="1" applyFill="1" applyBorder="1" applyAlignment="1">
      <alignment horizontal="center" vertical="center" wrapText="1"/>
    </xf>
    <xf numFmtId="0" fontId="6" fillId="2" borderId="162" xfId="2" applyFont="1" applyFill="1" applyBorder="1" applyAlignment="1">
      <alignment horizontal="center" vertical="center" wrapText="1"/>
    </xf>
    <xf numFmtId="0" fontId="6" fillId="2" borderId="157" xfId="2" applyFont="1" applyFill="1" applyBorder="1" applyAlignment="1">
      <alignment horizontal="center" vertical="center" wrapText="1"/>
    </xf>
    <xf numFmtId="0" fontId="6" fillId="2" borderId="158" xfId="2" applyFont="1" applyFill="1" applyBorder="1" applyAlignment="1">
      <alignment horizontal="center" vertical="center" wrapText="1"/>
    </xf>
    <xf numFmtId="0" fontId="6" fillId="2" borderId="156" xfId="2" applyFont="1" applyFill="1" applyBorder="1" applyAlignment="1">
      <alignment horizontal="center" vertical="center"/>
    </xf>
    <xf numFmtId="0" fontId="6" fillId="2" borderId="144" xfId="2" applyFont="1" applyFill="1" applyBorder="1" applyAlignment="1">
      <alignment horizontal="center" vertical="center"/>
    </xf>
    <xf numFmtId="0" fontId="6" fillId="2" borderId="51" xfId="2" applyFont="1" applyFill="1" applyBorder="1" applyAlignment="1">
      <alignment horizontal="center" vertical="center"/>
    </xf>
    <xf numFmtId="0" fontId="6" fillId="2" borderId="145" xfId="2" applyFont="1" applyFill="1" applyBorder="1" applyAlignment="1">
      <alignment horizontal="center" vertical="center"/>
    </xf>
    <xf numFmtId="0" fontId="6" fillId="2" borderId="152" xfId="6" applyFont="1" applyFill="1" applyBorder="1" applyAlignment="1">
      <alignment horizontal="center" vertical="center"/>
    </xf>
    <xf numFmtId="0" fontId="6" fillId="2" borderId="146" xfId="6" applyFont="1" applyFill="1" applyBorder="1" applyAlignment="1">
      <alignment horizontal="center" vertical="center"/>
    </xf>
    <xf numFmtId="0" fontId="6" fillId="2" borderId="147" xfId="6" applyFont="1" applyFill="1" applyBorder="1" applyAlignment="1">
      <alignment horizontal="center" vertical="center"/>
    </xf>
    <xf numFmtId="0" fontId="9" fillId="2" borderId="137" xfId="2" applyFont="1" applyFill="1" applyBorder="1" applyAlignment="1">
      <alignment horizontal="center" vertical="center" wrapText="1"/>
    </xf>
    <xf numFmtId="0" fontId="9" fillId="2" borderId="140" xfId="2" applyFont="1" applyFill="1" applyBorder="1" applyAlignment="1">
      <alignment horizontal="center" vertical="center" wrapText="1"/>
    </xf>
    <xf numFmtId="0" fontId="6" fillId="2" borderId="142" xfId="2" applyFont="1" applyFill="1" applyBorder="1" applyAlignment="1">
      <alignment horizontal="center" vertical="center"/>
    </xf>
    <xf numFmtId="0" fontId="6" fillId="2" borderId="139" xfId="2" applyFont="1" applyFill="1" applyBorder="1" applyAlignment="1">
      <alignment horizontal="center" vertical="center"/>
    </xf>
    <xf numFmtId="0" fontId="6" fillId="2" borderId="143" xfId="2" applyFont="1" applyFill="1" applyBorder="1" applyAlignment="1">
      <alignment horizontal="center" vertical="center"/>
    </xf>
    <xf numFmtId="0" fontId="6" fillId="2" borderId="141" xfId="2" applyFont="1" applyFill="1" applyBorder="1" applyAlignment="1">
      <alignment horizontal="center" vertical="center"/>
    </xf>
    <xf numFmtId="0" fontId="6" fillId="2" borderId="137" xfId="2" applyFont="1" applyFill="1" applyBorder="1" applyAlignment="1">
      <alignment horizontal="center" vertical="center" wrapText="1"/>
    </xf>
    <xf numFmtId="0" fontId="6" fillId="2" borderId="138" xfId="2" applyFont="1" applyFill="1" applyBorder="1" applyAlignment="1">
      <alignment horizontal="center" vertical="center" wrapText="1"/>
    </xf>
    <xf numFmtId="0" fontId="6" fillId="2" borderId="140" xfId="2" applyFont="1" applyFill="1" applyBorder="1" applyAlignment="1">
      <alignment horizontal="center" vertical="center" wrapText="1"/>
    </xf>
    <xf numFmtId="0" fontId="6" fillId="2" borderId="141" xfId="2" applyFont="1" applyFill="1" applyBorder="1" applyAlignment="1">
      <alignment horizontal="center" vertical="center" wrapText="1"/>
    </xf>
    <xf numFmtId="0" fontId="9" fillId="2" borderId="41" xfId="2" applyFont="1" applyFill="1" applyBorder="1" applyAlignment="1">
      <alignment horizontal="center" vertical="center" wrapText="1"/>
    </xf>
    <xf numFmtId="0" fontId="9" fillId="2" borderId="136" xfId="2" applyFont="1" applyFill="1" applyBorder="1" applyAlignment="1">
      <alignment horizontal="center" vertical="center" wrapText="1"/>
    </xf>
    <xf numFmtId="41" fontId="6" fillId="2" borderId="174" xfId="1" applyFont="1" applyFill="1" applyBorder="1" applyAlignment="1">
      <alignment horizontal="center" vertical="center" wrapText="1"/>
    </xf>
    <xf numFmtId="41" fontId="6" fillId="2" borderId="73" xfId="1" applyFont="1" applyFill="1" applyBorder="1" applyAlignment="1">
      <alignment horizontal="center" vertical="center" wrapText="1"/>
    </xf>
    <xf numFmtId="41" fontId="9" fillId="2" borderId="4" xfId="1" applyFont="1" applyFill="1" applyBorder="1" applyAlignment="1">
      <alignment horizontal="center" vertical="center" wrapText="1"/>
    </xf>
    <xf numFmtId="41" fontId="9" fillId="2" borderId="10" xfId="1" applyFont="1" applyFill="1" applyBorder="1" applyAlignment="1">
      <alignment horizontal="center" vertical="center" wrapText="1"/>
    </xf>
    <xf numFmtId="41" fontId="9" fillId="2" borderId="1" xfId="1" applyFont="1" applyFill="1" applyBorder="1" applyAlignment="1">
      <alignment horizontal="center" vertical="center" wrapText="1"/>
    </xf>
    <xf numFmtId="41" fontId="9" fillId="2" borderId="166" xfId="1" applyFont="1" applyFill="1" applyBorder="1" applyAlignment="1">
      <alignment horizontal="center" vertical="center" wrapText="1"/>
    </xf>
  </cellXfs>
  <cellStyles count="9">
    <cellStyle name="백분율 5" xfId="7" xr:uid="{E258D8F8-E40E-44E2-9DCB-584477EB8952}"/>
    <cellStyle name="쉼표 [0]" xfId="1" builtinId="6"/>
    <cellStyle name="쉼표 [0] 2" xfId="8" xr:uid="{E6EA2CBA-493B-43EC-A3C3-A2FE0306E7CA}"/>
    <cellStyle name="쉼표 [0] 6" xfId="3" xr:uid="{91ADA9DB-75E4-460B-A0C6-D1DCF0C78ADB}"/>
    <cellStyle name="쉼표 [0] 6 2" xfId="5" xr:uid="{7327D9B7-7BEE-4505-83FA-E13C43120722}"/>
    <cellStyle name="쉼표 [0] 6 3" xfId="4" xr:uid="{B3E31BD6-8B45-426D-90B6-0882809D93BB}"/>
    <cellStyle name="표준" xfId="0" builtinId="0"/>
    <cellStyle name="표준 2" xfId="6" xr:uid="{1DA2D6C0-E749-43A7-977A-508944FF6DC6}"/>
    <cellStyle name="표준 6" xfId="2" xr:uid="{EA0D6080-BD8C-4330-BE7E-A5399F442D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647701</xdr:colOff>
      <xdr:row>4</xdr:row>
      <xdr:rowOff>19050</xdr:rowOff>
    </xdr:from>
    <xdr:to>
      <xdr:col>17</xdr:col>
      <xdr:colOff>0</xdr:colOff>
      <xdr:row>34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3B36AD-A1B4-4485-ADA7-10B2157E0A2E}"/>
            </a:ext>
          </a:extLst>
        </xdr:cNvPr>
        <xdr:cNvSpPr txBox="1"/>
      </xdr:nvSpPr>
      <xdr:spPr>
        <a:xfrm>
          <a:off x="8724901" y="1047750"/>
          <a:ext cx="2638424" cy="6438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altLang="ko-KR" sz="2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2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조합설립인가</a:t>
          </a:r>
          <a:endParaRPr lang="en-US" altLang="ko-KR" sz="2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endParaRPr lang="en-US" altLang="ko-KR" sz="12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54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총</a:t>
          </a:r>
          <a:endParaRPr lang="en-US" altLang="ko-KR" sz="5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54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회</a:t>
          </a:r>
          <a:endParaRPr lang="en-US" altLang="ko-KR" sz="5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54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시</a:t>
          </a:r>
          <a:endParaRPr lang="en-US" altLang="ko-KR" sz="5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54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의</a:t>
          </a:r>
          <a:endParaRPr lang="en-US" altLang="ko-KR" sz="5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54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결</a:t>
          </a:r>
          <a:endParaRPr lang="en-US" altLang="ko-KR" sz="5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endParaRPr lang="en-US" altLang="ko-KR" sz="12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en-US" altLang="ko-KR" sz="14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*</a:t>
          </a:r>
          <a:r>
            <a:rPr lang="ko-KR" altLang="en-US" sz="14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 착공시까지 분할 납부</a:t>
          </a:r>
          <a:endParaRPr lang="en-US" altLang="ko-KR" sz="1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endParaRPr lang="en-US" altLang="ko-KR" sz="28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1681</xdr:colOff>
      <xdr:row>3</xdr:row>
      <xdr:rowOff>20731</xdr:rowOff>
    </xdr:from>
    <xdr:to>
      <xdr:col>18</xdr:col>
      <xdr:colOff>647700</xdr:colOff>
      <xdr:row>33</xdr:row>
      <xdr:rowOff>200025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CCA76F-26BC-46C1-834E-8D293BDBC44E}"/>
            </a:ext>
          </a:extLst>
        </xdr:cNvPr>
        <xdr:cNvSpPr txBox="1"/>
      </xdr:nvSpPr>
      <xdr:spPr>
        <a:xfrm>
          <a:off x="8078881" y="839881"/>
          <a:ext cx="4589369" cy="661819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altLang="ko-KR" sz="1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총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회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시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의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결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endParaRPr lang="en-US" altLang="ko-KR" sz="1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en-US" altLang="ko-KR" sz="16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*</a:t>
          </a:r>
          <a:r>
            <a:rPr lang="ko-KR" altLang="en-US" sz="16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 착공 전후 부담금의 </a:t>
          </a:r>
          <a:r>
            <a:rPr lang="en-US" altLang="ko-KR" sz="16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40% </a:t>
          </a:r>
          <a:r>
            <a:rPr lang="ko-KR" altLang="en-US" sz="16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납입</a:t>
          </a:r>
          <a:endParaRPr lang="en-US" altLang="ko-KR" sz="32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11206</xdr:colOff>
      <xdr:row>4</xdr:row>
      <xdr:rowOff>0</xdr:rowOff>
    </xdr:from>
    <xdr:ext cx="3025588" cy="66103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14712F-389C-4743-AC02-75FE96BCA04A}"/>
            </a:ext>
          </a:extLst>
        </xdr:cNvPr>
        <xdr:cNvSpPr txBox="1"/>
      </xdr:nvSpPr>
      <xdr:spPr>
        <a:xfrm>
          <a:off x="8612281" y="1057275"/>
          <a:ext cx="3025588" cy="6610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wrap="square" rtlCol="0" anchor="ctr">
          <a:noAutofit/>
        </a:bodyPr>
        <a:lstStyle/>
        <a:p>
          <a:pPr algn="ctr"/>
          <a:r>
            <a:rPr lang="ko-KR" altLang="en-US" sz="20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조합설립인가</a:t>
          </a:r>
          <a:endParaRPr lang="en-US" altLang="ko-KR" sz="20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endParaRPr lang="en-US" altLang="ko-KR" sz="20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총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회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시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의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결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endParaRPr lang="en-US" altLang="ko-KR" sz="20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en-US" altLang="ko-KR" sz="1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* </a:t>
          </a:r>
          <a:r>
            <a:rPr lang="ko-KR" altLang="en-US" sz="1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착공시까지 분할 납부</a:t>
          </a:r>
          <a:endParaRPr lang="en-US" altLang="ko-KR" sz="1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endParaRPr lang="en-US" altLang="ko-KR" sz="2000">
            <a:effectLst/>
          </a:endParaRPr>
        </a:p>
        <a:p>
          <a:endParaRPr lang="ko-KR" altLang="ko-KR" sz="2000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35859</xdr:colOff>
      <xdr:row>4</xdr:row>
      <xdr:rowOff>34177</xdr:rowOff>
    </xdr:from>
    <xdr:ext cx="2978187" cy="659522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C078F4-E641-4609-B21D-4FA5ED8CDD00}"/>
            </a:ext>
          </a:extLst>
        </xdr:cNvPr>
        <xdr:cNvSpPr txBox="1"/>
      </xdr:nvSpPr>
      <xdr:spPr>
        <a:xfrm>
          <a:off x="7874934" y="1091452"/>
          <a:ext cx="2978187" cy="659522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wrap="square" rtlCol="0" anchor="ctr">
          <a:noAutofit/>
        </a:bodyPr>
        <a:lstStyle/>
        <a:p>
          <a:pPr algn="ctr"/>
          <a:r>
            <a:rPr lang="ko-KR" altLang="en-US" sz="20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조합설립인가</a:t>
          </a:r>
          <a:endParaRPr lang="en-US" altLang="ko-KR" sz="20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endParaRPr lang="en-US" altLang="ko-KR" sz="20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총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회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시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의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결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endParaRPr lang="en-US" altLang="ko-KR" sz="20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en-US" altLang="ko-KR" sz="1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* </a:t>
          </a:r>
          <a:r>
            <a:rPr lang="ko-KR" altLang="en-US" sz="1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착공시까지 분할 납부</a:t>
          </a:r>
          <a:endParaRPr lang="en-US" altLang="ko-KR" sz="1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endParaRPr lang="en-US" altLang="ko-KR" sz="2000">
            <a:effectLst/>
          </a:endParaRPr>
        </a:p>
        <a:p>
          <a:endParaRPr lang="ko-KR" altLang="ko-KR" sz="2000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11206</xdr:colOff>
      <xdr:row>3</xdr:row>
      <xdr:rowOff>11206</xdr:rowOff>
    </xdr:from>
    <xdr:to>
      <xdr:col>19</xdr:col>
      <xdr:colOff>0</xdr:colOff>
      <xdr:row>33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E4FA74-C057-49C0-A821-82AF11C3755A}"/>
            </a:ext>
          </a:extLst>
        </xdr:cNvPr>
        <xdr:cNvSpPr txBox="1"/>
      </xdr:nvSpPr>
      <xdr:spPr>
        <a:xfrm>
          <a:off x="8088406" y="830356"/>
          <a:ext cx="4589369" cy="659914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altLang="ko-KR" sz="1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총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회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시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의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결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endParaRPr lang="en-US" altLang="ko-KR" sz="1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en-US" altLang="ko-KR" sz="16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*</a:t>
          </a:r>
          <a:r>
            <a:rPr lang="ko-KR" altLang="en-US" sz="16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 착공 전후 부담금의 </a:t>
          </a:r>
          <a:r>
            <a:rPr lang="en-US" altLang="ko-KR" sz="16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30~40% </a:t>
          </a:r>
          <a:r>
            <a:rPr lang="ko-KR" altLang="en-US" sz="16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납입</a:t>
          </a:r>
          <a:endParaRPr lang="en-US" altLang="ko-KR" sz="32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001\Desktop\&#45909;&#49548;%20&#49688;&#51648;&#48516;&#49437;%20&#52572;&#51333;\&#46020;&#49900;&#49688;&#51648;&#48516;&#49437;(&#52572;&#51333;)-22.2.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001\Desktop\&#45909;&#49548;%20&#49688;&#51648;&#48516;&#49437;%20&#52572;&#51333;\&#46020;&#49900;&#49688;&#51648;&#48516;&#49437;(&#52572;&#51333;)-22.2.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2285;&#49440;&#54028;&#51068;\&#46020;&#49900;&#50669;(&#50752;&#48512;)\&#49888;&#53441;&#44288;&#47144;&#49436;&#47448;\&#47924;&#44417;&#54868;\&#46020;&#49900;&#50669;%20&#54532;&#47196;&#47784;&#49496;&#49688;&#51648;(&#54532;&#47196;&#47784;&#49496;%20&#54624;&#51064;&#44032;&#44201;%20&#51201;&#50857;%20&#54217;&#45817;&#44032;)-23.03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사업수지 (종합)"/>
      <sheetName val="캐시플로어"/>
      <sheetName val="모집차수별세부매출"/>
      <sheetName val="1차일반납부일정(적용)"/>
      <sheetName val="2차일반납부일정(적용)"/>
      <sheetName val="동호수표(1차모집)"/>
      <sheetName val="동호수표(전체)"/>
      <sheetName val="지주납부일정(적용)"/>
      <sheetName val="분양률"/>
      <sheetName val="3차일반납부일정(적용) "/>
      <sheetName val="동별가격1"/>
      <sheetName val="동별가격2"/>
      <sheetName val="동별가격3"/>
      <sheetName val="지주납부일정"/>
      <sheetName val="111"/>
      <sheetName val="표준공정률"/>
      <sheetName val="Sheet1"/>
    </sheetNames>
    <sheetDataSet>
      <sheetData sheetId="0">
        <row r="97">
          <cell r="AA97">
            <v>40000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사업수지 (종합)"/>
      <sheetName val="캐시플로어"/>
      <sheetName val="모집차수별세부매출"/>
      <sheetName val="1차일반납부일정(적용)"/>
      <sheetName val="2차일반납부일정(적용)"/>
      <sheetName val="동호수표(1차모집)"/>
      <sheetName val="동호수표(전체)"/>
      <sheetName val="지주납부일정(적용)"/>
      <sheetName val="분양률"/>
      <sheetName val="3차일반납부일정(적용) "/>
      <sheetName val="동별가격1"/>
      <sheetName val="동별가격2"/>
      <sheetName val="동별가격3"/>
      <sheetName val="지주납부일정"/>
      <sheetName val="111"/>
      <sheetName val="표준공정률"/>
      <sheetName val="Sheet1"/>
    </sheetNames>
    <sheetDataSet>
      <sheetData sheetId="0" refreshError="1">
        <row r="97">
          <cell r="AA97">
            <v>40000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사업수지 (종합)"/>
      <sheetName val="캐시플로어"/>
      <sheetName val="모집차수별세부매출"/>
      <sheetName val="분양률(수정중)"/>
      <sheetName val="임차인모집"/>
      <sheetName val="지주납부일정"/>
      <sheetName val="1차일반납부일정(486세대)"/>
      <sheetName val="2차납부일정(100세대)"/>
      <sheetName val="1-2차일반납부일정(적용)"/>
      <sheetName val="1-3차일반납부일정(적용)"/>
      <sheetName val="1-3차일반납부일정(옵션1적용) "/>
      <sheetName val="1-3차일반납부일정(옵션2적용)"/>
      <sheetName val="2차일반납부일정(옵션1적용)"/>
      <sheetName val="2차일반납부일정(옵션2적용)"/>
      <sheetName val="3차일반납부일정(적용) "/>
      <sheetName val="4차일반납부일정(적용)"/>
      <sheetName val="동호수표(전체)"/>
      <sheetName val="표준공정률"/>
      <sheetName val="납부제안"/>
    </sheetNames>
    <sheetDataSet>
      <sheetData sheetId="0" refreshError="1">
        <row r="104">
          <cell r="AA104">
            <v>40000</v>
          </cell>
        </row>
        <row r="181">
          <cell r="P181">
            <v>-985479.91292315722</v>
          </cell>
        </row>
      </sheetData>
      <sheetData sheetId="1" refreshError="1"/>
      <sheetData sheetId="2" refreshError="1">
        <row r="29">
          <cell r="K29">
            <v>11</v>
          </cell>
        </row>
        <row r="30">
          <cell r="K30">
            <v>22</v>
          </cell>
        </row>
        <row r="31">
          <cell r="K31">
            <v>23</v>
          </cell>
        </row>
        <row r="37">
          <cell r="K37">
            <v>6</v>
          </cell>
        </row>
        <row r="38">
          <cell r="K38">
            <v>12</v>
          </cell>
        </row>
        <row r="39">
          <cell r="K39">
            <v>15</v>
          </cell>
        </row>
        <row r="45">
          <cell r="K45">
            <v>9</v>
          </cell>
        </row>
        <row r="46">
          <cell r="K46">
            <v>18</v>
          </cell>
        </row>
        <row r="47">
          <cell r="K47">
            <v>11</v>
          </cell>
        </row>
        <row r="53">
          <cell r="K53">
            <v>38</v>
          </cell>
        </row>
        <row r="54">
          <cell r="K54">
            <v>54</v>
          </cell>
        </row>
        <row r="55">
          <cell r="K55">
            <v>49</v>
          </cell>
        </row>
        <row r="56">
          <cell r="K56">
            <v>47</v>
          </cell>
        </row>
        <row r="57">
          <cell r="K57">
            <v>53</v>
          </cell>
        </row>
        <row r="58">
          <cell r="K58">
            <v>53</v>
          </cell>
        </row>
        <row r="59">
          <cell r="K59">
            <v>39</v>
          </cell>
        </row>
        <row r="61">
          <cell r="K61">
            <v>2</v>
          </cell>
        </row>
        <row r="62">
          <cell r="K62">
            <v>4</v>
          </cell>
        </row>
        <row r="63">
          <cell r="K63">
            <v>4</v>
          </cell>
        </row>
        <row r="64">
          <cell r="K64">
            <v>4</v>
          </cell>
        </row>
        <row r="65">
          <cell r="K65">
            <v>4</v>
          </cell>
        </row>
        <row r="66">
          <cell r="K66">
            <v>5</v>
          </cell>
        </row>
        <row r="67">
          <cell r="K67">
            <v>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8950-8CD6-448D-B92E-6D8A8BE9AB44}">
  <sheetPr>
    <tabColor rgb="FFFFC000"/>
    <pageSetUpPr fitToPage="1"/>
  </sheetPr>
  <dimension ref="A1:S29"/>
  <sheetViews>
    <sheetView zoomScaleNormal="100" workbookViewId="0">
      <selection activeCell="I7" sqref="I7"/>
    </sheetView>
  </sheetViews>
  <sheetFormatPr defaultRowHeight="16.5" x14ac:dyDescent="0.3"/>
  <cols>
    <col min="8" max="8" width="12.125" customWidth="1"/>
    <col min="16" max="16" width="9.25" bestFit="1" customWidth="1"/>
  </cols>
  <sheetData>
    <row r="1" spans="1:19" ht="31.5" x14ac:dyDescent="0.3">
      <c r="A1" s="325" t="s">
        <v>72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19" x14ac:dyDescent="0.3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" t="s">
        <v>73</v>
      </c>
      <c r="R2" s="2" t="s">
        <v>1</v>
      </c>
    </row>
    <row r="3" spans="1:19" ht="16.5" customHeight="1" x14ac:dyDescent="0.3">
      <c r="A3" s="330" t="s">
        <v>2</v>
      </c>
      <c r="B3" s="331"/>
      <c r="C3" s="334" t="s">
        <v>3</v>
      </c>
      <c r="D3" s="334"/>
      <c r="E3" s="334"/>
      <c r="F3" s="334"/>
      <c r="G3" s="334"/>
      <c r="H3" s="334"/>
      <c r="I3" s="335" t="s">
        <v>5</v>
      </c>
      <c r="J3" s="336"/>
      <c r="K3" s="336"/>
      <c r="L3" s="336"/>
      <c r="M3" s="336"/>
      <c r="N3" s="336"/>
      <c r="O3" s="336"/>
      <c r="P3" s="189"/>
      <c r="Q3" s="334" t="s">
        <v>6</v>
      </c>
      <c r="R3" s="337" t="s">
        <v>7</v>
      </c>
      <c r="S3" s="3" t="s">
        <v>8</v>
      </c>
    </row>
    <row r="4" spans="1:19" x14ac:dyDescent="0.3">
      <c r="A4" s="332"/>
      <c r="B4" s="333"/>
      <c r="C4" s="326" t="s">
        <v>9</v>
      </c>
      <c r="D4" s="340" t="s">
        <v>74</v>
      </c>
      <c r="E4" s="342" t="s">
        <v>2</v>
      </c>
      <c r="F4" s="343"/>
      <c r="G4" s="326" t="s">
        <v>11</v>
      </c>
      <c r="H4" s="326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326"/>
      <c r="R4" s="338"/>
      <c r="S4" s="6">
        <v>0.05</v>
      </c>
    </row>
    <row r="5" spans="1:19" ht="21" x14ac:dyDescent="0.3">
      <c r="A5" s="191" t="s">
        <v>21</v>
      </c>
      <c r="B5" s="7" t="s">
        <v>22</v>
      </c>
      <c r="C5" s="327"/>
      <c r="D5" s="341"/>
      <c r="E5" s="7" t="s">
        <v>21</v>
      </c>
      <c r="F5" s="7" t="s">
        <v>22</v>
      </c>
      <c r="G5" s="327"/>
      <c r="H5" s="327"/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  <c r="N5" s="8" t="s">
        <v>29</v>
      </c>
      <c r="O5" s="8" t="s">
        <v>30</v>
      </c>
      <c r="P5" s="8" t="s">
        <v>129</v>
      </c>
      <c r="Q5" s="327"/>
      <c r="R5" s="339"/>
    </row>
    <row r="6" spans="1:19" x14ac:dyDescent="0.3">
      <c r="A6" s="195" t="s">
        <v>32</v>
      </c>
      <c r="B6" s="10" t="s">
        <v>33</v>
      </c>
      <c r="C6" s="11">
        <v>44.98</v>
      </c>
      <c r="D6" s="10">
        <v>19.55</v>
      </c>
      <c r="E6" s="10" t="s">
        <v>34</v>
      </c>
      <c r="F6" s="10" t="s">
        <v>33</v>
      </c>
      <c r="G6" s="13">
        <v>13300</v>
      </c>
      <c r="H6" s="156">
        <f>$D$6*G6</f>
        <v>260015</v>
      </c>
      <c r="I6" s="14">
        <v>10000</v>
      </c>
      <c r="J6" s="14">
        <v>5000</v>
      </c>
      <c r="K6" s="14">
        <f t="shared" ref="K6:K28" si="0">ROUNDUP((H6*$S$4),-3)</f>
        <v>14000</v>
      </c>
      <c r="L6" s="14">
        <f t="shared" ref="L6:L28" si="1">ROUNDUP((H6*$S$4),-3)</f>
        <v>14000</v>
      </c>
      <c r="M6" s="14">
        <f t="shared" ref="M6:M28" si="2">ROUNDUP((H6*$S$4),-3)</f>
        <v>14000</v>
      </c>
      <c r="N6" s="14">
        <f t="shared" ref="N6:N28" si="3">ROUNDUP((H6*$S$4),-3)</f>
        <v>14000</v>
      </c>
      <c r="O6" s="14">
        <f>ROUNDUP((H6*$S$4),-3)</f>
        <v>14000</v>
      </c>
      <c r="P6" s="14">
        <f>ROUNDUP((H6*40%-(I6+J6+K6+L6+M6+N6+O6)),-3)</f>
        <v>20000</v>
      </c>
      <c r="Q6" s="33">
        <f>SUM(I6:P6)</f>
        <v>105000</v>
      </c>
      <c r="R6" s="203">
        <f t="shared" ref="R6:R28" si="4">Q6/H6</f>
        <v>0.40382285637367077</v>
      </c>
    </row>
    <row r="7" spans="1:19" x14ac:dyDescent="0.3">
      <c r="A7" s="195" t="s">
        <v>36</v>
      </c>
      <c r="B7" s="10" t="s">
        <v>37</v>
      </c>
      <c r="C7" s="11">
        <v>44.98</v>
      </c>
      <c r="D7" s="10">
        <v>19.55</v>
      </c>
      <c r="E7" s="10" t="s">
        <v>38</v>
      </c>
      <c r="F7" s="10" t="s">
        <v>37</v>
      </c>
      <c r="G7" s="13">
        <v>13850</v>
      </c>
      <c r="H7" s="156">
        <f>$D$6*G7+0.5</f>
        <v>270768</v>
      </c>
      <c r="I7" s="14">
        <v>10000</v>
      </c>
      <c r="J7" s="14">
        <v>10000</v>
      </c>
      <c r="K7" s="14">
        <f t="shared" si="0"/>
        <v>14000</v>
      </c>
      <c r="L7" s="14">
        <f t="shared" si="1"/>
        <v>14000</v>
      </c>
      <c r="M7" s="14">
        <f t="shared" si="2"/>
        <v>14000</v>
      </c>
      <c r="N7" s="14">
        <f t="shared" si="3"/>
        <v>14000</v>
      </c>
      <c r="O7" s="14">
        <f t="shared" ref="O7:O28" si="5">ROUNDUP((H7*$S$4),-3)</f>
        <v>14000</v>
      </c>
      <c r="P7" s="14">
        <f t="shared" ref="P7:P28" si="6">ROUNDUP((H7*40%-(I7+J7+K7+L7+M7+N7+O7)),-3)</f>
        <v>19000</v>
      </c>
      <c r="Q7" s="33">
        <f t="shared" ref="Q7:Q28" si="7">SUM(I7:P7)</f>
        <v>109000</v>
      </c>
      <c r="R7" s="203">
        <f t="shared" si="4"/>
        <v>0.40255864799385449</v>
      </c>
    </row>
    <row r="8" spans="1:19" x14ac:dyDescent="0.3">
      <c r="A8" s="195" t="s">
        <v>39</v>
      </c>
      <c r="B8" s="10" t="s">
        <v>75</v>
      </c>
      <c r="C8" s="11">
        <v>44.98</v>
      </c>
      <c r="D8" s="10">
        <v>19.55</v>
      </c>
      <c r="E8" s="10" t="s">
        <v>41</v>
      </c>
      <c r="F8" s="10" t="s">
        <v>75</v>
      </c>
      <c r="G8" s="13">
        <v>14700</v>
      </c>
      <c r="H8" s="156">
        <f t="shared" ref="H8" si="8">$D$6*G8</f>
        <v>287385</v>
      </c>
      <c r="I8" s="14">
        <v>10000</v>
      </c>
      <c r="J8" s="14">
        <v>10000</v>
      </c>
      <c r="K8" s="14">
        <f t="shared" si="0"/>
        <v>15000</v>
      </c>
      <c r="L8" s="14">
        <f t="shared" si="1"/>
        <v>15000</v>
      </c>
      <c r="M8" s="14">
        <f t="shared" si="2"/>
        <v>15000</v>
      </c>
      <c r="N8" s="14">
        <f t="shared" si="3"/>
        <v>15000</v>
      </c>
      <c r="O8" s="14">
        <f t="shared" si="5"/>
        <v>15000</v>
      </c>
      <c r="P8" s="14">
        <f t="shared" si="6"/>
        <v>20000</v>
      </c>
      <c r="Q8" s="33">
        <f t="shared" si="7"/>
        <v>115000</v>
      </c>
      <c r="R8" s="203">
        <f t="shared" si="4"/>
        <v>0.40016006402561022</v>
      </c>
    </row>
    <row r="9" spans="1:19" x14ac:dyDescent="0.3">
      <c r="A9" s="195" t="s">
        <v>43</v>
      </c>
      <c r="B9" s="10" t="s">
        <v>33</v>
      </c>
      <c r="C9" s="11">
        <v>49.99</v>
      </c>
      <c r="D9" s="10">
        <v>22.18</v>
      </c>
      <c r="E9" s="10" t="s">
        <v>34</v>
      </c>
      <c r="F9" s="10" t="s">
        <v>33</v>
      </c>
      <c r="G9" s="13">
        <v>13300</v>
      </c>
      <c r="H9" s="156">
        <f>$D$9*G9</f>
        <v>294994</v>
      </c>
      <c r="I9" s="14">
        <v>10000</v>
      </c>
      <c r="J9" s="14">
        <v>5000</v>
      </c>
      <c r="K9" s="14">
        <f t="shared" si="0"/>
        <v>15000</v>
      </c>
      <c r="L9" s="14">
        <f t="shared" si="1"/>
        <v>15000</v>
      </c>
      <c r="M9" s="14">
        <f t="shared" si="2"/>
        <v>15000</v>
      </c>
      <c r="N9" s="14">
        <f t="shared" si="3"/>
        <v>15000</v>
      </c>
      <c r="O9" s="14">
        <f t="shared" si="5"/>
        <v>15000</v>
      </c>
      <c r="P9" s="14">
        <f t="shared" si="6"/>
        <v>28000</v>
      </c>
      <c r="Q9" s="33">
        <f t="shared" si="7"/>
        <v>118000</v>
      </c>
      <c r="R9" s="203">
        <f t="shared" si="4"/>
        <v>0.40000813575869337</v>
      </c>
    </row>
    <row r="10" spans="1:19" x14ac:dyDescent="0.3">
      <c r="A10" s="195" t="s">
        <v>44</v>
      </c>
      <c r="B10" s="10" t="s">
        <v>37</v>
      </c>
      <c r="C10" s="11">
        <v>49.99</v>
      </c>
      <c r="D10" s="10">
        <v>22.18</v>
      </c>
      <c r="E10" s="10" t="s">
        <v>38</v>
      </c>
      <c r="F10" s="10" t="s">
        <v>37</v>
      </c>
      <c r="G10" s="13">
        <v>13850</v>
      </c>
      <c r="H10" s="156">
        <f>$D$9*G10</f>
        <v>307193</v>
      </c>
      <c r="I10" s="14">
        <v>10000</v>
      </c>
      <c r="J10" s="14">
        <v>10000</v>
      </c>
      <c r="K10" s="14">
        <f t="shared" si="0"/>
        <v>16000</v>
      </c>
      <c r="L10" s="14">
        <f t="shared" si="1"/>
        <v>16000</v>
      </c>
      <c r="M10" s="14">
        <f t="shared" si="2"/>
        <v>16000</v>
      </c>
      <c r="N10" s="14">
        <f t="shared" si="3"/>
        <v>16000</v>
      </c>
      <c r="O10" s="14">
        <f t="shared" si="5"/>
        <v>16000</v>
      </c>
      <c r="P10" s="14">
        <f t="shared" si="6"/>
        <v>23000</v>
      </c>
      <c r="Q10" s="33">
        <f t="shared" si="7"/>
        <v>123000</v>
      </c>
      <c r="R10" s="203">
        <f t="shared" si="4"/>
        <v>0.40039974869219025</v>
      </c>
    </row>
    <row r="11" spans="1:19" x14ac:dyDescent="0.3">
      <c r="A11" s="195" t="s">
        <v>45</v>
      </c>
      <c r="B11" s="10" t="s">
        <v>75</v>
      </c>
      <c r="C11" s="11">
        <v>49.99</v>
      </c>
      <c r="D11" s="10">
        <v>22.18</v>
      </c>
      <c r="E11" s="10" t="s">
        <v>41</v>
      </c>
      <c r="F11" s="10" t="s">
        <v>75</v>
      </c>
      <c r="G11" s="13">
        <v>14700</v>
      </c>
      <c r="H11" s="156">
        <f>$D$9*G11</f>
        <v>326046</v>
      </c>
      <c r="I11" s="14">
        <v>10000</v>
      </c>
      <c r="J11" s="14">
        <v>10000</v>
      </c>
      <c r="K11" s="14">
        <f t="shared" si="0"/>
        <v>17000</v>
      </c>
      <c r="L11" s="14">
        <f t="shared" si="1"/>
        <v>17000</v>
      </c>
      <c r="M11" s="14">
        <f t="shared" si="2"/>
        <v>17000</v>
      </c>
      <c r="N11" s="14">
        <f t="shared" si="3"/>
        <v>17000</v>
      </c>
      <c r="O11" s="14">
        <f t="shared" si="5"/>
        <v>17000</v>
      </c>
      <c r="P11" s="14">
        <f t="shared" si="6"/>
        <v>26000</v>
      </c>
      <c r="Q11" s="33">
        <f t="shared" si="7"/>
        <v>131000</v>
      </c>
      <c r="R11" s="203">
        <f t="shared" si="4"/>
        <v>0.40178379737828407</v>
      </c>
    </row>
    <row r="12" spans="1:19" x14ac:dyDescent="0.3">
      <c r="A12" s="195" t="s">
        <v>46</v>
      </c>
      <c r="B12" s="10" t="s">
        <v>33</v>
      </c>
      <c r="C12" s="11">
        <v>70.98</v>
      </c>
      <c r="D12" s="23">
        <v>30.33</v>
      </c>
      <c r="E12" s="10" t="s">
        <v>34</v>
      </c>
      <c r="F12" s="10" t="s">
        <v>33</v>
      </c>
      <c r="G12" s="24">
        <v>13300</v>
      </c>
      <c r="H12" s="156">
        <f>$D$12*G12</f>
        <v>403389</v>
      </c>
      <c r="I12" s="14">
        <v>10000</v>
      </c>
      <c r="J12" s="14">
        <v>10000</v>
      </c>
      <c r="K12" s="14">
        <f t="shared" si="0"/>
        <v>21000</v>
      </c>
      <c r="L12" s="14">
        <f t="shared" si="1"/>
        <v>21000</v>
      </c>
      <c r="M12" s="14">
        <f t="shared" si="2"/>
        <v>21000</v>
      </c>
      <c r="N12" s="14">
        <f t="shared" si="3"/>
        <v>21000</v>
      </c>
      <c r="O12" s="14">
        <f t="shared" si="5"/>
        <v>21000</v>
      </c>
      <c r="P12" s="14">
        <f t="shared" si="6"/>
        <v>37000</v>
      </c>
      <c r="Q12" s="33">
        <f t="shared" si="7"/>
        <v>162000</v>
      </c>
      <c r="R12" s="203">
        <f t="shared" si="4"/>
        <v>0.40159746547377345</v>
      </c>
    </row>
    <row r="13" spans="1:19" x14ac:dyDescent="0.3">
      <c r="A13" s="195" t="s">
        <v>47</v>
      </c>
      <c r="B13" s="10" t="s">
        <v>37</v>
      </c>
      <c r="C13" s="11">
        <v>70.98</v>
      </c>
      <c r="D13" s="23">
        <v>30.33</v>
      </c>
      <c r="E13" s="10" t="s">
        <v>38</v>
      </c>
      <c r="F13" s="10" t="s">
        <v>37</v>
      </c>
      <c r="G13" s="24">
        <v>13850</v>
      </c>
      <c r="H13" s="156">
        <f>$D$12*G13+0.5</f>
        <v>420071</v>
      </c>
      <c r="I13" s="14">
        <v>10000</v>
      </c>
      <c r="J13" s="14">
        <v>15000</v>
      </c>
      <c r="K13" s="14">
        <f t="shared" si="0"/>
        <v>22000</v>
      </c>
      <c r="L13" s="14">
        <f t="shared" si="1"/>
        <v>22000</v>
      </c>
      <c r="M13" s="14">
        <f t="shared" si="2"/>
        <v>22000</v>
      </c>
      <c r="N13" s="14">
        <f t="shared" si="3"/>
        <v>22000</v>
      </c>
      <c r="O13" s="14">
        <f t="shared" si="5"/>
        <v>22000</v>
      </c>
      <c r="P13" s="14">
        <f t="shared" si="6"/>
        <v>34000</v>
      </c>
      <c r="Q13" s="33">
        <f t="shared" si="7"/>
        <v>169000</v>
      </c>
      <c r="R13" s="203">
        <f t="shared" si="4"/>
        <v>0.40231294233593845</v>
      </c>
    </row>
    <row r="14" spans="1:19" x14ac:dyDescent="0.3">
      <c r="A14" s="195" t="s">
        <v>48</v>
      </c>
      <c r="B14" s="10" t="s">
        <v>75</v>
      </c>
      <c r="C14" s="11">
        <v>70.98</v>
      </c>
      <c r="D14" s="23">
        <v>30.33</v>
      </c>
      <c r="E14" s="10" t="s">
        <v>41</v>
      </c>
      <c r="F14" s="10" t="s">
        <v>75</v>
      </c>
      <c r="G14" s="24">
        <v>14700</v>
      </c>
      <c r="H14" s="156">
        <f>$D$12*G14</f>
        <v>445851</v>
      </c>
      <c r="I14" s="14">
        <v>10000</v>
      </c>
      <c r="J14" s="14">
        <v>15000</v>
      </c>
      <c r="K14" s="14">
        <f t="shared" si="0"/>
        <v>23000</v>
      </c>
      <c r="L14" s="14">
        <f t="shared" si="1"/>
        <v>23000</v>
      </c>
      <c r="M14" s="14">
        <f t="shared" si="2"/>
        <v>23000</v>
      </c>
      <c r="N14" s="14">
        <f t="shared" si="3"/>
        <v>23000</v>
      </c>
      <c r="O14" s="14">
        <f t="shared" si="5"/>
        <v>23000</v>
      </c>
      <c r="P14" s="14">
        <f t="shared" si="6"/>
        <v>39000</v>
      </c>
      <c r="Q14" s="33">
        <f t="shared" si="7"/>
        <v>179000</v>
      </c>
      <c r="R14" s="203">
        <f t="shared" si="4"/>
        <v>0.401479418011847</v>
      </c>
    </row>
    <row r="15" spans="1:19" x14ac:dyDescent="0.3">
      <c r="A15" s="195" t="s">
        <v>49</v>
      </c>
      <c r="B15" s="10" t="s">
        <v>33</v>
      </c>
      <c r="C15" s="11">
        <v>84.98</v>
      </c>
      <c r="D15" s="10">
        <v>36.130000000000003</v>
      </c>
      <c r="E15" s="10" t="s">
        <v>34</v>
      </c>
      <c r="F15" s="10" t="s">
        <v>33</v>
      </c>
      <c r="G15" s="13">
        <v>13100</v>
      </c>
      <c r="H15" s="156">
        <f>$D$15*G15</f>
        <v>473303.00000000006</v>
      </c>
      <c r="I15" s="14">
        <v>10000</v>
      </c>
      <c r="J15" s="14">
        <v>15000</v>
      </c>
      <c r="K15" s="14">
        <f t="shared" si="0"/>
        <v>24000</v>
      </c>
      <c r="L15" s="14">
        <f t="shared" si="1"/>
        <v>24000</v>
      </c>
      <c r="M15" s="14">
        <f t="shared" si="2"/>
        <v>24000</v>
      </c>
      <c r="N15" s="14">
        <f t="shared" si="3"/>
        <v>24000</v>
      </c>
      <c r="O15" s="14">
        <f t="shared" si="5"/>
        <v>24000</v>
      </c>
      <c r="P15" s="14">
        <f t="shared" si="6"/>
        <v>45000</v>
      </c>
      <c r="Q15" s="33">
        <f t="shared" si="7"/>
        <v>190000</v>
      </c>
      <c r="R15" s="203">
        <f t="shared" si="4"/>
        <v>0.40143417641553081</v>
      </c>
    </row>
    <row r="16" spans="1:19" x14ac:dyDescent="0.3">
      <c r="A16" s="195" t="s">
        <v>50</v>
      </c>
      <c r="B16" s="10" t="s">
        <v>37</v>
      </c>
      <c r="C16" s="11">
        <v>84.98</v>
      </c>
      <c r="D16" s="10">
        <v>36.130000000000003</v>
      </c>
      <c r="E16" s="10" t="s">
        <v>38</v>
      </c>
      <c r="F16" s="10" t="s">
        <v>37</v>
      </c>
      <c r="G16" s="13">
        <v>13550</v>
      </c>
      <c r="H16" s="156">
        <f>$D$15*G16+0.5</f>
        <v>489562.00000000006</v>
      </c>
      <c r="I16" s="14">
        <v>10000</v>
      </c>
      <c r="J16" s="14">
        <v>20000</v>
      </c>
      <c r="K16" s="14">
        <f t="shared" si="0"/>
        <v>25000</v>
      </c>
      <c r="L16" s="14">
        <f t="shared" si="1"/>
        <v>25000</v>
      </c>
      <c r="M16" s="14">
        <f t="shared" si="2"/>
        <v>25000</v>
      </c>
      <c r="N16" s="14">
        <f t="shared" si="3"/>
        <v>25000</v>
      </c>
      <c r="O16" s="14">
        <f t="shared" si="5"/>
        <v>25000</v>
      </c>
      <c r="P16" s="14">
        <f t="shared" si="6"/>
        <v>41000</v>
      </c>
      <c r="Q16" s="33">
        <f t="shared" si="7"/>
        <v>196000</v>
      </c>
      <c r="R16" s="203">
        <f t="shared" si="4"/>
        <v>0.40035787091318359</v>
      </c>
    </row>
    <row r="17" spans="1:18" x14ac:dyDescent="0.3">
      <c r="A17" s="195" t="s">
        <v>51</v>
      </c>
      <c r="B17" s="10" t="s">
        <v>75</v>
      </c>
      <c r="C17" s="11">
        <v>84.98</v>
      </c>
      <c r="D17" s="10">
        <v>36.130000000000003</v>
      </c>
      <c r="E17" s="10" t="s">
        <v>41</v>
      </c>
      <c r="F17" s="10" t="s">
        <v>75</v>
      </c>
      <c r="G17" s="13">
        <v>14500</v>
      </c>
      <c r="H17" s="156">
        <f t="shared" ref="H17:H21" si="9">$D$15*G17</f>
        <v>523885.00000000006</v>
      </c>
      <c r="I17" s="14">
        <v>10000</v>
      </c>
      <c r="J17" s="14">
        <v>21000</v>
      </c>
      <c r="K17" s="14">
        <f t="shared" si="0"/>
        <v>27000</v>
      </c>
      <c r="L17" s="14">
        <f t="shared" si="1"/>
        <v>27000</v>
      </c>
      <c r="M17" s="14">
        <f t="shared" si="2"/>
        <v>27000</v>
      </c>
      <c r="N17" s="14">
        <f t="shared" si="3"/>
        <v>27000</v>
      </c>
      <c r="O17" s="14">
        <f t="shared" si="5"/>
        <v>27000</v>
      </c>
      <c r="P17" s="14">
        <f t="shared" si="6"/>
        <v>44000</v>
      </c>
      <c r="Q17" s="33">
        <f t="shared" si="7"/>
        <v>210000</v>
      </c>
      <c r="R17" s="203">
        <f t="shared" si="4"/>
        <v>0.40085133187627053</v>
      </c>
    </row>
    <row r="18" spans="1:18" x14ac:dyDescent="0.3">
      <c r="A18" s="195" t="s">
        <v>52</v>
      </c>
      <c r="B18" s="27" t="s">
        <v>53</v>
      </c>
      <c r="C18" s="11">
        <v>84.98</v>
      </c>
      <c r="D18" s="10">
        <v>36.130000000000003</v>
      </c>
      <c r="E18" s="10" t="s">
        <v>54</v>
      </c>
      <c r="F18" s="27" t="s">
        <v>53</v>
      </c>
      <c r="G18" s="13">
        <v>15250</v>
      </c>
      <c r="H18" s="156">
        <f>$D$15*G18+0.5</f>
        <v>550983</v>
      </c>
      <c r="I18" s="14">
        <v>10000</v>
      </c>
      <c r="J18" s="14">
        <v>22000</v>
      </c>
      <c r="K18" s="14">
        <f t="shared" si="0"/>
        <v>28000</v>
      </c>
      <c r="L18" s="14">
        <f t="shared" si="1"/>
        <v>28000</v>
      </c>
      <c r="M18" s="14">
        <f t="shared" si="2"/>
        <v>28000</v>
      </c>
      <c r="N18" s="14">
        <f t="shared" si="3"/>
        <v>28000</v>
      </c>
      <c r="O18" s="14">
        <f t="shared" si="5"/>
        <v>28000</v>
      </c>
      <c r="P18" s="14">
        <f t="shared" si="6"/>
        <v>49000</v>
      </c>
      <c r="Q18" s="33">
        <f t="shared" si="7"/>
        <v>221000</v>
      </c>
      <c r="R18" s="203">
        <f t="shared" si="4"/>
        <v>0.40110130439596142</v>
      </c>
    </row>
    <row r="19" spans="1:18" x14ac:dyDescent="0.3">
      <c r="A19" s="195" t="s">
        <v>55</v>
      </c>
      <c r="B19" s="27" t="s">
        <v>56</v>
      </c>
      <c r="C19" s="11">
        <v>84.98</v>
      </c>
      <c r="D19" s="10">
        <v>36.130000000000003</v>
      </c>
      <c r="E19" s="10" t="s">
        <v>57</v>
      </c>
      <c r="F19" s="27" t="s">
        <v>56</v>
      </c>
      <c r="G19" s="13">
        <v>15850</v>
      </c>
      <c r="H19" s="156">
        <f>$D$15*G19+0.5</f>
        <v>572661</v>
      </c>
      <c r="I19" s="14">
        <v>10000</v>
      </c>
      <c r="J19" s="14">
        <v>23000</v>
      </c>
      <c r="K19" s="14">
        <f t="shared" si="0"/>
        <v>29000</v>
      </c>
      <c r="L19" s="14">
        <f t="shared" si="1"/>
        <v>29000</v>
      </c>
      <c r="M19" s="14">
        <f t="shared" si="2"/>
        <v>29000</v>
      </c>
      <c r="N19" s="14">
        <f t="shared" si="3"/>
        <v>29000</v>
      </c>
      <c r="O19" s="14">
        <f t="shared" si="5"/>
        <v>29000</v>
      </c>
      <c r="P19" s="14">
        <f t="shared" si="6"/>
        <v>52000</v>
      </c>
      <c r="Q19" s="33">
        <f t="shared" si="7"/>
        <v>230000</v>
      </c>
      <c r="R19" s="203">
        <f t="shared" si="4"/>
        <v>0.40163377635285097</v>
      </c>
    </row>
    <row r="20" spans="1:18" x14ac:dyDescent="0.3">
      <c r="A20" s="195" t="s">
        <v>58</v>
      </c>
      <c r="B20" s="155" t="s">
        <v>59</v>
      </c>
      <c r="C20" s="11">
        <v>84.98</v>
      </c>
      <c r="D20" s="10">
        <v>36.130000000000003</v>
      </c>
      <c r="E20" s="10" t="s">
        <v>60</v>
      </c>
      <c r="F20" s="155" t="s">
        <v>59</v>
      </c>
      <c r="G20" s="13">
        <v>17200</v>
      </c>
      <c r="H20" s="156">
        <f t="shared" si="9"/>
        <v>621436</v>
      </c>
      <c r="I20" s="14">
        <v>10000</v>
      </c>
      <c r="J20" s="14">
        <v>25000</v>
      </c>
      <c r="K20" s="14">
        <f t="shared" si="0"/>
        <v>32000</v>
      </c>
      <c r="L20" s="14">
        <f t="shared" si="1"/>
        <v>32000</v>
      </c>
      <c r="M20" s="14">
        <f t="shared" si="2"/>
        <v>32000</v>
      </c>
      <c r="N20" s="14">
        <f t="shared" si="3"/>
        <v>32000</v>
      </c>
      <c r="O20" s="14">
        <f t="shared" si="5"/>
        <v>32000</v>
      </c>
      <c r="P20" s="14">
        <f t="shared" si="6"/>
        <v>54000</v>
      </c>
      <c r="Q20" s="33">
        <f t="shared" si="7"/>
        <v>249000</v>
      </c>
      <c r="R20" s="203">
        <f t="shared" si="4"/>
        <v>0.40068486537632192</v>
      </c>
    </row>
    <row r="21" spans="1:18" x14ac:dyDescent="0.3">
      <c r="A21" s="195" t="s">
        <v>61</v>
      </c>
      <c r="B21" s="155" t="s">
        <v>62</v>
      </c>
      <c r="C21" s="11">
        <v>84.98</v>
      </c>
      <c r="D21" s="10">
        <v>36.130000000000003</v>
      </c>
      <c r="E21" s="10" t="s">
        <v>63</v>
      </c>
      <c r="F21" s="155" t="s">
        <v>62</v>
      </c>
      <c r="G21" s="13">
        <v>17600</v>
      </c>
      <c r="H21" s="156">
        <f t="shared" si="9"/>
        <v>635888</v>
      </c>
      <c r="I21" s="14">
        <v>10000</v>
      </c>
      <c r="J21" s="14">
        <v>30000</v>
      </c>
      <c r="K21" s="14">
        <f t="shared" si="0"/>
        <v>32000</v>
      </c>
      <c r="L21" s="14">
        <f t="shared" si="1"/>
        <v>32000</v>
      </c>
      <c r="M21" s="14">
        <f t="shared" si="2"/>
        <v>32000</v>
      </c>
      <c r="N21" s="14">
        <f t="shared" si="3"/>
        <v>32000</v>
      </c>
      <c r="O21" s="14">
        <f t="shared" si="5"/>
        <v>32000</v>
      </c>
      <c r="P21" s="14">
        <f t="shared" si="6"/>
        <v>55000</v>
      </c>
      <c r="Q21" s="33">
        <f t="shared" si="7"/>
        <v>255000</v>
      </c>
      <c r="R21" s="203">
        <f t="shared" si="4"/>
        <v>0.40101401504667489</v>
      </c>
    </row>
    <row r="22" spans="1:18" x14ac:dyDescent="0.3">
      <c r="A22" s="195" t="s">
        <v>64</v>
      </c>
      <c r="B22" s="10" t="s">
        <v>33</v>
      </c>
      <c r="C22" s="11">
        <v>84.98</v>
      </c>
      <c r="D22" s="10">
        <v>36.130000000000003</v>
      </c>
      <c r="E22" s="10" t="s">
        <v>34</v>
      </c>
      <c r="F22" s="10" t="s">
        <v>33</v>
      </c>
      <c r="G22" s="13">
        <v>13100</v>
      </c>
      <c r="H22" s="156">
        <f>$D$22*G22</f>
        <v>473303.00000000006</v>
      </c>
      <c r="I22" s="14">
        <v>10000</v>
      </c>
      <c r="J22" s="14">
        <v>15000</v>
      </c>
      <c r="K22" s="14">
        <f t="shared" si="0"/>
        <v>24000</v>
      </c>
      <c r="L22" s="14">
        <f t="shared" si="1"/>
        <v>24000</v>
      </c>
      <c r="M22" s="14">
        <f t="shared" si="2"/>
        <v>24000</v>
      </c>
      <c r="N22" s="14">
        <f t="shared" si="3"/>
        <v>24000</v>
      </c>
      <c r="O22" s="14">
        <f t="shared" si="5"/>
        <v>24000</v>
      </c>
      <c r="P22" s="14">
        <f t="shared" si="6"/>
        <v>45000</v>
      </c>
      <c r="Q22" s="33">
        <f t="shared" si="7"/>
        <v>190000</v>
      </c>
      <c r="R22" s="203">
        <f t="shared" si="4"/>
        <v>0.40143417641553081</v>
      </c>
    </row>
    <row r="23" spans="1:18" x14ac:dyDescent="0.3">
      <c r="A23" s="195" t="s">
        <v>65</v>
      </c>
      <c r="B23" s="10" t="s">
        <v>37</v>
      </c>
      <c r="C23" s="11">
        <v>84.98</v>
      </c>
      <c r="D23" s="10">
        <v>36.130000000000003</v>
      </c>
      <c r="E23" s="10" t="s">
        <v>38</v>
      </c>
      <c r="F23" s="10" t="s">
        <v>37</v>
      </c>
      <c r="G23" s="13">
        <v>13550</v>
      </c>
      <c r="H23" s="156">
        <f>$D$22*G23+0.5</f>
        <v>489562.00000000006</v>
      </c>
      <c r="I23" s="14">
        <v>10000</v>
      </c>
      <c r="J23" s="14">
        <v>20000</v>
      </c>
      <c r="K23" s="14">
        <f t="shared" si="0"/>
        <v>25000</v>
      </c>
      <c r="L23" s="14">
        <f t="shared" si="1"/>
        <v>25000</v>
      </c>
      <c r="M23" s="14">
        <f t="shared" si="2"/>
        <v>25000</v>
      </c>
      <c r="N23" s="14">
        <f t="shared" si="3"/>
        <v>25000</v>
      </c>
      <c r="O23" s="14">
        <f t="shared" si="5"/>
        <v>25000</v>
      </c>
      <c r="P23" s="14">
        <f t="shared" si="6"/>
        <v>41000</v>
      </c>
      <c r="Q23" s="33">
        <f t="shared" si="7"/>
        <v>196000</v>
      </c>
      <c r="R23" s="203">
        <f t="shared" si="4"/>
        <v>0.40035787091318359</v>
      </c>
    </row>
    <row r="24" spans="1:18" x14ac:dyDescent="0.3">
      <c r="A24" s="195" t="s">
        <v>66</v>
      </c>
      <c r="B24" s="10" t="s">
        <v>75</v>
      </c>
      <c r="C24" s="11">
        <v>84.98</v>
      </c>
      <c r="D24" s="10">
        <v>36.130000000000003</v>
      </c>
      <c r="E24" s="10" t="s">
        <v>41</v>
      </c>
      <c r="F24" s="10" t="s">
        <v>75</v>
      </c>
      <c r="G24" s="13">
        <v>14500</v>
      </c>
      <c r="H24" s="156">
        <f t="shared" ref="H24:H28" si="10">$D$22*G24</f>
        <v>523885.00000000006</v>
      </c>
      <c r="I24" s="14">
        <v>10000</v>
      </c>
      <c r="J24" s="14">
        <v>21000</v>
      </c>
      <c r="K24" s="14">
        <f t="shared" si="0"/>
        <v>27000</v>
      </c>
      <c r="L24" s="14">
        <f t="shared" si="1"/>
        <v>27000</v>
      </c>
      <c r="M24" s="14">
        <f t="shared" si="2"/>
        <v>27000</v>
      </c>
      <c r="N24" s="14">
        <f t="shared" si="3"/>
        <v>27000</v>
      </c>
      <c r="O24" s="14">
        <f t="shared" si="5"/>
        <v>27000</v>
      </c>
      <c r="P24" s="14">
        <f t="shared" si="6"/>
        <v>44000</v>
      </c>
      <c r="Q24" s="33">
        <f t="shared" si="7"/>
        <v>210000</v>
      </c>
      <c r="R24" s="203">
        <f t="shared" si="4"/>
        <v>0.40085133187627053</v>
      </c>
    </row>
    <row r="25" spans="1:18" x14ac:dyDescent="0.3">
      <c r="A25" s="195" t="s">
        <v>67</v>
      </c>
      <c r="B25" s="27" t="s">
        <v>53</v>
      </c>
      <c r="C25" s="11">
        <v>84.98</v>
      </c>
      <c r="D25" s="10">
        <v>36.130000000000003</v>
      </c>
      <c r="E25" s="10" t="s">
        <v>54</v>
      </c>
      <c r="F25" s="27" t="s">
        <v>53</v>
      </c>
      <c r="G25" s="13">
        <v>15250</v>
      </c>
      <c r="H25" s="156">
        <f>$D$22*G25+0.5</f>
        <v>550983</v>
      </c>
      <c r="I25" s="14">
        <v>10000</v>
      </c>
      <c r="J25" s="14">
        <v>22000</v>
      </c>
      <c r="K25" s="14">
        <f t="shared" si="0"/>
        <v>28000</v>
      </c>
      <c r="L25" s="14">
        <f t="shared" si="1"/>
        <v>28000</v>
      </c>
      <c r="M25" s="14">
        <f t="shared" si="2"/>
        <v>28000</v>
      </c>
      <c r="N25" s="14">
        <f t="shared" si="3"/>
        <v>28000</v>
      </c>
      <c r="O25" s="14">
        <f t="shared" si="5"/>
        <v>28000</v>
      </c>
      <c r="P25" s="14">
        <f t="shared" si="6"/>
        <v>49000</v>
      </c>
      <c r="Q25" s="33">
        <f t="shared" si="7"/>
        <v>221000</v>
      </c>
      <c r="R25" s="203">
        <f t="shared" si="4"/>
        <v>0.40110130439596142</v>
      </c>
    </row>
    <row r="26" spans="1:18" x14ac:dyDescent="0.3">
      <c r="A26" s="195" t="s">
        <v>68</v>
      </c>
      <c r="B26" s="27" t="s">
        <v>56</v>
      </c>
      <c r="C26" s="11">
        <v>84.98</v>
      </c>
      <c r="D26" s="10">
        <v>36.130000000000003</v>
      </c>
      <c r="E26" s="10" t="s">
        <v>57</v>
      </c>
      <c r="F26" s="27" t="s">
        <v>56</v>
      </c>
      <c r="G26" s="13">
        <v>15850</v>
      </c>
      <c r="H26" s="156">
        <f>$D$22*G26+0.5</f>
        <v>572661</v>
      </c>
      <c r="I26" s="14">
        <v>10000</v>
      </c>
      <c r="J26" s="14">
        <v>23000</v>
      </c>
      <c r="K26" s="14">
        <f t="shared" si="0"/>
        <v>29000</v>
      </c>
      <c r="L26" s="14">
        <f t="shared" si="1"/>
        <v>29000</v>
      </c>
      <c r="M26" s="14">
        <f t="shared" si="2"/>
        <v>29000</v>
      </c>
      <c r="N26" s="14">
        <f t="shared" si="3"/>
        <v>29000</v>
      </c>
      <c r="O26" s="14">
        <f t="shared" si="5"/>
        <v>29000</v>
      </c>
      <c r="P26" s="14">
        <f t="shared" si="6"/>
        <v>52000</v>
      </c>
      <c r="Q26" s="33">
        <f t="shared" si="7"/>
        <v>230000</v>
      </c>
      <c r="R26" s="203">
        <f t="shared" si="4"/>
        <v>0.40163377635285097</v>
      </c>
    </row>
    <row r="27" spans="1:18" x14ac:dyDescent="0.3">
      <c r="A27" s="195" t="s">
        <v>69</v>
      </c>
      <c r="B27" s="155" t="s">
        <v>59</v>
      </c>
      <c r="C27" s="11">
        <v>84.98</v>
      </c>
      <c r="D27" s="10">
        <v>36.130000000000003</v>
      </c>
      <c r="E27" s="10" t="s">
        <v>60</v>
      </c>
      <c r="F27" s="155" t="s">
        <v>59</v>
      </c>
      <c r="G27" s="13">
        <v>17200</v>
      </c>
      <c r="H27" s="156">
        <f t="shared" si="10"/>
        <v>621436</v>
      </c>
      <c r="I27" s="14">
        <v>10000</v>
      </c>
      <c r="J27" s="14">
        <v>25000</v>
      </c>
      <c r="K27" s="14">
        <f t="shared" si="0"/>
        <v>32000</v>
      </c>
      <c r="L27" s="14">
        <f t="shared" si="1"/>
        <v>32000</v>
      </c>
      <c r="M27" s="14">
        <f t="shared" si="2"/>
        <v>32000</v>
      </c>
      <c r="N27" s="14">
        <f t="shared" si="3"/>
        <v>32000</v>
      </c>
      <c r="O27" s="14">
        <f t="shared" si="5"/>
        <v>32000</v>
      </c>
      <c r="P27" s="14">
        <f t="shared" si="6"/>
        <v>54000</v>
      </c>
      <c r="Q27" s="33">
        <f t="shared" si="7"/>
        <v>249000</v>
      </c>
      <c r="R27" s="203">
        <f t="shared" si="4"/>
        <v>0.40068486537632192</v>
      </c>
    </row>
    <row r="28" spans="1:18" x14ac:dyDescent="0.3">
      <c r="A28" s="195" t="s">
        <v>70</v>
      </c>
      <c r="B28" s="155" t="s">
        <v>62</v>
      </c>
      <c r="C28" s="11">
        <v>84.98</v>
      </c>
      <c r="D28" s="10">
        <v>36.130000000000003</v>
      </c>
      <c r="E28" s="10" t="s">
        <v>63</v>
      </c>
      <c r="F28" s="155" t="s">
        <v>62</v>
      </c>
      <c r="G28" s="13">
        <v>17600</v>
      </c>
      <c r="H28" s="156">
        <f t="shared" si="10"/>
        <v>635888</v>
      </c>
      <c r="I28" s="14">
        <v>10000</v>
      </c>
      <c r="J28" s="14">
        <v>30000</v>
      </c>
      <c r="K28" s="14">
        <f t="shared" si="0"/>
        <v>32000</v>
      </c>
      <c r="L28" s="14">
        <f t="shared" si="1"/>
        <v>32000</v>
      </c>
      <c r="M28" s="14">
        <f t="shared" si="2"/>
        <v>32000</v>
      </c>
      <c r="N28" s="14">
        <f t="shared" si="3"/>
        <v>32000</v>
      </c>
      <c r="O28" s="14">
        <f t="shared" si="5"/>
        <v>32000</v>
      </c>
      <c r="P28" s="14">
        <f t="shared" si="6"/>
        <v>55000</v>
      </c>
      <c r="Q28" s="33">
        <f t="shared" si="7"/>
        <v>255000</v>
      </c>
      <c r="R28" s="203">
        <f t="shared" si="4"/>
        <v>0.40101401504667489</v>
      </c>
    </row>
    <row r="29" spans="1:18" x14ac:dyDescent="0.2">
      <c r="A29" s="204"/>
      <c r="B29" s="205"/>
      <c r="C29" s="328" t="s">
        <v>71</v>
      </c>
      <c r="D29" s="328"/>
      <c r="E29" s="328"/>
      <c r="F29" s="329" t="s">
        <v>76</v>
      </c>
      <c r="G29" s="329"/>
      <c r="H29" s="329"/>
      <c r="I29" s="206">
        <f>Q29/2</f>
        <v>20000</v>
      </c>
      <c r="J29" s="206">
        <v>10000</v>
      </c>
      <c r="K29" s="206">
        <v>5000</v>
      </c>
      <c r="L29" s="207"/>
      <c r="M29" s="207"/>
      <c r="N29" s="208"/>
      <c r="O29" s="206">
        <v>5000</v>
      </c>
      <c r="P29" s="207"/>
      <c r="Q29" s="209">
        <f>'[1]사업수지 (종합)'!AA97</f>
        <v>40000</v>
      </c>
      <c r="R29" s="210"/>
    </row>
  </sheetData>
  <mergeCells count="13">
    <mergeCell ref="A1:R1"/>
    <mergeCell ref="H4:H5"/>
    <mergeCell ref="C29:E29"/>
    <mergeCell ref="F29:H29"/>
    <mergeCell ref="A3:B4"/>
    <mergeCell ref="C3:H3"/>
    <mergeCell ref="I3:O3"/>
    <mergeCell ref="Q3:Q5"/>
    <mergeCell ref="R3:R5"/>
    <mergeCell ref="C4:C5"/>
    <mergeCell ref="D4:D5"/>
    <mergeCell ref="E4:F4"/>
    <mergeCell ref="G4:G5"/>
  </mergeCells>
  <phoneticPr fontId="2" type="noConversion"/>
  <printOptions horizontalCentered="1" verticalCentered="1"/>
  <pageMargins left="0.25" right="0.25" top="0.75" bottom="0.75" header="0.3" footer="0.3"/>
  <pageSetup paperSize="9" scale="7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CAF8-2619-4995-9E0F-EC6B21B53FE8}">
  <sheetPr>
    <tabColor rgb="FF92D050"/>
    <pageSetUpPr fitToPage="1"/>
  </sheetPr>
  <dimension ref="A1:X35"/>
  <sheetViews>
    <sheetView zoomScaleNormal="100" workbookViewId="0">
      <selection activeCell="I7" sqref="I7:I9"/>
    </sheetView>
  </sheetViews>
  <sheetFormatPr defaultRowHeight="16.5" x14ac:dyDescent="0.3"/>
  <cols>
    <col min="1" max="5" width="8.625" customWidth="1"/>
    <col min="6" max="6" width="8.625" style="31" customWidth="1"/>
    <col min="7" max="7" width="8.625" customWidth="1"/>
    <col min="8" max="8" width="10.875" bestFit="1" customWidth="1"/>
    <col min="9" max="9" width="8.875" customWidth="1"/>
    <col min="10" max="20" width="8.625" customWidth="1"/>
    <col min="21" max="21" width="10.25" customWidth="1"/>
  </cols>
  <sheetData>
    <row r="1" spans="1:22" ht="31.5" x14ac:dyDescent="0.3">
      <c r="A1" s="325" t="s">
        <v>135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154"/>
    </row>
    <row r="2" spans="1:22" x14ac:dyDescent="0.3">
      <c r="F2"/>
      <c r="S2" s="1" t="s">
        <v>137</v>
      </c>
      <c r="T2" s="2" t="s">
        <v>1</v>
      </c>
      <c r="U2" s="2"/>
    </row>
    <row r="3" spans="1:22" ht="17.25" thickBot="1" x14ac:dyDescent="0.35">
      <c r="A3" s="330" t="s">
        <v>2</v>
      </c>
      <c r="B3" s="331"/>
      <c r="C3" s="334" t="s">
        <v>3</v>
      </c>
      <c r="D3" s="334"/>
      <c r="E3" s="334"/>
      <c r="F3" s="334"/>
      <c r="G3" s="334"/>
      <c r="H3" s="334"/>
      <c r="I3" s="344" t="s">
        <v>4</v>
      </c>
      <c r="J3" s="335" t="s">
        <v>5</v>
      </c>
      <c r="K3" s="336"/>
      <c r="L3" s="336"/>
      <c r="M3" s="336"/>
      <c r="N3" s="336"/>
      <c r="O3" s="336"/>
      <c r="P3" s="336"/>
      <c r="Q3" s="336"/>
      <c r="R3" s="336"/>
      <c r="S3" s="334" t="s">
        <v>6</v>
      </c>
      <c r="T3" s="446" t="s">
        <v>7</v>
      </c>
      <c r="U3" s="437" t="s">
        <v>130</v>
      </c>
      <c r="V3" s="3" t="s">
        <v>8</v>
      </c>
    </row>
    <row r="4" spans="1:22" x14ac:dyDescent="0.3">
      <c r="A4" s="439"/>
      <c r="B4" s="440"/>
      <c r="C4" s="326" t="s">
        <v>9</v>
      </c>
      <c r="D4" s="340" t="s">
        <v>10</v>
      </c>
      <c r="E4" s="374" t="s">
        <v>2</v>
      </c>
      <c r="F4" s="375"/>
      <c r="G4" s="326" t="s">
        <v>11</v>
      </c>
      <c r="H4" s="326" t="s">
        <v>12</v>
      </c>
      <c r="I4" s="345"/>
      <c r="J4" s="4" t="s">
        <v>13</v>
      </c>
      <c r="K4" s="4" t="s">
        <v>14</v>
      </c>
      <c r="L4" s="87" t="s">
        <v>15</v>
      </c>
      <c r="M4" s="263" t="s">
        <v>95</v>
      </c>
      <c r="N4" s="264" t="s">
        <v>96</v>
      </c>
      <c r="O4" s="265" t="s">
        <v>97</v>
      </c>
      <c r="P4" s="264" t="s">
        <v>98</v>
      </c>
      <c r="Q4" s="264" t="s">
        <v>134</v>
      </c>
      <c r="R4" s="266" t="s">
        <v>124</v>
      </c>
      <c r="S4" s="402"/>
      <c r="T4" s="447"/>
      <c r="U4" s="438"/>
      <c r="V4" s="6">
        <v>0.05</v>
      </c>
    </row>
    <row r="5" spans="1:22" x14ac:dyDescent="0.3">
      <c r="A5" s="332"/>
      <c r="B5" s="333"/>
      <c r="C5" s="327"/>
      <c r="D5" s="341"/>
      <c r="E5" s="376"/>
      <c r="F5" s="333"/>
      <c r="G5" s="327"/>
      <c r="H5" s="327"/>
      <c r="I5" s="345"/>
      <c r="J5" s="441" t="s">
        <v>24</v>
      </c>
      <c r="K5" s="441" t="s">
        <v>25</v>
      </c>
      <c r="L5" s="453" t="s">
        <v>81</v>
      </c>
      <c r="M5" s="184">
        <v>0.2</v>
      </c>
      <c r="N5" s="185">
        <v>0.15</v>
      </c>
      <c r="O5" s="185">
        <v>0.2</v>
      </c>
      <c r="P5" s="185">
        <v>0.2</v>
      </c>
      <c r="Q5" s="185">
        <v>0.15</v>
      </c>
      <c r="R5" s="186">
        <v>0.1</v>
      </c>
      <c r="S5" s="347"/>
      <c r="T5" s="448"/>
      <c r="U5" s="438"/>
      <c r="V5" s="6"/>
    </row>
    <row r="6" spans="1:22" ht="21" x14ac:dyDescent="0.3">
      <c r="A6" s="191" t="s">
        <v>21</v>
      </c>
      <c r="B6" s="7" t="s">
        <v>22</v>
      </c>
      <c r="C6" s="327"/>
      <c r="D6" s="341"/>
      <c r="E6" s="7" t="s">
        <v>21</v>
      </c>
      <c r="F6" s="7" t="s">
        <v>23</v>
      </c>
      <c r="G6" s="327"/>
      <c r="H6" s="327"/>
      <c r="I6" s="346"/>
      <c r="J6" s="442"/>
      <c r="K6" s="442"/>
      <c r="L6" s="454"/>
      <c r="M6" s="93" t="s">
        <v>28</v>
      </c>
      <c r="N6" s="8" t="s">
        <v>126</v>
      </c>
      <c r="O6" s="8" t="s">
        <v>127</v>
      </c>
      <c r="P6" s="8" t="s">
        <v>128</v>
      </c>
      <c r="Q6" s="8" t="s">
        <v>119</v>
      </c>
      <c r="R6" s="180" t="s">
        <v>129</v>
      </c>
      <c r="S6" s="347"/>
      <c r="T6" s="448"/>
      <c r="U6" s="438"/>
    </row>
    <row r="7" spans="1:22" x14ac:dyDescent="0.3">
      <c r="A7" s="195" t="s">
        <v>32</v>
      </c>
      <c r="B7" s="10" t="s">
        <v>33</v>
      </c>
      <c r="C7" s="11">
        <v>44.98</v>
      </c>
      <c r="D7" s="10">
        <v>19.55</v>
      </c>
      <c r="E7" s="10" t="s">
        <v>34</v>
      </c>
      <c r="F7" s="12">
        <v>15</v>
      </c>
      <c r="G7" s="40">
        <v>13300</v>
      </c>
      <c r="H7" s="13">
        <f>$D$7*G7</f>
        <v>260015</v>
      </c>
      <c r="I7" s="353" t="s">
        <v>35</v>
      </c>
      <c r="J7" s="14">
        <v>5000</v>
      </c>
      <c r="K7" s="14">
        <v>5000</v>
      </c>
      <c r="L7" s="15">
        <v>5000</v>
      </c>
      <c r="M7" s="168">
        <f>$U7*0.2</f>
        <v>20000</v>
      </c>
      <c r="N7" s="163">
        <f>$U7*0.15</f>
        <v>15000</v>
      </c>
      <c r="O7" s="163">
        <f>($U7*0.2)-$O$35</f>
        <v>15000</v>
      </c>
      <c r="P7" s="163">
        <f>$U7*0.2</f>
        <v>20000</v>
      </c>
      <c r="Q7" s="163">
        <f>($U7*0.15)-$Q$35</f>
        <v>10000</v>
      </c>
      <c r="R7" s="169">
        <f>$U7*0.1</f>
        <v>10000</v>
      </c>
      <c r="S7" s="274">
        <v>105000</v>
      </c>
      <c r="T7" s="275">
        <f>S7/H7</f>
        <v>0.40382285637367077</v>
      </c>
      <c r="U7" s="212">
        <f>($S7+$S$35)-($J7+$K7+$L7+$K$35+$L$35)</f>
        <v>100000</v>
      </c>
    </row>
    <row r="8" spans="1:22" x14ac:dyDescent="0.3">
      <c r="A8" s="195" t="s">
        <v>36</v>
      </c>
      <c r="B8" s="10" t="s">
        <v>37</v>
      </c>
      <c r="C8" s="11">
        <v>44.98</v>
      </c>
      <c r="D8" s="10">
        <v>19.55</v>
      </c>
      <c r="E8" s="10" t="s">
        <v>38</v>
      </c>
      <c r="F8" s="12">
        <v>30</v>
      </c>
      <c r="G8" s="40">
        <v>13850</v>
      </c>
      <c r="H8" s="13">
        <f>$D$7*G8+0.5</f>
        <v>270768</v>
      </c>
      <c r="I8" s="354"/>
      <c r="J8" s="14">
        <v>5000</v>
      </c>
      <c r="K8" s="14">
        <v>5000</v>
      </c>
      <c r="L8" s="15">
        <v>5000</v>
      </c>
      <c r="M8" s="168">
        <f>$U8*0.2</f>
        <v>20800</v>
      </c>
      <c r="N8" s="163">
        <f>$U8*0.15</f>
        <v>15600</v>
      </c>
      <c r="O8" s="163">
        <f>($U8*0.2)-$O$35</f>
        <v>15800</v>
      </c>
      <c r="P8" s="163">
        <f>$U8*0.2</f>
        <v>20800</v>
      </c>
      <c r="Q8" s="163">
        <f>($U8*0.15)-$Q$35</f>
        <v>10600</v>
      </c>
      <c r="R8" s="169">
        <f>$U8*0.1</f>
        <v>10400</v>
      </c>
      <c r="S8" s="274">
        <v>109000</v>
      </c>
      <c r="T8" s="275">
        <f t="shared" ref="T8:T9" si="0">S8/H8</f>
        <v>0.40255864799385449</v>
      </c>
      <c r="U8" s="212">
        <f t="shared" ref="U8:U9" si="1">($S8+$S$35)-($J8+$K8+$L8+$K$35+$L$35)</f>
        <v>104000</v>
      </c>
    </row>
    <row r="9" spans="1:22" x14ac:dyDescent="0.3">
      <c r="A9" s="192" t="s">
        <v>39</v>
      </c>
      <c r="B9" s="10" t="s">
        <v>40</v>
      </c>
      <c r="C9" s="11">
        <v>44.98</v>
      </c>
      <c r="D9" s="10">
        <v>19.55</v>
      </c>
      <c r="E9" s="10" t="s">
        <v>41</v>
      </c>
      <c r="F9" s="12">
        <v>34</v>
      </c>
      <c r="G9" s="40">
        <v>14700</v>
      </c>
      <c r="H9" s="13">
        <f t="shared" ref="H9" si="2">$D$7*G9</f>
        <v>287385</v>
      </c>
      <c r="I9" s="355"/>
      <c r="J9" s="14">
        <v>5000</v>
      </c>
      <c r="K9" s="14">
        <v>5000</v>
      </c>
      <c r="L9" s="15">
        <v>5000</v>
      </c>
      <c r="M9" s="168">
        <f>$U9*0.2</f>
        <v>22000</v>
      </c>
      <c r="N9" s="163">
        <f>$U9*0.15</f>
        <v>16500</v>
      </c>
      <c r="O9" s="163">
        <f>($U9*0.2)-$O$35</f>
        <v>17000</v>
      </c>
      <c r="P9" s="163">
        <f>$U9*0.2</f>
        <v>22000</v>
      </c>
      <c r="Q9" s="163">
        <f>($U9*0.15)-$Q$35</f>
        <v>11500</v>
      </c>
      <c r="R9" s="169">
        <f>$U9*0.1</f>
        <v>11000</v>
      </c>
      <c r="S9" s="274">
        <v>115000</v>
      </c>
      <c r="T9" s="275">
        <f t="shared" si="0"/>
        <v>0.40016006402561022</v>
      </c>
      <c r="U9" s="212">
        <f t="shared" si="1"/>
        <v>110000</v>
      </c>
    </row>
    <row r="10" spans="1:22" ht="18" x14ac:dyDescent="0.3">
      <c r="A10" s="356"/>
      <c r="B10" s="357"/>
      <c r="C10" s="357"/>
      <c r="D10" s="358"/>
      <c r="E10" s="19" t="s">
        <v>42</v>
      </c>
      <c r="F10" s="12">
        <f>SUM(F7:F9)</f>
        <v>79</v>
      </c>
      <c r="G10" s="172"/>
      <c r="H10" s="173"/>
      <c r="I10" s="173"/>
      <c r="J10" s="173"/>
      <c r="K10" s="173"/>
      <c r="L10" s="173"/>
      <c r="M10" s="298"/>
      <c r="N10" s="20"/>
      <c r="O10" s="20"/>
      <c r="P10" s="20"/>
      <c r="Q10" s="20"/>
      <c r="R10" s="287"/>
      <c r="S10" s="351"/>
      <c r="T10" s="443"/>
      <c r="U10" s="193"/>
    </row>
    <row r="11" spans="1:22" x14ac:dyDescent="0.3">
      <c r="A11" s="194" t="s">
        <v>43</v>
      </c>
      <c r="B11" s="10" t="s">
        <v>33</v>
      </c>
      <c r="C11" s="11">
        <v>49.99</v>
      </c>
      <c r="D11" s="10">
        <v>22.18</v>
      </c>
      <c r="E11" s="10" t="s">
        <v>34</v>
      </c>
      <c r="F11" s="12">
        <v>9</v>
      </c>
      <c r="G11" s="40">
        <v>13300</v>
      </c>
      <c r="H11" s="13">
        <f>$D$11*G11</f>
        <v>294994</v>
      </c>
      <c r="I11" s="353" t="s">
        <v>35</v>
      </c>
      <c r="J11" s="14">
        <v>5000</v>
      </c>
      <c r="K11" s="14">
        <v>5000</v>
      </c>
      <c r="L11" s="15">
        <v>5000</v>
      </c>
      <c r="M11" s="168">
        <f>$U11*0.2</f>
        <v>22600</v>
      </c>
      <c r="N11" s="163">
        <f>$U11*0.15</f>
        <v>16950</v>
      </c>
      <c r="O11" s="163">
        <f>($U11*0.2)-$O$35</f>
        <v>17600</v>
      </c>
      <c r="P11" s="163">
        <f>$U11*0.2</f>
        <v>22600</v>
      </c>
      <c r="Q11" s="163">
        <f>($U11*0.15)-$Q$35</f>
        <v>11950</v>
      </c>
      <c r="R11" s="169">
        <f>$U11*0.1</f>
        <v>11300</v>
      </c>
      <c r="S11" s="274">
        <v>118000</v>
      </c>
      <c r="T11" s="275">
        <f>S11/H11</f>
        <v>0.40000813575869337</v>
      </c>
      <c r="U11" s="212">
        <f>($S11+$S$35)-($J11+$K11+$L11+$K$35+$L$35)</f>
        <v>113000</v>
      </c>
    </row>
    <row r="12" spans="1:22" x14ac:dyDescent="0.3">
      <c r="A12" s="195" t="s">
        <v>44</v>
      </c>
      <c r="B12" s="10" t="s">
        <v>37</v>
      </c>
      <c r="C12" s="11">
        <v>49.99</v>
      </c>
      <c r="D12" s="10">
        <v>22.18</v>
      </c>
      <c r="E12" s="10" t="s">
        <v>38</v>
      </c>
      <c r="F12" s="12">
        <v>18</v>
      </c>
      <c r="G12" s="40">
        <v>13850</v>
      </c>
      <c r="H12" s="13">
        <f>$D$11*G12</f>
        <v>307193</v>
      </c>
      <c r="I12" s="354"/>
      <c r="J12" s="14">
        <v>5000</v>
      </c>
      <c r="K12" s="14">
        <v>5000</v>
      </c>
      <c r="L12" s="15">
        <v>5000</v>
      </c>
      <c r="M12" s="168">
        <f>$U12*0.2</f>
        <v>23600</v>
      </c>
      <c r="N12" s="163">
        <f>$U12*0.15</f>
        <v>17700</v>
      </c>
      <c r="O12" s="163">
        <f>($U12*0.2)-$O$35</f>
        <v>18600</v>
      </c>
      <c r="P12" s="163">
        <f>$U12*0.2</f>
        <v>23600</v>
      </c>
      <c r="Q12" s="163">
        <f>($U12*0.15)-$Q$35</f>
        <v>12700</v>
      </c>
      <c r="R12" s="169">
        <f>$U12*0.1</f>
        <v>11800</v>
      </c>
      <c r="S12" s="274">
        <v>123000</v>
      </c>
      <c r="T12" s="275">
        <f t="shared" ref="T12:T13" si="3">S12/H12</f>
        <v>0.40039974869219025</v>
      </c>
      <c r="U12" s="212">
        <f t="shared" ref="U12:U13" si="4">($S12+$S$35)-($J12+$K12+$L12+$K$35+$L$35)</f>
        <v>118000</v>
      </c>
    </row>
    <row r="13" spans="1:22" x14ac:dyDescent="0.3">
      <c r="A13" s="192" t="s">
        <v>45</v>
      </c>
      <c r="B13" s="10" t="s">
        <v>40</v>
      </c>
      <c r="C13" s="11">
        <v>49.99</v>
      </c>
      <c r="D13" s="10">
        <v>22.18</v>
      </c>
      <c r="E13" s="10" t="s">
        <v>41</v>
      </c>
      <c r="F13" s="12">
        <v>21</v>
      </c>
      <c r="G13" s="40">
        <v>14700</v>
      </c>
      <c r="H13" s="13">
        <f>$D$11*G13</f>
        <v>326046</v>
      </c>
      <c r="I13" s="355"/>
      <c r="J13" s="14">
        <v>5000</v>
      </c>
      <c r="K13" s="14">
        <v>5000</v>
      </c>
      <c r="L13" s="15">
        <v>5000</v>
      </c>
      <c r="M13" s="168">
        <f>$U13*0.2</f>
        <v>25200</v>
      </c>
      <c r="N13" s="163">
        <f>$U13*0.15</f>
        <v>18900</v>
      </c>
      <c r="O13" s="163">
        <f>($U13*0.2)-$O$35</f>
        <v>20200</v>
      </c>
      <c r="P13" s="163">
        <f>$U13*0.2</f>
        <v>25200</v>
      </c>
      <c r="Q13" s="163">
        <f>($U13*0.15)-$Q$35</f>
        <v>13900</v>
      </c>
      <c r="R13" s="169">
        <f>$U13*0.1</f>
        <v>12600</v>
      </c>
      <c r="S13" s="274">
        <v>131000</v>
      </c>
      <c r="T13" s="275">
        <f t="shared" si="3"/>
        <v>0.40178379737828407</v>
      </c>
      <c r="U13" s="212">
        <f t="shared" si="4"/>
        <v>126000</v>
      </c>
    </row>
    <row r="14" spans="1:22" ht="18" x14ac:dyDescent="0.3">
      <c r="A14" s="356"/>
      <c r="B14" s="357"/>
      <c r="C14" s="357"/>
      <c r="D14" s="358"/>
      <c r="E14" s="10" t="s">
        <v>42</v>
      </c>
      <c r="F14" s="12">
        <f>SUM(F11:F13)</f>
        <v>48</v>
      </c>
      <c r="G14" s="172"/>
      <c r="H14" s="173"/>
      <c r="I14" s="173"/>
      <c r="J14" s="173"/>
      <c r="K14" s="173"/>
      <c r="L14" s="173"/>
      <c r="M14" s="298"/>
      <c r="N14" s="20"/>
      <c r="O14" s="20"/>
      <c r="P14" s="20"/>
      <c r="Q14" s="20"/>
      <c r="R14" s="287"/>
      <c r="S14" s="351"/>
      <c r="T14" s="443"/>
      <c r="U14" s="193"/>
    </row>
    <row r="15" spans="1:22" x14ac:dyDescent="0.3">
      <c r="A15" s="195" t="s">
        <v>46</v>
      </c>
      <c r="B15" s="10" t="s">
        <v>33</v>
      </c>
      <c r="C15" s="11">
        <v>70.98</v>
      </c>
      <c r="D15" s="23">
        <v>30.33</v>
      </c>
      <c r="E15" s="10" t="s">
        <v>34</v>
      </c>
      <c r="F15" s="12">
        <v>12</v>
      </c>
      <c r="G15" s="276">
        <v>13300</v>
      </c>
      <c r="H15" s="13">
        <f>$D$15*G15</f>
        <v>403389</v>
      </c>
      <c r="I15" s="353" t="s">
        <v>35</v>
      </c>
      <c r="J15" s="14">
        <v>5000</v>
      </c>
      <c r="K15" s="14">
        <v>5000</v>
      </c>
      <c r="L15" s="15">
        <v>5000</v>
      </c>
      <c r="M15" s="168">
        <f>$U15*0.2</f>
        <v>31400</v>
      </c>
      <c r="N15" s="163">
        <f>$U15*0.15</f>
        <v>23550</v>
      </c>
      <c r="O15" s="163">
        <f>($U15*0.2)-$O$35</f>
        <v>26400</v>
      </c>
      <c r="P15" s="163">
        <f>$U15*0.2</f>
        <v>31400</v>
      </c>
      <c r="Q15" s="163">
        <f>($U15*0.15)-$Q$35</f>
        <v>18550</v>
      </c>
      <c r="R15" s="169">
        <f>$U15*0.1</f>
        <v>15700</v>
      </c>
      <c r="S15" s="274">
        <v>162000</v>
      </c>
      <c r="T15" s="275">
        <f>S15/H15</f>
        <v>0.40159746547377345</v>
      </c>
      <c r="U15" s="212">
        <f>($S15+$S$35)-($J15+$K15+$L15+$K$35+$L$35)</f>
        <v>157000</v>
      </c>
    </row>
    <row r="16" spans="1:22" x14ac:dyDescent="0.3">
      <c r="A16" s="195" t="s">
        <v>47</v>
      </c>
      <c r="B16" s="10" t="s">
        <v>37</v>
      </c>
      <c r="C16" s="11">
        <v>70.98</v>
      </c>
      <c r="D16" s="23">
        <v>30.33</v>
      </c>
      <c r="E16" s="10" t="s">
        <v>38</v>
      </c>
      <c r="F16" s="12">
        <v>24</v>
      </c>
      <c r="G16" s="276">
        <v>13850</v>
      </c>
      <c r="H16" s="13">
        <f>$D$15*G16+0.5</f>
        <v>420071</v>
      </c>
      <c r="I16" s="354"/>
      <c r="J16" s="14">
        <v>5000</v>
      </c>
      <c r="K16" s="14">
        <v>5000</v>
      </c>
      <c r="L16" s="15">
        <v>5000</v>
      </c>
      <c r="M16" s="168">
        <f>$U16*0.2</f>
        <v>32800</v>
      </c>
      <c r="N16" s="163">
        <f>$U16*0.15</f>
        <v>24600</v>
      </c>
      <c r="O16" s="163">
        <f>($U16*0.2)-$O$35</f>
        <v>27800</v>
      </c>
      <c r="P16" s="163">
        <f>$U16*0.2</f>
        <v>32800</v>
      </c>
      <c r="Q16" s="163">
        <f>($U16*0.15)-$Q$35</f>
        <v>19600</v>
      </c>
      <c r="R16" s="169">
        <f>$U16*0.1</f>
        <v>16400</v>
      </c>
      <c r="S16" s="274">
        <v>169000</v>
      </c>
      <c r="T16" s="275">
        <f t="shared" ref="T16:T17" si="5">S16/H16</f>
        <v>0.40231294233593845</v>
      </c>
      <c r="U16" s="212">
        <f t="shared" ref="U16:U17" si="6">($S16+$S$35)-($J16+$K16+$L16+$K$35+$L$35)</f>
        <v>164000</v>
      </c>
    </row>
    <row r="17" spans="1:24" x14ac:dyDescent="0.3">
      <c r="A17" s="192" t="s">
        <v>48</v>
      </c>
      <c r="B17" s="10" t="s">
        <v>40</v>
      </c>
      <c r="C17" s="11">
        <v>70.98</v>
      </c>
      <c r="D17" s="23">
        <v>30.33</v>
      </c>
      <c r="E17" s="10" t="s">
        <v>41</v>
      </c>
      <c r="F17" s="12">
        <v>28</v>
      </c>
      <c r="G17" s="276">
        <v>14700</v>
      </c>
      <c r="H17" s="13">
        <f>$D$15*G17</f>
        <v>445851</v>
      </c>
      <c r="I17" s="355"/>
      <c r="J17" s="14">
        <v>5000</v>
      </c>
      <c r="K17" s="14">
        <v>5000</v>
      </c>
      <c r="L17" s="15">
        <v>5000</v>
      </c>
      <c r="M17" s="168">
        <f>$U17*0.2</f>
        <v>34800</v>
      </c>
      <c r="N17" s="163">
        <f>$U17*0.15</f>
        <v>26100</v>
      </c>
      <c r="O17" s="163">
        <f>($U17*0.2)-$O$35</f>
        <v>29800</v>
      </c>
      <c r="P17" s="163">
        <f>$U17*0.2</f>
        <v>34800</v>
      </c>
      <c r="Q17" s="163">
        <f>($U17*0.15)-$Q$35</f>
        <v>21100</v>
      </c>
      <c r="R17" s="169">
        <f>$U17*0.1</f>
        <v>17400</v>
      </c>
      <c r="S17" s="274">
        <v>179000</v>
      </c>
      <c r="T17" s="275">
        <f t="shared" si="5"/>
        <v>0.401479418011847</v>
      </c>
      <c r="U17" s="212">
        <f t="shared" si="6"/>
        <v>174000</v>
      </c>
    </row>
    <row r="18" spans="1:24" ht="18" x14ac:dyDescent="0.3">
      <c r="A18" s="349"/>
      <c r="B18" s="350"/>
      <c r="C18" s="350"/>
      <c r="D18" s="350"/>
      <c r="E18" s="10" t="s">
        <v>42</v>
      </c>
      <c r="F18" s="12">
        <f>SUM(F15:F17)</f>
        <v>64</v>
      </c>
      <c r="G18" s="172"/>
      <c r="H18" s="173"/>
      <c r="I18" s="173"/>
      <c r="J18" s="173"/>
      <c r="K18" s="173"/>
      <c r="L18" s="173"/>
      <c r="M18" s="298"/>
      <c r="N18" s="20"/>
      <c r="O18" s="20"/>
      <c r="P18" s="20"/>
      <c r="Q18" s="20"/>
      <c r="R18" s="287"/>
      <c r="S18" s="351"/>
      <c r="T18" s="443"/>
      <c r="U18" s="193"/>
      <c r="X18" s="25"/>
    </row>
    <row r="19" spans="1:24" x14ac:dyDescent="0.3">
      <c r="A19" s="195" t="s">
        <v>49</v>
      </c>
      <c r="B19" s="10" t="s">
        <v>33</v>
      </c>
      <c r="C19" s="26">
        <v>84.98</v>
      </c>
      <c r="D19" s="18">
        <v>36.130000000000003</v>
      </c>
      <c r="E19" s="10" t="s">
        <v>34</v>
      </c>
      <c r="F19" s="12">
        <v>50</v>
      </c>
      <c r="G19" s="40">
        <v>13100</v>
      </c>
      <c r="H19" s="13">
        <f>$D$19*G19</f>
        <v>473303.00000000006</v>
      </c>
      <c r="I19" s="353" t="s">
        <v>35</v>
      </c>
      <c r="J19" s="14">
        <v>5000</v>
      </c>
      <c r="K19" s="14">
        <v>5000</v>
      </c>
      <c r="L19" s="15">
        <v>10000</v>
      </c>
      <c r="M19" s="168">
        <f t="shared" ref="M19:M25" si="7">$U19*0.2</f>
        <v>36000</v>
      </c>
      <c r="N19" s="163">
        <f t="shared" ref="N19:N25" si="8">$U19*0.15</f>
        <v>27000</v>
      </c>
      <c r="O19" s="163">
        <f t="shared" ref="O19:O25" si="9">($U19*0.2)-$O$35</f>
        <v>31000</v>
      </c>
      <c r="P19" s="163">
        <f t="shared" ref="P19:P25" si="10">$U19*0.2</f>
        <v>36000</v>
      </c>
      <c r="Q19" s="163">
        <f t="shared" ref="Q19:Q25" si="11">($U19*0.15)-$Q$35</f>
        <v>22000</v>
      </c>
      <c r="R19" s="169">
        <f t="shared" ref="R19:R25" si="12">$U19*0.1</f>
        <v>18000</v>
      </c>
      <c r="S19" s="274">
        <v>190000</v>
      </c>
      <c r="T19" s="275">
        <f>S19/H19</f>
        <v>0.40143417641553081</v>
      </c>
      <c r="U19" s="212">
        <f>($S19+$S$35)-($J19+$K19+$L19+$K$35+$L$35)</f>
        <v>180000</v>
      </c>
    </row>
    <row r="20" spans="1:24" x14ac:dyDescent="0.3">
      <c r="A20" s="195" t="s">
        <v>50</v>
      </c>
      <c r="B20" s="10" t="s">
        <v>37</v>
      </c>
      <c r="C20" s="26">
        <v>84.98</v>
      </c>
      <c r="D20" s="18">
        <v>36.130000000000003</v>
      </c>
      <c r="E20" s="10" t="s">
        <v>38</v>
      </c>
      <c r="F20" s="12">
        <v>78</v>
      </c>
      <c r="G20" s="40">
        <v>13550</v>
      </c>
      <c r="H20" s="13">
        <f>$D$19*G20+0.5</f>
        <v>489562.00000000006</v>
      </c>
      <c r="I20" s="354"/>
      <c r="J20" s="14">
        <v>5000</v>
      </c>
      <c r="K20" s="14">
        <v>5000</v>
      </c>
      <c r="L20" s="15">
        <v>10000</v>
      </c>
      <c r="M20" s="168">
        <f t="shared" si="7"/>
        <v>37200</v>
      </c>
      <c r="N20" s="163">
        <f t="shared" si="8"/>
        <v>27900</v>
      </c>
      <c r="O20" s="163">
        <f t="shared" si="9"/>
        <v>32200</v>
      </c>
      <c r="P20" s="163">
        <f t="shared" si="10"/>
        <v>37200</v>
      </c>
      <c r="Q20" s="163">
        <f t="shared" si="11"/>
        <v>22900</v>
      </c>
      <c r="R20" s="169">
        <f t="shared" si="12"/>
        <v>18600</v>
      </c>
      <c r="S20" s="274">
        <v>196000</v>
      </c>
      <c r="T20" s="275">
        <f t="shared" ref="T20:T21" si="13">S20/H20</f>
        <v>0.40035787091318359</v>
      </c>
      <c r="U20" s="212">
        <f t="shared" ref="U20:U21" si="14">($S20+$S$35)-($J20+$K20+$L20+$K$35+$L$35)</f>
        <v>186000</v>
      </c>
    </row>
    <row r="21" spans="1:24" x14ac:dyDescent="0.3">
      <c r="A21" s="195" t="s">
        <v>51</v>
      </c>
      <c r="B21" s="10" t="s">
        <v>40</v>
      </c>
      <c r="C21" s="26">
        <v>84.98</v>
      </c>
      <c r="D21" s="18">
        <v>36.130000000000003</v>
      </c>
      <c r="E21" s="10" t="s">
        <v>41</v>
      </c>
      <c r="F21" s="12">
        <v>104</v>
      </c>
      <c r="G21" s="40">
        <v>14500</v>
      </c>
      <c r="H21" s="13">
        <f t="shared" ref="H21:H25" si="15">$D$19*G21</f>
        <v>523885.00000000006</v>
      </c>
      <c r="I21" s="354"/>
      <c r="J21" s="14">
        <v>5000</v>
      </c>
      <c r="K21" s="14">
        <v>5000</v>
      </c>
      <c r="L21" s="15">
        <v>10000</v>
      </c>
      <c r="M21" s="168">
        <f t="shared" si="7"/>
        <v>40000</v>
      </c>
      <c r="N21" s="163">
        <f t="shared" si="8"/>
        <v>30000</v>
      </c>
      <c r="O21" s="163">
        <f t="shared" si="9"/>
        <v>35000</v>
      </c>
      <c r="P21" s="163">
        <f t="shared" si="10"/>
        <v>40000</v>
      </c>
      <c r="Q21" s="163">
        <f t="shared" si="11"/>
        <v>25000</v>
      </c>
      <c r="R21" s="169">
        <f t="shared" si="12"/>
        <v>20000</v>
      </c>
      <c r="S21" s="274">
        <v>210000</v>
      </c>
      <c r="T21" s="275">
        <f t="shared" si="13"/>
        <v>0.40085133187627053</v>
      </c>
      <c r="U21" s="212">
        <f t="shared" si="14"/>
        <v>200000</v>
      </c>
    </row>
    <row r="22" spans="1:24" x14ac:dyDescent="0.3">
      <c r="A22" s="195" t="s">
        <v>52</v>
      </c>
      <c r="B22" s="27" t="s">
        <v>53</v>
      </c>
      <c r="C22" s="26">
        <v>84.98</v>
      </c>
      <c r="D22" s="18">
        <v>36.130000000000003</v>
      </c>
      <c r="E22" s="10" t="s">
        <v>54</v>
      </c>
      <c r="F22" s="12">
        <v>59</v>
      </c>
      <c r="G22" s="40">
        <v>15250</v>
      </c>
      <c r="H22" s="13">
        <f>$D$19*G22+0.5</f>
        <v>550983</v>
      </c>
      <c r="I22" s="354"/>
      <c r="J22" s="14">
        <v>5000</v>
      </c>
      <c r="K22" s="14">
        <v>5000</v>
      </c>
      <c r="L22" s="15">
        <v>10000</v>
      </c>
      <c r="M22" s="168">
        <f t="shared" si="7"/>
        <v>42200</v>
      </c>
      <c r="N22" s="163">
        <f t="shared" si="8"/>
        <v>31650</v>
      </c>
      <c r="O22" s="163">
        <f t="shared" si="9"/>
        <v>37200</v>
      </c>
      <c r="P22" s="163">
        <f t="shared" si="10"/>
        <v>42200</v>
      </c>
      <c r="Q22" s="163">
        <f t="shared" si="11"/>
        <v>26650</v>
      </c>
      <c r="R22" s="169">
        <f t="shared" si="12"/>
        <v>21100</v>
      </c>
      <c r="S22" s="274">
        <v>221000</v>
      </c>
      <c r="T22" s="275">
        <f>S22/H22</f>
        <v>0.40110130439596142</v>
      </c>
      <c r="U22" s="212">
        <f>($S22+$S$35)-($J22+$K22+$L22+$K$35+$L$35)</f>
        <v>211000</v>
      </c>
    </row>
    <row r="23" spans="1:24" x14ac:dyDescent="0.3">
      <c r="A23" s="195" t="s">
        <v>55</v>
      </c>
      <c r="B23" s="27" t="s">
        <v>56</v>
      </c>
      <c r="C23" s="26">
        <v>84.98</v>
      </c>
      <c r="D23" s="18">
        <v>36.130000000000003</v>
      </c>
      <c r="E23" s="10" t="s">
        <v>57</v>
      </c>
      <c r="F23" s="12">
        <v>65</v>
      </c>
      <c r="G23" s="40">
        <v>15850</v>
      </c>
      <c r="H23" s="13">
        <f>$D$19*G23+0.5</f>
        <v>572661</v>
      </c>
      <c r="I23" s="354"/>
      <c r="J23" s="14">
        <v>5000</v>
      </c>
      <c r="K23" s="14">
        <v>5000</v>
      </c>
      <c r="L23" s="15">
        <v>10000</v>
      </c>
      <c r="M23" s="168">
        <f t="shared" si="7"/>
        <v>44000</v>
      </c>
      <c r="N23" s="163">
        <f t="shared" si="8"/>
        <v>33000</v>
      </c>
      <c r="O23" s="163">
        <f t="shared" si="9"/>
        <v>39000</v>
      </c>
      <c r="P23" s="163">
        <f t="shared" si="10"/>
        <v>44000</v>
      </c>
      <c r="Q23" s="163">
        <f t="shared" si="11"/>
        <v>28000</v>
      </c>
      <c r="R23" s="169">
        <f t="shared" si="12"/>
        <v>22000</v>
      </c>
      <c r="S23" s="274">
        <v>230000</v>
      </c>
      <c r="T23" s="275">
        <f>S23/H23</f>
        <v>0.40163377635285097</v>
      </c>
      <c r="U23" s="212">
        <f>($S23+$S$35)-($J23+$K23+$L23+$K$35+$L$35)</f>
        <v>220000</v>
      </c>
    </row>
    <row r="24" spans="1:24" x14ac:dyDescent="0.3">
      <c r="A24" s="195" t="s">
        <v>58</v>
      </c>
      <c r="B24" s="27" t="s">
        <v>59</v>
      </c>
      <c r="C24" s="26">
        <v>84.98</v>
      </c>
      <c r="D24" s="18">
        <v>36.130000000000003</v>
      </c>
      <c r="E24" s="10" t="s">
        <v>60</v>
      </c>
      <c r="F24" s="12">
        <v>62</v>
      </c>
      <c r="G24" s="40">
        <v>17200</v>
      </c>
      <c r="H24" s="13">
        <f t="shared" si="15"/>
        <v>621436</v>
      </c>
      <c r="I24" s="354"/>
      <c r="J24" s="14">
        <v>5000</v>
      </c>
      <c r="K24" s="14">
        <v>5000</v>
      </c>
      <c r="L24" s="15">
        <v>10000</v>
      </c>
      <c r="M24" s="168">
        <f t="shared" si="7"/>
        <v>47800</v>
      </c>
      <c r="N24" s="163">
        <f t="shared" si="8"/>
        <v>35850</v>
      </c>
      <c r="O24" s="163">
        <f t="shared" si="9"/>
        <v>42800</v>
      </c>
      <c r="P24" s="163">
        <f t="shared" si="10"/>
        <v>47800</v>
      </c>
      <c r="Q24" s="163">
        <f t="shared" si="11"/>
        <v>30850</v>
      </c>
      <c r="R24" s="169">
        <f t="shared" si="12"/>
        <v>23900</v>
      </c>
      <c r="S24" s="274">
        <v>249000</v>
      </c>
      <c r="T24" s="275">
        <f t="shared" ref="T24:T25" si="16">S24/H24</f>
        <v>0.40068486537632192</v>
      </c>
      <c r="U24" s="212">
        <f t="shared" ref="U24:U25" si="17">($S24+$S$35)-($J24+$K24+$L24+$K$35+$L$35)</f>
        <v>239000</v>
      </c>
    </row>
    <row r="25" spans="1:24" x14ac:dyDescent="0.3">
      <c r="A25" s="192" t="s">
        <v>61</v>
      </c>
      <c r="B25" s="27" t="s">
        <v>62</v>
      </c>
      <c r="C25" s="26">
        <v>84.98</v>
      </c>
      <c r="D25" s="18">
        <v>36.130000000000003</v>
      </c>
      <c r="E25" s="10" t="s">
        <v>63</v>
      </c>
      <c r="F25" s="12">
        <v>44</v>
      </c>
      <c r="G25" s="40">
        <v>17600</v>
      </c>
      <c r="H25" s="13">
        <f t="shared" si="15"/>
        <v>635888</v>
      </c>
      <c r="I25" s="355"/>
      <c r="J25" s="14">
        <v>5000</v>
      </c>
      <c r="K25" s="14">
        <v>5000</v>
      </c>
      <c r="L25" s="15">
        <v>10000</v>
      </c>
      <c r="M25" s="168">
        <f t="shared" si="7"/>
        <v>49000</v>
      </c>
      <c r="N25" s="163">
        <f t="shared" si="8"/>
        <v>36750</v>
      </c>
      <c r="O25" s="163">
        <f t="shared" si="9"/>
        <v>44000</v>
      </c>
      <c r="P25" s="163">
        <f t="shared" si="10"/>
        <v>49000</v>
      </c>
      <c r="Q25" s="163">
        <f t="shared" si="11"/>
        <v>31750</v>
      </c>
      <c r="R25" s="169">
        <f t="shared" si="12"/>
        <v>24500</v>
      </c>
      <c r="S25" s="274">
        <v>255000</v>
      </c>
      <c r="T25" s="275">
        <f t="shared" si="16"/>
        <v>0.40101401504667489</v>
      </c>
      <c r="U25" s="212">
        <f t="shared" si="17"/>
        <v>245000</v>
      </c>
    </row>
    <row r="26" spans="1:24" ht="18" x14ac:dyDescent="0.3">
      <c r="A26" s="349"/>
      <c r="B26" s="350"/>
      <c r="C26" s="350"/>
      <c r="D26" s="350"/>
      <c r="E26" s="10" t="s">
        <v>42</v>
      </c>
      <c r="F26" s="12">
        <f>SUM(F19:F25)</f>
        <v>462</v>
      </c>
      <c r="G26" s="172"/>
      <c r="H26" s="173"/>
      <c r="I26" s="173"/>
      <c r="J26" s="173"/>
      <c r="K26" s="173"/>
      <c r="L26" s="173"/>
      <c r="M26" s="285"/>
      <c r="N26" s="20"/>
      <c r="O26" s="20"/>
      <c r="P26" s="20"/>
      <c r="Q26" s="20"/>
      <c r="R26" s="287"/>
      <c r="S26" s="351"/>
      <c r="T26" s="443"/>
      <c r="U26" s="193"/>
    </row>
    <row r="27" spans="1:24" x14ac:dyDescent="0.3">
      <c r="A27" s="195" t="s">
        <v>64</v>
      </c>
      <c r="B27" s="10" t="s">
        <v>33</v>
      </c>
      <c r="C27" s="11">
        <v>84.98</v>
      </c>
      <c r="D27" s="18">
        <v>36.130000000000003</v>
      </c>
      <c r="E27" s="10" t="s">
        <v>34</v>
      </c>
      <c r="F27" s="12">
        <v>3</v>
      </c>
      <c r="G27" s="40">
        <v>13100</v>
      </c>
      <c r="H27" s="13">
        <f>$D$27*G27</f>
        <v>473303.00000000006</v>
      </c>
      <c r="I27" s="353" t="s">
        <v>35</v>
      </c>
      <c r="J27" s="14">
        <v>5000</v>
      </c>
      <c r="K27" s="14">
        <v>5000</v>
      </c>
      <c r="L27" s="15">
        <v>10000</v>
      </c>
      <c r="M27" s="168">
        <f t="shared" ref="M27:M33" si="18">$U27*0.2</f>
        <v>36000</v>
      </c>
      <c r="N27" s="163">
        <f t="shared" ref="N27:N33" si="19">$U27*0.15</f>
        <v>27000</v>
      </c>
      <c r="O27" s="163">
        <f t="shared" ref="O27:O33" si="20">($U27*0.2)-$O$35</f>
        <v>31000</v>
      </c>
      <c r="P27" s="163">
        <f t="shared" ref="P27:P33" si="21">$U27*0.2</f>
        <v>36000</v>
      </c>
      <c r="Q27" s="163">
        <f t="shared" ref="Q27:Q33" si="22">($U27*0.15)-$Q$35</f>
        <v>22000</v>
      </c>
      <c r="R27" s="169">
        <f t="shared" ref="R27:R33" si="23">$U27*0.1</f>
        <v>18000</v>
      </c>
      <c r="S27" s="274">
        <v>190000</v>
      </c>
      <c r="T27" s="275">
        <f>S27/H27</f>
        <v>0.40143417641553081</v>
      </c>
      <c r="U27" s="212">
        <f>($S27+$S$35)-($J27+$K27+$L27+$K$35+$L$35)</f>
        <v>180000</v>
      </c>
    </row>
    <row r="28" spans="1:24" x14ac:dyDescent="0.3">
      <c r="A28" s="195" t="s">
        <v>65</v>
      </c>
      <c r="B28" s="10" t="s">
        <v>37</v>
      </c>
      <c r="C28" s="11">
        <v>84.98</v>
      </c>
      <c r="D28" s="18">
        <v>36.130000000000003</v>
      </c>
      <c r="E28" s="10" t="s">
        <v>38</v>
      </c>
      <c r="F28" s="12">
        <v>6</v>
      </c>
      <c r="G28" s="40">
        <v>13550</v>
      </c>
      <c r="H28" s="13">
        <f>$D$27*G28+0.5</f>
        <v>489562.00000000006</v>
      </c>
      <c r="I28" s="354"/>
      <c r="J28" s="14">
        <v>5000</v>
      </c>
      <c r="K28" s="14">
        <v>5000</v>
      </c>
      <c r="L28" s="15">
        <v>10000</v>
      </c>
      <c r="M28" s="168">
        <f t="shared" si="18"/>
        <v>37200</v>
      </c>
      <c r="N28" s="163">
        <f t="shared" si="19"/>
        <v>27900</v>
      </c>
      <c r="O28" s="163">
        <f t="shared" si="20"/>
        <v>32200</v>
      </c>
      <c r="P28" s="163">
        <f t="shared" si="21"/>
        <v>37200</v>
      </c>
      <c r="Q28" s="163">
        <f t="shared" si="22"/>
        <v>22900</v>
      </c>
      <c r="R28" s="169">
        <f t="shared" si="23"/>
        <v>18600</v>
      </c>
      <c r="S28" s="274">
        <v>196000</v>
      </c>
      <c r="T28" s="275">
        <f t="shared" ref="T28:T29" si="24">S28/H28</f>
        <v>0.40035787091318359</v>
      </c>
      <c r="U28" s="212">
        <f t="shared" ref="U28:U29" si="25">($S28+$S$35)-($J28+$K28+$L28+$K$35+$L$35)</f>
        <v>186000</v>
      </c>
    </row>
    <row r="29" spans="1:24" x14ac:dyDescent="0.3">
      <c r="A29" s="195" t="s">
        <v>66</v>
      </c>
      <c r="B29" s="10" t="s">
        <v>40</v>
      </c>
      <c r="C29" s="11">
        <v>84.98</v>
      </c>
      <c r="D29" s="18">
        <v>36.130000000000003</v>
      </c>
      <c r="E29" s="10" t="s">
        <v>41</v>
      </c>
      <c r="F29" s="12">
        <v>8</v>
      </c>
      <c r="G29" s="40">
        <v>14500</v>
      </c>
      <c r="H29" s="13">
        <f t="shared" ref="H29:H33" si="26">$D$27*G29</f>
        <v>523885.00000000006</v>
      </c>
      <c r="I29" s="354"/>
      <c r="J29" s="14">
        <v>5000</v>
      </c>
      <c r="K29" s="14">
        <v>5000</v>
      </c>
      <c r="L29" s="15">
        <v>10000</v>
      </c>
      <c r="M29" s="168">
        <f t="shared" si="18"/>
        <v>40000</v>
      </c>
      <c r="N29" s="163">
        <f t="shared" si="19"/>
        <v>30000</v>
      </c>
      <c r="O29" s="163">
        <f t="shared" si="20"/>
        <v>35000</v>
      </c>
      <c r="P29" s="163">
        <f t="shared" si="21"/>
        <v>40000</v>
      </c>
      <c r="Q29" s="163">
        <f t="shared" si="22"/>
        <v>25000</v>
      </c>
      <c r="R29" s="169">
        <f t="shared" si="23"/>
        <v>20000</v>
      </c>
      <c r="S29" s="274">
        <v>210000</v>
      </c>
      <c r="T29" s="275">
        <f t="shared" si="24"/>
        <v>0.40085133187627053</v>
      </c>
      <c r="U29" s="212">
        <f t="shared" si="25"/>
        <v>200000</v>
      </c>
    </row>
    <row r="30" spans="1:24" x14ac:dyDescent="0.3">
      <c r="A30" s="195" t="s">
        <v>67</v>
      </c>
      <c r="B30" s="27" t="s">
        <v>53</v>
      </c>
      <c r="C30" s="11">
        <v>84.98</v>
      </c>
      <c r="D30" s="18">
        <v>36.130000000000003</v>
      </c>
      <c r="E30" s="10" t="s">
        <v>54</v>
      </c>
      <c r="F30" s="12">
        <v>5</v>
      </c>
      <c r="G30" s="40">
        <v>15250</v>
      </c>
      <c r="H30" s="13">
        <f>$D$27*G30+0.5</f>
        <v>550983</v>
      </c>
      <c r="I30" s="354"/>
      <c r="J30" s="14">
        <v>5000</v>
      </c>
      <c r="K30" s="14">
        <v>5000</v>
      </c>
      <c r="L30" s="15">
        <v>10000</v>
      </c>
      <c r="M30" s="168">
        <f t="shared" si="18"/>
        <v>42200</v>
      </c>
      <c r="N30" s="163">
        <f t="shared" si="19"/>
        <v>31650</v>
      </c>
      <c r="O30" s="163">
        <f t="shared" si="20"/>
        <v>37200</v>
      </c>
      <c r="P30" s="163">
        <f t="shared" si="21"/>
        <v>42200</v>
      </c>
      <c r="Q30" s="163">
        <f t="shared" si="22"/>
        <v>26650</v>
      </c>
      <c r="R30" s="169">
        <f t="shared" si="23"/>
        <v>21100</v>
      </c>
      <c r="S30" s="274">
        <v>221000</v>
      </c>
      <c r="T30" s="275">
        <f>S30/H30</f>
        <v>0.40110130439596142</v>
      </c>
      <c r="U30" s="212">
        <f>($S30+$S$35)-($J30+$K30+$L30+$K$35+$L$35)</f>
        <v>211000</v>
      </c>
    </row>
    <row r="31" spans="1:24" x14ac:dyDescent="0.3">
      <c r="A31" s="195" t="s">
        <v>68</v>
      </c>
      <c r="B31" s="27" t="s">
        <v>56</v>
      </c>
      <c r="C31" s="11">
        <v>84.98</v>
      </c>
      <c r="D31" s="18">
        <v>36.130000000000003</v>
      </c>
      <c r="E31" s="10" t="s">
        <v>57</v>
      </c>
      <c r="F31" s="12">
        <v>5</v>
      </c>
      <c r="G31" s="40">
        <v>15850</v>
      </c>
      <c r="H31" s="13">
        <f>$D$27*G31+0.5</f>
        <v>572661</v>
      </c>
      <c r="I31" s="354"/>
      <c r="J31" s="14">
        <v>5000</v>
      </c>
      <c r="K31" s="14">
        <v>5000</v>
      </c>
      <c r="L31" s="15">
        <v>10000</v>
      </c>
      <c r="M31" s="168">
        <f t="shared" si="18"/>
        <v>44000</v>
      </c>
      <c r="N31" s="163">
        <f t="shared" si="19"/>
        <v>33000</v>
      </c>
      <c r="O31" s="163">
        <f t="shared" si="20"/>
        <v>39000</v>
      </c>
      <c r="P31" s="163">
        <f t="shared" si="21"/>
        <v>44000</v>
      </c>
      <c r="Q31" s="163">
        <f t="shared" si="22"/>
        <v>28000</v>
      </c>
      <c r="R31" s="169">
        <f t="shared" si="23"/>
        <v>22000</v>
      </c>
      <c r="S31" s="274">
        <v>230000</v>
      </c>
      <c r="T31" s="275">
        <f>S31/H31</f>
        <v>0.40163377635285097</v>
      </c>
      <c r="U31" s="212">
        <f>($S31+$S$35)-($J31+$K31+$L31+$K$35+$L$35)</f>
        <v>220000</v>
      </c>
    </row>
    <row r="32" spans="1:24" x14ac:dyDescent="0.3">
      <c r="A32" s="195" t="s">
        <v>69</v>
      </c>
      <c r="B32" s="27" t="s">
        <v>59</v>
      </c>
      <c r="C32" s="11">
        <v>84.98</v>
      </c>
      <c r="D32" s="18">
        <v>36.130000000000003</v>
      </c>
      <c r="E32" s="10" t="s">
        <v>60</v>
      </c>
      <c r="F32" s="12">
        <v>5</v>
      </c>
      <c r="G32" s="40">
        <v>17200</v>
      </c>
      <c r="H32" s="13">
        <f t="shared" si="26"/>
        <v>621436</v>
      </c>
      <c r="I32" s="354"/>
      <c r="J32" s="14">
        <v>5000</v>
      </c>
      <c r="K32" s="14">
        <v>5000</v>
      </c>
      <c r="L32" s="15">
        <v>10000</v>
      </c>
      <c r="M32" s="168">
        <f t="shared" si="18"/>
        <v>47800</v>
      </c>
      <c r="N32" s="163">
        <f t="shared" si="19"/>
        <v>35850</v>
      </c>
      <c r="O32" s="163">
        <f t="shared" si="20"/>
        <v>42800</v>
      </c>
      <c r="P32" s="163">
        <f t="shared" si="21"/>
        <v>47800</v>
      </c>
      <c r="Q32" s="163">
        <f t="shared" si="22"/>
        <v>30850</v>
      </c>
      <c r="R32" s="169">
        <f t="shared" si="23"/>
        <v>23900</v>
      </c>
      <c r="S32" s="274">
        <v>249000</v>
      </c>
      <c r="T32" s="275">
        <f t="shared" ref="T32:T33" si="27">S32/H32</f>
        <v>0.40068486537632192</v>
      </c>
      <c r="U32" s="212">
        <f t="shared" ref="U32:U33" si="28">($S32+$S$35)-($J32+$K32+$L32+$K$35+$L$35)</f>
        <v>239000</v>
      </c>
    </row>
    <row r="33" spans="1:21" x14ac:dyDescent="0.3">
      <c r="A33" s="192" t="s">
        <v>70</v>
      </c>
      <c r="B33" s="27" t="s">
        <v>62</v>
      </c>
      <c r="C33" s="11">
        <v>84.98</v>
      </c>
      <c r="D33" s="18">
        <v>36.130000000000003</v>
      </c>
      <c r="E33" s="10" t="s">
        <v>63</v>
      </c>
      <c r="F33" s="12">
        <v>4</v>
      </c>
      <c r="G33" s="40">
        <v>17600</v>
      </c>
      <c r="H33" s="13">
        <f t="shared" si="26"/>
        <v>635888</v>
      </c>
      <c r="I33" s="355"/>
      <c r="J33" s="14">
        <v>5000</v>
      </c>
      <c r="K33" s="14">
        <v>5000</v>
      </c>
      <c r="L33" s="15">
        <v>10000</v>
      </c>
      <c r="M33" s="168">
        <f t="shared" si="18"/>
        <v>49000</v>
      </c>
      <c r="N33" s="163">
        <f t="shared" si="19"/>
        <v>36750</v>
      </c>
      <c r="O33" s="163">
        <f t="shared" si="20"/>
        <v>44000</v>
      </c>
      <c r="P33" s="163">
        <f t="shared" si="21"/>
        <v>49000</v>
      </c>
      <c r="Q33" s="163">
        <f t="shared" si="22"/>
        <v>31750</v>
      </c>
      <c r="R33" s="169">
        <f t="shared" si="23"/>
        <v>24500</v>
      </c>
      <c r="S33" s="274">
        <v>255000</v>
      </c>
      <c r="T33" s="275">
        <f t="shared" si="27"/>
        <v>0.40101401504667489</v>
      </c>
      <c r="U33" s="212">
        <f t="shared" si="28"/>
        <v>245000</v>
      </c>
    </row>
    <row r="34" spans="1:21" x14ac:dyDescent="0.3">
      <c r="A34" s="349"/>
      <c r="B34" s="350"/>
      <c r="C34" s="350"/>
      <c r="D34" s="350"/>
      <c r="E34" s="10" t="s">
        <v>42</v>
      </c>
      <c r="F34" s="12">
        <f>SUM(F27:F33)</f>
        <v>36</v>
      </c>
      <c r="G34" s="172"/>
      <c r="H34" s="173"/>
      <c r="I34" s="173"/>
      <c r="J34" s="173"/>
      <c r="K34" s="173"/>
      <c r="L34" s="173"/>
      <c r="M34" s="174"/>
      <c r="N34" s="173"/>
      <c r="O34" s="173"/>
      <c r="P34" s="173"/>
      <c r="Q34" s="173"/>
      <c r="R34" s="175"/>
      <c r="S34" s="173"/>
      <c r="T34" s="173"/>
      <c r="U34" s="196"/>
    </row>
    <row r="35" spans="1:21" ht="17.25" thickBot="1" x14ac:dyDescent="0.25">
      <c r="A35" s="449" t="s">
        <v>71</v>
      </c>
      <c r="B35" s="450"/>
      <c r="C35" s="450"/>
      <c r="D35" s="450"/>
      <c r="E35" s="451"/>
      <c r="F35" s="294">
        <f>SUM(F10,F14,F18,F26,F34)</f>
        <v>689</v>
      </c>
      <c r="G35" s="452" t="s">
        <v>86</v>
      </c>
      <c r="H35" s="452"/>
      <c r="I35" s="295"/>
      <c r="J35" s="296"/>
      <c r="K35" s="296">
        <v>20000</v>
      </c>
      <c r="L35" s="297">
        <v>10000</v>
      </c>
      <c r="M35" s="289"/>
      <c r="N35" s="290"/>
      <c r="O35" s="292">
        <v>5000</v>
      </c>
      <c r="P35" s="292"/>
      <c r="Q35" s="292">
        <v>5000</v>
      </c>
      <c r="R35" s="293"/>
      <c r="S35" s="271">
        <v>40000</v>
      </c>
      <c r="T35" s="272"/>
      <c r="U35" s="273"/>
    </row>
  </sheetData>
  <mergeCells count="32">
    <mergeCell ref="U3:U6"/>
    <mergeCell ref="I15:I17"/>
    <mergeCell ref="A18:D18"/>
    <mergeCell ref="I19:I25"/>
    <mergeCell ref="A26:D26"/>
    <mergeCell ref="S18:T18"/>
    <mergeCell ref="I7:I9"/>
    <mergeCell ref="A10:D10"/>
    <mergeCell ref="I11:I13"/>
    <mergeCell ref="A14:D14"/>
    <mergeCell ref="S10:T10"/>
    <mergeCell ref="C3:H3"/>
    <mergeCell ref="I3:I6"/>
    <mergeCell ref="C4:C6"/>
    <mergeCell ref="D4:D6"/>
    <mergeCell ref="G4:G6"/>
    <mergeCell ref="I27:I33"/>
    <mergeCell ref="A34:D34"/>
    <mergeCell ref="A35:E35"/>
    <mergeCell ref="G35:H35"/>
    <mergeCell ref="A1:T1"/>
    <mergeCell ref="J3:R3"/>
    <mergeCell ref="S3:S6"/>
    <mergeCell ref="T3:T6"/>
    <mergeCell ref="H4:H6"/>
    <mergeCell ref="S26:T26"/>
    <mergeCell ref="A3:B5"/>
    <mergeCell ref="E4:F5"/>
    <mergeCell ref="J5:J6"/>
    <mergeCell ref="K5:K6"/>
    <mergeCell ref="L5:L6"/>
    <mergeCell ref="S14:T14"/>
  </mergeCells>
  <phoneticPr fontId="2" type="noConversion"/>
  <pageMargins left="0.25" right="0.25" top="0.75" bottom="0.75" header="0.3" footer="0.3"/>
  <pageSetup paperSize="9" scale="7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9634-3B9C-426D-B366-4967F75FF917}">
  <sheetPr>
    <tabColor rgb="FF92D050"/>
    <pageSetUpPr fitToPage="1"/>
  </sheetPr>
  <dimension ref="A1:AO46"/>
  <sheetViews>
    <sheetView zoomScaleNormal="100" zoomScaleSheetLayoutView="85" workbookViewId="0">
      <selection activeCell="I7" sqref="I7:I9"/>
    </sheetView>
  </sheetViews>
  <sheetFormatPr defaultColWidth="10" defaultRowHeight="13.5" x14ac:dyDescent="0.3"/>
  <cols>
    <col min="1" max="3" width="7.25" style="73" customWidth="1"/>
    <col min="4" max="4" width="8.25" style="73" customWidth="1"/>
    <col min="5" max="5" width="6.25" style="73" customWidth="1"/>
    <col min="6" max="6" width="6.625" style="73" customWidth="1"/>
    <col min="7" max="7" width="9.375" style="73" customWidth="1"/>
    <col min="8" max="8" width="13.375" style="73" customWidth="1"/>
    <col min="9" max="9" width="7.25" style="73" customWidth="1"/>
    <col min="10" max="21" width="8.625" style="73" customWidth="1"/>
    <col min="22" max="22" width="10.25" style="73" customWidth="1"/>
    <col min="23" max="23" width="8" style="74" customWidth="1"/>
    <col min="24" max="31" width="6.5" style="75" customWidth="1"/>
    <col min="32" max="39" width="10.875" style="76" customWidth="1"/>
    <col min="40" max="40" width="12.125" style="77" bestFit="1" customWidth="1"/>
    <col min="41" max="41" width="12.125" style="75" bestFit="1" customWidth="1"/>
    <col min="42" max="16384" width="10" style="73"/>
  </cols>
  <sheetData>
    <row r="1" spans="1:41" ht="36" customHeight="1" x14ac:dyDescent="0.3">
      <c r="A1" s="325" t="s">
        <v>133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154"/>
    </row>
    <row r="2" spans="1:41" s="79" customFormat="1" ht="12.75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T2" s="80" t="s">
        <v>123</v>
      </c>
      <c r="U2" s="81" t="s">
        <v>1</v>
      </c>
      <c r="V2" s="81"/>
      <c r="W2" s="82"/>
      <c r="X2" s="83"/>
      <c r="Y2" s="84"/>
      <c r="AB2" s="84"/>
      <c r="AC2" s="84"/>
      <c r="AD2" s="84"/>
      <c r="AE2" s="84"/>
      <c r="AF2" s="85">
        <f>'[3]사업수지 (종합)'!P181</f>
        <v>-985479.91292315722</v>
      </c>
      <c r="AG2" s="85"/>
      <c r="AH2" s="85"/>
      <c r="AI2" s="85"/>
      <c r="AJ2" s="85"/>
      <c r="AK2" s="85"/>
      <c r="AL2" s="85"/>
      <c r="AM2" s="85"/>
      <c r="AN2" s="86"/>
      <c r="AO2" s="84"/>
    </row>
    <row r="3" spans="1:41" s="79" customFormat="1" ht="17.25" customHeight="1" thickBot="1" x14ac:dyDescent="0.35">
      <c r="A3" s="396" t="s">
        <v>92</v>
      </c>
      <c r="B3" s="397"/>
      <c r="C3" s="334" t="s">
        <v>3</v>
      </c>
      <c r="D3" s="334"/>
      <c r="E3" s="334"/>
      <c r="F3" s="334"/>
      <c r="G3" s="334"/>
      <c r="H3" s="334"/>
      <c r="I3" s="400" t="s">
        <v>93</v>
      </c>
      <c r="J3" s="400" t="s">
        <v>5</v>
      </c>
      <c r="K3" s="400"/>
      <c r="L3" s="400"/>
      <c r="M3" s="400"/>
      <c r="N3" s="401"/>
      <c r="O3" s="401"/>
      <c r="P3" s="401"/>
      <c r="Q3" s="401"/>
      <c r="R3" s="401"/>
      <c r="S3" s="401"/>
      <c r="T3" s="334" t="s">
        <v>6</v>
      </c>
      <c r="U3" s="455" t="s">
        <v>7</v>
      </c>
      <c r="V3" s="437" t="s">
        <v>130</v>
      </c>
      <c r="W3" s="84" t="s">
        <v>8</v>
      </c>
      <c r="X3" s="84"/>
      <c r="Y3" s="84"/>
      <c r="Z3" s="84"/>
      <c r="AA3" s="84"/>
      <c r="AB3" s="84"/>
      <c r="AC3" s="84"/>
      <c r="AD3" s="84"/>
      <c r="AE3" s="84"/>
      <c r="AF3" s="85"/>
      <c r="AG3" s="85"/>
      <c r="AH3" s="85"/>
      <c r="AI3" s="85"/>
      <c r="AJ3" s="85"/>
      <c r="AK3" s="85"/>
      <c r="AL3" s="85"/>
      <c r="AM3" s="85"/>
      <c r="AN3" s="86"/>
      <c r="AO3" s="84"/>
    </row>
    <row r="4" spans="1:41" s="79" customFormat="1" ht="17.25" customHeight="1" x14ac:dyDescent="0.3">
      <c r="A4" s="461"/>
      <c r="B4" s="462"/>
      <c r="C4" s="326" t="s">
        <v>9</v>
      </c>
      <c r="D4" s="340" t="s">
        <v>94</v>
      </c>
      <c r="E4" s="374" t="s">
        <v>2</v>
      </c>
      <c r="F4" s="375"/>
      <c r="G4" s="326" t="s">
        <v>11</v>
      </c>
      <c r="H4" s="326" t="s">
        <v>12</v>
      </c>
      <c r="I4" s="340"/>
      <c r="J4" s="157" t="s">
        <v>13</v>
      </c>
      <c r="K4" s="4" t="s">
        <v>14</v>
      </c>
      <c r="L4" s="157" t="s">
        <v>15</v>
      </c>
      <c r="M4" s="87" t="s">
        <v>95</v>
      </c>
      <c r="N4" s="181" t="s">
        <v>17</v>
      </c>
      <c r="O4" s="182" t="s">
        <v>18</v>
      </c>
      <c r="P4" s="182" t="s">
        <v>19</v>
      </c>
      <c r="Q4" s="182" t="s">
        <v>20</v>
      </c>
      <c r="R4" s="182" t="s">
        <v>124</v>
      </c>
      <c r="S4" s="183" t="s">
        <v>125</v>
      </c>
      <c r="T4" s="402"/>
      <c r="U4" s="456"/>
      <c r="V4" s="438"/>
      <c r="W4" s="92">
        <v>0.05</v>
      </c>
      <c r="X4" s="84"/>
      <c r="Y4" s="84"/>
      <c r="Z4" s="84"/>
      <c r="AA4" s="84"/>
      <c r="AB4" s="84"/>
      <c r="AC4" s="84"/>
      <c r="AD4" s="84"/>
      <c r="AE4" s="84"/>
      <c r="AF4" s="85"/>
      <c r="AG4" s="85"/>
      <c r="AH4" s="85"/>
      <c r="AI4" s="85"/>
      <c r="AJ4" s="85"/>
      <c r="AK4" s="85"/>
      <c r="AL4" s="85"/>
      <c r="AM4" s="85"/>
      <c r="AN4" s="86"/>
      <c r="AO4" s="84"/>
    </row>
    <row r="5" spans="1:41" s="79" customFormat="1" ht="17.25" customHeight="1" x14ac:dyDescent="0.3">
      <c r="A5" s="398"/>
      <c r="B5" s="399"/>
      <c r="C5" s="326"/>
      <c r="D5" s="340"/>
      <c r="E5" s="376"/>
      <c r="F5" s="333"/>
      <c r="G5" s="326"/>
      <c r="H5" s="326"/>
      <c r="I5" s="340"/>
      <c r="J5" s="441" t="s">
        <v>24</v>
      </c>
      <c r="K5" s="441" t="s">
        <v>102</v>
      </c>
      <c r="L5" s="441" t="s">
        <v>81</v>
      </c>
      <c r="M5" s="453" t="s">
        <v>103</v>
      </c>
      <c r="N5" s="184">
        <v>0.2</v>
      </c>
      <c r="O5" s="185">
        <v>0.15</v>
      </c>
      <c r="P5" s="185">
        <v>0.2</v>
      </c>
      <c r="Q5" s="185">
        <v>0.2</v>
      </c>
      <c r="R5" s="185">
        <v>0.15</v>
      </c>
      <c r="S5" s="186">
        <v>0.1</v>
      </c>
      <c r="T5" s="402"/>
      <c r="U5" s="456"/>
      <c r="V5" s="438"/>
      <c r="W5" s="92"/>
      <c r="X5" s="84"/>
      <c r="Y5" s="84"/>
      <c r="Z5" s="84"/>
      <c r="AA5" s="84"/>
      <c r="AB5" s="84"/>
      <c r="AC5" s="84"/>
      <c r="AD5" s="84"/>
      <c r="AE5" s="84"/>
      <c r="AF5" s="85"/>
      <c r="AG5" s="85"/>
      <c r="AH5" s="85"/>
      <c r="AI5" s="85"/>
      <c r="AJ5" s="85"/>
      <c r="AK5" s="85"/>
      <c r="AL5" s="85"/>
      <c r="AM5" s="85"/>
      <c r="AN5" s="86"/>
      <c r="AO5" s="84"/>
    </row>
    <row r="6" spans="1:41" s="79" customFormat="1" ht="24.75" customHeight="1" x14ac:dyDescent="0.3">
      <c r="A6" s="213" t="s">
        <v>100</v>
      </c>
      <c r="B6" s="157" t="s">
        <v>22</v>
      </c>
      <c r="C6" s="326"/>
      <c r="D6" s="340"/>
      <c r="E6" s="157" t="s">
        <v>21</v>
      </c>
      <c r="F6" s="157" t="s">
        <v>101</v>
      </c>
      <c r="G6" s="326"/>
      <c r="H6" s="326"/>
      <c r="I6" s="340"/>
      <c r="J6" s="458"/>
      <c r="K6" s="458"/>
      <c r="L6" s="458"/>
      <c r="M6" s="459"/>
      <c r="N6" s="93" t="s">
        <v>28</v>
      </c>
      <c r="O6" s="8" t="s">
        <v>126</v>
      </c>
      <c r="P6" s="8" t="s">
        <v>127</v>
      </c>
      <c r="Q6" s="8" t="s">
        <v>128</v>
      </c>
      <c r="R6" s="8" t="s">
        <v>119</v>
      </c>
      <c r="S6" s="180" t="s">
        <v>129</v>
      </c>
      <c r="T6" s="347"/>
      <c r="U6" s="457"/>
      <c r="V6" s="460"/>
      <c r="W6" s="82" t="s">
        <v>101</v>
      </c>
      <c r="X6" s="84"/>
      <c r="Y6" s="84"/>
      <c r="Z6" s="84"/>
      <c r="AA6" s="84"/>
      <c r="AB6" s="84"/>
      <c r="AC6" s="84"/>
      <c r="AD6" s="84"/>
      <c r="AE6" s="84"/>
      <c r="AF6" s="85" t="s">
        <v>105</v>
      </c>
      <c r="AG6" s="85" t="s">
        <v>106</v>
      </c>
      <c r="AH6" s="85" t="s">
        <v>107</v>
      </c>
      <c r="AI6" s="85" t="s">
        <v>108</v>
      </c>
      <c r="AJ6" s="85" t="s">
        <v>109</v>
      </c>
      <c r="AK6" s="85" t="s">
        <v>110</v>
      </c>
      <c r="AL6" s="85" t="s">
        <v>111</v>
      </c>
      <c r="AM6" s="85" t="s">
        <v>112</v>
      </c>
      <c r="AN6" s="86" t="s">
        <v>113</v>
      </c>
      <c r="AO6" s="94" t="s">
        <v>114</v>
      </c>
    </row>
    <row r="7" spans="1:41" s="79" customFormat="1" ht="17.25" customHeight="1" x14ac:dyDescent="0.3">
      <c r="A7" s="214" t="s">
        <v>32</v>
      </c>
      <c r="B7" s="95" t="s">
        <v>33</v>
      </c>
      <c r="C7" s="96">
        <v>44.98</v>
      </c>
      <c r="D7" s="95">
        <v>19.55</v>
      </c>
      <c r="E7" s="95" t="s">
        <v>34</v>
      </c>
      <c r="F7" s="97">
        <v>15</v>
      </c>
      <c r="G7" s="98">
        <v>10770</v>
      </c>
      <c r="H7" s="158">
        <f>$D$7*G7</f>
        <v>210553.5</v>
      </c>
      <c r="I7" s="389" t="s">
        <v>5</v>
      </c>
      <c r="J7" s="99">
        <v>5000</v>
      </c>
      <c r="K7" s="99">
        <v>5000</v>
      </c>
      <c r="L7" s="99">
        <v>5000</v>
      </c>
      <c r="M7" s="221">
        <v>5000</v>
      </c>
      <c r="N7" s="168">
        <f>$V7*0.2</f>
        <v>14000</v>
      </c>
      <c r="O7" s="163">
        <f>$V7*0.15</f>
        <v>10500</v>
      </c>
      <c r="P7" s="163">
        <f>$V7*0.2</f>
        <v>14000</v>
      </c>
      <c r="Q7" s="163">
        <f>$V7*0.2</f>
        <v>14000</v>
      </c>
      <c r="R7" s="163">
        <f>($V7*0.15)-$R$35</f>
        <v>5500</v>
      </c>
      <c r="S7" s="169">
        <f>$V7*0.1</f>
        <v>7000</v>
      </c>
      <c r="T7" s="243">
        <v>85000</v>
      </c>
      <c r="U7" s="244">
        <f>T7/H7</f>
        <v>0.40369787251221184</v>
      </c>
      <c r="V7" s="236">
        <f>($T7+$T$35)-($J7+$K7+$L7+$M7+$K$35+$L$35+$M$35)</f>
        <v>70000</v>
      </c>
      <c r="W7" s="104">
        <f>[3]모집차수별세부매출!K29</f>
        <v>11</v>
      </c>
      <c r="X7" s="105">
        <f>(J7/H7)</f>
        <v>2.3746933677188931E-2</v>
      </c>
      <c r="Y7" s="105">
        <f>(K7/H7)</f>
        <v>2.3746933677188931E-2</v>
      </c>
      <c r="Z7" s="105">
        <f>(L7/H7)</f>
        <v>2.3746933677188931E-2</v>
      </c>
      <c r="AA7" s="105">
        <f>(M7/H7)</f>
        <v>2.3746933677188931E-2</v>
      </c>
      <c r="AB7" s="105">
        <f>(N7/H7)</f>
        <v>6.6491414296129009E-2</v>
      </c>
      <c r="AC7" s="105">
        <f>(O7/H7)</f>
        <v>4.9868560722096757E-2</v>
      </c>
      <c r="AD7" s="105">
        <f>(P7/H7)</f>
        <v>6.6491414296129009E-2</v>
      </c>
      <c r="AE7" s="105">
        <f>(S7/H7)</f>
        <v>3.3245707148064504E-2</v>
      </c>
      <c r="AF7" s="106">
        <f>J7*W7</f>
        <v>55000</v>
      </c>
      <c r="AG7" s="106">
        <f>K7*W7</f>
        <v>55000</v>
      </c>
      <c r="AH7" s="106">
        <f>L7*W7</f>
        <v>55000</v>
      </c>
      <c r="AI7" s="106">
        <f>M7*W7</f>
        <v>55000</v>
      </c>
      <c r="AJ7" s="106">
        <f>N7*W7</f>
        <v>154000</v>
      </c>
      <c r="AK7" s="106">
        <f>O7*W7</f>
        <v>115500</v>
      </c>
      <c r="AL7" s="106">
        <f>P7*W7</f>
        <v>154000</v>
      </c>
      <c r="AM7" s="106">
        <f>S7*W7</f>
        <v>77000</v>
      </c>
      <c r="AN7" s="86">
        <f>T7*W7</f>
        <v>935000</v>
      </c>
      <c r="AO7" s="94">
        <f>H7*W7</f>
        <v>2316088.5</v>
      </c>
    </row>
    <row r="8" spans="1:41" s="79" customFormat="1" ht="17.25" customHeight="1" x14ac:dyDescent="0.3">
      <c r="A8" s="215" t="s">
        <v>36</v>
      </c>
      <c r="B8" s="107" t="s">
        <v>37</v>
      </c>
      <c r="C8" s="108">
        <v>44.98</v>
      </c>
      <c r="D8" s="107">
        <v>19.55</v>
      </c>
      <c r="E8" s="107" t="s">
        <v>38</v>
      </c>
      <c r="F8" s="109">
        <v>30</v>
      </c>
      <c r="G8" s="98">
        <v>11290</v>
      </c>
      <c r="H8" s="158">
        <f t="shared" ref="H8:H9" si="0">$D$7*G8</f>
        <v>220719.5</v>
      </c>
      <c r="I8" s="389"/>
      <c r="J8" s="110">
        <v>5000</v>
      </c>
      <c r="K8" s="110">
        <v>5000</v>
      </c>
      <c r="L8" s="110">
        <v>5000</v>
      </c>
      <c r="M8" s="222">
        <v>5000</v>
      </c>
      <c r="N8" s="168">
        <f t="shared" ref="N8:N9" si="1">$V8*0.2</f>
        <v>14800</v>
      </c>
      <c r="O8" s="163">
        <f t="shared" ref="O8:O9" si="2">$V8*0.15</f>
        <v>11100</v>
      </c>
      <c r="P8" s="163">
        <f t="shared" ref="P8:Q9" si="3">$V8*0.2</f>
        <v>14800</v>
      </c>
      <c r="Q8" s="163">
        <f t="shared" si="3"/>
        <v>14800</v>
      </c>
      <c r="R8" s="163">
        <f t="shared" ref="R8:R9" si="4">($V8*0.15)-$R$35</f>
        <v>6100</v>
      </c>
      <c r="S8" s="169">
        <f t="shared" ref="S8:S9" si="5">$V8*0.1</f>
        <v>7400</v>
      </c>
      <c r="T8" s="243">
        <v>89000</v>
      </c>
      <c r="U8" s="244">
        <f t="shared" ref="U8:U9" si="6">T8/H8</f>
        <v>0.40322671988655284</v>
      </c>
      <c r="V8" s="236">
        <f>($T8+$T$35)-($J8+$K8+$L8+$M8+$K$35+$L$35+$M$35)</f>
        <v>74000</v>
      </c>
      <c r="W8" s="104">
        <f>[3]모집차수별세부매출!K30</f>
        <v>22</v>
      </c>
      <c r="X8" s="105">
        <f t="shared" ref="X8:X9" si="7">(J8/H8)</f>
        <v>2.2653186510480497E-2</v>
      </c>
      <c r="Y8" s="105">
        <f t="shared" ref="Y8:Y9" si="8">(K8/H8)</f>
        <v>2.2653186510480497E-2</v>
      </c>
      <c r="Z8" s="105">
        <f t="shared" ref="Z8:Z9" si="9">(L8/H8)</f>
        <v>2.2653186510480497E-2</v>
      </c>
      <c r="AA8" s="105">
        <f t="shared" ref="AA8:AA9" si="10">(M8/H8)</f>
        <v>2.2653186510480497E-2</v>
      </c>
      <c r="AB8" s="105">
        <f t="shared" ref="AB8:AB9" si="11">(N8/H8)</f>
        <v>6.7053432071022268E-2</v>
      </c>
      <c r="AC8" s="105">
        <f t="shared" ref="AC8:AC9" si="12">(O8/H8)</f>
        <v>5.0290074053266701E-2</v>
      </c>
      <c r="AD8" s="105">
        <f t="shared" ref="AD8:AD9" si="13">(P8/H8)</f>
        <v>6.7053432071022268E-2</v>
      </c>
      <c r="AE8" s="105">
        <f t="shared" ref="AE8:AE9" si="14">(S8/H8)</f>
        <v>3.3526716035511134E-2</v>
      </c>
      <c r="AF8" s="106">
        <f t="shared" ref="AF8:AF9" si="15">J8*W8</f>
        <v>110000</v>
      </c>
      <c r="AG8" s="106">
        <f t="shared" ref="AG8:AG9" si="16">K8*W8</f>
        <v>110000</v>
      </c>
      <c r="AH8" s="106">
        <f t="shared" ref="AH8:AH9" si="17">L8*W8</f>
        <v>110000</v>
      </c>
      <c r="AI8" s="106">
        <f t="shared" ref="AI8:AI9" si="18">M8*W8</f>
        <v>110000</v>
      </c>
      <c r="AJ8" s="106">
        <f t="shared" ref="AJ8:AJ9" si="19">N8*W8</f>
        <v>325600</v>
      </c>
      <c r="AK8" s="106">
        <f t="shared" ref="AK8:AK9" si="20">O8*W8</f>
        <v>244200</v>
      </c>
      <c r="AL8" s="106">
        <f t="shared" ref="AL8:AL9" si="21">P8*W8</f>
        <v>325600</v>
      </c>
      <c r="AM8" s="106">
        <f t="shared" ref="AM8:AM9" si="22">S8*W8</f>
        <v>162800</v>
      </c>
      <c r="AN8" s="86">
        <f t="shared" ref="AN8:AN9" si="23">T8*W8</f>
        <v>1958000</v>
      </c>
      <c r="AO8" s="94">
        <f t="shared" ref="AO8:AO9" si="24">H8*W8</f>
        <v>4855829</v>
      </c>
    </row>
    <row r="9" spans="1:41" s="79" customFormat="1" ht="17.25" customHeight="1" x14ac:dyDescent="0.3">
      <c r="A9" s="215" t="s">
        <v>39</v>
      </c>
      <c r="B9" s="107" t="s">
        <v>40</v>
      </c>
      <c r="C9" s="108">
        <v>44.98</v>
      </c>
      <c r="D9" s="107">
        <v>19.55</v>
      </c>
      <c r="E9" s="107" t="s">
        <v>41</v>
      </c>
      <c r="F9" s="109">
        <v>34</v>
      </c>
      <c r="G9" s="98">
        <v>12090</v>
      </c>
      <c r="H9" s="158">
        <f t="shared" si="0"/>
        <v>236359.5</v>
      </c>
      <c r="I9" s="389"/>
      <c r="J9" s="110">
        <v>5000</v>
      </c>
      <c r="K9" s="110">
        <v>5000</v>
      </c>
      <c r="L9" s="110">
        <v>5000</v>
      </c>
      <c r="M9" s="222">
        <v>5000</v>
      </c>
      <c r="N9" s="168">
        <f t="shared" si="1"/>
        <v>16000</v>
      </c>
      <c r="O9" s="163">
        <f t="shared" si="2"/>
        <v>12000</v>
      </c>
      <c r="P9" s="163">
        <f t="shared" si="3"/>
        <v>16000</v>
      </c>
      <c r="Q9" s="163">
        <f t="shared" si="3"/>
        <v>16000</v>
      </c>
      <c r="R9" s="163">
        <f t="shared" si="4"/>
        <v>7000</v>
      </c>
      <c r="S9" s="169">
        <f t="shared" si="5"/>
        <v>8000</v>
      </c>
      <c r="T9" s="243">
        <v>95000</v>
      </c>
      <c r="U9" s="244">
        <f t="shared" si="6"/>
        <v>0.40193011070001416</v>
      </c>
      <c r="V9" s="236">
        <f t="shared" ref="V9" si="25">($T9+$T$35)-($J9+$K9+$L9+$M9+$K$35+$L$35+$M$35)</f>
        <v>80000</v>
      </c>
      <c r="W9" s="104">
        <f>[3]모집차수별세부매출!K31</f>
        <v>23</v>
      </c>
      <c r="X9" s="105">
        <f t="shared" si="7"/>
        <v>2.1154216352632326E-2</v>
      </c>
      <c r="Y9" s="105">
        <f t="shared" si="8"/>
        <v>2.1154216352632326E-2</v>
      </c>
      <c r="Z9" s="105">
        <f t="shared" si="9"/>
        <v>2.1154216352632326E-2</v>
      </c>
      <c r="AA9" s="105">
        <f t="shared" si="10"/>
        <v>2.1154216352632326E-2</v>
      </c>
      <c r="AB9" s="105">
        <f t="shared" si="11"/>
        <v>6.7693492328423435E-2</v>
      </c>
      <c r="AC9" s="105">
        <f t="shared" si="12"/>
        <v>5.077011924631758E-2</v>
      </c>
      <c r="AD9" s="105">
        <f t="shared" si="13"/>
        <v>6.7693492328423435E-2</v>
      </c>
      <c r="AE9" s="105">
        <f t="shared" si="14"/>
        <v>3.3846746164211718E-2</v>
      </c>
      <c r="AF9" s="106">
        <f t="shared" si="15"/>
        <v>115000</v>
      </c>
      <c r="AG9" s="106">
        <f t="shared" si="16"/>
        <v>115000</v>
      </c>
      <c r="AH9" s="106">
        <f t="shared" si="17"/>
        <v>115000</v>
      </c>
      <c r="AI9" s="106">
        <f t="shared" si="18"/>
        <v>115000</v>
      </c>
      <c r="AJ9" s="106">
        <f t="shared" si="19"/>
        <v>368000</v>
      </c>
      <c r="AK9" s="106">
        <f t="shared" si="20"/>
        <v>276000</v>
      </c>
      <c r="AL9" s="106">
        <f t="shared" si="21"/>
        <v>368000</v>
      </c>
      <c r="AM9" s="106">
        <f t="shared" si="22"/>
        <v>184000</v>
      </c>
      <c r="AN9" s="86">
        <f t="shared" si="23"/>
        <v>2185000</v>
      </c>
      <c r="AO9" s="94">
        <f t="shared" si="24"/>
        <v>5436268.5</v>
      </c>
    </row>
    <row r="10" spans="1:41" s="79" customFormat="1" ht="17.25" customHeight="1" x14ac:dyDescent="0.3">
      <c r="A10" s="383"/>
      <c r="B10" s="384"/>
      <c r="C10" s="384"/>
      <c r="D10" s="385"/>
      <c r="E10" s="111" t="s">
        <v>115</v>
      </c>
      <c r="F10" s="112">
        <f>SUM(F7:F9)</f>
        <v>79</v>
      </c>
      <c r="G10" s="386"/>
      <c r="H10" s="387"/>
      <c r="I10" s="387"/>
      <c r="J10" s="387"/>
      <c r="K10" s="387"/>
      <c r="L10" s="387"/>
      <c r="M10" s="387"/>
      <c r="N10" s="229"/>
      <c r="O10" s="225"/>
      <c r="P10" s="224"/>
      <c r="Q10" s="224"/>
      <c r="R10" s="224"/>
      <c r="S10" s="230"/>
      <c r="T10" s="228"/>
      <c r="U10" s="226"/>
      <c r="V10" s="237"/>
      <c r="W10" s="116">
        <f>SUM(W7:W9)</f>
        <v>56</v>
      </c>
      <c r="X10" s="105"/>
      <c r="Y10" s="105"/>
      <c r="Z10" s="105"/>
      <c r="AA10" s="105"/>
      <c r="AB10" s="105"/>
      <c r="AC10" s="105"/>
      <c r="AD10" s="105"/>
      <c r="AE10" s="105"/>
      <c r="AF10" s="117">
        <f t="shared" ref="AF10:AO10" si="26">SUM(AF7:AF9)</f>
        <v>280000</v>
      </c>
      <c r="AG10" s="117">
        <f t="shared" si="26"/>
        <v>280000</v>
      </c>
      <c r="AH10" s="117">
        <f t="shared" si="26"/>
        <v>280000</v>
      </c>
      <c r="AI10" s="117">
        <f t="shared" si="26"/>
        <v>280000</v>
      </c>
      <c r="AJ10" s="117">
        <f t="shared" si="26"/>
        <v>847600</v>
      </c>
      <c r="AK10" s="117">
        <f t="shared" si="26"/>
        <v>635700</v>
      </c>
      <c r="AL10" s="117">
        <f t="shared" si="26"/>
        <v>847600</v>
      </c>
      <c r="AM10" s="117">
        <f t="shared" si="26"/>
        <v>423800</v>
      </c>
      <c r="AN10" s="117">
        <f t="shared" si="26"/>
        <v>5078000</v>
      </c>
      <c r="AO10" s="117">
        <f t="shared" si="26"/>
        <v>12608186</v>
      </c>
    </row>
    <row r="11" spans="1:41" s="79" customFormat="1" ht="17.25" customHeight="1" x14ac:dyDescent="0.3">
      <c r="A11" s="215" t="s">
        <v>43</v>
      </c>
      <c r="B11" s="107" t="s">
        <v>33</v>
      </c>
      <c r="C11" s="108">
        <v>49.99</v>
      </c>
      <c r="D11" s="107">
        <v>22.18</v>
      </c>
      <c r="E11" s="107" t="s">
        <v>34</v>
      </c>
      <c r="F11" s="109">
        <v>9</v>
      </c>
      <c r="G11" s="98">
        <v>10980</v>
      </c>
      <c r="H11" s="158">
        <f t="shared" ref="H11:H13" si="27">$D$11*G11</f>
        <v>243536.4</v>
      </c>
      <c r="I11" s="389" t="s">
        <v>5</v>
      </c>
      <c r="J11" s="110">
        <v>5000</v>
      </c>
      <c r="K11" s="110">
        <v>5000</v>
      </c>
      <c r="L11" s="110">
        <v>5000</v>
      </c>
      <c r="M11" s="222">
        <v>5000</v>
      </c>
      <c r="N11" s="168">
        <f>$V11*0.2</f>
        <v>16600</v>
      </c>
      <c r="O11" s="163">
        <f>$V11*0.15</f>
        <v>12450</v>
      </c>
      <c r="P11" s="163">
        <f>$V11*0.2</f>
        <v>16600</v>
      </c>
      <c r="Q11" s="163">
        <f>$V11*0.2</f>
        <v>16600</v>
      </c>
      <c r="R11" s="163">
        <f>($V11*0.15)-$R$35</f>
        <v>7450</v>
      </c>
      <c r="S11" s="169">
        <f>$V11*0.1</f>
        <v>8300</v>
      </c>
      <c r="T11" s="243">
        <v>98000</v>
      </c>
      <c r="U11" s="244">
        <f>T11/H11</f>
        <v>0.40240391169451467</v>
      </c>
      <c r="V11" s="236">
        <f>($T11+$T$35)-($J11+$K11+$L11+$M11+$K$35+$L$35+$M$35)</f>
        <v>83000</v>
      </c>
      <c r="W11" s="104">
        <f>[3]모집차수별세부매출!K37</f>
        <v>6</v>
      </c>
      <c r="X11" s="105">
        <f>(J11/H11)</f>
        <v>2.0530811821148708E-2</v>
      </c>
      <c r="Y11" s="105">
        <f>(K11/H11)</f>
        <v>2.0530811821148708E-2</v>
      </c>
      <c r="Z11" s="105">
        <f>(L11/H11)</f>
        <v>2.0530811821148708E-2</v>
      </c>
      <c r="AA11" s="105">
        <f>(M11/H11)</f>
        <v>2.0530811821148708E-2</v>
      </c>
      <c r="AB11" s="105">
        <f>(N11/H11)</f>
        <v>6.8162295246213714E-2</v>
      </c>
      <c r="AC11" s="105">
        <f>(O11/H11)</f>
        <v>5.1121721434660282E-2</v>
      </c>
      <c r="AD11" s="105">
        <f>(P11/H11)</f>
        <v>6.8162295246213714E-2</v>
      </c>
      <c r="AE11" s="105">
        <f>(S11/H11)</f>
        <v>3.4081147623106857E-2</v>
      </c>
      <c r="AF11" s="106">
        <f>J11*W11</f>
        <v>30000</v>
      </c>
      <c r="AG11" s="106">
        <f>K11*W11</f>
        <v>30000</v>
      </c>
      <c r="AH11" s="106">
        <f>L11*W11</f>
        <v>30000</v>
      </c>
      <c r="AI11" s="106">
        <f>M11*W11</f>
        <v>30000</v>
      </c>
      <c r="AJ11" s="106">
        <f>N11*W11</f>
        <v>99600</v>
      </c>
      <c r="AK11" s="106">
        <f>O11*W11</f>
        <v>74700</v>
      </c>
      <c r="AL11" s="106">
        <f>P11*W11</f>
        <v>99600</v>
      </c>
      <c r="AM11" s="106">
        <f>S11*W11</f>
        <v>49800</v>
      </c>
      <c r="AN11" s="86">
        <f>T11*W11</f>
        <v>588000</v>
      </c>
      <c r="AO11" s="94">
        <f>H11*W11</f>
        <v>1461218.4</v>
      </c>
    </row>
    <row r="12" spans="1:41" s="79" customFormat="1" ht="17.25" customHeight="1" x14ac:dyDescent="0.3">
      <c r="A12" s="215" t="s">
        <v>44</v>
      </c>
      <c r="B12" s="107" t="s">
        <v>37</v>
      </c>
      <c r="C12" s="108">
        <v>49.99</v>
      </c>
      <c r="D12" s="107">
        <v>22.18</v>
      </c>
      <c r="E12" s="107" t="s">
        <v>38</v>
      </c>
      <c r="F12" s="109">
        <v>18</v>
      </c>
      <c r="G12" s="98">
        <v>11500</v>
      </c>
      <c r="H12" s="158">
        <f t="shared" si="27"/>
        <v>255070</v>
      </c>
      <c r="I12" s="389"/>
      <c r="J12" s="110">
        <v>5000</v>
      </c>
      <c r="K12" s="110">
        <v>5000</v>
      </c>
      <c r="L12" s="110">
        <v>5000</v>
      </c>
      <c r="M12" s="222">
        <v>5000</v>
      </c>
      <c r="N12" s="168">
        <f t="shared" ref="N12:N13" si="28">$V12*0.2</f>
        <v>17600</v>
      </c>
      <c r="O12" s="163">
        <f t="shared" ref="O12:O13" si="29">$V12*0.15</f>
        <v>13200</v>
      </c>
      <c r="P12" s="163">
        <f t="shared" ref="P12:Q13" si="30">$V12*0.2</f>
        <v>17600</v>
      </c>
      <c r="Q12" s="163">
        <f t="shared" si="30"/>
        <v>17600</v>
      </c>
      <c r="R12" s="163">
        <f t="shared" ref="R12:R13" si="31">($V12*0.15)-$R$35</f>
        <v>8200</v>
      </c>
      <c r="S12" s="169">
        <f t="shared" ref="S12:S13" si="32">$V12*0.1</f>
        <v>8800</v>
      </c>
      <c r="T12" s="243">
        <v>103000</v>
      </c>
      <c r="U12" s="244">
        <f t="shared" ref="U12:U13" si="33">T12/H12</f>
        <v>0.40381071862625945</v>
      </c>
      <c r="V12" s="236">
        <f>($T12+$T$35)-($J12+$K12+$L12+$M12+$K$35+$L$35+$M$35)</f>
        <v>88000</v>
      </c>
      <c r="W12" s="104">
        <f>[3]모집차수별세부매출!K38</f>
        <v>12</v>
      </c>
      <c r="X12" s="105">
        <f t="shared" ref="X12:X13" si="34">(J12/H12)</f>
        <v>1.9602462069235896E-2</v>
      </c>
      <c r="Y12" s="105">
        <f t="shared" ref="Y12:Y13" si="35">(K12/H12)</f>
        <v>1.9602462069235896E-2</v>
      </c>
      <c r="Z12" s="105">
        <f t="shared" ref="Z12:Z13" si="36">(L12/H12)</f>
        <v>1.9602462069235896E-2</v>
      </c>
      <c r="AA12" s="105">
        <f t="shared" ref="AA12:AA13" si="37">(M12/H12)</f>
        <v>1.9602462069235896E-2</v>
      </c>
      <c r="AB12" s="105">
        <f t="shared" ref="AB12:AB13" si="38">(N12/H12)</f>
        <v>6.9000666483710352E-2</v>
      </c>
      <c r="AC12" s="105">
        <f t="shared" ref="AC12:AC13" si="39">(O12/H12)</f>
        <v>5.1750499862782767E-2</v>
      </c>
      <c r="AD12" s="105">
        <f t="shared" ref="AD12:AD17" si="40">(P12/H12)</f>
        <v>6.9000666483710352E-2</v>
      </c>
      <c r="AE12" s="105">
        <f t="shared" ref="AE12:AE13" si="41">(S12/H12)</f>
        <v>3.4500333241855176E-2</v>
      </c>
      <c r="AF12" s="106">
        <f t="shared" ref="AF12:AF13" si="42">J12*W12</f>
        <v>60000</v>
      </c>
      <c r="AG12" s="106">
        <f t="shared" ref="AG12:AG13" si="43">K12*W12</f>
        <v>60000</v>
      </c>
      <c r="AH12" s="106">
        <f t="shared" ref="AH12:AH13" si="44">L12*W12</f>
        <v>60000</v>
      </c>
      <c r="AI12" s="106">
        <f t="shared" ref="AI12:AI13" si="45">M12*W12</f>
        <v>60000</v>
      </c>
      <c r="AJ12" s="106">
        <f t="shared" ref="AJ12:AJ13" si="46">N12*W12</f>
        <v>211200</v>
      </c>
      <c r="AK12" s="106">
        <f t="shared" ref="AK12:AK13" si="47">O12*W12</f>
        <v>158400</v>
      </c>
      <c r="AL12" s="106">
        <f t="shared" ref="AL12:AL13" si="48">P12*W12</f>
        <v>211200</v>
      </c>
      <c r="AM12" s="106">
        <f t="shared" ref="AM12:AM13" si="49">S12*W12</f>
        <v>105600</v>
      </c>
      <c r="AN12" s="86">
        <f t="shared" ref="AN12:AN13" si="50">T12*W12</f>
        <v>1236000</v>
      </c>
      <c r="AO12" s="94">
        <f t="shared" ref="AO12:AO13" si="51">H12*W12</f>
        <v>3060840</v>
      </c>
    </row>
    <row r="13" spans="1:41" s="79" customFormat="1" ht="17.25" customHeight="1" x14ac:dyDescent="0.3">
      <c r="A13" s="215" t="s">
        <v>45</v>
      </c>
      <c r="B13" s="107" t="s">
        <v>40</v>
      </c>
      <c r="C13" s="108">
        <v>49.99</v>
      </c>
      <c r="D13" s="107">
        <v>22.18</v>
      </c>
      <c r="E13" s="107" t="s">
        <v>41</v>
      </c>
      <c r="F13" s="109">
        <v>21</v>
      </c>
      <c r="G13" s="98">
        <v>12300</v>
      </c>
      <c r="H13" s="158">
        <f t="shared" si="27"/>
        <v>272814</v>
      </c>
      <c r="I13" s="389"/>
      <c r="J13" s="110">
        <v>5000</v>
      </c>
      <c r="K13" s="110">
        <v>5000</v>
      </c>
      <c r="L13" s="110">
        <v>5000</v>
      </c>
      <c r="M13" s="222">
        <v>5000</v>
      </c>
      <c r="N13" s="168">
        <f t="shared" si="28"/>
        <v>19000</v>
      </c>
      <c r="O13" s="163">
        <f t="shared" si="29"/>
        <v>14250</v>
      </c>
      <c r="P13" s="163">
        <f t="shared" si="30"/>
        <v>19000</v>
      </c>
      <c r="Q13" s="163">
        <f t="shared" si="30"/>
        <v>19000</v>
      </c>
      <c r="R13" s="163">
        <f t="shared" si="31"/>
        <v>9250</v>
      </c>
      <c r="S13" s="169">
        <f t="shared" si="32"/>
        <v>9500</v>
      </c>
      <c r="T13" s="243">
        <v>110000</v>
      </c>
      <c r="U13" s="244">
        <f t="shared" si="33"/>
        <v>0.40320511410704729</v>
      </c>
      <c r="V13" s="236">
        <f t="shared" ref="V13" si="52">($T13+$T$35)-($J13+$K13+$L13+$M13+$K$35+$L$35+$M$35)</f>
        <v>95000</v>
      </c>
      <c r="W13" s="104">
        <f>[3]모집차수별세부매출!K39</f>
        <v>15</v>
      </c>
      <c r="X13" s="105">
        <f t="shared" si="34"/>
        <v>1.8327505186683968E-2</v>
      </c>
      <c r="Y13" s="105">
        <f t="shared" si="35"/>
        <v>1.8327505186683968E-2</v>
      </c>
      <c r="Z13" s="105">
        <f t="shared" si="36"/>
        <v>1.8327505186683968E-2</v>
      </c>
      <c r="AA13" s="105">
        <f t="shared" si="37"/>
        <v>1.8327505186683968E-2</v>
      </c>
      <c r="AB13" s="105">
        <f t="shared" si="38"/>
        <v>6.9644519709399083E-2</v>
      </c>
      <c r="AC13" s="105">
        <f t="shared" si="39"/>
        <v>5.2233389782049305E-2</v>
      </c>
      <c r="AD13" s="105">
        <f t="shared" si="40"/>
        <v>6.9644519709399083E-2</v>
      </c>
      <c r="AE13" s="105">
        <f t="shared" si="41"/>
        <v>3.4822259854699542E-2</v>
      </c>
      <c r="AF13" s="106">
        <f t="shared" si="42"/>
        <v>75000</v>
      </c>
      <c r="AG13" s="106">
        <f t="shared" si="43"/>
        <v>75000</v>
      </c>
      <c r="AH13" s="106">
        <f t="shared" si="44"/>
        <v>75000</v>
      </c>
      <c r="AI13" s="106">
        <f t="shared" si="45"/>
        <v>75000</v>
      </c>
      <c r="AJ13" s="106">
        <f t="shared" si="46"/>
        <v>285000</v>
      </c>
      <c r="AK13" s="106">
        <f t="shared" si="47"/>
        <v>213750</v>
      </c>
      <c r="AL13" s="106">
        <f t="shared" si="48"/>
        <v>285000</v>
      </c>
      <c r="AM13" s="106">
        <f t="shared" si="49"/>
        <v>142500</v>
      </c>
      <c r="AN13" s="86">
        <f t="shared" si="50"/>
        <v>1650000</v>
      </c>
      <c r="AO13" s="94">
        <f t="shared" si="51"/>
        <v>4092210</v>
      </c>
    </row>
    <row r="14" spans="1:41" s="79" customFormat="1" ht="17.25" customHeight="1" x14ac:dyDescent="0.3">
      <c r="A14" s="383"/>
      <c r="B14" s="384"/>
      <c r="C14" s="384"/>
      <c r="D14" s="385"/>
      <c r="E14" s="111" t="s">
        <v>115</v>
      </c>
      <c r="F14" s="112">
        <f>SUM(F11:F13)</f>
        <v>48</v>
      </c>
      <c r="G14" s="386"/>
      <c r="H14" s="387"/>
      <c r="I14" s="387"/>
      <c r="J14" s="387"/>
      <c r="K14" s="387"/>
      <c r="L14" s="387"/>
      <c r="M14" s="387"/>
      <c r="N14" s="229"/>
      <c r="O14" s="225"/>
      <c r="P14" s="224"/>
      <c r="Q14" s="224"/>
      <c r="R14" s="224"/>
      <c r="S14" s="230"/>
      <c r="T14" s="228"/>
      <c r="U14" s="226"/>
      <c r="V14" s="237"/>
      <c r="W14" s="116">
        <f>SUM(W11:W13)</f>
        <v>33</v>
      </c>
      <c r="X14" s="84"/>
      <c r="Y14" s="84"/>
      <c r="Z14" s="84"/>
      <c r="AA14" s="84"/>
      <c r="AB14" s="84"/>
      <c r="AC14" s="84"/>
      <c r="AD14" s="105"/>
      <c r="AE14" s="84"/>
      <c r="AF14" s="117">
        <f t="shared" ref="AF14:AO14" si="53">SUM(AF11:AF13)</f>
        <v>165000</v>
      </c>
      <c r="AG14" s="117">
        <f t="shared" si="53"/>
        <v>165000</v>
      </c>
      <c r="AH14" s="117">
        <f t="shared" si="53"/>
        <v>165000</v>
      </c>
      <c r="AI14" s="117">
        <f t="shared" si="53"/>
        <v>165000</v>
      </c>
      <c r="AJ14" s="117">
        <f t="shared" si="53"/>
        <v>595800</v>
      </c>
      <c r="AK14" s="117">
        <f t="shared" si="53"/>
        <v>446850</v>
      </c>
      <c r="AL14" s="117">
        <f t="shared" si="53"/>
        <v>595800</v>
      </c>
      <c r="AM14" s="117">
        <f t="shared" si="53"/>
        <v>297900</v>
      </c>
      <c r="AN14" s="117">
        <f t="shared" si="53"/>
        <v>3474000</v>
      </c>
      <c r="AO14" s="117">
        <f t="shared" si="53"/>
        <v>8614268.4000000004</v>
      </c>
    </row>
    <row r="15" spans="1:41" s="79" customFormat="1" ht="17.25" customHeight="1" x14ac:dyDescent="0.3">
      <c r="A15" s="215" t="s">
        <v>46</v>
      </c>
      <c r="B15" s="107" t="s">
        <v>33</v>
      </c>
      <c r="C15" s="108">
        <v>70.98</v>
      </c>
      <c r="D15" s="118">
        <v>30.33</v>
      </c>
      <c r="E15" s="107" t="s">
        <v>34</v>
      </c>
      <c r="F15" s="109">
        <v>12</v>
      </c>
      <c r="G15" s="119">
        <v>11410</v>
      </c>
      <c r="H15" s="158">
        <f>$D$15*G15</f>
        <v>346065.3</v>
      </c>
      <c r="I15" s="389" t="s">
        <v>5</v>
      </c>
      <c r="J15" s="110">
        <v>5000</v>
      </c>
      <c r="K15" s="110">
        <v>5000</v>
      </c>
      <c r="L15" s="110">
        <v>5000</v>
      </c>
      <c r="M15" s="222">
        <v>5000</v>
      </c>
      <c r="N15" s="168">
        <f>$V15*0.2</f>
        <v>24800</v>
      </c>
      <c r="O15" s="163">
        <f>$V15*0.15</f>
        <v>18600</v>
      </c>
      <c r="P15" s="163">
        <f>$V15*0.2</f>
        <v>24800</v>
      </c>
      <c r="Q15" s="163">
        <f>$V15*0.2</f>
        <v>24800</v>
      </c>
      <c r="R15" s="163">
        <f>($V15*0.15)-$R$35</f>
        <v>13600</v>
      </c>
      <c r="S15" s="169">
        <f>$V15*0.1</f>
        <v>12400</v>
      </c>
      <c r="T15" s="243">
        <v>139000</v>
      </c>
      <c r="U15" s="244">
        <f>T15/H15</f>
        <v>0.40165829974863126</v>
      </c>
      <c r="V15" s="236">
        <f>($T15+$T$35)-($J15+$K15+$L15+$M15+$K$35+$L$35+$M$35)</f>
        <v>124000</v>
      </c>
      <c r="W15" s="104">
        <f>[3]모집차수별세부매출!K45</f>
        <v>9</v>
      </c>
      <c r="X15" s="105">
        <f>(J15/H15)</f>
        <v>1.4448140278727744E-2</v>
      </c>
      <c r="Y15" s="105">
        <f>(K15/H15)</f>
        <v>1.4448140278727744E-2</v>
      </c>
      <c r="Z15" s="105">
        <f>(L15/H15)</f>
        <v>1.4448140278727744E-2</v>
      </c>
      <c r="AA15" s="105">
        <f>(M15/H15)</f>
        <v>1.4448140278727744E-2</v>
      </c>
      <c r="AB15" s="105">
        <f>(N15/H15)</f>
        <v>7.1662775782489613E-2</v>
      </c>
      <c r="AC15" s="105">
        <f>(O15/H15)</f>
        <v>5.3747081836867203E-2</v>
      </c>
      <c r="AD15" s="105">
        <f t="shared" si="40"/>
        <v>7.1662775782489613E-2</v>
      </c>
      <c r="AE15" s="105">
        <f>(S15/H15)</f>
        <v>3.5831387891244806E-2</v>
      </c>
      <c r="AF15" s="106">
        <f>J15*W15</f>
        <v>45000</v>
      </c>
      <c r="AG15" s="106">
        <f>K15*W15</f>
        <v>45000</v>
      </c>
      <c r="AH15" s="106">
        <f>L15*W15</f>
        <v>45000</v>
      </c>
      <c r="AI15" s="106">
        <f>M15*W15</f>
        <v>45000</v>
      </c>
      <c r="AJ15" s="106">
        <f>N15*W15</f>
        <v>223200</v>
      </c>
      <c r="AK15" s="106">
        <f>O15*W15</f>
        <v>167400</v>
      </c>
      <c r="AL15" s="106">
        <f>P15*W15</f>
        <v>223200</v>
      </c>
      <c r="AM15" s="106">
        <f>S15*W15</f>
        <v>111600</v>
      </c>
      <c r="AN15" s="86">
        <f>T15*W15</f>
        <v>1251000</v>
      </c>
      <c r="AO15" s="94">
        <f>H15*W15</f>
        <v>3114587.6999999997</v>
      </c>
    </row>
    <row r="16" spans="1:41" s="79" customFormat="1" ht="17.25" customHeight="1" x14ac:dyDescent="0.3">
      <c r="A16" s="215" t="s">
        <v>47</v>
      </c>
      <c r="B16" s="107" t="s">
        <v>37</v>
      </c>
      <c r="C16" s="108">
        <v>70.98</v>
      </c>
      <c r="D16" s="118">
        <v>30.33</v>
      </c>
      <c r="E16" s="107" t="s">
        <v>38</v>
      </c>
      <c r="F16" s="109">
        <v>24</v>
      </c>
      <c r="G16" s="119">
        <v>11930</v>
      </c>
      <c r="H16" s="158">
        <f t="shared" ref="H16:H17" si="54">$D$15*G16</f>
        <v>361836.89999999997</v>
      </c>
      <c r="I16" s="389"/>
      <c r="J16" s="110">
        <v>5000</v>
      </c>
      <c r="K16" s="110">
        <v>5000</v>
      </c>
      <c r="L16" s="110">
        <v>5000</v>
      </c>
      <c r="M16" s="222">
        <v>5000</v>
      </c>
      <c r="N16" s="168">
        <f t="shared" ref="N16:N17" si="55">$V16*0.2</f>
        <v>26000</v>
      </c>
      <c r="O16" s="163">
        <f t="shared" ref="O16:O17" si="56">$V16*0.15</f>
        <v>19500</v>
      </c>
      <c r="P16" s="163">
        <f t="shared" ref="P16:Q17" si="57">$V16*0.2</f>
        <v>26000</v>
      </c>
      <c r="Q16" s="163">
        <f t="shared" si="57"/>
        <v>26000</v>
      </c>
      <c r="R16" s="163">
        <f t="shared" ref="R16:R17" si="58">($V16*0.15)-$R$35</f>
        <v>14500</v>
      </c>
      <c r="S16" s="169">
        <f t="shared" ref="S16:S17" si="59">$V16*0.1</f>
        <v>13000</v>
      </c>
      <c r="T16" s="243">
        <v>145000</v>
      </c>
      <c r="U16" s="244">
        <f t="shared" ref="U16:U17" si="60">T16/H16</f>
        <v>0.40073303745416794</v>
      </c>
      <c r="V16" s="236">
        <f>($T16+$T$35)-($J16+$K16+$L16+$M16+$K$35+$L$35+$M$35)</f>
        <v>130000</v>
      </c>
      <c r="W16" s="104">
        <f>[3]모집차수별세부매출!K46</f>
        <v>18</v>
      </c>
      <c r="X16" s="105">
        <f t="shared" ref="X16:X17" si="61">(J16/H16)</f>
        <v>1.3818380601867859E-2</v>
      </c>
      <c r="Y16" s="105">
        <f t="shared" ref="Y16:Y17" si="62">(K16/H16)</f>
        <v>1.3818380601867859E-2</v>
      </c>
      <c r="Z16" s="105">
        <f t="shared" ref="Z16:Z17" si="63">(L16/H16)</f>
        <v>1.3818380601867859E-2</v>
      </c>
      <c r="AA16" s="105">
        <f t="shared" ref="AA16:AA17" si="64">(M16/H16)</f>
        <v>1.3818380601867859E-2</v>
      </c>
      <c r="AB16" s="105">
        <f t="shared" ref="AB16:AB17" si="65">(N16/H16)</f>
        <v>7.1855579129712868E-2</v>
      </c>
      <c r="AC16" s="105">
        <f t="shared" ref="AC16:AC17" si="66">(O16/H16)</f>
        <v>5.3891684347284655E-2</v>
      </c>
      <c r="AD16" s="105">
        <f t="shared" si="40"/>
        <v>7.1855579129712868E-2</v>
      </c>
      <c r="AE16" s="105">
        <f t="shared" ref="AE16:AE17" si="67">(S16/H16)</f>
        <v>3.5927789564856434E-2</v>
      </c>
      <c r="AF16" s="106">
        <f t="shared" ref="AF16:AF17" si="68">J16*W16</f>
        <v>90000</v>
      </c>
      <c r="AG16" s="106">
        <f t="shared" ref="AG16:AG17" si="69">K16*W16</f>
        <v>90000</v>
      </c>
      <c r="AH16" s="106">
        <f t="shared" ref="AH16:AH17" si="70">L16*W16</f>
        <v>90000</v>
      </c>
      <c r="AI16" s="106">
        <f t="shared" ref="AI16:AI17" si="71">M16*W16</f>
        <v>90000</v>
      </c>
      <c r="AJ16" s="106">
        <f t="shared" ref="AJ16:AJ17" si="72">N16*W16</f>
        <v>468000</v>
      </c>
      <c r="AK16" s="106">
        <f t="shared" ref="AK16:AK17" si="73">O16*W16</f>
        <v>351000</v>
      </c>
      <c r="AL16" s="106">
        <f t="shared" ref="AL16:AL17" si="74">P16*W16</f>
        <v>468000</v>
      </c>
      <c r="AM16" s="106">
        <f t="shared" ref="AM16:AM17" si="75">S16*W16</f>
        <v>234000</v>
      </c>
      <c r="AN16" s="86">
        <f t="shared" ref="AN16:AN17" si="76">T16*W16</f>
        <v>2610000</v>
      </c>
      <c r="AO16" s="94">
        <f t="shared" ref="AO16:AO17" si="77">H16*W16</f>
        <v>6513064.1999999993</v>
      </c>
    </row>
    <row r="17" spans="1:41" s="79" customFormat="1" ht="17.25" customHeight="1" x14ac:dyDescent="0.3">
      <c r="A17" s="215" t="s">
        <v>48</v>
      </c>
      <c r="B17" s="107" t="s">
        <v>40</v>
      </c>
      <c r="C17" s="108">
        <v>70.98</v>
      </c>
      <c r="D17" s="118">
        <v>30.33</v>
      </c>
      <c r="E17" s="107" t="s">
        <v>41</v>
      </c>
      <c r="F17" s="109">
        <v>28</v>
      </c>
      <c r="G17" s="119">
        <v>12730</v>
      </c>
      <c r="H17" s="158">
        <f t="shared" si="54"/>
        <v>386100.89999999997</v>
      </c>
      <c r="I17" s="389"/>
      <c r="J17" s="110">
        <v>5000</v>
      </c>
      <c r="K17" s="110">
        <v>5000</v>
      </c>
      <c r="L17" s="110">
        <v>5000</v>
      </c>
      <c r="M17" s="222">
        <v>5000</v>
      </c>
      <c r="N17" s="168">
        <f t="shared" si="55"/>
        <v>28000</v>
      </c>
      <c r="O17" s="163">
        <f t="shared" si="56"/>
        <v>21000</v>
      </c>
      <c r="P17" s="163">
        <f t="shared" si="57"/>
        <v>28000</v>
      </c>
      <c r="Q17" s="163">
        <f t="shared" si="57"/>
        <v>28000</v>
      </c>
      <c r="R17" s="163">
        <f t="shared" si="58"/>
        <v>16000</v>
      </c>
      <c r="S17" s="169">
        <f t="shared" si="59"/>
        <v>14000</v>
      </c>
      <c r="T17" s="243">
        <v>155000</v>
      </c>
      <c r="U17" s="244">
        <f t="shared" si="60"/>
        <v>0.40144946567076123</v>
      </c>
      <c r="V17" s="236">
        <f t="shared" ref="V17" si="78">($T17+$T$35)-($J17+$K17+$L17+$M17+$K$35+$L$35+$M$35)</f>
        <v>140000</v>
      </c>
      <c r="W17" s="104">
        <f>[3]모집차수별세부매출!K47</f>
        <v>11</v>
      </c>
      <c r="X17" s="105">
        <f t="shared" si="61"/>
        <v>1.2949982763572943E-2</v>
      </c>
      <c r="Y17" s="105">
        <f t="shared" si="62"/>
        <v>1.2949982763572943E-2</v>
      </c>
      <c r="Z17" s="105">
        <f t="shared" si="63"/>
        <v>1.2949982763572943E-2</v>
      </c>
      <c r="AA17" s="105">
        <f t="shared" si="64"/>
        <v>1.2949982763572943E-2</v>
      </c>
      <c r="AB17" s="105">
        <f t="shared" si="65"/>
        <v>7.2519903476008479E-2</v>
      </c>
      <c r="AC17" s="105">
        <f t="shared" si="66"/>
        <v>5.4389927607006359E-2</v>
      </c>
      <c r="AD17" s="105">
        <f t="shared" si="40"/>
        <v>7.2519903476008479E-2</v>
      </c>
      <c r="AE17" s="105">
        <f t="shared" si="67"/>
        <v>3.625995173800424E-2</v>
      </c>
      <c r="AF17" s="106">
        <f t="shared" si="68"/>
        <v>55000</v>
      </c>
      <c r="AG17" s="106">
        <f t="shared" si="69"/>
        <v>55000</v>
      </c>
      <c r="AH17" s="106">
        <f t="shared" si="70"/>
        <v>55000</v>
      </c>
      <c r="AI17" s="106">
        <f t="shared" si="71"/>
        <v>55000</v>
      </c>
      <c r="AJ17" s="106">
        <f t="shared" si="72"/>
        <v>308000</v>
      </c>
      <c r="AK17" s="106">
        <f t="shared" si="73"/>
        <v>231000</v>
      </c>
      <c r="AL17" s="106">
        <f t="shared" si="74"/>
        <v>308000</v>
      </c>
      <c r="AM17" s="106">
        <f t="shared" si="75"/>
        <v>154000</v>
      </c>
      <c r="AN17" s="86">
        <f t="shared" si="76"/>
        <v>1705000</v>
      </c>
      <c r="AO17" s="94">
        <f t="shared" si="77"/>
        <v>4247109.8999999994</v>
      </c>
    </row>
    <row r="18" spans="1:41" s="79" customFormat="1" ht="17.25" customHeight="1" x14ac:dyDescent="0.3">
      <c r="A18" s="383"/>
      <c r="B18" s="384"/>
      <c r="C18" s="384"/>
      <c r="D18" s="385"/>
      <c r="E18" s="111" t="s">
        <v>115</v>
      </c>
      <c r="F18" s="112">
        <f>SUM(F15:F17)</f>
        <v>64</v>
      </c>
      <c r="G18" s="386"/>
      <c r="H18" s="387"/>
      <c r="I18" s="387"/>
      <c r="J18" s="387"/>
      <c r="K18" s="387"/>
      <c r="L18" s="387"/>
      <c r="M18" s="387"/>
      <c r="N18" s="229"/>
      <c r="O18" s="225"/>
      <c r="P18" s="224"/>
      <c r="Q18" s="224"/>
      <c r="R18" s="224"/>
      <c r="S18" s="230"/>
      <c r="T18" s="228"/>
      <c r="U18" s="226"/>
      <c r="V18" s="237"/>
      <c r="W18" s="116">
        <f>SUM(W15:W17)</f>
        <v>38</v>
      </c>
      <c r="X18" s="84"/>
      <c r="Y18" s="84"/>
      <c r="Z18" s="84"/>
      <c r="AA18" s="84"/>
      <c r="AB18" s="84"/>
      <c r="AC18" s="84"/>
      <c r="AD18" s="84"/>
      <c r="AE18" s="84"/>
      <c r="AF18" s="117">
        <f t="shared" ref="AF18:AO18" si="79">SUM(AF15:AF17)</f>
        <v>190000</v>
      </c>
      <c r="AG18" s="117">
        <f t="shared" si="79"/>
        <v>190000</v>
      </c>
      <c r="AH18" s="117">
        <f t="shared" si="79"/>
        <v>190000</v>
      </c>
      <c r="AI18" s="117">
        <f t="shared" si="79"/>
        <v>190000</v>
      </c>
      <c r="AJ18" s="117">
        <f t="shared" si="79"/>
        <v>999200</v>
      </c>
      <c r="AK18" s="117">
        <f t="shared" si="79"/>
        <v>749400</v>
      </c>
      <c r="AL18" s="117">
        <f t="shared" si="79"/>
        <v>999200</v>
      </c>
      <c r="AM18" s="117">
        <f t="shared" si="79"/>
        <v>499600</v>
      </c>
      <c r="AN18" s="120">
        <f t="shared" si="79"/>
        <v>5566000</v>
      </c>
      <c r="AO18" s="120">
        <f t="shared" si="79"/>
        <v>13874761.799999997</v>
      </c>
    </row>
    <row r="19" spans="1:41" s="79" customFormat="1" ht="17.25" customHeight="1" x14ac:dyDescent="0.3">
      <c r="A19" s="215" t="s">
        <v>49</v>
      </c>
      <c r="B19" s="107" t="s">
        <v>33</v>
      </c>
      <c r="C19" s="108">
        <v>84.98</v>
      </c>
      <c r="D19" s="107">
        <v>36.130000000000003</v>
      </c>
      <c r="E19" s="107" t="s">
        <v>34</v>
      </c>
      <c r="F19" s="109">
        <v>50</v>
      </c>
      <c r="G19" s="98">
        <v>11400</v>
      </c>
      <c r="H19" s="158">
        <f>$D$19*G19</f>
        <v>411882.00000000006</v>
      </c>
      <c r="I19" s="389" t="s">
        <v>5</v>
      </c>
      <c r="J19" s="110">
        <v>5000</v>
      </c>
      <c r="K19" s="110">
        <v>5000</v>
      </c>
      <c r="L19" s="110">
        <v>10000</v>
      </c>
      <c r="M19" s="222">
        <v>10000</v>
      </c>
      <c r="N19" s="168">
        <f>$V19*0.2</f>
        <v>28000</v>
      </c>
      <c r="O19" s="163">
        <f>$V19*0.15</f>
        <v>21000</v>
      </c>
      <c r="P19" s="163">
        <f>$V19*0.2</f>
        <v>28000</v>
      </c>
      <c r="Q19" s="163">
        <f>$V19*0.2</f>
        <v>28000</v>
      </c>
      <c r="R19" s="163">
        <f>($V19*0.15)-$R$35</f>
        <v>16000</v>
      </c>
      <c r="S19" s="169">
        <f>$V19*0.1</f>
        <v>14000</v>
      </c>
      <c r="T19" s="243">
        <v>165000</v>
      </c>
      <c r="U19" s="244">
        <f>T19/H19</f>
        <v>0.40060017189389191</v>
      </c>
      <c r="V19" s="236">
        <f>($T19+$T$35)-($J19+$K19+$L19+$M19+$K$35+$L$35+$M$35)</f>
        <v>140000</v>
      </c>
      <c r="W19" s="104">
        <f>[3]모집차수별세부매출!K53</f>
        <v>38</v>
      </c>
      <c r="X19" s="105">
        <f>(J19/H19)</f>
        <v>1.2139399148299755E-2</v>
      </c>
      <c r="Y19" s="105">
        <f>(K19/H19)</f>
        <v>1.2139399148299755E-2</v>
      </c>
      <c r="Z19" s="105">
        <f>(L19/H19)</f>
        <v>2.427879829659951E-2</v>
      </c>
      <c r="AA19" s="105">
        <f>(M19/H19)</f>
        <v>2.427879829659951E-2</v>
      </c>
      <c r="AB19" s="105">
        <f>(N19/H19)</f>
        <v>6.798063523047862E-2</v>
      </c>
      <c r="AC19" s="105">
        <f>(O19/H19)</f>
        <v>5.0985476422858965E-2</v>
      </c>
      <c r="AD19" s="105">
        <f>(P19/H19)</f>
        <v>6.798063523047862E-2</v>
      </c>
      <c r="AE19" s="105">
        <f>(S19/H19)</f>
        <v>3.399031761523931E-2</v>
      </c>
      <c r="AF19" s="106">
        <f>J19*W19</f>
        <v>190000</v>
      </c>
      <c r="AG19" s="106">
        <f>K19*W19</f>
        <v>190000</v>
      </c>
      <c r="AH19" s="106">
        <f>L19*W19</f>
        <v>380000</v>
      </c>
      <c r="AI19" s="106">
        <f>M19*W19</f>
        <v>380000</v>
      </c>
      <c r="AJ19" s="106">
        <f>N19*W19</f>
        <v>1064000</v>
      </c>
      <c r="AK19" s="106">
        <f>O19*W19</f>
        <v>798000</v>
      </c>
      <c r="AL19" s="106">
        <f>P19*W19</f>
        <v>1064000</v>
      </c>
      <c r="AM19" s="106">
        <f>S19*W19</f>
        <v>532000</v>
      </c>
      <c r="AN19" s="86">
        <f>T19*W19</f>
        <v>6270000</v>
      </c>
      <c r="AO19" s="94">
        <f>H19*W19</f>
        <v>15651516.000000002</v>
      </c>
    </row>
    <row r="20" spans="1:41" s="79" customFormat="1" ht="17.25" customHeight="1" x14ac:dyDescent="0.3">
      <c r="A20" s="215" t="s">
        <v>50</v>
      </c>
      <c r="B20" s="107" t="s">
        <v>37</v>
      </c>
      <c r="C20" s="108">
        <v>84.98</v>
      </c>
      <c r="D20" s="107">
        <v>36.130000000000003</v>
      </c>
      <c r="E20" s="107" t="s">
        <v>38</v>
      </c>
      <c r="F20" s="109">
        <v>78</v>
      </c>
      <c r="G20" s="98">
        <v>11830</v>
      </c>
      <c r="H20" s="158">
        <f t="shared" ref="H20:H25" si="80">$D$19*G20</f>
        <v>427417.9</v>
      </c>
      <c r="I20" s="389"/>
      <c r="J20" s="110">
        <v>5000</v>
      </c>
      <c r="K20" s="110">
        <v>5000</v>
      </c>
      <c r="L20" s="110">
        <v>10000</v>
      </c>
      <c r="M20" s="222">
        <v>10000</v>
      </c>
      <c r="N20" s="168">
        <f t="shared" ref="N20:N21" si="81">$V20*0.2</f>
        <v>29200</v>
      </c>
      <c r="O20" s="163">
        <f t="shared" ref="O20:O21" si="82">$V20*0.15</f>
        <v>21900</v>
      </c>
      <c r="P20" s="163">
        <f t="shared" ref="P20:Q21" si="83">$V20*0.2</f>
        <v>29200</v>
      </c>
      <c r="Q20" s="163">
        <f t="shared" si="83"/>
        <v>29200</v>
      </c>
      <c r="R20" s="163">
        <f t="shared" ref="R20:R21" si="84">($V20*0.15)-$R$35</f>
        <v>16900</v>
      </c>
      <c r="S20" s="169">
        <f t="shared" ref="S20:S21" si="85">$V20*0.1</f>
        <v>14600</v>
      </c>
      <c r="T20" s="243">
        <v>171000</v>
      </c>
      <c r="U20" s="244">
        <f t="shared" ref="U20:U21" si="86">T20/H20</f>
        <v>0.40007683346907086</v>
      </c>
      <c r="V20" s="236">
        <f>($T20+$T$35)-($J20+$K20+$L20+$M20+$K$35+$L$35+$M$35)</f>
        <v>146000</v>
      </c>
      <c r="W20" s="104">
        <f>[3]모집차수별세부매출!K54</f>
        <v>54</v>
      </c>
      <c r="X20" s="105">
        <f t="shared" ref="X20:X25" si="87">(J20/H20)</f>
        <v>1.1698153025411429E-2</v>
      </c>
      <c r="Y20" s="105">
        <f t="shared" ref="Y20:Y25" si="88">(K20/H20)</f>
        <v>1.1698153025411429E-2</v>
      </c>
      <c r="Z20" s="105">
        <f t="shared" ref="Z20:Z25" si="89">(L20/H20)</f>
        <v>2.3396306050822858E-2</v>
      </c>
      <c r="AA20" s="105">
        <f t="shared" ref="AA20:AA25" si="90">(M20/H20)</f>
        <v>2.3396306050822858E-2</v>
      </c>
      <c r="AB20" s="105">
        <f t="shared" ref="AB20:AB25" si="91">(N20/H20)</f>
        <v>6.8317213668402751E-2</v>
      </c>
      <c r="AC20" s="105">
        <f t="shared" ref="AC20:AC25" si="92">(O20/H20)</f>
        <v>5.123791025130206E-2</v>
      </c>
      <c r="AD20" s="105">
        <f t="shared" ref="AD20:AD25" si="93">(P20/H20)</f>
        <v>6.8317213668402751E-2</v>
      </c>
      <c r="AE20" s="105">
        <f t="shared" ref="AE20:AE25" si="94">(S20/H20)</f>
        <v>3.4158606834201376E-2</v>
      </c>
      <c r="AF20" s="106">
        <f t="shared" ref="AF20:AF25" si="95">J20*W20</f>
        <v>270000</v>
      </c>
      <c r="AG20" s="106">
        <f t="shared" ref="AG20:AG25" si="96">K20*W20</f>
        <v>270000</v>
      </c>
      <c r="AH20" s="106">
        <f t="shared" ref="AH20:AH25" si="97">L20*W20</f>
        <v>540000</v>
      </c>
      <c r="AI20" s="106">
        <f t="shared" ref="AI20:AI25" si="98">M20*W20</f>
        <v>540000</v>
      </c>
      <c r="AJ20" s="106">
        <f t="shared" ref="AJ20:AJ25" si="99">N20*W20</f>
        <v>1576800</v>
      </c>
      <c r="AK20" s="106">
        <f t="shared" ref="AK20:AK25" si="100">O20*W20</f>
        <v>1182600</v>
      </c>
      <c r="AL20" s="106">
        <f t="shared" ref="AL20:AL25" si="101">P20*W20</f>
        <v>1576800</v>
      </c>
      <c r="AM20" s="106">
        <f t="shared" ref="AM20:AM25" si="102">S20*W20</f>
        <v>788400</v>
      </c>
      <c r="AN20" s="86">
        <f t="shared" ref="AN20:AN25" si="103">T20*W20</f>
        <v>9234000</v>
      </c>
      <c r="AO20" s="94">
        <f t="shared" ref="AO20:AO25" si="104">H20*W20</f>
        <v>23080566.600000001</v>
      </c>
    </row>
    <row r="21" spans="1:41" s="79" customFormat="1" ht="17.25" customHeight="1" x14ac:dyDescent="0.3">
      <c r="A21" s="215" t="s">
        <v>51</v>
      </c>
      <c r="B21" s="107" t="s">
        <v>40</v>
      </c>
      <c r="C21" s="108">
        <v>84.98</v>
      </c>
      <c r="D21" s="107">
        <v>36.130000000000003</v>
      </c>
      <c r="E21" s="107" t="s">
        <v>41</v>
      </c>
      <c r="F21" s="109">
        <v>104</v>
      </c>
      <c r="G21" s="98">
        <v>12720</v>
      </c>
      <c r="H21" s="158">
        <f t="shared" si="80"/>
        <v>459573.60000000003</v>
      </c>
      <c r="I21" s="389"/>
      <c r="J21" s="110">
        <v>5000</v>
      </c>
      <c r="K21" s="110">
        <v>5000</v>
      </c>
      <c r="L21" s="110">
        <v>10000</v>
      </c>
      <c r="M21" s="222">
        <v>10000</v>
      </c>
      <c r="N21" s="168">
        <f t="shared" si="81"/>
        <v>31800</v>
      </c>
      <c r="O21" s="163">
        <f t="shared" si="82"/>
        <v>23850</v>
      </c>
      <c r="P21" s="163">
        <f t="shared" si="83"/>
        <v>31800</v>
      </c>
      <c r="Q21" s="163">
        <f t="shared" si="83"/>
        <v>31800</v>
      </c>
      <c r="R21" s="163">
        <f t="shared" si="84"/>
        <v>18850</v>
      </c>
      <c r="S21" s="169">
        <f t="shared" si="85"/>
        <v>15900</v>
      </c>
      <c r="T21" s="243">
        <v>184000</v>
      </c>
      <c r="U21" s="244">
        <f t="shared" si="86"/>
        <v>0.40037112662694285</v>
      </c>
      <c r="V21" s="236">
        <f t="shared" ref="V21:V25" si="105">($T21+$T$35)-($J21+$K21+$L21+$M21+$K$35+$L$35+$M$35)</f>
        <v>159000</v>
      </c>
      <c r="W21" s="104">
        <f>[3]모집차수별세부매출!K55</f>
        <v>49</v>
      </c>
      <c r="X21" s="105">
        <f t="shared" si="87"/>
        <v>1.0879650180079969E-2</v>
      </c>
      <c r="Y21" s="105">
        <f t="shared" si="88"/>
        <v>1.0879650180079969E-2</v>
      </c>
      <c r="Z21" s="105">
        <f t="shared" si="89"/>
        <v>2.1759300360159939E-2</v>
      </c>
      <c r="AA21" s="105">
        <f t="shared" si="90"/>
        <v>2.1759300360159939E-2</v>
      </c>
      <c r="AB21" s="105">
        <f t="shared" si="91"/>
        <v>6.9194575145308607E-2</v>
      </c>
      <c r="AC21" s="105">
        <f t="shared" si="92"/>
        <v>5.1895931358981455E-2</v>
      </c>
      <c r="AD21" s="105">
        <f t="shared" si="93"/>
        <v>6.9194575145308607E-2</v>
      </c>
      <c r="AE21" s="105">
        <f t="shared" si="94"/>
        <v>3.4597287572654303E-2</v>
      </c>
      <c r="AF21" s="106">
        <f t="shared" si="95"/>
        <v>245000</v>
      </c>
      <c r="AG21" s="106">
        <f t="shared" si="96"/>
        <v>245000</v>
      </c>
      <c r="AH21" s="106">
        <f t="shared" si="97"/>
        <v>490000</v>
      </c>
      <c r="AI21" s="106">
        <f t="shared" si="98"/>
        <v>490000</v>
      </c>
      <c r="AJ21" s="106">
        <f t="shared" si="99"/>
        <v>1558200</v>
      </c>
      <c r="AK21" s="106">
        <f t="shared" si="100"/>
        <v>1168650</v>
      </c>
      <c r="AL21" s="106">
        <f t="shared" si="101"/>
        <v>1558200</v>
      </c>
      <c r="AM21" s="106">
        <f t="shared" si="102"/>
        <v>779100</v>
      </c>
      <c r="AN21" s="86">
        <f t="shared" si="103"/>
        <v>9016000</v>
      </c>
      <c r="AO21" s="94">
        <f t="shared" si="104"/>
        <v>22519106.400000002</v>
      </c>
    </row>
    <row r="22" spans="1:41" s="79" customFormat="1" ht="17.25" customHeight="1" x14ac:dyDescent="0.3">
      <c r="A22" s="215" t="s">
        <v>52</v>
      </c>
      <c r="B22" s="121" t="s">
        <v>53</v>
      </c>
      <c r="C22" s="108">
        <v>84.98</v>
      </c>
      <c r="D22" s="107">
        <v>36.130000000000003</v>
      </c>
      <c r="E22" s="107" t="s">
        <v>54</v>
      </c>
      <c r="F22" s="109">
        <v>59</v>
      </c>
      <c r="G22" s="98">
        <v>13430</v>
      </c>
      <c r="H22" s="158">
        <f t="shared" si="80"/>
        <v>485225.9</v>
      </c>
      <c r="I22" s="389"/>
      <c r="J22" s="110">
        <v>5000</v>
      </c>
      <c r="K22" s="110">
        <v>5000</v>
      </c>
      <c r="L22" s="110">
        <v>10000</v>
      </c>
      <c r="M22" s="222">
        <v>10000</v>
      </c>
      <c r="N22" s="168">
        <f>$V22*0.2</f>
        <v>34000</v>
      </c>
      <c r="O22" s="163">
        <f>$V22*0.15</f>
        <v>25500</v>
      </c>
      <c r="P22" s="163">
        <f>$V22*0.2</f>
        <v>34000</v>
      </c>
      <c r="Q22" s="163">
        <f>$V22*0.2</f>
        <v>34000</v>
      </c>
      <c r="R22" s="163">
        <f>($V22*0.15)-$R$35</f>
        <v>20500</v>
      </c>
      <c r="S22" s="169">
        <f>$V22*0.1</f>
        <v>17000</v>
      </c>
      <c r="T22" s="243">
        <v>195000</v>
      </c>
      <c r="U22" s="244">
        <f>T22/H22</f>
        <v>0.40187467321921599</v>
      </c>
      <c r="V22" s="236">
        <f t="shared" si="105"/>
        <v>170000</v>
      </c>
      <c r="W22" s="104">
        <f>[3]모집차수별세부매출!K56</f>
        <v>47</v>
      </c>
      <c r="X22" s="105">
        <f t="shared" si="87"/>
        <v>1.0304478800492718E-2</v>
      </c>
      <c r="Y22" s="105">
        <f t="shared" si="88"/>
        <v>1.0304478800492718E-2</v>
      </c>
      <c r="Z22" s="105">
        <f t="shared" si="89"/>
        <v>2.0608957600985436E-2</v>
      </c>
      <c r="AA22" s="105">
        <f t="shared" si="90"/>
        <v>2.0608957600985436E-2</v>
      </c>
      <c r="AB22" s="105">
        <f t="shared" si="91"/>
        <v>7.007045584335049E-2</v>
      </c>
      <c r="AC22" s="105">
        <f t="shared" si="92"/>
        <v>5.2552841882512864E-2</v>
      </c>
      <c r="AD22" s="105">
        <f t="shared" si="93"/>
        <v>7.007045584335049E-2</v>
      </c>
      <c r="AE22" s="105">
        <f t="shared" si="94"/>
        <v>3.5035227921675245E-2</v>
      </c>
      <c r="AF22" s="106">
        <f t="shared" si="95"/>
        <v>235000</v>
      </c>
      <c r="AG22" s="106">
        <f t="shared" si="96"/>
        <v>235000</v>
      </c>
      <c r="AH22" s="106">
        <f t="shared" si="97"/>
        <v>470000</v>
      </c>
      <c r="AI22" s="106">
        <f t="shared" si="98"/>
        <v>470000</v>
      </c>
      <c r="AJ22" s="106">
        <f t="shared" si="99"/>
        <v>1598000</v>
      </c>
      <c r="AK22" s="106">
        <f t="shared" si="100"/>
        <v>1198500</v>
      </c>
      <c r="AL22" s="106">
        <f t="shared" si="101"/>
        <v>1598000</v>
      </c>
      <c r="AM22" s="106">
        <f t="shared" si="102"/>
        <v>799000</v>
      </c>
      <c r="AN22" s="86">
        <f t="shared" si="103"/>
        <v>9165000</v>
      </c>
      <c r="AO22" s="94">
        <f t="shared" si="104"/>
        <v>22805617.300000001</v>
      </c>
    </row>
    <row r="23" spans="1:41" s="79" customFormat="1" ht="17.25" customHeight="1" x14ac:dyDescent="0.3">
      <c r="A23" s="215" t="s">
        <v>55</v>
      </c>
      <c r="B23" s="121" t="s">
        <v>56</v>
      </c>
      <c r="C23" s="108">
        <v>84.98</v>
      </c>
      <c r="D23" s="107">
        <v>36.130000000000003</v>
      </c>
      <c r="E23" s="107" t="s">
        <v>57</v>
      </c>
      <c r="F23" s="109">
        <v>65</v>
      </c>
      <c r="G23" s="98">
        <v>14000</v>
      </c>
      <c r="H23" s="158">
        <f t="shared" si="80"/>
        <v>505820.00000000006</v>
      </c>
      <c r="I23" s="389"/>
      <c r="J23" s="110">
        <v>5000</v>
      </c>
      <c r="K23" s="110">
        <v>5000</v>
      </c>
      <c r="L23" s="110">
        <v>10000</v>
      </c>
      <c r="M23" s="222">
        <v>10000</v>
      </c>
      <c r="N23" s="168">
        <f>$V23*0.2</f>
        <v>35600</v>
      </c>
      <c r="O23" s="163">
        <f>$V23*0.15</f>
        <v>26700</v>
      </c>
      <c r="P23" s="163">
        <f>$V23*0.2</f>
        <v>35600</v>
      </c>
      <c r="Q23" s="163">
        <f>$V23*0.2</f>
        <v>35600</v>
      </c>
      <c r="R23" s="163">
        <f>($V23*0.15)-$R$35</f>
        <v>21700</v>
      </c>
      <c r="S23" s="169">
        <f>$V23*0.1</f>
        <v>17800</v>
      </c>
      <c r="T23" s="243">
        <v>203000</v>
      </c>
      <c r="U23" s="244">
        <f>T23/H23</f>
        <v>0.40132853584278988</v>
      </c>
      <c r="V23" s="236">
        <f t="shared" si="105"/>
        <v>178000</v>
      </c>
      <c r="W23" s="104">
        <f>[3]모집차수별세부매출!K57</f>
        <v>53</v>
      </c>
      <c r="X23" s="105">
        <f t="shared" si="87"/>
        <v>9.8849393064726569E-3</v>
      </c>
      <c r="Y23" s="105">
        <f t="shared" si="88"/>
        <v>9.8849393064726569E-3</v>
      </c>
      <c r="Z23" s="105">
        <f t="shared" si="89"/>
        <v>1.9769878612945314E-2</v>
      </c>
      <c r="AA23" s="105">
        <f t="shared" si="90"/>
        <v>1.9769878612945314E-2</v>
      </c>
      <c r="AB23" s="105">
        <f t="shared" si="91"/>
        <v>7.0380767862085317E-2</v>
      </c>
      <c r="AC23" s="105">
        <f t="shared" si="92"/>
        <v>5.2785575896563991E-2</v>
      </c>
      <c r="AD23" s="105">
        <f t="shared" si="93"/>
        <v>7.0380767862085317E-2</v>
      </c>
      <c r="AE23" s="105">
        <f t="shared" si="94"/>
        <v>3.5190383931042658E-2</v>
      </c>
      <c r="AF23" s="106">
        <f t="shared" si="95"/>
        <v>265000</v>
      </c>
      <c r="AG23" s="106">
        <f t="shared" si="96"/>
        <v>265000</v>
      </c>
      <c r="AH23" s="106">
        <f t="shared" si="97"/>
        <v>530000</v>
      </c>
      <c r="AI23" s="106">
        <f t="shared" si="98"/>
        <v>530000</v>
      </c>
      <c r="AJ23" s="106">
        <f t="shared" si="99"/>
        <v>1886800</v>
      </c>
      <c r="AK23" s="106">
        <f t="shared" si="100"/>
        <v>1415100</v>
      </c>
      <c r="AL23" s="106">
        <f t="shared" si="101"/>
        <v>1886800</v>
      </c>
      <c r="AM23" s="106">
        <f t="shared" si="102"/>
        <v>943400</v>
      </c>
      <c r="AN23" s="86">
        <f t="shared" si="103"/>
        <v>10759000</v>
      </c>
      <c r="AO23" s="94">
        <f t="shared" si="104"/>
        <v>26808460.000000004</v>
      </c>
    </row>
    <row r="24" spans="1:41" s="79" customFormat="1" ht="17.25" customHeight="1" x14ac:dyDescent="0.3">
      <c r="A24" s="215" t="s">
        <v>58</v>
      </c>
      <c r="B24" s="121" t="s">
        <v>59</v>
      </c>
      <c r="C24" s="108">
        <v>84.98</v>
      </c>
      <c r="D24" s="107">
        <v>36.130000000000003</v>
      </c>
      <c r="E24" s="107" t="s">
        <v>60</v>
      </c>
      <c r="F24" s="109">
        <v>62</v>
      </c>
      <c r="G24" s="98">
        <v>15270</v>
      </c>
      <c r="H24" s="158">
        <f t="shared" si="80"/>
        <v>551705.10000000009</v>
      </c>
      <c r="I24" s="389"/>
      <c r="J24" s="110">
        <v>5000</v>
      </c>
      <c r="K24" s="110">
        <v>5000</v>
      </c>
      <c r="L24" s="110">
        <v>10000</v>
      </c>
      <c r="M24" s="222">
        <v>10000</v>
      </c>
      <c r="N24" s="168">
        <f t="shared" ref="N24:N25" si="106">$V24*0.2</f>
        <v>39200</v>
      </c>
      <c r="O24" s="163">
        <f t="shared" ref="O24:O25" si="107">$V24*0.15</f>
        <v>29400</v>
      </c>
      <c r="P24" s="163">
        <f t="shared" ref="P24:Q25" si="108">$V24*0.2</f>
        <v>39200</v>
      </c>
      <c r="Q24" s="163">
        <f t="shared" si="108"/>
        <v>39200</v>
      </c>
      <c r="R24" s="163">
        <f t="shared" ref="R24:R25" si="109">($V24*0.15)-$R$35</f>
        <v>24400</v>
      </c>
      <c r="S24" s="169">
        <f t="shared" ref="S24:S25" si="110">$V24*0.1</f>
        <v>19600</v>
      </c>
      <c r="T24" s="243">
        <v>221000</v>
      </c>
      <c r="U24" s="244">
        <f t="shared" ref="U24:U25" si="111">T24/H24</f>
        <v>0.4005763223867243</v>
      </c>
      <c r="V24" s="236">
        <f t="shared" si="105"/>
        <v>196000</v>
      </c>
      <c r="W24" s="104">
        <f>[3]모집차수별세부매출!K58</f>
        <v>53</v>
      </c>
      <c r="X24" s="105">
        <f t="shared" si="87"/>
        <v>9.0628127236815452E-3</v>
      </c>
      <c r="Y24" s="105">
        <f t="shared" si="88"/>
        <v>9.0628127236815452E-3</v>
      </c>
      <c r="Z24" s="105">
        <f t="shared" si="89"/>
        <v>1.812562544736309E-2</v>
      </c>
      <c r="AA24" s="105">
        <f t="shared" si="90"/>
        <v>1.812562544736309E-2</v>
      </c>
      <c r="AB24" s="105">
        <f t="shared" si="91"/>
        <v>7.1052451753663315E-2</v>
      </c>
      <c r="AC24" s="105">
        <f t="shared" si="92"/>
        <v>5.3289338815247486E-2</v>
      </c>
      <c r="AD24" s="105">
        <f t="shared" si="93"/>
        <v>7.1052451753663315E-2</v>
      </c>
      <c r="AE24" s="105">
        <f t="shared" si="94"/>
        <v>3.5526225876831657E-2</v>
      </c>
      <c r="AF24" s="106">
        <f t="shared" si="95"/>
        <v>265000</v>
      </c>
      <c r="AG24" s="106">
        <f t="shared" si="96"/>
        <v>265000</v>
      </c>
      <c r="AH24" s="106">
        <f t="shared" si="97"/>
        <v>530000</v>
      </c>
      <c r="AI24" s="106">
        <f t="shared" si="98"/>
        <v>530000</v>
      </c>
      <c r="AJ24" s="106">
        <f t="shared" si="99"/>
        <v>2077600</v>
      </c>
      <c r="AK24" s="106">
        <f t="shared" si="100"/>
        <v>1558200</v>
      </c>
      <c r="AL24" s="106">
        <f t="shared" si="101"/>
        <v>2077600</v>
      </c>
      <c r="AM24" s="106">
        <f t="shared" si="102"/>
        <v>1038800</v>
      </c>
      <c r="AN24" s="86">
        <f t="shared" si="103"/>
        <v>11713000</v>
      </c>
      <c r="AO24" s="94">
        <f t="shared" si="104"/>
        <v>29240370.300000004</v>
      </c>
    </row>
    <row r="25" spans="1:41" s="79" customFormat="1" ht="17.25" customHeight="1" x14ac:dyDescent="0.3">
      <c r="A25" s="215" t="s">
        <v>61</v>
      </c>
      <c r="B25" s="121" t="s">
        <v>62</v>
      </c>
      <c r="C25" s="108">
        <v>84.98</v>
      </c>
      <c r="D25" s="107">
        <v>36.130000000000003</v>
      </c>
      <c r="E25" s="107" t="s">
        <v>63</v>
      </c>
      <c r="F25" s="109">
        <v>44</v>
      </c>
      <c r="G25" s="98">
        <v>15650</v>
      </c>
      <c r="H25" s="158">
        <f t="shared" si="80"/>
        <v>565434.5</v>
      </c>
      <c r="I25" s="389"/>
      <c r="J25" s="110">
        <v>5000</v>
      </c>
      <c r="K25" s="110">
        <v>5000</v>
      </c>
      <c r="L25" s="110">
        <v>10000</v>
      </c>
      <c r="M25" s="222">
        <v>10000</v>
      </c>
      <c r="N25" s="168">
        <f t="shared" si="106"/>
        <v>40400</v>
      </c>
      <c r="O25" s="163">
        <f t="shared" si="107"/>
        <v>30300</v>
      </c>
      <c r="P25" s="163">
        <f t="shared" si="108"/>
        <v>40400</v>
      </c>
      <c r="Q25" s="163">
        <f t="shared" si="108"/>
        <v>40400</v>
      </c>
      <c r="R25" s="163">
        <f t="shared" si="109"/>
        <v>25300</v>
      </c>
      <c r="S25" s="169">
        <f t="shared" si="110"/>
        <v>20200</v>
      </c>
      <c r="T25" s="243">
        <v>227000</v>
      </c>
      <c r="U25" s="244">
        <f t="shared" si="111"/>
        <v>0.40146117720089597</v>
      </c>
      <c r="V25" s="236">
        <f t="shared" si="105"/>
        <v>202000</v>
      </c>
      <c r="W25" s="104">
        <f>[3]모집차수별세부매출!K59</f>
        <v>39</v>
      </c>
      <c r="X25" s="105">
        <f t="shared" si="87"/>
        <v>8.8427572070681922E-3</v>
      </c>
      <c r="Y25" s="105">
        <f t="shared" si="88"/>
        <v>8.8427572070681922E-3</v>
      </c>
      <c r="Z25" s="105">
        <f t="shared" si="89"/>
        <v>1.7685514414136384E-2</v>
      </c>
      <c r="AA25" s="105">
        <f t="shared" si="90"/>
        <v>1.7685514414136384E-2</v>
      </c>
      <c r="AB25" s="105">
        <f t="shared" si="91"/>
        <v>7.1449478233111E-2</v>
      </c>
      <c r="AC25" s="105">
        <f t="shared" si="92"/>
        <v>5.3587108674833246E-2</v>
      </c>
      <c r="AD25" s="105">
        <f t="shared" si="93"/>
        <v>7.1449478233111E-2</v>
      </c>
      <c r="AE25" s="105">
        <f t="shared" si="94"/>
        <v>3.57247391165555E-2</v>
      </c>
      <c r="AF25" s="106">
        <f t="shared" si="95"/>
        <v>195000</v>
      </c>
      <c r="AG25" s="106">
        <f t="shared" si="96"/>
        <v>195000</v>
      </c>
      <c r="AH25" s="106">
        <f t="shared" si="97"/>
        <v>390000</v>
      </c>
      <c r="AI25" s="106">
        <f t="shared" si="98"/>
        <v>390000</v>
      </c>
      <c r="AJ25" s="106">
        <f t="shared" si="99"/>
        <v>1575600</v>
      </c>
      <c r="AK25" s="106">
        <f t="shared" si="100"/>
        <v>1181700</v>
      </c>
      <c r="AL25" s="106">
        <f t="shared" si="101"/>
        <v>1575600</v>
      </c>
      <c r="AM25" s="106">
        <f t="shared" si="102"/>
        <v>787800</v>
      </c>
      <c r="AN25" s="86">
        <f t="shared" si="103"/>
        <v>8853000</v>
      </c>
      <c r="AO25" s="94">
        <f t="shared" si="104"/>
        <v>22051945.5</v>
      </c>
    </row>
    <row r="26" spans="1:41" s="79" customFormat="1" ht="17.25" customHeight="1" x14ac:dyDescent="0.3">
      <c r="A26" s="383"/>
      <c r="B26" s="384"/>
      <c r="C26" s="384"/>
      <c r="D26" s="385"/>
      <c r="E26" s="111" t="s">
        <v>115</v>
      </c>
      <c r="F26" s="112">
        <f>SUM(F19:F25)</f>
        <v>462</v>
      </c>
      <c r="G26" s="386"/>
      <c r="H26" s="387"/>
      <c r="I26" s="387"/>
      <c r="J26" s="387"/>
      <c r="K26" s="387"/>
      <c r="L26" s="387"/>
      <c r="M26" s="387"/>
      <c r="N26" s="229"/>
      <c r="O26" s="225"/>
      <c r="P26" s="224"/>
      <c r="Q26" s="224"/>
      <c r="R26" s="224"/>
      <c r="S26" s="230"/>
      <c r="T26" s="228"/>
      <c r="U26" s="226"/>
      <c r="V26" s="237"/>
      <c r="W26" s="116">
        <f>SUM(W19:W25)</f>
        <v>333</v>
      </c>
      <c r="X26" s="84"/>
      <c r="Y26" s="84"/>
      <c r="Z26" s="84"/>
      <c r="AA26" s="84"/>
      <c r="AB26" s="84"/>
      <c r="AC26" s="84"/>
      <c r="AD26" s="84"/>
      <c r="AE26" s="84"/>
      <c r="AF26" s="117">
        <f t="shared" ref="AF26:AO26" si="112">SUM(AF19:AF25)</f>
        <v>1665000</v>
      </c>
      <c r="AG26" s="117">
        <f t="shared" si="112"/>
        <v>1665000</v>
      </c>
      <c r="AH26" s="117">
        <f t="shared" si="112"/>
        <v>3330000</v>
      </c>
      <c r="AI26" s="117">
        <f t="shared" si="112"/>
        <v>3330000</v>
      </c>
      <c r="AJ26" s="117">
        <f t="shared" si="112"/>
        <v>11337000</v>
      </c>
      <c r="AK26" s="117">
        <f t="shared" si="112"/>
        <v>8502750</v>
      </c>
      <c r="AL26" s="117">
        <f t="shared" si="112"/>
        <v>11337000</v>
      </c>
      <c r="AM26" s="117">
        <f t="shared" si="112"/>
        <v>5668500</v>
      </c>
      <c r="AN26" s="120">
        <f t="shared" si="112"/>
        <v>65010000</v>
      </c>
      <c r="AO26" s="120">
        <f t="shared" si="112"/>
        <v>162157582.09999999</v>
      </c>
    </row>
    <row r="27" spans="1:41" s="79" customFormat="1" ht="17.25" customHeight="1" x14ac:dyDescent="0.3">
      <c r="A27" s="215" t="s">
        <v>64</v>
      </c>
      <c r="B27" s="107" t="s">
        <v>33</v>
      </c>
      <c r="C27" s="108">
        <v>84.98</v>
      </c>
      <c r="D27" s="107">
        <v>36.130000000000003</v>
      </c>
      <c r="E27" s="107" t="s">
        <v>34</v>
      </c>
      <c r="F27" s="109">
        <v>3</v>
      </c>
      <c r="G27" s="98">
        <v>11400</v>
      </c>
      <c r="H27" s="158">
        <f>$D$27*G27</f>
        <v>411882.00000000006</v>
      </c>
      <c r="I27" s="389" t="s">
        <v>5</v>
      </c>
      <c r="J27" s="110">
        <v>5000</v>
      </c>
      <c r="K27" s="110">
        <v>5000</v>
      </c>
      <c r="L27" s="110">
        <v>10000</v>
      </c>
      <c r="M27" s="222">
        <v>10000</v>
      </c>
      <c r="N27" s="168">
        <f>$V27*0.2</f>
        <v>28000</v>
      </c>
      <c r="O27" s="163">
        <f>$V27*0.15</f>
        <v>21000</v>
      </c>
      <c r="P27" s="163">
        <f>$V27*0.2</f>
        <v>28000</v>
      </c>
      <c r="Q27" s="163">
        <f>$V27*0.2</f>
        <v>28000</v>
      </c>
      <c r="R27" s="163">
        <f>($V27*0.15)-$R$35</f>
        <v>16000</v>
      </c>
      <c r="S27" s="169">
        <f>$V27*0.1</f>
        <v>14000</v>
      </c>
      <c r="T27" s="243">
        <v>165000</v>
      </c>
      <c r="U27" s="244">
        <f>T27/H27</f>
        <v>0.40060017189389191</v>
      </c>
      <c r="V27" s="236">
        <f>($T27+$T$35)-($J27+$K27+$L27+$M27+$K$35+$L$35+$M$35)</f>
        <v>140000</v>
      </c>
      <c r="W27" s="104">
        <f>[3]모집차수별세부매출!K61</f>
        <v>2</v>
      </c>
      <c r="X27" s="105">
        <f>(J27/H27)</f>
        <v>1.2139399148299755E-2</v>
      </c>
      <c r="Y27" s="105">
        <f>(K27/H27)</f>
        <v>1.2139399148299755E-2</v>
      </c>
      <c r="Z27" s="105">
        <f>(L27/H27)</f>
        <v>2.427879829659951E-2</v>
      </c>
      <c r="AA27" s="105">
        <f>(M27/H27)</f>
        <v>2.427879829659951E-2</v>
      </c>
      <c r="AB27" s="105">
        <f>(N27/H27)</f>
        <v>6.798063523047862E-2</v>
      </c>
      <c r="AC27" s="105">
        <f>(O27/H27)</f>
        <v>5.0985476422858965E-2</v>
      </c>
      <c r="AD27" s="105">
        <f>(P27/H27)</f>
        <v>6.798063523047862E-2</v>
      </c>
      <c r="AE27" s="105">
        <f>(S27/H27)</f>
        <v>3.399031761523931E-2</v>
      </c>
      <c r="AF27" s="106">
        <f>J27*W27</f>
        <v>10000</v>
      </c>
      <c r="AG27" s="106">
        <f>K27*W27</f>
        <v>10000</v>
      </c>
      <c r="AH27" s="106">
        <f>L27*W27</f>
        <v>20000</v>
      </c>
      <c r="AI27" s="106">
        <f>M27*W27</f>
        <v>20000</v>
      </c>
      <c r="AJ27" s="106">
        <f>N27*W27</f>
        <v>56000</v>
      </c>
      <c r="AK27" s="106">
        <f>O27*W27</f>
        <v>42000</v>
      </c>
      <c r="AL27" s="106">
        <f>P27*W27</f>
        <v>56000</v>
      </c>
      <c r="AM27" s="106">
        <f>S27*W27</f>
        <v>28000</v>
      </c>
      <c r="AN27" s="86">
        <f>T27*W27</f>
        <v>330000</v>
      </c>
      <c r="AO27" s="94">
        <f>H27*W27</f>
        <v>823764.00000000012</v>
      </c>
    </row>
    <row r="28" spans="1:41" s="79" customFormat="1" ht="17.25" customHeight="1" x14ac:dyDescent="0.3">
      <c r="A28" s="215" t="s">
        <v>65</v>
      </c>
      <c r="B28" s="107" t="s">
        <v>37</v>
      </c>
      <c r="C28" s="108">
        <v>84.98</v>
      </c>
      <c r="D28" s="107">
        <v>36.130000000000003</v>
      </c>
      <c r="E28" s="107" t="s">
        <v>38</v>
      </c>
      <c r="F28" s="109">
        <v>6</v>
      </c>
      <c r="G28" s="98">
        <v>11830</v>
      </c>
      <c r="H28" s="158">
        <f t="shared" ref="H28:H33" si="113">$D$27*G28</f>
        <v>427417.9</v>
      </c>
      <c r="I28" s="389"/>
      <c r="J28" s="110">
        <v>5000</v>
      </c>
      <c r="K28" s="110">
        <v>5000</v>
      </c>
      <c r="L28" s="110">
        <v>10000</v>
      </c>
      <c r="M28" s="222">
        <v>10000</v>
      </c>
      <c r="N28" s="168">
        <f t="shared" ref="N28:N29" si="114">$V28*0.2</f>
        <v>29200</v>
      </c>
      <c r="O28" s="163">
        <f t="shared" ref="O28:O29" si="115">$V28*0.15</f>
        <v>21900</v>
      </c>
      <c r="P28" s="163">
        <f t="shared" ref="P28:Q29" si="116">$V28*0.2</f>
        <v>29200</v>
      </c>
      <c r="Q28" s="163">
        <f t="shared" si="116"/>
        <v>29200</v>
      </c>
      <c r="R28" s="163">
        <f t="shared" ref="R28:R29" si="117">($V28*0.15)-$R$35</f>
        <v>16900</v>
      </c>
      <c r="S28" s="169">
        <f t="shared" ref="S28:S29" si="118">$V28*0.1</f>
        <v>14600</v>
      </c>
      <c r="T28" s="243">
        <v>171000</v>
      </c>
      <c r="U28" s="244">
        <f t="shared" ref="U28:U29" si="119">T28/H28</f>
        <v>0.40007683346907086</v>
      </c>
      <c r="V28" s="236">
        <f>($T28+$T$35)-($J28+$K28+$L28+$M28+$K$35+$L$35+$M$35)</f>
        <v>146000</v>
      </c>
      <c r="W28" s="104">
        <f>[3]모집차수별세부매출!K62</f>
        <v>4</v>
      </c>
      <c r="X28" s="105">
        <f t="shared" ref="X28:X33" si="120">(J28/H28)</f>
        <v>1.1698153025411429E-2</v>
      </c>
      <c r="Y28" s="105">
        <f t="shared" ref="Y28:Y33" si="121">(K28/H28)</f>
        <v>1.1698153025411429E-2</v>
      </c>
      <c r="Z28" s="105">
        <f t="shared" ref="Z28:Z33" si="122">(L28/H28)</f>
        <v>2.3396306050822858E-2</v>
      </c>
      <c r="AA28" s="105">
        <f t="shared" ref="AA28:AA33" si="123">(M28/H28)</f>
        <v>2.3396306050822858E-2</v>
      </c>
      <c r="AB28" s="105">
        <f t="shared" ref="AB28:AB33" si="124">(N28/H28)</f>
        <v>6.8317213668402751E-2</v>
      </c>
      <c r="AC28" s="105">
        <f t="shared" ref="AC28:AC33" si="125">(O28/H28)</f>
        <v>5.123791025130206E-2</v>
      </c>
      <c r="AD28" s="105">
        <f t="shared" ref="AD28:AD33" si="126">(P28/H28)</f>
        <v>6.8317213668402751E-2</v>
      </c>
      <c r="AE28" s="105">
        <f t="shared" ref="AE28:AE33" si="127">(S28/H28)</f>
        <v>3.4158606834201376E-2</v>
      </c>
      <c r="AF28" s="106">
        <f t="shared" ref="AF28:AF33" si="128">J28*W28</f>
        <v>20000</v>
      </c>
      <c r="AG28" s="106">
        <f t="shared" ref="AG28:AG33" si="129">K28*W28</f>
        <v>20000</v>
      </c>
      <c r="AH28" s="106">
        <f t="shared" ref="AH28:AH33" si="130">L28*W28</f>
        <v>40000</v>
      </c>
      <c r="AI28" s="106">
        <f t="shared" ref="AI28:AI33" si="131">M28*W28</f>
        <v>40000</v>
      </c>
      <c r="AJ28" s="106">
        <f t="shared" ref="AJ28:AJ33" si="132">N28*W28</f>
        <v>116800</v>
      </c>
      <c r="AK28" s="106">
        <f t="shared" ref="AK28:AK33" si="133">O28*W28</f>
        <v>87600</v>
      </c>
      <c r="AL28" s="106">
        <f t="shared" ref="AL28:AL33" si="134">P28*W28</f>
        <v>116800</v>
      </c>
      <c r="AM28" s="106">
        <f t="shared" ref="AM28:AM33" si="135">S28*W28</f>
        <v>58400</v>
      </c>
      <c r="AN28" s="86">
        <f t="shared" ref="AN28:AN33" si="136">T28*W28</f>
        <v>684000</v>
      </c>
      <c r="AO28" s="94">
        <f t="shared" ref="AO28:AO33" si="137">H28*W28</f>
        <v>1709671.6</v>
      </c>
    </row>
    <row r="29" spans="1:41" s="79" customFormat="1" ht="17.25" customHeight="1" x14ac:dyDescent="0.3">
      <c r="A29" s="215" t="s">
        <v>66</v>
      </c>
      <c r="B29" s="107" t="s">
        <v>40</v>
      </c>
      <c r="C29" s="108">
        <v>84.98</v>
      </c>
      <c r="D29" s="107">
        <v>36.130000000000003</v>
      </c>
      <c r="E29" s="107" t="s">
        <v>41</v>
      </c>
      <c r="F29" s="109">
        <v>8</v>
      </c>
      <c r="G29" s="98">
        <v>12720</v>
      </c>
      <c r="H29" s="158">
        <f t="shared" si="113"/>
        <v>459573.60000000003</v>
      </c>
      <c r="I29" s="389"/>
      <c r="J29" s="110">
        <v>5000</v>
      </c>
      <c r="K29" s="110">
        <v>5000</v>
      </c>
      <c r="L29" s="110">
        <v>10000</v>
      </c>
      <c r="M29" s="222">
        <v>10000</v>
      </c>
      <c r="N29" s="168">
        <f t="shared" si="114"/>
        <v>31800</v>
      </c>
      <c r="O29" s="163">
        <f t="shared" si="115"/>
        <v>23850</v>
      </c>
      <c r="P29" s="163">
        <f t="shared" si="116"/>
        <v>31800</v>
      </c>
      <c r="Q29" s="163">
        <f t="shared" si="116"/>
        <v>31800</v>
      </c>
      <c r="R29" s="163">
        <f t="shared" si="117"/>
        <v>18850</v>
      </c>
      <c r="S29" s="169">
        <f t="shared" si="118"/>
        <v>15900</v>
      </c>
      <c r="T29" s="243">
        <v>184000</v>
      </c>
      <c r="U29" s="244">
        <f t="shared" si="119"/>
        <v>0.40037112662694285</v>
      </c>
      <c r="V29" s="236">
        <f t="shared" ref="V29:V33" si="138">($T29+$T$35)-($J29+$K29+$L29+$M29+$K$35+$L$35+$M$35)</f>
        <v>159000</v>
      </c>
      <c r="W29" s="104">
        <f>[3]모집차수별세부매출!K63</f>
        <v>4</v>
      </c>
      <c r="X29" s="105">
        <f t="shared" si="120"/>
        <v>1.0879650180079969E-2</v>
      </c>
      <c r="Y29" s="105">
        <f t="shared" si="121"/>
        <v>1.0879650180079969E-2</v>
      </c>
      <c r="Z29" s="105">
        <f t="shared" si="122"/>
        <v>2.1759300360159939E-2</v>
      </c>
      <c r="AA29" s="105">
        <f t="shared" si="123"/>
        <v>2.1759300360159939E-2</v>
      </c>
      <c r="AB29" s="105">
        <f t="shared" si="124"/>
        <v>6.9194575145308607E-2</v>
      </c>
      <c r="AC29" s="105">
        <f t="shared" si="125"/>
        <v>5.1895931358981455E-2</v>
      </c>
      <c r="AD29" s="105">
        <f t="shared" si="126"/>
        <v>6.9194575145308607E-2</v>
      </c>
      <c r="AE29" s="105">
        <f t="shared" si="127"/>
        <v>3.4597287572654303E-2</v>
      </c>
      <c r="AF29" s="106">
        <f t="shared" si="128"/>
        <v>20000</v>
      </c>
      <c r="AG29" s="106">
        <f t="shared" si="129"/>
        <v>20000</v>
      </c>
      <c r="AH29" s="106">
        <f t="shared" si="130"/>
        <v>40000</v>
      </c>
      <c r="AI29" s="106">
        <f t="shared" si="131"/>
        <v>40000</v>
      </c>
      <c r="AJ29" s="106">
        <f t="shared" si="132"/>
        <v>127200</v>
      </c>
      <c r="AK29" s="106">
        <f t="shared" si="133"/>
        <v>95400</v>
      </c>
      <c r="AL29" s="106">
        <f t="shared" si="134"/>
        <v>127200</v>
      </c>
      <c r="AM29" s="106">
        <f t="shared" si="135"/>
        <v>63600</v>
      </c>
      <c r="AN29" s="86">
        <f t="shared" si="136"/>
        <v>736000</v>
      </c>
      <c r="AO29" s="94">
        <f t="shared" si="137"/>
        <v>1838294.4000000001</v>
      </c>
    </row>
    <row r="30" spans="1:41" s="79" customFormat="1" ht="17.25" customHeight="1" x14ac:dyDescent="0.3">
      <c r="A30" s="215" t="s">
        <v>67</v>
      </c>
      <c r="B30" s="121" t="s">
        <v>53</v>
      </c>
      <c r="C30" s="108">
        <v>84.98</v>
      </c>
      <c r="D30" s="107">
        <v>36.130000000000003</v>
      </c>
      <c r="E30" s="107" t="s">
        <v>54</v>
      </c>
      <c r="F30" s="109">
        <v>5</v>
      </c>
      <c r="G30" s="98">
        <v>13430</v>
      </c>
      <c r="H30" s="158">
        <f t="shared" si="113"/>
        <v>485225.9</v>
      </c>
      <c r="I30" s="389"/>
      <c r="J30" s="110">
        <v>5000</v>
      </c>
      <c r="K30" s="110">
        <v>5000</v>
      </c>
      <c r="L30" s="110">
        <v>10000</v>
      </c>
      <c r="M30" s="222">
        <v>10000</v>
      </c>
      <c r="N30" s="168">
        <f>$V30*0.2</f>
        <v>34000</v>
      </c>
      <c r="O30" s="163">
        <f>$V30*0.15</f>
        <v>25500</v>
      </c>
      <c r="P30" s="163">
        <f>$V30*0.2</f>
        <v>34000</v>
      </c>
      <c r="Q30" s="163">
        <f>$V30*0.2</f>
        <v>34000</v>
      </c>
      <c r="R30" s="163">
        <f>($V30*0.15)-$R$35</f>
        <v>20500</v>
      </c>
      <c r="S30" s="169">
        <f>$V30*0.1</f>
        <v>17000</v>
      </c>
      <c r="T30" s="243">
        <v>195000</v>
      </c>
      <c r="U30" s="244">
        <f>T30/H30</f>
        <v>0.40187467321921599</v>
      </c>
      <c r="V30" s="236">
        <f t="shared" si="138"/>
        <v>170000</v>
      </c>
      <c r="W30" s="104">
        <f>[3]모집차수별세부매출!K64</f>
        <v>4</v>
      </c>
      <c r="X30" s="105">
        <f t="shared" si="120"/>
        <v>1.0304478800492718E-2</v>
      </c>
      <c r="Y30" s="105">
        <f t="shared" si="121"/>
        <v>1.0304478800492718E-2</v>
      </c>
      <c r="Z30" s="105">
        <f t="shared" si="122"/>
        <v>2.0608957600985436E-2</v>
      </c>
      <c r="AA30" s="105">
        <f t="shared" si="123"/>
        <v>2.0608957600985436E-2</v>
      </c>
      <c r="AB30" s="105">
        <f t="shared" si="124"/>
        <v>7.007045584335049E-2</v>
      </c>
      <c r="AC30" s="105">
        <f t="shared" si="125"/>
        <v>5.2552841882512864E-2</v>
      </c>
      <c r="AD30" s="105">
        <f t="shared" si="126"/>
        <v>7.007045584335049E-2</v>
      </c>
      <c r="AE30" s="105">
        <f t="shared" si="127"/>
        <v>3.5035227921675245E-2</v>
      </c>
      <c r="AF30" s="106">
        <f t="shared" si="128"/>
        <v>20000</v>
      </c>
      <c r="AG30" s="106">
        <f t="shared" si="129"/>
        <v>20000</v>
      </c>
      <c r="AH30" s="106">
        <f t="shared" si="130"/>
        <v>40000</v>
      </c>
      <c r="AI30" s="106">
        <f t="shared" si="131"/>
        <v>40000</v>
      </c>
      <c r="AJ30" s="106">
        <f t="shared" si="132"/>
        <v>136000</v>
      </c>
      <c r="AK30" s="106">
        <f t="shared" si="133"/>
        <v>102000</v>
      </c>
      <c r="AL30" s="106">
        <f t="shared" si="134"/>
        <v>136000</v>
      </c>
      <c r="AM30" s="106">
        <f t="shared" si="135"/>
        <v>68000</v>
      </c>
      <c r="AN30" s="86">
        <f t="shared" si="136"/>
        <v>780000</v>
      </c>
      <c r="AO30" s="94">
        <f t="shared" si="137"/>
        <v>1940903.6</v>
      </c>
    </row>
    <row r="31" spans="1:41" s="79" customFormat="1" ht="17.25" customHeight="1" x14ac:dyDescent="0.3">
      <c r="A31" s="215" t="s">
        <v>68</v>
      </c>
      <c r="B31" s="121" t="s">
        <v>56</v>
      </c>
      <c r="C31" s="108">
        <v>84.98</v>
      </c>
      <c r="D31" s="107">
        <v>36.130000000000003</v>
      </c>
      <c r="E31" s="107" t="s">
        <v>57</v>
      </c>
      <c r="F31" s="109">
        <v>5</v>
      </c>
      <c r="G31" s="98">
        <v>14000</v>
      </c>
      <c r="H31" s="158">
        <f t="shared" si="113"/>
        <v>505820.00000000006</v>
      </c>
      <c r="I31" s="389"/>
      <c r="J31" s="110">
        <v>5000</v>
      </c>
      <c r="K31" s="110">
        <v>5000</v>
      </c>
      <c r="L31" s="110">
        <v>10000</v>
      </c>
      <c r="M31" s="222">
        <v>10000</v>
      </c>
      <c r="N31" s="168">
        <f>$V31*0.2</f>
        <v>35600</v>
      </c>
      <c r="O31" s="163">
        <f>$V31*0.15</f>
        <v>26700</v>
      </c>
      <c r="P31" s="163">
        <f>$V31*0.2</f>
        <v>35600</v>
      </c>
      <c r="Q31" s="163">
        <f>$V31*0.2</f>
        <v>35600</v>
      </c>
      <c r="R31" s="163">
        <f>($V31*0.15)-$R$35</f>
        <v>21700</v>
      </c>
      <c r="S31" s="169">
        <f>$V31*0.1</f>
        <v>17800</v>
      </c>
      <c r="T31" s="243">
        <v>203000</v>
      </c>
      <c r="U31" s="244">
        <f>T31/H31</f>
        <v>0.40132853584278988</v>
      </c>
      <c r="V31" s="236">
        <f t="shared" si="138"/>
        <v>178000</v>
      </c>
      <c r="W31" s="104">
        <f>[3]모집차수별세부매출!K65</f>
        <v>4</v>
      </c>
      <c r="X31" s="105">
        <f t="shared" si="120"/>
        <v>9.8849393064726569E-3</v>
      </c>
      <c r="Y31" s="105">
        <f t="shared" si="121"/>
        <v>9.8849393064726569E-3</v>
      </c>
      <c r="Z31" s="105">
        <f t="shared" si="122"/>
        <v>1.9769878612945314E-2</v>
      </c>
      <c r="AA31" s="105">
        <f t="shared" si="123"/>
        <v>1.9769878612945314E-2</v>
      </c>
      <c r="AB31" s="105">
        <f t="shared" si="124"/>
        <v>7.0380767862085317E-2</v>
      </c>
      <c r="AC31" s="105">
        <f t="shared" si="125"/>
        <v>5.2785575896563991E-2</v>
      </c>
      <c r="AD31" s="105">
        <f t="shared" si="126"/>
        <v>7.0380767862085317E-2</v>
      </c>
      <c r="AE31" s="105">
        <f t="shared" si="127"/>
        <v>3.5190383931042658E-2</v>
      </c>
      <c r="AF31" s="106">
        <f t="shared" si="128"/>
        <v>20000</v>
      </c>
      <c r="AG31" s="106">
        <f t="shared" si="129"/>
        <v>20000</v>
      </c>
      <c r="AH31" s="106">
        <f t="shared" si="130"/>
        <v>40000</v>
      </c>
      <c r="AI31" s="106">
        <f t="shared" si="131"/>
        <v>40000</v>
      </c>
      <c r="AJ31" s="106">
        <f t="shared" si="132"/>
        <v>142400</v>
      </c>
      <c r="AK31" s="106">
        <f t="shared" si="133"/>
        <v>106800</v>
      </c>
      <c r="AL31" s="106">
        <f t="shared" si="134"/>
        <v>142400</v>
      </c>
      <c r="AM31" s="106">
        <f t="shared" si="135"/>
        <v>71200</v>
      </c>
      <c r="AN31" s="86">
        <f t="shared" si="136"/>
        <v>812000</v>
      </c>
      <c r="AO31" s="94">
        <f t="shared" si="137"/>
        <v>2023280.0000000002</v>
      </c>
    </row>
    <row r="32" spans="1:41" s="79" customFormat="1" ht="17.25" customHeight="1" x14ac:dyDescent="0.3">
      <c r="A32" s="215" t="s">
        <v>69</v>
      </c>
      <c r="B32" s="121" t="s">
        <v>59</v>
      </c>
      <c r="C32" s="108">
        <v>84.98</v>
      </c>
      <c r="D32" s="107">
        <v>36.130000000000003</v>
      </c>
      <c r="E32" s="107" t="s">
        <v>60</v>
      </c>
      <c r="F32" s="109">
        <v>5</v>
      </c>
      <c r="G32" s="98">
        <v>15270</v>
      </c>
      <c r="H32" s="158">
        <f t="shared" si="113"/>
        <v>551705.10000000009</v>
      </c>
      <c r="I32" s="389"/>
      <c r="J32" s="110">
        <v>5000</v>
      </c>
      <c r="K32" s="110">
        <v>5000</v>
      </c>
      <c r="L32" s="110">
        <v>10000</v>
      </c>
      <c r="M32" s="222">
        <v>10000</v>
      </c>
      <c r="N32" s="168">
        <f t="shared" ref="N32:N33" si="139">$V32*0.2</f>
        <v>39200</v>
      </c>
      <c r="O32" s="163">
        <f t="shared" ref="O32:O33" si="140">$V32*0.15</f>
        <v>29400</v>
      </c>
      <c r="P32" s="163">
        <f t="shared" ref="P32:Q33" si="141">$V32*0.2</f>
        <v>39200</v>
      </c>
      <c r="Q32" s="163">
        <f t="shared" si="141"/>
        <v>39200</v>
      </c>
      <c r="R32" s="163">
        <f t="shared" ref="R32:R33" si="142">($V32*0.15)-$R$35</f>
        <v>24400</v>
      </c>
      <c r="S32" s="169">
        <f t="shared" ref="S32:S33" si="143">$V32*0.1</f>
        <v>19600</v>
      </c>
      <c r="T32" s="243">
        <v>221000</v>
      </c>
      <c r="U32" s="244">
        <f t="shared" ref="U32:U33" si="144">T32/H32</f>
        <v>0.4005763223867243</v>
      </c>
      <c r="V32" s="236">
        <f t="shared" si="138"/>
        <v>196000</v>
      </c>
      <c r="W32" s="104">
        <f>[3]모집차수별세부매출!K66</f>
        <v>5</v>
      </c>
      <c r="X32" s="105">
        <f t="shared" si="120"/>
        <v>9.0628127236815452E-3</v>
      </c>
      <c r="Y32" s="105">
        <f t="shared" si="121"/>
        <v>9.0628127236815452E-3</v>
      </c>
      <c r="Z32" s="105">
        <f t="shared" si="122"/>
        <v>1.812562544736309E-2</v>
      </c>
      <c r="AA32" s="105">
        <f t="shared" si="123"/>
        <v>1.812562544736309E-2</v>
      </c>
      <c r="AB32" s="105">
        <f t="shared" si="124"/>
        <v>7.1052451753663315E-2</v>
      </c>
      <c r="AC32" s="105">
        <f t="shared" si="125"/>
        <v>5.3289338815247486E-2</v>
      </c>
      <c r="AD32" s="105">
        <f t="shared" si="126"/>
        <v>7.1052451753663315E-2</v>
      </c>
      <c r="AE32" s="105">
        <f t="shared" si="127"/>
        <v>3.5526225876831657E-2</v>
      </c>
      <c r="AF32" s="106">
        <f t="shared" si="128"/>
        <v>25000</v>
      </c>
      <c r="AG32" s="106">
        <f t="shared" si="129"/>
        <v>25000</v>
      </c>
      <c r="AH32" s="106">
        <f t="shared" si="130"/>
        <v>50000</v>
      </c>
      <c r="AI32" s="106">
        <f t="shared" si="131"/>
        <v>50000</v>
      </c>
      <c r="AJ32" s="106">
        <f t="shared" si="132"/>
        <v>196000</v>
      </c>
      <c r="AK32" s="106">
        <f t="shared" si="133"/>
        <v>147000</v>
      </c>
      <c r="AL32" s="106">
        <f t="shared" si="134"/>
        <v>196000</v>
      </c>
      <c r="AM32" s="106">
        <f t="shared" si="135"/>
        <v>98000</v>
      </c>
      <c r="AN32" s="86">
        <f t="shared" si="136"/>
        <v>1105000</v>
      </c>
      <c r="AO32" s="94">
        <f t="shared" si="137"/>
        <v>2758525.5000000005</v>
      </c>
    </row>
    <row r="33" spans="1:41" s="79" customFormat="1" ht="17.25" customHeight="1" x14ac:dyDescent="0.3">
      <c r="A33" s="215" t="s">
        <v>70</v>
      </c>
      <c r="B33" s="121" t="s">
        <v>62</v>
      </c>
      <c r="C33" s="108">
        <v>84.98</v>
      </c>
      <c r="D33" s="107">
        <v>36.130000000000003</v>
      </c>
      <c r="E33" s="107" t="s">
        <v>63</v>
      </c>
      <c r="F33" s="109">
        <v>4</v>
      </c>
      <c r="G33" s="98">
        <v>15650</v>
      </c>
      <c r="H33" s="158">
        <f t="shared" si="113"/>
        <v>565434.5</v>
      </c>
      <c r="I33" s="389"/>
      <c r="J33" s="110">
        <v>5000</v>
      </c>
      <c r="K33" s="110">
        <v>5000</v>
      </c>
      <c r="L33" s="110">
        <v>10000</v>
      </c>
      <c r="M33" s="222">
        <v>10000</v>
      </c>
      <c r="N33" s="168">
        <f t="shared" si="139"/>
        <v>40400</v>
      </c>
      <c r="O33" s="163">
        <f t="shared" si="140"/>
        <v>30300</v>
      </c>
      <c r="P33" s="163">
        <f t="shared" si="141"/>
        <v>40400</v>
      </c>
      <c r="Q33" s="163">
        <f t="shared" si="141"/>
        <v>40400</v>
      </c>
      <c r="R33" s="163">
        <f t="shared" si="142"/>
        <v>25300</v>
      </c>
      <c r="S33" s="169">
        <f t="shared" si="143"/>
        <v>20200</v>
      </c>
      <c r="T33" s="243">
        <v>227000</v>
      </c>
      <c r="U33" s="244">
        <f t="shared" si="144"/>
        <v>0.40146117720089597</v>
      </c>
      <c r="V33" s="236">
        <f t="shared" si="138"/>
        <v>202000</v>
      </c>
      <c r="W33" s="104">
        <f>[3]모집차수별세부매출!K67</f>
        <v>3</v>
      </c>
      <c r="X33" s="105">
        <f t="shared" si="120"/>
        <v>8.8427572070681922E-3</v>
      </c>
      <c r="Y33" s="105">
        <f t="shared" si="121"/>
        <v>8.8427572070681922E-3</v>
      </c>
      <c r="Z33" s="105">
        <f t="shared" si="122"/>
        <v>1.7685514414136384E-2</v>
      </c>
      <c r="AA33" s="105">
        <f t="shared" si="123"/>
        <v>1.7685514414136384E-2</v>
      </c>
      <c r="AB33" s="105">
        <f t="shared" si="124"/>
        <v>7.1449478233111E-2</v>
      </c>
      <c r="AC33" s="105">
        <f t="shared" si="125"/>
        <v>5.3587108674833246E-2</v>
      </c>
      <c r="AD33" s="105">
        <f t="shared" si="126"/>
        <v>7.1449478233111E-2</v>
      </c>
      <c r="AE33" s="105">
        <f t="shared" si="127"/>
        <v>3.57247391165555E-2</v>
      </c>
      <c r="AF33" s="106">
        <f t="shared" si="128"/>
        <v>15000</v>
      </c>
      <c r="AG33" s="106">
        <f t="shared" si="129"/>
        <v>15000</v>
      </c>
      <c r="AH33" s="106">
        <f t="shared" si="130"/>
        <v>30000</v>
      </c>
      <c r="AI33" s="106">
        <f t="shared" si="131"/>
        <v>30000</v>
      </c>
      <c r="AJ33" s="106">
        <f t="shared" si="132"/>
        <v>121200</v>
      </c>
      <c r="AK33" s="106">
        <f t="shared" si="133"/>
        <v>90900</v>
      </c>
      <c r="AL33" s="106">
        <f t="shared" si="134"/>
        <v>121200</v>
      </c>
      <c r="AM33" s="106">
        <f t="shared" si="135"/>
        <v>60600</v>
      </c>
      <c r="AN33" s="86">
        <f t="shared" si="136"/>
        <v>681000</v>
      </c>
      <c r="AO33" s="94">
        <f t="shared" si="137"/>
        <v>1696303.5</v>
      </c>
    </row>
    <row r="34" spans="1:41" s="79" customFormat="1" ht="17.25" customHeight="1" x14ac:dyDescent="0.3">
      <c r="A34" s="390"/>
      <c r="B34" s="391"/>
      <c r="C34" s="391"/>
      <c r="D34" s="392"/>
      <c r="E34" s="111" t="s">
        <v>115</v>
      </c>
      <c r="F34" s="112">
        <f>SUM(F27:F33)</f>
        <v>36</v>
      </c>
      <c r="G34" s="393"/>
      <c r="H34" s="394"/>
      <c r="I34" s="394"/>
      <c r="J34" s="394"/>
      <c r="K34" s="394"/>
      <c r="L34" s="394"/>
      <c r="M34" s="394"/>
      <c r="N34" s="229"/>
      <c r="O34" s="225"/>
      <c r="P34" s="225"/>
      <c r="Q34" s="225"/>
      <c r="R34" s="225"/>
      <c r="S34" s="230"/>
      <c r="T34" s="228"/>
      <c r="U34" s="226"/>
      <c r="V34" s="237"/>
      <c r="W34" s="116">
        <f>SUM(W27:W33)</f>
        <v>26</v>
      </c>
      <c r="X34" s="84"/>
      <c r="Y34" s="84"/>
      <c r="Z34" s="84"/>
      <c r="AA34" s="84"/>
      <c r="AB34" s="84"/>
      <c r="AC34" s="84"/>
      <c r="AD34" s="84"/>
      <c r="AE34" s="84"/>
      <c r="AF34" s="117">
        <f>SUM(AF27:AF33)</f>
        <v>130000</v>
      </c>
      <c r="AG34" s="117">
        <f t="shared" ref="AG34:AM34" si="145">SUM(AG27:AG33)</f>
        <v>130000</v>
      </c>
      <c r="AH34" s="117">
        <f t="shared" si="145"/>
        <v>260000</v>
      </c>
      <c r="AI34" s="117">
        <f t="shared" si="145"/>
        <v>260000</v>
      </c>
      <c r="AJ34" s="117">
        <f t="shared" si="145"/>
        <v>895600</v>
      </c>
      <c r="AK34" s="117">
        <f t="shared" si="145"/>
        <v>671700</v>
      </c>
      <c r="AL34" s="117">
        <f t="shared" si="145"/>
        <v>895600</v>
      </c>
      <c r="AM34" s="117">
        <f t="shared" si="145"/>
        <v>447800</v>
      </c>
      <c r="AN34" s="120">
        <f>SUM(AN27:AN33)</f>
        <v>5128000</v>
      </c>
      <c r="AO34" s="120">
        <f>SUM(AO27:AO33)</f>
        <v>12790742.6</v>
      </c>
    </row>
    <row r="35" spans="1:41" s="79" customFormat="1" ht="17.25" customHeight="1" thickBot="1" x14ac:dyDescent="0.35">
      <c r="A35" s="377" t="s">
        <v>71</v>
      </c>
      <c r="B35" s="378"/>
      <c r="C35" s="378"/>
      <c r="D35" s="378"/>
      <c r="E35" s="379"/>
      <c r="F35" s="216">
        <f>F10+F14+F18+F26+F34</f>
        <v>689</v>
      </c>
      <c r="G35" s="380" t="s">
        <v>116</v>
      </c>
      <c r="H35" s="381"/>
      <c r="I35" s="382"/>
      <c r="J35" s="217"/>
      <c r="K35" s="218">
        <v>20000</v>
      </c>
      <c r="L35" s="218">
        <v>10000</v>
      </c>
      <c r="M35" s="223">
        <v>5000</v>
      </c>
      <c r="N35" s="231"/>
      <c r="O35" s="232"/>
      <c r="P35" s="233"/>
      <c r="Q35" s="234"/>
      <c r="R35" s="245">
        <v>5000</v>
      </c>
      <c r="S35" s="235"/>
      <c r="T35" s="238">
        <f>'[3]사업수지 (종합)'!AA104</f>
        <v>40000</v>
      </c>
      <c r="U35" s="239"/>
      <c r="V35" s="240"/>
      <c r="W35" s="122">
        <f>W10+W14+W18+W26+W34</f>
        <v>486</v>
      </c>
      <c r="X35" s="82"/>
      <c r="Y35" s="82">
        <f t="shared" ref="Y35:AO35" si="146">Y10+Y14+Y18+Y26+Y34</f>
        <v>0</v>
      </c>
      <c r="Z35" s="82">
        <f t="shared" si="146"/>
        <v>0</v>
      </c>
      <c r="AA35" s="82">
        <f t="shared" si="146"/>
        <v>0</v>
      </c>
      <c r="AB35" s="82">
        <f t="shared" si="146"/>
        <v>0</v>
      </c>
      <c r="AC35" s="82">
        <f t="shared" si="146"/>
        <v>0</v>
      </c>
      <c r="AD35" s="82">
        <f t="shared" si="146"/>
        <v>0</v>
      </c>
      <c r="AE35" s="82">
        <f t="shared" si="146"/>
        <v>0</v>
      </c>
      <c r="AF35" s="122">
        <f t="shared" si="146"/>
        <v>2430000</v>
      </c>
      <c r="AG35" s="122">
        <f t="shared" si="146"/>
        <v>2430000</v>
      </c>
      <c r="AH35" s="122">
        <f t="shared" si="146"/>
        <v>4225000</v>
      </c>
      <c r="AI35" s="122">
        <f t="shared" si="146"/>
        <v>4225000</v>
      </c>
      <c r="AJ35" s="122">
        <f t="shared" si="146"/>
        <v>14675200</v>
      </c>
      <c r="AK35" s="122">
        <f t="shared" si="146"/>
        <v>11006400</v>
      </c>
      <c r="AL35" s="122">
        <f t="shared" si="146"/>
        <v>14675200</v>
      </c>
      <c r="AM35" s="122">
        <f t="shared" si="146"/>
        <v>7337600</v>
      </c>
      <c r="AN35" s="123">
        <f t="shared" si="146"/>
        <v>84256000</v>
      </c>
      <c r="AO35" s="123">
        <f t="shared" si="146"/>
        <v>210045540.89999998</v>
      </c>
    </row>
    <row r="36" spans="1:41" s="79" customFormat="1" ht="12.75" x14ac:dyDescent="0.3">
      <c r="W36" s="82"/>
      <c r="X36" s="84"/>
      <c r="Y36" s="84"/>
      <c r="Z36" s="84"/>
      <c r="AA36" s="84"/>
      <c r="AB36" s="84"/>
      <c r="AC36" s="84"/>
      <c r="AD36" s="84"/>
      <c r="AE36" s="84"/>
      <c r="AF36" s="85"/>
      <c r="AG36" s="85"/>
      <c r="AH36" s="85"/>
      <c r="AI36" s="85"/>
      <c r="AJ36" s="85"/>
      <c r="AK36" s="85"/>
      <c r="AL36" s="85"/>
      <c r="AM36" s="85"/>
      <c r="AN36" s="86"/>
      <c r="AO36" s="84"/>
    </row>
    <row r="37" spans="1:41" s="79" customFormat="1" ht="12.75" x14ac:dyDescent="0.3">
      <c r="W37" s="82"/>
      <c r="X37" s="84"/>
      <c r="Y37" s="84"/>
      <c r="Z37" s="84"/>
      <c r="AA37" s="84"/>
      <c r="AB37" s="84"/>
      <c r="AC37" s="84"/>
      <c r="AD37" s="84"/>
      <c r="AE37" s="84"/>
      <c r="AF37" s="85"/>
      <c r="AG37" s="85"/>
      <c r="AH37" s="85"/>
      <c r="AI37" s="85"/>
      <c r="AJ37" s="85"/>
      <c r="AK37" s="85"/>
      <c r="AL37" s="85"/>
      <c r="AM37" s="85"/>
      <c r="AN37" s="86"/>
      <c r="AO37" s="84"/>
    </row>
    <row r="38" spans="1:41" s="79" customFormat="1" ht="12.75" x14ac:dyDescent="0.3">
      <c r="W38" s="82"/>
      <c r="X38" s="84"/>
      <c r="Y38" s="84"/>
      <c r="Z38" s="84"/>
      <c r="AA38" s="84"/>
      <c r="AB38" s="84"/>
      <c r="AC38" s="84"/>
      <c r="AD38" s="84"/>
      <c r="AE38" s="84"/>
      <c r="AF38" s="85"/>
      <c r="AG38" s="85"/>
      <c r="AH38" s="85"/>
      <c r="AI38" s="85"/>
      <c r="AJ38" s="85"/>
      <c r="AK38" s="85"/>
      <c r="AL38" s="85"/>
      <c r="AM38" s="85"/>
      <c r="AN38" s="86">
        <f>AN35/AO35*100</f>
        <v>40.113205754800205</v>
      </c>
      <c r="AO38" s="84"/>
    </row>
    <row r="39" spans="1:41" s="79" customFormat="1" ht="12.75" x14ac:dyDescent="0.3">
      <c r="W39" s="82"/>
      <c r="X39" s="84"/>
      <c r="Y39" s="84"/>
      <c r="Z39" s="84"/>
      <c r="AA39" s="84"/>
      <c r="AB39" s="84"/>
      <c r="AC39" s="84"/>
      <c r="AD39" s="84"/>
      <c r="AE39" s="84"/>
      <c r="AF39" s="85"/>
      <c r="AG39" s="85"/>
      <c r="AH39" s="85"/>
      <c r="AI39" s="85"/>
      <c r="AJ39" s="85"/>
      <c r="AK39" s="85"/>
      <c r="AL39" s="85"/>
      <c r="AM39" s="85"/>
      <c r="AN39" s="86"/>
      <c r="AO39" s="84"/>
    </row>
    <row r="40" spans="1:41" s="79" customFormat="1" ht="12.75" x14ac:dyDescent="0.3">
      <c r="W40" s="82"/>
      <c r="X40" s="84"/>
      <c r="Y40" s="84"/>
      <c r="Z40" s="84"/>
      <c r="AA40" s="84"/>
      <c r="AB40" s="84"/>
      <c r="AC40" s="84"/>
      <c r="AD40" s="84"/>
      <c r="AE40" s="84"/>
      <c r="AF40" s="85"/>
      <c r="AG40" s="85"/>
      <c r="AH40" s="85"/>
      <c r="AI40" s="85"/>
      <c r="AJ40" s="85"/>
      <c r="AK40" s="85"/>
      <c r="AL40" s="85"/>
      <c r="AM40" s="85"/>
      <c r="AN40" s="86"/>
      <c r="AO40" s="84"/>
    </row>
    <row r="41" spans="1:41" s="79" customFormat="1" ht="12.75" x14ac:dyDescent="0.3">
      <c r="W41" s="82"/>
      <c r="X41" s="84"/>
      <c r="Y41" s="84"/>
      <c r="Z41" s="84"/>
      <c r="AA41" s="84"/>
      <c r="AB41" s="84"/>
      <c r="AC41" s="84"/>
      <c r="AD41" s="84"/>
      <c r="AE41" s="84"/>
      <c r="AF41" s="85"/>
      <c r="AG41" s="85"/>
      <c r="AH41" s="85"/>
      <c r="AI41" s="85"/>
      <c r="AJ41" s="85"/>
      <c r="AK41" s="85"/>
      <c r="AL41" s="85"/>
      <c r="AM41" s="85"/>
      <c r="AN41" s="86"/>
      <c r="AO41" s="84"/>
    </row>
    <row r="42" spans="1:41" s="79" customFormat="1" ht="12.75" x14ac:dyDescent="0.3">
      <c r="W42" s="82"/>
      <c r="X42" s="84"/>
      <c r="Y42" s="84"/>
      <c r="Z42" s="84"/>
      <c r="AA42" s="84"/>
      <c r="AB42" s="84"/>
      <c r="AC42" s="84"/>
      <c r="AD42" s="84"/>
      <c r="AE42" s="84"/>
      <c r="AF42" s="85"/>
      <c r="AG42" s="85"/>
      <c r="AH42" s="85"/>
      <c r="AI42" s="85"/>
      <c r="AJ42" s="85"/>
      <c r="AK42" s="85"/>
      <c r="AL42" s="85"/>
      <c r="AM42" s="85"/>
      <c r="AN42" s="86"/>
      <c r="AO42" s="84"/>
    </row>
    <row r="43" spans="1:41" s="79" customFormat="1" ht="12.75" x14ac:dyDescent="0.3">
      <c r="W43" s="82"/>
      <c r="X43" s="84"/>
      <c r="Y43" s="84"/>
      <c r="Z43" s="84"/>
      <c r="AA43" s="84"/>
      <c r="AB43" s="84"/>
      <c r="AC43" s="84"/>
      <c r="AD43" s="84"/>
      <c r="AE43" s="84"/>
      <c r="AF43" s="85"/>
      <c r="AG43" s="85"/>
      <c r="AH43" s="85"/>
      <c r="AI43" s="85"/>
      <c r="AJ43" s="85"/>
      <c r="AK43" s="85"/>
      <c r="AL43" s="85"/>
      <c r="AM43" s="85"/>
      <c r="AN43" s="86"/>
      <c r="AO43" s="84"/>
    </row>
    <row r="44" spans="1:41" s="79" customFormat="1" ht="12.75" x14ac:dyDescent="0.3">
      <c r="W44" s="82"/>
      <c r="X44" s="84"/>
      <c r="Y44" s="84"/>
      <c r="Z44" s="84"/>
      <c r="AA44" s="84"/>
      <c r="AB44" s="84"/>
      <c r="AC44" s="84"/>
      <c r="AD44" s="84"/>
      <c r="AE44" s="84"/>
      <c r="AF44" s="85"/>
      <c r="AG44" s="85"/>
      <c r="AH44" s="85"/>
      <c r="AI44" s="85"/>
      <c r="AJ44" s="85"/>
      <c r="AK44" s="85"/>
      <c r="AL44" s="85"/>
      <c r="AM44" s="85"/>
      <c r="AN44" s="86"/>
      <c r="AO44" s="84"/>
    </row>
    <row r="45" spans="1:41" s="79" customFormat="1" ht="12.75" x14ac:dyDescent="0.3">
      <c r="W45" s="82"/>
      <c r="X45" s="84"/>
      <c r="Y45" s="84"/>
      <c r="Z45" s="84"/>
      <c r="AA45" s="84"/>
      <c r="AB45" s="84"/>
      <c r="AC45" s="84"/>
      <c r="AD45" s="84"/>
      <c r="AE45" s="84"/>
      <c r="AF45" s="85"/>
      <c r="AG45" s="85"/>
      <c r="AH45" s="85"/>
      <c r="AI45" s="85"/>
      <c r="AJ45" s="85"/>
      <c r="AK45" s="85"/>
      <c r="AL45" s="85"/>
      <c r="AM45" s="85"/>
      <c r="AN45" s="86"/>
      <c r="AO45" s="84"/>
    </row>
    <row r="46" spans="1:41" s="79" customFormat="1" ht="12.75" x14ac:dyDescent="0.3">
      <c r="W46" s="82"/>
      <c r="X46" s="84"/>
      <c r="Y46" s="84"/>
      <c r="Z46" s="84"/>
      <c r="AA46" s="84"/>
      <c r="AB46" s="84"/>
      <c r="AC46" s="84"/>
      <c r="AD46" s="84"/>
      <c r="AE46" s="84"/>
      <c r="AF46" s="85"/>
      <c r="AG46" s="85"/>
      <c r="AH46" s="85"/>
      <c r="AI46" s="85"/>
      <c r="AJ46" s="85"/>
      <c r="AK46" s="85"/>
      <c r="AL46" s="85"/>
      <c r="AM46" s="85"/>
      <c r="AN46" s="86"/>
      <c r="AO46" s="84"/>
    </row>
  </sheetData>
  <mergeCells count="34">
    <mergeCell ref="V3:V6"/>
    <mergeCell ref="A1:U1"/>
    <mergeCell ref="A26:D26"/>
    <mergeCell ref="G26:M26"/>
    <mergeCell ref="A14:D14"/>
    <mergeCell ref="G14:M14"/>
    <mergeCell ref="I15:I17"/>
    <mergeCell ref="A18:D18"/>
    <mergeCell ref="G18:M18"/>
    <mergeCell ref="I19:I25"/>
    <mergeCell ref="G4:G6"/>
    <mergeCell ref="H4:H6"/>
    <mergeCell ref="I7:I9"/>
    <mergeCell ref="A10:D10"/>
    <mergeCell ref="I11:I13"/>
    <mergeCell ref="A3:B5"/>
    <mergeCell ref="I27:I33"/>
    <mergeCell ref="A34:D34"/>
    <mergeCell ref="G34:M34"/>
    <mergeCell ref="A35:E35"/>
    <mergeCell ref="G35:I35"/>
    <mergeCell ref="T3:T6"/>
    <mergeCell ref="U3:U6"/>
    <mergeCell ref="C4:C6"/>
    <mergeCell ref="D4:D6"/>
    <mergeCell ref="G10:M10"/>
    <mergeCell ref="E4:F5"/>
    <mergeCell ref="J5:J6"/>
    <mergeCell ref="K5:K6"/>
    <mergeCell ref="C3:H3"/>
    <mergeCell ref="I3:I6"/>
    <mergeCell ref="J3:S3"/>
    <mergeCell ref="L5:L6"/>
    <mergeCell ref="M5:M6"/>
  </mergeCells>
  <phoneticPr fontId="2" type="noConversion"/>
  <printOptions horizontalCentered="1"/>
  <pageMargins left="0.25" right="0.25" top="0.75" bottom="0.75" header="0.3" footer="0.3"/>
  <pageSetup paperSize="9" scale="70" fitToHeight="0" orientation="landscape" r:id="rId1"/>
  <colBreaks count="1" manualBreakCount="1">
    <brk id="2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47CA-8D96-4A2D-B805-F877D9955A2C}">
  <sheetPr>
    <tabColor rgb="FF92D050"/>
    <pageSetUpPr fitToPage="1"/>
  </sheetPr>
  <dimension ref="A1:X35"/>
  <sheetViews>
    <sheetView zoomScaleNormal="100" workbookViewId="0">
      <selection activeCell="I7" sqref="I7:I9"/>
    </sheetView>
  </sheetViews>
  <sheetFormatPr defaultRowHeight="16.5" x14ac:dyDescent="0.3"/>
  <cols>
    <col min="1" max="3" width="7.25" customWidth="1"/>
    <col min="4" max="4" width="8.25" customWidth="1"/>
    <col min="5" max="5" width="6.25" customWidth="1"/>
    <col min="6" max="6" width="6.625" style="31" customWidth="1"/>
    <col min="7" max="7" width="8.625" customWidth="1"/>
    <col min="8" max="8" width="10.875" bestFit="1" customWidth="1"/>
    <col min="9" max="9" width="7.875" customWidth="1"/>
    <col min="10" max="20" width="8.625" customWidth="1"/>
    <col min="21" max="21" width="10.25" customWidth="1"/>
  </cols>
  <sheetData>
    <row r="1" spans="1:22" ht="31.5" x14ac:dyDescent="0.3">
      <c r="A1" s="325" t="s">
        <v>136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154"/>
    </row>
    <row r="2" spans="1:22" x14ac:dyDescent="0.3">
      <c r="F2"/>
      <c r="S2" s="1" t="s">
        <v>137</v>
      </c>
      <c r="T2" s="2" t="s">
        <v>1</v>
      </c>
      <c r="U2" s="2"/>
    </row>
    <row r="3" spans="1:22" ht="17.25" thickBot="1" x14ac:dyDescent="0.35">
      <c r="A3" s="467" t="s">
        <v>2</v>
      </c>
      <c r="B3" s="468"/>
      <c r="C3" s="463" t="s">
        <v>3</v>
      </c>
      <c r="D3" s="463"/>
      <c r="E3" s="463"/>
      <c r="F3" s="463"/>
      <c r="G3" s="463"/>
      <c r="H3" s="463"/>
      <c r="I3" s="473" t="s">
        <v>4</v>
      </c>
      <c r="J3" s="471" t="s">
        <v>5</v>
      </c>
      <c r="K3" s="472"/>
      <c r="L3" s="472"/>
      <c r="M3" s="472"/>
      <c r="N3" s="472"/>
      <c r="O3" s="472"/>
      <c r="P3" s="472"/>
      <c r="Q3" s="472"/>
      <c r="R3" s="472"/>
      <c r="S3" s="463" t="s">
        <v>6</v>
      </c>
      <c r="T3" s="464" t="s">
        <v>7</v>
      </c>
      <c r="U3" s="465" t="s">
        <v>130</v>
      </c>
      <c r="V3" s="3" t="s">
        <v>8</v>
      </c>
    </row>
    <row r="4" spans="1:22" x14ac:dyDescent="0.3">
      <c r="A4" s="469"/>
      <c r="B4" s="440"/>
      <c r="C4" s="326" t="s">
        <v>9</v>
      </c>
      <c r="D4" s="340" t="s">
        <v>10</v>
      </c>
      <c r="E4" s="374" t="s">
        <v>2</v>
      </c>
      <c r="F4" s="375"/>
      <c r="G4" s="326" t="s">
        <v>11</v>
      </c>
      <c r="H4" s="326" t="s">
        <v>12</v>
      </c>
      <c r="I4" s="345"/>
      <c r="J4" s="4" t="s">
        <v>13</v>
      </c>
      <c r="K4" s="4" t="s">
        <v>14</v>
      </c>
      <c r="L4" s="87" t="s">
        <v>15</v>
      </c>
      <c r="M4" s="263" t="s">
        <v>95</v>
      </c>
      <c r="N4" s="264" t="s">
        <v>96</v>
      </c>
      <c r="O4" s="265" t="s">
        <v>97</v>
      </c>
      <c r="P4" s="264" t="s">
        <v>98</v>
      </c>
      <c r="Q4" s="264" t="s">
        <v>134</v>
      </c>
      <c r="R4" s="266" t="s">
        <v>124</v>
      </c>
      <c r="S4" s="402"/>
      <c r="T4" s="447"/>
      <c r="U4" s="466"/>
      <c r="V4" s="6">
        <v>0.05</v>
      </c>
    </row>
    <row r="5" spans="1:22" x14ac:dyDescent="0.3">
      <c r="A5" s="470"/>
      <c r="B5" s="333"/>
      <c r="C5" s="327"/>
      <c r="D5" s="341"/>
      <c r="E5" s="376"/>
      <c r="F5" s="333"/>
      <c r="G5" s="327"/>
      <c r="H5" s="327"/>
      <c r="I5" s="345"/>
      <c r="J5" s="441" t="s">
        <v>24</v>
      </c>
      <c r="K5" s="441" t="s">
        <v>25</v>
      </c>
      <c r="L5" s="453" t="s">
        <v>81</v>
      </c>
      <c r="M5" s="184">
        <v>0.2</v>
      </c>
      <c r="N5" s="185">
        <v>0.15</v>
      </c>
      <c r="O5" s="185">
        <v>0.2</v>
      </c>
      <c r="P5" s="185">
        <v>0.2</v>
      </c>
      <c r="Q5" s="185">
        <v>0.15</v>
      </c>
      <c r="R5" s="186">
        <v>0.1</v>
      </c>
      <c r="S5" s="347"/>
      <c r="T5" s="448"/>
      <c r="U5" s="466"/>
      <c r="V5" s="6"/>
    </row>
    <row r="6" spans="1:22" ht="21" x14ac:dyDescent="0.3">
      <c r="A6" s="279" t="s">
        <v>21</v>
      </c>
      <c r="B6" s="7" t="s">
        <v>22</v>
      </c>
      <c r="C6" s="327"/>
      <c r="D6" s="341"/>
      <c r="E6" s="7" t="s">
        <v>21</v>
      </c>
      <c r="F6" s="7" t="s">
        <v>23</v>
      </c>
      <c r="G6" s="327"/>
      <c r="H6" s="327"/>
      <c r="I6" s="346"/>
      <c r="J6" s="442"/>
      <c r="K6" s="442"/>
      <c r="L6" s="454"/>
      <c r="M6" s="93" t="s">
        <v>28</v>
      </c>
      <c r="N6" s="8" t="s">
        <v>126</v>
      </c>
      <c r="O6" s="8" t="s">
        <v>127</v>
      </c>
      <c r="P6" s="8" t="s">
        <v>128</v>
      </c>
      <c r="Q6" s="8" t="s">
        <v>119</v>
      </c>
      <c r="R6" s="180" t="s">
        <v>129</v>
      </c>
      <c r="S6" s="347"/>
      <c r="T6" s="448"/>
      <c r="U6" s="466"/>
    </row>
    <row r="7" spans="1:22" x14ac:dyDescent="0.3">
      <c r="A7" s="10" t="s">
        <v>32</v>
      </c>
      <c r="B7" s="10" t="s">
        <v>33</v>
      </c>
      <c r="C7" s="11">
        <v>44.98</v>
      </c>
      <c r="D7" s="10">
        <v>19.55</v>
      </c>
      <c r="E7" s="10" t="s">
        <v>34</v>
      </c>
      <c r="F7" s="12">
        <v>15</v>
      </c>
      <c r="G7" s="40">
        <v>13300</v>
      </c>
      <c r="H7" s="13">
        <f>$D$7*G7</f>
        <v>260015</v>
      </c>
      <c r="I7" s="353" t="s">
        <v>35</v>
      </c>
      <c r="J7" s="14">
        <v>1000</v>
      </c>
      <c r="K7" s="14">
        <v>9000</v>
      </c>
      <c r="L7" s="15">
        <v>5000</v>
      </c>
      <c r="M7" s="168">
        <f>$U7*0.2</f>
        <v>20000</v>
      </c>
      <c r="N7" s="163">
        <f>$U7*0.15</f>
        <v>15000</v>
      </c>
      <c r="O7" s="163">
        <f>($U7*0.2)-$O$35</f>
        <v>15000</v>
      </c>
      <c r="P7" s="163">
        <f>$U7*0.2</f>
        <v>20000</v>
      </c>
      <c r="Q7" s="163">
        <f>($U7*0.15)-$Q$35</f>
        <v>10000</v>
      </c>
      <c r="R7" s="169">
        <f>$U7*0.1</f>
        <v>10000</v>
      </c>
      <c r="S7" s="274">
        <v>105000</v>
      </c>
      <c r="T7" s="275">
        <f>S7/H7</f>
        <v>0.40382285637367077</v>
      </c>
      <c r="U7" s="280">
        <f>($S7+$S$35)-($J7+$K7+$L7+$K$35+$L$35)</f>
        <v>100000</v>
      </c>
    </row>
    <row r="8" spans="1:22" x14ac:dyDescent="0.3">
      <c r="A8" s="10" t="s">
        <v>36</v>
      </c>
      <c r="B8" s="10" t="s">
        <v>37</v>
      </c>
      <c r="C8" s="11">
        <v>44.98</v>
      </c>
      <c r="D8" s="10">
        <v>19.55</v>
      </c>
      <c r="E8" s="10" t="s">
        <v>38</v>
      </c>
      <c r="F8" s="12">
        <v>30</v>
      </c>
      <c r="G8" s="40">
        <v>13850</v>
      </c>
      <c r="H8" s="13">
        <f>$D$7*G8+0.5</f>
        <v>270768</v>
      </c>
      <c r="I8" s="354"/>
      <c r="J8" s="14">
        <v>1000</v>
      </c>
      <c r="K8" s="14">
        <v>9000</v>
      </c>
      <c r="L8" s="15">
        <v>5000</v>
      </c>
      <c r="M8" s="168">
        <f>$U8*0.2</f>
        <v>20800</v>
      </c>
      <c r="N8" s="163">
        <f>$U8*0.15</f>
        <v>15600</v>
      </c>
      <c r="O8" s="163">
        <f>($U8*0.2)-$O$35</f>
        <v>15800</v>
      </c>
      <c r="P8" s="163">
        <f>$U8*0.2</f>
        <v>20800</v>
      </c>
      <c r="Q8" s="163">
        <f>($U8*0.15)-$Q$35</f>
        <v>10600</v>
      </c>
      <c r="R8" s="169">
        <f>$U8*0.1</f>
        <v>10400</v>
      </c>
      <c r="S8" s="274">
        <v>109000</v>
      </c>
      <c r="T8" s="275">
        <f t="shared" ref="T8:T9" si="0">S8/H8</f>
        <v>0.40255864799385449</v>
      </c>
      <c r="U8" s="280">
        <f t="shared" ref="U8:U9" si="1">($S8+$S$35)-($J8+$K8+$L8+$K$35+$L$35)</f>
        <v>104000</v>
      </c>
    </row>
    <row r="9" spans="1:22" x14ac:dyDescent="0.3">
      <c r="A9" s="18" t="s">
        <v>39</v>
      </c>
      <c r="B9" s="10" t="s">
        <v>40</v>
      </c>
      <c r="C9" s="11">
        <v>44.98</v>
      </c>
      <c r="D9" s="10">
        <v>19.55</v>
      </c>
      <c r="E9" s="10" t="s">
        <v>41</v>
      </c>
      <c r="F9" s="12">
        <v>34</v>
      </c>
      <c r="G9" s="40">
        <v>14700</v>
      </c>
      <c r="H9" s="13">
        <f t="shared" ref="H9" si="2">$D$7*G9</f>
        <v>287385</v>
      </c>
      <c r="I9" s="355"/>
      <c r="J9" s="14">
        <v>1000</v>
      </c>
      <c r="K9" s="14">
        <v>9000</v>
      </c>
      <c r="L9" s="15">
        <v>5000</v>
      </c>
      <c r="M9" s="168">
        <f>$U9*0.2</f>
        <v>22000</v>
      </c>
      <c r="N9" s="163">
        <f>$U9*0.15</f>
        <v>16500</v>
      </c>
      <c r="O9" s="163">
        <f>($U9*0.2)-$O$35</f>
        <v>17000</v>
      </c>
      <c r="P9" s="163">
        <f>$U9*0.2</f>
        <v>22000</v>
      </c>
      <c r="Q9" s="163">
        <f>($U9*0.15)-$Q$35</f>
        <v>11500</v>
      </c>
      <c r="R9" s="169">
        <f>$U9*0.1</f>
        <v>11000</v>
      </c>
      <c r="S9" s="274">
        <v>115000</v>
      </c>
      <c r="T9" s="275">
        <f t="shared" si="0"/>
        <v>0.40016006402561022</v>
      </c>
      <c r="U9" s="280">
        <f t="shared" si="1"/>
        <v>110000</v>
      </c>
    </row>
    <row r="10" spans="1:22" ht="18" x14ac:dyDescent="0.3">
      <c r="A10" s="373"/>
      <c r="B10" s="357"/>
      <c r="C10" s="357"/>
      <c r="D10" s="358"/>
      <c r="E10" s="19" t="s">
        <v>42</v>
      </c>
      <c r="F10" s="12">
        <f>SUM(F7:F9)</f>
        <v>79</v>
      </c>
      <c r="G10" s="277"/>
      <c r="H10" s="277"/>
      <c r="I10" s="277"/>
      <c r="J10" s="277"/>
      <c r="K10" s="277"/>
      <c r="L10" s="277"/>
      <c r="M10" s="286"/>
      <c r="N10" s="20"/>
      <c r="O10" s="20"/>
      <c r="P10" s="20"/>
      <c r="Q10" s="20"/>
      <c r="R10" s="287"/>
      <c r="S10" s="351"/>
      <c r="T10" s="443"/>
      <c r="U10" s="281"/>
    </row>
    <row r="11" spans="1:22" x14ac:dyDescent="0.3">
      <c r="A11" s="21" t="s">
        <v>43</v>
      </c>
      <c r="B11" s="10" t="s">
        <v>33</v>
      </c>
      <c r="C11" s="11">
        <v>49.99</v>
      </c>
      <c r="D11" s="10">
        <v>22.18</v>
      </c>
      <c r="E11" s="10" t="s">
        <v>34</v>
      </c>
      <c r="F11" s="12">
        <v>9</v>
      </c>
      <c r="G11" s="40">
        <v>13300</v>
      </c>
      <c r="H11" s="13">
        <f>$D$11*G11</f>
        <v>294994</v>
      </c>
      <c r="I11" s="353" t="s">
        <v>35</v>
      </c>
      <c r="J11" s="14">
        <v>1000</v>
      </c>
      <c r="K11" s="14">
        <v>9000</v>
      </c>
      <c r="L11" s="15">
        <v>5000</v>
      </c>
      <c r="M11" s="168">
        <f>$U11*0.2</f>
        <v>22600</v>
      </c>
      <c r="N11" s="163">
        <f>$U11*0.15</f>
        <v>16950</v>
      </c>
      <c r="O11" s="163">
        <f>($U11*0.2)-$O$35</f>
        <v>17600</v>
      </c>
      <c r="P11" s="163">
        <f>$U11*0.2</f>
        <v>22600</v>
      </c>
      <c r="Q11" s="163">
        <f>($U11*0.15)-$Q$35</f>
        <v>11950</v>
      </c>
      <c r="R11" s="169">
        <f>$U11*0.1</f>
        <v>11300</v>
      </c>
      <c r="S11" s="274">
        <v>118000</v>
      </c>
      <c r="T11" s="275">
        <f>S11/H11</f>
        <v>0.40000813575869337</v>
      </c>
      <c r="U11" s="280">
        <f>($S11+$S$35)-($J11+$K11+$L11+$K$35+$L$35)</f>
        <v>113000</v>
      </c>
    </row>
    <row r="12" spans="1:22" x14ac:dyDescent="0.3">
      <c r="A12" s="10" t="s">
        <v>44</v>
      </c>
      <c r="B12" s="10" t="s">
        <v>37</v>
      </c>
      <c r="C12" s="11">
        <v>49.99</v>
      </c>
      <c r="D12" s="10">
        <v>22.18</v>
      </c>
      <c r="E12" s="10" t="s">
        <v>38</v>
      </c>
      <c r="F12" s="12">
        <v>18</v>
      </c>
      <c r="G12" s="40">
        <v>13850</v>
      </c>
      <c r="H12" s="13">
        <f>$D$11*G12</f>
        <v>307193</v>
      </c>
      <c r="I12" s="354"/>
      <c r="J12" s="14">
        <v>1000</v>
      </c>
      <c r="K12" s="14">
        <v>9000</v>
      </c>
      <c r="L12" s="15">
        <v>5000</v>
      </c>
      <c r="M12" s="168">
        <f>$U12*0.2</f>
        <v>23600</v>
      </c>
      <c r="N12" s="163">
        <f>$U12*0.15</f>
        <v>17700</v>
      </c>
      <c r="O12" s="163">
        <f>($U12*0.2)-$O$35</f>
        <v>18600</v>
      </c>
      <c r="P12" s="163">
        <f>$U12*0.2</f>
        <v>23600</v>
      </c>
      <c r="Q12" s="163">
        <f>($U12*0.15)-$Q$35</f>
        <v>12700</v>
      </c>
      <c r="R12" s="169">
        <f>$U12*0.1</f>
        <v>11800</v>
      </c>
      <c r="S12" s="274">
        <v>123000</v>
      </c>
      <c r="T12" s="275">
        <f t="shared" ref="T12:T13" si="3">S12/H12</f>
        <v>0.40039974869219025</v>
      </c>
      <c r="U12" s="280">
        <f t="shared" ref="U12:U13" si="4">($S12+$S$35)-($J12+$K12+$L12+$K$35+$L$35)</f>
        <v>118000</v>
      </c>
    </row>
    <row r="13" spans="1:22" x14ac:dyDescent="0.3">
      <c r="A13" s="18" t="s">
        <v>45</v>
      </c>
      <c r="B13" s="10" t="s">
        <v>40</v>
      </c>
      <c r="C13" s="11">
        <v>49.99</v>
      </c>
      <c r="D13" s="10">
        <v>22.18</v>
      </c>
      <c r="E13" s="10" t="s">
        <v>41</v>
      </c>
      <c r="F13" s="12">
        <v>21</v>
      </c>
      <c r="G13" s="40">
        <v>14700</v>
      </c>
      <c r="H13" s="13">
        <f>$D$11*G13</f>
        <v>326046</v>
      </c>
      <c r="I13" s="355"/>
      <c r="J13" s="14">
        <v>1000</v>
      </c>
      <c r="K13" s="14">
        <v>9000</v>
      </c>
      <c r="L13" s="15">
        <v>5000</v>
      </c>
      <c r="M13" s="168">
        <f>$U13*0.2</f>
        <v>25200</v>
      </c>
      <c r="N13" s="163">
        <f>$U13*0.15</f>
        <v>18900</v>
      </c>
      <c r="O13" s="163">
        <f>($U13*0.2)-$O$35</f>
        <v>20200</v>
      </c>
      <c r="P13" s="163">
        <f>$U13*0.2</f>
        <v>25200</v>
      </c>
      <c r="Q13" s="163">
        <f>($U13*0.15)-$Q$35</f>
        <v>13900</v>
      </c>
      <c r="R13" s="169">
        <f>$U13*0.1</f>
        <v>12600</v>
      </c>
      <c r="S13" s="274">
        <v>131000</v>
      </c>
      <c r="T13" s="275">
        <f t="shared" si="3"/>
        <v>0.40178379737828407</v>
      </c>
      <c r="U13" s="280">
        <f t="shared" si="4"/>
        <v>126000</v>
      </c>
    </row>
    <row r="14" spans="1:22" ht="18" x14ac:dyDescent="0.3">
      <c r="A14" s="373"/>
      <c r="B14" s="357"/>
      <c r="C14" s="357"/>
      <c r="D14" s="358"/>
      <c r="E14" s="10" t="s">
        <v>42</v>
      </c>
      <c r="F14" s="12">
        <f>SUM(F11:F13)</f>
        <v>48</v>
      </c>
      <c r="G14" s="277"/>
      <c r="H14" s="277"/>
      <c r="I14" s="277"/>
      <c r="J14" s="277"/>
      <c r="K14" s="277"/>
      <c r="L14" s="277"/>
      <c r="M14" s="286"/>
      <c r="N14" s="20"/>
      <c r="O14" s="20"/>
      <c r="P14" s="20"/>
      <c r="Q14" s="20"/>
      <c r="R14" s="287"/>
      <c r="S14" s="351"/>
      <c r="T14" s="443"/>
      <c r="U14" s="281"/>
    </row>
    <row r="15" spans="1:22" x14ac:dyDescent="0.3">
      <c r="A15" s="10" t="s">
        <v>46</v>
      </c>
      <c r="B15" s="10" t="s">
        <v>33</v>
      </c>
      <c r="C15" s="11">
        <v>70.98</v>
      </c>
      <c r="D15" s="23">
        <v>30.33</v>
      </c>
      <c r="E15" s="10" t="s">
        <v>34</v>
      </c>
      <c r="F15" s="12">
        <v>12</v>
      </c>
      <c r="G15" s="276">
        <v>13300</v>
      </c>
      <c r="H15" s="13">
        <f>$D$15*G15</f>
        <v>403389</v>
      </c>
      <c r="I15" s="353" t="s">
        <v>35</v>
      </c>
      <c r="J15" s="14">
        <v>1000</v>
      </c>
      <c r="K15" s="14">
        <v>9000</v>
      </c>
      <c r="L15" s="15">
        <v>5000</v>
      </c>
      <c r="M15" s="168">
        <f>$U15*0.2</f>
        <v>31400</v>
      </c>
      <c r="N15" s="163">
        <f>$U15*0.15</f>
        <v>23550</v>
      </c>
      <c r="O15" s="163">
        <f>($U15*0.2)-$O$35</f>
        <v>26400</v>
      </c>
      <c r="P15" s="163">
        <f>$U15*0.2</f>
        <v>31400</v>
      </c>
      <c r="Q15" s="163">
        <f>($U15*0.15)-$Q$35</f>
        <v>18550</v>
      </c>
      <c r="R15" s="169">
        <f>$U15*0.1</f>
        <v>15700</v>
      </c>
      <c r="S15" s="274">
        <v>162000</v>
      </c>
      <c r="T15" s="275">
        <f>S15/H15</f>
        <v>0.40159746547377345</v>
      </c>
      <c r="U15" s="280">
        <f>($S15+$S$35)-($J15+$K15+$L15+$K$35+$L$35)</f>
        <v>157000</v>
      </c>
    </row>
    <row r="16" spans="1:22" x14ac:dyDescent="0.3">
      <c r="A16" s="10" t="s">
        <v>47</v>
      </c>
      <c r="B16" s="10" t="s">
        <v>37</v>
      </c>
      <c r="C16" s="11">
        <v>70.98</v>
      </c>
      <c r="D16" s="23">
        <v>30.33</v>
      </c>
      <c r="E16" s="10" t="s">
        <v>38</v>
      </c>
      <c r="F16" s="12">
        <v>24</v>
      </c>
      <c r="G16" s="276">
        <v>13850</v>
      </c>
      <c r="H16" s="13">
        <f>$D$15*G16+0.5</f>
        <v>420071</v>
      </c>
      <c r="I16" s="354"/>
      <c r="J16" s="14">
        <v>1000</v>
      </c>
      <c r="K16" s="14">
        <v>9000</v>
      </c>
      <c r="L16" s="15">
        <v>5000</v>
      </c>
      <c r="M16" s="168">
        <f>$U16*0.2</f>
        <v>32800</v>
      </c>
      <c r="N16" s="163">
        <f>$U16*0.15</f>
        <v>24600</v>
      </c>
      <c r="O16" s="163">
        <f>($U16*0.2)-$O$35</f>
        <v>27800</v>
      </c>
      <c r="P16" s="163">
        <f>$U16*0.2</f>
        <v>32800</v>
      </c>
      <c r="Q16" s="163">
        <f>($U16*0.15)-$Q$35</f>
        <v>19600</v>
      </c>
      <c r="R16" s="169">
        <f>$U16*0.1</f>
        <v>16400</v>
      </c>
      <c r="S16" s="274">
        <v>169000</v>
      </c>
      <c r="T16" s="275">
        <f t="shared" ref="T16:T17" si="5">S16/H16</f>
        <v>0.40231294233593845</v>
      </c>
      <c r="U16" s="280">
        <f t="shared" ref="U16:U17" si="6">($S16+$S$35)-($J16+$K16+$L16+$K$35+$L$35)</f>
        <v>164000</v>
      </c>
    </row>
    <row r="17" spans="1:24" x14ac:dyDescent="0.3">
      <c r="A17" s="18" t="s">
        <v>48</v>
      </c>
      <c r="B17" s="10" t="s">
        <v>40</v>
      </c>
      <c r="C17" s="11">
        <v>70.98</v>
      </c>
      <c r="D17" s="23">
        <v>30.33</v>
      </c>
      <c r="E17" s="10" t="s">
        <v>41</v>
      </c>
      <c r="F17" s="12">
        <v>28</v>
      </c>
      <c r="G17" s="276">
        <v>14700</v>
      </c>
      <c r="H17" s="13">
        <f>$D$15*G17</f>
        <v>445851</v>
      </c>
      <c r="I17" s="355"/>
      <c r="J17" s="14">
        <v>1000</v>
      </c>
      <c r="K17" s="14">
        <v>9000</v>
      </c>
      <c r="L17" s="15">
        <v>5000</v>
      </c>
      <c r="M17" s="168">
        <f>$U17*0.2</f>
        <v>34800</v>
      </c>
      <c r="N17" s="163">
        <f>$U17*0.15</f>
        <v>26100</v>
      </c>
      <c r="O17" s="163">
        <f>($U17*0.2)-$O$35</f>
        <v>29800</v>
      </c>
      <c r="P17" s="163">
        <f>$U17*0.2</f>
        <v>34800</v>
      </c>
      <c r="Q17" s="163">
        <f>($U17*0.15)-$Q$35</f>
        <v>21100</v>
      </c>
      <c r="R17" s="169">
        <f>$U17*0.1</f>
        <v>17400</v>
      </c>
      <c r="S17" s="274">
        <v>179000</v>
      </c>
      <c r="T17" s="275">
        <f t="shared" si="5"/>
        <v>0.401479418011847</v>
      </c>
      <c r="U17" s="280">
        <f t="shared" si="6"/>
        <v>174000</v>
      </c>
    </row>
    <row r="18" spans="1:24" ht="18" x14ac:dyDescent="0.3">
      <c r="A18" s="350"/>
      <c r="B18" s="350"/>
      <c r="C18" s="350"/>
      <c r="D18" s="350"/>
      <c r="E18" s="10" t="s">
        <v>42</v>
      </c>
      <c r="F18" s="12">
        <f>SUM(F15:F17)</f>
        <v>64</v>
      </c>
      <c r="G18" s="277"/>
      <c r="H18" s="277"/>
      <c r="I18" s="277"/>
      <c r="J18" s="277"/>
      <c r="K18" s="277"/>
      <c r="L18" s="277"/>
      <c r="M18" s="286"/>
      <c r="N18" s="20"/>
      <c r="O18" s="20"/>
      <c r="P18" s="20"/>
      <c r="Q18" s="20"/>
      <c r="R18" s="287"/>
      <c r="S18" s="351"/>
      <c r="T18" s="443"/>
      <c r="U18" s="281"/>
      <c r="X18" s="25"/>
    </row>
    <row r="19" spans="1:24" x14ac:dyDescent="0.3">
      <c r="A19" s="10" t="s">
        <v>49</v>
      </c>
      <c r="B19" s="10" t="s">
        <v>33</v>
      </c>
      <c r="C19" s="26">
        <v>84.98</v>
      </c>
      <c r="D19" s="18">
        <v>36.130000000000003</v>
      </c>
      <c r="E19" s="10" t="s">
        <v>34</v>
      </c>
      <c r="F19" s="12">
        <v>50</v>
      </c>
      <c r="G19" s="40">
        <v>13100</v>
      </c>
      <c r="H19" s="13">
        <f>$D$19*G19</f>
        <v>473303.00000000006</v>
      </c>
      <c r="I19" s="353" t="s">
        <v>35</v>
      </c>
      <c r="J19" s="14">
        <v>1000</v>
      </c>
      <c r="K19" s="14">
        <v>9000</v>
      </c>
      <c r="L19" s="15">
        <v>10000</v>
      </c>
      <c r="M19" s="168">
        <f t="shared" ref="M19:M25" si="7">$U19*0.2</f>
        <v>36000</v>
      </c>
      <c r="N19" s="163">
        <f t="shared" ref="N19:N25" si="8">$U19*0.15</f>
        <v>27000</v>
      </c>
      <c r="O19" s="163">
        <f t="shared" ref="O19:O25" si="9">($U19*0.2)-$O$35</f>
        <v>31000</v>
      </c>
      <c r="P19" s="163">
        <f t="shared" ref="P19:P25" si="10">$U19*0.2</f>
        <v>36000</v>
      </c>
      <c r="Q19" s="163">
        <f t="shared" ref="Q19:Q25" si="11">($U19*0.15)-$Q$35</f>
        <v>22000</v>
      </c>
      <c r="R19" s="169">
        <f t="shared" ref="R19:R25" si="12">$U19*0.1</f>
        <v>18000</v>
      </c>
      <c r="S19" s="274">
        <v>190000</v>
      </c>
      <c r="T19" s="275">
        <f>S19/H19</f>
        <v>0.40143417641553081</v>
      </c>
      <c r="U19" s="280">
        <f>($S19+$S$35)-($J19+$K19+$L19+$K$35+$L$35)</f>
        <v>180000</v>
      </c>
    </row>
    <row r="20" spans="1:24" x14ac:dyDescent="0.3">
      <c r="A20" s="10" t="s">
        <v>50</v>
      </c>
      <c r="B20" s="10" t="s">
        <v>37</v>
      </c>
      <c r="C20" s="26">
        <v>84.98</v>
      </c>
      <c r="D20" s="18">
        <v>36.130000000000003</v>
      </c>
      <c r="E20" s="10" t="s">
        <v>38</v>
      </c>
      <c r="F20" s="12">
        <v>78</v>
      </c>
      <c r="G20" s="40">
        <v>13550</v>
      </c>
      <c r="H20" s="13">
        <f>$D$19*G20+0.5</f>
        <v>489562.00000000006</v>
      </c>
      <c r="I20" s="354"/>
      <c r="J20" s="14">
        <v>1000</v>
      </c>
      <c r="K20" s="14">
        <v>9000</v>
      </c>
      <c r="L20" s="15">
        <v>10000</v>
      </c>
      <c r="M20" s="168">
        <f t="shared" si="7"/>
        <v>37200</v>
      </c>
      <c r="N20" s="163">
        <f t="shared" si="8"/>
        <v>27900</v>
      </c>
      <c r="O20" s="163">
        <f t="shared" si="9"/>
        <v>32200</v>
      </c>
      <c r="P20" s="163">
        <f t="shared" si="10"/>
        <v>37200</v>
      </c>
      <c r="Q20" s="163">
        <f t="shared" si="11"/>
        <v>22900</v>
      </c>
      <c r="R20" s="169">
        <f t="shared" si="12"/>
        <v>18600</v>
      </c>
      <c r="S20" s="274">
        <v>196000</v>
      </c>
      <c r="T20" s="275">
        <f t="shared" ref="T20:T21" si="13">S20/H20</f>
        <v>0.40035787091318359</v>
      </c>
      <c r="U20" s="280">
        <f t="shared" ref="U20:U21" si="14">($S20+$S$35)-($J20+$K20+$L20+$K$35+$L$35)</f>
        <v>186000</v>
      </c>
    </row>
    <row r="21" spans="1:24" x14ac:dyDescent="0.3">
      <c r="A21" s="10" t="s">
        <v>51</v>
      </c>
      <c r="B21" s="10" t="s">
        <v>40</v>
      </c>
      <c r="C21" s="26">
        <v>84.98</v>
      </c>
      <c r="D21" s="18">
        <v>36.130000000000003</v>
      </c>
      <c r="E21" s="10" t="s">
        <v>41</v>
      </c>
      <c r="F21" s="12">
        <v>104</v>
      </c>
      <c r="G21" s="40">
        <v>14500</v>
      </c>
      <c r="H21" s="13">
        <f t="shared" ref="H21:H25" si="15">$D$19*G21</f>
        <v>523885.00000000006</v>
      </c>
      <c r="I21" s="354"/>
      <c r="J21" s="14">
        <v>1000</v>
      </c>
      <c r="K21" s="14">
        <v>9000</v>
      </c>
      <c r="L21" s="15">
        <v>10000</v>
      </c>
      <c r="M21" s="168">
        <f t="shared" si="7"/>
        <v>40000</v>
      </c>
      <c r="N21" s="163">
        <f t="shared" si="8"/>
        <v>30000</v>
      </c>
      <c r="O21" s="163">
        <f t="shared" si="9"/>
        <v>35000</v>
      </c>
      <c r="P21" s="163">
        <f t="shared" si="10"/>
        <v>40000</v>
      </c>
      <c r="Q21" s="163">
        <f t="shared" si="11"/>
        <v>25000</v>
      </c>
      <c r="R21" s="169">
        <f t="shared" si="12"/>
        <v>20000</v>
      </c>
      <c r="S21" s="274">
        <v>210000</v>
      </c>
      <c r="T21" s="275">
        <f t="shared" si="13"/>
        <v>0.40085133187627053</v>
      </c>
      <c r="U21" s="280">
        <f t="shared" si="14"/>
        <v>200000</v>
      </c>
    </row>
    <row r="22" spans="1:24" x14ac:dyDescent="0.3">
      <c r="A22" s="10" t="s">
        <v>52</v>
      </c>
      <c r="B22" s="27" t="s">
        <v>53</v>
      </c>
      <c r="C22" s="26">
        <v>84.98</v>
      </c>
      <c r="D22" s="18">
        <v>36.130000000000003</v>
      </c>
      <c r="E22" s="10" t="s">
        <v>54</v>
      </c>
      <c r="F22" s="12">
        <v>59</v>
      </c>
      <c r="G22" s="40">
        <v>15250</v>
      </c>
      <c r="H22" s="13">
        <f>$D$19*G22+0.5</f>
        <v>550983</v>
      </c>
      <c r="I22" s="354"/>
      <c r="J22" s="14">
        <v>1000</v>
      </c>
      <c r="K22" s="14">
        <v>9000</v>
      </c>
      <c r="L22" s="15">
        <v>10000</v>
      </c>
      <c r="M22" s="168">
        <f t="shared" si="7"/>
        <v>42200</v>
      </c>
      <c r="N22" s="163">
        <f t="shared" si="8"/>
        <v>31650</v>
      </c>
      <c r="O22" s="163">
        <f t="shared" si="9"/>
        <v>37200</v>
      </c>
      <c r="P22" s="163">
        <f t="shared" si="10"/>
        <v>42200</v>
      </c>
      <c r="Q22" s="163">
        <f t="shared" si="11"/>
        <v>26650</v>
      </c>
      <c r="R22" s="169">
        <f t="shared" si="12"/>
        <v>21100</v>
      </c>
      <c r="S22" s="274">
        <v>221000</v>
      </c>
      <c r="T22" s="275">
        <f>S22/H22</f>
        <v>0.40110130439596142</v>
      </c>
      <c r="U22" s="280">
        <f>($S22+$S$35)-($J22+$K22+$L22+$K$35+$L$35)</f>
        <v>211000</v>
      </c>
    </row>
    <row r="23" spans="1:24" x14ac:dyDescent="0.3">
      <c r="A23" s="10" t="s">
        <v>55</v>
      </c>
      <c r="B23" s="27" t="s">
        <v>56</v>
      </c>
      <c r="C23" s="26">
        <v>84.98</v>
      </c>
      <c r="D23" s="18">
        <v>36.130000000000003</v>
      </c>
      <c r="E23" s="10" t="s">
        <v>57</v>
      </c>
      <c r="F23" s="12">
        <v>65</v>
      </c>
      <c r="G23" s="40">
        <v>15850</v>
      </c>
      <c r="H23" s="13">
        <f>$D$19*G23+0.5</f>
        <v>572661</v>
      </c>
      <c r="I23" s="354"/>
      <c r="J23" s="14">
        <v>1000</v>
      </c>
      <c r="K23" s="14">
        <v>9000</v>
      </c>
      <c r="L23" s="15">
        <v>10000</v>
      </c>
      <c r="M23" s="168">
        <f t="shared" si="7"/>
        <v>44000</v>
      </c>
      <c r="N23" s="163">
        <f t="shared" si="8"/>
        <v>33000</v>
      </c>
      <c r="O23" s="163">
        <f t="shared" si="9"/>
        <v>39000</v>
      </c>
      <c r="P23" s="163">
        <f t="shared" si="10"/>
        <v>44000</v>
      </c>
      <c r="Q23" s="163">
        <f t="shared" si="11"/>
        <v>28000</v>
      </c>
      <c r="R23" s="169">
        <f t="shared" si="12"/>
        <v>22000</v>
      </c>
      <c r="S23" s="274">
        <v>230000</v>
      </c>
      <c r="T23" s="275">
        <f>S23/H23</f>
        <v>0.40163377635285097</v>
      </c>
      <c r="U23" s="280">
        <f>($S23+$S$35)-($J23+$K23+$L23+$K$35+$L$35)</f>
        <v>220000</v>
      </c>
    </row>
    <row r="24" spans="1:24" x14ac:dyDescent="0.3">
      <c r="A24" s="10" t="s">
        <v>58</v>
      </c>
      <c r="B24" s="27" t="s">
        <v>59</v>
      </c>
      <c r="C24" s="26">
        <v>84.98</v>
      </c>
      <c r="D24" s="18">
        <v>36.130000000000003</v>
      </c>
      <c r="E24" s="10" t="s">
        <v>60</v>
      </c>
      <c r="F24" s="12">
        <v>62</v>
      </c>
      <c r="G24" s="40">
        <v>17200</v>
      </c>
      <c r="H24" s="13">
        <f t="shared" si="15"/>
        <v>621436</v>
      </c>
      <c r="I24" s="354"/>
      <c r="J24" s="14">
        <v>1000</v>
      </c>
      <c r="K24" s="14">
        <v>9000</v>
      </c>
      <c r="L24" s="15">
        <v>10000</v>
      </c>
      <c r="M24" s="168">
        <f t="shared" si="7"/>
        <v>47800</v>
      </c>
      <c r="N24" s="163">
        <f t="shared" si="8"/>
        <v>35850</v>
      </c>
      <c r="O24" s="163">
        <f t="shared" si="9"/>
        <v>42800</v>
      </c>
      <c r="P24" s="163">
        <f t="shared" si="10"/>
        <v>47800</v>
      </c>
      <c r="Q24" s="163">
        <f t="shared" si="11"/>
        <v>30850</v>
      </c>
      <c r="R24" s="169">
        <f t="shared" si="12"/>
        <v>23900</v>
      </c>
      <c r="S24" s="274">
        <v>249000</v>
      </c>
      <c r="T24" s="275">
        <f t="shared" ref="T24:T25" si="16">S24/H24</f>
        <v>0.40068486537632192</v>
      </c>
      <c r="U24" s="280">
        <f t="shared" ref="U24:U25" si="17">($S24+$S$35)-($J24+$K24+$L24+$K$35+$L$35)</f>
        <v>239000</v>
      </c>
    </row>
    <row r="25" spans="1:24" x14ac:dyDescent="0.3">
      <c r="A25" s="18" t="s">
        <v>61</v>
      </c>
      <c r="B25" s="27" t="s">
        <v>62</v>
      </c>
      <c r="C25" s="26">
        <v>84.98</v>
      </c>
      <c r="D25" s="18">
        <v>36.130000000000003</v>
      </c>
      <c r="E25" s="10" t="s">
        <v>63</v>
      </c>
      <c r="F25" s="12">
        <v>44</v>
      </c>
      <c r="G25" s="40">
        <v>17600</v>
      </c>
      <c r="H25" s="13">
        <f t="shared" si="15"/>
        <v>635888</v>
      </c>
      <c r="I25" s="355"/>
      <c r="J25" s="14">
        <v>1000</v>
      </c>
      <c r="K25" s="14">
        <v>9000</v>
      </c>
      <c r="L25" s="15">
        <v>10000</v>
      </c>
      <c r="M25" s="168">
        <f t="shared" si="7"/>
        <v>49000</v>
      </c>
      <c r="N25" s="163">
        <f t="shared" si="8"/>
        <v>36750</v>
      </c>
      <c r="O25" s="163">
        <f t="shared" si="9"/>
        <v>44000</v>
      </c>
      <c r="P25" s="163">
        <f t="shared" si="10"/>
        <v>49000</v>
      </c>
      <c r="Q25" s="163">
        <f t="shared" si="11"/>
        <v>31750</v>
      </c>
      <c r="R25" s="169">
        <f t="shared" si="12"/>
        <v>24500</v>
      </c>
      <c r="S25" s="274">
        <v>255000</v>
      </c>
      <c r="T25" s="275">
        <f t="shared" si="16"/>
        <v>0.40101401504667489</v>
      </c>
      <c r="U25" s="280">
        <f t="shared" si="17"/>
        <v>245000</v>
      </c>
    </row>
    <row r="26" spans="1:24" ht="18" x14ac:dyDescent="0.3">
      <c r="A26" s="350"/>
      <c r="B26" s="350"/>
      <c r="C26" s="350"/>
      <c r="D26" s="350"/>
      <c r="E26" s="10" t="s">
        <v>42</v>
      </c>
      <c r="F26" s="12">
        <f>SUM(F19:F25)</f>
        <v>462</v>
      </c>
      <c r="G26" s="277"/>
      <c r="H26" s="277"/>
      <c r="I26" s="277"/>
      <c r="J26" s="277"/>
      <c r="K26" s="277"/>
      <c r="L26" s="277"/>
      <c r="M26" s="285"/>
      <c r="N26" s="20"/>
      <c r="O26" s="20"/>
      <c r="P26" s="20"/>
      <c r="Q26" s="20"/>
      <c r="R26" s="287"/>
      <c r="S26" s="351"/>
      <c r="T26" s="443"/>
      <c r="U26" s="281"/>
    </row>
    <row r="27" spans="1:24" x14ac:dyDescent="0.3">
      <c r="A27" s="10" t="s">
        <v>64</v>
      </c>
      <c r="B27" s="10" t="s">
        <v>33</v>
      </c>
      <c r="C27" s="11">
        <v>84.98</v>
      </c>
      <c r="D27" s="18">
        <v>36.130000000000003</v>
      </c>
      <c r="E27" s="10" t="s">
        <v>34</v>
      </c>
      <c r="F27" s="12">
        <v>3</v>
      </c>
      <c r="G27" s="40">
        <v>13100</v>
      </c>
      <c r="H27" s="13">
        <f>$D$27*G27</f>
        <v>473303.00000000006</v>
      </c>
      <c r="I27" s="353" t="s">
        <v>35</v>
      </c>
      <c r="J27" s="14">
        <v>1000</v>
      </c>
      <c r="K27" s="14">
        <v>9000</v>
      </c>
      <c r="L27" s="15">
        <v>10000</v>
      </c>
      <c r="M27" s="168">
        <f t="shared" ref="M27:M33" si="18">$U27*0.2</f>
        <v>36000</v>
      </c>
      <c r="N27" s="163">
        <f t="shared" ref="N27:N33" si="19">$U27*0.15</f>
        <v>27000</v>
      </c>
      <c r="O27" s="163">
        <f t="shared" ref="O27:O33" si="20">($U27*0.2)-$O$35</f>
        <v>31000</v>
      </c>
      <c r="P27" s="163">
        <f t="shared" ref="P27:P33" si="21">$U27*0.2</f>
        <v>36000</v>
      </c>
      <c r="Q27" s="163">
        <f t="shared" ref="Q27:Q33" si="22">($U27*0.15)-$Q$35</f>
        <v>22000</v>
      </c>
      <c r="R27" s="169">
        <f t="shared" ref="R27:R33" si="23">$U27*0.1</f>
        <v>18000</v>
      </c>
      <c r="S27" s="274">
        <v>190000</v>
      </c>
      <c r="T27" s="275">
        <f>S27/H27</f>
        <v>0.40143417641553081</v>
      </c>
      <c r="U27" s="280">
        <f>($S27+$S$35)-($J27+$K27+$L27+$K$35+$L$35)</f>
        <v>180000</v>
      </c>
    </row>
    <row r="28" spans="1:24" x14ac:dyDescent="0.3">
      <c r="A28" s="10" t="s">
        <v>65</v>
      </c>
      <c r="B28" s="10" t="s">
        <v>37</v>
      </c>
      <c r="C28" s="11">
        <v>84.98</v>
      </c>
      <c r="D28" s="18">
        <v>36.130000000000003</v>
      </c>
      <c r="E28" s="10" t="s">
        <v>38</v>
      </c>
      <c r="F28" s="12">
        <v>6</v>
      </c>
      <c r="G28" s="40">
        <v>13550</v>
      </c>
      <c r="H28" s="13">
        <f>$D$27*G28+0.5</f>
        <v>489562.00000000006</v>
      </c>
      <c r="I28" s="354"/>
      <c r="J28" s="14">
        <v>1000</v>
      </c>
      <c r="K28" s="14">
        <v>9000</v>
      </c>
      <c r="L28" s="15">
        <v>10000</v>
      </c>
      <c r="M28" s="168">
        <f t="shared" si="18"/>
        <v>37200</v>
      </c>
      <c r="N28" s="163">
        <f t="shared" si="19"/>
        <v>27900</v>
      </c>
      <c r="O28" s="163">
        <f t="shared" si="20"/>
        <v>32200</v>
      </c>
      <c r="P28" s="163">
        <f t="shared" si="21"/>
        <v>37200</v>
      </c>
      <c r="Q28" s="163">
        <f t="shared" si="22"/>
        <v>22900</v>
      </c>
      <c r="R28" s="169">
        <f t="shared" si="23"/>
        <v>18600</v>
      </c>
      <c r="S28" s="274">
        <v>196000</v>
      </c>
      <c r="T28" s="275">
        <f t="shared" ref="T28:T29" si="24">S28/H28</f>
        <v>0.40035787091318359</v>
      </c>
      <c r="U28" s="280">
        <f t="shared" ref="U28:U29" si="25">($S28+$S$35)-($J28+$K28+$L28+$K$35+$L$35)</f>
        <v>186000</v>
      </c>
    </row>
    <row r="29" spans="1:24" x14ac:dyDescent="0.3">
      <c r="A29" s="10" t="s">
        <v>66</v>
      </c>
      <c r="B29" s="10" t="s">
        <v>40</v>
      </c>
      <c r="C29" s="11">
        <v>84.98</v>
      </c>
      <c r="D29" s="18">
        <v>36.130000000000003</v>
      </c>
      <c r="E29" s="10" t="s">
        <v>41</v>
      </c>
      <c r="F29" s="12">
        <v>8</v>
      </c>
      <c r="G29" s="40">
        <v>14500</v>
      </c>
      <c r="H29" s="13">
        <f t="shared" ref="H29:H33" si="26">$D$27*G29</f>
        <v>523885.00000000006</v>
      </c>
      <c r="I29" s="354"/>
      <c r="J29" s="14">
        <v>1000</v>
      </c>
      <c r="K29" s="14">
        <v>9000</v>
      </c>
      <c r="L29" s="15">
        <v>10000</v>
      </c>
      <c r="M29" s="168">
        <f t="shared" si="18"/>
        <v>40000</v>
      </c>
      <c r="N29" s="163">
        <f t="shared" si="19"/>
        <v>30000</v>
      </c>
      <c r="O29" s="163">
        <f t="shared" si="20"/>
        <v>35000</v>
      </c>
      <c r="P29" s="163">
        <f t="shared" si="21"/>
        <v>40000</v>
      </c>
      <c r="Q29" s="163">
        <f t="shared" si="22"/>
        <v>25000</v>
      </c>
      <c r="R29" s="169">
        <f t="shared" si="23"/>
        <v>20000</v>
      </c>
      <c r="S29" s="274">
        <v>210000</v>
      </c>
      <c r="T29" s="275">
        <f t="shared" si="24"/>
        <v>0.40085133187627053</v>
      </c>
      <c r="U29" s="280">
        <f t="shared" si="25"/>
        <v>200000</v>
      </c>
    </row>
    <row r="30" spans="1:24" x14ac:dyDescent="0.3">
      <c r="A30" s="10" t="s">
        <v>67</v>
      </c>
      <c r="B30" s="27" t="s">
        <v>53</v>
      </c>
      <c r="C30" s="11">
        <v>84.98</v>
      </c>
      <c r="D30" s="18">
        <v>36.130000000000003</v>
      </c>
      <c r="E30" s="10" t="s">
        <v>54</v>
      </c>
      <c r="F30" s="12">
        <v>5</v>
      </c>
      <c r="G30" s="40">
        <v>15250</v>
      </c>
      <c r="H30" s="13">
        <f>$D$27*G30+0.5</f>
        <v>550983</v>
      </c>
      <c r="I30" s="354"/>
      <c r="J30" s="14">
        <v>1000</v>
      </c>
      <c r="K30" s="14">
        <v>9000</v>
      </c>
      <c r="L30" s="15">
        <v>10000</v>
      </c>
      <c r="M30" s="168">
        <f t="shared" si="18"/>
        <v>42200</v>
      </c>
      <c r="N30" s="163">
        <f t="shared" si="19"/>
        <v>31650</v>
      </c>
      <c r="O30" s="163">
        <f t="shared" si="20"/>
        <v>37200</v>
      </c>
      <c r="P30" s="163">
        <f t="shared" si="21"/>
        <v>42200</v>
      </c>
      <c r="Q30" s="163">
        <f t="shared" si="22"/>
        <v>26650</v>
      </c>
      <c r="R30" s="169">
        <f t="shared" si="23"/>
        <v>21100</v>
      </c>
      <c r="S30" s="274">
        <v>221000</v>
      </c>
      <c r="T30" s="275">
        <f>S30/H30</f>
        <v>0.40110130439596142</v>
      </c>
      <c r="U30" s="280">
        <f>($S30+$S$35)-($J30+$K30+$L30+$K$35+$L$35)</f>
        <v>211000</v>
      </c>
    </row>
    <row r="31" spans="1:24" x14ac:dyDescent="0.3">
      <c r="A31" s="10" t="s">
        <v>68</v>
      </c>
      <c r="B31" s="27" t="s">
        <v>56</v>
      </c>
      <c r="C31" s="11">
        <v>84.98</v>
      </c>
      <c r="D31" s="18">
        <v>36.130000000000003</v>
      </c>
      <c r="E31" s="10" t="s">
        <v>57</v>
      </c>
      <c r="F31" s="12">
        <v>5</v>
      </c>
      <c r="G31" s="40">
        <v>15850</v>
      </c>
      <c r="H31" s="13">
        <f>$D$27*G31+0.5</f>
        <v>572661</v>
      </c>
      <c r="I31" s="354"/>
      <c r="J31" s="14">
        <v>1000</v>
      </c>
      <c r="K31" s="14">
        <v>9000</v>
      </c>
      <c r="L31" s="15">
        <v>10000</v>
      </c>
      <c r="M31" s="168">
        <f t="shared" si="18"/>
        <v>44000</v>
      </c>
      <c r="N31" s="163">
        <f t="shared" si="19"/>
        <v>33000</v>
      </c>
      <c r="O31" s="163">
        <f t="shared" si="20"/>
        <v>39000</v>
      </c>
      <c r="P31" s="163">
        <f t="shared" si="21"/>
        <v>44000</v>
      </c>
      <c r="Q31" s="163">
        <f t="shared" si="22"/>
        <v>28000</v>
      </c>
      <c r="R31" s="169">
        <f t="shared" si="23"/>
        <v>22000</v>
      </c>
      <c r="S31" s="274">
        <v>230000</v>
      </c>
      <c r="T31" s="275">
        <f>S31/H31</f>
        <v>0.40163377635285097</v>
      </c>
      <c r="U31" s="280">
        <f>($S31+$S$35)-($J31+$K31+$L31+$K$35+$L$35)</f>
        <v>220000</v>
      </c>
    </row>
    <row r="32" spans="1:24" x14ac:dyDescent="0.3">
      <c r="A32" s="10" t="s">
        <v>69</v>
      </c>
      <c r="B32" s="27" t="s">
        <v>59</v>
      </c>
      <c r="C32" s="11">
        <v>84.98</v>
      </c>
      <c r="D32" s="18">
        <v>36.130000000000003</v>
      </c>
      <c r="E32" s="10" t="s">
        <v>60</v>
      </c>
      <c r="F32" s="12">
        <v>5</v>
      </c>
      <c r="G32" s="40">
        <v>17200</v>
      </c>
      <c r="H32" s="13">
        <f t="shared" si="26"/>
        <v>621436</v>
      </c>
      <c r="I32" s="354"/>
      <c r="J32" s="14">
        <v>1000</v>
      </c>
      <c r="K32" s="14">
        <v>9000</v>
      </c>
      <c r="L32" s="15">
        <v>10000</v>
      </c>
      <c r="M32" s="168">
        <f t="shared" si="18"/>
        <v>47800</v>
      </c>
      <c r="N32" s="163">
        <f t="shared" si="19"/>
        <v>35850</v>
      </c>
      <c r="O32" s="163">
        <f t="shared" si="20"/>
        <v>42800</v>
      </c>
      <c r="P32" s="163">
        <f t="shared" si="21"/>
        <v>47800</v>
      </c>
      <c r="Q32" s="163">
        <f t="shared" si="22"/>
        <v>30850</v>
      </c>
      <c r="R32" s="169">
        <f t="shared" si="23"/>
        <v>23900</v>
      </c>
      <c r="S32" s="274">
        <v>249000</v>
      </c>
      <c r="T32" s="275">
        <f t="shared" ref="T32:T33" si="27">S32/H32</f>
        <v>0.40068486537632192</v>
      </c>
      <c r="U32" s="280">
        <f t="shared" ref="U32:U33" si="28">($S32+$S$35)-($J32+$K32+$L32+$K$35+$L$35)</f>
        <v>239000</v>
      </c>
    </row>
    <row r="33" spans="1:21" x14ac:dyDescent="0.3">
      <c r="A33" s="18" t="s">
        <v>70</v>
      </c>
      <c r="B33" s="27" t="s">
        <v>62</v>
      </c>
      <c r="C33" s="11">
        <v>84.98</v>
      </c>
      <c r="D33" s="18">
        <v>36.130000000000003</v>
      </c>
      <c r="E33" s="10" t="s">
        <v>63</v>
      </c>
      <c r="F33" s="12">
        <v>4</v>
      </c>
      <c r="G33" s="40">
        <v>17600</v>
      </c>
      <c r="H33" s="13">
        <f t="shared" si="26"/>
        <v>635888</v>
      </c>
      <c r="I33" s="355"/>
      <c r="J33" s="14">
        <v>1000</v>
      </c>
      <c r="K33" s="14">
        <v>9000</v>
      </c>
      <c r="L33" s="15">
        <v>10000</v>
      </c>
      <c r="M33" s="168">
        <f t="shared" si="18"/>
        <v>49000</v>
      </c>
      <c r="N33" s="163">
        <f t="shared" si="19"/>
        <v>36750</v>
      </c>
      <c r="O33" s="163">
        <f t="shared" si="20"/>
        <v>44000</v>
      </c>
      <c r="P33" s="163">
        <f t="shared" si="21"/>
        <v>49000</v>
      </c>
      <c r="Q33" s="163">
        <f t="shared" si="22"/>
        <v>31750</v>
      </c>
      <c r="R33" s="169">
        <f t="shared" si="23"/>
        <v>24500</v>
      </c>
      <c r="S33" s="274">
        <v>255000</v>
      </c>
      <c r="T33" s="275">
        <f t="shared" si="27"/>
        <v>0.40101401504667489</v>
      </c>
      <c r="U33" s="280">
        <f t="shared" si="28"/>
        <v>245000</v>
      </c>
    </row>
    <row r="34" spans="1:21" x14ac:dyDescent="0.3">
      <c r="A34" s="350"/>
      <c r="B34" s="350"/>
      <c r="C34" s="350"/>
      <c r="D34" s="350"/>
      <c r="E34" s="10" t="s">
        <v>42</v>
      </c>
      <c r="F34" s="12">
        <f>SUM(F27:F33)</f>
        <v>36</v>
      </c>
      <c r="G34" s="277"/>
      <c r="H34" s="277"/>
      <c r="I34" s="277"/>
      <c r="J34" s="277"/>
      <c r="K34" s="277"/>
      <c r="L34" s="277"/>
      <c r="M34" s="288"/>
      <c r="N34" s="173"/>
      <c r="O34" s="173"/>
      <c r="P34" s="173"/>
      <c r="Q34" s="173"/>
      <c r="R34" s="175"/>
      <c r="S34" s="173"/>
      <c r="T34" s="277"/>
      <c r="U34" s="278"/>
    </row>
    <row r="35" spans="1:21" ht="17.25" thickBot="1" x14ac:dyDescent="0.25">
      <c r="A35" s="368" t="s">
        <v>71</v>
      </c>
      <c r="B35" s="369"/>
      <c r="C35" s="369"/>
      <c r="D35" s="369"/>
      <c r="E35" s="370"/>
      <c r="F35" s="39">
        <f>SUM(F10,F14,F18,F26,F34)</f>
        <v>689</v>
      </c>
      <c r="G35" s="371" t="s">
        <v>86</v>
      </c>
      <c r="H35" s="371"/>
      <c r="I35" s="40"/>
      <c r="J35" s="41"/>
      <c r="K35" s="41">
        <v>20000</v>
      </c>
      <c r="L35" s="284">
        <v>10000</v>
      </c>
      <c r="M35" s="289"/>
      <c r="N35" s="290"/>
      <c r="O35" s="291">
        <v>5000</v>
      </c>
      <c r="P35" s="292"/>
      <c r="Q35" s="292">
        <v>5000</v>
      </c>
      <c r="R35" s="293"/>
      <c r="S35" s="44">
        <v>40000</v>
      </c>
      <c r="T35" s="282"/>
      <c r="U35" s="283"/>
    </row>
  </sheetData>
  <mergeCells count="32">
    <mergeCell ref="S26:T26"/>
    <mergeCell ref="I7:I9"/>
    <mergeCell ref="A10:D10"/>
    <mergeCell ref="I11:I13"/>
    <mergeCell ref="A14:D14"/>
    <mergeCell ref="S14:T14"/>
    <mergeCell ref="S18:T18"/>
    <mergeCell ref="H4:H6"/>
    <mergeCell ref="I27:I33"/>
    <mergeCell ref="A34:D34"/>
    <mergeCell ref="A35:E35"/>
    <mergeCell ref="G35:H35"/>
    <mergeCell ref="I15:I17"/>
    <mergeCell ref="A18:D18"/>
    <mergeCell ref="I19:I25"/>
    <mergeCell ref="A26:D26"/>
    <mergeCell ref="A1:T1"/>
    <mergeCell ref="S3:S6"/>
    <mergeCell ref="T3:T6"/>
    <mergeCell ref="U3:U6"/>
    <mergeCell ref="S10:T10"/>
    <mergeCell ref="A3:B5"/>
    <mergeCell ref="E4:F5"/>
    <mergeCell ref="J5:J6"/>
    <mergeCell ref="K5:K6"/>
    <mergeCell ref="L5:L6"/>
    <mergeCell ref="J3:R3"/>
    <mergeCell ref="C3:H3"/>
    <mergeCell ref="I3:I6"/>
    <mergeCell ref="C4:C6"/>
    <mergeCell ref="D4:D6"/>
    <mergeCell ref="G4:G6"/>
  </mergeCells>
  <phoneticPr fontId="2" type="noConversion"/>
  <pageMargins left="0.7" right="0.7" top="0.75" bottom="0.75" header="0.3" footer="0.3"/>
  <pageSetup paperSize="9" scale="68" orientation="landscape" r:id="rId1"/>
  <colBreaks count="1" manualBreakCount="1">
    <brk id="2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BA3E-88E2-465D-8A18-9421BBFEC176}">
  <sheetPr>
    <tabColor rgb="FF92D050"/>
    <pageSetUpPr fitToPage="1"/>
  </sheetPr>
  <dimension ref="A1:AN46"/>
  <sheetViews>
    <sheetView zoomScaleNormal="100" zoomScaleSheetLayoutView="85" workbookViewId="0">
      <selection activeCell="I7" sqref="I7:I9"/>
    </sheetView>
  </sheetViews>
  <sheetFormatPr defaultColWidth="10" defaultRowHeight="13.5" x14ac:dyDescent="0.3"/>
  <cols>
    <col min="1" max="3" width="7.25" style="73" customWidth="1"/>
    <col min="4" max="4" width="8.25" style="73" customWidth="1"/>
    <col min="5" max="5" width="6.25" style="73" customWidth="1"/>
    <col min="6" max="6" width="6.625" style="73" customWidth="1"/>
    <col min="7" max="7" width="9.375" style="73" customWidth="1"/>
    <col min="8" max="8" width="13.375" style="73" customWidth="1"/>
    <col min="9" max="9" width="7.25" style="73" customWidth="1"/>
    <col min="10" max="20" width="8.625" style="73" customWidth="1"/>
    <col min="21" max="21" width="10.25" style="73" customWidth="1"/>
    <col min="22" max="22" width="8" style="74" customWidth="1"/>
    <col min="23" max="30" width="6.5" style="75" customWidth="1"/>
    <col min="31" max="38" width="10.875" style="76" customWidth="1"/>
    <col min="39" max="39" width="12.125" style="77" bestFit="1" customWidth="1"/>
    <col min="40" max="40" width="12.125" style="75" bestFit="1" customWidth="1"/>
    <col min="41" max="16384" width="10" style="73"/>
  </cols>
  <sheetData>
    <row r="1" spans="1:40" ht="36" customHeight="1" x14ac:dyDescent="0.3">
      <c r="A1" s="325" t="s">
        <v>132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154"/>
    </row>
    <row r="2" spans="1:40" s="79" customFormat="1" ht="12.75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S2" s="80" t="s">
        <v>137</v>
      </c>
      <c r="T2" s="81" t="s">
        <v>1</v>
      </c>
      <c r="U2" s="81"/>
      <c r="V2" s="82"/>
      <c r="W2" s="83"/>
      <c r="X2" s="84"/>
      <c r="AA2" s="84"/>
      <c r="AB2" s="84"/>
      <c r="AC2" s="84"/>
      <c r="AD2" s="84"/>
      <c r="AE2" s="85">
        <f>'[3]사업수지 (종합)'!P181</f>
        <v>-985479.91292315722</v>
      </c>
      <c r="AF2" s="85"/>
      <c r="AG2" s="85"/>
      <c r="AH2" s="85"/>
      <c r="AI2" s="85"/>
      <c r="AJ2" s="85"/>
      <c r="AK2" s="85"/>
      <c r="AL2" s="85"/>
      <c r="AM2" s="86"/>
      <c r="AN2" s="84"/>
    </row>
    <row r="3" spans="1:40" s="79" customFormat="1" ht="17.25" customHeight="1" thickBot="1" x14ac:dyDescent="0.35">
      <c r="A3" s="396" t="s">
        <v>92</v>
      </c>
      <c r="B3" s="482"/>
      <c r="C3" s="417" t="s">
        <v>3</v>
      </c>
      <c r="D3" s="417"/>
      <c r="E3" s="417"/>
      <c r="F3" s="417"/>
      <c r="G3" s="417"/>
      <c r="H3" s="417"/>
      <c r="I3" s="420" t="s">
        <v>93</v>
      </c>
      <c r="J3" s="420" t="s">
        <v>5</v>
      </c>
      <c r="K3" s="420"/>
      <c r="L3" s="420"/>
      <c r="M3" s="422"/>
      <c r="N3" s="422"/>
      <c r="O3" s="422"/>
      <c r="P3" s="422"/>
      <c r="Q3" s="422"/>
      <c r="R3" s="422"/>
      <c r="S3" s="474" t="s">
        <v>6</v>
      </c>
      <c r="T3" s="477" t="s">
        <v>7</v>
      </c>
      <c r="U3" s="437" t="s">
        <v>130</v>
      </c>
      <c r="V3" s="84" t="s">
        <v>8</v>
      </c>
      <c r="W3" s="84"/>
      <c r="X3" s="84"/>
      <c r="Y3" s="84"/>
      <c r="Z3" s="84"/>
      <c r="AA3" s="84"/>
      <c r="AB3" s="84"/>
      <c r="AC3" s="84"/>
      <c r="AD3" s="84"/>
      <c r="AE3" s="85"/>
      <c r="AF3" s="85"/>
      <c r="AG3" s="85"/>
      <c r="AH3" s="85"/>
      <c r="AI3" s="85"/>
      <c r="AJ3" s="85"/>
      <c r="AK3" s="85"/>
      <c r="AL3" s="85"/>
      <c r="AM3" s="86"/>
      <c r="AN3" s="84"/>
    </row>
    <row r="4" spans="1:40" s="79" customFormat="1" ht="17.25" customHeight="1" x14ac:dyDescent="0.3">
      <c r="A4" s="461"/>
      <c r="B4" s="483"/>
      <c r="C4" s="419" t="s">
        <v>9</v>
      </c>
      <c r="D4" s="421" t="s">
        <v>94</v>
      </c>
      <c r="E4" s="486" t="s">
        <v>2</v>
      </c>
      <c r="F4" s="487"/>
      <c r="G4" s="419" t="s">
        <v>11</v>
      </c>
      <c r="H4" s="419" t="s">
        <v>12</v>
      </c>
      <c r="I4" s="421"/>
      <c r="J4" s="161" t="s">
        <v>13</v>
      </c>
      <c r="K4" s="160" t="s">
        <v>14</v>
      </c>
      <c r="L4" s="124" t="s">
        <v>15</v>
      </c>
      <c r="M4" s="263" t="s">
        <v>95</v>
      </c>
      <c r="N4" s="264" t="s">
        <v>96</v>
      </c>
      <c r="O4" s="265" t="s">
        <v>97</v>
      </c>
      <c r="P4" s="264" t="s">
        <v>98</v>
      </c>
      <c r="Q4" s="264" t="s">
        <v>134</v>
      </c>
      <c r="R4" s="266" t="s">
        <v>124</v>
      </c>
      <c r="S4" s="475"/>
      <c r="T4" s="478"/>
      <c r="U4" s="438"/>
      <c r="V4" s="92">
        <v>0.05</v>
      </c>
      <c r="W4" s="84"/>
      <c r="X4" s="84"/>
      <c r="Y4" s="84"/>
      <c r="Z4" s="84"/>
      <c r="AA4" s="84"/>
      <c r="AB4" s="84"/>
      <c r="AC4" s="84"/>
      <c r="AD4" s="84"/>
      <c r="AE4" s="85"/>
      <c r="AF4" s="85"/>
      <c r="AG4" s="85"/>
      <c r="AH4" s="85"/>
      <c r="AI4" s="85"/>
      <c r="AJ4" s="85"/>
      <c r="AK4" s="85"/>
      <c r="AL4" s="85"/>
      <c r="AM4" s="86"/>
      <c r="AN4" s="84"/>
    </row>
    <row r="5" spans="1:40" s="79" customFormat="1" ht="17.25" customHeight="1" x14ac:dyDescent="0.3">
      <c r="A5" s="484"/>
      <c r="B5" s="485"/>
      <c r="C5" s="419"/>
      <c r="D5" s="421"/>
      <c r="E5" s="488"/>
      <c r="F5" s="489"/>
      <c r="G5" s="419"/>
      <c r="H5" s="419"/>
      <c r="I5" s="421"/>
      <c r="J5" s="490" t="s">
        <v>24</v>
      </c>
      <c r="K5" s="490" t="s">
        <v>117</v>
      </c>
      <c r="L5" s="480" t="s">
        <v>26</v>
      </c>
      <c r="M5" s="184">
        <v>0.2</v>
      </c>
      <c r="N5" s="185">
        <v>0.15</v>
      </c>
      <c r="O5" s="185">
        <v>0.2</v>
      </c>
      <c r="P5" s="185">
        <v>0.2</v>
      </c>
      <c r="Q5" s="185">
        <v>0.15</v>
      </c>
      <c r="R5" s="186">
        <v>0.1</v>
      </c>
      <c r="S5" s="475"/>
      <c r="T5" s="478"/>
      <c r="U5" s="438"/>
      <c r="V5" s="92"/>
      <c r="W5" s="84"/>
      <c r="X5" s="84"/>
      <c r="Y5" s="84"/>
      <c r="Z5" s="84"/>
      <c r="AA5" s="84"/>
      <c r="AB5" s="84"/>
      <c r="AC5" s="84"/>
      <c r="AD5" s="84"/>
      <c r="AE5" s="85"/>
      <c r="AF5" s="85"/>
      <c r="AG5" s="85"/>
      <c r="AH5" s="85"/>
      <c r="AI5" s="85"/>
      <c r="AJ5" s="85"/>
      <c r="AK5" s="85"/>
      <c r="AL5" s="85"/>
      <c r="AM5" s="86"/>
      <c r="AN5" s="84"/>
    </row>
    <row r="6" spans="1:40" s="79" customFormat="1" ht="24.75" customHeight="1" x14ac:dyDescent="0.3">
      <c r="A6" s="246" t="s">
        <v>100</v>
      </c>
      <c r="B6" s="161" t="s">
        <v>22</v>
      </c>
      <c r="C6" s="419"/>
      <c r="D6" s="421"/>
      <c r="E6" s="161" t="s">
        <v>21</v>
      </c>
      <c r="F6" s="161" t="s">
        <v>101</v>
      </c>
      <c r="G6" s="419"/>
      <c r="H6" s="419"/>
      <c r="I6" s="421"/>
      <c r="J6" s="491"/>
      <c r="K6" s="491"/>
      <c r="L6" s="481"/>
      <c r="M6" s="93" t="s">
        <v>28</v>
      </c>
      <c r="N6" s="8" t="s">
        <v>126</v>
      </c>
      <c r="O6" s="8" t="s">
        <v>127</v>
      </c>
      <c r="P6" s="8" t="s">
        <v>128</v>
      </c>
      <c r="Q6" s="8" t="s">
        <v>119</v>
      </c>
      <c r="R6" s="180" t="s">
        <v>129</v>
      </c>
      <c r="S6" s="476"/>
      <c r="T6" s="479"/>
      <c r="U6" s="460"/>
      <c r="V6" s="82" t="s">
        <v>101</v>
      </c>
      <c r="W6" s="84"/>
      <c r="X6" s="84"/>
      <c r="Y6" s="84"/>
      <c r="Z6" s="84"/>
      <c r="AA6" s="84"/>
      <c r="AB6" s="84"/>
      <c r="AC6" s="84"/>
      <c r="AD6" s="84"/>
      <c r="AE6" s="85" t="s">
        <v>105</v>
      </c>
      <c r="AF6" s="85" t="s">
        <v>106</v>
      </c>
      <c r="AG6" s="85" t="s">
        <v>107</v>
      </c>
      <c r="AH6" s="85" t="s">
        <v>108</v>
      </c>
      <c r="AI6" s="85" t="s">
        <v>109</v>
      </c>
      <c r="AJ6" s="85" t="s">
        <v>110</v>
      </c>
      <c r="AK6" s="85" t="s">
        <v>111</v>
      </c>
      <c r="AL6" s="85" t="s">
        <v>112</v>
      </c>
      <c r="AM6" s="86" t="s">
        <v>113</v>
      </c>
      <c r="AN6" s="94" t="s">
        <v>114</v>
      </c>
    </row>
    <row r="7" spans="1:40" s="79" customFormat="1" ht="17.25" customHeight="1" x14ac:dyDescent="0.3">
      <c r="A7" s="247" t="s">
        <v>32</v>
      </c>
      <c r="B7" s="135" t="s">
        <v>33</v>
      </c>
      <c r="C7" s="162">
        <v>44.98</v>
      </c>
      <c r="D7" s="135">
        <v>19.55</v>
      </c>
      <c r="E7" s="135" t="s">
        <v>34</v>
      </c>
      <c r="F7" s="136">
        <v>15</v>
      </c>
      <c r="G7" s="137">
        <v>10770</v>
      </c>
      <c r="H7" s="159">
        <f>$D$7*G7</f>
        <v>210553.5</v>
      </c>
      <c r="I7" s="415" t="s">
        <v>5</v>
      </c>
      <c r="J7" s="138">
        <v>2000</v>
      </c>
      <c r="K7" s="138">
        <v>5000</v>
      </c>
      <c r="L7" s="139">
        <v>10000</v>
      </c>
      <c r="M7" s="168">
        <f>$U7*0.2</f>
        <v>14600</v>
      </c>
      <c r="N7" s="163">
        <f>$U7*0.15</f>
        <v>10950</v>
      </c>
      <c r="O7" s="163">
        <f t="shared" ref="O7:P9" si="0">$U7*0.2</f>
        <v>14600</v>
      </c>
      <c r="P7" s="163">
        <f t="shared" si="0"/>
        <v>14600</v>
      </c>
      <c r="Q7" s="163">
        <f>($U7*0.15)-$Q$35</f>
        <v>5950</v>
      </c>
      <c r="R7" s="169">
        <f>$U7*0.1</f>
        <v>7300</v>
      </c>
      <c r="S7" s="243">
        <v>85000</v>
      </c>
      <c r="T7" s="244">
        <f>S7/H7</f>
        <v>0.40369787251221184</v>
      </c>
      <c r="U7" s="236">
        <f>($S7+$S$35)-($J7+$K7+$L7+$J$35+$K$35+$L$35)</f>
        <v>73000</v>
      </c>
      <c r="V7" s="104">
        <f>[3]모집차수별세부매출!K29</f>
        <v>11</v>
      </c>
      <c r="W7" s="105">
        <f>(J7/H7)</f>
        <v>9.4987734708755732E-3</v>
      </c>
      <c r="X7" s="105">
        <f>(K7/H7)</f>
        <v>2.3746933677188931E-2</v>
      </c>
      <c r="Y7" s="105">
        <f>(L7/H7)</f>
        <v>4.7493867354377862E-2</v>
      </c>
      <c r="Z7" s="105">
        <f>(M7/H7)</f>
        <v>6.9341046337391687E-2</v>
      </c>
      <c r="AA7" s="105">
        <f>(N7/H7)</f>
        <v>5.2005784753043766E-2</v>
      </c>
      <c r="AB7" s="105">
        <f>(O7/H7)</f>
        <v>6.9341046337391687E-2</v>
      </c>
      <c r="AC7" s="105">
        <f>(P7/H7)</f>
        <v>6.9341046337391687E-2</v>
      </c>
      <c r="AD7" s="105">
        <f>(R7/H7)</f>
        <v>3.4670523168695844E-2</v>
      </c>
      <c r="AE7" s="106">
        <f>J7*V7</f>
        <v>22000</v>
      </c>
      <c r="AF7" s="106">
        <f>K7*V7</f>
        <v>55000</v>
      </c>
      <c r="AG7" s="106">
        <f>L7*V7</f>
        <v>110000</v>
      </c>
      <c r="AH7" s="106">
        <f>M7*V7</f>
        <v>160600</v>
      </c>
      <c r="AI7" s="106">
        <f>N7*V7</f>
        <v>120450</v>
      </c>
      <c r="AJ7" s="106">
        <f>O7*V7</f>
        <v>160600</v>
      </c>
      <c r="AK7" s="106">
        <f>P7*V7</f>
        <v>160600</v>
      </c>
      <c r="AL7" s="106">
        <f>R7*V7</f>
        <v>80300</v>
      </c>
      <c r="AM7" s="86">
        <f>S7*V7</f>
        <v>935000</v>
      </c>
      <c r="AN7" s="94">
        <f>H7*V7</f>
        <v>2316088.5</v>
      </c>
    </row>
    <row r="8" spans="1:40" s="79" customFormat="1" ht="17.25" customHeight="1" x14ac:dyDescent="0.3">
      <c r="A8" s="247" t="s">
        <v>36</v>
      </c>
      <c r="B8" s="135" t="s">
        <v>37</v>
      </c>
      <c r="C8" s="162">
        <v>44.98</v>
      </c>
      <c r="D8" s="135">
        <v>19.55</v>
      </c>
      <c r="E8" s="135" t="s">
        <v>38</v>
      </c>
      <c r="F8" s="136">
        <v>30</v>
      </c>
      <c r="G8" s="137">
        <v>11290</v>
      </c>
      <c r="H8" s="159">
        <f t="shared" ref="H8:H9" si="1">$D$7*G8</f>
        <v>220719.5</v>
      </c>
      <c r="I8" s="415"/>
      <c r="J8" s="138">
        <v>2000</v>
      </c>
      <c r="K8" s="138">
        <v>5000</v>
      </c>
      <c r="L8" s="139">
        <v>10000</v>
      </c>
      <c r="M8" s="168">
        <f>$U8*0.2</f>
        <v>15400</v>
      </c>
      <c r="N8" s="163">
        <f>$U8*0.15</f>
        <v>11550</v>
      </c>
      <c r="O8" s="163">
        <f t="shared" si="0"/>
        <v>15400</v>
      </c>
      <c r="P8" s="163">
        <f t="shared" si="0"/>
        <v>15400</v>
      </c>
      <c r="Q8" s="163">
        <f>($U8*0.15)-$Q$35</f>
        <v>6550</v>
      </c>
      <c r="R8" s="169">
        <f>$U8*0.1</f>
        <v>7700</v>
      </c>
      <c r="S8" s="243">
        <v>89000</v>
      </c>
      <c r="T8" s="244">
        <f t="shared" ref="T8:T9" si="2">S8/H8</f>
        <v>0.40322671988655284</v>
      </c>
      <c r="U8" s="236">
        <f>($S8+$S$35)-($J8+$K8+$L8+$J$35+$K$35+$L$35)</f>
        <v>77000</v>
      </c>
      <c r="V8" s="104">
        <f>[3]모집차수별세부매출!K30</f>
        <v>22</v>
      </c>
      <c r="W8" s="105">
        <f t="shared" ref="W8:W9" si="3">(J8/H8)</f>
        <v>9.0612746041921991E-3</v>
      </c>
      <c r="X8" s="105">
        <f t="shared" ref="X8:X9" si="4">(K8/H8)</f>
        <v>2.2653186510480497E-2</v>
      </c>
      <c r="Y8" s="105">
        <f t="shared" ref="Y8:Y9" si="5">(L8/H8)</f>
        <v>4.5306373020960994E-2</v>
      </c>
      <c r="Z8" s="105">
        <f t="shared" ref="Z8:Z9" si="6">(M8/H8)</f>
        <v>6.9771814452279923E-2</v>
      </c>
      <c r="AA8" s="105">
        <f t="shared" ref="AA8:AA9" si="7">(N8/H8)</f>
        <v>5.2328860839209949E-2</v>
      </c>
      <c r="AB8" s="105">
        <f t="shared" ref="AB8:AB9" si="8">(O8/H8)</f>
        <v>6.9771814452279923E-2</v>
      </c>
      <c r="AC8" s="105">
        <f t="shared" ref="AC8:AC9" si="9">(P8/H8)</f>
        <v>6.9771814452279923E-2</v>
      </c>
      <c r="AD8" s="105">
        <f t="shared" ref="AD8:AD9" si="10">(R8/H8)</f>
        <v>3.4885907226139962E-2</v>
      </c>
      <c r="AE8" s="106">
        <f t="shared" ref="AE8:AE9" si="11">J8*V8</f>
        <v>44000</v>
      </c>
      <c r="AF8" s="106">
        <f t="shared" ref="AF8:AF9" si="12">K8*V8</f>
        <v>110000</v>
      </c>
      <c r="AG8" s="106">
        <f t="shared" ref="AG8:AG9" si="13">L8*V8</f>
        <v>220000</v>
      </c>
      <c r="AH8" s="106">
        <f t="shared" ref="AH8:AH9" si="14">M8*V8</f>
        <v>338800</v>
      </c>
      <c r="AI8" s="106">
        <f t="shared" ref="AI8:AI9" si="15">N8*V8</f>
        <v>254100</v>
      </c>
      <c r="AJ8" s="106">
        <f t="shared" ref="AJ8:AJ9" si="16">O8*V8</f>
        <v>338800</v>
      </c>
      <c r="AK8" s="106">
        <f t="shared" ref="AK8:AK9" si="17">P8*V8</f>
        <v>338800</v>
      </c>
      <c r="AL8" s="106">
        <f t="shared" ref="AL8:AL9" si="18">R8*V8</f>
        <v>169400</v>
      </c>
      <c r="AM8" s="86">
        <f t="shared" ref="AM8:AM9" si="19">S8*V8</f>
        <v>1958000</v>
      </c>
      <c r="AN8" s="94">
        <f t="shared" ref="AN8:AN9" si="20">H8*V8</f>
        <v>4855829</v>
      </c>
    </row>
    <row r="9" spans="1:40" s="79" customFormat="1" ht="17.25" customHeight="1" x14ac:dyDescent="0.3">
      <c r="A9" s="247" t="s">
        <v>39</v>
      </c>
      <c r="B9" s="135" t="s">
        <v>40</v>
      </c>
      <c r="C9" s="162">
        <v>44.98</v>
      </c>
      <c r="D9" s="135">
        <v>19.55</v>
      </c>
      <c r="E9" s="135" t="s">
        <v>41</v>
      </c>
      <c r="F9" s="136">
        <v>34</v>
      </c>
      <c r="G9" s="137">
        <v>12090</v>
      </c>
      <c r="H9" s="159">
        <f t="shared" si="1"/>
        <v>236359.5</v>
      </c>
      <c r="I9" s="415"/>
      <c r="J9" s="138">
        <v>2000</v>
      </c>
      <c r="K9" s="138">
        <v>5000</v>
      </c>
      <c r="L9" s="139">
        <v>10000</v>
      </c>
      <c r="M9" s="168">
        <f>$U9*0.2</f>
        <v>16600</v>
      </c>
      <c r="N9" s="163">
        <f>$U9*0.15</f>
        <v>12450</v>
      </c>
      <c r="O9" s="163">
        <f t="shared" si="0"/>
        <v>16600</v>
      </c>
      <c r="P9" s="163">
        <f t="shared" si="0"/>
        <v>16600</v>
      </c>
      <c r="Q9" s="163">
        <f>($U9*0.15)-$Q$35</f>
        <v>7450</v>
      </c>
      <c r="R9" s="169">
        <f>$U9*0.1</f>
        <v>8300</v>
      </c>
      <c r="S9" s="243">
        <v>95000</v>
      </c>
      <c r="T9" s="244">
        <f t="shared" si="2"/>
        <v>0.40193011070001416</v>
      </c>
      <c r="U9" s="236">
        <f>($S9+$S$35)-($J9+$K9+$L9+$J$35+$K$35+$L$35)</f>
        <v>83000</v>
      </c>
      <c r="V9" s="104">
        <f>[3]모집차수별세부매출!K31</f>
        <v>23</v>
      </c>
      <c r="W9" s="105">
        <f t="shared" si="3"/>
        <v>8.4616865410529294E-3</v>
      </c>
      <c r="X9" s="105">
        <f t="shared" si="4"/>
        <v>2.1154216352632326E-2</v>
      </c>
      <c r="Y9" s="105">
        <f t="shared" si="5"/>
        <v>4.2308432705264652E-2</v>
      </c>
      <c r="Z9" s="105">
        <f t="shared" si="6"/>
        <v>7.0231998290739325E-2</v>
      </c>
      <c r="AA9" s="105">
        <f t="shared" si="7"/>
        <v>5.2673998718054491E-2</v>
      </c>
      <c r="AB9" s="105">
        <f t="shared" si="8"/>
        <v>7.0231998290739325E-2</v>
      </c>
      <c r="AC9" s="105">
        <f t="shared" si="9"/>
        <v>7.0231998290739325E-2</v>
      </c>
      <c r="AD9" s="105">
        <f t="shared" si="10"/>
        <v>3.5115999145369663E-2</v>
      </c>
      <c r="AE9" s="106">
        <f t="shared" si="11"/>
        <v>46000</v>
      </c>
      <c r="AF9" s="106">
        <f t="shared" si="12"/>
        <v>115000</v>
      </c>
      <c r="AG9" s="106">
        <f t="shared" si="13"/>
        <v>230000</v>
      </c>
      <c r="AH9" s="106">
        <f t="shared" si="14"/>
        <v>381800</v>
      </c>
      <c r="AI9" s="106">
        <f t="shared" si="15"/>
        <v>286350</v>
      </c>
      <c r="AJ9" s="106">
        <f t="shared" si="16"/>
        <v>381800</v>
      </c>
      <c r="AK9" s="106">
        <f t="shared" si="17"/>
        <v>381800</v>
      </c>
      <c r="AL9" s="106">
        <f t="shared" si="18"/>
        <v>190900</v>
      </c>
      <c r="AM9" s="86">
        <f t="shared" si="19"/>
        <v>2185000</v>
      </c>
      <c r="AN9" s="94">
        <f t="shared" si="20"/>
        <v>5436268.5</v>
      </c>
    </row>
    <row r="10" spans="1:40" s="79" customFormat="1" ht="17.25" customHeight="1" x14ac:dyDescent="0.3">
      <c r="A10" s="411"/>
      <c r="B10" s="412"/>
      <c r="C10" s="412"/>
      <c r="D10" s="412"/>
      <c r="E10" s="144" t="s">
        <v>115</v>
      </c>
      <c r="F10" s="145">
        <f>SUM(F7:F9)</f>
        <v>79</v>
      </c>
      <c r="G10" s="413"/>
      <c r="H10" s="414"/>
      <c r="I10" s="414"/>
      <c r="J10" s="414"/>
      <c r="K10" s="414"/>
      <c r="L10" s="414"/>
      <c r="M10" s="267"/>
      <c r="N10" s="225"/>
      <c r="O10" s="225"/>
      <c r="P10" s="261"/>
      <c r="Q10" s="261"/>
      <c r="R10" s="230"/>
      <c r="S10" s="228"/>
      <c r="T10" s="226"/>
      <c r="U10" s="237"/>
      <c r="V10" s="116">
        <f>SUM(V7:V9)</f>
        <v>56</v>
      </c>
      <c r="W10" s="105"/>
      <c r="X10" s="105"/>
      <c r="Y10" s="105"/>
      <c r="Z10" s="105"/>
      <c r="AA10" s="105"/>
      <c r="AB10" s="105"/>
      <c r="AC10" s="105"/>
      <c r="AD10" s="105"/>
      <c r="AE10" s="117">
        <f t="shared" ref="AE10:AN10" si="21">SUM(AE7:AE9)</f>
        <v>112000</v>
      </c>
      <c r="AF10" s="117">
        <f t="shared" si="21"/>
        <v>280000</v>
      </c>
      <c r="AG10" s="117">
        <f t="shared" si="21"/>
        <v>560000</v>
      </c>
      <c r="AH10" s="117">
        <f t="shared" si="21"/>
        <v>881200</v>
      </c>
      <c r="AI10" s="117">
        <f t="shared" si="21"/>
        <v>660900</v>
      </c>
      <c r="AJ10" s="117">
        <f t="shared" si="21"/>
        <v>881200</v>
      </c>
      <c r="AK10" s="117">
        <f t="shared" si="21"/>
        <v>881200</v>
      </c>
      <c r="AL10" s="117">
        <f t="shared" si="21"/>
        <v>440600</v>
      </c>
      <c r="AM10" s="117">
        <f t="shared" si="21"/>
        <v>5078000</v>
      </c>
      <c r="AN10" s="117">
        <f t="shared" si="21"/>
        <v>12608186</v>
      </c>
    </row>
    <row r="11" spans="1:40" s="79" customFormat="1" ht="17.25" customHeight="1" x14ac:dyDescent="0.3">
      <c r="A11" s="247" t="s">
        <v>43</v>
      </c>
      <c r="B11" s="135" t="s">
        <v>33</v>
      </c>
      <c r="C11" s="162">
        <v>49.99</v>
      </c>
      <c r="D11" s="135">
        <v>22.18</v>
      </c>
      <c r="E11" s="135" t="s">
        <v>34</v>
      </c>
      <c r="F11" s="136">
        <v>9</v>
      </c>
      <c r="G11" s="137">
        <v>10980</v>
      </c>
      <c r="H11" s="159">
        <f t="shared" ref="H11:H13" si="22">$D$11*G11</f>
        <v>243536.4</v>
      </c>
      <c r="I11" s="415" t="s">
        <v>5</v>
      </c>
      <c r="J11" s="138">
        <v>2000</v>
      </c>
      <c r="K11" s="138">
        <v>5000</v>
      </c>
      <c r="L11" s="139">
        <v>10000</v>
      </c>
      <c r="M11" s="168">
        <f>$U11*0.2</f>
        <v>17200</v>
      </c>
      <c r="N11" s="163">
        <f>$U11*0.15</f>
        <v>12900</v>
      </c>
      <c r="O11" s="163">
        <f t="shared" ref="O11:P13" si="23">$U11*0.2</f>
        <v>17200</v>
      </c>
      <c r="P11" s="163">
        <f t="shared" si="23"/>
        <v>17200</v>
      </c>
      <c r="Q11" s="163">
        <f>($U11*0.15)-$Q$35</f>
        <v>7900</v>
      </c>
      <c r="R11" s="169">
        <f>$U11*0.1</f>
        <v>8600</v>
      </c>
      <c r="S11" s="243">
        <v>98000</v>
      </c>
      <c r="T11" s="244">
        <f>S11/H11</f>
        <v>0.40240391169451467</v>
      </c>
      <c r="U11" s="236">
        <f>($S11+$S$35)-($J11+$K11+$L11+$J$35+$K$35+$L$35)</f>
        <v>86000</v>
      </c>
      <c r="V11" s="104">
        <f>[3]모집차수별세부매출!K37</f>
        <v>6</v>
      </c>
      <c r="W11" s="105">
        <f>(J11/H11)</f>
        <v>8.2123247284594837E-3</v>
      </c>
      <c r="X11" s="105">
        <f>(K11/H11)</f>
        <v>2.0530811821148708E-2</v>
      </c>
      <c r="Y11" s="105">
        <f>(L11/H11)</f>
        <v>4.1061623642297415E-2</v>
      </c>
      <c r="Z11" s="105">
        <f>(M11/H11)</f>
        <v>7.0625992664751558E-2</v>
      </c>
      <c r="AA11" s="105">
        <f>(N11/H11)</f>
        <v>5.2969494498563668E-2</v>
      </c>
      <c r="AB11" s="105">
        <f>(O11/H11)</f>
        <v>7.0625992664751558E-2</v>
      </c>
      <c r="AC11" s="105">
        <f>(P11/H11)</f>
        <v>7.0625992664751558E-2</v>
      </c>
      <c r="AD11" s="105">
        <f>(R11/H11)</f>
        <v>3.5312996332375779E-2</v>
      </c>
      <c r="AE11" s="106">
        <f>J11*V11</f>
        <v>12000</v>
      </c>
      <c r="AF11" s="106">
        <f>K11*V11</f>
        <v>30000</v>
      </c>
      <c r="AG11" s="106">
        <f>L11*V11</f>
        <v>60000</v>
      </c>
      <c r="AH11" s="106">
        <f>M11*V11</f>
        <v>103200</v>
      </c>
      <c r="AI11" s="106">
        <f>N11*V11</f>
        <v>77400</v>
      </c>
      <c r="AJ11" s="106">
        <f>O11*V11</f>
        <v>103200</v>
      </c>
      <c r="AK11" s="106">
        <f>P11*V11</f>
        <v>103200</v>
      </c>
      <c r="AL11" s="106">
        <f>R11*V11</f>
        <v>51600</v>
      </c>
      <c r="AM11" s="86">
        <f>S11*V11</f>
        <v>588000</v>
      </c>
      <c r="AN11" s="94">
        <f>H11*V11</f>
        <v>1461218.4</v>
      </c>
    </row>
    <row r="12" spans="1:40" s="79" customFormat="1" ht="17.25" customHeight="1" x14ac:dyDescent="0.3">
      <c r="A12" s="247" t="s">
        <v>44</v>
      </c>
      <c r="B12" s="135" t="s">
        <v>37</v>
      </c>
      <c r="C12" s="162">
        <v>49.99</v>
      </c>
      <c r="D12" s="135">
        <v>22.18</v>
      </c>
      <c r="E12" s="135" t="s">
        <v>38</v>
      </c>
      <c r="F12" s="136">
        <v>18</v>
      </c>
      <c r="G12" s="137">
        <v>11500</v>
      </c>
      <c r="H12" s="159">
        <f t="shared" si="22"/>
        <v>255070</v>
      </c>
      <c r="I12" s="415"/>
      <c r="J12" s="138">
        <v>2000</v>
      </c>
      <c r="K12" s="138">
        <v>5000</v>
      </c>
      <c r="L12" s="139">
        <v>10000</v>
      </c>
      <c r="M12" s="168">
        <f>$U12*0.2</f>
        <v>18200</v>
      </c>
      <c r="N12" s="163">
        <f>$U12*0.15</f>
        <v>13650</v>
      </c>
      <c r="O12" s="163">
        <f t="shared" si="23"/>
        <v>18200</v>
      </c>
      <c r="P12" s="163">
        <f t="shared" si="23"/>
        <v>18200</v>
      </c>
      <c r="Q12" s="163">
        <f>($U12*0.15)-$Q$35</f>
        <v>8650</v>
      </c>
      <c r="R12" s="169">
        <f>$U12*0.1</f>
        <v>9100</v>
      </c>
      <c r="S12" s="243">
        <v>103000</v>
      </c>
      <c r="T12" s="244">
        <f t="shared" ref="T12:T13" si="24">S12/H12</f>
        <v>0.40381071862625945</v>
      </c>
      <c r="U12" s="236">
        <f t="shared" ref="U12:U13" si="25">($S12+$S$35)-($J12+$K12+$L12+$J$35+$K$35+$L$35)</f>
        <v>91000</v>
      </c>
      <c r="V12" s="104">
        <f>[3]모집차수별세부매출!K38</f>
        <v>12</v>
      </c>
      <c r="W12" s="105">
        <f t="shared" ref="W12:W13" si="26">(J12/H12)</f>
        <v>7.840984827694358E-3</v>
      </c>
      <c r="X12" s="105">
        <f t="shared" ref="X12:X13" si="27">(K12/H12)</f>
        <v>1.9602462069235896E-2</v>
      </c>
      <c r="Y12" s="105">
        <f t="shared" ref="Y12:Y13" si="28">(L12/H12)</f>
        <v>3.9204924138471792E-2</v>
      </c>
      <c r="Z12" s="105">
        <f t="shared" ref="Z12:Z13" si="29">(M12/H12)</f>
        <v>7.1352961932018663E-2</v>
      </c>
      <c r="AA12" s="105">
        <f t="shared" ref="AA12:AA13" si="30">(N12/H12)</f>
        <v>5.3514721449013994E-2</v>
      </c>
      <c r="AB12" s="105">
        <f t="shared" ref="AB12:AB13" si="31">(O12/H12)</f>
        <v>7.1352961932018663E-2</v>
      </c>
      <c r="AC12" s="105">
        <f t="shared" ref="AC12:AC17" si="32">(P12/H12)</f>
        <v>7.1352961932018663E-2</v>
      </c>
      <c r="AD12" s="105">
        <f t="shared" ref="AD12:AD13" si="33">(R12/H12)</f>
        <v>3.5676480966009332E-2</v>
      </c>
      <c r="AE12" s="106">
        <f t="shared" ref="AE12:AE13" si="34">J12*V12</f>
        <v>24000</v>
      </c>
      <c r="AF12" s="106">
        <f t="shared" ref="AF12:AF13" si="35">K12*V12</f>
        <v>60000</v>
      </c>
      <c r="AG12" s="106">
        <f t="shared" ref="AG12:AG13" si="36">L12*V12</f>
        <v>120000</v>
      </c>
      <c r="AH12" s="106">
        <f t="shared" ref="AH12:AH13" si="37">M12*V12</f>
        <v>218400</v>
      </c>
      <c r="AI12" s="106">
        <f t="shared" ref="AI12:AI13" si="38">N12*V12</f>
        <v>163800</v>
      </c>
      <c r="AJ12" s="106">
        <f t="shared" ref="AJ12:AJ13" si="39">O12*V12</f>
        <v>218400</v>
      </c>
      <c r="AK12" s="106">
        <f t="shared" ref="AK12:AK13" si="40">P12*V12</f>
        <v>218400</v>
      </c>
      <c r="AL12" s="106">
        <f t="shared" ref="AL12:AL13" si="41">R12*V12</f>
        <v>109200</v>
      </c>
      <c r="AM12" s="86">
        <f t="shared" ref="AM12:AM13" si="42">S12*V12</f>
        <v>1236000</v>
      </c>
      <c r="AN12" s="94">
        <f t="shared" ref="AN12:AN13" si="43">H12*V12</f>
        <v>3060840</v>
      </c>
    </row>
    <row r="13" spans="1:40" s="79" customFormat="1" ht="17.25" customHeight="1" x14ac:dyDescent="0.3">
      <c r="A13" s="247" t="s">
        <v>45</v>
      </c>
      <c r="B13" s="135" t="s">
        <v>40</v>
      </c>
      <c r="C13" s="162">
        <v>49.99</v>
      </c>
      <c r="D13" s="135">
        <v>22.18</v>
      </c>
      <c r="E13" s="135" t="s">
        <v>41</v>
      </c>
      <c r="F13" s="136">
        <v>21</v>
      </c>
      <c r="G13" s="137">
        <v>12300</v>
      </c>
      <c r="H13" s="159">
        <f t="shared" si="22"/>
        <v>272814</v>
      </c>
      <c r="I13" s="415"/>
      <c r="J13" s="138">
        <v>2000</v>
      </c>
      <c r="K13" s="138">
        <v>5000</v>
      </c>
      <c r="L13" s="139">
        <v>10000</v>
      </c>
      <c r="M13" s="168">
        <f>$U13*0.2</f>
        <v>19600</v>
      </c>
      <c r="N13" s="163">
        <f>$U13*0.15</f>
        <v>14700</v>
      </c>
      <c r="O13" s="163">
        <f t="shared" si="23"/>
        <v>19600</v>
      </c>
      <c r="P13" s="163">
        <f t="shared" si="23"/>
        <v>19600</v>
      </c>
      <c r="Q13" s="163">
        <f>($U13*0.15)-$Q$35</f>
        <v>9700</v>
      </c>
      <c r="R13" s="169">
        <f>$U13*0.1</f>
        <v>9800</v>
      </c>
      <c r="S13" s="243">
        <v>110000</v>
      </c>
      <c r="T13" s="244">
        <f t="shared" si="24"/>
        <v>0.40320511410704729</v>
      </c>
      <c r="U13" s="236">
        <f t="shared" si="25"/>
        <v>98000</v>
      </c>
      <c r="V13" s="104">
        <f>[3]모집차수별세부매출!K39</f>
        <v>15</v>
      </c>
      <c r="W13" s="105">
        <f t="shared" si="26"/>
        <v>7.3310020746735873E-3</v>
      </c>
      <c r="X13" s="105">
        <f t="shared" si="27"/>
        <v>1.8327505186683968E-2</v>
      </c>
      <c r="Y13" s="105">
        <f t="shared" si="28"/>
        <v>3.6655010373367936E-2</v>
      </c>
      <c r="Z13" s="105">
        <f t="shared" si="29"/>
        <v>7.1843820331801159E-2</v>
      </c>
      <c r="AA13" s="105">
        <f t="shared" si="30"/>
        <v>5.3882865248850866E-2</v>
      </c>
      <c r="AB13" s="105">
        <f t="shared" si="31"/>
        <v>7.1843820331801159E-2</v>
      </c>
      <c r="AC13" s="105">
        <f t="shared" si="32"/>
        <v>7.1843820331801159E-2</v>
      </c>
      <c r="AD13" s="105">
        <f t="shared" si="33"/>
        <v>3.5921910165900579E-2</v>
      </c>
      <c r="AE13" s="106">
        <f t="shared" si="34"/>
        <v>30000</v>
      </c>
      <c r="AF13" s="106">
        <f t="shared" si="35"/>
        <v>75000</v>
      </c>
      <c r="AG13" s="106">
        <f t="shared" si="36"/>
        <v>150000</v>
      </c>
      <c r="AH13" s="106">
        <f t="shared" si="37"/>
        <v>294000</v>
      </c>
      <c r="AI13" s="106">
        <f t="shared" si="38"/>
        <v>220500</v>
      </c>
      <c r="AJ13" s="106">
        <f t="shared" si="39"/>
        <v>294000</v>
      </c>
      <c r="AK13" s="106">
        <f t="shared" si="40"/>
        <v>294000</v>
      </c>
      <c r="AL13" s="106">
        <f t="shared" si="41"/>
        <v>147000</v>
      </c>
      <c r="AM13" s="86">
        <f t="shared" si="42"/>
        <v>1650000</v>
      </c>
      <c r="AN13" s="94">
        <f t="shared" si="43"/>
        <v>4092210</v>
      </c>
    </row>
    <row r="14" spans="1:40" s="79" customFormat="1" ht="17.25" customHeight="1" x14ac:dyDescent="0.3">
      <c r="A14" s="411"/>
      <c r="B14" s="412"/>
      <c r="C14" s="412"/>
      <c r="D14" s="412"/>
      <c r="E14" s="144" t="s">
        <v>115</v>
      </c>
      <c r="F14" s="145">
        <f>SUM(F11:F13)</f>
        <v>48</v>
      </c>
      <c r="G14" s="413"/>
      <c r="H14" s="414"/>
      <c r="I14" s="414"/>
      <c r="J14" s="414"/>
      <c r="K14" s="414"/>
      <c r="L14" s="414"/>
      <c r="M14" s="267"/>
      <c r="N14" s="225"/>
      <c r="O14" s="225"/>
      <c r="P14" s="261"/>
      <c r="Q14" s="261"/>
      <c r="R14" s="230"/>
      <c r="S14" s="228"/>
      <c r="T14" s="226"/>
      <c r="U14" s="237"/>
      <c r="V14" s="116">
        <f>SUM(V11:V13)</f>
        <v>33</v>
      </c>
      <c r="W14" s="84"/>
      <c r="X14" s="84"/>
      <c r="Y14" s="84"/>
      <c r="Z14" s="84"/>
      <c r="AA14" s="84"/>
      <c r="AB14" s="84"/>
      <c r="AC14" s="105"/>
      <c r="AD14" s="84"/>
      <c r="AE14" s="117">
        <f t="shared" ref="AE14:AN14" si="44">SUM(AE11:AE13)</f>
        <v>66000</v>
      </c>
      <c r="AF14" s="117">
        <f t="shared" si="44"/>
        <v>165000</v>
      </c>
      <c r="AG14" s="117">
        <f t="shared" si="44"/>
        <v>330000</v>
      </c>
      <c r="AH14" s="117">
        <f t="shared" si="44"/>
        <v>615600</v>
      </c>
      <c r="AI14" s="117">
        <f t="shared" si="44"/>
        <v>461700</v>
      </c>
      <c r="AJ14" s="117">
        <f t="shared" si="44"/>
        <v>615600</v>
      </c>
      <c r="AK14" s="117">
        <f t="shared" si="44"/>
        <v>615600</v>
      </c>
      <c r="AL14" s="117">
        <f t="shared" si="44"/>
        <v>307800</v>
      </c>
      <c r="AM14" s="117">
        <f t="shared" si="44"/>
        <v>3474000</v>
      </c>
      <c r="AN14" s="117">
        <f t="shared" si="44"/>
        <v>8614268.4000000004</v>
      </c>
    </row>
    <row r="15" spans="1:40" s="79" customFormat="1" ht="17.25" customHeight="1" x14ac:dyDescent="0.3">
      <c r="A15" s="247" t="s">
        <v>46</v>
      </c>
      <c r="B15" s="135" t="s">
        <v>33</v>
      </c>
      <c r="C15" s="162">
        <v>70.98</v>
      </c>
      <c r="D15" s="150">
        <v>30.33</v>
      </c>
      <c r="E15" s="135" t="s">
        <v>34</v>
      </c>
      <c r="F15" s="136">
        <v>12</v>
      </c>
      <c r="G15" s="151">
        <v>11410</v>
      </c>
      <c r="H15" s="159">
        <f>$D$15*G15</f>
        <v>346065.3</v>
      </c>
      <c r="I15" s="415" t="s">
        <v>5</v>
      </c>
      <c r="J15" s="138">
        <v>2000</v>
      </c>
      <c r="K15" s="138">
        <v>5000</v>
      </c>
      <c r="L15" s="139">
        <v>10000</v>
      </c>
      <c r="M15" s="168">
        <f>$U15*0.2</f>
        <v>25400</v>
      </c>
      <c r="N15" s="163">
        <f>$U15*0.15</f>
        <v>19050</v>
      </c>
      <c r="O15" s="163">
        <f t="shared" ref="O15:P17" si="45">$U15*0.2</f>
        <v>25400</v>
      </c>
      <c r="P15" s="163">
        <f t="shared" si="45"/>
        <v>25400</v>
      </c>
      <c r="Q15" s="163">
        <f>($U15*0.15)-$Q$35</f>
        <v>14050</v>
      </c>
      <c r="R15" s="169">
        <f>$U15*0.1</f>
        <v>12700</v>
      </c>
      <c r="S15" s="243">
        <v>139000</v>
      </c>
      <c r="T15" s="244">
        <f>S15/H15</f>
        <v>0.40165829974863126</v>
      </c>
      <c r="U15" s="236">
        <f>($S15+$S$35)-($J15+$K15+$L15+$J$35+$K$35+$L$35)</f>
        <v>127000</v>
      </c>
      <c r="V15" s="104">
        <f>[3]모집차수별세부매출!K45</f>
        <v>9</v>
      </c>
      <c r="W15" s="105">
        <f>(J15/H15)</f>
        <v>5.7792561114910976E-3</v>
      </c>
      <c r="X15" s="105">
        <f>(K15/H15)</f>
        <v>1.4448140278727744E-2</v>
      </c>
      <c r="Y15" s="105">
        <f>(L15/H15)</f>
        <v>2.8896280557455488E-2</v>
      </c>
      <c r="Z15" s="105">
        <f>(M15/H15)</f>
        <v>7.339655261593693E-2</v>
      </c>
      <c r="AA15" s="105">
        <f>(N15/H15)</f>
        <v>5.5047414461952701E-2</v>
      </c>
      <c r="AB15" s="105">
        <f>(O15/H15)</f>
        <v>7.339655261593693E-2</v>
      </c>
      <c r="AC15" s="105">
        <f t="shared" si="32"/>
        <v>7.339655261593693E-2</v>
      </c>
      <c r="AD15" s="105">
        <f>(R15/H15)</f>
        <v>3.6698276307968465E-2</v>
      </c>
      <c r="AE15" s="106">
        <f>J15*V15</f>
        <v>18000</v>
      </c>
      <c r="AF15" s="106">
        <f>K15*V15</f>
        <v>45000</v>
      </c>
      <c r="AG15" s="106">
        <f>L15*V15</f>
        <v>90000</v>
      </c>
      <c r="AH15" s="106">
        <f>M15*V15</f>
        <v>228600</v>
      </c>
      <c r="AI15" s="106">
        <f>N15*V15</f>
        <v>171450</v>
      </c>
      <c r="AJ15" s="106">
        <f>O15*V15</f>
        <v>228600</v>
      </c>
      <c r="AK15" s="106">
        <f>P15*V15</f>
        <v>228600</v>
      </c>
      <c r="AL15" s="106">
        <f>R15*V15</f>
        <v>114300</v>
      </c>
      <c r="AM15" s="86">
        <f>S15*V15</f>
        <v>1251000</v>
      </c>
      <c r="AN15" s="94">
        <f>H15*V15</f>
        <v>3114587.6999999997</v>
      </c>
    </row>
    <row r="16" spans="1:40" s="79" customFormat="1" ht="17.25" customHeight="1" x14ac:dyDescent="0.3">
      <c r="A16" s="247" t="s">
        <v>47</v>
      </c>
      <c r="B16" s="135" t="s">
        <v>37</v>
      </c>
      <c r="C16" s="162">
        <v>70.98</v>
      </c>
      <c r="D16" s="150">
        <v>30.33</v>
      </c>
      <c r="E16" s="135" t="s">
        <v>38</v>
      </c>
      <c r="F16" s="136">
        <v>24</v>
      </c>
      <c r="G16" s="151">
        <v>11930</v>
      </c>
      <c r="H16" s="159">
        <f t="shared" ref="H16:H17" si="46">$D$15*G16</f>
        <v>361836.89999999997</v>
      </c>
      <c r="I16" s="415"/>
      <c r="J16" s="138">
        <v>2000</v>
      </c>
      <c r="K16" s="138">
        <v>5000</v>
      </c>
      <c r="L16" s="139">
        <v>10000</v>
      </c>
      <c r="M16" s="168">
        <f>$U16*0.2</f>
        <v>26600</v>
      </c>
      <c r="N16" s="163">
        <f>$U16*0.15</f>
        <v>19950</v>
      </c>
      <c r="O16" s="163">
        <f t="shared" si="45"/>
        <v>26600</v>
      </c>
      <c r="P16" s="163">
        <f t="shared" si="45"/>
        <v>26600</v>
      </c>
      <c r="Q16" s="163">
        <f>($U16*0.15)-$Q$35</f>
        <v>14950</v>
      </c>
      <c r="R16" s="169">
        <f>$U16*0.1</f>
        <v>13300</v>
      </c>
      <c r="S16" s="243">
        <v>145000</v>
      </c>
      <c r="T16" s="244">
        <f t="shared" ref="T16:T17" si="47">S16/H16</f>
        <v>0.40073303745416794</v>
      </c>
      <c r="U16" s="236">
        <f t="shared" ref="U16:U17" si="48">($S16+$S$35)-($J16+$K16+$L16+$J$35+$K$35+$L$35)</f>
        <v>133000</v>
      </c>
      <c r="V16" s="104">
        <f>[3]모집차수별세부매출!K46</f>
        <v>18</v>
      </c>
      <c r="W16" s="105">
        <f t="shared" ref="W16:W17" si="49">(J16/H16)</f>
        <v>5.5273522407471437E-3</v>
      </c>
      <c r="X16" s="105">
        <f t="shared" ref="X16:X17" si="50">(K16/H16)</f>
        <v>1.3818380601867859E-2</v>
      </c>
      <c r="Y16" s="105">
        <f t="shared" ref="Y16:Y17" si="51">(L16/H16)</f>
        <v>2.7636761203735719E-2</v>
      </c>
      <c r="Z16" s="105">
        <f t="shared" ref="Z16:Z17" si="52">(M16/H16)</f>
        <v>7.3513784801937015E-2</v>
      </c>
      <c r="AA16" s="105">
        <f t="shared" ref="AA16:AA17" si="53">(N16/H16)</f>
        <v>5.5135338601452762E-2</v>
      </c>
      <c r="AB16" s="105">
        <f t="shared" ref="AB16:AB17" si="54">(O16/H16)</f>
        <v>7.3513784801937015E-2</v>
      </c>
      <c r="AC16" s="105">
        <f t="shared" si="32"/>
        <v>7.3513784801937015E-2</v>
      </c>
      <c r="AD16" s="105">
        <f t="shared" ref="AD16:AD17" si="55">(R16/H16)</f>
        <v>3.6756892400968508E-2</v>
      </c>
      <c r="AE16" s="106">
        <f t="shared" ref="AE16:AE17" si="56">J16*V16</f>
        <v>36000</v>
      </c>
      <c r="AF16" s="106">
        <f t="shared" ref="AF16:AF17" si="57">K16*V16</f>
        <v>90000</v>
      </c>
      <c r="AG16" s="106">
        <f t="shared" ref="AG16:AG17" si="58">L16*V16</f>
        <v>180000</v>
      </c>
      <c r="AH16" s="106">
        <f t="shared" ref="AH16:AH17" si="59">M16*V16</f>
        <v>478800</v>
      </c>
      <c r="AI16" s="106">
        <f t="shared" ref="AI16:AI17" si="60">N16*V16</f>
        <v>359100</v>
      </c>
      <c r="AJ16" s="106">
        <f t="shared" ref="AJ16:AJ17" si="61">O16*V16</f>
        <v>478800</v>
      </c>
      <c r="AK16" s="106">
        <f t="shared" ref="AK16:AK17" si="62">P16*V16</f>
        <v>478800</v>
      </c>
      <c r="AL16" s="106">
        <f t="shared" ref="AL16:AL17" si="63">R16*V16</f>
        <v>239400</v>
      </c>
      <c r="AM16" s="86">
        <f t="shared" ref="AM16:AM17" si="64">S16*V16</f>
        <v>2610000</v>
      </c>
      <c r="AN16" s="94">
        <f t="shared" ref="AN16:AN17" si="65">H16*V16</f>
        <v>6513064.1999999993</v>
      </c>
    </row>
    <row r="17" spans="1:40" s="79" customFormat="1" ht="17.25" customHeight="1" x14ac:dyDescent="0.3">
      <c r="A17" s="247" t="s">
        <v>48</v>
      </c>
      <c r="B17" s="135" t="s">
        <v>40</v>
      </c>
      <c r="C17" s="162">
        <v>70.98</v>
      </c>
      <c r="D17" s="150">
        <v>30.33</v>
      </c>
      <c r="E17" s="135" t="s">
        <v>41</v>
      </c>
      <c r="F17" s="136">
        <v>28</v>
      </c>
      <c r="G17" s="151">
        <v>12730</v>
      </c>
      <c r="H17" s="159">
        <f t="shared" si="46"/>
        <v>386100.89999999997</v>
      </c>
      <c r="I17" s="415"/>
      <c r="J17" s="138">
        <v>2000</v>
      </c>
      <c r="K17" s="138">
        <v>5000</v>
      </c>
      <c r="L17" s="139">
        <v>10000</v>
      </c>
      <c r="M17" s="168">
        <f>$U17*0.2</f>
        <v>28600</v>
      </c>
      <c r="N17" s="163">
        <f>$U17*0.15</f>
        <v>21450</v>
      </c>
      <c r="O17" s="163">
        <f t="shared" si="45"/>
        <v>28600</v>
      </c>
      <c r="P17" s="163">
        <f t="shared" si="45"/>
        <v>28600</v>
      </c>
      <c r="Q17" s="163">
        <f>($U17*0.15)-$Q$35</f>
        <v>16450</v>
      </c>
      <c r="R17" s="169">
        <f>$U17*0.1</f>
        <v>14300</v>
      </c>
      <c r="S17" s="243">
        <v>155000</v>
      </c>
      <c r="T17" s="244">
        <f t="shared" si="47"/>
        <v>0.40144946567076123</v>
      </c>
      <c r="U17" s="236">
        <f t="shared" si="48"/>
        <v>143000</v>
      </c>
      <c r="V17" s="104">
        <f>[3]모집차수별세부매출!K47</f>
        <v>11</v>
      </c>
      <c r="W17" s="105">
        <f t="shared" si="49"/>
        <v>5.1799931054291775E-3</v>
      </c>
      <c r="X17" s="105">
        <f t="shared" si="50"/>
        <v>1.2949982763572943E-2</v>
      </c>
      <c r="Y17" s="105">
        <f t="shared" si="51"/>
        <v>2.5899965527145886E-2</v>
      </c>
      <c r="Z17" s="105">
        <f t="shared" si="52"/>
        <v>7.4073901407637227E-2</v>
      </c>
      <c r="AA17" s="105">
        <f t="shared" si="53"/>
        <v>5.5555426055727927E-2</v>
      </c>
      <c r="AB17" s="105">
        <f t="shared" si="54"/>
        <v>7.4073901407637227E-2</v>
      </c>
      <c r="AC17" s="105">
        <f t="shared" si="32"/>
        <v>7.4073901407637227E-2</v>
      </c>
      <c r="AD17" s="105">
        <f t="shared" si="55"/>
        <v>3.7036950703818614E-2</v>
      </c>
      <c r="AE17" s="106">
        <f t="shared" si="56"/>
        <v>22000</v>
      </c>
      <c r="AF17" s="106">
        <f t="shared" si="57"/>
        <v>55000</v>
      </c>
      <c r="AG17" s="106">
        <f t="shared" si="58"/>
        <v>110000</v>
      </c>
      <c r="AH17" s="106">
        <f t="shared" si="59"/>
        <v>314600</v>
      </c>
      <c r="AI17" s="106">
        <f t="shared" si="60"/>
        <v>235950</v>
      </c>
      <c r="AJ17" s="106">
        <f t="shared" si="61"/>
        <v>314600</v>
      </c>
      <c r="AK17" s="106">
        <f t="shared" si="62"/>
        <v>314600</v>
      </c>
      <c r="AL17" s="106">
        <f t="shared" si="63"/>
        <v>157300</v>
      </c>
      <c r="AM17" s="86">
        <f t="shared" si="64"/>
        <v>1705000</v>
      </c>
      <c r="AN17" s="94">
        <f t="shared" si="65"/>
        <v>4247109.8999999994</v>
      </c>
    </row>
    <row r="18" spans="1:40" s="79" customFormat="1" ht="17.25" customHeight="1" x14ac:dyDescent="0.3">
      <c r="A18" s="411"/>
      <c r="B18" s="412"/>
      <c r="C18" s="412"/>
      <c r="D18" s="412"/>
      <c r="E18" s="144" t="s">
        <v>115</v>
      </c>
      <c r="F18" s="145">
        <f>SUM(F15:F17)</f>
        <v>64</v>
      </c>
      <c r="G18" s="413"/>
      <c r="H18" s="414"/>
      <c r="I18" s="414"/>
      <c r="J18" s="414"/>
      <c r="K18" s="414"/>
      <c r="L18" s="414"/>
      <c r="M18" s="267"/>
      <c r="N18" s="225"/>
      <c r="O18" s="225"/>
      <c r="P18" s="224"/>
      <c r="Q18" s="224"/>
      <c r="R18" s="230"/>
      <c r="S18" s="228"/>
      <c r="T18" s="226"/>
      <c r="U18" s="237"/>
      <c r="V18" s="116">
        <f>SUM(V15:V17)</f>
        <v>38</v>
      </c>
      <c r="W18" s="84"/>
      <c r="X18" s="84"/>
      <c r="Y18" s="84"/>
      <c r="Z18" s="84"/>
      <c r="AA18" s="84"/>
      <c r="AB18" s="84"/>
      <c r="AC18" s="84"/>
      <c r="AD18" s="84"/>
      <c r="AE18" s="117">
        <f t="shared" ref="AE18:AN18" si="66">SUM(AE15:AE17)</f>
        <v>76000</v>
      </c>
      <c r="AF18" s="117">
        <f t="shared" si="66"/>
        <v>190000</v>
      </c>
      <c r="AG18" s="117">
        <f t="shared" si="66"/>
        <v>380000</v>
      </c>
      <c r="AH18" s="117">
        <f t="shared" si="66"/>
        <v>1022000</v>
      </c>
      <c r="AI18" s="117">
        <f t="shared" si="66"/>
        <v>766500</v>
      </c>
      <c r="AJ18" s="117">
        <f t="shared" si="66"/>
        <v>1022000</v>
      </c>
      <c r="AK18" s="117">
        <f t="shared" si="66"/>
        <v>1022000</v>
      </c>
      <c r="AL18" s="117">
        <f t="shared" si="66"/>
        <v>511000</v>
      </c>
      <c r="AM18" s="120">
        <f t="shared" si="66"/>
        <v>5566000</v>
      </c>
      <c r="AN18" s="120">
        <f t="shared" si="66"/>
        <v>13874761.799999997</v>
      </c>
    </row>
    <row r="19" spans="1:40" s="79" customFormat="1" ht="17.25" customHeight="1" x14ac:dyDescent="0.3">
      <c r="A19" s="247" t="s">
        <v>49</v>
      </c>
      <c r="B19" s="135" t="s">
        <v>33</v>
      </c>
      <c r="C19" s="162">
        <v>84.98</v>
      </c>
      <c r="D19" s="135">
        <v>36.130000000000003</v>
      </c>
      <c r="E19" s="135" t="s">
        <v>34</v>
      </c>
      <c r="F19" s="136">
        <v>50</v>
      </c>
      <c r="G19" s="137">
        <v>11400</v>
      </c>
      <c r="H19" s="159">
        <f>$D$19*G19</f>
        <v>411882.00000000006</v>
      </c>
      <c r="I19" s="415" t="s">
        <v>5</v>
      </c>
      <c r="J19" s="138">
        <v>2000</v>
      </c>
      <c r="K19" s="138">
        <v>10000</v>
      </c>
      <c r="L19" s="139">
        <v>15000</v>
      </c>
      <c r="M19" s="168">
        <f t="shared" ref="M19:M25" si="67">$U19*0.2</f>
        <v>28600</v>
      </c>
      <c r="N19" s="163">
        <f t="shared" ref="N19:N25" si="68">$U19*0.15</f>
        <v>21450</v>
      </c>
      <c r="O19" s="163">
        <f t="shared" ref="O19:P25" si="69">$U19*0.2</f>
        <v>28600</v>
      </c>
      <c r="P19" s="163">
        <f t="shared" si="69"/>
        <v>28600</v>
      </c>
      <c r="Q19" s="163">
        <f t="shared" ref="Q19:Q25" si="70">($U19*0.15)-$Q$35</f>
        <v>16450</v>
      </c>
      <c r="R19" s="169">
        <f t="shared" ref="R19:R25" si="71">$U19*0.1</f>
        <v>14300</v>
      </c>
      <c r="S19" s="243">
        <v>165000</v>
      </c>
      <c r="T19" s="244">
        <f>S19/H19</f>
        <v>0.40060017189389191</v>
      </c>
      <c r="U19" s="236">
        <f>($S19+$S$35)-($J19+$K19+$L19+$J$35+$K$35+$L$35)</f>
        <v>143000</v>
      </c>
      <c r="V19" s="104">
        <f>[3]모집차수별세부매출!K53</f>
        <v>38</v>
      </c>
      <c r="W19" s="105">
        <f>(J19/H19)</f>
        <v>4.8557596593199019E-3</v>
      </c>
      <c r="X19" s="105">
        <f>(K19/H19)</f>
        <v>2.427879829659951E-2</v>
      </c>
      <c r="Y19" s="105">
        <f>(L19/H19)</f>
        <v>3.6418197444899263E-2</v>
      </c>
      <c r="Z19" s="105">
        <f>(M19/H19)</f>
        <v>6.9437363128274587E-2</v>
      </c>
      <c r="AA19" s="105">
        <f>(N19/H19)</f>
        <v>5.2078022346205947E-2</v>
      </c>
      <c r="AB19" s="105">
        <f>(O19/H19)</f>
        <v>6.9437363128274587E-2</v>
      </c>
      <c r="AC19" s="105">
        <f>(P19/H19)</f>
        <v>6.9437363128274587E-2</v>
      </c>
      <c r="AD19" s="105">
        <f>(R19/H19)</f>
        <v>3.4718681564137294E-2</v>
      </c>
      <c r="AE19" s="106">
        <f>J19*V19</f>
        <v>76000</v>
      </c>
      <c r="AF19" s="106">
        <f>K19*V19</f>
        <v>380000</v>
      </c>
      <c r="AG19" s="106">
        <f>L19*V19</f>
        <v>570000</v>
      </c>
      <c r="AH19" s="106">
        <f>M19*V19</f>
        <v>1086800</v>
      </c>
      <c r="AI19" s="106">
        <f>N19*V19</f>
        <v>815100</v>
      </c>
      <c r="AJ19" s="106">
        <f>O19*V19</f>
        <v>1086800</v>
      </c>
      <c r="AK19" s="106">
        <f>P19*V19</f>
        <v>1086800</v>
      </c>
      <c r="AL19" s="106">
        <f>R19*V19</f>
        <v>543400</v>
      </c>
      <c r="AM19" s="86">
        <f>S19*V19</f>
        <v>6270000</v>
      </c>
      <c r="AN19" s="94">
        <f>H19*V19</f>
        <v>15651516.000000002</v>
      </c>
    </row>
    <row r="20" spans="1:40" s="79" customFormat="1" ht="17.25" customHeight="1" x14ac:dyDescent="0.3">
      <c r="A20" s="247" t="s">
        <v>50</v>
      </c>
      <c r="B20" s="135" t="s">
        <v>37</v>
      </c>
      <c r="C20" s="162">
        <v>84.98</v>
      </c>
      <c r="D20" s="135">
        <v>36.130000000000003</v>
      </c>
      <c r="E20" s="135" t="s">
        <v>38</v>
      </c>
      <c r="F20" s="136">
        <v>78</v>
      </c>
      <c r="G20" s="137">
        <v>11830</v>
      </c>
      <c r="H20" s="159">
        <f t="shared" ref="H20:H25" si="72">$D$19*G20</f>
        <v>427417.9</v>
      </c>
      <c r="I20" s="415"/>
      <c r="J20" s="138">
        <v>2000</v>
      </c>
      <c r="K20" s="138">
        <v>10000</v>
      </c>
      <c r="L20" s="139">
        <v>15000</v>
      </c>
      <c r="M20" s="168">
        <f t="shared" si="67"/>
        <v>29800</v>
      </c>
      <c r="N20" s="163">
        <f t="shared" si="68"/>
        <v>22350</v>
      </c>
      <c r="O20" s="163">
        <f t="shared" si="69"/>
        <v>29800</v>
      </c>
      <c r="P20" s="163">
        <f t="shared" si="69"/>
        <v>29800</v>
      </c>
      <c r="Q20" s="163">
        <f t="shared" si="70"/>
        <v>17350</v>
      </c>
      <c r="R20" s="169">
        <f t="shared" si="71"/>
        <v>14900</v>
      </c>
      <c r="S20" s="243">
        <v>171000</v>
      </c>
      <c r="T20" s="244">
        <f t="shared" ref="T20:T21" si="73">S20/H20</f>
        <v>0.40007683346907086</v>
      </c>
      <c r="U20" s="236">
        <f t="shared" ref="U20:U21" si="74">($S20+$S$35)-($J20+$K20+$L20+$J$35+$K$35+$L$35)</f>
        <v>149000</v>
      </c>
      <c r="V20" s="104">
        <f>[3]모집차수별세부매출!K54</f>
        <v>54</v>
      </c>
      <c r="W20" s="105">
        <f t="shared" ref="W20:W25" si="75">(J20/H20)</f>
        <v>4.679261210164572E-3</v>
      </c>
      <c r="X20" s="105">
        <f t="shared" ref="X20:X25" si="76">(K20/H20)</f>
        <v>2.3396306050822858E-2</v>
      </c>
      <c r="Y20" s="105">
        <f t="shared" ref="Y20:Y25" si="77">(L20/H20)</f>
        <v>3.5094459076234291E-2</v>
      </c>
      <c r="Z20" s="105">
        <f t="shared" ref="Z20:Z25" si="78">(M20/H20)</f>
        <v>6.9720992031452114E-2</v>
      </c>
      <c r="AA20" s="105">
        <f t="shared" ref="AA20:AA25" si="79">(N20/H20)</f>
        <v>5.2290744023589089E-2</v>
      </c>
      <c r="AB20" s="105">
        <f t="shared" ref="AB20:AB25" si="80">(O20/H20)</f>
        <v>6.9720992031452114E-2</v>
      </c>
      <c r="AC20" s="105">
        <f t="shared" ref="AC20:AC25" si="81">(P20/H20)</f>
        <v>6.9720992031452114E-2</v>
      </c>
      <c r="AD20" s="105">
        <f t="shared" ref="AD20:AD25" si="82">(R20/H20)</f>
        <v>3.4860496015726057E-2</v>
      </c>
      <c r="AE20" s="106">
        <f t="shared" ref="AE20:AE25" si="83">J20*V20</f>
        <v>108000</v>
      </c>
      <c r="AF20" s="106">
        <f t="shared" ref="AF20:AF25" si="84">K20*V20</f>
        <v>540000</v>
      </c>
      <c r="AG20" s="106">
        <f t="shared" ref="AG20:AG25" si="85">L20*V20</f>
        <v>810000</v>
      </c>
      <c r="AH20" s="106">
        <f t="shared" ref="AH20:AH25" si="86">M20*V20</f>
        <v>1609200</v>
      </c>
      <c r="AI20" s="106">
        <f t="shared" ref="AI20:AI25" si="87">N20*V20</f>
        <v>1206900</v>
      </c>
      <c r="AJ20" s="106">
        <f t="shared" ref="AJ20:AJ25" si="88">O20*V20</f>
        <v>1609200</v>
      </c>
      <c r="AK20" s="106">
        <f t="shared" ref="AK20:AK25" si="89">P20*V20</f>
        <v>1609200</v>
      </c>
      <c r="AL20" s="106">
        <f t="shared" ref="AL20:AL25" si="90">R20*V20</f>
        <v>804600</v>
      </c>
      <c r="AM20" s="86">
        <f t="shared" ref="AM20:AM25" si="91">S20*V20</f>
        <v>9234000</v>
      </c>
      <c r="AN20" s="94">
        <f t="shared" ref="AN20:AN25" si="92">H20*V20</f>
        <v>23080566.600000001</v>
      </c>
    </row>
    <row r="21" spans="1:40" s="79" customFormat="1" ht="17.25" customHeight="1" x14ac:dyDescent="0.3">
      <c r="A21" s="247" t="s">
        <v>51</v>
      </c>
      <c r="B21" s="135" t="s">
        <v>40</v>
      </c>
      <c r="C21" s="162">
        <v>84.98</v>
      </c>
      <c r="D21" s="135">
        <v>36.130000000000003</v>
      </c>
      <c r="E21" s="135" t="s">
        <v>41</v>
      </c>
      <c r="F21" s="136">
        <v>104</v>
      </c>
      <c r="G21" s="137">
        <v>12720</v>
      </c>
      <c r="H21" s="159">
        <f t="shared" si="72"/>
        <v>459573.60000000003</v>
      </c>
      <c r="I21" s="415"/>
      <c r="J21" s="138">
        <v>2000</v>
      </c>
      <c r="K21" s="138">
        <v>10000</v>
      </c>
      <c r="L21" s="139">
        <v>15000</v>
      </c>
      <c r="M21" s="168">
        <f t="shared" si="67"/>
        <v>32400</v>
      </c>
      <c r="N21" s="163">
        <f t="shared" si="68"/>
        <v>24300</v>
      </c>
      <c r="O21" s="163">
        <f t="shared" si="69"/>
        <v>32400</v>
      </c>
      <c r="P21" s="163">
        <f t="shared" si="69"/>
        <v>32400</v>
      </c>
      <c r="Q21" s="163">
        <f t="shared" si="70"/>
        <v>19300</v>
      </c>
      <c r="R21" s="169">
        <f t="shared" si="71"/>
        <v>16200</v>
      </c>
      <c r="S21" s="243">
        <v>184000</v>
      </c>
      <c r="T21" s="244">
        <f t="shared" si="73"/>
        <v>0.40037112662694285</v>
      </c>
      <c r="U21" s="236">
        <f t="shared" si="74"/>
        <v>162000</v>
      </c>
      <c r="V21" s="104">
        <f>[3]모집차수별세부매출!K55</f>
        <v>49</v>
      </c>
      <c r="W21" s="105">
        <f t="shared" si="75"/>
        <v>4.3518600720319879E-3</v>
      </c>
      <c r="X21" s="105">
        <f t="shared" si="76"/>
        <v>2.1759300360159939E-2</v>
      </c>
      <c r="Y21" s="105">
        <f t="shared" si="77"/>
        <v>3.2638950540239908E-2</v>
      </c>
      <c r="Z21" s="105">
        <f t="shared" si="78"/>
        <v>7.0500133166918194E-2</v>
      </c>
      <c r="AA21" s="105">
        <f t="shared" si="79"/>
        <v>5.2875099875188653E-2</v>
      </c>
      <c r="AB21" s="105">
        <f t="shared" si="80"/>
        <v>7.0500133166918194E-2</v>
      </c>
      <c r="AC21" s="105">
        <f t="shared" si="81"/>
        <v>7.0500133166918194E-2</v>
      </c>
      <c r="AD21" s="105">
        <f t="shared" si="82"/>
        <v>3.5250066583459097E-2</v>
      </c>
      <c r="AE21" s="106">
        <f t="shared" si="83"/>
        <v>98000</v>
      </c>
      <c r="AF21" s="106">
        <f t="shared" si="84"/>
        <v>490000</v>
      </c>
      <c r="AG21" s="106">
        <f t="shared" si="85"/>
        <v>735000</v>
      </c>
      <c r="AH21" s="106">
        <f t="shared" si="86"/>
        <v>1587600</v>
      </c>
      <c r="AI21" s="106">
        <f t="shared" si="87"/>
        <v>1190700</v>
      </c>
      <c r="AJ21" s="106">
        <f t="shared" si="88"/>
        <v>1587600</v>
      </c>
      <c r="AK21" s="106">
        <f t="shared" si="89"/>
        <v>1587600</v>
      </c>
      <c r="AL21" s="106">
        <f t="shared" si="90"/>
        <v>793800</v>
      </c>
      <c r="AM21" s="86">
        <f t="shared" si="91"/>
        <v>9016000</v>
      </c>
      <c r="AN21" s="94">
        <f t="shared" si="92"/>
        <v>22519106.400000002</v>
      </c>
    </row>
    <row r="22" spans="1:40" s="79" customFormat="1" ht="17.25" customHeight="1" x14ac:dyDescent="0.3">
      <c r="A22" s="247" t="s">
        <v>52</v>
      </c>
      <c r="B22" s="152" t="s">
        <v>53</v>
      </c>
      <c r="C22" s="162">
        <v>84.98</v>
      </c>
      <c r="D22" s="135">
        <v>36.130000000000003</v>
      </c>
      <c r="E22" s="135" t="s">
        <v>54</v>
      </c>
      <c r="F22" s="136">
        <v>59</v>
      </c>
      <c r="G22" s="137">
        <v>13430</v>
      </c>
      <c r="H22" s="159">
        <f t="shared" si="72"/>
        <v>485225.9</v>
      </c>
      <c r="I22" s="415"/>
      <c r="J22" s="138">
        <v>2000</v>
      </c>
      <c r="K22" s="138">
        <v>10000</v>
      </c>
      <c r="L22" s="139">
        <v>15000</v>
      </c>
      <c r="M22" s="168">
        <f t="shared" si="67"/>
        <v>34600</v>
      </c>
      <c r="N22" s="163">
        <f t="shared" si="68"/>
        <v>25950</v>
      </c>
      <c r="O22" s="163">
        <f t="shared" si="69"/>
        <v>34600</v>
      </c>
      <c r="P22" s="163">
        <f t="shared" si="69"/>
        <v>34600</v>
      </c>
      <c r="Q22" s="163">
        <f t="shared" si="70"/>
        <v>20950</v>
      </c>
      <c r="R22" s="169">
        <f t="shared" si="71"/>
        <v>17300</v>
      </c>
      <c r="S22" s="243">
        <v>195000</v>
      </c>
      <c r="T22" s="244">
        <f>S22/H22</f>
        <v>0.40187467321921599</v>
      </c>
      <c r="U22" s="236">
        <f>($S22+$S$35)-($J22+$K22+$L22+$J$35+$K$35+$L$35)</f>
        <v>173000</v>
      </c>
      <c r="V22" s="104">
        <f>[3]모집차수별세부매출!K56</f>
        <v>47</v>
      </c>
      <c r="W22" s="105">
        <f t="shared" si="75"/>
        <v>4.1217915201970873E-3</v>
      </c>
      <c r="X22" s="105">
        <f t="shared" si="76"/>
        <v>2.0608957600985436E-2</v>
      </c>
      <c r="Y22" s="105">
        <f t="shared" si="77"/>
        <v>3.0913436401478155E-2</v>
      </c>
      <c r="Z22" s="105">
        <f t="shared" si="78"/>
        <v>7.1306993299409607E-2</v>
      </c>
      <c r="AA22" s="105">
        <f t="shared" si="79"/>
        <v>5.3480244974557209E-2</v>
      </c>
      <c r="AB22" s="105">
        <f t="shared" si="80"/>
        <v>7.1306993299409607E-2</v>
      </c>
      <c r="AC22" s="105">
        <f t="shared" si="81"/>
        <v>7.1306993299409607E-2</v>
      </c>
      <c r="AD22" s="105">
        <f t="shared" si="82"/>
        <v>3.5653496649704804E-2</v>
      </c>
      <c r="AE22" s="106">
        <f t="shared" si="83"/>
        <v>94000</v>
      </c>
      <c r="AF22" s="106">
        <f t="shared" si="84"/>
        <v>470000</v>
      </c>
      <c r="AG22" s="106">
        <f t="shared" si="85"/>
        <v>705000</v>
      </c>
      <c r="AH22" s="106">
        <f t="shared" si="86"/>
        <v>1626200</v>
      </c>
      <c r="AI22" s="106">
        <f t="shared" si="87"/>
        <v>1219650</v>
      </c>
      <c r="AJ22" s="106">
        <f t="shared" si="88"/>
        <v>1626200</v>
      </c>
      <c r="AK22" s="106">
        <f t="shared" si="89"/>
        <v>1626200</v>
      </c>
      <c r="AL22" s="106">
        <f t="shared" si="90"/>
        <v>813100</v>
      </c>
      <c r="AM22" s="86">
        <f t="shared" si="91"/>
        <v>9165000</v>
      </c>
      <c r="AN22" s="94">
        <f t="shared" si="92"/>
        <v>22805617.300000001</v>
      </c>
    </row>
    <row r="23" spans="1:40" s="79" customFormat="1" ht="17.25" customHeight="1" x14ac:dyDescent="0.3">
      <c r="A23" s="247" t="s">
        <v>55</v>
      </c>
      <c r="B23" s="152" t="s">
        <v>56</v>
      </c>
      <c r="C23" s="162">
        <v>84.98</v>
      </c>
      <c r="D23" s="135">
        <v>36.130000000000003</v>
      </c>
      <c r="E23" s="135" t="s">
        <v>57</v>
      </c>
      <c r="F23" s="136">
        <v>65</v>
      </c>
      <c r="G23" s="137">
        <v>14000</v>
      </c>
      <c r="H23" s="159">
        <f t="shared" si="72"/>
        <v>505820.00000000006</v>
      </c>
      <c r="I23" s="415"/>
      <c r="J23" s="138">
        <v>2000</v>
      </c>
      <c r="K23" s="138">
        <v>10000</v>
      </c>
      <c r="L23" s="139">
        <v>15000</v>
      </c>
      <c r="M23" s="168">
        <f t="shared" si="67"/>
        <v>36200</v>
      </c>
      <c r="N23" s="163">
        <f t="shared" si="68"/>
        <v>27150</v>
      </c>
      <c r="O23" s="163">
        <f t="shared" si="69"/>
        <v>36200</v>
      </c>
      <c r="P23" s="163">
        <f t="shared" si="69"/>
        <v>36200</v>
      </c>
      <c r="Q23" s="163">
        <f t="shared" si="70"/>
        <v>22150</v>
      </c>
      <c r="R23" s="169">
        <f t="shared" si="71"/>
        <v>18100</v>
      </c>
      <c r="S23" s="243">
        <v>203000</v>
      </c>
      <c r="T23" s="244">
        <f>S23/H23</f>
        <v>0.40132853584278988</v>
      </c>
      <c r="U23" s="236">
        <f>($S23+$S$35)-($J23+$K23+$L23+$J$35+$K$35+$L$35)</f>
        <v>181000</v>
      </c>
      <c r="V23" s="104">
        <f>[3]모집차수별세부매출!K57</f>
        <v>53</v>
      </c>
      <c r="W23" s="105">
        <f t="shared" si="75"/>
        <v>3.9539757225890626E-3</v>
      </c>
      <c r="X23" s="105">
        <f t="shared" si="76"/>
        <v>1.9769878612945314E-2</v>
      </c>
      <c r="Y23" s="105">
        <f t="shared" si="77"/>
        <v>2.9654817919417972E-2</v>
      </c>
      <c r="Z23" s="105">
        <f t="shared" si="78"/>
        <v>7.1566960578862041E-2</v>
      </c>
      <c r="AA23" s="105">
        <f t="shared" si="79"/>
        <v>5.3675220434146527E-2</v>
      </c>
      <c r="AB23" s="105">
        <f t="shared" si="80"/>
        <v>7.1566960578862041E-2</v>
      </c>
      <c r="AC23" s="105">
        <f t="shared" si="81"/>
        <v>7.1566960578862041E-2</v>
      </c>
      <c r="AD23" s="105">
        <f t="shared" si="82"/>
        <v>3.578348028943102E-2</v>
      </c>
      <c r="AE23" s="106">
        <f t="shared" si="83"/>
        <v>106000</v>
      </c>
      <c r="AF23" s="106">
        <f t="shared" si="84"/>
        <v>530000</v>
      </c>
      <c r="AG23" s="106">
        <f t="shared" si="85"/>
        <v>795000</v>
      </c>
      <c r="AH23" s="106">
        <f t="shared" si="86"/>
        <v>1918600</v>
      </c>
      <c r="AI23" s="106">
        <f t="shared" si="87"/>
        <v>1438950</v>
      </c>
      <c r="AJ23" s="106">
        <f t="shared" si="88"/>
        <v>1918600</v>
      </c>
      <c r="AK23" s="106">
        <f t="shared" si="89"/>
        <v>1918600</v>
      </c>
      <c r="AL23" s="106">
        <f t="shared" si="90"/>
        <v>959300</v>
      </c>
      <c r="AM23" s="86">
        <f t="shared" si="91"/>
        <v>10759000</v>
      </c>
      <c r="AN23" s="94">
        <f t="shared" si="92"/>
        <v>26808460.000000004</v>
      </c>
    </row>
    <row r="24" spans="1:40" s="79" customFormat="1" ht="17.25" customHeight="1" x14ac:dyDescent="0.3">
      <c r="A24" s="247" t="s">
        <v>58</v>
      </c>
      <c r="B24" s="152" t="s">
        <v>59</v>
      </c>
      <c r="C24" s="162">
        <v>84.98</v>
      </c>
      <c r="D24" s="135">
        <v>36.130000000000003</v>
      </c>
      <c r="E24" s="135" t="s">
        <v>60</v>
      </c>
      <c r="F24" s="136">
        <v>62</v>
      </c>
      <c r="G24" s="137">
        <v>15270</v>
      </c>
      <c r="H24" s="159">
        <f t="shared" si="72"/>
        <v>551705.10000000009</v>
      </c>
      <c r="I24" s="415"/>
      <c r="J24" s="138">
        <v>2000</v>
      </c>
      <c r="K24" s="138">
        <v>10000</v>
      </c>
      <c r="L24" s="139">
        <v>15000</v>
      </c>
      <c r="M24" s="168">
        <f t="shared" si="67"/>
        <v>39800</v>
      </c>
      <c r="N24" s="163">
        <f t="shared" si="68"/>
        <v>29850</v>
      </c>
      <c r="O24" s="163">
        <f t="shared" si="69"/>
        <v>39800</v>
      </c>
      <c r="P24" s="163">
        <f t="shared" si="69"/>
        <v>39800</v>
      </c>
      <c r="Q24" s="163">
        <f t="shared" si="70"/>
        <v>24850</v>
      </c>
      <c r="R24" s="169">
        <f t="shared" si="71"/>
        <v>19900</v>
      </c>
      <c r="S24" s="243">
        <v>221000</v>
      </c>
      <c r="T24" s="244">
        <f t="shared" ref="T24:T25" si="93">S24/H24</f>
        <v>0.4005763223867243</v>
      </c>
      <c r="U24" s="236">
        <f t="shared" ref="U24:U25" si="94">($S24+$S$35)-($J24+$K24+$L24+$J$35+$K$35+$L$35)</f>
        <v>199000</v>
      </c>
      <c r="V24" s="104">
        <f>[3]모집차수별세부매출!K58</f>
        <v>53</v>
      </c>
      <c r="W24" s="105">
        <f t="shared" si="75"/>
        <v>3.625125089472618E-3</v>
      </c>
      <c r="X24" s="105">
        <f t="shared" si="76"/>
        <v>1.812562544736309E-2</v>
      </c>
      <c r="Y24" s="105">
        <f t="shared" si="77"/>
        <v>2.7188438171044636E-2</v>
      </c>
      <c r="Z24" s="105">
        <f t="shared" si="78"/>
        <v>7.2139989280505093E-2</v>
      </c>
      <c r="AA24" s="105">
        <f t="shared" si="79"/>
        <v>5.4104991960378823E-2</v>
      </c>
      <c r="AB24" s="105">
        <f t="shared" si="80"/>
        <v>7.2139989280505093E-2</v>
      </c>
      <c r="AC24" s="105">
        <f t="shared" si="81"/>
        <v>7.2139989280505093E-2</v>
      </c>
      <c r="AD24" s="105">
        <f t="shared" si="82"/>
        <v>3.6069994640252546E-2</v>
      </c>
      <c r="AE24" s="106">
        <f t="shared" si="83"/>
        <v>106000</v>
      </c>
      <c r="AF24" s="106">
        <f t="shared" si="84"/>
        <v>530000</v>
      </c>
      <c r="AG24" s="106">
        <f t="shared" si="85"/>
        <v>795000</v>
      </c>
      <c r="AH24" s="106">
        <f t="shared" si="86"/>
        <v>2109400</v>
      </c>
      <c r="AI24" s="106">
        <f t="shared" si="87"/>
        <v>1582050</v>
      </c>
      <c r="AJ24" s="106">
        <f t="shared" si="88"/>
        <v>2109400</v>
      </c>
      <c r="AK24" s="106">
        <f t="shared" si="89"/>
        <v>2109400</v>
      </c>
      <c r="AL24" s="106">
        <f t="shared" si="90"/>
        <v>1054700</v>
      </c>
      <c r="AM24" s="86">
        <f t="shared" si="91"/>
        <v>11713000</v>
      </c>
      <c r="AN24" s="94">
        <f t="shared" si="92"/>
        <v>29240370.300000004</v>
      </c>
    </row>
    <row r="25" spans="1:40" s="79" customFormat="1" ht="17.25" customHeight="1" x14ac:dyDescent="0.3">
      <c r="A25" s="247" t="s">
        <v>61</v>
      </c>
      <c r="B25" s="152" t="s">
        <v>62</v>
      </c>
      <c r="C25" s="162">
        <v>84.98</v>
      </c>
      <c r="D25" s="135">
        <v>36.130000000000003</v>
      </c>
      <c r="E25" s="135" t="s">
        <v>63</v>
      </c>
      <c r="F25" s="136">
        <v>44</v>
      </c>
      <c r="G25" s="137">
        <v>15650</v>
      </c>
      <c r="H25" s="159">
        <f t="shared" si="72"/>
        <v>565434.5</v>
      </c>
      <c r="I25" s="415"/>
      <c r="J25" s="138">
        <v>2000</v>
      </c>
      <c r="K25" s="138">
        <v>10000</v>
      </c>
      <c r="L25" s="139">
        <v>15000</v>
      </c>
      <c r="M25" s="168">
        <f t="shared" si="67"/>
        <v>41000</v>
      </c>
      <c r="N25" s="163">
        <f t="shared" si="68"/>
        <v>30750</v>
      </c>
      <c r="O25" s="163">
        <f t="shared" si="69"/>
        <v>41000</v>
      </c>
      <c r="P25" s="163">
        <f t="shared" si="69"/>
        <v>41000</v>
      </c>
      <c r="Q25" s="163">
        <f t="shared" si="70"/>
        <v>25750</v>
      </c>
      <c r="R25" s="169">
        <f t="shared" si="71"/>
        <v>20500</v>
      </c>
      <c r="S25" s="243">
        <v>227000</v>
      </c>
      <c r="T25" s="244">
        <f t="shared" si="93"/>
        <v>0.40146117720089597</v>
      </c>
      <c r="U25" s="236">
        <f t="shared" si="94"/>
        <v>205000</v>
      </c>
      <c r="V25" s="104">
        <f>[3]모집차수별세부매출!K59</f>
        <v>39</v>
      </c>
      <c r="W25" s="105">
        <f t="shared" si="75"/>
        <v>3.5371028828272769E-3</v>
      </c>
      <c r="X25" s="105">
        <f t="shared" si="76"/>
        <v>1.7685514414136384E-2</v>
      </c>
      <c r="Y25" s="105">
        <f t="shared" si="77"/>
        <v>2.6528271621204576E-2</v>
      </c>
      <c r="Z25" s="105">
        <f t="shared" si="78"/>
        <v>7.2510609097959186E-2</v>
      </c>
      <c r="AA25" s="105">
        <f t="shared" si="79"/>
        <v>5.4382956823469386E-2</v>
      </c>
      <c r="AB25" s="105">
        <f t="shared" si="80"/>
        <v>7.2510609097959186E-2</v>
      </c>
      <c r="AC25" s="105">
        <f t="shared" si="81"/>
        <v>7.2510609097959186E-2</v>
      </c>
      <c r="AD25" s="105">
        <f t="shared" si="82"/>
        <v>3.6255304548979593E-2</v>
      </c>
      <c r="AE25" s="106">
        <f t="shared" si="83"/>
        <v>78000</v>
      </c>
      <c r="AF25" s="106">
        <f t="shared" si="84"/>
        <v>390000</v>
      </c>
      <c r="AG25" s="106">
        <f t="shared" si="85"/>
        <v>585000</v>
      </c>
      <c r="AH25" s="106">
        <f t="shared" si="86"/>
        <v>1599000</v>
      </c>
      <c r="AI25" s="106">
        <f t="shared" si="87"/>
        <v>1199250</v>
      </c>
      <c r="AJ25" s="106">
        <f t="shared" si="88"/>
        <v>1599000</v>
      </c>
      <c r="AK25" s="106">
        <f t="shared" si="89"/>
        <v>1599000</v>
      </c>
      <c r="AL25" s="106">
        <f t="shared" si="90"/>
        <v>799500</v>
      </c>
      <c r="AM25" s="86">
        <f t="shared" si="91"/>
        <v>8853000</v>
      </c>
      <c r="AN25" s="94">
        <f t="shared" si="92"/>
        <v>22051945.5</v>
      </c>
    </row>
    <row r="26" spans="1:40" s="79" customFormat="1" ht="17.25" customHeight="1" x14ac:dyDescent="0.3">
      <c r="A26" s="411"/>
      <c r="B26" s="412"/>
      <c r="C26" s="412"/>
      <c r="D26" s="412"/>
      <c r="E26" s="144" t="s">
        <v>115</v>
      </c>
      <c r="F26" s="145">
        <f>SUM(F19:F25)</f>
        <v>462</v>
      </c>
      <c r="G26" s="413"/>
      <c r="H26" s="414"/>
      <c r="I26" s="414"/>
      <c r="J26" s="414"/>
      <c r="K26" s="414"/>
      <c r="L26" s="414"/>
      <c r="M26" s="267"/>
      <c r="N26" s="225"/>
      <c r="O26" s="225"/>
      <c r="P26" s="224"/>
      <c r="Q26" s="224"/>
      <c r="R26" s="230"/>
      <c r="S26" s="228"/>
      <c r="T26" s="226"/>
      <c r="U26" s="237"/>
      <c r="V26" s="116">
        <f>SUM(V19:V25)</f>
        <v>333</v>
      </c>
      <c r="W26" s="84"/>
      <c r="X26" s="84"/>
      <c r="Y26" s="84"/>
      <c r="Z26" s="84"/>
      <c r="AA26" s="84"/>
      <c r="AB26" s="84"/>
      <c r="AC26" s="84"/>
      <c r="AD26" s="84"/>
      <c r="AE26" s="117">
        <f t="shared" ref="AE26:AN26" si="95">SUM(AE19:AE25)</f>
        <v>666000</v>
      </c>
      <c r="AF26" s="117">
        <f t="shared" si="95"/>
        <v>3330000</v>
      </c>
      <c r="AG26" s="117">
        <f t="shared" si="95"/>
        <v>4995000</v>
      </c>
      <c r="AH26" s="117">
        <f t="shared" si="95"/>
        <v>11536800</v>
      </c>
      <c r="AI26" s="117">
        <f t="shared" si="95"/>
        <v>8652600</v>
      </c>
      <c r="AJ26" s="117">
        <f t="shared" si="95"/>
        <v>11536800</v>
      </c>
      <c r="AK26" s="117">
        <f t="shared" si="95"/>
        <v>11536800</v>
      </c>
      <c r="AL26" s="117">
        <f t="shared" si="95"/>
        <v>5768400</v>
      </c>
      <c r="AM26" s="120">
        <f t="shared" si="95"/>
        <v>65010000</v>
      </c>
      <c r="AN26" s="120">
        <f t="shared" si="95"/>
        <v>162157582.09999999</v>
      </c>
    </row>
    <row r="27" spans="1:40" s="79" customFormat="1" ht="17.25" customHeight="1" x14ac:dyDescent="0.3">
      <c r="A27" s="247" t="s">
        <v>64</v>
      </c>
      <c r="B27" s="135" t="s">
        <v>33</v>
      </c>
      <c r="C27" s="162">
        <v>84.98</v>
      </c>
      <c r="D27" s="135">
        <v>36.130000000000003</v>
      </c>
      <c r="E27" s="135" t="s">
        <v>34</v>
      </c>
      <c r="F27" s="136">
        <v>3</v>
      </c>
      <c r="G27" s="137">
        <v>11400</v>
      </c>
      <c r="H27" s="159">
        <f>$D$27*G27</f>
        <v>411882.00000000006</v>
      </c>
      <c r="I27" s="415" t="s">
        <v>5</v>
      </c>
      <c r="J27" s="138">
        <v>2000</v>
      </c>
      <c r="K27" s="138">
        <v>10000</v>
      </c>
      <c r="L27" s="139">
        <v>15000</v>
      </c>
      <c r="M27" s="168">
        <f t="shared" ref="M27:M33" si="96">$U27*0.2</f>
        <v>28600</v>
      </c>
      <c r="N27" s="163">
        <f t="shared" ref="N27:N33" si="97">$U27*0.15</f>
        <v>21450</v>
      </c>
      <c r="O27" s="163">
        <f t="shared" ref="O27:P33" si="98">$U27*0.2</f>
        <v>28600</v>
      </c>
      <c r="P27" s="163">
        <f t="shared" si="98"/>
        <v>28600</v>
      </c>
      <c r="Q27" s="163">
        <f t="shared" ref="Q27:Q33" si="99">($U27*0.15)-$Q$35</f>
        <v>16450</v>
      </c>
      <c r="R27" s="169">
        <f t="shared" ref="R27:R33" si="100">$U27*0.1</f>
        <v>14300</v>
      </c>
      <c r="S27" s="243">
        <v>165000</v>
      </c>
      <c r="T27" s="244">
        <f>S27/H27</f>
        <v>0.40060017189389191</v>
      </c>
      <c r="U27" s="236">
        <f>($S27+$S$35)-($J27+$K27+$L27+$J$35+$K$35+$L$35)</f>
        <v>143000</v>
      </c>
      <c r="V27" s="104">
        <f>[3]모집차수별세부매출!K61</f>
        <v>2</v>
      </c>
      <c r="W27" s="105">
        <f>(J27/H27)</f>
        <v>4.8557596593199019E-3</v>
      </c>
      <c r="X27" s="105">
        <f>(K27/H27)</f>
        <v>2.427879829659951E-2</v>
      </c>
      <c r="Y27" s="105">
        <f>(L27/H27)</f>
        <v>3.6418197444899263E-2</v>
      </c>
      <c r="Z27" s="105">
        <f>(M27/H27)</f>
        <v>6.9437363128274587E-2</v>
      </c>
      <c r="AA27" s="105">
        <f>(N27/H27)</f>
        <v>5.2078022346205947E-2</v>
      </c>
      <c r="AB27" s="105">
        <f>(O27/H27)</f>
        <v>6.9437363128274587E-2</v>
      </c>
      <c r="AC27" s="105">
        <f>(P27/H27)</f>
        <v>6.9437363128274587E-2</v>
      </c>
      <c r="AD27" s="105">
        <f>(R27/H27)</f>
        <v>3.4718681564137294E-2</v>
      </c>
      <c r="AE27" s="106">
        <f>J27*V27</f>
        <v>4000</v>
      </c>
      <c r="AF27" s="106">
        <f>K27*V27</f>
        <v>20000</v>
      </c>
      <c r="AG27" s="106">
        <f>L27*V27</f>
        <v>30000</v>
      </c>
      <c r="AH27" s="106">
        <f>M27*V27</f>
        <v>57200</v>
      </c>
      <c r="AI27" s="106">
        <f>N27*V27</f>
        <v>42900</v>
      </c>
      <c r="AJ27" s="106">
        <f>O27*V27</f>
        <v>57200</v>
      </c>
      <c r="AK27" s="106">
        <f>P27*V27</f>
        <v>57200</v>
      </c>
      <c r="AL27" s="106">
        <f>R27*V27</f>
        <v>28600</v>
      </c>
      <c r="AM27" s="86">
        <f>S27*V27</f>
        <v>330000</v>
      </c>
      <c r="AN27" s="94">
        <f>H27*V27</f>
        <v>823764.00000000012</v>
      </c>
    </row>
    <row r="28" spans="1:40" s="79" customFormat="1" ht="17.25" customHeight="1" x14ac:dyDescent="0.3">
      <c r="A28" s="247" t="s">
        <v>65</v>
      </c>
      <c r="B28" s="135" t="s">
        <v>37</v>
      </c>
      <c r="C28" s="162">
        <v>84.98</v>
      </c>
      <c r="D28" s="135">
        <v>36.130000000000003</v>
      </c>
      <c r="E28" s="135" t="s">
        <v>38</v>
      </c>
      <c r="F28" s="136">
        <v>6</v>
      </c>
      <c r="G28" s="137">
        <v>11830</v>
      </c>
      <c r="H28" s="159">
        <f t="shared" ref="H28:H33" si="101">$D$27*G28</f>
        <v>427417.9</v>
      </c>
      <c r="I28" s="415"/>
      <c r="J28" s="138">
        <v>2000</v>
      </c>
      <c r="K28" s="138">
        <v>10000</v>
      </c>
      <c r="L28" s="139">
        <v>15000</v>
      </c>
      <c r="M28" s="168">
        <f t="shared" si="96"/>
        <v>29800</v>
      </c>
      <c r="N28" s="163">
        <f t="shared" si="97"/>
        <v>22350</v>
      </c>
      <c r="O28" s="163">
        <f t="shared" si="98"/>
        <v>29800</v>
      </c>
      <c r="P28" s="163">
        <f t="shared" si="98"/>
        <v>29800</v>
      </c>
      <c r="Q28" s="163">
        <f t="shared" si="99"/>
        <v>17350</v>
      </c>
      <c r="R28" s="169">
        <f t="shared" si="100"/>
        <v>14900</v>
      </c>
      <c r="S28" s="243">
        <v>171000</v>
      </c>
      <c r="T28" s="244">
        <f t="shared" ref="T28:T29" si="102">S28/H28</f>
        <v>0.40007683346907086</v>
      </c>
      <c r="U28" s="236">
        <f t="shared" ref="U28:U29" si="103">($S28+$S$35)-($J28+$K28+$L28+$J$35+$K$35+$L$35)</f>
        <v>149000</v>
      </c>
      <c r="V28" s="104">
        <f>[3]모집차수별세부매출!K62</f>
        <v>4</v>
      </c>
      <c r="W28" s="105">
        <f t="shared" ref="W28:W33" si="104">(J28/H28)</f>
        <v>4.679261210164572E-3</v>
      </c>
      <c r="X28" s="105">
        <f t="shared" ref="X28:X33" si="105">(K28/H28)</f>
        <v>2.3396306050822858E-2</v>
      </c>
      <c r="Y28" s="105">
        <f t="shared" ref="Y28:Y33" si="106">(L28/H28)</f>
        <v>3.5094459076234291E-2</v>
      </c>
      <c r="Z28" s="105">
        <f t="shared" ref="Z28:Z33" si="107">(M28/H28)</f>
        <v>6.9720992031452114E-2</v>
      </c>
      <c r="AA28" s="105">
        <f t="shared" ref="AA28:AA33" si="108">(N28/H28)</f>
        <v>5.2290744023589089E-2</v>
      </c>
      <c r="AB28" s="105">
        <f t="shared" ref="AB28:AB33" si="109">(O28/H28)</f>
        <v>6.9720992031452114E-2</v>
      </c>
      <c r="AC28" s="105">
        <f t="shared" ref="AC28:AC33" si="110">(P28/H28)</f>
        <v>6.9720992031452114E-2</v>
      </c>
      <c r="AD28" s="105">
        <f t="shared" ref="AD28:AD33" si="111">(R28/H28)</f>
        <v>3.4860496015726057E-2</v>
      </c>
      <c r="AE28" s="106">
        <f t="shared" ref="AE28:AE33" si="112">J28*V28</f>
        <v>8000</v>
      </c>
      <c r="AF28" s="106">
        <f t="shared" ref="AF28:AF33" si="113">K28*V28</f>
        <v>40000</v>
      </c>
      <c r="AG28" s="106">
        <f t="shared" ref="AG28:AG33" si="114">L28*V28</f>
        <v>60000</v>
      </c>
      <c r="AH28" s="106">
        <f t="shared" ref="AH28:AH33" si="115">M28*V28</f>
        <v>119200</v>
      </c>
      <c r="AI28" s="106">
        <f t="shared" ref="AI28:AI33" si="116">N28*V28</f>
        <v>89400</v>
      </c>
      <c r="AJ28" s="106">
        <f t="shared" ref="AJ28:AJ33" si="117">O28*V28</f>
        <v>119200</v>
      </c>
      <c r="AK28" s="106">
        <f t="shared" ref="AK28:AK33" si="118">P28*V28</f>
        <v>119200</v>
      </c>
      <c r="AL28" s="106">
        <f t="shared" ref="AL28:AL33" si="119">R28*V28</f>
        <v>59600</v>
      </c>
      <c r="AM28" s="86">
        <f t="shared" ref="AM28:AM33" si="120">S28*V28</f>
        <v>684000</v>
      </c>
      <c r="AN28" s="94">
        <f t="shared" ref="AN28:AN33" si="121">H28*V28</f>
        <v>1709671.6</v>
      </c>
    </row>
    <row r="29" spans="1:40" s="79" customFormat="1" ht="17.25" customHeight="1" x14ac:dyDescent="0.3">
      <c r="A29" s="247" t="s">
        <v>66</v>
      </c>
      <c r="B29" s="135" t="s">
        <v>40</v>
      </c>
      <c r="C29" s="162">
        <v>84.98</v>
      </c>
      <c r="D29" s="135">
        <v>36.130000000000003</v>
      </c>
      <c r="E29" s="135" t="s">
        <v>41</v>
      </c>
      <c r="F29" s="136">
        <v>8</v>
      </c>
      <c r="G29" s="137">
        <v>12720</v>
      </c>
      <c r="H29" s="159">
        <f t="shared" si="101"/>
        <v>459573.60000000003</v>
      </c>
      <c r="I29" s="415"/>
      <c r="J29" s="138">
        <v>2000</v>
      </c>
      <c r="K29" s="138">
        <v>10000</v>
      </c>
      <c r="L29" s="139">
        <v>15000</v>
      </c>
      <c r="M29" s="168">
        <f t="shared" si="96"/>
        <v>32400</v>
      </c>
      <c r="N29" s="163">
        <f t="shared" si="97"/>
        <v>24300</v>
      </c>
      <c r="O29" s="163">
        <f t="shared" si="98"/>
        <v>32400</v>
      </c>
      <c r="P29" s="163">
        <f t="shared" si="98"/>
        <v>32400</v>
      </c>
      <c r="Q29" s="163">
        <f t="shared" si="99"/>
        <v>19300</v>
      </c>
      <c r="R29" s="169">
        <f t="shared" si="100"/>
        <v>16200</v>
      </c>
      <c r="S29" s="243">
        <v>184000</v>
      </c>
      <c r="T29" s="244">
        <f t="shared" si="102"/>
        <v>0.40037112662694285</v>
      </c>
      <c r="U29" s="236">
        <f t="shared" si="103"/>
        <v>162000</v>
      </c>
      <c r="V29" s="104">
        <f>[3]모집차수별세부매출!K63</f>
        <v>4</v>
      </c>
      <c r="W29" s="105">
        <f t="shared" si="104"/>
        <v>4.3518600720319879E-3</v>
      </c>
      <c r="X29" s="105">
        <f t="shared" si="105"/>
        <v>2.1759300360159939E-2</v>
      </c>
      <c r="Y29" s="105">
        <f t="shared" si="106"/>
        <v>3.2638950540239908E-2</v>
      </c>
      <c r="Z29" s="105">
        <f t="shared" si="107"/>
        <v>7.0500133166918194E-2</v>
      </c>
      <c r="AA29" s="105">
        <f t="shared" si="108"/>
        <v>5.2875099875188653E-2</v>
      </c>
      <c r="AB29" s="105">
        <f t="shared" si="109"/>
        <v>7.0500133166918194E-2</v>
      </c>
      <c r="AC29" s="105">
        <f t="shared" si="110"/>
        <v>7.0500133166918194E-2</v>
      </c>
      <c r="AD29" s="105">
        <f t="shared" si="111"/>
        <v>3.5250066583459097E-2</v>
      </c>
      <c r="AE29" s="106">
        <f t="shared" si="112"/>
        <v>8000</v>
      </c>
      <c r="AF29" s="106">
        <f t="shared" si="113"/>
        <v>40000</v>
      </c>
      <c r="AG29" s="106">
        <f t="shared" si="114"/>
        <v>60000</v>
      </c>
      <c r="AH29" s="106">
        <f t="shared" si="115"/>
        <v>129600</v>
      </c>
      <c r="AI29" s="106">
        <f t="shared" si="116"/>
        <v>97200</v>
      </c>
      <c r="AJ29" s="106">
        <f t="shared" si="117"/>
        <v>129600</v>
      </c>
      <c r="AK29" s="106">
        <f t="shared" si="118"/>
        <v>129600</v>
      </c>
      <c r="AL29" s="106">
        <f t="shared" si="119"/>
        <v>64800</v>
      </c>
      <c r="AM29" s="86">
        <f t="shared" si="120"/>
        <v>736000</v>
      </c>
      <c r="AN29" s="94">
        <f t="shared" si="121"/>
        <v>1838294.4000000001</v>
      </c>
    </row>
    <row r="30" spans="1:40" s="79" customFormat="1" ht="17.25" customHeight="1" x14ac:dyDescent="0.3">
      <c r="A30" s="247" t="s">
        <v>67</v>
      </c>
      <c r="B30" s="152" t="s">
        <v>53</v>
      </c>
      <c r="C30" s="162">
        <v>84.98</v>
      </c>
      <c r="D30" s="135">
        <v>36.130000000000003</v>
      </c>
      <c r="E30" s="135" t="s">
        <v>54</v>
      </c>
      <c r="F30" s="136">
        <v>5</v>
      </c>
      <c r="G30" s="137">
        <v>13430</v>
      </c>
      <c r="H30" s="159">
        <f t="shared" si="101"/>
        <v>485225.9</v>
      </c>
      <c r="I30" s="415"/>
      <c r="J30" s="138">
        <v>2000</v>
      </c>
      <c r="K30" s="138">
        <v>10000</v>
      </c>
      <c r="L30" s="139">
        <v>15000</v>
      </c>
      <c r="M30" s="168">
        <f t="shared" si="96"/>
        <v>34600</v>
      </c>
      <c r="N30" s="163">
        <f t="shared" si="97"/>
        <v>25950</v>
      </c>
      <c r="O30" s="163">
        <f t="shared" si="98"/>
        <v>34600</v>
      </c>
      <c r="P30" s="163">
        <f t="shared" si="98"/>
        <v>34600</v>
      </c>
      <c r="Q30" s="163">
        <f t="shared" si="99"/>
        <v>20950</v>
      </c>
      <c r="R30" s="169">
        <f t="shared" si="100"/>
        <v>17300</v>
      </c>
      <c r="S30" s="243">
        <v>195000</v>
      </c>
      <c r="T30" s="244">
        <f>S30/H30</f>
        <v>0.40187467321921599</v>
      </c>
      <c r="U30" s="236">
        <f>($S30+$S$35)-($J30+$K30+$L30+$J$35+$K$35+$L$35)</f>
        <v>173000</v>
      </c>
      <c r="V30" s="104">
        <f>[3]모집차수별세부매출!K64</f>
        <v>4</v>
      </c>
      <c r="W30" s="105">
        <f t="shared" si="104"/>
        <v>4.1217915201970873E-3</v>
      </c>
      <c r="X30" s="105">
        <f t="shared" si="105"/>
        <v>2.0608957600985436E-2</v>
      </c>
      <c r="Y30" s="105">
        <f t="shared" si="106"/>
        <v>3.0913436401478155E-2</v>
      </c>
      <c r="Z30" s="105">
        <f t="shared" si="107"/>
        <v>7.1306993299409607E-2</v>
      </c>
      <c r="AA30" s="105">
        <f t="shared" si="108"/>
        <v>5.3480244974557209E-2</v>
      </c>
      <c r="AB30" s="105">
        <f t="shared" si="109"/>
        <v>7.1306993299409607E-2</v>
      </c>
      <c r="AC30" s="105">
        <f t="shared" si="110"/>
        <v>7.1306993299409607E-2</v>
      </c>
      <c r="AD30" s="105">
        <f t="shared" si="111"/>
        <v>3.5653496649704804E-2</v>
      </c>
      <c r="AE30" s="106">
        <f t="shared" si="112"/>
        <v>8000</v>
      </c>
      <c r="AF30" s="106">
        <f t="shared" si="113"/>
        <v>40000</v>
      </c>
      <c r="AG30" s="106">
        <f t="shared" si="114"/>
        <v>60000</v>
      </c>
      <c r="AH30" s="106">
        <f t="shared" si="115"/>
        <v>138400</v>
      </c>
      <c r="AI30" s="106">
        <f t="shared" si="116"/>
        <v>103800</v>
      </c>
      <c r="AJ30" s="106">
        <f t="shared" si="117"/>
        <v>138400</v>
      </c>
      <c r="AK30" s="106">
        <f t="shared" si="118"/>
        <v>138400</v>
      </c>
      <c r="AL30" s="106">
        <f t="shared" si="119"/>
        <v>69200</v>
      </c>
      <c r="AM30" s="86">
        <f t="shared" si="120"/>
        <v>780000</v>
      </c>
      <c r="AN30" s="94">
        <f t="shared" si="121"/>
        <v>1940903.6</v>
      </c>
    </row>
    <row r="31" spans="1:40" s="79" customFormat="1" ht="17.25" customHeight="1" x14ac:dyDescent="0.3">
      <c r="A31" s="247" t="s">
        <v>68</v>
      </c>
      <c r="B31" s="152" t="s">
        <v>56</v>
      </c>
      <c r="C31" s="162">
        <v>84.98</v>
      </c>
      <c r="D31" s="135">
        <v>36.130000000000003</v>
      </c>
      <c r="E31" s="135" t="s">
        <v>57</v>
      </c>
      <c r="F31" s="136">
        <v>5</v>
      </c>
      <c r="G31" s="137">
        <v>14000</v>
      </c>
      <c r="H31" s="159">
        <f t="shared" si="101"/>
        <v>505820.00000000006</v>
      </c>
      <c r="I31" s="415"/>
      <c r="J31" s="138">
        <v>2000</v>
      </c>
      <c r="K31" s="138">
        <v>10000</v>
      </c>
      <c r="L31" s="139">
        <v>15000</v>
      </c>
      <c r="M31" s="168">
        <f t="shared" si="96"/>
        <v>36200</v>
      </c>
      <c r="N31" s="163">
        <f t="shared" si="97"/>
        <v>27150</v>
      </c>
      <c r="O31" s="163">
        <f t="shared" si="98"/>
        <v>36200</v>
      </c>
      <c r="P31" s="163">
        <f t="shared" si="98"/>
        <v>36200</v>
      </c>
      <c r="Q31" s="163">
        <f t="shared" si="99"/>
        <v>22150</v>
      </c>
      <c r="R31" s="169">
        <f t="shared" si="100"/>
        <v>18100</v>
      </c>
      <c r="S31" s="243">
        <v>203000</v>
      </c>
      <c r="T31" s="244">
        <f>S31/H31</f>
        <v>0.40132853584278988</v>
      </c>
      <c r="U31" s="236">
        <f>($S31+$S$35)-($J31+$K31+$L31+$J$35+$K$35+$L$35)</f>
        <v>181000</v>
      </c>
      <c r="V31" s="104">
        <f>[3]모집차수별세부매출!K65</f>
        <v>4</v>
      </c>
      <c r="W31" s="105">
        <f t="shared" si="104"/>
        <v>3.9539757225890626E-3</v>
      </c>
      <c r="X31" s="105">
        <f t="shared" si="105"/>
        <v>1.9769878612945314E-2</v>
      </c>
      <c r="Y31" s="105">
        <f t="shared" si="106"/>
        <v>2.9654817919417972E-2</v>
      </c>
      <c r="Z31" s="105">
        <f t="shared" si="107"/>
        <v>7.1566960578862041E-2</v>
      </c>
      <c r="AA31" s="105">
        <f t="shared" si="108"/>
        <v>5.3675220434146527E-2</v>
      </c>
      <c r="AB31" s="105">
        <f t="shared" si="109"/>
        <v>7.1566960578862041E-2</v>
      </c>
      <c r="AC31" s="105">
        <f t="shared" si="110"/>
        <v>7.1566960578862041E-2</v>
      </c>
      <c r="AD31" s="105">
        <f t="shared" si="111"/>
        <v>3.578348028943102E-2</v>
      </c>
      <c r="AE31" s="106">
        <f t="shared" si="112"/>
        <v>8000</v>
      </c>
      <c r="AF31" s="106">
        <f t="shared" si="113"/>
        <v>40000</v>
      </c>
      <c r="AG31" s="106">
        <f t="shared" si="114"/>
        <v>60000</v>
      </c>
      <c r="AH31" s="106">
        <f t="shared" si="115"/>
        <v>144800</v>
      </c>
      <c r="AI31" s="106">
        <f t="shared" si="116"/>
        <v>108600</v>
      </c>
      <c r="AJ31" s="106">
        <f t="shared" si="117"/>
        <v>144800</v>
      </c>
      <c r="AK31" s="106">
        <f t="shared" si="118"/>
        <v>144800</v>
      </c>
      <c r="AL31" s="106">
        <f t="shared" si="119"/>
        <v>72400</v>
      </c>
      <c r="AM31" s="86">
        <f t="shared" si="120"/>
        <v>812000</v>
      </c>
      <c r="AN31" s="94">
        <f t="shared" si="121"/>
        <v>2023280.0000000002</v>
      </c>
    </row>
    <row r="32" spans="1:40" s="79" customFormat="1" ht="17.25" customHeight="1" x14ac:dyDescent="0.3">
      <c r="A32" s="247" t="s">
        <v>69</v>
      </c>
      <c r="B32" s="152" t="s">
        <v>59</v>
      </c>
      <c r="C32" s="162">
        <v>84.98</v>
      </c>
      <c r="D32" s="135">
        <v>36.130000000000003</v>
      </c>
      <c r="E32" s="135" t="s">
        <v>60</v>
      </c>
      <c r="F32" s="136">
        <v>5</v>
      </c>
      <c r="G32" s="137">
        <v>15270</v>
      </c>
      <c r="H32" s="159">
        <f t="shared" si="101"/>
        <v>551705.10000000009</v>
      </c>
      <c r="I32" s="415"/>
      <c r="J32" s="138">
        <v>2000</v>
      </c>
      <c r="K32" s="138">
        <v>10000</v>
      </c>
      <c r="L32" s="139">
        <v>15000</v>
      </c>
      <c r="M32" s="168">
        <f t="shared" si="96"/>
        <v>39800</v>
      </c>
      <c r="N32" s="163">
        <f t="shared" si="97"/>
        <v>29850</v>
      </c>
      <c r="O32" s="163">
        <f t="shared" si="98"/>
        <v>39800</v>
      </c>
      <c r="P32" s="163">
        <f t="shared" si="98"/>
        <v>39800</v>
      </c>
      <c r="Q32" s="163">
        <f t="shared" si="99"/>
        <v>24850</v>
      </c>
      <c r="R32" s="169">
        <f t="shared" si="100"/>
        <v>19900</v>
      </c>
      <c r="S32" s="243">
        <v>221000</v>
      </c>
      <c r="T32" s="244">
        <f t="shared" ref="T32:T33" si="122">S32/H32</f>
        <v>0.4005763223867243</v>
      </c>
      <c r="U32" s="236">
        <f t="shared" ref="U32:U33" si="123">($S32+$S$35)-($J32+$K32+$L32+$J$35+$K$35+$L$35)</f>
        <v>199000</v>
      </c>
      <c r="V32" s="104">
        <f>[3]모집차수별세부매출!K66</f>
        <v>5</v>
      </c>
      <c r="W32" s="105">
        <f t="shared" si="104"/>
        <v>3.625125089472618E-3</v>
      </c>
      <c r="X32" s="105">
        <f t="shared" si="105"/>
        <v>1.812562544736309E-2</v>
      </c>
      <c r="Y32" s="105">
        <f t="shared" si="106"/>
        <v>2.7188438171044636E-2</v>
      </c>
      <c r="Z32" s="105">
        <f t="shared" si="107"/>
        <v>7.2139989280505093E-2</v>
      </c>
      <c r="AA32" s="105">
        <f t="shared" si="108"/>
        <v>5.4104991960378823E-2</v>
      </c>
      <c r="AB32" s="105">
        <f t="shared" si="109"/>
        <v>7.2139989280505093E-2</v>
      </c>
      <c r="AC32" s="105">
        <f t="shared" si="110"/>
        <v>7.2139989280505093E-2</v>
      </c>
      <c r="AD32" s="105">
        <f t="shared" si="111"/>
        <v>3.6069994640252546E-2</v>
      </c>
      <c r="AE32" s="106">
        <f t="shared" si="112"/>
        <v>10000</v>
      </c>
      <c r="AF32" s="106">
        <f t="shared" si="113"/>
        <v>50000</v>
      </c>
      <c r="AG32" s="106">
        <f t="shared" si="114"/>
        <v>75000</v>
      </c>
      <c r="AH32" s="106">
        <f t="shared" si="115"/>
        <v>199000</v>
      </c>
      <c r="AI32" s="106">
        <f t="shared" si="116"/>
        <v>149250</v>
      </c>
      <c r="AJ32" s="106">
        <f t="shared" si="117"/>
        <v>199000</v>
      </c>
      <c r="AK32" s="106">
        <f t="shared" si="118"/>
        <v>199000</v>
      </c>
      <c r="AL32" s="106">
        <f t="shared" si="119"/>
        <v>99500</v>
      </c>
      <c r="AM32" s="86">
        <f t="shared" si="120"/>
        <v>1105000</v>
      </c>
      <c r="AN32" s="94">
        <f t="shared" si="121"/>
        <v>2758525.5000000005</v>
      </c>
    </row>
    <row r="33" spans="1:40" s="79" customFormat="1" ht="17.25" customHeight="1" x14ac:dyDescent="0.3">
      <c r="A33" s="247" t="s">
        <v>70</v>
      </c>
      <c r="B33" s="152" t="s">
        <v>62</v>
      </c>
      <c r="C33" s="162">
        <v>84.98</v>
      </c>
      <c r="D33" s="135">
        <v>36.130000000000003</v>
      </c>
      <c r="E33" s="135" t="s">
        <v>63</v>
      </c>
      <c r="F33" s="136">
        <v>4</v>
      </c>
      <c r="G33" s="137">
        <v>15650</v>
      </c>
      <c r="H33" s="159">
        <f t="shared" si="101"/>
        <v>565434.5</v>
      </c>
      <c r="I33" s="415"/>
      <c r="J33" s="138">
        <v>2000</v>
      </c>
      <c r="K33" s="138">
        <v>10000</v>
      </c>
      <c r="L33" s="139">
        <v>15000</v>
      </c>
      <c r="M33" s="168">
        <f t="shared" si="96"/>
        <v>41000</v>
      </c>
      <c r="N33" s="163">
        <f t="shared" si="97"/>
        <v>30750</v>
      </c>
      <c r="O33" s="163">
        <f t="shared" si="98"/>
        <v>41000</v>
      </c>
      <c r="P33" s="163">
        <f t="shared" si="98"/>
        <v>41000</v>
      </c>
      <c r="Q33" s="163">
        <f t="shared" si="99"/>
        <v>25750</v>
      </c>
      <c r="R33" s="169">
        <f t="shared" si="100"/>
        <v>20500</v>
      </c>
      <c r="S33" s="243">
        <v>227000</v>
      </c>
      <c r="T33" s="244">
        <f t="shared" si="122"/>
        <v>0.40146117720089597</v>
      </c>
      <c r="U33" s="236">
        <f t="shared" si="123"/>
        <v>205000</v>
      </c>
      <c r="V33" s="104">
        <f>[3]모집차수별세부매출!K67</f>
        <v>3</v>
      </c>
      <c r="W33" s="105">
        <f t="shared" si="104"/>
        <v>3.5371028828272769E-3</v>
      </c>
      <c r="X33" s="105">
        <f t="shared" si="105"/>
        <v>1.7685514414136384E-2</v>
      </c>
      <c r="Y33" s="105">
        <f t="shared" si="106"/>
        <v>2.6528271621204576E-2</v>
      </c>
      <c r="Z33" s="105">
        <f t="shared" si="107"/>
        <v>7.2510609097959186E-2</v>
      </c>
      <c r="AA33" s="105">
        <f t="shared" si="108"/>
        <v>5.4382956823469386E-2</v>
      </c>
      <c r="AB33" s="105">
        <f t="shared" si="109"/>
        <v>7.2510609097959186E-2</v>
      </c>
      <c r="AC33" s="105">
        <f t="shared" si="110"/>
        <v>7.2510609097959186E-2</v>
      </c>
      <c r="AD33" s="105">
        <f t="shared" si="111"/>
        <v>3.6255304548979593E-2</v>
      </c>
      <c r="AE33" s="106">
        <f t="shared" si="112"/>
        <v>6000</v>
      </c>
      <c r="AF33" s="106">
        <f t="shared" si="113"/>
        <v>30000</v>
      </c>
      <c r="AG33" s="106">
        <f t="shared" si="114"/>
        <v>45000</v>
      </c>
      <c r="AH33" s="106">
        <f t="shared" si="115"/>
        <v>123000</v>
      </c>
      <c r="AI33" s="106">
        <f t="shared" si="116"/>
        <v>92250</v>
      </c>
      <c r="AJ33" s="106">
        <f t="shared" si="117"/>
        <v>123000</v>
      </c>
      <c r="AK33" s="106">
        <f t="shared" si="118"/>
        <v>123000</v>
      </c>
      <c r="AL33" s="106">
        <f t="shared" si="119"/>
        <v>61500</v>
      </c>
      <c r="AM33" s="86">
        <f t="shared" si="120"/>
        <v>681000</v>
      </c>
      <c r="AN33" s="94">
        <f t="shared" si="121"/>
        <v>1696303.5</v>
      </c>
    </row>
    <row r="34" spans="1:40" s="79" customFormat="1" ht="17.25" customHeight="1" x14ac:dyDescent="0.3">
      <c r="A34" s="411"/>
      <c r="B34" s="412"/>
      <c r="C34" s="412"/>
      <c r="D34" s="412"/>
      <c r="E34" s="144" t="s">
        <v>115</v>
      </c>
      <c r="F34" s="145">
        <f>SUM(F27:F33)</f>
        <v>36</v>
      </c>
      <c r="G34" s="413"/>
      <c r="H34" s="414"/>
      <c r="I34" s="414"/>
      <c r="J34" s="414"/>
      <c r="K34" s="414"/>
      <c r="L34" s="414"/>
      <c r="M34" s="267"/>
      <c r="N34" s="225"/>
      <c r="O34" s="225"/>
      <c r="P34" s="225"/>
      <c r="Q34" s="225"/>
      <c r="R34" s="230"/>
      <c r="S34" s="227"/>
      <c r="T34" s="262"/>
      <c r="U34" s="237"/>
      <c r="V34" s="116">
        <f>SUM(V27:V33)</f>
        <v>26</v>
      </c>
      <c r="W34" s="84"/>
      <c r="X34" s="84"/>
      <c r="Y34" s="84"/>
      <c r="Z34" s="84"/>
      <c r="AA34" s="84"/>
      <c r="AB34" s="84"/>
      <c r="AC34" s="84"/>
      <c r="AD34" s="84"/>
      <c r="AE34" s="117">
        <f>SUM(AE27:AE33)</f>
        <v>52000</v>
      </c>
      <c r="AF34" s="117">
        <f t="shared" ref="AF34:AL34" si="124">SUM(AF27:AF33)</f>
        <v>260000</v>
      </c>
      <c r="AG34" s="117">
        <f t="shared" si="124"/>
        <v>390000</v>
      </c>
      <c r="AH34" s="117">
        <f t="shared" si="124"/>
        <v>911200</v>
      </c>
      <c r="AI34" s="117">
        <f t="shared" si="124"/>
        <v>683400</v>
      </c>
      <c r="AJ34" s="117">
        <f t="shared" si="124"/>
        <v>911200</v>
      </c>
      <c r="AK34" s="117">
        <f t="shared" si="124"/>
        <v>911200</v>
      </c>
      <c r="AL34" s="117">
        <f t="shared" si="124"/>
        <v>455600</v>
      </c>
      <c r="AM34" s="120">
        <f>SUM(AM27:AM33)</f>
        <v>5128000</v>
      </c>
      <c r="AN34" s="120">
        <f>SUM(AN27:AN33)</f>
        <v>12790742.6</v>
      </c>
    </row>
    <row r="35" spans="1:40" s="79" customFormat="1" ht="17.25" customHeight="1" thickBot="1" x14ac:dyDescent="0.35">
      <c r="A35" s="405" t="s">
        <v>71</v>
      </c>
      <c r="B35" s="406"/>
      <c r="C35" s="406"/>
      <c r="D35" s="406"/>
      <c r="E35" s="407"/>
      <c r="F35" s="250">
        <f>F10+F14+F18+F26+F34</f>
        <v>689</v>
      </c>
      <c r="G35" s="408" t="s">
        <v>116</v>
      </c>
      <c r="H35" s="409"/>
      <c r="I35" s="410"/>
      <c r="J35" s="251">
        <v>18000</v>
      </c>
      <c r="K35" s="252">
        <v>12000</v>
      </c>
      <c r="L35" s="253">
        <v>5000</v>
      </c>
      <c r="M35" s="268"/>
      <c r="N35" s="232"/>
      <c r="O35" s="233"/>
      <c r="P35" s="234"/>
      <c r="Q35" s="270">
        <v>5000</v>
      </c>
      <c r="R35" s="269"/>
      <c r="S35" s="238">
        <f>'[3]사업수지 (종합)'!AA104</f>
        <v>40000</v>
      </c>
      <c r="T35" s="239"/>
      <c r="U35" s="219"/>
      <c r="V35" s="122">
        <f>V10+V14+V18+V26+V34</f>
        <v>486</v>
      </c>
      <c r="W35" s="82"/>
      <c r="X35" s="82">
        <f t="shared" ref="X35:AN35" si="125">X10+X14+X18+X26+X34</f>
        <v>0</v>
      </c>
      <c r="Y35" s="82">
        <f t="shared" si="125"/>
        <v>0</v>
      </c>
      <c r="Z35" s="82">
        <f t="shared" si="125"/>
        <v>0</v>
      </c>
      <c r="AA35" s="82">
        <f t="shared" si="125"/>
        <v>0</v>
      </c>
      <c r="AB35" s="82">
        <f t="shared" si="125"/>
        <v>0</v>
      </c>
      <c r="AC35" s="82">
        <f t="shared" si="125"/>
        <v>0</v>
      </c>
      <c r="AD35" s="82">
        <f t="shared" si="125"/>
        <v>0</v>
      </c>
      <c r="AE35" s="122">
        <f t="shared" si="125"/>
        <v>972000</v>
      </c>
      <c r="AF35" s="122">
        <f t="shared" si="125"/>
        <v>4225000</v>
      </c>
      <c r="AG35" s="122">
        <f t="shared" si="125"/>
        <v>6655000</v>
      </c>
      <c r="AH35" s="122">
        <f t="shared" si="125"/>
        <v>14966800</v>
      </c>
      <c r="AI35" s="122">
        <f t="shared" si="125"/>
        <v>11225100</v>
      </c>
      <c r="AJ35" s="122">
        <f t="shared" si="125"/>
        <v>14966800</v>
      </c>
      <c r="AK35" s="122">
        <f t="shared" si="125"/>
        <v>14966800</v>
      </c>
      <c r="AL35" s="122">
        <f t="shared" si="125"/>
        <v>7483400</v>
      </c>
      <c r="AM35" s="123">
        <f t="shared" si="125"/>
        <v>84256000</v>
      </c>
      <c r="AN35" s="123">
        <f t="shared" si="125"/>
        <v>210045540.89999998</v>
      </c>
    </row>
    <row r="36" spans="1:40" s="79" customFormat="1" ht="12.75" x14ac:dyDescent="0.3">
      <c r="V36" s="82"/>
      <c r="W36" s="84"/>
      <c r="X36" s="84"/>
      <c r="Y36" s="84"/>
      <c r="Z36" s="84"/>
      <c r="AA36" s="84"/>
      <c r="AB36" s="84"/>
      <c r="AC36" s="84"/>
      <c r="AD36" s="84"/>
      <c r="AE36" s="85"/>
      <c r="AF36" s="85"/>
      <c r="AG36" s="85"/>
      <c r="AH36" s="85"/>
      <c r="AI36" s="85"/>
      <c r="AJ36" s="85"/>
      <c r="AK36" s="85"/>
      <c r="AL36" s="85"/>
      <c r="AM36" s="86"/>
      <c r="AN36" s="84"/>
    </row>
    <row r="37" spans="1:40" s="79" customFormat="1" ht="12.75" x14ac:dyDescent="0.3">
      <c r="V37" s="82"/>
      <c r="W37" s="84"/>
      <c r="X37" s="84"/>
      <c r="Y37" s="84"/>
      <c r="Z37" s="84"/>
      <c r="AA37" s="84"/>
      <c r="AB37" s="84"/>
      <c r="AC37" s="84"/>
      <c r="AD37" s="84"/>
      <c r="AE37" s="85"/>
      <c r="AF37" s="85"/>
      <c r="AG37" s="85"/>
      <c r="AH37" s="85"/>
      <c r="AI37" s="85"/>
      <c r="AJ37" s="85"/>
      <c r="AK37" s="85"/>
      <c r="AL37" s="85"/>
      <c r="AM37" s="86"/>
      <c r="AN37" s="84"/>
    </row>
    <row r="38" spans="1:40" s="79" customFormat="1" ht="12.75" x14ac:dyDescent="0.3">
      <c r="V38" s="82"/>
      <c r="W38" s="84"/>
      <c r="X38" s="84"/>
      <c r="Y38" s="84"/>
      <c r="Z38" s="84"/>
      <c r="AA38" s="84"/>
      <c r="AB38" s="84"/>
      <c r="AC38" s="84"/>
      <c r="AD38" s="84"/>
      <c r="AE38" s="85"/>
      <c r="AF38" s="85"/>
      <c r="AG38" s="85"/>
      <c r="AH38" s="85"/>
      <c r="AI38" s="85"/>
      <c r="AJ38" s="85"/>
      <c r="AK38" s="85"/>
      <c r="AL38" s="85"/>
      <c r="AM38" s="86">
        <f>AM35/AN35*100</f>
        <v>40.113205754800205</v>
      </c>
      <c r="AN38" s="84"/>
    </row>
    <row r="39" spans="1:40" s="79" customFormat="1" ht="12.75" x14ac:dyDescent="0.3">
      <c r="V39" s="82"/>
      <c r="W39" s="84"/>
      <c r="X39" s="84"/>
      <c r="Y39" s="84"/>
      <c r="Z39" s="84"/>
      <c r="AA39" s="84"/>
      <c r="AB39" s="84"/>
      <c r="AC39" s="84"/>
      <c r="AD39" s="84"/>
      <c r="AE39" s="85"/>
      <c r="AF39" s="85"/>
      <c r="AG39" s="85"/>
      <c r="AH39" s="85"/>
      <c r="AI39" s="85"/>
      <c r="AJ39" s="85"/>
      <c r="AK39" s="85"/>
      <c r="AL39" s="85"/>
      <c r="AM39" s="86"/>
      <c r="AN39" s="84"/>
    </row>
    <row r="40" spans="1:40" s="79" customFormat="1" ht="12.75" x14ac:dyDescent="0.3">
      <c r="V40" s="82"/>
      <c r="W40" s="84"/>
      <c r="X40" s="84"/>
      <c r="Y40" s="84"/>
      <c r="Z40" s="84"/>
      <c r="AA40" s="84"/>
      <c r="AB40" s="84"/>
      <c r="AC40" s="84"/>
      <c r="AD40" s="84"/>
      <c r="AE40" s="85"/>
      <c r="AF40" s="85"/>
      <c r="AG40" s="85"/>
      <c r="AH40" s="85"/>
      <c r="AI40" s="85"/>
      <c r="AJ40" s="85"/>
      <c r="AK40" s="85"/>
      <c r="AL40" s="85"/>
      <c r="AM40" s="86"/>
      <c r="AN40" s="84"/>
    </row>
    <row r="41" spans="1:40" s="79" customFormat="1" ht="12.75" x14ac:dyDescent="0.3">
      <c r="V41" s="82"/>
      <c r="W41" s="84"/>
      <c r="X41" s="84"/>
      <c r="Y41" s="84"/>
      <c r="Z41" s="84"/>
      <c r="AA41" s="84"/>
      <c r="AB41" s="84"/>
      <c r="AC41" s="84"/>
      <c r="AD41" s="84"/>
      <c r="AE41" s="85"/>
      <c r="AF41" s="85"/>
      <c r="AG41" s="85"/>
      <c r="AH41" s="85"/>
      <c r="AI41" s="85"/>
      <c r="AJ41" s="85"/>
      <c r="AK41" s="85"/>
      <c r="AL41" s="85"/>
      <c r="AM41" s="86"/>
      <c r="AN41" s="84"/>
    </row>
    <row r="42" spans="1:40" s="79" customFormat="1" ht="12.75" x14ac:dyDescent="0.3">
      <c r="V42" s="82"/>
      <c r="W42" s="84"/>
      <c r="X42" s="84"/>
      <c r="Y42" s="84"/>
      <c r="Z42" s="84"/>
      <c r="AA42" s="84"/>
      <c r="AB42" s="84"/>
      <c r="AC42" s="84"/>
      <c r="AD42" s="84"/>
      <c r="AE42" s="85"/>
      <c r="AF42" s="85"/>
      <c r="AG42" s="85"/>
      <c r="AH42" s="85"/>
      <c r="AI42" s="85"/>
      <c r="AJ42" s="85"/>
      <c r="AK42" s="85"/>
      <c r="AL42" s="85"/>
      <c r="AM42" s="86"/>
      <c r="AN42" s="84"/>
    </row>
    <row r="43" spans="1:40" s="79" customFormat="1" ht="12.75" x14ac:dyDescent="0.3">
      <c r="V43" s="82"/>
      <c r="W43" s="84"/>
      <c r="X43" s="84"/>
      <c r="Y43" s="84"/>
      <c r="Z43" s="84"/>
      <c r="AA43" s="84"/>
      <c r="AB43" s="84"/>
      <c r="AC43" s="84"/>
      <c r="AD43" s="84"/>
      <c r="AE43" s="85"/>
      <c r="AF43" s="85"/>
      <c r="AG43" s="85"/>
      <c r="AH43" s="85"/>
      <c r="AI43" s="85"/>
      <c r="AJ43" s="85"/>
      <c r="AK43" s="85"/>
      <c r="AL43" s="85"/>
      <c r="AM43" s="86"/>
      <c r="AN43" s="84"/>
    </row>
    <row r="44" spans="1:40" s="79" customFormat="1" ht="12.75" x14ac:dyDescent="0.3">
      <c r="V44" s="82"/>
      <c r="W44" s="84"/>
      <c r="X44" s="84"/>
      <c r="Y44" s="84"/>
      <c r="Z44" s="84"/>
      <c r="AA44" s="84"/>
      <c r="AB44" s="84"/>
      <c r="AC44" s="84"/>
      <c r="AD44" s="84"/>
      <c r="AE44" s="85"/>
      <c r="AF44" s="85"/>
      <c r="AG44" s="85"/>
      <c r="AH44" s="85"/>
      <c r="AI44" s="85"/>
      <c r="AJ44" s="85"/>
      <c r="AK44" s="85"/>
      <c r="AL44" s="85"/>
      <c r="AM44" s="86"/>
      <c r="AN44" s="84"/>
    </row>
    <row r="45" spans="1:40" s="79" customFormat="1" ht="12.75" x14ac:dyDescent="0.3">
      <c r="V45" s="82"/>
      <c r="W45" s="84"/>
      <c r="X45" s="84"/>
      <c r="Y45" s="84"/>
      <c r="Z45" s="84"/>
      <c r="AA45" s="84"/>
      <c r="AB45" s="84"/>
      <c r="AC45" s="84"/>
      <c r="AD45" s="84"/>
      <c r="AE45" s="85"/>
      <c r="AF45" s="85"/>
      <c r="AG45" s="85"/>
      <c r="AH45" s="85"/>
      <c r="AI45" s="85"/>
      <c r="AJ45" s="85"/>
      <c r="AK45" s="85"/>
      <c r="AL45" s="85"/>
      <c r="AM45" s="86"/>
      <c r="AN45" s="84"/>
    </row>
    <row r="46" spans="1:40" s="79" customFormat="1" ht="12.75" x14ac:dyDescent="0.3">
      <c r="V46" s="82"/>
      <c r="W46" s="84"/>
      <c r="X46" s="84"/>
      <c r="Y46" s="84"/>
      <c r="Z46" s="84"/>
      <c r="AA46" s="84"/>
      <c r="AB46" s="84"/>
      <c r="AC46" s="84"/>
      <c r="AD46" s="84"/>
      <c r="AE46" s="85"/>
      <c r="AF46" s="85"/>
      <c r="AG46" s="85"/>
      <c r="AH46" s="85"/>
      <c r="AI46" s="85"/>
      <c r="AJ46" s="85"/>
      <c r="AK46" s="85"/>
      <c r="AL46" s="85"/>
      <c r="AM46" s="86"/>
      <c r="AN46" s="84"/>
    </row>
  </sheetData>
  <mergeCells count="33">
    <mergeCell ref="U3:U6"/>
    <mergeCell ref="A26:D26"/>
    <mergeCell ref="G26:L26"/>
    <mergeCell ref="I27:I33"/>
    <mergeCell ref="G4:G6"/>
    <mergeCell ref="H4:H6"/>
    <mergeCell ref="I7:I9"/>
    <mergeCell ref="A10:D10"/>
    <mergeCell ref="G10:L10"/>
    <mergeCell ref="I11:I13"/>
    <mergeCell ref="A3:B5"/>
    <mergeCell ref="E4:F5"/>
    <mergeCell ref="J5:J6"/>
    <mergeCell ref="K5:K6"/>
    <mergeCell ref="A34:D34"/>
    <mergeCell ref="G34:L34"/>
    <mergeCell ref="A35:E35"/>
    <mergeCell ref="G35:I35"/>
    <mergeCell ref="A14:D14"/>
    <mergeCell ref="G14:L14"/>
    <mergeCell ref="I15:I17"/>
    <mergeCell ref="A18:D18"/>
    <mergeCell ref="G18:L18"/>
    <mergeCell ref="I19:I25"/>
    <mergeCell ref="A1:T1"/>
    <mergeCell ref="C3:H3"/>
    <mergeCell ref="I3:I6"/>
    <mergeCell ref="J3:R3"/>
    <mergeCell ref="S3:S6"/>
    <mergeCell ref="T3:T6"/>
    <mergeCell ref="C4:C6"/>
    <mergeCell ref="D4:D6"/>
    <mergeCell ref="L5:L6"/>
  </mergeCells>
  <phoneticPr fontId="2" type="noConversion"/>
  <printOptions horizontalCentered="1"/>
  <pageMargins left="0.25" right="0.25" top="0.75" bottom="0.75" header="0.3" footer="0.3"/>
  <pageSetup paperSize="9" scale="76" orientation="landscape" r:id="rId1"/>
  <colBreaks count="1" manualBreakCount="1">
    <brk id="2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1A14-C504-4960-93EB-B52F18F00F12}">
  <sheetPr>
    <tabColor rgb="FF92D050"/>
    <pageSetUpPr fitToPage="1"/>
  </sheetPr>
  <dimension ref="A1:X35"/>
  <sheetViews>
    <sheetView topLeftCell="A11" zoomScaleNormal="100" workbookViewId="0">
      <selection activeCell="I7" sqref="I7:I9"/>
    </sheetView>
  </sheetViews>
  <sheetFormatPr defaultRowHeight="16.5" x14ac:dyDescent="0.3"/>
  <cols>
    <col min="1" max="3" width="7.25" customWidth="1"/>
    <col min="4" max="4" width="8.25" customWidth="1"/>
    <col min="5" max="5" width="6.25" customWidth="1"/>
    <col min="6" max="6" width="6.625" style="31" customWidth="1"/>
    <col min="7" max="7" width="8.625" customWidth="1"/>
    <col min="8" max="8" width="10.875" bestFit="1" customWidth="1"/>
    <col min="9" max="9" width="7.875" customWidth="1"/>
    <col min="10" max="20" width="8.625" customWidth="1"/>
    <col min="21" max="21" width="10.25" customWidth="1"/>
  </cols>
  <sheetData>
    <row r="1" spans="1:22" ht="31.5" x14ac:dyDescent="0.3">
      <c r="A1" s="325" t="s">
        <v>139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154"/>
    </row>
    <row r="2" spans="1:22" x14ac:dyDescent="0.3">
      <c r="F2"/>
      <c r="S2" s="1" t="s">
        <v>140</v>
      </c>
      <c r="T2" s="2" t="s">
        <v>1</v>
      </c>
      <c r="U2" s="2"/>
    </row>
    <row r="3" spans="1:22" ht="17.25" thickBot="1" x14ac:dyDescent="0.35">
      <c r="A3" s="467" t="s">
        <v>2</v>
      </c>
      <c r="B3" s="468"/>
      <c r="C3" s="463" t="s">
        <v>3</v>
      </c>
      <c r="D3" s="463"/>
      <c r="E3" s="463"/>
      <c r="F3" s="463"/>
      <c r="G3" s="463"/>
      <c r="H3" s="463"/>
      <c r="I3" s="473" t="s">
        <v>4</v>
      </c>
      <c r="J3" s="471" t="s">
        <v>5</v>
      </c>
      <c r="K3" s="472"/>
      <c r="L3" s="472"/>
      <c r="M3" s="472"/>
      <c r="N3" s="472"/>
      <c r="O3" s="472"/>
      <c r="P3" s="472"/>
      <c r="Q3" s="472"/>
      <c r="R3" s="472"/>
      <c r="S3" s="463" t="s">
        <v>6</v>
      </c>
      <c r="T3" s="464" t="s">
        <v>7</v>
      </c>
      <c r="U3" s="465" t="s">
        <v>130</v>
      </c>
      <c r="V3" s="3" t="s">
        <v>8</v>
      </c>
    </row>
    <row r="4" spans="1:22" x14ac:dyDescent="0.3">
      <c r="A4" s="469"/>
      <c r="B4" s="440"/>
      <c r="C4" s="326" t="s">
        <v>9</v>
      </c>
      <c r="D4" s="340" t="s">
        <v>10</v>
      </c>
      <c r="E4" s="374" t="s">
        <v>2</v>
      </c>
      <c r="F4" s="375"/>
      <c r="G4" s="326" t="s">
        <v>11</v>
      </c>
      <c r="H4" s="326" t="s">
        <v>12</v>
      </c>
      <c r="I4" s="345"/>
      <c r="J4" s="4" t="s">
        <v>13</v>
      </c>
      <c r="K4" s="4" t="s">
        <v>14</v>
      </c>
      <c r="L4" s="87" t="s">
        <v>15</v>
      </c>
      <c r="M4" s="263" t="s">
        <v>95</v>
      </c>
      <c r="N4" s="264" t="s">
        <v>96</v>
      </c>
      <c r="O4" s="265" t="s">
        <v>97</v>
      </c>
      <c r="P4" s="264" t="s">
        <v>98</v>
      </c>
      <c r="Q4" s="264" t="s">
        <v>134</v>
      </c>
      <c r="R4" s="266" t="s">
        <v>124</v>
      </c>
      <c r="S4" s="402"/>
      <c r="T4" s="447"/>
      <c r="U4" s="466"/>
      <c r="V4" s="6">
        <v>0.05</v>
      </c>
    </row>
    <row r="5" spans="1:22" x14ac:dyDescent="0.3">
      <c r="A5" s="470"/>
      <c r="B5" s="333"/>
      <c r="C5" s="327"/>
      <c r="D5" s="341"/>
      <c r="E5" s="376"/>
      <c r="F5" s="333"/>
      <c r="G5" s="327"/>
      <c r="H5" s="327"/>
      <c r="I5" s="345"/>
      <c r="J5" s="441" t="s">
        <v>24</v>
      </c>
      <c r="K5" s="441" t="s">
        <v>25</v>
      </c>
      <c r="L5" s="453" t="s">
        <v>81</v>
      </c>
      <c r="M5" s="184">
        <v>0.2</v>
      </c>
      <c r="N5" s="185">
        <v>0.15</v>
      </c>
      <c r="O5" s="185">
        <v>0.2</v>
      </c>
      <c r="P5" s="185">
        <v>0.2</v>
      </c>
      <c r="Q5" s="185">
        <v>0.15</v>
      </c>
      <c r="R5" s="186">
        <v>0.1</v>
      </c>
      <c r="S5" s="347"/>
      <c r="T5" s="448"/>
      <c r="U5" s="466"/>
      <c r="V5" s="6"/>
    </row>
    <row r="6" spans="1:22" ht="21" x14ac:dyDescent="0.3">
      <c r="A6" s="279" t="s">
        <v>21</v>
      </c>
      <c r="B6" s="7" t="s">
        <v>22</v>
      </c>
      <c r="C6" s="327"/>
      <c r="D6" s="341"/>
      <c r="E6" s="7" t="s">
        <v>21</v>
      </c>
      <c r="F6" s="7" t="s">
        <v>23</v>
      </c>
      <c r="G6" s="327"/>
      <c r="H6" s="327"/>
      <c r="I6" s="346"/>
      <c r="J6" s="442"/>
      <c r="K6" s="442"/>
      <c r="L6" s="454"/>
      <c r="M6" s="93" t="s">
        <v>28</v>
      </c>
      <c r="N6" s="8" t="s">
        <v>126</v>
      </c>
      <c r="O6" s="8" t="s">
        <v>127</v>
      </c>
      <c r="P6" s="8" t="s">
        <v>128</v>
      </c>
      <c r="Q6" s="8" t="s">
        <v>119</v>
      </c>
      <c r="R6" s="180" t="s">
        <v>129</v>
      </c>
      <c r="S6" s="347"/>
      <c r="T6" s="448"/>
      <c r="U6" s="466"/>
    </row>
    <row r="7" spans="1:22" x14ac:dyDescent="0.3">
      <c r="A7" s="10" t="s">
        <v>32</v>
      </c>
      <c r="B7" s="10" t="s">
        <v>33</v>
      </c>
      <c r="C7" s="11">
        <v>44.98</v>
      </c>
      <c r="D7" s="10">
        <v>19.55</v>
      </c>
      <c r="E7" s="10" t="s">
        <v>34</v>
      </c>
      <c r="F7" s="12">
        <v>15</v>
      </c>
      <c r="G7" s="321">
        <v>10770</v>
      </c>
      <c r="H7" s="13">
        <f>$D$7*G7</f>
        <v>210553.5</v>
      </c>
      <c r="I7" s="353" t="s">
        <v>35</v>
      </c>
      <c r="J7" s="14">
        <v>1000</v>
      </c>
      <c r="K7" s="14">
        <v>9000</v>
      </c>
      <c r="L7" s="15">
        <v>5000</v>
      </c>
      <c r="M7" s="168">
        <f>$U7*0.2</f>
        <v>16000</v>
      </c>
      <c r="N7" s="163">
        <f>$U7*0.15</f>
        <v>12000</v>
      </c>
      <c r="O7" s="163">
        <f>($U7*0.2)-$O$35</f>
        <v>11000</v>
      </c>
      <c r="P7" s="163">
        <f>$U7*0.2</f>
        <v>16000</v>
      </c>
      <c r="Q7" s="163">
        <f>($U7*0.15)-$Q$35</f>
        <v>7000</v>
      </c>
      <c r="R7" s="169">
        <f>$U7*0.1</f>
        <v>8000</v>
      </c>
      <c r="S7" s="324">
        <v>85000</v>
      </c>
      <c r="T7" s="275">
        <f>S7/H7</f>
        <v>0.40369787251221184</v>
      </c>
      <c r="U7" s="280">
        <f>($S7+$S$35)-($J7+$K7+$L7+$K$35+$L$35)</f>
        <v>80000</v>
      </c>
    </row>
    <row r="8" spans="1:22" x14ac:dyDescent="0.3">
      <c r="A8" s="10" t="s">
        <v>36</v>
      </c>
      <c r="B8" s="10" t="s">
        <v>37</v>
      </c>
      <c r="C8" s="11">
        <v>44.98</v>
      </c>
      <c r="D8" s="10">
        <v>19.55</v>
      </c>
      <c r="E8" s="10" t="s">
        <v>38</v>
      </c>
      <c r="F8" s="12">
        <v>30</v>
      </c>
      <c r="G8" s="321">
        <v>11290</v>
      </c>
      <c r="H8" s="13">
        <f t="shared" ref="H8:H9" si="0">$D$7*G8</f>
        <v>220719.5</v>
      </c>
      <c r="I8" s="354"/>
      <c r="J8" s="14">
        <v>1000</v>
      </c>
      <c r="K8" s="14">
        <v>9000</v>
      </c>
      <c r="L8" s="15">
        <v>5000</v>
      </c>
      <c r="M8" s="168">
        <f>$U8*0.2</f>
        <v>16800</v>
      </c>
      <c r="N8" s="163">
        <f>$U8*0.15</f>
        <v>12600</v>
      </c>
      <c r="O8" s="163">
        <f>($U8*0.2)-$O$35</f>
        <v>11800</v>
      </c>
      <c r="P8" s="163">
        <f>$U8*0.2</f>
        <v>16800</v>
      </c>
      <c r="Q8" s="163">
        <f>($U8*0.15)-$Q$35</f>
        <v>7600</v>
      </c>
      <c r="R8" s="169">
        <f>$U8*0.1</f>
        <v>8400</v>
      </c>
      <c r="S8" s="324">
        <v>89000</v>
      </c>
      <c r="T8" s="275">
        <f t="shared" ref="T8:T9" si="1">S8/H8</f>
        <v>0.40322671988655284</v>
      </c>
      <c r="U8" s="280">
        <f t="shared" ref="U8:U9" si="2">($S8+$S$35)-($J8+$K8+$L8+$K$35+$L$35)</f>
        <v>84000</v>
      </c>
    </row>
    <row r="9" spans="1:22" x14ac:dyDescent="0.3">
      <c r="A9" s="18" t="s">
        <v>39</v>
      </c>
      <c r="B9" s="10" t="s">
        <v>40</v>
      </c>
      <c r="C9" s="11">
        <v>44.98</v>
      </c>
      <c r="D9" s="10">
        <v>19.55</v>
      </c>
      <c r="E9" s="10" t="s">
        <v>41</v>
      </c>
      <c r="F9" s="12">
        <v>34</v>
      </c>
      <c r="G9" s="321">
        <v>12090</v>
      </c>
      <c r="H9" s="13">
        <f t="shared" si="0"/>
        <v>236359.5</v>
      </c>
      <c r="I9" s="355"/>
      <c r="J9" s="14">
        <v>1000</v>
      </c>
      <c r="K9" s="14">
        <v>9000</v>
      </c>
      <c r="L9" s="15">
        <v>5000</v>
      </c>
      <c r="M9" s="168">
        <f>$U9*0.2</f>
        <v>18000</v>
      </c>
      <c r="N9" s="163">
        <f>$U9*0.15</f>
        <v>13500</v>
      </c>
      <c r="O9" s="163">
        <f>($U9*0.2)-$O$35</f>
        <v>13000</v>
      </c>
      <c r="P9" s="163">
        <f>$U9*0.2</f>
        <v>18000</v>
      </c>
      <c r="Q9" s="163">
        <f>($U9*0.15)-$Q$35</f>
        <v>8500</v>
      </c>
      <c r="R9" s="169">
        <f>$U9*0.1</f>
        <v>9000</v>
      </c>
      <c r="S9" s="324">
        <v>95000</v>
      </c>
      <c r="T9" s="275">
        <f t="shared" si="1"/>
        <v>0.40193011070001416</v>
      </c>
      <c r="U9" s="280">
        <f t="shared" si="2"/>
        <v>90000</v>
      </c>
    </row>
    <row r="10" spans="1:22" ht="18" x14ac:dyDescent="0.3">
      <c r="A10" s="373"/>
      <c r="B10" s="357"/>
      <c r="C10" s="357"/>
      <c r="D10" s="358"/>
      <c r="E10" s="19" t="s">
        <v>42</v>
      </c>
      <c r="F10" s="12">
        <f>SUM(F7:F9)</f>
        <v>79</v>
      </c>
      <c r="G10" s="277"/>
      <c r="H10" s="277"/>
      <c r="I10" s="277"/>
      <c r="J10" s="277"/>
      <c r="K10" s="277"/>
      <c r="L10" s="277"/>
      <c r="M10" s="286"/>
      <c r="N10" s="20"/>
      <c r="O10" s="20"/>
      <c r="P10" s="20"/>
      <c r="Q10" s="20"/>
      <c r="R10" s="287"/>
      <c r="S10" s="351"/>
      <c r="T10" s="443"/>
      <c r="U10" s="281"/>
    </row>
    <row r="11" spans="1:22" x14ac:dyDescent="0.3">
      <c r="A11" s="21" t="s">
        <v>43</v>
      </c>
      <c r="B11" s="10" t="s">
        <v>33</v>
      </c>
      <c r="C11" s="11">
        <v>49.99</v>
      </c>
      <c r="D11" s="10">
        <v>22.18</v>
      </c>
      <c r="E11" s="10" t="s">
        <v>34</v>
      </c>
      <c r="F11" s="12">
        <v>9</v>
      </c>
      <c r="G11" s="321">
        <v>10980</v>
      </c>
      <c r="H11" s="13">
        <f>$D$7*G11</f>
        <v>214659</v>
      </c>
      <c r="I11" s="353" t="s">
        <v>35</v>
      </c>
      <c r="J11" s="14">
        <v>1000</v>
      </c>
      <c r="K11" s="14">
        <v>9000</v>
      </c>
      <c r="L11" s="15">
        <v>5000</v>
      </c>
      <c r="M11" s="168">
        <f>$U11*0.2</f>
        <v>18600</v>
      </c>
      <c r="N11" s="163">
        <f>$U11*0.15</f>
        <v>13950</v>
      </c>
      <c r="O11" s="163">
        <f>($U11*0.2)-$O$35</f>
        <v>13600</v>
      </c>
      <c r="P11" s="163">
        <f>$U11*0.2</f>
        <v>18600</v>
      </c>
      <c r="Q11" s="163">
        <f>($U11*0.15)-$Q$35</f>
        <v>8950</v>
      </c>
      <c r="R11" s="169">
        <f>$U11*0.1</f>
        <v>9300</v>
      </c>
      <c r="S11" s="324">
        <v>98000</v>
      </c>
      <c r="T11" s="275">
        <f>S11/H11</f>
        <v>0.4565380440605798</v>
      </c>
      <c r="U11" s="280">
        <f>($S11+$S$35)-($J11+$K11+$L11+$K$35+$L$35)</f>
        <v>93000</v>
      </c>
    </row>
    <row r="12" spans="1:22" x14ac:dyDescent="0.3">
      <c r="A12" s="10" t="s">
        <v>44</v>
      </c>
      <c r="B12" s="10" t="s">
        <v>37</v>
      </c>
      <c r="C12" s="11">
        <v>49.99</v>
      </c>
      <c r="D12" s="10">
        <v>22.18</v>
      </c>
      <c r="E12" s="10" t="s">
        <v>38</v>
      </c>
      <c r="F12" s="12">
        <v>18</v>
      </c>
      <c r="G12" s="321">
        <v>11500</v>
      </c>
      <c r="H12" s="13">
        <f t="shared" ref="H12:H13" si="3">$D$7*G12</f>
        <v>224825</v>
      </c>
      <c r="I12" s="354"/>
      <c r="J12" s="14">
        <v>1000</v>
      </c>
      <c r="K12" s="14">
        <v>9000</v>
      </c>
      <c r="L12" s="15">
        <v>5000</v>
      </c>
      <c r="M12" s="168">
        <f>$U12*0.2</f>
        <v>19600</v>
      </c>
      <c r="N12" s="163">
        <f>$U12*0.15</f>
        <v>14700</v>
      </c>
      <c r="O12" s="163">
        <f>($U12*0.2)-$O$35</f>
        <v>14600</v>
      </c>
      <c r="P12" s="163">
        <f>$U12*0.2</f>
        <v>19600</v>
      </c>
      <c r="Q12" s="163">
        <f>($U12*0.15)-$Q$35</f>
        <v>9700</v>
      </c>
      <c r="R12" s="169">
        <f>$U12*0.1</f>
        <v>9800</v>
      </c>
      <c r="S12" s="324">
        <v>103000</v>
      </c>
      <c r="T12" s="275">
        <f t="shared" ref="T12:T13" si="4">S12/H12</f>
        <v>0.45813410430334706</v>
      </c>
      <c r="U12" s="280">
        <f t="shared" ref="U12:U13" si="5">($S12+$S$35)-($J12+$K12+$L12+$K$35+$L$35)</f>
        <v>98000</v>
      </c>
    </row>
    <row r="13" spans="1:22" x14ac:dyDescent="0.3">
      <c r="A13" s="18" t="s">
        <v>45</v>
      </c>
      <c r="B13" s="10" t="s">
        <v>40</v>
      </c>
      <c r="C13" s="11">
        <v>49.99</v>
      </c>
      <c r="D13" s="10">
        <v>22.18</v>
      </c>
      <c r="E13" s="10" t="s">
        <v>41</v>
      </c>
      <c r="F13" s="12">
        <v>21</v>
      </c>
      <c r="G13" s="321">
        <v>12300</v>
      </c>
      <c r="H13" s="13">
        <f t="shared" si="3"/>
        <v>240465</v>
      </c>
      <c r="I13" s="355"/>
      <c r="J13" s="14">
        <v>1000</v>
      </c>
      <c r="K13" s="14">
        <v>9000</v>
      </c>
      <c r="L13" s="15">
        <v>5000</v>
      </c>
      <c r="M13" s="168">
        <f>$U13*0.2</f>
        <v>21000</v>
      </c>
      <c r="N13" s="163">
        <f>$U13*0.15</f>
        <v>15750</v>
      </c>
      <c r="O13" s="163">
        <f>($U13*0.2)-$O$35</f>
        <v>16000</v>
      </c>
      <c r="P13" s="163">
        <f>$U13*0.2</f>
        <v>21000</v>
      </c>
      <c r="Q13" s="163">
        <f>($U13*0.15)-$Q$35</f>
        <v>10750</v>
      </c>
      <c r="R13" s="169">
        <f>$U13*0.1</f>
        <v>10500</v>
      </c>
      <c r="S13" s="324">
        <v>110000</v>
      </c>
      <c r="T13" s="275">
        <f t="shared" si="4"/>
        <v>0.4574470297132639</v>
      </c>
      <c r="U13" s="280">
        <f t="shared" si="5"/>
        <v>105000</v>
      </c>
    </row>
    <row r="14" spans="1:22" ht="18" x14ac:dyDescent="0.3">
      <c r="A14" s="373"/>
      <c r="B14" s="357"/>
      <c r="C14" s="357"/>
      <c r="D14" s="358"/>
      <c r="E14" s="10" t="s">
        <v>42</v>
      </c>
      <c r="F14" s="12">
        <f>SUM(F11:F13)</f>
        <v>48</v>
      </c>
      <c r="G14" s="277"/>
      <c r="H14" s="277"/>
      <c r="I14" s="277"/>
      <c r="J14" s="277"/>
      <c r="K14" s="277"/>
      <c r="L14" s="277"/>
      <c r="M14" s="286"/>
      <c r="N14" s="20"/>
      <c r="O14" s="20"/>
      <c r="P14" s="20"/>
      <c r="Q14" s="20"/>
      <c r="R14" s="287"/>
      <c r="S14" s="351"/>
      <c r="T14" s="443"/>
      <c r="U14" s="281"/>
    </row>
    <row r="15" spans="1:22" x14ac:dyDescent="0.3">
      <c r="A15" s="10" t="s">
        <v>46</v>
      </c>
      <c r="B15" s="10" t="s">
        <v>33</v>
      </c>
      <c r="C15" s="11">
        <v>70.98</v>
      </c>
      <c r="D15" s="23">
        <v>30.33</v>
      </c>
      <c r="E15" s="10" t="s">
        <v>34</v>
      </c>
      <c r="F15" s="12">
        <v>12</v>
      </c>
      <c r="G15" s="322">
        <v>11410</v>
      </c>
      <c r="H15" s="13">
        <f>$D$7*G15</f>
        <v>223065.5</v>
      </c>
      <c r="I15" s="353" t="s">
        <v>35</v>
      </c>
      <c r="J15" s="14">
        <v>1000</v>
      </c>
      <c r="K15" s="14">
        <v>9000</v>
      </c>
      <c r="L15" s="15">
        <v>5000</v>
      </c>
      <c r="M15" s="168">
        <f>$U15*0.2</f>
        <v>26800</v>
      </c>
      <c r="N15" s="163">
        <f>$U15*0.15</f>
        <v>20100</v>
      </c>
      <c r="O15" s="163">
        <f>($U15*0.2)-$O$35</f>
        <v>21800</v>
      </c>
      <c r="P15" s="163">
        <f>$U15*0.2</f>
        <v>26800</v>
      </c>
      <c r="Q15" s="163">
        <f>($U15*0.15)-$Q$35</f>
        <v>15100</v>
      </c>
      <c r="R15" s="169">
        <f>$U15*0.1</f>
        <v>13400</v>
      </c>
      <c r="S15" s="324">
        <v>139000</v>
      </c>
      <c r="T15" s="275">
        <f>S15/H15</f>
        <v>0.62313535710363099</v>
      </c>
      <c r="U15" s="280">
        <f>($S15+$S$35)-($J15+$K15+$L15+$K$35+$L$35)</f>
        <v>134000</v>
      </c>
    </row>
    <row r="16" spans="1:22" x14ac:dyDescent="0.3">
      <c r="A16" s="10" t="s">
        <v>47</v>
      </c>
      <c r="B16" s="10" t="s">
        <v>37</v>
      </c>
      <c r="C16" s="11">
        <v>70.98</v>
      </c>
      <c r="D16" s="23">
        <v>30.33</v>
      </c>
      <c r="E16" s="10" t="s">
        <v>38</v>
      </c>
      <c r="F16" s="12">
        <v>24</v>
      </c>
      <c r="G16" s="322">
        <v>11930</v>
      </c>
      <c r="H16" s="13">
        <f t="shared" ref="H16:H17" si="6">$D$7*G16</f>
        <v>233231.5</v>
      </c>
      <c r="I16" s="354"/>
      <c r="J16" s="14">
        <v>1000</v>
      </c>
      <c r="K16" s="14">
        <v>9000</v>
      </c>
      <c r="L16" s="15">
        <v>5000</v>
      </c>
      <c r="M16" s="168">
        <f>$U16*0.2</f>
        <v>28000</v>
      </c>
      <c r="N16" s="163">
        <f>$U16*0.15</f>
        <v>21000</v>
      </c>
      <c r="O16" s="163">
        <f>($U16*0.2)-$O$35</f>
        <v>23000</v>
      </c>
      <c r="P16" s="163">
        <f>$U16*0.2</f>
        <v>28000</v>
      </c>
      <c r="Q16" s="163">
        <f>($U16*0.15)-$Q$35</f>
        <v>16000</v>
      </c>
      <c r="R16" s="169">
        <f>$U16*0.1</f>
        <v>14000</v>
      </c>
      <c r="S16" s="324">
        <v>145000</v>
      </c>
      <c r="T16" s="275">
        <f t="shared" ref="T16:T17" si="7">S16/H16</f>
        <v>0.62169989902736122</v>
      </c>
      <c r="U16" s="280">
        <f t="shared" ref="U16:U17" si="8">($S16+$S$35)-($J16+$K16+$L16+$K$35+$L$35)</f>
        <v>140000</v>
      </c>
    </row>
    <row r="17" spans="1:24" x14ac:dyDescent="0.3">
      <c r="A17" s="18" t="s">
        <v>48</v>
      </c>
      <c r="B17" s="10" t="s">
        <v>40</v>
      </c>
      <c r="C17" s="11">
        <v>70.98</v>
      </c>
      <c r="D17" s="23">
        <v>30.33</v>
      </c>
      <c r="E17" s="10" t="s">
        <v>41</v>
      </c>
      <c r="F17" s="12">
        <v>28</v>
      </c>
      <c r="G17" s="322">
        <v>12730</v>
      </c>
      <c r="H17" s="13">
        <f t="shared" si="6"/>
        <v>248871.5</v>
      </c>
      <c r="I17" s="355"/>
      <c r="J17" s="14">
        <v>1000</v>
      </c>
      <c r="K17" s="14">
        <v>9000</v>
      </c>
      <c r="L17" s="15">
        <v>5000</v>
      </c>
      <c r="M17" s="168">
        <f>$U17*0.2</f>
        <v>30000</v>
      </c>
      <c r="N17" s="163">
        <f>$U17*0.15</f>
        <v>22500</v>
      </c>
      <c r="O17" s="163">
        <f>($U17*0.2)-$O$35</f>
        <v>25000</v>
      </c>
      <c r="P17" s="163">
        <f>$U17*0.2</f>
        <v>30000</v>
      </c>
      <c r="Q17" s="163">
        <f>($U17*0.15)-$Q$35</f>
        <v>17500</v>
      </c>
      <c r="R17" s="169">
        <f>$U17*0.1</f>
        <v>15000</v>
      </c>
      <c r="S17" s="324">
        <v>155000</v>
      </c>
      <c r="T17" s="275">
        <f t="shared" si="7"/>
        <v>0.62281137052655688</v>
      </c>
      <c r="U17" s="280">
        <f t="shared" si="8"/>
        <v>150000</v>
      </c>
    </row>
    <row r="18" spans="1:24" ht="18" x14ac:dyDescent="0.3">
      <c r="A18" s="350"/>
      <c r="B18" s="350"/>
      <c r="C18" s="350"/>
      <c r="D18" s="350"/>
      <c r="E18" s="10" t="s">
        <v>42</v>
      </c>
      <c r="F18" s="12">
        <f>SUM(F15:F17)</f>
        <v>64</v>
      </c>
      <c r="G18" s="277"/>
      <c r="H18" s="277"/>
      <c r="I18" s="277"/>
      <c r="J18" s="277"/>
      <c r="K18" s="277"/>
      <c r="L18" s="277"/>
      <c r="M18" s="286"/>
      <c r="N18" s="20"/>
      <c r="O18" s="20"/>
      <c r="P18" s="20"/>
      <c r="Q18" s="20"/>
      <c r="R18" s="287"/>
      <c r="S18" s="351"/>
      <c r="T18" s="443"/>
      <c r="U18" s="281"/>
      <c r="X18" s="25"/>
    </row>
    <row r="19" spans="1:24" x14ac:dyDescent="0.3">
      <c r="A19" s="10" t="s">
        <v>49</v>
      </c>
      <c r="B19" s="10" t="s">
        <v>33</v>
      </c>
      <c r="C19" s="26">
        <v>84.98</v>
      </c>
      <c r="D19" s="18">
        <v>36.130000000000003</v>
      </c>
      <c r="E19" s="10" t="s">
        <v>34</v>
      </c>
      <c r="F19" s="12">
        <v>50</v>
      </c>
      <c r="G19" s="321">
        <v>11400</v>
      </c>
      <c r="H19" s="13">
        <f>$D$7*G19</f>
        <v>222870</v>
      </c>
      <c r="I19" s="353" t="s">
        <v>35</v>
      </c>
      <c r="J19" s="14">
        <v>1000</v>
      </c>
      <c r="K19" s="14">
        <v>9000</v>
      </c>
      <c r="L19" s="15">
        <v>10000</v>
      </c>
      <c r="M19" s="168">
        <f t="shared" ref="M19:M25" si="9">$U19*0.2</f>
        <v>31000</v>
      </c>
      <c r="N19" s="163">
        <f t="shared" ref="N19:N25" si="10">$U19*0.15</f>
        <v>23250</v>
      </c>
      <c r="O19" s="163">
        <f t="shared" ref="O19:O25" si="11">($U19*0.2)-$O$35</f>
        <v>26000</v>
      </c>
      <c r="P19" s="163">
        <f t="shared" ref="P19:P25" si="12">$U19*0.2</f>
        <v>31000</v>
      </c>
      <c r="Q19" s="163">
        <f t="shared" ref="Q19:Q25" si="13">($U19*0.15)-$Q$35</f>
        <v>18250</v>
      </c>
      <c r="R19" s="169">
        <f t="shared" ref="R19:R25" si="14">$U19*0.1</f>
        <v>15500</v>
      </c>
      <c r="S19" s="324">
        <v>165000</v>
      </c>
      <c r="T19" s="275">
        <f>S19/H19</f>
        <v>0.74034190335172967</v>
      </c>
      <c r="U19" s="280">
        <f>($S19+$S$35)-($J19+$K19+$L19+$K$35+$L$35)</f>
        <v>155000</v>
      </c>
    </row>
    <row r="20" spans="1:24" x14ac:dyDescent="0.3">
      <c r="A20" s="10" t="s">
        <v>50</v>
      </c>
      <c r="B20" s="10" t="s">
        <v>37</v>
      </c>
      <c r="C20" s="26">
        <v>84.98</v>
      </c>
      <c r="D20" s="18">
        <v>36.130000000000003</v>
      </c>
      <c r="E20" s="10" t="s">
        <v>38</v>
      </c>
      <c r="F20" s="12">
        <v>78</v>
      </c>
      <c r="G20" s="321">
        <v>11830</v>
      </c>
      <c r="H20" s="13">
        <f t="shared" ref="H20:H21" si="15">$D$7*G20</f>
        <v>231276.5</v>
      </c>
      <c r="I20" s="354"/>
      <c r="J20" s="14">
        <v>1000</v>
      </c>
      <c r="K20" s="14">
        <v>9000</v>
      </c>
      <c r="L20" s="15">
        <v>10000</v>
      </c>
      <c r="M20" s="168">
        <f t="shared" si="9"/>
        <v>32200</v>
      </c>
      <c r="N20" s="163">
        <f t="shared" si="10"/>
        <v>24150</v>
      </c>
      <c r="O20" s="163">
        <f t="shared" si="11"/>
        <v>27200</v>
      </c>
      <c r="P20" s="163">
        <f t="shared" si="12"/>
        <v>32200</v>
      </c>
      <c r="Q20" s="163">
        <f t="shared" si="13"/>
        <v>19150</v>
      </c>
      <c r="R20" s="169">
        <f t="shared" si="14"/>
        <v>16100</v>
      </c>
      <c r="S20" s="324">
        <v>171000</v>
      </c>
      <c r="T20" s="275">
        <f t="shared" ref="T20:T21" si="16">S20/H20</f>
        <v>0.73937473111189422</v>
      </c>
      <c r="U20" s="280">
        <f t="shared" ref="U20:U21" si="17">($S20+$S$35)-($J20+$K20+$L20+$K$35+$L$35)</f>
        <v>161000</v>
      </c>
    </row>
    <row r="21" spans="1:24" x14ac:dyDescent="0.3">
      <c r="A21" s="10" t="s">
        <v>51</v>
      </c>
      <c r="B21" s="10" t="s">
        <v>40</v>
      </c>
      <c r="C21" s="26">
        <v>84.98</v>
      </c>
      <c r="D21" s="18">
        <v>36.130000000000003</v>
      </c>
      <c r="E21" s="10" t="s">
        <v>41</v>
      </c>
      <c r="F21" s="12">
        <v>104</v>
      </c>
      <c r="G21" s="321">
        <v>12720</v>
      </c>
      <c r="H21" s="13">
        <f t="shared" si="15"/>
        <v>248676</v>
      </c>
      <c r="I21" s="354"/>
      <c r="J21" s="14">
        <v>1000</v>
      </c>
      <c r="K21" s="14">
        <v>9000</v>
      </c>
      <c r="L21" s="15">
        <v>10000</v>
      </c>
      <c r="M21" s="168">
        <f t="shared" si="9"/>
        <v>34800</v>
      </c>
      <c r="N21" s="163">
        <f t="shared" si="10"/>
        <v>26100</v>
      </c>
      <c r="O21" s="163">
        <f t="shared" si="11"/>
        <v>29800</v>
      </c>
      <c r="P21" s="163">
        <f t="shared" si="12"/>
        <v>34800</v>
      </c>
      <c r="Q21" s="163">
        <f t="shared" si="13"/>
        <v>21100</v>
      </c>
      <c r="R21" s="169">
        <f t="shared" si="14"/>
        <v>17400</v>
      </c>
      <c r="S21" s="324">
        <v>184000</v>
      </c>
      <c r="T21" s="275">
        <f t="shared" si="16"/>
        <v>0.7399186089530152</v>
      </c>
      <c r="U21" s="280">
        <f t="shared" si="17"/>
        <v>174000</v>
      </c>
    </row>
    <row r="22" spans="1:24" x14ac:dyDescent="0.3">
      <c r="A22" s="10" t="s">
        <v>52</v>
      </c>
      <c r="B22" s="27" t="s">
        <v>53</v>
      </c>
      <c r="C22" s="26">
        <v>84.98</v>
      </c>
      <c r="D22" s="18">
        <v>36.130000000000003</v>
      </c>
      <c r="E22" s="10" t="s">
        <v>54</v>
      </c>
      <c r="F22" s="12">
        <v>59</v>
      </c>
      <c r="G22" s="321">
        <v>13430</v>
      </c>
      <c r="H22" s="13">
        <f>$D$7*G22</f>
        <v>262556.5</v>
      </c>
      <c r="I22" s="354"/>
      <c r="J22" s="14">
        <v>1000</v>
      </c>
      <c r="K22" s="14">
        <v>9000</v>
      </c>
      <c r="L22" s="15">
        <v>10000</v>
      </c>
      <c r="M22" s="168">
        <f t="shared" si="9"/>
        <v>37000</v>
      </c>
      <c r="N22" s="163">
        <f t="shared" si="10"/>
        <v>27750</v>
      </c>
      <c r="O22" s="163">
        <f t="shared" si="11"/>
        <v>32000</v>
      </c>
      <c r="P22" s="163">
        <f t="shared" si="12"/>
        <v>37000</v>
      </c>
      <c r="Q22" s="163">
        <f t="shared" si="13"/>
        <v>22750</v>
      </c>
      <c r="R22" s="169">
        <f t="shared" si="14"/>
        <v>18500</v>
      </c>
      <c r="S22" s="324">
        <v>195000</v>
      </c>
      <c r="T22" s="275">
        <f>S22/H22</f>
        <v>0.7426972861079425</v>
      </c>
      <c r="U22" s="280">
        <f>($S22+$S$35)-($J22+$K22+$L22+$K$35+$L$35)</f>
        <v>185000</v>
      </c>
    </row>
    <row r="23" spans="1:24" x14ac:dyDescent="0.3">
      <c r="A23" s="10" t="s">
        <v>55</v>
      </c>
      <c r="B23" s="27" t="s">
        <v>56</v>
      </c>
      <c r="C23" s="26">
        <v>84.98</v>
      </c>
      <c r="D23" s="18">
        <v>36.130000000000003</v>
      </c>
      <c r="E23" s="10" t="s">
        <v>57</v>
      </c>
      <c r="F23" s="12">
        <v>65</v>
      </c>
      <c r="G23" s="321">
        <v>14000</v>
      </c>
      <c r="H23" s="13">
        <f>$D$7*G23</f>
        <v>273700</v>
      </c>
      <c r="I23" s="354"/>
      <c r="J23" s="14">
        <v>1000</v>
      </c>
      <c r="K23" s="14">
        <v>9000</v>
      </c>
      <c r="L23" s="15">
        <v>10000</v>
      </c>
      <c r="M23" s="168">
        <f t="shared" si="9"/>
        <v>38600</v>
      </c>
      <c r="N23" s="163">
        <f t="shared" si="10"/>
        <v>28950</v>
      </c>
      <c r="O23" s="163">
        <f t="shared" si="11"/>
        <v>33600</v>
      </c>
      <c r="P23" s="163">
        <f t="shared" si="12"/>
        <v>38600</v>
      </c>
      <c r="Q23" s="163">
        <f t="shared" si="13"/>
        <v>23950</v>
      </c>
      <c r="R23" s="169">
        <f t="shared" si="14"/>
        <v>19300</v>
      </c>
      <c r="S23" s="324">
        <v>203000</v>
      </c>
      <c r="T23" s="275">
        <f>S23/H23</f>
        <v>0.74168797953964194</v>
      </c>
      <c r="U23" s="280">
        <f>($S23+$S$35)-($J23+$K23+$L23+$K$35+$L$35)</f>
        <v>193000</v>
      </c>
    </row>
    <row r="24" spans="1:24" x14ac:dyDescent="0.3">
      <c r="A24" s="10" t="s">
        <v>58</v>
      </c>
      <c r="B24" s="27" t="s">
        <v>59</v>
      </c>
      <c r="C24" s="26">
        <v>84.98</v>
      </c>
      <c r="D24" s="18">
        <v>36.130000000000003</v>
      </c>
      <c r="E24" s="10" t="s">
        <v>60</v>
      </c>
      <c r="F24" s="12">
        <v>62</v>
      </c>
      <c r="G24" s="321">
        <v>15270</v>
      </c>
      <c r="H24" s="13">
        <f t="shared" ref="H24:H25" si="18">$D$7*G24</f>
        <v>298528.5</v>
      </c>
      <c r="I24" s="354"/>
      <c r="J24" s="14">
        <v>1000</v>
      </c>
      <c r="K24" s="14">
        <v>9000</v>
      </c>
      <c r="L24" s="15">
        <v>10000</v>
      </c>
      <c r="M24" s="168">
        <f t="shared" si="9"/>
        <v>42200</v>
      </c>
      <c r="N24" s="163">
        <f t="shared" si="10"/>
        <v>31650</v>
      </c>
      <c r="O24" s="163">
        <f t="shared" si="11"/>
        <v>37200</v>
      </c>
      <c r="P24" s="163">
        <f t="shared" si="12"/>
        <v>42200</v>
      </c>
      <c r="Q24" s="163">
        <f t="shared" si="13"/>
        <v>26650</v>
      </c>
      <c r="R24" s="169">
        <f t="shared" si="14"/>
        <v>21100</v>
      </c>
      <c r="S24" s="324">
        <v>221000</v>
      </c>
      <c r="T24" s="275">
        <f t="shared" ref="T24:T25" si="19">S24/H24</f>
        <v>0.74029782751060624</v>
      </c>
      <c r="U24" s="280">
        <f t="shared" ref="U24:U25" si="20">($S24+$S$35)-($J24+$K24+$L24+$K$35+$L$35)</f>
        <v>211000</v>
      </c>
    </row>
    <row r="25" spans="1:24" x14ac:dyDescent="0.3">
      <c r="A25" s="18" t="s">
        <v>61</v>
      </c>
      <c r="B25" s="27" t="s">
        <v>62</v>
      </c>
      <c r="C25" s="26">
        <v>84.98</v>
      </c>
      <c r="D25" s="18">
        <v>36.130000000000003</v>
      </c>
      <c r="E25" s="10" t="s">
        <v>63</v>
      </c>
      <c r="F25" s="12">
        <v>44</v>
      </c>
      <c r="G25" s="321">
        <v>15650</v>
      </c>
      <c r="H25" s="13">
        <f t="shared" si="18"/>
        <v>305957.5</v>
      </c>
      <c r="I25" s="355"/>
      <c r="J25" s="14">
        <v>1000</v>
      </c>
      <c r="K25" s="14">
        <v>9000</v>
      </c>
      <c r="L25" s="15">
        <v>10000</v>
      </c>
      <c r="M25" s="168">
        <f t="shared" si="9"/>
        <v>43400</v>
      </c>
      <c r="N25" s="163">
        <f t="shared" si="10"/>
        <v>32550</v>
      </c>
      <c r="O25" s="163">
        <f t="shared" si="11"/>
        <v>38400</v>
      </c>
      <c r="P25" s="163">
        <f t="shared" si="12"/>
        <v>43400</v>
      </c>
      <c r="Q25" s="163">
        <f t="shared" si="13"/>
        <v>27550</v>
      </c>
      <c r="R25" s="169">
        <f t="shared" si="14"/>
        <v>21700</v>
      </c>
      <c r="S25" s="324">
        <v>227000</v>
      </c>
      <c r="T25" s="275">
        <f t="shared" si="19"/>
        <v>0.74193311162498055</v>
      </c>
      <c r="U25" s="280">
        <f t="shared" si="20"/>
        <v>217000</v>
      </c>
    </row>
    <row r="26" spans="1:24" ht="18" x14ac:dyDescent="0.3">
      <c r="A26" s="350"/>
      <c r="B26" s="350"/>
      <c r="C26" s="350"/>
      <c r="D26" s="350"/>
      <c r="E26" s="10" t="s">
        <v>42</v>
      </c>
      <c r="F26" s="12">
        <f>SUM(F19:F25)</f>
        <v>462</v>
      </c>
      <c r="G26" s="277"/>
      <c r="H26" s="277"/>
      <c r="I26" s="277"/>
      <c r="J26" s="277"/>
      <c r="K26" s="277"/>
      <c r="L26" s="277"/>
      <c r="M26" s="285"/>
      <c r="N26" s="20"/>
      <c r="O26" s="20"/>
      <c r="P26" s="20"/>
      <c r="Q26" s="20"/>
      <c r="R26" s="287"/>
      <c r="S26" s="351"/>
      <c r="T26" s="443"/>
      <c r="U26" s="281"/>
    </row>
    <row r="27" spans="1:24" x14ac:dyDescent="0.3">
      <c r="A27" s="10" t="s">
        <v>64</v>
      </c>
      <c r="B27" s="10" t="s">
        <v>33</v>
      </c>
      <c r="C27" s="11">
        <v>84.98</v>
      </c>
      <c r="D27" s="18">
        <v>36.130000000000003</v>
      </c>
      <c r="E27" s="10" t="s">
        <v>34</v>
      </c>
      <c r="F27" s="12">
        <v>3</v>
      </c>
      <c r="G27" s="323">
        <v>11400</v>
      </c>
      <c r="H27" s="13">
        <f>$D$7*G27</f>
        <v>222870</v>
      </c>
      <c r="I27" s="353" t="s">
        <v>35</v>
      </c>
      <c r="J27" s="14">
        <v>1000</v>
      </c>
      <c r="K27" s="14">
        <v>9000</v>
      </c>
      <c r="L27" s="15">
        <v>10000</v>
      </c>
      <c r="M27" s="168">
        <f t="shared" ref="M27:M33" si="21">$U27*0.2</f>
        <v>31000</v>
      </c>
      <c r="N27" s="163">
        <f t="shared" ref="N27:N33" si="22">$U27*0.15</f>
        <v>23250</v>
      </c>
      <c r="O27" s="163">
        <f t="shared" ref="O27:O33" si="23">($U27*0.2)-$O$35</f>
        <v>26000</v>
      </c>
      <c r="P27" s="163">
        <f t="shared" ref="P27:P33" si="24">$U27*0.2</f>
        <v>31000</v>
      </c>
      <c r="Q27" s="163">
        <f t="shared" ref="Q27:Q33" si="25">($U27*0.15)-$Q$35</f>
        <v>18250</v>
      </c>
      <c r="R27" s="169">
        <f t="shared" ref="R27:R33" si="26">$U27*0.1</f>
        <v>15500</v>
      </c>
      <c r="S27" s="324">
        <v>165000</v>
      </c>
      <c r="T27" s="275">
        <f>S27/H27</f>
        <v>0.74034190335172967</v>
      </c>
      <c r="U27" s="280">
        <f>($S27+$S$35)-($J27+$K27+$L27+$K$35+$L$35)</f>
        <v>155000</v>
      </c>
    </row>
    <row r="28" spans="1:24" x14ac:dyDescent="0.3">
      <c r="A28" s="10" t="s">
        <v>65</v>
      </c>
      <c r="B28" s="10" t="s">
        <v>37</v>
      </c>
      <c r="C28" s="11">
        <v>84.98</v>
      </c>
      <c r="D28" s="18">
        <v>36.130000000000003</v>
      </c>
      <c r="E28" s="10" t="s">
        <v>38</v>
      </c>
      <c r="F28" s="12">
        <v>6</v>
      </c>
      <c r="G28" s="323">
        <v>11830</v>
      </c>
      <c r="H28" s="13">
        <f t="shared" ref="H28:H29" si="27">$D$7*G28</f>
        <v>231276.5</v>
      </c>
      <c r="I28" s="354"/>
      <c r="J28" s="14">
        <v>1000</v>
      </c>
      <c r="K28" s="14">
        <v>9000</v>
      </c>
      <c r="L28" s="15">
        <v>10000</v>
      </c>
      <c r="M28" s="168">
        <f t="shared" si="21"/>
        <v>32200</v>
      </c>
      <c r="N28" s="163">
        <f t="shared" si="22"/>
        <v>24150</v>
      </c>
      <c r="O28" s="163">
        <f t="shared" si="23"/>
        <v>27200</v>
      </c>
      <c r="P28" s="163">
        <f t="shared" si="24"/>
        <v>32200</v>
      </c>
      <c r="Q28" s="163">
        <f t="shared" si="25"/>
        <v>19150</v>
      </c>
      <c r="R28" s="169">
        <f t="shared" si="26"/>
        <v>16100</v>
      </c>
      <c r="S28" s="324">
        <v>171000</v>
      </c>
      <c r="T28" s="275">
        <f t="shared" ref="T28:T29" si="28">S28/H28</f>
        <v>0.73937473111189422</v>
      </c>
      <c r="U28" s="280">
        <f t="shared" ref="U28:U29" si="29">($S28+$S$35)-($J28+$K28+$L28+$K$35+$L$35)</f>
        <v>161000</v>
      </c>
    </row>
    <row r="29" spans="1:24" x14ac:dyDescent="0.3">
      <c r="A29" s="10" t="s">
        <v>66</v>
      </c>
      <c r="B29" s="10" t="s">
        <v>40</v>
      </c>
      <c r="C29" s="11">
        <v>84.98</v>
      </c>
      <c r="D29" s="18">
        <v>36.130000000000003</v>
      </c>
      <c r="E29" s="10" t="s">
        <v>41</v>
      </c>
      <c r="F29" s="12">
        <v>8</v>
      </c>
      <c r="G29" s="323">
        <v>12720</v>
      </c>
      <c r="H29" s="13">
        <f t="shared" si="27"/>
        <v>248676</v>
      </c>
      <c r="I29" s="354"/>
      <c r="J29" s="14">
        <v>1000</v>
      </c>
      <c r="K29" s="14">
        <v>9000</v>
      </c>
      <c r="L29" s="15">
        <v>10000</v>
      </c>
      <c r="M29" s="168">
        <f t="shared" si="21"/>
        <v>34800</v>
      </c>
      <c r="N29" s="163">
        <f t="shared" si="22"/>
        <v>26100</v>
      </c>
      <c r="O29" s="163">
        <f t="shared" si="23"/>
        <v>29800</v>
      </c>
      <c r="P29" s="163">
        <f t="shared" si="24"/>
        <v>34800</v>
      </c>
      <c r="Q29" s="163">
        <f t="shared" si="25"/>
        <v>21100</v>
      </c>
      <c r="R29" s="169">
        <f t="shared" si="26"/>
        <v>17400</v>
      </c>
      <c r="S29" s="324">
        <v>184000</v>
      </c>
      <c r="T29" s="275">
        <f t="shared" si="28"/>
        <v>0.7399186089530152</v>
      </c>
      <c r="U29" s="280">
        <f t="shared" si="29"/>
        <v>174000</v>
      </c>
    </row>
    <row r="30" spans="1:24" x14ac:dyDescent="0.3">
      <c r="A30" s="10" t="s">
        <v>67</v>
      </c>
      <c r="B30" s="27" t="s">
        <v>53</v>
      </c>
      <c r="C30" s="11">
        <v>84.98</v>
      </c>
      <c r="D30" s="18">
        <v>36.130000000000003</v>
      </c>
      <c r="E30" s="10" t="s">
        <v>54</v>
      </c>
      <c r="F30" s="12">
        <v>5</v>
      </c>
      <c r="G30" s="323">
        <v>13430</v>
      </c>
      <c r="H30" s="13">
        <f>$D$7*G30</f>
        <v>262556.5</v>
      </c>
      <c r="I30" s="354"/>
      <c r="J30" s="14">
        <v>1000</v>
      </c>
      <c r="K30" s="14">
        <v>9000</v>
      </c>
      <c r="L30" s="15">
        <v>10000</v>
      </c>
      <c r="M30" s="168">
        <f t="shared" si="21"/>
        <v>37000</v>
      </c>
      <c r="N30" s="163">
        <f t="shared" si="22"/>
        <v>27750</v>
      </c>
      <c r="O30" s="163">
        <f t="shared" si="23"/>
        <v>32000</v>
      </c>
      <c r="P30" s="163">
        <f t="shared" si="24"/>
        <v>37000</v>
      </c>
      <c r="Q30" s="163">
        <f t="shared" si="25"/>
        <v>22750</v>
      </c>
      <c r="R30" s="169">
        <f t="shared" si="26"/>
        <v>18500</v>
      </c>
      <c r="S30" s="324">
        <v>195000</v>
      </c>
      <c r="T30" s="275">
        <f>S30/H30</f>
        <v>0.7426972861079425</v>
      </c>
      <c r="U30" s="280">
        <f>($S30+$S$35)-($J30+$K30+$L30+$K$35+$L$35)</f>
        <v>185000</v>
      </c>
    </row>
    <row r="31" spans="1:24" x14ac:dyDescent="0.3">
      <c r="A31" s="10" t="s">
        <v>68</v>
      </c>
      <c r="B31" s="27" t="s">
        <v>56</v>
      </c>
      <c r="C31" s="11">
        <v>84.98</v>
      </c>
      <c r="D31" s="18">
        <v>36.130000000000003</v>
      </c>
      <c r="E31" s="10" t="s">
        <v>57</v>
      </c>
      <c r="F31" s="12">
        <v>5</v>
      </c>
      <c r="G31" s="323">
        <v>14000</v>
      </c>
      <c r="H31" s="13">
        <f>$D$7*G31</f>
        <v>273700</v>
      </c>
      <c r="I31" s="354"/>
      <c r="J31" s="14">
        <v>1000</v>
      </c>
      <c r="K31" s="14">
        <v>9000</v>
      </c>
      <c r="L31" s="15">
        <v>10000</v>
      </c>
      <c r="M31" s="168">
        <f t="shared" si="21"/>
        <v>38600</v>
      </c>
      <c r="N31" s="163">
        <f t="shared" si="22"/>
        <v>28950</v>
      </c>
      <c r="O31" s="163">
        <f t="shared" si="23"/>
        <v>33600</v>
      </c>
      <c r="P31" s="163">
        <f t="shared" si="24"/>
        <v>38600</v>
      </c>
      <c r="Q31" s="163">
        <f t="shared" si="25"/>
        <v>23950</v>
      </c>
      <c r="R31" s="169">
        <f t="shared" si="26"/>
        <v>19300</v>
      </c>
      <c r="S31" s="324">
        <v>203000</v>
      </c>
      <c r="T31" s="275">
        <f>S31/H31</f>
        <v>0.74168797953964194</v>
      </c>
      <c r="U31" s="280">
        <f>($S31+$S$35)-($J31+$K31+$L31+$K$35+$L$35)</f>
        <v>193000</v>
      </c>
    </row>
    <row r="32" spans="1:24" x14ac:dyDescent="0.3">
      <c r="A32" s="10" t="s">
        <v>69</v>
      </c>
      <c r="B32" s="27" t="s">
        <v>59</v>
      </c>
      <c r="C32" s="11">
        <v>84.98</v>
      </c>
      <c r="D32" s="18">
        <v>36.130000000000003</v>
      </c>
      <c r="E32" s="10" t="s">
        <v>60</v>
      </c>
      <c r="F32" s="12">
        <v>5</v>
      </c>
      <c r="G32" s="323">
        <v>15270</v>
      </c>
      <c r="H32" s="13">
        <f t="shared" ref="H32:H33" si="30">$D$7*G32</f>
        <v>298528.5</v>
      </c>
      <c r="I32" s="354"/>
      <c r="J32" s="14">
        <v>1000</v>
      </c>
      <c r="K32" s="14">
        <v>9000</v>
      </c>
      <c r="L32" s="15">
        <v>10000</v>
      </c>
      <c r="M32" s="168">
        <f t="shared" si="21"/>
        <v>42200</v>
      </c>
      <c r="N32" s="163">
        <f t="shared" si="22"/>
        <v>31650</v>
      </c>
      <c r="O32" s="163">
        <f t="shared" si="23"/>
        <v>37200</v>
      </c>
      <c r="P32" s="163">
        <f t="shared" si="24"/>
        <v>42200</v>
      </c>
      <c r="Q32" s="163">
        <f t="shared" si="25"/>
        <v>26650</v>
      </c>
      <c r="R32" s="169">
        <f t="shared" si="26"/>
        <v>21100</v>
      </c>
      <c r="S32" s="324">
        <v>221000</v>
      </c>
      <c r="T32" s="275">
        <f t="shared" ref="T32:T33" si="31">S32/H32</f>
        <v>0.74029782751060624</v>
      </c>
      <c r="U32" s="280">
        <f t="shared" ref="U32:U33" si="32">($S32+$S$35)-($J32+$K32+$L32+$K$35+$L$35)</f>
        <v>211000</v>
      </c>
    </row>
    <row r="33" spans="1:21" x14ac:dyDescent="0.3">
      <c r="A33" s="18" t="s">
        <v>70</v>
      </c>
      <c r="B33" s="27" t="s">
        <v>62</v>
      </c>
      <c r="C33" s="11">
        <v>84.98</v>
      </c>
      <c r="D33" s="18">
        <v>36.130000000000003</v>
      </c>
      <c r="E33" s="10" t="s">
        <v>63</v>
      </c>
      <c r="F33" s="12">
        <v>4</v>
      </c>
      <c r="G33" s="323">
        <v>15650</v>
      </c>
      <c r="H33" s="13">
        <f t="shared" si="30"/>
        <v>305957.5</v>
      </c>
      <c r="I33" s="355"/>
      <c r="J33" s="14">
        <v>1000</v>
      </c>
      <c r="K33" s="14">
        <v>9000</v>
      </c>
      <c r="L33" s="15">
        <v>10000</v>
      </c>
      <c r="M33" s="168">
        <f t="shared" si="21"/>
        <v>43400</v>
      </c>
      <c r="N33" s="163">
        <f t="shared" si="22"/>
        <v>32550</v>
      </c>
      <c r="O33" s="163">
        <f t="shared" si="23"/>
        <v>38400</v>
      </c>
      <c r="P33" s="163">
        <f t="shared" si="24"/>
        <v>43400</v>
      </c>
      <c r="Q33" s="163">
        <f t="shared" si="25"/>
        <v>27550</v>
      </c>
      <c r="R33" s="169">
        <f t="shared" si="26"/>
        <v>21700</v>
      </c>
      <c r="S33" s="324">
        <v>227000</v>
      </c>
      <c r="T33" s="275">
        <f t="shared" si="31"/>
        <v>0.74193311162498055</v>
      </c>
      <c r="U33" s="280">
        <f t="shared" si="32"/>
        <v>217000</v>
      </c>
    </row>
    <row r="34" spans="1:21" x14ac:dyDescent="0.3">
      <c r="A34" s="350"/>
      <c r="B34" s="350"/>
      <c r="C34" s="350"/>
      <c r="D34" s="350"/>
      <c r="E34" s="10" t="s">
        <v>42</v>
      </c>
      <c r="F34" s="12">
        <f>SUM(F27:F33)</f>
        <v>36</v>
      </c>
      <c r="G34" s="277"/>
      <c r="H34" s="277"/>
      <c r="I34" s="277"/>
      <c r="J34" s="277"/>
      <c r="K34" s="277"/>
      <c r="L34" s="277"/>
      <c r="M34" s="288"/>
      <c r="N34" s="173"/>
      <c r="O34" s="173"/>
      <c r="P34" s="173"/>
      <c r="Q34" s="173"/>
      <c r="R34" s="175"/>
      <c r="S34" s="173"/>
      <c r="T34" s="277"/>
      <c r="U34" s="278"/>
    </row>
    <row r="35" spans="1:21" ht="17.25" thickBot="1" x14ac:dyDescent="0.25">
      <c r="A35" s="368" t="s">
        <v>71</v>
      </c>
      <c r="B35" s="369"/>
      <c r="C35" s="369"/>
      <c r="D35" s="369"/>
      <c r="E35" s="370"/>
      <c r="F35" s="39">
        <f>SUM(F10,F14,F18,F26,F34)</f>
        <v>689</v>
      </c>
      <c r="G35" s="371" t="s">
        <v>86</v>
      </c>
      <c r="H35" s="371"/>
      <c r="I35" s="40"/>
      <c r="J35" s="41"/>
      <c r="K35" s="41">
        <v>20000</v>
      </c>
      <c r="L35" s="284">
        <v>10000</v>
      </c>
      <c r="M35" s="289"/>
      <c r="N35" s="290"/>
      <c r="O35" s="291">
        <v>5000</v>
      </c>
      <c r="P35" s="292"/>
      <c r="Q35" s="292">
        <v>5000</v>
      </c>
      <c r="R35" s="293"/>
      <c r="S35" s="44">
        <v>40000</v>
      </c>
      <c r="T35" s="282"/>
      <c r="U35" s="283"/>
    </row>
  </sheetData>
  <mergeCells count="32">
    <mergeCell ref="A1:T1"/>
    <mergeCell ref="A3:B5"/>
    <mergeCell ref="C3:H3"/>
    <mergeCell ref="I3:I6"/>
    <mergeCell ref="J3:R3"/>
    <mergeCell ref="S3:S6"/>
    <mergeCell ref="T3:T6"/>
    <mergeCell ref="U3:U6"/>
    <mergeCell ref="C4:C6"/>
    <mergeCell ref="D4:D6"/>
    <mergeCell ref="E4:F5"/>
    <mergeCell ref="G4:G6"/>
    <mergeCell ref="H4:H6"/>
    <mergeCell ref="J5:J6"/>
    <mergeCell ref="K5:K6"/>
    <mergeCell ref="L5:L6"/>
    <mergeCell ref="S18:T18"/>
    <mergeCell ref="I19:I25"/>
    <mergeCell ref="A26:D26"/>
    <mergeCell ref="S26:T26"/>
    <mergeCell ref="I7:I9"/>
    <mergeCell ref="A10:D10"/>
    <mergeCell ref="S10:T10"/>
    <mergeCell ref="I11:I13"/>
    <mergeCell ref="A14:D14"/>
    <mergeCell ref="S14:T14"/>
    <mergeCell ref="I27:I33"/>
    <mergeCell ref="A34:D34"/>
    <mergeCell ref="A35:E35"/>
    <mergeCell ref="G35:H35"/>
    <mergeCell ref="I15:I17"/>
    <mergeCell ref="A18:D18"/>
  </mergeCells>
  <phoneticPr fontId="2" type="noConversion"/>
  <pageMargins left="0.7" right="0.7" top="0.75" bottom="0.75" header="0.3" footer="0.3"/>
  <pageSetup paperSize="9" scale="68" orientation="landscape" r:id="rId1"/>
  <colBreaks count="1" manualBreakCount="1">
    <brk id="21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7FCB-0B47-4400-887B-B30BBD42496C}">
  <sheetPr>
    <tabColor rgb="FF92D050"/>
    <pageSetUpPr fitToPage="1"/>
  </sheetPr>
  <dimension ref="A1:X35"/>
  <sheetViews>
    <sheetView zoomScaleNormal="100" zoomScaleSheetLayoutView="100" workbookViewId="0">
      <selection activeCell="I7" sqref="I7:I9"/>
    </sheetView>
  </sheetViews>
  <sheetFormatPr defaultRowHeight="16.5" x14ac:dyDescent="0.3"/>
  <cols>
    <col min="1" max="4" width="7.75" customWidth="1"/>
    <col min="5" max="5" width="6.75" customWidth="1"/>
    <col min="6" max="6" width="6.75" style="31" customWidth="1"/>
    <col min="7" max="8" width="8.75" customWidth="1"/>
    <col min="9" max="9" width="7.75" style="25" customWidth="1"/>
    <col min="10" max="18" width="8.625" style="46" customWidth="1"/>
    <col min="19" max="20" width="8.625" customWidth="1"/>
    <col min="21" max="21" width="10.25" customWidth="1"/>
    <col min="22" max="23" width="10.75" customWidth="1"/>
  </cols>
  <sheetData>
    <row r="1" spans="1:23" ht="31.5" x14ac:dyDescent="0.3">
      <c r="A1" s="325" t="s">
        <v>138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</row>
    <row r="2" spans="1:23" x14ac:dyDescent="0.3">
      <c r="F2"/>
      <c r="S2" s="1" t="s">
        <v>137</v>
      </c>
      <c r="T2" s="2" t="s">
        <v>1</v>
      </c>
      <c r="U2" s="2"/>
    </row>
    <row r="3" spans="1:23" ht="17.25" thickBot="1" x14ac:dyDescent="0.35">
      <c r="A3" s="330" t="s">
        <v>2</v>
      </c>
      <c r="B3" s="331"/>
      <c r="C3" s="334" t="s">
        <v>3</v>
      </c>
      <c r="D3" s="334"/>
      <c r="E3" s="334"/>
      <c r="F3" s="334"/>
      <c r="G3" s="334"/>
      <c r="H3" s="334"/>
      <c r="I3" s="344" t="s">
        <v>4</v>
      </c>
      <c r="J3" s="492" t="s">
        <v>5</v>
      </c>
      <c r="K3" s="493"/>
      <c r="L3" s="493"/>
      <c r="M3" s="493"/>
      <c r="N3" s="493"/>
      <c r="O3" s="493"/>
      <c r="P3" s="493"/>
      <c r="Q3" s="493"/>
      <c r="R3" s="493"/>
      <c r="S3" s="463" t="s">
        <v>6</v>
      </c>
      <c r="T3" s="464" t="s">
        <v>7</v>
      </c>
      <c r="U3" s="465" t="s">
        <v>130</v>
      </c>
      <c r="V3" s="3" t="s">
        <v>8</v>
      </c>
    </row>
    <row r="4" spans="1:23" x14ac:dyDescent="0.3">
      <c r="A4" s="439"/>
      <c r="B4" s="440"/>
      <c r="C4" s="326" t="s">
        <v>9</v>
      </c>
      <c r="D4" s="340" t="s">
        <v>10</v>
      </c>
      <c r="E4" s="374" t="s">
        <v>2</v>
      </c>
      <c r="F4" s="375"/>
      <c r="G4" s="326" t="s">
        <v>11</v>
      </c>
      <c r="H4" s="326" t="s">
        <v>12</v>
      </c>
      <c r="I4" s="345"/>
      <c r="J4" s="48" t="s">
        <v>13</v>
      </c>
      <c r="K4" s="48" t="s">
        <v>14</v>
      </c>
      <c r="L4" s="303" t="s">
        <v>15</v>
      </c>
      <c r="M4" s="263" t="s">
        <v>95</v>
      </c>
      <c r="N4" s="264" t="s">
        <v>96</v>
      </c>
      <c r="O4" s="265" t="s">
        <v>97</v>
      </c>
      <c r="P4" s="264" t="s">
        <v>98</v>
      </c>
      <c r="Q4" s="264" t="s">
        <v>134</v>
      </c>
      <c r="R4" s="266" t="s">
        <v>124</v>
      </c>
      <c r="S4" s="402"/>
      <c r="T4" s="447"/>
      <c r="U4" s="466"/>
      <c r="V4" s="6">
        <v>0.05</v>
      </c>
    </row>
    <row r="5" spans="1:23" x14ac:dyDescent="0.3">
      <c r="A5" s="332"/>
      <c r="B5" s="333"/>
      <c r="C5" s="327"/>
      <c r="D5" s="341"/>
      <c r="E5" s="376"/>
      <c r="F5" s="333"/>
      <c r="G5" s="327"/>
      <c r="H5" s="327"/>
      <c r="I5" s="345"/>
      <c r="J5" s="494" t="s">
        <v>24</v>
      </c>
      <c r="K5" s="494" t="s">
        <v>25</v>
      </c>
      <c r="L5" s="496" t="s">
        <v>81</v>
      </c>
      <c r="M5" s="184">
        <v>0.2</v>
      </c>
      <c r="N5" s="185">
        <v>0.15</v>
      </c>
      <c r="O5" s="185">
        <v>0.2</v>
      </c>
      <c r="P5" s="185">
        <v>0.2</v>
      </c>
      <c r="Q5" s="185">
        <v>0.15</v>
      </c>
      <c r="R5" s="186">
        <v>0.1</v>
      </c>
      <c r="S5" s="347"/>
      <c r="T5" s="448"/>
      <c r="U5" s="466"/>
      <c r="V5" s="6"/>
    </row>
    <row r="6" spans="1:23" ht="21" x14ac:dyDescent="0.3">
      <c r="A6" s="191" t="s">
        <v>21</v>
      </c>
      <c r="B6" s="7" t="s">
        <v>22</v>
      </c>
      <c r="C6" s="327"/>
      <c r="D6" s="341"/>
      <c r="E6" s="7" t="s">
        <v>21</v>
      </c>
      <c r="F6" s="7" t="s">
        <v>23</v>
      </c>
      <c r="G6" s="327"/>
      <c r="H6" s="327"/>
      <c r="I6" s="346"/>
      <c r="J6" s="495"/>
      <c r="K6" s="495"/>
      <c r="L6" s="497"/>
      <c r="M6" s="93" t="s">
        <v>28</v>
      </c>
      <c r="N6" s="8" t="s">
        <v>126</v>
      </c>
      <c r="O6" s="8" t="s">
        <v>127</v>
      </c>
      <c r="P6" s="8" t="s">
        <v>128</v>
      </c>
      <c r="Q6" s="8" t="s">
        <v>119</v>
      </c>
      <c r="R6" s="180" t="s">
        <v>129</v>
      </c>
      <c r="S6" s="347"/>
      <c r="T6" s="448"/>
      <c r="U6" s="466"/>
    </row>
    <row r="7" spans="1:23" x14ac:dyDescent="0.3">
      <c r="A7" s="195" t="s">
        <v>32</v>
      </c>
      <c r="B7" s="10" t="s">
        <v>33</v>
      </c>
      <c r="C7" s="11">
        <v>44.98</v>
      </c>
      <c r="D7" s="10">
        <v>19.55</v>
      </c>
      <c r="E7" s="10" t="s">
        <v>34</v>
      </c>
      <c r="F7" s="12">
        <v>15</v>
      </c>
      <c r="G7" s="299">
        <v>14000</v>
      </c>
      <c r="H7" s="52">
        <f>$D$7*G7</f>
        <v>273700</v>
      </c>
      <c r="I7" s="430" t="s">
        <v>35</v>
      </c>
      <c r="J7" s="15">
        <v>5000</v>
      </c>
      <c r="K7" s="15">
        <v>5000</v>
      </c>
      <c r="L7" s="15">
        <v>5000</v>
      </c>
      <c r="M7" s="168">
        <f>$U7*0.2</f>
        <v>21000</v>
      </c>
      <c r="N7" s="163">
        <f>$U7*0.15</f>
        <v>15750</v>
      </c>
      <c r="O7" s="163">
        <f>($U7*0.2)-$O$35</f>
        <v>16000</v>
      </c>
      <c r="P7" s="163">
        <f>$U7*0.2</f>
        <v>21000</v>
      </c>
      <c r="Q7" s="163">
        <f>($U7*0.15)-$Q$35</f>
        <v>10750</v>
      </c>
      <c r="R7" s="169">
        <f>$U7*0.1</f>
        <v>10500</v>
      </c>
      <c r="S7" s="274">
        <v>110000</v>
      </c>
      <c r="T7" s="275">
        <f>S7/H7</f>
        <v>0.40189989039093899</v>
      </c>
      <c r="U7" s="280">
        <f>($S7+$S$35)-($J7+$K7+$L7+$K$35+$L$35)</f>
        <v>105000</v>
      </c>
      <c r="V7" s="57"/>
      <c r="W7" s="57"/>
    </row>
    <row r="8" spans="1:23" x14ac:dyDescent="0.3">
      <c r="A8" s="195" t="s">
        <v>36</v>
      </c>
      <c r="B8" s="10" t="s">
        <v>37</v>
      </c>
      <c r="C8" s="11">
        <v>44.98</v>
      </c>
      <c r="D8" s="10">
        <v>19.55</v>
      </c>
      <c r="E8" s="10" t="s">
        <v>38</v>
      </c>
      <c r="F8" s="12">
        <v>30</v>
      </c>
      <c r="G8" s="299">
        <v>14850</v>
      </c>
      <c r="H8" s="52">
        <f>$D$7*G8+0.5</f>
        <v>290318</v>
      </c>
      <c r="I8" s="431"/>
      <c r="J8" s="15">
        <v>5000</v>
      </c>
      <c r="K8" s="15">
        <v>5000</v>
      </c>
      <c r="L8" s="15">
        <v>5000</v>
      </c>
      <c r="M8" s="168">
        <f>$U8*0.2</f>
        <v>22400</v>
      </c>
      <c r="N8" s="163">
        <f>$U8*0.15</f>
        <v>16800</v>
      </c>
      <c r="O8" s="163">
        <f>($U8*0.2)-$O$35</f>
        <v>17400</v>
      </c>
      <c r="P8" s="163">
        <f>$U8*0.2</f>
        <v>22400</v>
      </c>
      <c r="Q8" s="163">
        <f>($U8*0.15)-$Q$35</f>
        <v>11800</v>
      </c>
      <c r="R8" s="169">
        <f>$U8*0.1</f>
        <v>11200</v>
      </c>
      <c r="S8" s="274">
        <v>117000</v>
      </c>
      <c r="T8" s="275">
        <f t="shared" ref="T8:T9" si="0">S8/H8</f>
        <v>0.40300635854476813</v>
      </c>
      <c r="U8" s="280">
        <f t="shared" ref="U8:U9" si="1">($S8+$S$35)-($J8+$K8+$L8+$K$35+$L$35)</f>
        <v>112000</v>
      </c>
      <c r="V8" s="57"/>
      <c r="W8" s="57"/>
    </row>
    <row r="9" spans="1:23" x14ac:dyDescent="0.3">
      <c r="A9" s="192" t="s">
        <v>39</v>
      </c>
      <c r="B9" s="10" t="s">
        <v>40</v>
      </c>
      <c r="C9" s="11">
        <v>44.98</v>
      </c>
      <c r="D9" s="10">
        <v>19.55</v>
      </c>
      <c r="E9" s="10" t="s">
        <v>41</v>
      </c>
      <c r="F9" s="12">
        <v>34</v>
      </c>
      <c r="G9" s="299">
        <v>15700</v>
      </c>
      <c r="H9" s="52">
        <f>$D$7*G9</f>
        <v>306935</v>
      </c>
      <c r="I9" s="432"/>
      <c r="J9" s="15">
        <v>5000</v>
      </c>
      <c r="K9" s="15">
        <v>5000</v>
      </c>
      <c r="L9" s="15">
        <v>5000</v>
      </c>
      <c r="M9" s="168">
        <f>$U9*0.2</f>
        <v>23600</v>
      </c>
      <c r="N9" s="163">
        <f>$U9*0.15</f>
        <v>17700</v>
      </c>
      <c r="O9" s="163">
        <f>($U9*0.2)-$O$35</f>
        <v>18600</v>
      </c>
      <c r="P9" s="163">
        <f>$U9*0.2</f>
        <v>23600</v>
      </c>
      <c r="Q9" s="163">
        <f>($U9*0.15)-$Q$35</f>
        <v>12700</v>
      </c>
      <c r="R9" s="169">
        <f>$U9*0.1</f>
        <v>11800</v>
      </c>
      <c r="S9" s="274">
        <v>123000</v>
      </c>
      <c r="T9" s="275">
        <f t="shared" si="0"/>
        <v>0.40073631224852169</v>
      </c>
      <c r="U9" s="280">
        <f t="shared" si="1"/>
        <v>118000</v>
      </c>
      <c r="V9" s="57"/>
      <c r="W9" s="57"/>
    </row>
    <row r="10" spans="1:23" ht="18" x14ac:dyDescent="0.3">
      <c r="A10" s="356"/>
      <c r="B10" s="357"/>
      <c r="C10" s="357"/>
      <c r="D10" s="358"/>
      <c r="E10" s="19" t="s">
        <v>42</v>
      </c>
      <c r="F10" s="12">
        <f>SUM(F7:F9)</f>
        <v>79</v>
      </c>
      <c r="G10" s="277"/>
      <c r="H10" s="277"/>
      <c r="I10" s="277"/>
      <c r="J10" s="277"/>
      <c r="K10" s="277"/>
      <c r="L10" s="277"/>
      <c r="M10" s="286"/>
      <c r="N10" s="20"/>
      <c r="O10" s="20"/>
      <c r="P10" s="20"/>
      <c r="Q10" s="20"/>
      <c r="R10" s="287"/>
      <c r="S10" s="351"/>
      <c r="T10" s="443"/>
      <c r="U10" s="281"/>
      <c r="V10" s="57"/>
      <c r="W10" s="57"/>
    </row>
    <row r="11" spans="1:23" x14ac:dyDescent="0.3">
      <c r="A11" s="194" t="s">
        <v>43</v>
      </c>
      <c r="B11" s="10" t="s">
        <v>33</v>
      </c>
      <c r="C11" s="11">
        <v>49.99</v>
      </c>
      <c r="D11" s="10">
        <v>22.18</v>
      </c>
      <c r="E11" s="10" t="s">
        <v>34</v>
      </c>
      <c r="F11" s="12">
        <v>9</v>
      </c>
      <c r="G11" s="299">
        <v>14000</v>
      </c>
      <c r="H11" s="52">
        <f>$D$11*G11</f>
        <v>310520</v>
      </c>
      <c r="I11" s="430" t="s">
        <v>35</v>
      </c>
      <c r="J11" s="15">
        <v>5000</v>
      </c>
      <c r="K11" s="15">
        <v>5000</v>
      </c>
      <c r="L11" s="15">
        <v>5000</v>
      </c>
      <c r="M11" s="168">
        <f>$U11*0.2</f>
        <v>24000</v>
      </c>
      <c r="N11" s="163">
        <f>$U11*0.15</f>
        <v>18000</v>
      </c>
      <c r="O11" s="163">
        <f>($U11*0.2)-$O$35</f>
        <v>19000</v>
      </c>
      <c r="P11" s="163">
        <f>$U11*0.2</f>
        <v>24000</v>
      </c>
      <c r="Q11" s="163">
        <f>($U11*0.15)-$Q$35</f>
        <v>13000</v>
      </c>
      <c r="R11" s="169">
        <f>$U11*0.1</f>
        <v>12000</v>
      </c>
      <c r="S11" s="274">
        <v>125000</v>
      </c>
      <c r="T11" s="275">
        <f>S11/H11</f>
        <v>0.40255056035038</v>
      </c>
      <c r="U11" s="280">
        <f>($S11+$S$35)-($J11+$K11+$L11+$K$35+$L$35)</f>
        <v>120000</v>
      </c>
      <c r="V11" s="57"/>
      <c r="W11" s="57"/>
    </row>
    <row r="12" spans="1:23" x14ac:dyDescent="0.3">
      <c r="A12" s="195" t="s">
        <v>44</v>
      </c>
      <c r="B12" s="10" t="s">
        <v>37</v>
      </c>
      <c r="C12" s="11">
        <v>49.99</v>
      </c>
      <c r="D12" s="10">
        <v>22.18</v>
      </c>
      <c r="E12" s="10" t="s">
        <v>38</v>
      </c>
      <c r="F12" s="12">
        <v>18</v>
      </c>
      <c r="G12" s="299">
        <v>14850</v>
      </c>
      <c r="H12" s="52">
        <f>$D$11*G12</f>
        <v>329373</v>
      </c>
      <c r="I12" s="431"/>
      <c r="J12" s="15">
        <v>5000</v>
      </c>
      <c r="K12" s="15">
        <v>5000</v>
      </c>
      <c r="L12" s="15">
        <v>5000</v>
      </c>
      <c r="M12" s="168">
        <f>$U12*0.2</f>
        <v>25400</v>
      </c>
      <c r="N12" s="163">
        <f>$U12*0.15</f>
        <v>19050</v>
      </c>
      <c r="O12" s="163">
        <f>($U12*0.2)-$O$35</f>
        <v>20400</v>
      </c>
      <c r="P12" s="163">
        <f>$U12*0.2</f>
        <v>25400</v>
      </c>
      <c r="Q12" s="163">
        <f>($U12*0.15)-$Q$35</f>
        <v>14050</v>
      </c>
      <c r="R12" s="169">
        <f>$U12*0.1</f>
        <v>12700</v>
      </c>
      <c r="S12" s="274">
        <v>132000</v>
      </c>
      <c r="T12" s="275">
        <f t="shared" ref="T12:T13" si="2">S12/H12</f>
        <v>0.40076144674882275</v>
      </c>
      <c r="U12" s="280">
        <f t="shared" ref="U12:U13" si="3">($S12+$S$35)-($J12+$K12+$L12+$K$35+$L$35)</f>
        <v>127000</v>
      </c>
      <c r="V12" s="57"/>
      <c r="W12" s="57"/>
    </row>
    <row r="13" spans="1:23" x14ac:dyDescent="0.3">
      <c r="A13" s="192" t="s">
        <v>45</v>
      </c>
      <c r="B13" s="10" t="s">
        <v>40</v>
      </c>
      <c r="C13" s="11">
        <v>49.99</v>
      </c>
      <c r="D13" s="10">
        <v>22.18</v>
      </c>
      <c r="E13" s="10" t="s">
        <v>41</v>
      </c>
      <c r="F13" s="12">
        <v>21</v>
      </c>
      <c r="G13" s="299">
        <v>15700</v>
      </c>
      <c r="H13" s="52">
        <f>$D$11*G13</f>
        <v>348226</v>
      </c>
      <c r="I13" s="432"/>
      <c r="J13" s="15">
        <v>5000</v>
      </c>
      <c r="K13" s="15">
        <v>5000</v>
      </c>
      <c r="L13" s="15">
        <v>5000</v>
      </c>
      <c r="M13" s="168">
        <f>$U13*0.2</f>
        <v>27000</v>
      </c>
      <c r="N13" s="163">
        <f>$U13*0.15</f>
        <v>20250</v>
      </c>
      <c r="O13" s="163">
        <f>($U13*0.2)-$O$35</f>
        <v>22000</v>
      </c>
      <c r="P13" s="163">
        <f>$U13*0.2</f>
        <v>27000</v>
      </c>
      <c r="Q13" s="163">
        <f>($U13*0.15)-$Q$35</f>
        <v>15250</v>
      </c>
      <c r="R13" s="169">
        <f>$U13*0.1</f>
        <v>13500</v>
      </c>
      <c r="S13" s="274">
        <v>140000</v>
      </c>
      <c r="T13" s="275">
        <f t="shared" si="2"/>
        <v>0.40203775708878714</v>
      </c>
      <c r="U13" s="280">
        <f t="shared" si="3"/>
        <v>135000</v>
      </c>
      <c r="V13" s="57"/>
      <c r="W13" s="57"/>
    </row>
    <row r="14" spans="1:23" ht="18" x14ac:dyDescent="0.3">
      <c r="A14" s="356"/>
      <c r="B14" s="357"/>
      <c r="C14" s="357"/>
      <c r="D14" s="358"/>
      <c r="E14" s="10" t="s">
        <v>42</v>
      </c>
      <c r="F14" s="12">
        <f>SUM(F11:F13)</f>
        <v>48</v>
      </c>
      <c r="G14" s="277"/>
      <c r="H14" s="277"/>
      <c r="I14" s="277"/>
      <c r="J14" s="277"/>
      <c r="K14" s="277"/>
      <c r="L14" s="277"/>
      <c r="M14" s="286"/>
      <c r="N14" s="20"/>
      <c r="O14" s="20"/>
      <c r="P14" s="20"/>
      <c r="Q14" s="20"/>
      <c r="R14" s="287"/>
      <c r="S14" s="351"/>
      <c r="T14" s="443"/>
      <c r="U14" s="281"/>
      <c r="V14" s="57"/>
      <c r="W14" s="57"/>
    </row>
    <row r="15" spans="1:23" x14ac:dyDescent="0.3">
      <c r="A15" s="195" t="s">
        <v>46</v>
      </c>
      <c r="B15" s="10" t="s">
        <v>33</v>
      </c>
      <c r="C15" s="11">
        <v>70.98</v>
      </c>
      <c r="D15" s="23">
        <v>30.33</v>
      </c>
      <c r="E15" s="10" t="s">
        <v>34</v>
      </c>
      <c r="F15" s="12">
        <v>12</v>
      </c>
      <c r="G15" s="300">
        <v>14000</v>
      </c>
      <c r="H15" s="52">
        <f>$D$15*G15</f>
        <v>424620</v>
      </c>
      <c r="I15" s="430" t="s">
        <v>35</v>
      </c>
      <c r="J15" s="15">
        <v>5000</v>
      </c>
      <c r="K15" s="15">
        <v>5000</v>
      </c>
      <c r="L15" s="15">
        <v>5000</v>
      </c>
      <c r="M15" s="168">
        <f>$U15*0.2</f>
        <v>33000</v>
      </c>
      <c r="N15" s="163">
        <f>$U15*0.15</f>
        <v>24750</v>
      </c>
      <c r="O15" s="163">
        <f>($U15*0.2)-$O$35</f>
        <v>28000</v>
      </c>
      <c r="P15" s="163">
        <f>$U15*0.2</f>
        <v>33000</v>
      </c>
      <c r="Q15" s="163">
        <f>($U15*0.15)-$Q$35</f>
        <v>19750</v>
      </c>
      <c r="R15" s="169">
        <f>$U15*0.1</f>
        <v>16500</v>
      </c>
      <c r="S15" s="274">
        <v>170000</v>
      </c>
      <c r="T15" s="275">
        <f>S15/H15</f>
        <v>0.40035796712354577</v>
      </c>
      <c r="U15" s="280">
        <f>($S15+$S$35)-($J15+$K15+$L15+$K$35+$L$35)</f>
        <v>165000</v>
      </c>
      <c r="V15" s="57"/>
      <c r="W15" s="57"/>
    </row>
    <row r="16" spans="1:23" x14ac:dyDescent="0.3">
      <c r="A16" s="195" t="s">
        <v>47</v>
      </c>
      <c r="B16" s="10" t="s">
        <v>37</v>
      </c>
      <c r="C16" s="11">
        <v>70.98</v>
      </c>
      <c r="D16" s="23">
        <v>30.33</v>
      </c>
      <c r="E16" s="10" t="s">
        <v>38</v>
      </c>
      <c r="F16" s="12">
        <v>24</v>
      </c>
      <c r="G16" s="300">
        <v>14850</v>
      </c>
      <c r="H16" s="52">
        <f>$D$15*G16+0.5</f>
        <v>450401</v>
      </c>
      <c r="I16" s="431"/>
      <c r="J16" s="15">
        <v>5000</v>
      </c>
      <c r="K16" s="15">
        <v>5000</v>
      </c>
      <c r="L16" s="15">
        <v>5000</v>
      </c>
      <c r="M16" s="168">
        <f>$U16*0.2</f>
        <v>35200</v>
      </c>
      <c r="N16" s="163">
        <f>$U16*0.15</f>
        <v>26400</v>
      </c>
      <c r="O16" s="163">
        <f>($U16*0.2)-$O$35</f>
        <v>30200</v>
      </c>
      <c r="P16" s="163">
        <f>$U16*0.2</f>
        <v>35200</v>
      </c>
      <c r="Q16" s="163">
        <f>($U16*0.15)-$Q$35</f>
        <v>21400</v>
      </c>
      <c r="R16" s="169">
        <f>$U16*0.1</f>
        <v>17600</v>
      </c>
      <c r="S16" s="274">
        <v>181000</v>
      </c>
      <c r="T16" s="275">
        <f t="shared" ref="T16:T17" si="4">S16/H16</f>
        <v>0.40186411664272503</v>
      </c>
      <c r="U16" s="280">
        <f t="shared" ref="U16:U17" si="5">($S16+$S$35)-($J16+$K16+$L16+$K$35+$L$35)</f>
        <v>176000</v>
      </c>
      <c r="V16" s="57"/>
      <c r="W16" s="57"/>
    </row>
    <row r="17" spans="1:24" x14ac:dyDescent="0.3">
      <c r="A17" s="192" t="s">
        <v>48</v>
      </c>
      <c r="B17" s="10" t="s">
        <v>40</v>
      </c>
      <c r="C17" s="11">
        <v>70.98</v>
      </c>
      <c r="D17" s="23">
        <v>30.33</v>
      </c>
      <c r="E17" s="10" t="s">
        <v>41</v>
      </c>
      <c r="F17" s="12">
        <v>28</v>
      </c>
      <c r="G17" s="300">
        <v>15700</v>
      </c>
      <c r="H17" s="52">
        <f>$D$15*G17</f>
        <v>476181</v>
      </c>
      <c r="I17" s="432"/>
      <c r="J17" s="15">
        <v>5000</v>
      </c>
      <c r="K17" s="15">
        <v>5000</v>
      </c>
      <c r="L17" s="15">
        <v>5000</v>
      </c>
      <c r="M17" s="168">
        <f>$U17*0.2</f>
        <v>37200</v>
      </c>
      <c r="N17" s="163">
        <f>$U17*0.15</f>
        <v>27900</v>
      </c>
      <c r="O17" s="163">
        <f>($U17*0.2)-$O$35</f>
        <v>32200</v>
      </c>
      <c r="P17" s="163">
        <f>$U17*0.2</f>
        <v>37200</v>
      </c>
      <c r="Q17" s="163">
        <f>($U17*0.15)-$Q$35</f>
        <v>22900</v>
      </c>
      <c r="R17" s="169">
        <f>$U17*0.1</f>
        <v>18600</v>
      </c>
      <c r="S17" s="274">
        <v>191000</v>
      </c>
      <c r="T17" s="275">
        <f t="shared" si="4"/>
        <v>0.40110798204884279</v>
      </c>
      <c r="U17" s="280">
        <f t="shared" si="5"/>
        <v>186000</v>
      </c>
      <c r="V17" s="57"/>
      <c r="W17" s="57"/>
    </row>
    <row r="18" spans="1:24" ht="18" x14ac:dyDescent="0.3">
      <c r="A18" s="349"/>
      <c r="B18" s="350"/>
      <c r="C18" s="350"/>
      <c r="D18" s="350"/>
      <c r="E18" s="10" t="s">
        <v>42</v>
      </c>
      <c r="F18" s="12">
        <f>SUM(F15:F17)</f>
        <v>64</v>
      </c>
      <c r="G18" s="277"/>
      <c r="H18" s="277"/>
      <c r="I18" s="277"/>
      <c r="J18" s="277"/>
      <c r="K18" s="277"/>
      <c r="L18" s="277"/>
      <c r="M18" s="286"/>
      <c r="N18" s="20"/>
      <c r="O18" s="20"/>
      <c r="P18" s="20"/>
      <c r="Q18" s="20"/>
      <c r="R18" s="287"/>
      <c r="S18" s="351"/>
      <c r="T18" s="443"/>
      <c r="U18" s="281"/>
      <c r="V18" s="57"/>
      <c r="W18" s="57"/>
      <c r="X18" s="25"/>
    </row>
    <row r="19" spans="1:24" x14ac:dyDescent="0.3">
      <c r="A19" s="195" t="s">
        <v>49</v>
      </c>
      <c r="B19" s="10" t="s">
        <v>33</v>
      </c>
      <c r="C19" s="26">
        <v>84.98</v>
      </c>
      <c r="D19" s="18">
        <v>36.130000000000003</v>
      </c>
      <c r="E19" s="10" t="s">
        <v>34</v>
      </c>
      <c r="F19" s="12">
        <v>50</v>
      </c>
      <c r="G19" s="299">
        <v>13700</v>
      </c>
      <c r="H19" s="52">
        <f>$D$19*G19</f>
        <v>494981.00000000006</v>
      </c>
      <c r="I19" s="430" t="s">
        <v>35</v>
      </c>
      <c r="J19" s="15">
        <v>5000</v>
      </c>
      <c r="K19" s="15">
        <v>5000</v>
      </c>
      <c r="L19" s="15">
        <v>10000</v>
      </c>
      <c r="M19" s="168">
        <f t="shared" ref="M19:M25" si="6">$U19*0.2</f>
        <v>37600</v>
      </c>
      <c r="N19" s="163">
        <f t="shared" ref="N19:N25" si="7">$U19*0.15</f>
        <v>28200</v>
      </c>
      <c r="O19" s="163">
        <f t="shared" ref="O19:O25" si="8">($U19*0.2)-$O$35</f>
        <v>32600</v>
      </c>
      <c r="P19" s="163">
        <f t="shared" ref="P19:P25" si="9">$U19*0.2</f>
        <v>37600</v>
      </c>
      <c r="Q19" s="163">
        <f t="shared" ref="Q19:Q25" si="10">($U19*0.15)-$Q$35</f>
        <v>23200</v>
      </c>
      <c r="R19" s="169">
        <f t="shared" ref="R19:R25" si="11">$U19*0.1</f>
        <v>18800</v>
      </c>
      <c r="S19" s="274">
        <v>198000</v>
      </c>
      <c r="T19" s="275">
        <f>S19/H19</f>
        <v>0.40001535412470374</v>
      </c>
      <c r="U19" s="280">
        <f>($S19+$S$35)-($J19+$K19+$L19+$K$35+$L$35)</f>
        <v>188000</v>
      </c>
      <c r="V19" s="57"/>
      <c r="W19" s="57"/>
    </row>
    <row r="20" spans="1:24" x14ac:dyDescent="0.3">
      <c r="A20" s="195" t="s">
        <v>50</v>
      </c>
      <c r="B20" s="10" t="s">
        <v>37</v>
      </c>
      <c r="C20" s="26">
        <v>84.98</v>
      </c>
      <c r="D20" s="18">
        <v>36.130000000000003</v>
      </c>
      <c r="E20" s="10" t="s">
        <v>38</v>
      </c>
      <c r="F20" s="12">
        <v>78</v>
      </c>
      <c r="G20" s="299">
        <v>14550</v>
      </c>
      <c r="H20" s="52">
        <f>$D$19*G20+0.5</f>
        <v>525692</v>
      </c>
      <c r="I20" s="431"/>
      <c r="J20" s="15">
        <v>5000</v>
      </c>
      <c r="K20" s="15">
        <v>5000</v>
      </c>
      <c r="L20" s="15">
        <v>10000</v>
      </c>
      <c r="M20" s="168">
        <f t="shared" si="6"/>
        <v>40200</v>
      </c>
      <c r="N20" s="163">
        <f t="shared" si="7"/>
        <v>30150</v>
      </c>
      <c r="O20" s="163">
        <f t="shared" si="8"/>
        <v>35200</v>
      </c>
      <c r="P20" s="163">
        <f t="shared" si="9"/>
        <v>40200</v>
      </c>
      <c r="Q20" s="163">
        <f t="shared" si="10"/>
        <v>25150</v>
      </c>
      <c r="R20" s="169">
        <f t="shared" si="11"/>
        <v>20100</v>
      </c>
      <c r="S20" s="274">
        <v>211000</v>
      </c>
      <c r="T20" s="275">
        <f t="shared" ref="T20:T21" si="12">S20/H20</f>
        <v>0.40137571049207521</v>
      </c>
      <c r="U20" s="280">
        <f t="shared" ref="U20:U21" si="13">($S20+$S$35)-($J20+$K20+$L20+$K$35+$L$35)</f>
        <v>201000</v>
      </c>
      <c r="V20" s="57"/>
      <c r="W20" s="57"/>
    </row>
    <row r="21" spans="1:24" x14ac:dyDescent="0.3">
      <c r="A21" s="195" t="s">
        <v>51</v>
      </c>
      <c r="B21" s="10" t="s">
        <v>40</v>
      </c>
      <c r="C21" s="26">
        <v>84.98</v>
      </c>
      <c r="D21" s="18">
        <v>36.130000000000003</v>
      </c>
      <c r="E21" s="10" t="s">
        <v>41</v>
      </c>
      <c r="F21" s="12">
        <v>104</v>
      </c>
      <c r="G21" s="299">
        <v>15400</v>
      </c>
      <c r="H21" s="52">
        <f>$D$19*G21</f>
        <v>556402</v>
      </c>
      <c r="I21" s="431"/>
      <c r="J21" s="15">
        <v>5000</v>
      </c>
      <c r="K21" s="15">
        <v>5000</v>
      </c>
      <c r="L21" s="15">
        <v>10000</v>
      </c>
      <c r="M21" s="168">
        <f t="shared" si="6"/>
        <v>42600</v>
      </c>
      <c r="N21" s="163">
        <f t="shared" si="7"/>
        <v>31950</v>
      </c>
      <c r="O21" s="163">
        <f t="shared" si="8"/>
        <v>37600</v>
      </c>
      <c r="P21" s="163">
        <f t="shared" si="9"/>
        <v>42600</v>
      </c>
      <c r="Q21" s="163">
        <f t="shared" si="10"/>
        <v>26950</v>
      </c>
      <c r="R21" s="169">
        <f t="shared" si="11"/>
        <v>21300</v>
      </c>
      <c r="S21" s="274">
        <v>223000</v>
      </c>
      <c r="T21" s="275">
        <f t="shared" si="12"/>
        <v>0.40078935733516413</v>
      </c>
      <c r="U21" s="280">
        <f t="shared" si="13"/>
        <v>213000</v>
      </c>
      <c r="V21" s="57"/>
      <c r="W21" s="57"/>
    </row>
    <row r="22" spans="1:24" x14ac:dyDescent="0.3">
      <c r="A22" s="195" t="s">
        <v>52</v>
      </c>
      <c r="B22" s="27" t="s">
        <v>53</v>
      </c>
      <c r="C22" s="26">
        <v>84.98</v>
      </c>
      <c r="D22" s="18">
        <v>36.130000000000003</v>
      </c>
      <c r="E22" s="10" t="s">
        <v>54</v>
      </c>
      <c r="F22" s="12">
        <v>59</v>
      </c>
      <c r="G22" s="299">
        <v>16250</v>
      </c>
      <c r="H22" s="52">
        <f>$D$19*G22+0.5</f>
        <v>587113</v>
      </c>
      <c r="I22" s="431"/>
      <c r="J22" s="15">
        <v>5000</v>
      </c>
      <c r="K22" s="15">
        <v>5000</v>
      </c>
      <c r="L22" s="15">
        <v>10000</v>
      </c>
      <c r="M22" s="168">
        <f t="shared" si="6"/>
        <v>45000</v>
      </c>
      <c r="N22" s="163">
        <f t="shared" si="7"/>
        <v>33750</v>
      </c>
      <c r="O22" s="163">
        <f t="shared" si="8"/>
        <v>40000</v>
      </c>
      <c r="P22" s="163">
        <f t="shared" si="9"/>
        <v>45000</v>
      </c>
      <c r="Q22" s="163">
        <f t="shared" si="10"/>
        <v>28750</v>
      </c>
      <c r="R22" s="169">
        <f t="shared" si="11"/>
        <v>22500</v>
      </c>
      <c r="S22" s="274">
        <v>235000</v>
      </c>
      <c r="T22" s="275">
        <f>S22/H22</f>
        <v>0.40026366304271921</v>
      </c>
      <c r="U22" s="280">
        <f>($S22+$S$35)-($J22+$K22+$L22+$K$35+$L$35)</f>
        <v>225000</v>
      </c>
      <c r="V22" s="57"/>
      <c r="W22" s="57"/>
    </row>
    <row r="23" spans="1:24" x14ac:dyDescent="0.3">
      <c r="A23" s="195" t="s">
        <v>55</v>
      </c>
      <c r="B23" s="27" t="s">
        <v>56</v>
      </c>
      <c r="C23" s="26">
        <v>84.98</v>
      </c>
      <c r="D23" s="18">
        <v>36.130000000000003</v>
      </c>
      <c r="E23" s="10" t="s">
        <v>57</v>
      </c>
      <c r="F23" s="12">
        <v>65</v>
      </c>
      <c r="G23" s="299">
        <v>17100</v>
      </c>
      <c r="H23" s="52">
        <f>$D$19*G23</f>
        <v>617823</v>
      </c>
      <c r="I23" s="431"/>
      <c r="J23" s="15">
        <v>5000</v>
      </c>
      <c r="K23" s="15">
        <v>5000</v>
      </c>
      <c r="L23" s="15">
        <v>10000</v>
      </c>
      <c r="M23" s="168">
        <f t="shared" si="6"/>
        <v>47600</v>
      </c>
      <c r="N23" s="163">
        <f t="shared" si="7"/>
        <v>35700</v>
      </c>
      <c r="O23" s="163">
        <f t="shared" si="8"/>
        <v>42600</v>
      </c>
      <c r="P23" s="163">
        <f t="shared" si="9"/>
        <v>47600</v>
      </c>
      <c r="Q23" s="163">
        <f t="shared" si="10"/>
        <v>30700</v>
      </c>
      <c r="R23" s="169">
        <f t="shared" si="11"/>
        <v>23800</v>
      </c>
      <c r="S23" s="274">
        <v>248000</v>
      </c>
      <c r="T23" s="275">
        <f>S23/H23</f>
        <v>0.40140946517044523</v>
      </c>
      <c r="U23" s="280">
        <f>($S23+$S$35)-($J23+$K23+$L23+$K$35+$L$35)</f>
        <v>238000</v>
      </c>
      <c r="V23" s="57"/>
      <c r="W23" s="57"/>
    </row>
    <row r="24" spans="1:24" x14ac:dyDescent="0.3">
      <c r="A24" s="195" t="s">
        <v>58</v>
      </c>
      <c r="B24" s="27" t="s">
        <v>59</v>
      </c>
      <c r="C24" s="26">
        <v>84.98</v>
      </c>
      <c r="D24" s="18">
        <v>36.130000000000003</v>
      </c>
      <c r="E24" s="10" t="s">
        <v>60</v>
      </c>
      <c r="F24" s="12">
        <v>62</v>
      </c>
      <c r="G24" s="299">
        <v>17950</v>
      </c>
      <c r="H24" s="52">
        <f>$D$19*G24+0.5</f>
        <v>648534</v>
      </c>
      <c r="I24" s="431"/>
      <c r="J24" s="15">
        <v>5000</v>
      </c>
      <c r="K24" s="15">
        <v>5000</v>
      </c>
      <c r="L24" s="15">
        <v>10000</v>
      </c>
      <c r="M24" s="168">
        <f t="shared" si="6"/>
        <v>50000</v>
      </c>
      <c r="N24" s="163">
        <f t="shared" si="7"/>
        <v>37500</v>
      </c>
      <c r="O24" s="163">
        <f t="shared" si="8"/>
        <v>45000</v>
      </c>
      <c r="P24" s="163">
        <f t="shared" si="9"/>
        <v>50000</v>
      </c>
      <c r="Q24" s="163">
        <f t="shared" si="10"/>
        <v>32500</v>
      </c>
      <c r="R24" s="169">
        <f t="shared" si="11"/>
        <v>25000</v>
      </c>
      <c r="S24" s="274">
        <v>260000</v>
      </c>
      <c r="T24" s="275">
        <f t="shared" ref="T24:T25" si="14">S24/H24</f>
        <v>0.40090419314947251</v>
      </c>
      <c r="U24" s="280">
        <f t="shared" ref="U24:U25" si="15">($S24+$S$35)-($J24+$K24+$L24+$K$35+$L$35)</f>
        <v>250000</v>
      </c>
      <c r="V24" s="57"/>
      <c r="W24" s="57"/>
    </row>
    <row r="25" spans="1:24" x14ac:dyDescent="0.3">
      <c r="A25" s="192" t="s">
        <v>61</v>
      </c>
      <c r="B25" s="27" t="s">
        <v>62</v>
      </c>
      <c r="C25" s="26">
        <v>84.98</v>
      </c>
      <c r="D25" s="18">
        <v>36.130000000000003</v>
      </c>
      <c r="E25" s="10" t="s">
        <v>63</v>
      </c>
      <c r="F25" s="12">
        <v>44</v>
      </c>
      <c r="G25" s="299">
        <v>18800</v>
      </c>
      <c r="H25" s="52">
        <f>$D$19*G25</f>
        <v>679244</v>
      </c>
      <c r="I25" s="432"/>
      <c r="J25" s="15">
        <v>5000</v>
      </c>
      <c r="K25" s="15">
        <v>5000</v>
      </c>
      <c r="L25" s="15">
        <v>10000</v>
      </c>
      <c r="M25" s="168">
        <f t="shared" si="6"/>
        <v>52400</v>
      </c>
      <c r="N25" s="163">
        <f t="shared" si="7"/>
        <v>39300</v>
      </c>
      <c r="O25" s="163">
        <f t="shared" si="8"/>
        <v>47400</v>
      </c>
      <c r="P25" s="163">
        <f t="shared" si="9"/>
        <v>52400</v>
      </c>
      <c r="Q25" s="163">
        <f t="shared" si="10"/>
        <v>34300</v>
      </c>
      <c r="R25" s="169">
        <f t="shared" si="11"/>
        <v>26200</v>
      </c>
      <c r="S25" s="274">
        <v>272000</v>
      </c>
      <c r="T25" s="275">
        <f t="shared" si="14"/>
        <v>0.40044520084093493</v>
      </c>
      <c r="U25" s="280">
        <f t="shared" si="15"/>
        <v>262000</v>
      </c>
      <c r="V25" s="57"/>
      <c r="W25" s="57"/>
    </row>
    <row r="26" spans="1:24" ht="18" x14ac:dyDescent="0.3">
      <c r="A26" s="349"/>
      <c r="B26" s="350"/>
      <c r="C26" s="350"/>
      <c r="D26" s="350"/>
      <c r="E26" s="10" t="s">
        <v>42</v>
      </c>
      <c r="F26" s="12">
        <f>SUM(F19:F25)</f>
        <v>462</v>
      </c>
      <c r="G26" s="277"/>
      <c r="H26" s="277"/>
      <c r="I26" s="277"/>
      <c r="J26" s="277"/>
      <c r="K26" s="277"/>
      <c r="L26" s="277"/>
      <c r="M26" s="286"/>
      <c r="N26" s="20"/>
      <c r="O26" s="20"/>
      <c r="P26" s="20"/>
      <c r="Q26" s="20"/>
      <c r="R26" s="287"/>
      <c r="S26" s="351"/>
      <c r="T26" s="443"/>
      <c r="U26" s="281"/>
      <c r="V26" s="57"/>
      <c r="W26" s="57"/>
    </row>
    <row r="27" spans="1:24" x14ac:dyDescent="0.3">
      <c r="A27" s="195" t="s">
        <v>64</v>
      </c>
      <c r="B27" s="10" t="s">
        <v>33</v>
      </c>
      <c r="C27" s="11">
        <v>84.98</v>
      </c>
      <c r="D27" s="18">
        <v>36.130000000000003</v>
      </c>
      <c r="E27" s="10" t="s">
        <v>34</v>
      </c>
      <c r="F27" s="12">
        <v>3</v>
      </c>
      <c r="G27" s="299">
        <v>13700</v>
      </c>
      <c r="H27" s="52">
        <f>$D$27*G27</f>
        <v>494981.00000000006</v>
      </c>
      <c r="I27" s="430" t="s">
        <v>35</v>
      </c>
      <c r="J27" s="15">
        <v>5000</v>
      </c>
      <c r="K27" s="15">
        <v>5000</v>
      </c>
      <c r="L27" s="15">
        <v>10000</v>
      </c>
      <c r="M27" s="168">
        <f t="shared" ref="M27:M33" si="16">$U27*0.2</f>
        <v>37600</v>
      </c>
      <c r="N27" s="163">
        <f t="shared" ref="N27:N33" si="17">$U27*0.15</f>
        <v>28200</v>
      </c>
      <c r="O27" s="163">
        <f t="shared" ref="O27:O33" si="18">($U27*0.2)-$O$35</f>
        <v>32600</v>
      </c>
      <c r="P27" s="163">
        <f t="shared" ref="P27:P33" si="19">$U27*0.2</f>
        <v>37600</v>
      </c>
      <c r="Q27" s="163">
        <f t="shared" ref="Q27:Q33" si="20">($U27*0.15)-$Q$35</f>
        <v>23200</v>
      </c>
      <c r="R27" s="169">
        <f t="shared" ref="R27:R33" si="21">$U27*0.1</f>
        <v>18800</v>
      </c>
      <c r="S27" s="274">
        <v>198000</v>
      </c>
      <c r="T27" s="275">
        <f>S27/H27</f>
        <v>0.40001535412470374</v>
      </c>
      <c r="U27" s="280">
        <f>($S27+$S$35)-($J27+$K27+$L27+$K$35+$L$35)</f>
        <v>188000</v>
      </c>
      <c r="V27" s="57"/>
      <c r="W27" s="57"/>
    </row>
    <row r="28" spans="1:24" x14ac:dyDescent="0.3">
      <c r="A28" s="195" t="s">
        <v>65</v>
      </c>
      <c r="B28" s="10" t="s">
        <v>37</v>
      </c>
      <c r="C28" s="11">
        <v>84.98</v>
      </c>
      <c r="D28" s="18">
        <v>36.130000000000003</v>
      </c>
      <c r="E28" s="10" t="s">
        <v>38</v>
      </c>
      <c r="F28" s="12">
        <v>6</v>
      </c>
      <c r="G28" s="299">
        <v>14550</v>
      </c>
      <c r="H28" s="52">
        <f>$D$27*G28+0.5</f>
        <v>525692</v>
      </c>
      <c r="I28" s="431"/>
      <c r="J28" s="15">
        <v>5000</v>
      </c>
      <c r="K28" s="15">
        <v>5000</v>
      </c>
      <c r="L28" s="15">
        <v>10000</v>
      </c>
      <c r="M28" s="168">
        <f t="shared" si="16"/>
        <v>40200</v>
      </c>
      <c r="N28" s="163">
        <f t="shared" si="17"/>
        <v>30150</v>
      </c>
      <c r="O28" s="163">
        <f t="shared" si="18"/>
        <v>35200</v>
      </c>
      <c r="P28" s="163">
        <f t="shared" si="19"/>
        <v>40200</v>
      </c>
      <c r="Q28" s="163">
        <f t="shared" si="20"/>
        <v>25150</v>
      </c>
      <c r="R28" s="169">
        <f t="shared" si="21"/>
        <v>20100</v>
      </c>
      <c r="S28" s="274">
        <v>211000</v>
      </c>
      <c r="T28" s="275">
        <f t="shared" ref="T28:T29" si="22">S28/H28</f>
        <v>0.40137571049207521</v>
      </c>
      <c r="U28" s="280">
        <f t="shared" ref="U28:U29" si="23">($S28+$S$35)-($J28+$K28+$L28+$K$35+$L$35)</f>
        <v>201000</v>
      </c>
      <c r="V28" s="57"/>
      <c r="W28" s="57"/>
    </row>
    <row r="29" spans="1:24" x14ac:dyDescent="0.3">
      <c r="A29" s="195" t="s">
        <v>66</v>
      </c>
      <c r="B29" s="10" t="s">
        <v>40</v>
      </c>
      <c r="C29" s="11">
        <v>84.98</v>
      </c>
      <c r="D29" s="18">
        <v>36.130000000000003</v>
      </c>
      <c r="E29" s="10" t="s">
        <v>41</v>
      </c>
      <c r="F29" s="12">
        <v>8</v>
      </c>
      <c r="G29" s="299">
        <v>15400</v>
      </c>
      <c r="H29" s="52">
        <f>$D$27*G29</f>
        <v>556402</v>
      </c>
      <c r="I29" s="431"/>
      <c r="J29" s="15">
        <v>5000</v>
      </c>
      <c r="K29" s="15">
        <v>5000</v>
      </c>
      <c r="L29" s="15">
        <v>10000</v>
      </c>
      <c r="M29" s="168">
        <f t="shared" si="16"/>
        <v>42600</v>
      </c>
      <c r="N29" s="163">
        <f t="shared" si="17"/>
        <v>31950</v>
      </c>
      <c r="O29" s="163">
        <f t="shared" si="18"/>
        <v>37600</v>
      </c>
      <c r="P29" s="163">
        <f t="shared" si="19"/>
        <v>42600</v>
      </c>
      <c r="Q29" s="163">
        <f t="shared" si="20"/>
        <v>26950</v>
      </c>
      <c r="R29" s="169">
        <f t="shared" si="21"/>
        <v>21300</v>
      </c>
      <c r="S29" s="274">
        <v>223000</v>
      </c>
      <c r="T29" s="275">
        <f t="shared" si="22"/>
        <v>0.40078935733516413</v>
      </c>
      <c r="U29" s="280">
        <f t="shared" si="23"/>
        <v>213000</v>
      </c>
      <c r="V29" s="57"/>
      <c r="W29" s="57"/>
    </row>
    <row r="30" spans="1:24" x14ac:dyDescent="0.3">
      <c r="A30" s="195" t="s">
        <v>67</v>
      </c>
      <c r="B30" s="27" t="s">
        <v>53</v>
      </c>
      <c r="C30" s="11">
        <v>84.98</v>
      </c>
      <c r="D30" s="18">
        <v>36.130000000000003</v>
      </c>
      <c r="E30" s="10" t="s">
        <v>54</v>
      </c>
      <c r="F30" s="12">
        <v>5</v>
      </c>
      <c r="G30" s="299">
        <v>16250</v>
      </c>
      <c r="H30" s="52">
        <f>$D$27*G30+0.5</f>
        <v>587113</v>
      </c>
      <c r="I30" s="431"/>
      <c r="J30" s="15">
        <v>5000</v>
      </c>
      <c r="K30" s="15">
        <v>5000</v>
      </c>
      <c r="L30" s="15">
        <v>10000</v>
      </c>
      <c r="M30" s="168">
        <f t="shared" si="16"/>
        <v>45000</v>
      </c>
      <c r="N30" s="163">
        <f t="shared" si="17"/>
        <v>33750</v>
      </c>
      <c r="O30" s="163">
        <f t="shared" si="18"/>
        <v>40000</v>
      </c>
      <c r="P30" s="163">
        <f t="shared" si="19"/>
        <v>45000</v>
      </c>
      <c r="Q30" s="163">
        <f t="shared" si="20"/>
        <v>28750</v>
      </c>
      <c r="R30" s="169">
        <f t="shared" si="21"/>
        <v>22500</v>
      </c>
      <c r="S30" s="274">
        <v>235000</v>
      </c>
      <c r="T30" s="275">
        <f>S30/H30</f>
        <v>0.40026366304271921</v>
      </c>
      <c r="U30" s="280">
        <f>($S30+$S$35)-($J30+$K30+$L30+$K$35+$L$35)</f>
        <v>225000</v>
      </c>
      <c r="V30" s="57"/>
      <c r="W30" s="57"/>
    </row>
    <row r="31" spans="1:24" x14ac:dyDescent="0.3">
      <c r="A31" s="195" t="s">
        <v>68</v>
      </c>
      <c r="B31" s="27" t="s">
        <v>56</v>
      </c>
      <c r="C31" s="11">
        <v>84.98</v>
      </c>
      <c r="D31" s="18">
        <v>36.130000000000003</v>
      </c>
      <c r="E31" s="10" t="s">
        <v>57</v>
      </c>
      <c r="F31" s="12">
        <v>5</v>
      </c>
      <c r="G31" s="299">
        <v>17100</v>
      </c>
      <c r="H31" s="52">
        <f>$D$27*G31</f>
        <v>617823</v>
      </c>
      <c r="I31" s="431"/>
      <c r="J31" s="15">
        <v>5000</v>
      </c>
      <c r="K31" s="15">
        <v>5000</v>
      </c>
      <c r="L31" s="15">
        <v>10000</v>
      </c>
      <c r="M31" s="168">
        <f t="shared" si="16"/>
        <v>47600</v>
      </c>
      <c r="N31" s="163">
        <f t="shared" si="17"/>
        <v>35700</v>
      </c>
      <c r="O31" s="163">
        <f t="shared" si="18"/>
        <v>42600</v>
      </c>
      <c r="P31" s="163">
        <f t="shared" si="19"/>
        <v>47600</v>
      </c>
      <c r="Q31" s="163">
        <f t="shared" si="20"/>
        <v>30700</v>
      </c>
      <c r="R31" s="169">
        <f t="shared" si="21"/>
        <v>23800</v>
      </c>
      <c r="S31" s="274">
        <v>248000</v>
      </c>
      <c r="T31" s="275">
        <f>S31/H31</f>
        <v>0.40140946517044523</v>
      </c>
      <c r="U31" s="280">
        <f>($S31+$S$35)-($J31+$K31+$L31+$K$35+$L$35)</f>
        <v>238000</v>
      </c>
      <c r="V31" s="57"/>
      <c r="W31" s="57"/>
    </row>
    <row r="32" spans="1:24" x14ac:dyDescent="0.3">
      <c r="A32" s="195" t="s">
        <v>69</v>
      </c>
      <c r="B32" s="27" t="s">
        <v>59</v>
      </c>
      <c r="C32" s="11">
        <v>84.98</v>
      </c>
      <c r="D32" s="18">
        <v>36.130000000000003</v>
      </c>
      <c r="E32" s="10" t="s">
        <v>60</v>
      </c>
      <c r="F32" s="12">
        <v>5</v>
      </c>
      <c r="G32" s="299">
        <v>17950</v>
      </c>
      <c r="H32" s="52">
        <f>$D$27*G32+0.5</f>
        <v>648534</v>
      </c>
      <c r="I32" s="431"/>
      <c r="J32" s="15">
        <v>5000</v>
      </c>
      <c r="K32" s="15">
        <v>5000</v>
      </c>
      <c r="L32" s="15">
        <v>10000</v>
      </c>
      <c r="M32" s="168">
        <f t="shared" si="16"/>
        <v>50000</v>
      </c>
      <c r="N32" s="163">
        <f t="shared" si="17"/>
        <v>37500</v>
      </c>
      <c r="O32" s="163">
        <f t="shared" si="18"/>
        <v>45000</v>
      </c>
      <c r="P32" s="163">
        <f t="shared" si="19"/>
        <v>50000</v>
      </c>
      <c r="Q32" s="163">
        <f t="shared" si="20"/>
        <v>32500</v>
      </c>
      <c r="R32" s="169">
        <f t="shared" si="21"/>
        <v>25000</v>
      </c>
      <c r="S32" s="274">
        <v>260000</v>
      </c>
      <c r="T32" s="275">
        <f t="shared" ref="T32:T33" si="24">S32/H32</f>
        <v>0.40090419314947251</v>
      </c>
      <c r="U32" s="280">
        <f t="shared" ref="U32" si="25">($S32+$S$35)-($J32+$K32+$L32+$K$35+$L$35)</f>
        <v>250000</v>
      </c>
      <c r="V32" s="57"/>
      <c r="W32" s="57"/>
    </row>
    <row r="33" spans="1:23" x14ac:dyDescent="0.3">
      <c r="A33" s="192" t="s">
        <v>70</v>
      </c>
      <c r="B33" s="27" t="s">
        <v>62</v>
      </c>
      <c r="C33" s="11">
        <v>84.98</v>
      </c>
      <c r="D33" s="18">
        <v>36.130000000000003</v>
      </c>
      <c r="E33" s="10" t="s">
        <v>63</v>
      </c>
      <c r="F33" s="12">
        <v>4</v>
      </c>
      <c r="G33" s="299">
        <v>18800</v>
      </c>
      <c r="H33" s="52">
        <f>$D$27*G33</f>
        <v>679244</v>
      </c>
      <c r="I33" s="432"/>
      <c r="J33" s="15">
        <v>5000</v>
      </c>
      <c r="K33" s="15">
        <v>5000</v>
      </c>
      <c r="L33" s="15">
        <v>10000</v>
      </c>
      <c r="M33" s="168">
        <f t="shared" si="16"/>
        <v>52400</v>
      </c>
      <c r="N33" s="163">
        <f t="shared" si="17"/>
        <v>39300</v>
      </c>
      <c r="O33" s="163">
        <f t="shared" si="18"/>
        <v>47400</v>
      </c>
      <c r="P33" s="163">
        <f t="shared" si="19"/>
        <v>52400</v>
      </c>
      <c r="Q33" s="163">
        <f t="shared" si="20"/>
        <v>34300</v>
      </c>
      <c r="R33" s="169">
        <f t="shared" si="21"/>
        <v>26200</v>
      </c>
      <c r="S33" s="274">
        <v>272000</v>
      </c>
      <c r="T33" s="275">
        <f t="shared" si="24"/>
        <v>0.40044520084093493</v>
      </c>
      <c r="U33" s="280">
        <f>($S33+$S$35)-($J33+$K33+$L33+$K$35+$L$35)</f>
        <v>262000</v>
      </c>
      <c r="V33" s="57"/>
      <c r="W33" s="57"/>
    </row>
    <row r="34" spans="1:23" ht="18" x14ac:dyDescent="0.3">
      <c r="A34" s="349"/>
      <c r="B34" s="350"/>
      <c r="C34" s="350"/>
      <c r="D34" s="350"/>
      <c r="E34" s="10" t="s">
        <v>42</v>
      </c>
      <c r="F34" s="12">
        <f>SUM(F27:F33)</f>
        <v>36</v>
      </c>
      <c r="G34" s="277"/>
      <c r="H34" s="277"/>
      <c r="I34" s="277"/>
      <c r="J34" s="277"/>
      <c r="K34" s="277"/>
      <c r="L34" s="277"/>
      <c r="M34" s="286"/>
      <c r="N34" s="20"/>
      <c r="O34" s="20"/>
      <c r="P34" s="20"/>
      <c r="Q34" s="20"/>
      <c r="R34" s="287"/>
      <c r="S34" s="173"/>
      <c r="T34" s="277"/>
      <c r="U34" s="278"/>
    </row>
    <row r="35" spans="1:23" ht="17.25" thickBot="1" x14ac:dyDescent="0.25">
      <c r="A35" s="449" t="s">
        <v>71</v>
      </c>
      <c r="B35" s="450"/>
      <c r="C35" s="450"/>
      <c r="D35" s="450"/>
      <c r="E35" s="451"/>
      <c r="F35" s="294">
        <f>SUM(F10,F14,F18,F26,F34)</f>
        <v>689</v>
      </c>
      <c r="G35" s="452" t="s">
        <v>86</v>
      </c>
      <c r="H35" s="452"/>
      <c r="I35" s="301"/>
      <c r="J35" s="302"/>
      <c r="K35" s="296">
        <v>20000</v>
      </c>
      <c r="L35" s="297">
        <v>10000</v>
      </c>
      <c r="M35" s="304"/>
      <c r="N35" s="305"/>
      <c r="O35" s="291">
        <v>5000</v>
      </c>
      <c r="P35" s="306"/>
      <c r="Q35" s="291">
        <v>5000</v>
      </c>
      <c r="R35" s="307"/>
      <c r="S35" s="44">
        <v>40000</v>
      </c>
      <c r="T35" s="282"/>
      <c r="U35" s="283"/>
    </row>
  </sheetData>
  <mergeCells count="32">
    <mergeCell ref="I27:I33"/>
    <mergeCell ref="A34:D34"/>
    <mergeCell ref="A35:E35"/>
    <mergeCell ref="G35:H35"/>
    <mergeCell ref="A3:B5"/>
    <mergeCell ref="E4:F5"/>
    <mergeCell ref="I15:I17"/>
    <mergeCell ref="A18:D18"/>
    <mergeCell ref="I19:I25"/>
    <mergeCell ref="A26:D26"/>
    <mergeCell ref="H4:H6"/>
    <mergeCell ref="I7:I9"/>
    <mergeCell ref="A10:D10"/>
    <mergeCell ref="I11:I13"/>
    <mergeCell ref="A14:D14"/>
    <mergeCell ref="C3:H3"/>
    <mergeCell ref="A1:U1"/>
    <mergeCell ref="S10:T10"/>
    <mergeCell ref="S14:T14"/>
    <mergeCell ref="S18:T18"/>
    <mergeCell ref="S26:T26"/>
    <mergeCell ref="J3:R3"/>
    <mergeCell ref="S3:S6"/>
    <mergeCell ref="T3:T6"/>
    <mergeCell ref="U3:U6"/>
    <mergeCell ref="J5:J6"/>
    <mergeCell ref="K5:K6"/>
    <mergeCell ref="L5:L6"/>
    <mergeCell ref="I3:I6"/>
    <mergeCell ref="C4:C6"/>
    <mergeCell ref="D4:D6"/>
    <mergeCell ref="G4:G6"/>
  </mergeCells>
  <phoneticPr fontId="2" type="noConversion"/>
  <pageMargins left="0.43307086614173229" right="0.23622047244094491" top="0.74803149606299213" bottom="0.74803149606299213" header="0.31496062992125984" footer="0.31496062992125984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4F29-A25F-440D-B29D-367854E81C6C}">
  <sheetPr>
    <tabColor rgb="FFFFC000"/>
    <pageSetUpPr fitToPage="1"/>
  </sheetPr>
  <dimension ref="A1:V34"/>
  <sheetViews>
    <sheetView zoomScaleNormal="100" workbookViewId="0">
      <selection activeCell="I7" sqref="I7"/>
    </sheetView>
  </sheetViews>
  <sheetFormatPr defaultRowHeight="16.5" x14ac:dyDescent="0.3"/>
  <cols>
    <col min="1" max="5" width="8.625" customWidth="1"/>
    <col min="6" max="6" width="8.625" style="31" customWidth="1"/>
    <col min="7" max="7" width="8.625" customWidth="1"/>
    <col min="8" max="8" width="10.875" bestFit="1" customWidth="1"/>
    <col min="9" max="9" width="8.875" customWidth="1"/>
    <col min="10" max="19" width="8.625" customWidth="1"/>
  </cols>
  <sheetData>
    <row r="1" spans="1:20" ht="31.5" x14ac:dyDescent="0.3">
      <c r="A1" s="325" t="s">
        <v>87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</row>
    <row r="2" spans="1:20" x14ac:dyDescent="0.3">
      <c r="F2"/>
      <c r="R2" s="1" t="s">
        <v>0</v>
      </c>
      <c r="S2" s="2" t="s">
        <v>1</v>
      </c>
    </row>
    <row r="3" spans="1:20" x14ac:dyDescent="0.3">
      <c r="A3" s="330" t="s">
        <v>2</v>
      </c>
      <c r="B3" s="331"/>
      <c r="C3" s="334" t="s">
        <v>3</v>
      </c>
      <c r="D3" s="334"/>
      <c r="E3" s="334"/>
      <c r="F3" s="334"/>
      <c r="G3" s="334"/>
      <c r="H3" s="334"/>
      <c r="I3" s="344" t="s">
        <v>4</v>
      </c>
      <c r="J3" s="335" t="s">
        <v>5</v>
      </c>
      <c r="K3" s="336"/>
      <c r="L3" s="336"/>
      <c r="M3" s="336"/>
      <c r="N3" s="336"/>
      <c r="O3" s="336"/>
      <c r="P3" s="336"/>
      <c r="Q3" s="189"/>
      <c r="R3" s="334" t="s">
        <v>6</v>
      </c>
      <c r="S3" s="337" t="s">
        <v>7</v>
      </c>
      <c r="T3" s="3" t="s">
        <v>8</v>
      </c>
    </row>
    <row r="4" spans="1:20" x14ac:dyDescent="0.3">
      <c r="A4" s="332"/>
      <c r="B4" s="333"/>
      <c r="C4" s="326" t="s">
        <v>9</v>
      </c>
      <c r="D4" s="340" t="s">
        <v>10</v>
      </c>
      <c r="E4" s="342" t="s">
        <v>2</v>
      </c>
      <c r="F4" s="348"/>
      <c r="G4" s="326" t="s">
        <v>11</v>
      </c>
      <c r="H4" s="326" t="s">
        <v>12</v>
      </c>
      <c r="I4" s="345"/>
      <c r="J4" s="4" t="s">
        <v>13</v>
      </c>
      <c r="K4" s="4" t="s">
        <v>14</v>
      </c>
      <c r="L4" s="4" t="s">
        <v>15</v>
      </c>
      <c r="M4" s="4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326"/>
      <c r="S4" s="338"/>
      <c r="T4" s="6">
        <v>0.05</v>
      </c>
    </row>
    <row r="5" spans="1:20" ht="21" x14ac:dyDescent="0.3">
      <c r="A5" s="191" t="s">
        <v>21</v>
      </c>
      <c r="B5" s="7" t="s">
        <v>22</v>
      </c>
      <c r="C5" s="327"/>
      <c r="D5" s="341"/>
      <c r="E5" s="7" t="s">
        <v>21</v>
      </c>
      <c r="F5" s="7" t="s">
        <v>23</v>
      </c>
      <c r="G5" s="327"/>
      <c r="H5" s="327"/>
      <c r="I5" s="346"/>
      <c r="J5" s="8" t="s">
        <v>24</v>
      </c>
      <c r="K5" s="8" t="s">
        <v>25</v>
      </c>
      <c r="L5" s="8" t="s">
        <v>26</v>
      </c>
      <c r="M5" s="9" t="s">
        <v>27</v>
      </c>
      <c r="N5" s="8" t="s">
        <v>28</v>
      </c>
      <c r="O5" s="8" t="s">
        <v>29</v>
      </c>
      <c r="P5" s="8" t="s">
        <v>30</v>
      </c>
      <c r="Q5" s="8" t="s">
        <v>31</v>
      </c>
      <c r="R5" s="347"/>
      <c r="S5" s="339"/>
    </row>
    <row r="6" spans="1:20" x14ac:dyDescent="0.3">
      <c r="A6" s="195" t="s">
        <v>32</v>
      </c>
      <c r="B6" s="10" t="s">
        <v>33</v>
      </c>
      <c r="C6" s="11">
        <v>44.98</v>
      </c>
      <c r="D6" s="10">
        <v>19.55</v>
      </c>
      <c r="E6" s="10" t="s">
        <v>34</v>
      </c>
      <c r="F6" s="12">
        <v>15</v>
      </c>
      <c r="G6" s="13">
        <v>13300</v>
      </c>
      <c r="H6" s="13">
        <f>$D$6*G6</f>
        <v>260015</v>
      </c>
      <c r="I6" s="353" t="s">
        <v>35</v>
      </c>
      <c r="J6" s="14">
        <v>10000</v>
      </c>
      <c r="K6" s="14">
        <v>5000</v>
      </c>
      <c r="L6" s="14">
        <v>15000</v>
      </c>
      <c r="M6" s="15">
        <v>15000</v>
      </c>
      <c r="N6" s="16">
        <v>15000</v>
      </c>
      <c r="O6" s="16">
        <v>15000</v>
      </c>
      <c r="P6" s="16">
        <v>15000</v>
      </c>
      <c r="Q6" s="16">
        <v>15000</v>
      </c>
      <c r="R6" s="17">
        <f>SUM(J6:Q6)</f>
        <v>105000</v>
      </c>
      <c r="S6" s="203">
        <f t="shared" ref="S6:S32" si="0">R6/H6</f>
        <v>0.40382285637367077</v>
      </c>
    </row>
    <row r="7" spans="1:20" x14ac:dyDescent="0.3">
      <c r="A7" s="195" t="s">
        <v>36</v>
      </c>
      <c r="B7" s="10" t="s">
        <v>37</v>
      </c>
      <c r="C7" s="11">
        <v>44.98</v>
      </c>
      <c r="D7" s="10">
        <v>19.55</v>
      </c>
      <c r="E7" s="10" t="s">
        <v>38</v>
      </c>
      <c r="F7" s="12">
        <v>30</v>
      </c>
      <c r="G7" s="13">
        <v>13850</v>
      </c>
      <c r="H7" s="13">
        <f>$D$6*G7+0.5</f>
        <v>270768</v>
      </c>
      <c r="I7" s="354"/>
      <c r="J7" s="14">
        <v>10000</v>
      </c>
      <c r="K7" s="14">
        <v>8000</v>
      </c>
      <c r="L7" s="14">
        <v>15000</v>
      </c>
      <c r="M7" s="15">
        <v>15000</v>
      </c>
      <c r="N7" s="16">
        <v>15000</v>
      </c>
      <c r="O7" s="16">
        <v>15000</v>
      </c>
      <c r="P7" s="16">
        <v>15000</v>
      </c>
      <c r="Q7" s="16">
        <v>16000</v>
      </c>
      <c r="R7" s="17">
        <f t="shared" ref="R7:R32" si="1">SUM(J7:Q7)</f>
        <v>109000</v>
      </c>
      <c r="S7" s="203">
        <f t="shared" si="0"/>
        <v>0.40255864799385449</v>
      </c>
    </row>
    <row r="8" spans="1:20" x14ac:dyDescent="0.3">
      <c r="A8" s="192" t="s">
        <v>39</v>
      </c>
      <c r="B8" s="10" t="s">
        <v>40</v>
      </c>
      <c r="C8" s="11">
        <v>44.98</v>
      </c>
      <c r="D8" s="10">
        <v>19.55</v>
      </c>
      <c r="E8" s="10" t="s">
        <v>41</v>
      </c>
      <c r="F8" s="12">
        <v>34</v>
      </c>
      <c r="G8" s="13">
        <v>14700</v>
      </c>
      <c r="H8" s="13">
        <f t="shared" ref="H8" si="2">$D$6*G8</f>
        <v>287385</v>
      </c>
      <c r="I8" s="355"/>
      <c r="J8" s="14">
        <v>10000</v>
      </c>
      <c r="K8" s="14">
        <v>10000</v>
      </c>
      <c r="L8" s="14">
        <v>15000</v>
      </c>
      <c r="M8" s="15">
        <v>16000</v>
      </c>
      <c r="N8" s="16">
        <v>16000</v>
      </c>
      <c r="O8" s="16">
        <v>16000</v>
      </c>
      <c r="P8" s="16">
        <v>16000</v>
      </c>
      <c r="Q8" s="16">
        <v>16000</v>
      </c>
      <c r="R8" s="17">
        <f t="shared" si="1"/>
        <v>115000</v>
      </c>
      <c r="S8" s="203">
        <f t="shared" si="0"/>
        <v>0.40016006402561022</v>
      </c>
    </row>
    <row r="9" spans="1:20" ht="18" x14ac:dyDescent="0.3">
      <c r="A9" s="356"/>
      <c r="B9" s="357"/>
      <c r="C9" s="357"/>
      <c r="D9" s="358"/>
      <c r="E9" s="19" t="s">
        <v>42</v>
      </c>
      <c r="F9" s="12">
        <f>SUM(F6:F8)</f>
        <v>79</v>
      </c>
      <c r="G9" s="357"/>
      <c r="H9" s="357"/>
      <c r="I9" s="357"/>
      <c r="J9" s="357"/>
      <c r="K9" s="357"/>
      <c r="L9" s="357"/>
      <c r="M9" s="357"/>
      <c r="N9" s="20"/>
      <c r="O9" s="20"/>
      <c r="P9" s="20"/>
      <c r="Q9" s="20"/>
      <c r="R9" s="351"/>
      <c r="S9" s="352"/>
    </row>
    <row r="10" spans="1:20" x14ac:dyDescent="0.3">
      <c r="A10" s="194" t="s">
        <v>43</v>
      </c>
      <c r="B10" s="10" t="s">
        <v>33</v>
      </c>
      <c r="C10" s="11">
        <v>49.99</v>
      </c>
      <c r="D10" s="10">
        <v>22.18</v>
      </c>
      <c r="E10" s="10" t="s">
        <v>34</v>
      </c>
      <c r="F10" s="12">
        <v>9</v>
      </c>
      <c r="G10" s="13">
        <v>13300</v>
      </c>
      <c r="H10" s="13">
        <f>$D$10*G10</f>
        <v>294994</v>
      </c>
      <c r="I10" s="353" t="s">
        <v>35</v>
      </c>
      <c r="J10" s="14">
        <v>10000</v>
      </c>
      <c r="K10" s="14">
        <v>5000</v>
      </c>
      <c r="L10" s="14">
        <v>16000</v>
      </c>
      <c r="M10" s="15">
        <v>16000</v>
      </c>
      <c r="N10" s="22">
        <v>17000</v>
      </c>
      <c r="O10" s="22">
        <v>18000</v>
      </c>
      <c r="P10" s="22">
        <v>18000</v>
      </c>
      <c r="Q10" s="22">
        <v>18000</v>
      </c>
      <c r="R10" s="17">
        <f t="shared" si="1"/>
        <v>118000</v>
      </c>
      <c r="S10" s="203">
        <f t="shared" si="0"/>
        <v>0.40000813575869337</v>
      </c>
    </row>
    <row r="11" spans="1:20" x14ac:dyDescent="0.3">
      <c r="A11" s="195" t="s">
        <v>44</v>
      </c>
      <c r="B11" s="10" t="s">
        <v>37</v>
      </c>
      <c r="C11" s="11">
        <v>49.99</v>
      </c>
      <c r="D11" s="10">
        <v>22.18</v>
      </c>
      <c r="E11" s="10" t="s">
        <v>38</v>
      </c>
      <c r="F11" s="12">
        <v>18</v>
      </c>
      <c r="G11" s="13">
        <v>13850</v>
      </c>
      <c r="H11" s="13">
        <f>$D$10*G11</f>
        <v>307193</v>
      </c>
      <c r="I11" s="354"/>
      <c r="J11" s="14">
        <v>10000</v>
      </c>
      <c r="K11" s="14">
        <v>8000</v>
      </c>
      <c r="L11" s="14">
        <v>17000</v>
      </c>
      <c r="M11" s="15">
        <v>17000</v>
      </c>
      <c r="N11" s="22">
        <v>17000</v>
      </c>
      <c r="O11" s="22">
        <v>18000</v>
      </c>
      <c r="P11" s="22">
        <v>18000</v>
      </c>
      <c r="Q11" s="22">
        <v>18000</v>
      </c>
      <c r="R11" s="17">
        <f t="shared" si="1"/>
        <v>123000</v>
      </c>
      <c r="S11" s="203">
        <f t="shared" si="0"/>
        <v>0.40039974869219025</v>
      </c>
    </row>
    <row r="12" spans="1:20" x14ac:dyDescent="0.3">
      <c r="A12" s="192" t="s">
        <v>45</v>
      </c>
      <c r="B12" s="10" t="s">
        <v>40</v>
      </c>
      <c r="C12" s="11">
        <v>49.99</v>
      </c>
      <c r="D12" s="10">
        <v>22.18</v>
      </c>
      <c r="E12" s="10" t="s">
        <v>41</v>
      </c>
      <c r="F12" s="12">
        <v>21</v>
      </c>
      <c r="G12" s="13">
        <v>14700</v>
      </c>
      <c r="H12" s="13">
        <f>$D$10*G12</f>
        <v>326046</v>
      </c>
      <c r="I12" s="355"/>
      <c r="J12" s="14">
        <v>10000</v>
      </c>
      <c r="K12" s="14">
        <v>10000</v>
      </c>
      <c r="L12" s="14">
        <v>18000</v>
      </c>
      <c r="M12" s="15">
        <v>18000</v>
      </c>
      <c r="N12" s="22">
        <v>18000</v>
      </c>
      <c r="O12" s="22">
        <v>19000</v>
      </c>
      <c r="P12" s="22">
        <v>19000</v>
      </c>
      <c r="Q12" s="22">
        <v>19000</v>
      </c>
      <c r="R12" s="17">
        <f t="shared" si="1"/>
        <v>131000</v>
      </c>
      <c r="S12" s="203">
        <f t="shared" si="0"/>
        <v>0.40178379737828407</v>
      </c>
    </row>
    <row r="13" spans="1:20" ht="18" x14ac:dyDescent="0.3">
      <c r="A13" s="356"/>
      <c r="B13" s="357"/>
      <c r="C13" s="357"/>
      <c r="D13" s="358"/>
      <c r="E13" s="10" t="s">
        <v>42</v>
      </c>
      <c r="F13" s="12">
        <f>SUM(F10:F12)</f>
        <v>48</v>
      </c>
      <c r="G13" s="357"/>
      <c r="H13" s="357"/>
      <c r="I13" s="357"/>
      <c r="J13" s="357"/>
      <c r="K13" s="357"/>
      <c r="L13" s="357"/>
      <c r="M13" s="357"/>
      <c r="N13" s="20"/>
      <c r="O13" s="20"/>
      <c r="P13" s="20"/>
      <c r="Q13" s="20"/>
      <c r="R13" s="351"/>
      <c r="S13" s="352"/>
    </row>
    <row r="14" spans="1:20" x14ac:dyDescent="0.3">
      <c r="A14" s="195" t="s">
        <v>46</v>
      </c>
      <c r="B14" s="10" t="s">
        <v>33</v>
      </c>
      <c r="C14" s="11">
        <v>70.98</v>
      </c>
      <c r="D14" s="23">
        <v>30.33</v>
      </c>
      <c r="E14" s="10" t="s">
        <v>34</v>
      </c>
      <c r="F14" s="12">
        <v>12</v>
      </c>
      <c r="G14" s="24">
        <v>13300</v>
      </c>
      <c r="H14" s="13">
        <f>$D$14*G14</f>
        <v>403389</v>
      </c>
      <c r="I14" s="353" t="s">
        <v>35</v>
      </c>
      <c r="J14" s="14">
        <v>10000</v>
      </c>
      <c r="K14" s="14">
        <v>10000</v>
      </c>
      <c r="L14" s="14">
        <v>23000</v>
      </c>
      <c r="M14" s="15">
        <v>23000</v>
      </c>
      <c r="N14" s="22">
        <v>24000</v>
      </c>
      <c r="O14" s="22">
        <v>24000</v>
      </c>
      <c r="P14" s="22">
        <v>24000</v>
      </c>
      <c r="Q14" s="22">
        <v>24000</v>
      </c>
      <c r="R14" s="17">
        <f t="shared" si="1"/>
        <v>162000</v>
      </c>
      <c r="S14" s="203">
        <f t="shared" si="0"/>
        <v>0.40159746547377345</v>
      </c>
    </row>
    <row r="15" spans="1:20" x14ac:dyDescent="0.3">
      <c r="A15" s="195" t="s">
        <v>47</v>
      </c>
      <c r="B15" s="10" t="s">
        <v>37</v>
      </c>
      <c r="C15" s="11">
        <v>70.98</v>
      </c>
      <c r="D15" s="23">
        <v>30.33</v>
      </c>
      <c r="E15" s="10" t="s">
        <v>38</v>
      </c>
      <c r="F15" s="12">
        <v>24</v>
      </c>
      <c r="G15" s="24">
        <v>13850</v>
      </c>
      <c r="H15" s="13">
        <f>$D$14*G15+0.5</f>
        <v>420071</v>
      </c>
      <c r="I15" s="354"/>
      <c r="J15" s="14">
        <v>10000</v>
      </c>
      <c r="K15" s="14">
        <v>12000</v>
      </c>
      <c r="L15" s="14">
        <v>24000</v>
      </c>
      <c r="M15" s="15">
        <v>24000</v>
      </c>
      <c r="N15" s="22">
        <v>24000</v>
      </c>
      <c r="O15" s="22">
        <v>25000</v>
      </c>
      <c r="P15" s="22">
        <v>25000</v>
      </c>
      <c r="Q15" s="22">
        <v>25000</v>
      </c>
      <c r="R15" s="17">
        <f t="shared" si="1"/>
        <v>169000</v>
      </c>
      <c r="S15" s="203">
        <f t="shared" si="0"/>
        <v>0.40231294233593845</v>
      </c>
    </row>
    <row r="16" spans="1:20" x14ac:dyDescent="0.3">
      <c r="A16" s="192" t="s">
        <v>48</v>
      </c>
      <c r="B16" s="10" t="s">
        <v>40</v>
      </c>
      <c r="C16" s="11">
        <v>70.98</v>
      </c>
      <c r="D16" s="23">
        <v>30.33</v>
      </c>
      <c r="E16" s="10" t="s">
        <v>41</v>
      </c>
      <c r="F16" s="12">
        <v>28</v>
      </c>
      <c r="G16" s="24">
        <v>14700</v>
      </c>
      <c r="H16" s="13">
        <f>$D$14*G16</f>
        <v>445851</v>
      </c>
      <c r="I16" s="355"/>
      <c r="J16" s="14">
        <v>10000</v>
      </c>
      <c r="K16" s="14">
        <v>15000</v>
      </c>
      <c r="L16" s="14">
        <v>25000</v>
      </c>
      <c r="M16" s="15">
        <v>25000</v>
      </c>
      <c r="N16" s="22">
        <v>26000</v>
      </c>
      <c r="O16" s="22">
        <v>26000</v>
      </c>
      <c r="P16" s="22">
        <v>26000</v>
      </c>
      <c r="Q16" s="22">
        <v>26000</v>
      </c>
      <c r="R16" s="17">
        <f t="shared" si="1"/>
        <v>179000</v>
      </c>
      <c r="S16" s="203">
        <f t="shared" si="0"/>
        <v>0.401479418011847</v>
      </c>
    </row>
    <row r="17" spans="1:22" ht="18" x14ac:dyDescent="0.3">
      <c r="A17" s="349"/>
      <c r="B17" s="350"/>
      <c r="C17" s="350"/>
      <c r="D17" s="350"/>
      <c r="E17" s="10" t="s">
        <v>42</v>
      </c>
      <c r="F17" s="12">
        <f>SUM(F14:F16)</f>
        <v>64</v>
      </c>
      <c r="G17" s="357"/>
      <c r="H17" s="357"/>
      <c r="I17" s="357"/>
      <c r="J17" s="357"/>
      <c r="K17" s="357"/>
      <c r="L17" s="357"/>
      <c r="M17" s="357"/>
      <c r="N17" s="20"/>
      <c r="O17" s="20"/>
      <c r="P17" s="20"/>
      <c r="Q17" s="20"/>
      <c r="R17" s="351"/>
      <c r="S17" s="352"/>
      <c r="V17" s="25"/>
    </row>
    <row r="18" spans="1:22" x14ac:dyDescent="0.3">
      <c r="A18" s="195" t="s">
        <v>49</v>
      </c>
      <c r="B18" s="10" t="s">
        <v>33</v>
      </c>
      <c r="C18" s="26">
        <v>84.98</v>
      </c>
      <c r="D18" s="18">
        <v>36.130000000000003</v>
      </c>
      <c r="E18" s="10" t="s">
        <v>34</v>
      </c>
      <c r="F18" s="12">
        <v>50</v>
      </c>
      <c r="G18" s="13">
        <v>13100</v>
      </c>
      <c r="H18" s="13">
        <f>$D$18*G18</f>
        <v>473303.00000000006</v>
      </c>
      <c r="I18" s="353" t="s">
        <v>35</v>
      </c>
      <c r="J18" s="14">
        <v>10000</v>
      </c>
      <c r="K18" s="14">
        <v>15000</v>
      </c>
      <c r="L18" s="14">
        <v>25000</v>
      </c>
      <c r="M18" s="15">
        <v>28000</v>
      </c>
      <c r="N18" s="22">
        <v>28000</v>
      </c>
      <c r="O18" s="22">
        <v>28000</v>
      </c>
      <c r="P18" s="22">
        <v>28000</v>
      </c>
      <c r="Q18" s="22">
        <v>28000</v>
      </c>
      <c r="R18" s="17">
        <f t="shared" si="1"/>
        <v>190000</v>
      </c>
      <c r="S18" s="203">
        <f t="shared" si="0"/>
        <v>0.40143417641553081</v>
      </c>
    </row>
    <row r="19" spans="1:22" x14ac:dyDescent="0.3">
      <c r="A19" s="195" t="s">
        <v>50</v>
      </c>
      <c r="B19" s="10" t="s">
        <v>37</v>
      </c>
      <c r="C19" s="26">
        <v>84.98</v>
      </c>
      <c r="D19" s="18">
        <v>36.130000000000003</v>
      </c>
      <c r="E19" s="10" t="s">
        <v>38</v>
      </c>
      <c r="F19" s="12">
        <v>78</v>
      </c>
      <c r="G19" s="13">
        <v>13550</v>
      </c>
      <c r="H19" s="13">
        <f>$D$18*G19+0.5</f>
        <v>489562.00000000006</v>
      </c>
      <c r="I19" s="354"/>
      <c r="J19" s="14">
        <v>10000</v>
      </c>
      <c r="K19" s="14">
        <v>18000</v>
      </c>
      <c r="L19" s="14">
        <v>28000</v>
      </c>
      <c r="M19" s="15">
        <v>28000</v>
      </c>
      <c r="N19" s="22">
        <v>28000</v>
      </c>
      <c r="O19" s="22">
        <v>28000</v>
      </c>
      <c r="P19" s="22">
        <v>28000</v>
      </c>
      <c r="Q19" s="22">
        <v>28000</v>
      </c>
      <c r="R19" s="17">
        <f t="shared" si="1"/>
        <v>196000</v>
      </c>
      <c r="S19" s="203">
        <f t="shared" si="0"/>
        <v>0.40035787091318359</v>
      </c>
    </row>
    <row r="20" spans="1:22" x14ac:dyDescent="0.3">
      <c r="A20" s="195" t="s">
        <v>51</v>
      </c>
      <c r="B20" s="10" t="s">
        <v>40</v>
      </c>
      <c r="C20" s="26">
        <v>84.98</v>
      </c>
      <c r="D20" s="18">
        <v>36.130000000000003</v>
      </c>
      <c r="E20" s="10" t="s">
        <v>41</v>
      </c>
      <c r="F20" s="12">
        <v>104</v>
      </c>
      <c r="G20" s="13">
        <v>14500</v>
      </c>
      <c r="H20" s="13">
        <f t="shared" ref="H20:H24" si="3">$D$18*G20</f>
        <v>523885.00000000006</v>
      </c>
      <c r="I20" s="354"/>
      <c r="J20" s="14">
        <v>10000</v>
      </c>
      <c r="K20" s="14">
        <v>20000</v>
      </c>
      <c r="L20" s="14">
        <v>30000</v>
      </c>
      <c r="M20" s="15">
        <v>30000</v>
      </c>
      <c r="N20" s="22">
        <v>30000</v>
      </c>
      <c r="O20" s="22">
        <v>30000</v>
      </c>
      <c r="P20" s="22">
        <v>30000</v>
      </c>
      <c r="Q20" s="22">
        <v>30000</v>
      </c>
      <c r="R20" s="17">
        <f t="shared" si="1"/>
        <v>210000</v>
      </c>
      <c r="S20" s="203">
        <f t="shared" si="0"/>
        <v>0.40085133187627053</v>
      </c>
    </row>
    <row r="21" spans="1:22" x14ac:dyDescent="0.3">
      <c r="A21" s="195" t="s">
        <v>52</v>
      </c>
      <c r="B21" s="27" t="s">
        <v>53</v>
      </c>
      <c r="C21" s="26">
        <v>84.98</v>
      </c>
      <c r="D21" s="18">
        <v>36.130000000000003</v>
      </c>
      <c r="E21" s="10" t="s">
        <v>54</v>
      </c>
      <c r="F21" s="12">
        <v>59</v>
      </c>
      <c r="G21" s="13">
        <v>15250</v>
      </c>
      <c r="H21" s="13">
        <f>$D$18*G21+0.5</f>
        <v>550983</v>
      </c>
      <c r="I21" s="354"/>
      <c r="J21" s="14">
        <v>10000</v>
      </c>
      <c r="K21" s="14">
        <v>21000</v>
      </c>
      <c r="L21" s="14">
        <v>30000</v>
      </c>
      <c r="M21" s="15">
        <v>32000</v>
      </c>
      <c r="N21" s="22">
        <v>32000</v>
      </c>
      <c r="O21" s="22">
        <v>32000</v>
      </c>
      <c r="P21" s="22">
        <v>32000</v>
      </c>
      <c r="Q21" s="22">
        <v>32000</v>
      </c>
      <c r="R21" s="17">
        <f t="shared" si="1"/>
        <v>221000</v>
      </c>
      <c r="S21" s="203">
        <f t="shared" si="0"/>
        <v>0.40110130439596142</v>
      </c>
    </row>
    <row r="22" spans="1:22" x14ac:dyDescent="0.3">
      <c r="A22" s="195" t="s">
        <v>55</v>
      </c>
      <c r="B22" s="27" t="s">
        <v>56</v>
      </c>
      <c r="C22" s="26">
        <v>84.98</v>
      </c>
      <c r="D22" s="18">
        <v>36.130000000000003</v>
      </c>
      <c r="E22" s="10" t="s">
        <v>57</v>
      </c>
      <c r="F22" s="12">
        <v>65</v>
      </c>
      <c r="G22" s="13">
        <v>15850</v>
      </c>
      <c r="H22" s="13">
        <f>$D$18*G22+0.5</f>
        <v>572661</v>
      </c>
      <c r="I22" s="354"/>
      <c r="J22" s="14">
        <v>10000</v>
      </c>
      <c r="K22" s="14">
        <v>22000</v>
      </c>
      <c r="L22" s="14">
        <v>33000</v>
      </c>
      <c r="M22" s="15">
        <v>33000</v>
      </c>
      <c r="N22" s="22">
        <v>33000</v>
      </c>
      <c r="O22" s="22">
        <v>33000</v>
      </c>
      <c r="P22" s="22">
        <v>33000</v>
      </c>
      <c r="Q22" s="22">
        <v>33000</v>
      </c>
      <c r="R22" s="17">
        <f t="shared" si="1"/>
        <v>230000</v>
      </c>
      <c r="S22" s="203">
        <f t="shared" si="0"/>
        <v>0.40163377635285097</v>
      </c>
    </row>
    <row r="23" spans="1:22" x14ac:dyDescent="0.3">
      <c r="A23" s="195" t="s">
        <v>58</v>
      </c>
      <c r="B23" s="27" t="s">
        <v>59</v>
      </c>
      <c r="C23" s="26">
        <v>84.98</v>
      </c>
      <c r="D23" s="18">
        <v>36.130000000000003</v>
      </c>
      <c r="E23" s="10" t="s">
        <v>60</v>
      </c>
      <c r="F23" s="12">
        <v>62</v>
      </c>
      <c r="G23" s="13">
        <v>17200</v>
      </c>
      <c r="H23" s="13">
        <f t="shared" si="3"/>
        <v>621436</v>
      </c>
      <c r="I23" s="354"/>
      <c r="J23" s="14">
        <v>10000</v>
      </c>
      <c r="K23" s="14">
        <v>23000</v>
      </c>
      <c r="L23" s="14">
        <v>36000</v>
      </c>
      <c r="M23" s="15">
        <v>36000</v>
      </c>
      <c r="N23" s="22">
        <v>36000</v>
      </c>
      <c r="O23" s="22">
        <v>36000</v>
      </c>
      <c r="P23" s="22">
        <v>36000</v>
      </c>
      <c r="Q23" s="22">
        <v>36000</v>
      </c>
      <c r="R23" s="17">
        <f t="shared" si="1"/>
        <v>249000</v>
      </c>
      <c r="S23" s="203">
        <f t="shared" si="0"/>
        <v>0.40068486537632192</v>
      </c>
    </row>
    <row r="24" spans="1:22" x14ac:dyDescent="0.3">
      <c r="A24" s="192" t="s">
        <v>61</v>
      </c>
      <c r="B24" s="27" t="s">
        <v>62</v>
      </c>
      <c r="C24" s="26">
        <v>84.98</v>
      </c>
      <c r="D24" s="18">
        <v>36.130000000000003</v>
      </c>
      <c r="E24" s="10" t="s">
        <v>63</v>
      </c>
      <c r="F24" s="12">
        <v>44</v>
      </c>
      <c r="G24" s="13">
        <v>17600</v>
      </c>
      <c r="H24" s="13">
        <f t="shared" si="3"/>
        <v>635888</v>
      </c>
      <c r="I24" s="355"/>
      <c r="J24" s="14">
        <v>10000</v>
      </c>
      <c r="K24" s="14">
        <v>25000</v>
      </c>
      <c r="L24" s="14">
        <v>36000</v>
      </c>
      <c r="M24" s="15">
        <v>36000</v>
      </c>
      <c r="N24" s="22">
        <v>37000</v>
      </c>
      <c r="O24" s="22">
        <v>37000</v>
      </c>
      <c r="P24" s="22">
        <v>37000</v>
      </c>
      <c r="Q24" s="22">
        <v>37000</v>
      </c>
      <c r="R24" s="17">
        <f t="shared" si="1"/>
        <v>255000</v>
      </c>
      <c r="S24" s="203">
        <f t="shared" si="0"/>
        <v>0.40101401504667489</v>
      </c>
    </row>
    <row r="25" spans="1:22" ht="18" x14ac:dyDescent="0.3">
      <c r="A25" s="349"/>
      <c r="B25" s="350"/>
      <c r="C25" s="350"/>
      <c r="D25" s="350"/>
      <c r="E25" s="10" t="s">
        <v>42</v>
      </c>
      <c r="F25" s="12">
        <f>SUM(F18:F24)</f>
        <v>462</v>
      </c>
      <c r="G25" s="13"/>
      <c r="H25" s="13"/>
      <c r="I25" s="28"/>
      <c r="J25" s="14"/>
      <c r="K25" s="14"/>
      <c r="L25" s="14"/>
      <c r="M25" s="15"/>
      <c r="N25" s="20"/>
      <c r="O25" s="20"/>
      <c r="P25" s="20"/>
      <c r="Q25" s="20"/>
      <c r="R25" s="351"/>
      <c r="S25" s="352"/>
    </row>
    <row r="26" spans="1:22" x14ac:dyDescent="0.3">
      <c r="A26" s="195" t="s">
        <v>64</v>
      </c>
      <c r="B26" s="10" t="s">
        <v>33</v>
      </c>
      <c r="C26" s="11">
        <v>84.98</v>
      </c>
      <c r="D26" s="18">
        <v>36.130000000000003</v>
      </c>
      <c r="E26" s="10" t="s">
        <v>34</v>
      </c>
      <c r="F26" s="12">
        <v>3</v>
      </c>
      <c r="G26" s="13">
        <v>13100</v>
      </c>
      <c r="H26" s="13">
        <f>$D$26*G26</f>
        <v>473303.00000000006</v>
      </c>
      <c r="I26" s="353" t="s">
        <v>35</v>
      </c>
      <c r="J26" s="14">
        <v>10000</v>
      </c>
      <c r="K26" s="14">
        <v>15000</v>
      </c>
      <c r="L26" s="14">
        <v>25000</v>
      </c>
      <c r="M26" s="15">
        <v>28000</v>
      </c>
      <c r="N26" s="22">
        <v>28000</v>
      </c>
      <c r="O26" s="22">
        <v>28000</v>
      </c>
      <c r="P26" s="22">
        <v>28000</v>
      </c>
      <c r="Q26" s="22">
        <v>28000</v>
      </c>
      <c r="R26" s="17">
        <f t="shared" si="1"/>
        <v>190000</v>
      </c>
      <c r="S26" s="203">
        <f t="shared" si="0"/>
        <v>0.40143417641553081</v>
      </c>
    </row>
    <row r="27" spans="1:22" x14ac:dyDescent="0.3">
      <c r="A27" s="195" t="s">
        <v>65</v>
      </c>
      <c r="B27" s="10" t="s">
        <v>37</v>
      </c>
      <c r="C27" s="11">
        <v>84.98</v>
      </c>
      <c r="D27" s="18">
        <v>36.130000000000003</v>
      </c>
      <c r="E27" s="10" t="s">
        <v>38</v>
      </c>
      <c r="F27" s="12">
        <v>6</v>
      </c>
      <c r="G27" s="13">
        <v>13550</v>
      </c>
      <c r="H27" s="13">
        <f>$D$26*G27+0.5</f>
        <v>489562.00000000006</v>
      </c>
      <c r="I27" s="354"/>
      <c r="J27" s="14">
        <v>10000</v>
      </c>
      <c r="K27" s="14">
        <v>18000</v>
      </c>
      <c r="L27" s="14">
        <v>28000</v>
      </c>
      <c r="M27" s="15">
        <v>28000</v>
      </c>
      <c r="N27" s="22">
        <v>28000</v>
      </c>
      <c r="O27" s="22">
        <v>28000</v>
      </c>
      <c r="P27" s="22">
        <v>28000</v>
      </c>
      <c r="Q27" s="22">
        <v>28000</v>
      </c>
      <c r="R27" s="17">
        <f t="shared" si="1"/>
        <v>196000</v>
      </c>
      <c r="S27" s="203">
        <f t="shared" si="0"/>
        <v>0.40035787091318359</v>
      </c>
    </row>
    <row r="28" spans="1:22" x14ac:dyDescent="0.3">
      <c r="A28" s="195" t="s">
        <v>66</v>
      </c>
      <c r="B28" s="10" t="s">
        <v>40</v>
      </c>
      <c r="C28" s="11">
        <v>84.98</v>
      </c>
      <c r="D28" s="18">
        <v>36.130000000000003</v>
      </c>
      <c r="E28" s="10" t="s">
        <v>41</v>
      </c>
      <c r="F28" s="12">
        <v>8</v>
      </c>
      <c r="G28" s="13">
        <v>14500</v>
      </c>
      <c r="H28" s="13">
        <f t="shared" ref="H28:H32" si="4">$D$26*G28</f>
        <v>523885.00000000006</v>
      </c>
      <c r="I28" s="354"/>
      <c r="J28" s="14">
        <v>10000</v>
      </c>
      <c r="K28" s="14">
        <v>20000</v>
      </c>
      <c r="L28" s="14">
        <v>30000</v>
      </c>
      <c r="M28" s="15">
        <v>30000</v>
      </c>
      <c r="N28" s="22">
        <v>30000</v>
      </c>
      <c r="O28" s="22">
        <v>30000</v>
      </c>
      <c r="P28" s="22">
        <v>30000</v>
      </c>
      <c r="Q28" s="22">
        <v>30000</v>
      </c>
      <c r="R28" s="17">
        <f t="shared" si="1"/>
        <v>210000</v>
      </c>
      <c r="S28" s="203">
        <f t="shared" si="0"/>
        <v>0.40085133187627053</v>
      </c>
    </row>
    <row r="29" spans="1:22" x14ac:dyDescent="0.3">
      <c r="A29" s="195" t="s">
        <v>67</v>
      </c>
      <c r="B29" s="27" t="s">
        <v>53</v>
      </c>
      <c r="C29" s="11">
        <v>84.98</v>
      </c>
      <c r="D29" s="18">
        <v>36.130000000000003</v>
      </c>
      <c r="E29" s="10" t="s">
        <v>54</v>
      </c>
      <c r="F29" s="12">
        <v>5</v>
      </c>
      <c r="G29" s="13">
        <v>15250</v>
      </c>
      <c r="H29" s="13">
        <f>$D$26*G29+0.5</f>
        <v>550983</v>
      </c>
      <c r="I29" s="354"/>
      <c r="J29" s="14">
        <v>10000</v>
      </c>
      <c r="K29" s="14">
        <v>21000</v>
      </c>
      <c r="L29" s="14">
        <v>30000</v>
      </c>
      <c r="M29" s="15">
        <v>32000</v>
      </c>
      <c r="N29" s="22">
        <v>32000</v>
      </c>
      <c r="O29" s="22">
        <v>32000</v>
      </c>
      <c r="P29" s="22">
        <v>32000</v>
      </c>
      <c r="Q29" s="22">
        <v>32000</v>
      </c>
      <c r="R29" s="17">
        <f t="shared" si="1"/>
        <v>221000</v>
      </c>
      <c r="S29" s="203">
        <f t="shared" si="0"/>
        <v>0.40110130439596142</v>
      </c>
    </row>
    <row r="30" spans="1:22" x14ac:dyDescent="0.3">
      <c r="A30" s="195" t="s">
        <v>68</v>
      </c>
      <c r="B30" s="27" t="s">
        <v>56</v>
      </c>
      <c r="C30" s="11">
        <v>84.98</v>
      </c>
      <c r="D30" s="18">
        <v>36.130000000000003</v>
      </c>
      <c r="E30" s="10" t="s">
        <v>57</v>
      </c>
      <c r="F30" s="12">
        <v>5</v>
      </c>
      <c r="G30" s="13">
        <v>15850</v>
      </c>
      <c r="H30" s="13">
        <f>$D$26*G30+0.5</f>
        <v>572661</v>
      </c>
      <c r="I30" s="354"/>
      <c r="J30" s="14">
        <v>10000</v>
      </c>
      <c r="K30" s="14">
        <v>22000</v>
      </c>
      <c r="L30" s="14">
        <v>33000</v>
      </c>
      <c r="M30" s="15">
        <v>33000</v>
      </c>
      <c r="N30" s="22">
        <v>33000</v>
      </c>
      <c r="O30" s="22">
        <v>33000</v>
      </c>
      <c r="P30" s="22">
        <v>33000</v>
      </c>
      <c r="Q30" s="22">
        <v>33000</v>
      </c>
      <c r="R30" s="17">
        <f t="shared" si="1"/>
        <v>230000</v>
      </c>
      <c r="S30" s="203">
        <f t="shared" si="0"/>
        <v>0.40163377635285097</v>
      </c>
    </row>
    <row r="31" spans="1:22" x14ac:dyDescent="0.3">
      <c r="A31" s="195" t="s">
        <v>69</v>
      </c>
      <c r="B31" s="27" t="s">
        <v>59</v>
      </c>
      <c r="C31" s="11">
        <v>84.98</v>
      </c>
      <c r="D31" s="18">
        <v>36.130000000000003</v>
      </c>
      <c r="E31" s="10" t="s">
        <v>60</v>
      </c>
      <c r="F31" s="12">
        <v>5</v>
      </c>
      <c r="G31" s="13">
        <v>17200</v>
      </c>
      <c r="H31" s="13">
        <f t="shared" si="4"/>
        <v>621436</v>
      </c>
      <c r="I31" s="354"/>
      <c r="J31" s="14">
        <v>10000</v>
      </c>
      <c r="K31" s="14">
        <v>23000</v>
      </c>
      <c r="L31" s="14">
        <v>36000</v>
      </c>
      <c r="M31" s="15">
        <v>36000</v>
      </c>
      <c r="N31" s="22">
        <v>36000</v>
      </c>
      <c r="O31" s="22">
        <v>36000</v>
      </c>
      <c r="P31" s="22">
        <v>36000</v>
      </c>
      <c r="Q31" s="22">
        <v>36000</v>
      </c>
      <c r="R31" s="17">
        <f t="shared" si="1"/>
        <v>249000</v>
      </c>
      <c r="S31" s="203">
        <f t="shared" si="0"/>
        <v>0.40068486537632192</v>
      </c>
    </row>
    <row r="32" spans="1:22" x14ac:dyDescent="0.3">
      <c r="A32" s="192" t="s">
        <v>70</v>
      </c>
      <c r="B32" s="27" t="s">
        <v>62</v>
      </c>
      <c r="C32" s="11">
        <v>84.98</v>
      </c>
      <c r="D32" s="18">
        <v>36.130000000000003</v>
      </c>
      <c r="E32" s="10" t="s">
        <v>63</v>
      </c>
      <c r="F32" s="12">
        <v>4</v>
      </c>
      <c r="G32" s="13">
        <v>17600</v>
      </c>
      <c r="H32" s="13">
        <f t="shared" si="4"/>
        <v>635888</v>
      </c>
      <c r="I32" s="355"/>
      <c r="J32" s="14">
        <v>10000</v>
      </c>
      <c r="K32" s="14">
        <v>25000</v>
      </c>
      <c r="L32" s="14">
        <v>36000</v>
      </c>
      <c r="M32" s="15">
        <v>36000</v>
      </c>
      <c r="N32" s="22">
        <v>37000</v>
      </c>
      <c r="O32" s="22">
        <v>37000</v>
      </c>
      <c r="P32" s="22">
        <v>37000</v>
      </c>
      <c r="Q32" s="22">
        <v>37000</v>
      </c>
      <c r="R32" s="17">
        <f t="shared" si="1"/>
        <v>255000</v>
      </c>
      <c r="S32" s="203">
        <f t="shared" si="0"/>
        <v>0.40101401504667489</v>
      </c>
    </row>
    <row r="33" spans="1:19" x14ac:dyDescent="0.3">
      <c r="A33" s="349"/>
      <c r="B33" s="350"/>
      <c r="C33" s="350"/>
      <c r="D33" s="350"/>
      <c r="E33" s="10" t="s">
        <v>42</v>
      </c>
      <c r="F33" s="12">
        <f>SUM(F26:F32)</f>
        <v>36</v>
      </c>
      <c r="G33" s="359"/>
      <c r="H33" s="359"/>
      <c r="I33" s="359"/>
      <c r="J33" s="359"/>
      <c r="K33" s="359"/>
      <c r="L33" s="359"/>
      <c r="M33" s="359"/>
      <c r="N33" s="360"/>
      <c r="O33" s="360"/>
      <c r="P33" s="360"/>
      <c r="Q33" s="360"/>
      <c r="R33" s="359"/>
      <c r="S33" s="361"/>
    </row>
    <row r="34" spans="1:19" x14ac:dyDescent="0.2">
      <c r="A34" s="362" t="s">
        <v>71</v>
      </c>
      <c r="B34" s="363"/>
      <c r="C34" s="363"/>
      <c r="D34" s="363"/>
      <c r="E34" s="364"/>
      <c r="F34" s="197">
        <f>SUM(F9,F13,F17,F25,F33)</f>
        <v>689</v>
      </c>
      <c r="G34" s="365"/>
      <c r="H34" s="365"/>
      <c r="I34" s="366"/>
      <c r="J34" s="198">
        <f>R34/2</f>
        <v>20000</v>
      </c>
      <c r="K34" s="198">
        <v>10000</v>
      </c>
      <c r="L34" s="198">
        <v>5000</v>
      </c>
      <c r="M34" s="199"/>
      <c r="N34" s="29"/>
      <c r="O34" s="29"/>
      <c r="P34" s="30">
        <v>5000</v>
      </c>
      <c r="Q34" s="29"/>
      <c r="R34" s="200">
        <f>'[2]사업수지 (종합)'!AA97</f>
        <v>40000</v>
      </c>
      <c r="S34" s="210"/>
    </row>
  </sheetData>
  <mergeCells count="32">
    <mergeCell ref="I26:I32"/>
    <mergeCell ref="A33:D33"/>
    <mergeCell ref="G33:S33"/>
    <mergeCell ref="A34:E34"/>
    <mergeCell ref="G34:I34"/>
    <mergeCell ref="A25:D25"/>
    <mergeCell ref="R25:S25"/>
    <mergeCell ref="I6:I8"/>
    <mergeCell ref="A9:D9"/>
    <mergeCell ref="G9:M9"/>
    <mergeCell ref="R9:S9"/>
    <mergeCell ref="I10:I12"/>
    <mergeCell ref="A13:D13"/>
    <mergeCell ref="G13:M13"/>
    <mergeCell ref="R13:S13"/>
    <mergeCell ref="I14:I16"/>
    <mergeCell ref="A17:D17"/>
    <mergeCell ref="G17:M17"/>
    <mergeCell ref="R17:S17"/>
    <mergeCell ref="I18:I24"/>
    <mergeCell ref="A1:S1"/>
    <mergeCell ref="A3:B4"/>
    <mergeCell ref="C3:H3"/>
    <mergeCell ref="I3:I5"/>
    <mergeCell ref="J3:P3"/>
    <mergeCell ref="R3:R5"/>
    <mergeCell ref="S3:S5"/>
    <mergeCell ref="C4:C5"/>
    <mergeCell ref="D4:D5"/>
    <mergeCell ref="E4:F4"/>
    <mergeCell ref="G4:G5"/>
    <mergeCell ref="H4:H5"/>
  </mergeCells>
  <phoneticPr fontId="2" type="noConversion"/>
  <pageMargins left="0.25" right="0.25" top="0.75" bottom="0.75" header="0.3" footer="0.3"/>
  <pageSetup paperSize="9" scale="7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8545-AF38-44B7-8D8E-F28D3CF590F5}">
  <sheetPr>
    <tabColor rgb="FFFFC000"/>
    <pageSetUpPr fitToPage="1"/>
  </sheetPr>
  <dimension ref="A1:V34"/>
  <sheetViews>
    <sheetView topLeftCell="A11" zoomScaleNormal="100" workbookViewId="0">
      <selection activeCell="I7" sqref="I7"/>
    </sheetView>
  </sheetViews>
  <sheetFormatPr defaultRowHeight="16.5" x14ac:dyDescent="0.3"/>
  <cols>
    <col min="1" max="5" width="8.625" customWidth="1"/>
    <col min="6" max="6" width="8.625" style="31" customWidth="1"/>
    <col min="7" max="7" width="8.625" customWidth="1"/>
    <col min="8" max="8" width="10.875" bestFit="1" customWidth="1"/>
    <col min="9" max="9" width="8.875" customWidth="1"/>
    <col min="10" max="19" width="8.625" customWidth="1"/>
  </cols>
  <sheetData>
    <row r="1" spans="1:20" ht="31.5" x14ac:dyDescent="0.3">
      <c r="D1" s="325" t="s">
        <v>88</v>
      </c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20" x14ac:dyDescent="0.3">
      <c r="F2"/>
      <c r="R2" s="1" t="s">
        <v>77</v>
      </c>
      <c r="S2" s="2" t="s">
        <v>1</v>
      </c>
    </row>
    <row r="3" spans="1:20" x14ac:dyDescent="0.3">
      <c r="A3" s="374" t="s">
        <v>2</v>
      </c>
      <c r="B3" s="375"/>
      <c r="C3" s="326" t="s">
        <v>3</v>
      </c>
      <c r="D3" s="326"/>
      <c r="E3" s="326"/>
      <c r="F3" s="326"/>
      <c r="G3" s="326"/>
      <c r="H3" s="326"/>
      <c r="I3" s="327" t="s">
        <v>4</v>
      </c>
      <c r="J3" s="342" t="s">
        <v>5</v>
      </c>
      <c r="K3" s="348"/>
      <c r="L3" s="348"/>
      <c r="M3" s="348"/>
      <c r="N3" s="348"/>
      <c r="O3" s="348"/>
      <c r="P3" s="348"/>
      <c r="Q3" s="348"/>
      <c r="R3" s="348"/>
      <c r="S3" s="343"/>
      <c r="T3" s="3" t="s">
        <v>8</v>
      </c>
    </row>
    <row r="4" spans="1:20" x14ac:dyDescent="0.3">
      <c r="A4" s="376"/>
      <c r="B4" s="333"/>
      <c r="C4" s="326" t="s">
        <v>9</v>
      </c>
      <c r="D4" s="340" t="s">
        <v>10</v>
      </c>
      <c r="E4" s="342" t="s">
        <v>2</v>
      </c>
      <c r="F4" s="348"/>
      <c r="G4" s="326" t="s">
        <v>11</v>
      </c>
      <c r="H4" s="326" t="s">
        <v>12</v>
      </c>
      <c r="I4" s="345"/>
      <c r="J4" s="4" t="s">
        <v>13</v>
      </c>
      <c r="K4" s="4" t="s">
        <v>14</v>
      </c>
      <c r="L4" s="4" t="s">
        <v>15</v>
      </c>
      <c r="M4" s="4" t="s">
        <v>16</v>
      </c>
      <c r="N4" s="5" t="s">
        <v>17</v>
      </c>
      <c r="O4" s="5" t="s">
        <v>18</v>
      </c>
      <c r="P4" s="5" t="s">
        <v>19</v>
      </c>
      <c r="Q4" s="5" t="s">
        <v>78</v>
      </c>
      <c r="R4" s="5" t="s">
        <v>79</v>
      </c>
      <c r="S4" s="5" t="s">
        <v>80</v>
      </c>
      <c r="T4" s="6">
        <v>0.05</v>
      </c>
    </row>
    <row r="5" spans="1:20" ht="21" x14ac:dyDescent="0.3">
      <c r="A5" s="7" t="s">
        <v>21</v>
      </c>
      <c r="B5" s="7" t="s">
        <v>22</v>
      </c>
      <c r="C5" s="327"/>
      <c r="D5" s="341"/>
      <c r="E5" s="7" t="s">
        <v>21</v>
      </c>
      <c r="F5" s="7" t="s">
        <v>23</v>
      </c>
      <c r="G5" s="327"/>
      <c r="H5" s="327"/>
      <c r="I5" s="346"/>
      <c r="J5" s="8" t="s">
        <v>24</v>
      </c>
      <c r="K5" s="8" t="s">
        <v>25</v>
      </c>
      <c r="L5" s="8" t="s">
        <v>81</v>
      </c>
      <c r="M5" s="9" t="s">
        <v>82</v>
      </c>
      <c r="N5" s="8" t="s">
        <v>27</v>
      </c>
      <c r="O5" s="8" t="s">
        <v>83</v>
      </c>
      <c r="P5" s="8" t="s">
        <v>84</v>
      </c>
      <c r="Q5" s="8" t="s">
        <v>85</v>
      </c>
      <c r="R5" s="34">
        <v>0.6</v>
      </c>
      <c r="S5" s="34">
        <v>0.2</v>
      </c>
    </row>
    <row r="6" spans="1:20" x14ac:dyDescent="0.3">
      <c r="A6" s="10" t="s">
        <v>32</v>
      </c>
      <c r="B6" s="10" t="s">
        <v>33</v>
      </c>
      <c r="C6" s="11">
        <v>44.98</v>
      </c>
      <c r="D6" s="10">
        <v>19.55</v>
      </c>
      <c r="E6" s="10" t="s">
        <v>34</v>
      </c>
      <c r="F6" s="12">
        <v>15</v>
      </c>
      <c r="G6" s="13">
        <v>13300</v>
      </c>
      <c r="H6" s="13">
        <f>$D$6*G6</f>
        <v>260015</v>
      </c>
      <c r="I6" s="353" t="s">
        <v>35</v>
      </c>
      <c r="J6" s="14">
        <v>5000</v>
      </c>
      <c r="K6" s="14">
        <v>5000</v>
      </c>
      <c r="L6" s="14">
        <v>5000</v>
      </c>
      <c r="M6" s="15">
        <f>(Q6-J6-K6-L6)/4</f>
        <v>9250.75</v>
      </c>
      <c r="N6" s="15">
        <f>(Q6-J6-K6-L6)/4</f>
        <v>9250.75</v>
      </c>
      <c r="O6" s="15">
        <f>(Q6-J6-K6-L6)/4</f>
        <v>9250.75</v>
      </c>
      <c r="P6" s="15">
        <f>(Q6-J6-K6-L6)/4</f>
        <v>9250.75</v>
      </c>
      <c r="Q6" s="35">
        <f>H6*20%</f>
        <v>52003</v>
      </c>
      <c r="R6" s="36">
        <f>H6*60%</f>
        <v>156009</v>
      </c>
      <c r="S6" s="37">
        <f>H6*20%</f>
        <v>52003</v>
      </c>
    </row>
    <row r="7" spans="1:20" x14ac:dyDescent="0.3">
      <c r="A7" s="10" t="s">
        <v>36</v>
      </c>
      <c r="B7" s="10" t="s">
        <v>37</v>
      </c>
      <c r="C7" s="11">
        <v>44.98</v>
      </c>
      <c r="D7" s="10">
        <v>19.55</v>
      </c>
      <c r="E7" s="10" t="s">
        <v>38</v>
      </c>
      <c r="F7" s="12">
        <v>30</v>
      </c>
      <c r="G7" s="13">
        <v>13850</v>
      </c>
      <c r="H7" s="13">
        <f>$D$6*G7+0.5</f>
        <v>270768</v>
      </c>
      <c r="I7" s="354"/>
      <c r="J7" s="14">
        <v>5000</v>
      </c>
      <c r="K7" s="14">
        <v>5000</v>
      </c>
      <c r="L7" s="14">
        <v>5000</v>
      </c>
      <c r="M7" s="15">
        <f>(Q7-J7-K7-L7)/4</f>
        <v>9788.4000000000015</v>
      </c>
      <c r="N7" s="15">
        <f>(Q7-J7-K7-L7)/4</f>
        <v>9788.4000000000015</v>
      </c>
      <c r="O7" s="15">
        <f>(Q7-J7-K7-L7)/4</f>
        <v>9788.4000000000015</v>
      </c>
      <c r="P7" s="15">
        <f>(Q7-J7-K7-L7)/4</f>
        <v>9788.4000000000015</v>
      </c>
      <c r="Q7" s="35">
        <f t="shared" ref="Q7" si="0">H7*20%</f>
        <v>54153.600000000006</v>
      </c>
      <c r="R7" s="36">
        <f t="shared" ref="R7:R8" si="1">H7*60%</f>
        <v>162460.79999999999</v>
      </c>
      <c r="S7" s="37">
        <f t="shared" ref="S7:S8" si="2">H7*20%</f>
        <v>54153.600000000006</v>
      </c>
    </row>
    <row r="8" spans="1:20" x14ac:dyDescent="0.3">
      <c r="A8" s="18" t="s">
        <v>39</v>
      </c>
      <c r="B8" s="10" t="s">
        <v>40</v>
      </c>
      <c r="C8" s="11">
        <v>44.98</v>
      </c>
      <c r="D8" s="10">
        <v>19.55</v>
      </c>
      <c r="E8" s="10" t="s">
        <v>41</v>
      </c>
      <c r="F8" s="12">
        <v>34</v>
      </c>
      <c r="G8" s="13">
        <v>14700</v>
      </c>
      <c r="H8" s="13">
        <f t="shared" ref="H8" si="3">$D$6*G8</f>
        <v>287385</v>
      </c>
      <c r="I8" s="355"/>
      <c r="J8" s="14">
        <v>5000</v>
      </c>
      <c r="K8" s="14">
        <v>5000</v>
      </c>
      <c r="L8" s="14">
        <v>5000</v>
      </c>
      <c r="M8" s="15">
        <f>(Q8-J8-K8-L8)/4</f>
        <v>10619.25</v>
      </c>
      <c r="N8" s="15">
        <f>(Q8-J8-K8-L8)/4</f>
        <v>10619.25</v>
      </c>
      <c r="O8" s="15">
        <f>(Q8-J8-K8-L8)/4</f>
        <v>10619.25</v>
      </c>
      <c r="P8" s="15">
        <f>(Q8-J8-K8-L8)/4</f>
        <v>10619.25</v>
      </c>
      <c r="Q8" s="35">
        <f>H8*20%</f>
        <v>57477</v>
      </c>
      <c r="R8" s="36">
        <f t="shared" si="1"/>
        <v>172431</v>
      </c>
      <c r="S8" s="37">
        <f t="shared" si="2"/>
        <v>57477</v>
      </c>
    </row>
    <row r="9" spans="1:20" ht="18" x14ac:dyDescent="0.3">
      <c r="A9" s="373"/>
      <c r="B9" s="357"/>
      <c r="C9" s="357"/>
      <c r="D9" s="358"/>
      <c r="E9" s="19" t="s">
        <v>42</v>
      </c>
      <c r="F9" s="12">
        <f>SUM(F6:F8)</f>
        <v>79</v>
      </c>
      <c r="G9" s="357"/>
      <c r="H9" s="357"/>
      <c r="I9" s="357"/>
      <c r="J9" s="357"/>
      <c r="K9" s="357"/>
      <c r="L9" s="357"/>
      <c r="M9" s="357"/>
      <c r="N9" s="20"/>
      <c r="O9" s="20"/>
      <c r="P9" s="20"/>
      <c r="Q9" s="20"/>
      <c r="R9" s="351"/>
      <c r="S9" s="372"/>
    </row>
    <row r="10" spans="1:20" x14ac:dyDescent="0.3">
      <c r="A10" s="21" t="s">
        <v>43</v>
      </c>
      <c r="B10" s="10" t="s">
        <v>33</v>
      </c>
      <c r="C10" s="11">
        <v>49.99</v>
      </c>
      <c r="D10" s="10">
        <v>22.18</v>
      </c>
      <c r="E10" s="10" t="s">
        <v>34</v>
      </c>
      <c r="F10" s="12">
        <v>9</v>
      </c>
      <c r="G10" s="13">
        <v>13300</v>
      </c>
      <c r="H10" s="13">
        <f>$D$10*G10</f>
        <v>294994</v>
      </c>
      <c r="I10" s="353" t="s">
        <v>35</v>
      </c>
      <c r="J10" s="14">
        <v>5000</v>
      </c>
      <c r="K10" s="14">
        <v>5000</v>
      </c>
      <c r="L10" s="14">
        <v>5000</v>
      </c>
      <c r="M10" s="15">
        <f>(Q10-J10-K10-L10)/4</f>
        <v>10999.7</v>
      </c>
      <c r="N10" s="15">
        <f>(Q10-J10-K10-L10)/4</f>
        <v>10999.7</v>
      </c>
      <c r="O10" s="15">
        <f>(Q10-J10-K10-L10)/4</f>
        <v>10999.7</v>
      </c>
      <c r="P10" s="15">
        <f>(Q10-J10-K10-L10)/4</f>
        <v>10999.7</v>
      </c>
      <c r="Q10" s="38">
        <f>H10*20%</f>
        <v>58998.8</v>
      </c>
      <c r="R10" s="36">
        <f>H10*60%</f>
        <v>176996.4</v>
      </c>
      <c r="S10" s="37">
        <f>H10*20%</f>
        <v>58998.8</v>
      </c>
    </row>
    <row r="11" spans="1:20" x14ac:dyDescent="0.3">
      <c r="A11" s="10" t="s">
        <v>44</v>
      </c>
      <c r="B11" s="10" t="s">
        <v>37</v>
      </c>
      <c r="C11" s="11">
        <v>49.99</v>
      </c>
      <c r="D11" s="10">
        <v>22.18</v>
      </c>
      <c r="E11" s="10" t="s">
        <v>38</v>
      </c>
      <c r="F11" s="12">
        <v>18</v>
      </c>
      <c r="G11" s="13">
        <v>13850</v>
      </c>
      <c r="H11" s="13">
        <f>$D$10*G11</f>
        <v>307193</v>
      </c>
      <c r="I11" s="354"/>
      <c r="J11" s="14">
        <v>5000</v>
      </c>
      <c r="K11" s="14">
        <v>5000</v>
      </c>
      <c r="L11" s="14">
        <v>5000</v>
      </c>
      <c r="M11" s="15">
        <f>(Q11-J11-K11-L11)/4</f>
        <v>11609.650000000001</v>
      </c>
      <c r="N11" s="15">
        <f>(Q11-J11-K11-L11)/4</f>
        <v>11609.650000000001</v>
      </c>
      <c r="O11" s="15">
        <f>(Q11-J11-K11-L11)/4</f>
        <v>11609.650000000001</v>
      </c>
      <c r="P11" s="15">
        <f>(Q11-J11-K11-L11)/4</f>
        <v>11609.650000000001</v>
      </c>
      <c r="Q11" s="38">
        <f t="shared" ref="Q11:Q12" si="4">H11*20%</f>
        <v>61438.600000000006</v>
      </c>
      <c r="R11" s="36">
        <f t="shared" ref="R11:R12" si="5">H11*60%</f>
        <v>184315.8</v>
      </c>
      <c r="S11" s="37">
        <f t="shared" ref="S11:S12" si="6">H11*20%</f>
        <v>61438.600000000006</v>
      </c>
    </row>
    <row r="12" spans="1:20" x14ac:dyDescent="0.3">
      <c r="A12" s="18" t="s">
        <v>45</v>
      </c>
      <c r="B12" s="10" t="s">
        <v>40</v>
      </c>
      <c r="C12" s="11">
        <v>49.99</v>
      </c>
      <c r="D12" s="10">
        <v>22.18</v>
      </c>
      <c r="E12" s="10" t="s">
        <v>41</v>
      </c>
      <c r="F12" s="12">
        <v>21</v>
      </c>
      <c r="G12" s="13">
        <v>14700</v>
      </c>
      <c r="H12" s="13">
        <f>$D$10*G12</f>
        <v>326046</v>
      </c>
      <c r="I12" s="355"/>
      <c r="J12" s="14">
        <v>5000</v>
      </c>
      <c r="K12" s="14">
        <v>5000</v>
      </c>
      <c r="L12" s="14">
        <v>5000</v>
      </c>
      <c r="M12" s="15">
        <f>(Q12-J12-K12-L12)/4</f>
        <v>12552.300000000001</v>
      </c>
      <c r="N12" s="15">
        <f>(Q12-J12-K12-L12)/4</f>
        <v>12552.300000000001</v>
      </c>
      <c r="O12" s="15">
        <f>(Q12-J12-K12-L12)/4</f>
        <v>12552.300000000001</v>
      </c>
      <c r="P12" s="15">
        <f>(Q12-J12-K12-L12)/4</f>
        <v>12552.300000000001</v>
      </c>
      <c r="Q12" s="38">
        <f t="shared" si="4"/>
        <v>65209.200000000004</v>
      </c>
      <c r="R12" s="36">
        <f t="shared" si="5"/>
        <v>195627.6</v>
      </c>
      <c r="S12" s="37">
        <f t="shared" si="6"/>
        <v>65209.200000000004</v>
      </c>
    </row>
    <row r="13" spans="1:20" ht="18" x14ac:dyDescent="0.3">
      <c r="A13" s="373"/>
      <c r="B13" s="357"/>
      <c r="C13" s="357"/>
      <c r="D13" s="358"/>
      <c r="E13" s="10" t="s">
        <v>42</v>
      </c>
      <c r="F13" s="12">
        <f>SUM(F10:F12)</f>
        <v>48</v>
      </c>
      <c r="G13" s="357"/>
      <c r="H13" s="357"/>
      <c r="I13" s="357"/>
      <c r="J13" s="357"/>
      <c r="K13" s="357"/>
      <c r="L13" s="357"/>
      <c r="M13" s="357"/>
      <c r="N13" s="20"/>
      <c r="O13" s="20"/>
      <c r="P13" s="20"/>
      <c r="Q13" s="20"/>
      <c r="R13" s="351"/>
      <c r="S13" s="372"/>
    </row>
    <row r="14" spans="1:20" x14ac:dyDescent="0.3">
      <c r="A14" s="10" t="s">
        <v>46</v>
      </c>
      <c r="B14" s="10" t="s">
        <v>33</v>
      </c>
      <c r="C14" s="11">
        <v>70.98</v>
      </c>
      <c r="D14" s="23">
        <v>30.33</v>
      </c>
      <c r="E14" s="10" t="s">
        <v>34</v>
      </c>
      <c r="F14" s="12">
        <v>12</v>
      </c>
      <c r="G14" s="24">
        <v>13300</v>
      </c>
      <c r="H14" s="13">
        <f>$D$14*G14</f>
        <v>403389</v>
      </c>
      <c r="I14" s="353" t="s">
        <v>35</v>
      </c>
      <c r="J14" s="14">
        <v>5000</v>
      </c>
      <c r="K14" s="14">
        <v>5000</v>
      </c>
      <c r="L14" s="14">
        <v>5000</v>
      </c>
      <c r="M14" s="15">
        <f>(Q14-J14-K14-L14)/4</f>
        <v>16419.45</v>
      </c>
      <c r="N14" s="15">
        <f>(Q14-J14-K14-L14)/4</f>
        <v>16419.45</v>
      </c>
      <c r="O14" s="15">
        <f>(Q14-J14-K14-L14)/4</f>
        <v>16419.45</v>
      </c>
      <c r="P14" s="15">
        <f>(Q14-J14-K14-L14)/4</f>
        <v>16419.45</v>
      </c>
      <c r="Q14" s="38">
        <f>H14*20%</f>
        <v>80677.8</v>
      </c>
      <c r="R14" s="36">
        <f>H14*60%</f>
        <v>242033.4</v>
      </c>
      <c r="S14" s="37">
        <f>H14*20%</f>
        <v>80677.8</v>
      </c>
    </row>
    <row r="15" spans="1:20" x14ac:dyDescent="0.3">
      <c r="A15" s="10" t="s">
        <v>47</v>
      </c>
      <c r="B15" s="10" t="s">
        <v>37</v>
      </c>
      <c r="C15" s="11">
        <v>70.98</v>
      </c>
      <c r="D15" s="23">
        <v>30.33</v>
      </c>
      <c r="E15" s="10" t="s">
        <v>38</v>
      </c>
      <c r="F15" s="12">
        <v>24</v>
      </c>
      <c r="G15" s="24">
        <v>13850</v>
      </c>
      <c r="H15" s="13">
        <f>$D$14*G15+0.5</f>
        <v>420071</v>
      </c>
      <c r="I15" s="354"/>
      <c r="J15" s="14">
        <v>5000</v>
      </c>
      <c r="K15" s="14">
        <v>5000</v>
      </c>
      <c r="L15" s="14">
        <v>5000</v>
      </c>
      <c r="M15" s="15">
        <f>(Q15-J15-K15-L15)/4</f>
        <v>17253.550000000003</v>
      </c>
      <c r="N15" s="15">
        <f>(Q15-J15-K15-L15)/4</f>
        <v>17253.550000000003</v>
      </c>
      <c r="O15" s="15">
        <f>(Q15-J15-K15-L15)/4</f>
        <v>17253.550000000003</v>
      </c>
      <c r="P15" s="15">
        <f>(Q15-J15-K15-L15)/4</f>
        <v>17253.550000000003</v>
      </c>
      <c r="Q15" s="38">
        <f t="shared" ref="Q15:Q16" si="7">H15*20%</f>
        <v>84014.200000000012</v>
      </c>
      <c r="R15" s="36">
        <f t="shared" ref="R15:R16" si="8">H15*60%</f>
        <v>252042.59999999998</v>
      </c>
      <c r="S15" s="37">
        <f t="shared" ref="S15:S16" si="9">H15*20%</f>
        <v>84014.200000000012</v>
      </c>
    </row>
    <row r="16" spans="1:20" x14ac:dyDescent="0.3">
      <c r="A16" s="18" t="s">
        <v>48</v>
      </c>
      <c r="B16" s="10" t="s">
        <v>40</v>
      </c>
      <c r="C16" s="11">
        <v>70.98</v>
      </c>
      <c r="D16" s="23">
        <v>30.33</v>
      </c>
      <c r="E16" s="10" t="s">
        <v>41</v>
      </c>
      <c r="F16" s="12">
        <v>28</v>
      </c>
      <c r="G16" s="24">
        <v>14700</v>
      </c>
      <c r="H16" s="13">
        <f>$D$14*G16</f>
        <v>445851</v>
      </c>
      <c r="I16" s="355"/>
      <c r="J16" s="14">
        <v>5000</v>
      </c>
      <c r="K16" s="14">
        <v>5000</v>
      </c>
      <c r="L16" s="14">
        <v>5000</v>
      </c>
      <c r="M16" s="15">
        <f>(Q16-J16-K16-L16)/4</f>
        <v>18542.550000000003</v>
      </c>
      <c r="N16" s="15">
        <f>(Q16-J16-K16-L16)/4</f>
        <v>18542.550000000003</v>
      </c>
      <c r="O16" s="15">
        <f>(Q16-J16-K16-L16)/4</f>
        <v>18542.550000000003</v>
      </c>
      <c r="P16" s="15">
        <f>(Q16-J16-K16-L16)/4</f>
        <v>18542.550000000003</v>
      </c>
      <c r="Q16" s="38">
        <f t="shared" si="7"/>
        <v>89170.200000000012</v>
      </c>
      <c r="R16" s="36">
        <f t="shared" si="8"/>
        <v>267510.59999999998</v>
      </c>
      <c r="S16" s="37">
        <f t="shared" si="9"/>
        <v>89170.200000000012</v>
      </c>
    </row>
    <row r="17" spans="1:22" ht="18" x14ac:dyDescent="0.3">
      <c r="A17" s="350"/>
      <c r="B17" s="350"/>
      <c r="C17" s="350"/>
      <c r="D17" s="350"/>
      <c r="E17" s="10" t="s">
        <v>42</v>
      </c>
      <c r="F17" s="12">
        <f>SUM(F14:F16)</f>
        <v>64</v>
      </c>
      <c r="G17" s="357"/>
      <c r="H17" s="357"/>
      <c r="I17" s="357"/>
      <c r="J17" s="357"/>
      <c r="K17" s="357"/>
      <c r="L17" s="357"/>
      <c r="M17" s="357"/>
      <c r="N17" s="20"/>
      <c r="O17" s="20"/>
      <c r="P17" s="20"/>
      <c r="Q17" s="20"/>
      <c r="R17" s="351"/>
      <c r="S17" s="372"/>
      <c r="V17" s="25"/>
    </row>
    <row r="18" spans="1:22" x14ac:dyDescent="0.3">
      <c r="A18" s="10" t="s">
        <v>49</v>
      </c>
      <c r="B18" s="10" t="s">
        <v>33</v>
      </c>
      <c r="C18" s="26">
        <v>84.98</v>
      </c>
      <c r="D18" s="18">
        <v>36.130000000000003</v>
      </c>
      <c r="E18" s="10" t="s">
        <v>34</v>
      </c>
      <c r="F18" s="12">
        <v>50</v>
      </c>
      <c r="G18" s="13">
        <v>13100</v>
      </c>
      <c r="H18" s="13">
        <f>$D$18*G18</f>
        <v>473303.00000000006</v>
      </c>
      <c r="I18" s="353" t="s">
        <v>35</v>
      </c>
      <c r="J18" s="14">
        <v>5000</v>
      </c>
      <c r="K18" s="14">
        <v>5000</v>
      </c>
      <c r="L18" s="14">
        <v>10000</v>
      </c>
      <c r="M18" s="15">
        <f>(Q18-J18-K18-L18)/4</f>
        <v>18665.150000000005</v>
      </c>
      <c r="N18" s="15">
        <f>(Q18-J18-K18-L18)/4</f>
        <v>18665.150000000005</v>
      </c>
      <c r="O18" s="15">
        <f>(Q18-J18-K18-L18)/4</f>
        <v>18665.150000000005</v>
      </c>
      <c r="P18" s="15">
        <f>(Q18-J18-K18-L18)/4</f>
        <v>18665.150000000005</v>
      </c>
      <c r="Q18" s="38">
        <f>H18*20%</f>
        <v>94660.60000000002</v>
      </c>
      <c r="R18" s="36">
        <f>H18*60%</f>
        <v>283981.80000000005</v>
      </c>
      <c r="S18" s="37">
        <f>H18*20%</f>
        <v>94660.60000000002</v>
      </c>
    </row>
    <row r="19" spans="1:22" x14ac:dyDescent="0.3">
      <c r="A19" s="10" t="s">
        <v>50</v>
      </c>
      <c r="B19" s="10" t="s">
        <v>37</v>
      </c>
      <c r="C19" s="26">
        <v>84.98</v>
      </c>
      <c r="D19" s="18">
        <v>36.130000000000003</v>
      </c>
      <c r="E19" s="10" t="s">
        <v>38</v>
      </c>
      <c r="F19" s="12">
        <v>78</v>
      </c>
      <c r="G19" s="13">
        <v>13550</v>
      </c>
      <c r="H19" s="13">
        <f>$D$18*G19+0.5</f>
        <v>489562.00000000006</v>
      </c>
      <c r="I19" s="354"/>
      <c r="J19" s="14">
        <v>5000</v>
      </c>
      <c r="K19" s="14">
        <v>5000</v>
      </c>
      <c r="L19" s="14">
        <v>10000</v>
      </c>
      <c r="M19" s="15">
        <f>(Q19-J19-K19-L19)/4</f>
        <v>19478.100000000006</v>
      </c>
      <c r="N19" s="15">
        <f>(Q19-J19-K19-L19)/4</f>
        <v>19478.100000000006</v>
      </c>
      <c r="O19" s="15">
        <f>(Q19-J19-K19-L19)/4</f>
        <v>19478.100000000006</v>
      </c>
      <c r="P19" s="15">
        <f>(Q19-J19-K19-L19)/4</f>
        <v>19478.100000000006</v>
      </c>
      <c r="Q19" s="38">
        <f t="shared" ref="Q19:Q24" si="10">H19*20%</f>
        <v>97912.400000000023</v>
      </c>
      <c r="R19" s="36">
        <f t="shared" ref="R19:R24" si="11">H19*60%</f>
        <v>293737.2</v>
      </c>
      <c r="S19" s="37">
        <f t="shared" ref="S19:S24" si="12">H19*20%</f>
        <v>97912.400000000023</v>
      </c>
    </row>
    <row r="20" spans="1:22" x14ac:dyDescent="0.3">
      <c r="A20" s="10" t="s">
        <v>51</v>
      </c>
      <c r="B20" s="10" t="s">
        <v>40</v>
      </c>
      <c r="C20" s="26">
        <v>84.98</v>
      </c>
      <c r="D20" s="18">
        <v>36.130000000000003</v>
      </c>
      <c r="E20" s="10" t="s">
        <v>41</v>
      </c>
      <c r="F20" s="12">
        <v>104</v>
      </c>
      <c r="G20" s="13">
        <v>14500</v>
      </c>
      <c r="H20" s="13">
        <f t="shared" ref="H20:H24" si="13">$D$18*G20</f>
        <v>523885.00000000006</v>
      </c>
      <c r="I20" s="354"/>
      <c r="J20" s="14">
        <v>5000</v>
      </c>
      <c r="K20" s="14">
        <v>5000</v>
      </c>
      <c r="L20" s="14">
        <v>10000</v>
      </c>
      <c r="M20" s="15">
        <f>(Q20-J20-K20-L20)/4</f>
        <v>21194.250000000004</v>
      </c>
      <c r="N20" s="15">
        <f>(Q20-J20-K20-L20)/4</f>
        <v>21194.250000000004</v>
      </c>
      <c r="O20" s="15">
        <f>(Q20-J20-K20-L20)/4</f>
        <v>21194.250000000004</v>
      </c>
      <c r="P20" s="15">
        <f>(Q20-J20-K20-L20)/4</f>
        <v>21194.250000000004</v>
      </c>
      <c r="Q20" s="38">
        <f t="shared" si="10"/>
        <v>104777.00000000001</v>
      </c>
      <c r="R20" s="36">
        <f t="shared" si="11"/>
        <v>314331</v>
      </c>
      <c r="S20" s="37">
        <f t="shared" si="12"/>
        <v>104777.00000000001</v>
      </c>
    </row>
    <row r="21" spans="1:22" x14ac:dyDescent="0.3">
      <c r="A21" s="10" t="s">
        <v>52</v>
      </c>
      <c r="B21" s="27" t="s">
        <v>53</v>
      </c>
      <c r="C21" s="26">
        <v>84.98</v>
      </c>
      <c r="D21" s="18">
        <v>36.130000000000003</v>
      </c>
      <c r="E21" s="10" t="s">
        <v>54</v>
      </c>
      <c r="F21" s="12">
        <v>59</v>
      </c>
      <c r="G21" s="13">
        <v>15250</v>
      </c>
      <c r="H21" s="13">
        <f>$D$18*G21+0.5</f>
        <v>550983</v>
      </c>
      <c r="I21" s="354"/>
      <c r="J21" s="14">
        <v>5000</v>
      </c>
      <c r="K21" s="14">
        <v>5000</v>
      </c>
      <c r="L21" s="14">
        <v>10000</v>
      </c>
      <c r="M21" s="15">
        <f>(Q21-J21-K21-L21)/4</f>
        <v>22549.15</v>
      </c>
      <c r="N21" s="15">
        <f>(Q21-J21-K21-L21)/4</f>
        <v>22549.15</v>
      </c>
      <c r="O21" s="15">
        <f>(Q21-J21-K21-L21)/4</f>
        <v>22549.15</v>
      </c>
      <c r="P21" s="15">
        <f>(Q21-J21-K21-L21)/4</f>
        <v>22549.15</v>
      </c>
      <c r="Q21" s="38">
        <f t="shared" si="10"/>
        <v>110196.6</v>
      </c>
      <c r="R21" s="36">
        <f t="shared" si="11"/>
        <v>330589.8</v>
      </c>
      <c r="S21" s="37">
        <f t="shared" si="12"/>
        <v>110196.6</v>
      </c>
    </row>
    <row r="22" spans="1:22" x14ac:dyDescent="0.3">
      <c r="A22" s="10" t="s">
        <v>55</v>
      </c>
      <c r="B22" s="27" t="s">
        <v>56</v>
      </c>
      <c r="C22" s="26">
        <v>84.98</v>
      </c>
      <c r="D22" s="18">
        <v>36.130000000000003</v>
      </c>
      <c r="E22" s="10" t="s">
        <v>57</v>
      </c>
      <c r="F22" s="12">
        <v>65</v>
      </c>
      <c r="G22" s="13">
        <v>15850</v>
      </c>
      <c r="H22" s="13">
        <f>$D$18*G22+0.5</f>
        <v>572661</v>
      </c>
      <c r="I22" s="354"/>
      <c r="J22" s="14">
        <v>5000</v>
      </c>
      <c r="K22" s="14">
        <v>5000</v>
      </c>
      <c r="L22" s="14">
        <v>10000</v>
      </c>
      <c r="M22" s="15">
        <f t="shared" ref="M22:M24" si="14">(Q22-J22-K22-L22)/4</f>
        <v>23633.050000000003</v>
      </c>
      <c r="N22" s="15">
        <f t="shared" ref="N22:N24" si="15">(Q22-J22-K22-L22)/4</f>
        <v>23633.050000000003</v>
      </c>
      <c r="O22" s="15">
        <f t="shared" ref="O22:O24" si="16">(Q22-J22-K22-L22)/4</f>
        <v>23633.050000000003</v>
      </c>
      <c r="P22" s="15">
        <f t="shared" ref="P22:P24" si="17">(Q22-J22-K22-L22)/4</f>
        <v>23633.050000000003</v>
      </c>
      <c r="Q22" s="38">
        <f t="shared" si="10"/>
        <v>114532.20000000001</v>
      </c>
      <c r="R22" s="36">
        <f t="shared" si="11"/>
        <v>343596.6</v>
      </c>
      <c r="S22" s="37">
        <f t="shared" si="12"/>
        <v>114532.20000000001</v>
      </c>
    </row>
    <row r="23" spans="1:22" x14ac:dyDescent="0.3">
      <c r="A23" s="10" t="s">
        <v>58</v>
      </c>
      <c r="B23" s="27" t="s">
        <v>59</v>
      </c>
      <c r="C23" s="26">
        <v>84.98</v>
      </c>
      <c r="D23" s="18">
        <v>36.130000000000003</v>
      </c>
      <c r="E23" s="10" t="s">
        <v>60</v>
      </c>
      <c r="F23" s="12">
        <v>62</v>
      </c>
      <c r="G23" s="13">
        <v>17200</v>
      </c>
      <c r="H23" s="13">
        <f t="shared" si="13"/>
        <v>621436</v>
      </c>
      <c r="I23" s="354"/>
      <c r="J23" s="14">
        <v>5000</v>
      </c>
      <c r="K23" s="14">
        <v>5000</v>
      </c>
      <c r="L23" s="14">
        <v>10000</v>
      </c>
      <c r="M23" s="15">
        <f t="shared" si="14"/>
        <v>26071.800000000003</v>
      </c>
      <c r="N23" s="15">
        <f t="shared" si="15"/>
        <v>26071.800000000003</v>
      </c>
      <c r="O23" s="15">
        <f t="shared" si="16"/>
        <v>26071.800000000003</v>
      </c>
      <c r="P23" s="15">
        <f t="shared" si="17"/>
        <v>26071.800000000003</v>
      </c>
      <c r="Q23" s="38">
        <f t="shared" si="10"/>
        <v>124287.20000000001</v>
      </c>
      <c r="R23" s="36">
        <f t="shared" si="11"/>
        <v>372861.6</v>
      </c>
      <c r="S23" s="37">
        <f t="shared" si="12"/>
        <v>124287.20000000001</v>
      </c>
    </row>
    <row r="24" spans="1:22" x14ac:dyDescent="0.3">
      <c r="A24" s="18" t="s">
        <v>61</v>
      </c>
      <c r="B24" s="27" t="s">
        <v>62</v>
      </c>
      <c r="C24" s="26">
        <v>84.98</v>
      </c>
      <c r="D24" s="18">
        <v>36.130000000000003</v>
      </c>
      <c r="E24" s="10" t="s">
        <v>63</v>
      </c>
      <c r="F24" s="12">
        <v>44</v>
      </c>
      <c r="G24" s="13">
        <v>17600</v>
      </c>
      <c r="H24" s="13">
        <f t="shared" si="13"/>
        <v>635888</v>
      </c>
      <c r="I24" s="355"/>
      <c r="J24" s="14">
        <v>5000</v>
      </c>
      <c r="K24" s="14">
        <v>5000</v>
      </c>
      <c r="L24" s="14">
        <v>10000</v>
      </c>
      <c r="M24" s="15">
        <f t="shared" si="14"/>
        <v>26794.400000000001</v>
      </c>
      <c r="N24" s="15">
        <f t="shared" si="15"/>
        <v>26794.400000000001</v>
      </c>
      <c r="O24" s="15">
        <f t="shared" si="16"/>
        <v>26794.400000000001</v>
      </c>
      <c r="P24" s="15">
        <f t="shared" si="17"/>
        <v>26794.400000000001</v>
      </c>
      <c r="Q24" s="38">
        <f t="shared" si="10"/>
        <v>127177.60000000001</v>
      </c>
      <c r="R24" s="36">
        <f t="shared" si="11"/>
        <v>381532.8</v>
      </c>
      <c r="S24" s="37">
        <f t="shared" si="12"/>
        <v>127177.60000000001</v>
      </c>
    </row>
    <row r="25" spans="1:22" ht="18" x14ac:dyDescent="0.3">
      <c r="A25" s="350"/>
      <c r="B25" s="350"/>
      <c r="C25" s="350"/>
      <c r="D25" s="350"/>
      <c r="E25" s="10" t="s">
        <v>42</v>
      </c>
      <c r="F25" s="12">
        <f>SUM(F18:F24)</f>
        <v>462</v>
      </c>
      <c r="G25" s="13"/>
      <c r="H25" s="13"/>
      <c r="I25" s="28"/>
      <c r="J25" s="14"/>
      <c r="K25" s="14"/>
      <c r="L25" s="14"/>
      <c r="M25" s="15"/>
      <c r="N25" s="20"/>
      <c r="O25" s="20"/>
      <c r="P25" s="20"/>
      <c r="Q25" s="20"/>
      <c r="R25" s="351"/>
      <c r="S25" s="372"/>
    </row>
    <row r="26" spans="1:22" x14ac:dyDescent="0.3">
      <c r="A26" s="10" t="s">
        <v>64</v>
      </c>
      <c r="B26" s="10" t="s">
        <v>33</v>
      </c>
      <c r="C26" s="11">
        <v>84.98</v>
      </c>
      <c r="D26" s="18">
        <v>36.130000000000003</v>
      </c>
      <c r="E26" s="10" t="s">
        <v>34</v>
      </c>
      <c r="F26" s="12">
        <v>3</v>
      </c>
      <c r="G26" s="13">
        <v>13100</v>
      </c>
      <c r="H26" s="13">
        <f>$D$26*G26</f>
        <v>473303.00000000006</v>
      </c>
      <c r="I26" s="353" t="s">
        <v>35</v>
      </c>
      <c r="J26" s="14">
        <v>5000</v>
      </c>
      <c r="K26" s="14">
        <v>5000</v>
      </c>
      <c r="L26" s="14">
        <v>10000</v>
      </c>
      <c r="M26" s="15">
        <f>(Q26-J26-K26-L26)/4</f>
        <v>18665.150000000005</v>
      </c>
      <c r="N26" s="15">
        <f>(Q26-J26-K26-L26)/4</f>
        <v>18665.150000000005</v>
      </c>
      <c r="O26" s="15">
        <f>(Q26-J26-K26-L26)/4</f>
        <v>18665.150000000005</v>
      </c>
      <c r="P26" s="15">
        <f>(Q26-J26-K26-L26)/4</f>
        <v>18665.150000000005</v>
      </c>
      <c r="Q26" s="38">
        <f>H26*20%</f>
        <v>94660.60000000002</v>
      </c>
      <c r="R26" s="36">
        <f>H26*60%</f>
        <v>283981.80000000005</v>
      </c>
      <c r="S26" s="37">
        <f>H26*20%</f>
        <v>94660.60000000002</v>
      </c>
    </row>
    <row r="27" spans="1:22" x14ac:dyDescent="0.3">
      <c r="A27" s="10" t="s">
        <v>65</v>
      </c>
      <c r="B27" s="10" t="s">
        <v>37</v>
      </c>
      <c r="C27" s="11">
        <v>84.98</v>
      </c>
      <c r="D27" s="18">
        <v>36.130000000000003</v>
      </c>
      <c r="E27" s="10" t="s">
        <v>38</v>
      </c>
      <c r="F27" s="12">
        <v>6</v>
      </c>
      <c r="G27" s="13">
        <v>13550</v>
      </c>
      <c r="H27" s="13">
        <f>$D$26*G27+0.5</f>
        <v>489562.00000000006</v>
      </c>
      <c r="I27" s="354"/>
      <c r="J27" s="14">
        <v>5000</v>
      </c>
      <c r="K27" s="14">
        <v>5000</v>
      </c>
      <c r="L27" s="14">
        <v>10000</v>
      </c>
      <c r="M27" s="15">
        <f t="shared" ref="M27:M32" si="18">(Q27-J27-K27-L27)/4</f>
        <v>19478.100000000006</v>
      </c>
      <c r="N27" s="15">
        <f t="shared" ref="N27:N32" si="19">(Q27-J27-K27-L27)/4</f>
        <v>19478.100000000006</v>
      </c>
      <c r="O27" s="15">
        <f t="shared" ref="O27:O32" si="20">(Q27-J27-K27-L27)/4</f>
        <v>19478.100000000006</v>
      </c>
      <c r="P27" s="15">
        <f t="shared" ref="P27:P32" si="21">(Q27-J27-K27-L27)/4</f>
        <v>19478.100000000006</v>
      </c>
      <c r="Q27" s="38">
        <f t="shared" ref="Q27:Q32" si="22">H27*20%</f>
        <v>97912.400000000023</v>
      </c>
      <c r="R27" s="36">
        <f t="shared" ref="R27:R32" si="23">H27*60%</f>
        <v>293737.2</v>
      </c>
      <c r="S27" s="37">
        <f t="shared" ref="S27:S32" si="24">H27*20%</f>
        <v>97912.400000000023</v>
      </c>
    </row>
    <row r="28" spans="1:22" x14ac:dyDescent="0.3">
      <c r="A28" s="10" t="s">
        <v>66</v>
      </c>
      <c r="B28" s="10" t="s">
        <v>40</v>
      </c>
      <c r="C28" s="11">
        <v>84.98</v>
      </c>
      <c r="D28" s="18">
        <v>36.130000000000003</v>
      </c>
      <c r="E28" s="10" t="s">
        <v>41</v>
      </c>
      <c r="F28" s="12">
        <v>8</v>
      </c>
      <c r="G28" s="13">
        <v>14500</v>
      </c>
      <c r="H28" s="13">
        <f t="shared" ref="H28:H32" si="25">$D$26*G28</f>
        <v>523885.00000000006</v>
      </c>
      <c r="I28" s="354"/>
      <c r="J28" s="14">
        <v>5000</v>
      </c>
      <c r="K28" s="14">
        <v>5000</v>
      </c>
      <c r="L28" s="14">
        <v>10000</v>
      </c>
      <c r="M28" s="15">
        <f t="shared" si="18"/>
        <v>21194.250000000004</v>
      </c>
      <c r="N28" s="15">
        <f t="shared" si="19"/>
        <v>21194.250000000004</v>
      </c>
      <c r="O28" s="15">
        <f t="shared" si="20"/>
        <v>21194.250000000004</v>
      </c>
      <c r="P28" s="15">
        <f t="shared" si="21"/>
        <v>21194.250000000004</v>
      </c>
      <c r="Q28" s="38">
        <f t="shared" si="22"/>
        <v>104777.00000000001</v>
      </c>
      <c r="R28" s="36">
        <f t="shared" si="23"/>
        <v>314331</v>
      </c>
      <c r="S28" s="37">
        <f t="shared" si="24"/>
        <v>104777.00000000001</v>
      </c>
    </row>
    <row r="29" spans="1:22" x14ac:dyDescent="0.3">
      <c r="A29" s="10" t="s">
        <v>67</v>
      </c>
      <c r="B29" s="27" t="s">
        <v>53</v>
      </c>
      <c r="C29" s="11">
        <v>84.98</v>
      </c>
      <c r="D29" s="18">
        <v>36.130000000000003</v>
      </c>
      <c r="E29" s="10" t="s">
        <v>54</v>
      </c>
      <c r="F29" s="12">
        <v>5</v>
      </c>
      <c r="G29" s="13">
        <v>15250</v>
      </c>
      <c r="H29" s="13">
        <f>$D$26*G29+0.5</f>
        <v>550983</v>
      </c>
      <c r="I29" s="354"/>
      <c r="J29" s="14">
        <v>5000</v>
      </c>
      <c r="K29" s="14">
        <v>5000</v>
      </c>
      <c r="L29" s="14">
        <v>10000</v>
      </c>
      <c r="M29" s="15">
        <f t="shared" si="18"/>
        <v>22549.15</v>
      </c>
      <c r="N29" s="15">
        <f t="shared" si="19"/>
        <v>22549.15</v>
      </c>
      <c r="O29" s="15">
        <f t="shared" si="20"/>
        <v>22549.15</v>
      </c>
      <c r="P29" s="15">
        <f t="shared" si="21"/>
        <v>22549.15</v>
      </c>
      <c r="Q29" s="38">
        <f t="shared" si="22"/>
        <v>110196.6</v>
      </c>
      <c r="R29" s="36">
        <f t="shared" si="23"/>
        <v>330589.8</v>
      </c>
      <c r="S29" s="37">
        <f t="shared" si="24"/>
        <v>110196.6</v>
      </c>
    </row>
    <row r="30" spans="1:22" x14ac:dyDescent="0.3">
      <c r="A30" s="10" t="s">
        <v>68</v>
      </c>
      <c r="B30" s="27" t="s">
        <v>56</v>
      </c>
      <c r="C30" s="11">
        <v>84.98</v>
      </c>
      <c r="D30" s="18">
        <v>36.130000000000003</v>
      </c>
      <c r="E30" s="10" t="s">
        <v>57</v>
      </c>
      <c r="F30" s="12">
        <v>5</v>
      </c>
      <c r="G30" s="13">
        <v>15850</v>
      </c>
      <c r="H30" s="13">
        <f>$D$26*G30+0.5</f>
        <v>572661</v>
      </c>
      <c r="I30" s="354"/>
      <c r="J30" s="14">
        <v>5000</v>
      </c>
      <c r="K30" s="14">
        <v>5000</v>
      </c>
      <c r="L30" s="14">
        <v>10000</v>
      </c>
      <c r="M30" s="15">
        <f t="shared" si="18"/>
        <v>23633.050000000003</v>
      </c>
      <c r="N30" s="15">
        <f t="shared" si="19"/>
        <v>23633.050000000003</v>
      </c>
      <c r="O30" s="15">
        <f t="shared" si="20"/>
        <v>23633.050000000003</v>
      </c>
      <c r="P30" s="15">
        <f t="shared" si="21"/>
        <v>23633.050000000003</v>
      </c>
      <c r="Q30" s="38">
        <f t="shared" si="22"/>
        <v>114532.20000000001</v>
      </c>
      <c r="R30" s="36">
        <f t="shared" si="23"/>
        <v>343596.6</v>
      </c>
      <c r="S30" s="37">
        <f t="shared" si="24"/>
        <v>114532.20000000001</v>
      </c>
    </row>
    <row r="31" spans="1:22" x14ac:dyDescent="0.3">
      <c r="A31" s="10" t="s">
        <v>69</v>
      </c>
      <c r="B31" s="27" t="s">
        <v>59</v>
      </c>
      <c r="C31" s="11">
        <v>84.98</v>
      </c>
      <c r="D31" s="18">
        <v>36.130000000000003</v>
      </c>
      <c r="E31" s="10" t="s">
        <v>60</v>
      </c>
      <c r="F31" s="12">
        <v>5</v>
      </c>
      <c r="G31" s="13">
        <v>17200</v>
      </c>
      <c r="H31" s="13">
        <f t="shared" si="25"/>
        <v>621436</v>
      </c>
      <c r="I31" s="354"/>
      <c r="J31" s="14">
        <v>5000</v>
      </c>
      <c r="K31" s="14">
        <v>5000</v>
      </c>
      <c r="L31" s="14">
        <v>10000</v>
      </c>
      <c r="M31" s="15">
        <f t="shared" si="18"/>
        <v>26071.800000000003</v>
      </c>
      <c r="N31" s="15">
        <f t="shared" si="19"/>
        <v>26071.800000000003</v>
      </c>
      <c r="O31" s="15">
        <f t="shared" si="20"/>
        <v>26071.800000000003</v>
      </c>
      <c r="P31" s="15">
        <f t="shared" si="21"/>
        <v>26071.800000000003</v>
      </c>
      <c r="Q31" s="38">
        <f t="shared" si="22"/>
        <v>124287.20000000001</v>
      </c>
      <c r="R31" s="36">
        <f t="shared" si="23"/>
        <v>372861.6</v>
      </c>
      <c r="S31" s="37">
        <f t="shared" si="24"/>
        <v>124287.20000000001</v>
      </c>
    </row>
    <row r="32" spans="1:22" x14ac:dyDescent="0.3">
      <c r="A32" s="18" t="s">
        <v>70</v>
      </c>
      <c r="B32" s="27" t="s">
        <v>62</v>
      </c>
      <c r="C32" s="11">
        <v>84.98</v>
      </c>
      <c r="D32" s="18">
        <v>36.130000000000003</v>
      </c>
      <c r="E32" s="10" t="s">
        <v>63</v>
      </c>
      <c r="F32" s="12">
        <v>4</v>
      </c>
      <c r="G32" s="13">
        <v>17600</v>
      </c>
      <c r="H32" s="13">
        <f t="shared" si="25"/>
        <v>635888</v>
      </c>
      <c r="I32" s="355"/>
      <c r="J32" s="14">
        <v>5000</v>
      </c>
      <c r="K32" s="14">
        <v>5000</v>
      </c>
      <c r="L32" s="14">
        <v>10000</v>
      </c>
      <c r="M32" s="15">
        <f t="shared" si="18"/>
        <v>26794.400000000001</v>
      </c>
      <c r="N32" s="15">
        <f t="shared" si="19"/>
        <v>26794.400000000001</v>
      </c>
      <c r="O32" s="15">
        <f t="shared" si="20"/>
        <v>26794.400000000001</v>
      </c>
      <c r="P32" s="15">
        <f t="shared" si="21"/>
        <v>26794.400000000001</v>
      </c>
      <c r="Q32" s="38">
        <f t="shared" si="22"/>
        <v>127177.60000000001</v>
      </c>
      <c r="R32" s="36">
        <f t="shared" si="23"/>
        <v>381532.8</v>
      </c>
      <c r="S32" s="37">
        <f t="shared" si="24"/>
        <v>127177.60000000001</v>
      </c>
    </row>
    <row r="33" spans="1:19" x14ac:dyDescent="0.3">
      <c r="A33" s="350"/>
      <c r="B33" s="350"/>
      <c r="C33" s="350"/>
      <c r="D33" s="350"/>
      <c r="E33" s="10" t="s">
        <v>42</v>
      </c>
      <c r="F33" s="12">
        <f>SUM(F26:F32)</f>
        <v>36</v>
      </c>
      <c r="G33" s="359"/>
      <c r="H33" s="359"/>
      <c r="I33" s="359"/>
      <c r="J33" s="359"/>
      <c r="K33" s="359"/>
      <c r="L33" s="359"/>
      <c r="M33" s="359"/>
      <c r="N33" s="360"/>
      <c r="O33" s="360"/>
      <c r="P33" s="360"/>
      <c r="Q33" s="360"/>
      <c r="R33" s="359"/>
      <c r="S33" s="367"/>
    </row>
    <row r="34" spans="1:19" x14ac:dyDescent="0.2">
      <c r="A34" s="368" t="s">
        <v>71</v>
      </c>
      <c r="B34" s="369"/>
      <c r="C34" s="369"/>
      <c r="D34" s="369"/>
      <c r="E34" s="370"/>
      <c r="F34" s="39">
        <f>SUM(F9,F13,F17,F25,F33)</f>
        <v>689</v>
      </c>
      <c r="G34" s="371" t="s">
        <v>86</v>
      </c>
      <c r="H34" s="371"/>
      <c r="I34" s="40">
        <v>40000</v>
      </c>
      <c r="J34" s="41"/>
      <c r="K34" s="41">
        <v>20000</v>
      </c>
      <c r="L34" s="41">
        <v>10000</v>
      </c>
      <c r="M34" s="41">
        <v>5000</v>
      </c>
      <c r="N34" s="42"/>
      <c r="O34" s="42"/>
      <c r="P34" s="43">
        <v>5000</v>
      </c>
      <c r="Q34" s="42"/>
      <c r="R34" s="44"/>
      <c r="S34" s="45"/>
    </row>
  </sheetData>
  <mergeCells count="30">
    <mergeCell ref="D1:R1"/>
    <mergeCell ref="A3:B4"/>
    <mergeCell ref="C3:H3"/>
    <mergeCell ref="I3:I5"/>
    <mergeCell ref="J3:S3"/>
    <mergeCell ref="C4:C5"/>
    <mergeCell ref="D4:D5"/>
    <mergeCell ref="E4:F4"/>
    <mergeCell ref="G4:G5"/>
    <mergeCell ref="H4:H5"/>
    <mergeCell ref="A25:D25"/>
    <mergeCell ref="R25:S25"/>
    <mergeCell ref="I6:I8"/>
    <mergeCell ref="A9:D9"/>
    <mergeCell ref="G9:M9"/>
    <mergeCell ref="R9:S9"/>
    <mergeCell ref="I10:I12"/>
    <mergeCell ref="A13:D13"/>
    <mergeCell ref="G13:M13"/>
    <mergeCell ref="R13:S13"/>
    <mergeCell ref="I14:I16"/>
    <mergeCell ref="A17:D17"/>
    <mergeCell ref="G17:M17"/>
    <mergeCell ref="R17:S17"/>
    <mergeCell ref="I18:I24"/>
    <mergeCell ref="I26:I32"/>
    <mergeCell ref="A33:D33"/>
    <mergeCell ref="G33:S33"/>
    <mergeCell ref="A34:E34"/>
    <mergeCell ref="G34:H34"/>
  </mergeCells>
  <phoneticPr fontId="2" type="noConversion"/>
  <pageMargins left="0.25" right="0.25" top="0.75" bottom="0.75" header="0.3" footer="0.3"/>
  <pageSetup paperSize="9" scale="7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E455-EBE0-4564-B994-90E11C9DB579}">
  <sheetPr>
    <tabColor rgb="FFFFC000"/>
    <pageSetUpPr fitToPage="1"/>
  </sheetPr>
  <dimension ref="A1:AL45"/>
  <sheetViews>
    <sheetView topLeftCell="A18" zoomScaleNormal="100" zoomScaleSheetLayoutView="85" workbookViewId="0">
      <selection activeCell="I7" sqref="I7"/>
    </sheetView>
  </sheetViews>
  <sheetFormatPr defaultColWidth="10" defaultRowHeight="13.5" x14ac:dyDescent="0.3"/>
  <cols>
    <col min="1" max="3" width="7.25" style="73" customWidth="1"/>
    <col min="4" max="4" width="8.25" style="73" customWidth="1"/>
    <col min="5" max="5" width="6.25" style="73" customWidth="1"/>
    <col min="6" max="6" width="6.625" style="73" customWidth="1"/>
    <col min="7" max="7" width="9.375" style="73" customWidth="1"/>
    <col min="8" max="8" width="13.375" style="73" customWidth="1"/>
    <col min="9" max="9" width="7.25" style="73" customWidth="1"/>
    <col min="10" max="17" width="10" style="73" customWidth="1"/>
    <col min="18" max="18" width="9.625" style="73" customWidth="1"/>
    <col min="19" max="19" width="8" style="73" customWidth="1"/>
    <col min="20" max="20" width="8" style="74" customWidth="1"/>
    <col min="21" max="28" width="6.5" style="75" customWidth="1"/>
    <col min="29" max="36" width="10.875" style="76" customWidth="1"/>
    <col min="37" max="37" width="12.125" style="77" bestFit="1" customWidth="1"/>
    <col min="38" max="38" width="12.125" style="75" bestFit="1" customWidth="1"/>
    <col min="39" max="16384" width="10" style="73"/>
  </cols>
  <sheetData>
    <row r="1" spans="1:38" ht="36" customHeight="1" x14ac:dyDescent="0.3">
      <c r="C1" s="325" t="s">
        <v>91</v>
      </c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</row>
    <row r="2" spans="1:38" s="79" customFormat="1" ht="12.75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R2" s="80" t="s">
        <v>121</v>
      </c>
      <c r="S2" s="81" t="s">
        <v>1</v>
      </c>
      <c r="T2" s="82"/>
      <c r="U2" s="83"/>
      <c r="V2" s="84"/>
      <c r="Y2" s="84"/>
      <c r="Z2" s="84"/>
      <c r="AA2" s="84"/>
      <c r="AB2" s="84"/>
      <c r="AC2" s="85">
        <f>'[3]사업수지 (종합)'!P181</f>
        <v>-985479.91292315722</v>
      </c>
      <c r="AD2" s="85"/>
      <c r="AE2" s="85"/>
      <c r="AF2" s="85"/>
      <c r="AG2" s="85"/>
      <c r="AH2" s="85"/>
      <c r="AI2" s="85"/>
      <c r="AJ2" s="85"/>
      <c r="AK2" s="86"/>
      <c r="AL2" s="84"/>
    </row>
    <row r="3" spans="1:38" s="79" customFormat="1" ht="17.25" customHeight="1" thickBot="1" x14ac:dyDescent="0.35">
      <c r="A3" s="396" t="s">
        <v>92</v>
      </c>
      <c r="B3" s="397"/>
      <c r="C3" s="334" t="s">
        <v>3</v>
      </c>
      <c r="D3" s="334"/>
      <c r="E3" s="334"/>
      <c r="F3" s="334"/>
      <c r="G3" s="334"/>
      <c r="H3" s="334"/>
      <c r="I3" s="400" t="s">
        <v>93</v>
      </c>
      <c r="J3" s="400" t="s">
        <v>5</v>
      </c>
      <c r="K3" s="400"/>
      <c r="L3" s="400"/>
      <c r="M3" s="400"/>
      <c r="N3" s="401"/>
      <c r="O3" s="401"/>
      <c r="P3" s="401"/>
      <c r="Q3" s="401"/>
      <c r="R3" s="334" t="s">
        <v>6</v>
      </c>
      <c r="S3" s="403" t="s">
        <v>7</v>
      </c>
      <c r="T3" s="84" t="s">
        <v>8</v>
      </c>
      <c r="U3" s="84"/>
      <c r="V3" s="84"/>
      <c r="W3" s="84"/>
      <c r="X3" s="84"/>
      <c r="Y3" s="84"/>
      <c r="Z3" s="84"/>
      <c r="AA3" s="84"/>
      <c r="AB3" s="84"/>
      <c r="AC3" s="85"/>
      <c r="AD3" s="85"/>
      <c r="AE3" s="85"/>
      <c r="AF3" s="85"/>
      <c r="AG3" s="85"/>
      <c r="AH3" s="85"/>
      <c r="AI3" s="85"/>
      <c r="AJ3" s="85"/>
      <c r="AK3" s="86"/>
      <c r="AL3" s="84"/>
    </row>
    <row r="4" spans="1:38" s="79" customFormat="1" ht="17.25" customHeight="1" x14ac:dyDescent="0.3">
      <c r="A4" s="398"/>
      <c r="B4" s="399"/>
      <c r="C4" s="326" t="s">
        <v>9</v>
      </c>
      <c r="D4" s="340" t="s">
        <v>94</v>
      </c>
      <c r="E4" s="340" t="s">
        <v>2</v>
      </c>
      <c r="F4" s="340"/>
      <c r="G4" s="326" t="s">
        <v>11</v>
      </c>
      <c r="H4" s="326" t="s">
        <v>12</v>
      </c>
      <c r="I4" s="340"/>
      <c r="J4" s="157" t="s">
        <v>13</v>
      </c>
      <c r="K4" s="4" t="s">
        <v>14</v>
      </c>
      <c r="L4" s="157" t="s">
        <v>15</v>
      </c>
      <c r="M4" s="87" t="s">
        <v>95</v>
      </c>
      <c r="N4" s="88" t="s">
        <v>96</v>
      </c>
      <c r="O4" s="89" t="s">
        <v>97</v>
      </c>
      <c r="P4" s="90" t="s">
        <v>98</v>
      </c>
      <c r="Q4" s="91" t="s">
        <v>99</v>
      </c>
      <c r="R4" s="402"/>
      <c r="S4" s="404"/>
      <c r="T4" s="92">
        <v>0.05</v>
      </c>
      <c r="U4" s="84"/>
      <c r="V4" s="84"/>
      <c r="W4" s="84"/>
      <c r="X4" s="84"/>
      <c r="Y4" s="84"/>
      <c r="Z4" s="84"/>
      <c r="AA4" s="84"/>
      <c r="AB4" s="84"/>
      <c r="AC4" s="85"/>
      <c r="AD4" s="85"/>
      <c r="AE4" s="85"/>
      <c r="AF4" s="85"/>
      <c r="AG4" s="85"/>
      <c r="AH4" s="85"/>
      <c r="AI4" s="85"/>
      <c r="AJ4" s="85"/>
      <c r="AK4" s="86"/>
      <c r="AL4" s="84"/>
    </row>
    <row r="5" spans="1:38" s="79" customFormat="1" ht="24.75" customHeight="1" x14ac:dyDescent="0.3">
      <c r="A5" s="213" t="s">
        <v>100</v>
      </c>
      <c r="B5" s="157" t="s">
        <v>22</v>
      </c>
      <c r="C5" s="326"/>
      <c r="D5" s="340"/>
      <c r="E5" s="157" t="s">
        <v>21</v>
      </c>
      <c r="F5" s="157" t="s">
        <v>101</v>
      </c>
      <c r="G5" s="326"/>
      <c r="H5" s="326"/>
      <c r="I5" s="340"/>
      <c r="J5" s="8" t="s">
        <v>24</v>
      </c>
      <c r="K5" s="8" t="s">
        <v>102</v>
      </c>
      <c r="L5" s="8" t="s">
        <v>81</v>
      </c>
      <c r="M5" s="9" t="s">
        <v>103</v>
      </c>
      <c r="N5" s="93" t="s">
        <v>104</v>
      </c>
      <c r="O5" s="8" t="s">
        <v>29</v>
      </c>
      <c r="P5" s="8" t="s">
        <v>30</v>
      </c>
      <c r="Q5" s="180" t="s">
        <v>31</v>
      </c>
      <c r="R5" s="402"/>
      <c r="S5" s="404"/>
      <c r="T5" s="82" t="s">
        <v>101</v>
      </c>
      <c r="U5" s="84"/>
      <c r="V5" s="84"/>
      <c r="W5" s="84"/>
      <c r="X5" s="84"/>
      <c r="Y5" s="84"/>
      <c r="Z5" s="84"/>
      <c r="AA5" s="84"/>
      <c r="AB5" s="84"/>
      <c r="AC5" s="85" t="s">
        <v>105</v>
      </c>
      <c r="AD5" s="85" t="s">
        <v>106</v>
      </c>
      <c r="AE5" s="85" t="s">
        <v>107</v>
      </c>
      <c r="AF5" s="85" t="s">
        <v>108</v>
      </c>
      <c r="AG5" s="85" t="s">
        <v>109</v>
      </c>
      <c r="AH5" s="85" t="s">
        <v>110</v>
      </c>
      <c r="AI5" s="85" t="s">
        <v>111</v>
      </c>
      <c r="AJ5" s="85" t="s">
        <v>112</v>
      </c>
      <c r="AK5" s="86" t="s">
        <v>113</v>
      </c>
      <c r="AL5" s="94" t="s">
        <v>114</v>
      </c>
    </row>
    <row r="6" spans="1:38" s="79" customFormat="1" ht="17.25" customHeight="1" x14ac:dyDescent="0.3">
      <c r="A6" s="214" t="s">
        <v>32</v>
      </c>
      <c r="B6" s="95" t="s">
        <v>33</v>
      </c>
      <c r="C6" s="96">
        <v>44.98</v>
      </c>
      <c r="D6" s="95">
        <v>19.55</v>
      </c>
      <c r="E6" s="95" t="s">
        <v>34</v>
      </c>
      <c r="F6" s="97">
        <v>15</v>
      </c>
      <c r="G6" s="98">
        <v>10770</v>
      </c>
      <c r="H6" s="158">
        <f>$D$6*G6</f>
        <v>210553.5</v>
      </c>
      <c r="I6" s="389" t="s">
        <v>5</v>
      </c>
      <c r="J6" s="99">
        <v>5000</v>
      </c>
      <c r="K6" s="99">
        <v>5000</v>
      </c>
      <c r="L6" s="99">
        <v>5000</v>
      </c>
      <c r="M6" s="99">
        <v>5000</v>
      </c>
      <c r="N6" s="100">
        <f>ROUNDUP((H6*$T$4),-3)</f>
        <v>11000</v>
      </c>
      <c r="O6" s="101">
        <f>ROUNDUP((H6*$T$4),-3)</f>
        <v>11000</v>
      </c>
      <c r="P6" s="101">
        <f>ROUNDUP((H6*$T$4),-3)</f>
        <v>11000</v>
      </c>
      <c r="Q6" s="102">
        <f>ROUNDUP((H6*40%-(J6+K6+L6+M6+N6+O6+P6)),-3)</f>
        <v>32000</v>
      </c>
      <c r="R6" s="103">
        <f>SUM(J6:Q6)</f>
        <v>85000</v>
      </c>
      <c r="S6" s="308">
        <f>SUM(U6:AB6)</f>
        <v>0.40369787251221184</v>
      </c>
      <c r="T6" s="104">
        <f>[3]모집차수별세부매출!K29</f>
        <v>11</v>
      </c>
      <c r="U6" s="105">
        <f>(J6/H6)</f>
        <v>2.3746933677188931E-2</v>
      </c>
      <c r="V6" s="105">
        <f>(K6/H6)</f>
        <v>2.3746933677188931E-2</v>
      </c>
      <c r="W6" s="105">
        <f>(L6/H6)</f>
        <v>2.3746933677188931E-2</v>
      </c>
      <c r="X6" s="105">
        <f>(M6/H6)</f>
        <v>2.3746933677188931E-2</v>
      </c>
      <c r="Y6" s="105">
        <f>(N6/H6)</f>
        <v>5.2243254089815651E-2</v>
      </c>
      <c r="Z6" s="105">
        <f>(O6/H6)</f>
        <v>5.2243254089815651E-2</v>
      </c>
      <c r="AA6" s="105">
        <f>(P6/H6)</f>
        <v>5.2243254089815651E-2</v>
      </c>
      <c r="AB6" s="105">
        <f>(Q6/H6)</f>
        <v>0.15198037553400917</v>
      </c>
      <c r="AC6" s="106">
        <f>J6*T6</f>
        <v>55000</v>
      </c>
      <c r="AD6" s="106">
        <f>K6*T6</f>
        <v>55000</v>
      </c>
      <c r="AE6" s="106">
        <f>L6*T6</f>
        <v>55000</v>
      </c>
      <c r="AF6" s="106">
        <f>M6*T6</f>
        <v>55000</v>
      </c>
      <c r="AG6" s="106">
        <f>N6*T6</f>
        <v>121000</v>
      </c>
      <c r="AH6" s="106">
        <f>O6*T6</f>
        <v>121000</v>
      </c>
      <c r="AI6" s="106">
        <f>P6*T6</f>
        <v>121000</v>
      </c>
      <c r="AJ6" s="106">
        <f>Q6*T6</f>
        <v>352000</v>
      </c>
      <c r="AK6" s="86">
        <f>R6*T6</f>
        <v>935000</v>
      </c>
      <c r="AL6" s="94">
        <f>H6*T6</f>
        <v>2316088.5</v>
      </c>
    </row>
    <row r="7" spans="1:38" s="79" customFormat="1" ht="17.25" customHeight="1" x14ac:dyDescent="0.3">
      <c r="A7" s="215" t="s">
        <v>36</v>
      </c>
      <c r="B7" s="107" t="s">
        <v>37</v>
      </c>
      <c r="C7" s="108">
        <v>44.98</v>
      </c>
      <c r="D7" s="107">
        <v>19.55</v>
      </c>
      <c r="E7" s="107" t="s">
        <v>38</v>
      </c>
      <c r="F7" s="109">
        <v>30</v>
      </c>
      <c r="G7" s="98">
        <v>11290</v>
      </c>
      <c r="H7" s="158">
        <f t="shared" ref="H7:H8" si="0">$D$6*G7</f>
        <v>220719.5</v>
      </c>
      <c r="I7" s="389"/>
      <c r="J7" s="110">
        <v>5000</v>
      </c>
      <c r="K7" s="110">
        <v>5000</v>
      </c>
      <c r="L7" s="110">
        <v>5000</v>
      </c>
      <c r="M7" s="110">
        <v>5000</v>
      </c>
      <c r="N7" s="100">
        <f t="shared" ref="N7:N8" si="1">ROUNDUP((H7*$T$4),-3)</f>
        <v>12000</v>
      </c>
      <c r="O7" s="101">
        <f t="shared" ref="O7:O8" si="2">ROUNDUP((H7*$T$4),-3)</f>
        <v>12000</v>
      </c>
      <c r="P7" s="101">
        <v>14000</v>
      </c>
      <c r="Q7" s="102">
        <f t="shared" ref="Q7:Q8" si="3">ROUNDUP((H7*40%-(J7+K7+L7+M7+N7+O7+P7)),-3)</f>
        <v>31000</v>
      </c>
      <c r="R7" s="103">
        <f t="shared" ref="R7:R8" si="4">SUM(J7:Q7)</f>
        <v>89000</v>
      </c>
      <c r="S7" s="308">
        <f t="shared" ref="S7:S8" si="5">SUM(U7:AB7)</f>
        <v>0.40322671988655284</v>
      </c>
      <c r="T7" s="104">
        <f>[3]모집차수별세부매출!K30</f>
        <v>22</v>
      </c>
      <c r="U7" s="105">
        <f t="shared" ref="U7:U8" si="6">(J7/H7)</f>
        <v>2.2653186510480497E-2</v>
      </c>
      <c r="V7" s="105">
        <f t="shared" ref="V7:V8" si="7">(K7/H7)</f>
        <v>2.2653186510480497E-2</v>
      </c>
      <c r="W7" s="105">
        <f t="shared" ref="W7:W8" si="8">(L7/H7)</f>
        <v>2.2653186510480497E-2</v>
      </c>
      <c r="X7" s="105">
        <f t="shared" ref="X7:X8" si="9">(M7/H7)</f>
        <v>2.2653186510480497E-2</v>
      </c>
      <c r="Y7" s="105">
        <f t="shared" ref="Y7:Y8" si="10">(N7/H7)</f>
        <v>5.4367647625153191E-2</v>
      </c>
      <c r="Z7" s="105">
        <f t="shared" ref="Z7:Z8" si="11">(O7/H7)</f>
        <v>5.4367647625153191E-2</v>
      </c>
      <c r="AA7" s="105">
        <f t="shared" ref="AA7:AA8" si="12">(P7/H7)</f>
        <v>6.3428922229345389E-2</v>
      </c>
      <c r="AB7" s="105">
        <f t="shared" ref="AB7:AB8" si="13">(Q7/H7)</f>
        <v>0.14044975636497908</v>
      </c>
      <c r="AC7" s="106">
        <f t="shared" ref="AC7:AC8" si="14">J7*T7</f>
        <v>110000</v>
      </c>
      <c r="AD7" s="106">
        <f t="shared" ref="AD7:AD8" si="15">K7*T7</f>
        <v>110000</v>
      </c>
      <c r="AE7" s="106">
        <f t="shared" ref="AE7:AE8" si="16">L7*T7</f>
        <v>110000</v>
      </c>
      <c r="AF7" s="106">
        <f t="shared" ref="AF7:AF8" si="17">M7*T7</f>
        <v>110000</v>
      </c>
      <c r="AG7" s="106">
        <f t="shared" ref="AG7:AG8" si="18">N7*T7</f>
        <v>264000</v>
      </c>
      <c r="AH7" s="106">
        <f t="shared" ref="AH7:AH8" si="19">O7*T7</f>
        <v>264000</v>
      </c>
      <c r="AI7" s="106">
        <f t="shared" ref="AI7:AI8" si="20">P7*T7</f>
        <v>308000</v>
      </c>
      <c r="AJ7" s="106">
        <f t="shared" ref="AJ7:AJ8" si="21">Q7*T7</f>
        <v>682000</v>
      </c>
      <c r="AK7" s="86">
        <f t="shared" ref="AK7:AK8" si="22">R7*T7</f>
        <v>1958000</v>
      </c>
      <c r="AL7" s="94">
        <f t="shared" ref="AL7:AL8" si="23">H7*T7</f>
        <v>4855829</v>
      </c>
    </row>
    <row r="8" spans="1:38" s="79" customFormat="1" ht="17.25" customHeight="1" x14ac:dyDescent="0.3">
      <c r="A8" s="215" t="s">
        <v>39</v>
      </c>
      <c r="B8" s="107" t="s">
        <v>40</v>
      </c>
      <c r="C8" s="108">
        <v>44.98</v>
      </c>
      <c r="D8" s="107">
        <v>19.55</v>
      </c>
      <c r="E8" s="107" t="s">
        <v>41</v>
      </c>
      <c r="F8" s="109">
        <v>34</v>
      </c>
      <c r="G8" s="98">
        <v>12090</v>
      </c>
      <c r="H8" s="158">
        <f t="shared" si="0"/>
        <v>236359.5</v>
      </c>
      <c r="I8" s="389"/>
      <c r="J8" s="110">
        <v>5000</v>
      </c>
      <c r="K8" s="110">
        <v>5000</v>
      </c>
      <c r="L8" s="110">
        <v>5000</v>
      </c>
      <c r="M8" s="110">
        <v>5000</v>
      </c>
      <c r="N8" s="100">
        <f t="shared" si="1"/>
        <v>12000</v>
      </c>
      <c r="O8" s="101">
        <f t="shared" si="2"/>
        <v>12000</v>
      </c>
      <c r="P8" s="101">
        <v>15000</v>
      </c>
      <c r="Q8" s="102">
        <f t="shared" si="3"/>
        <v>36000</v>
      </c>
      <c r="R8" s="103">
        <f t="shared" si="4"/>
        <v>95000</v>
      </c>
      <c r="S8" s="308">
        <f t="shared" si="5"/>
        <v>0.40193011070001416</v>
      </c>
      <c r="T8" s="104">
        <f>[3]모집차수별세부매출!K31</f>
        <v>23</v>
      </c>
      <c r="U8" s="105">
        <f t="shared" si="6"/>
        <v>2.1154216352632326E-2</v>
      </c>
      <c r="V8" s="105">
        <f t="shared" si="7"/>
        <v>2.1154216352632326E-2</v>
      </c>
      <c r="W8" s="105">
        <f t="shared" si="8"/>
        <v>2.1154216352632326E-2</v>
      </c>
      <c r="X8" s="105">
        <f t="shared" si="9"/>
        <v>2.1154216352632326E-2</v>
      </c>
      <c r="Y8" s="105">
        <f t="shared" si="10"/>
        <v>5.077011924631758E-2</v>
      </c>
      <c r="Z8" s="105">
        <f t="shared" si="11"/>
        <v>5.077011924631758E-2</v>
      </c>
      <c r="AA8" s="105">
        <f t="shared" si="12"/>
        <v>6.3462649057896975E-2</v>
      </c>
      <c r="AB8" s="105">
        <f t="shared" si="13"/>
        <v>0.15231035773895274</v>
      </c>
      <c r="AC8" s="106">
        <f t="shared" si="14"/>
        <v>115000</v>
      </c>
      <c r="AD8" s="106">
        <f t="shared" si="15"/>
        <v>115000</v>
      </c>
      <c r="AE8" s="106">
        <f t="shared" si="16"/>
        <v>115000</v>
      </c>
      <c r="AF8" s="106">
        <f t="shared" si="17"/>
        <v>115000</v>
      </c>
      <c r="AG8" s="106">
        <f t="shared" si="18"/>
        <v>276000</v>
      </c>
      <c r="AH8" s="106">
        <f t="shared" si="19"/>
        <v>276000</v>
      </c>
      <c r="AI8" s="106">
        <f t="shared" si="20"/>
        <v>345000</v>
      </c>
      <c r="AJ8" s="106">
        <f t="shared" si="21"/>
        <v>828000</v>
      </c>
      <c r="AK8" s="86">
        <f t="shared" si="22"/>
        <v>2185000</v>
      </c>
      <c r="AL8" s="94">
        <f t="shared" si="23"/>
        <v>5436268.5</v>
      </c>
    </row>
    <row r="9" spans="1:38" s="79" customFormat="1" ht="17.25" customHeight="1" x14ac:dyDescent="0.3">
      <c r="A9" s="383"/>
      <c r="B9" s="384"/>
      <c r="C9" s="384"/>
      <c r="D9" s="385"/>
      <c r="E9" s="111" t="s">
        <v>115</v>
      </c>
      <c r="F9" s="112">
        <f>SUM(F6:F8)</f>
        <v>79</v>
      </c>
      <c r="G9" s="386"/>
      <c r="H9" s="387"/>
      <c r="I9" s="387"/>
      <c r="J9" s="387"/>
      <c r="K9" s="387"/>
      <c r="L9" s="387"/>
      <c r="M9" s="388"/>
      <c r="N9" s="113"/>
      <c r="O9" s="114"/>
      <c r="Q9" s="115"/>
      <c r="R9" s="220"/>
      <c r="S9" s="309"/>
      <c r="T9" s="116">
        <f>SUM(T6:T8)</f>
        <v>56</v>
      </c>
      <c r="U9" s="105"/>
      <c r="V9" s="105"/>
      <c r="W9" s="105"/>
      <c r="X9" s="105"/>
      <c r="Y9" s="105"/>
      <c r="Z9" s="105"/>
      <c r="AA9" s="105"/>
      <c r="AB9" s="105"/>
      <c r="AC9" s="117">
        <f t="shared" ref="AC9:AL9" si="24">SUM(AC6:AC8)</f>
        <v>280000</v>
      </c>
      <c r="AD9" s="117">
        <f t="shared" si="24"/>
        <v>280000</v>
      </c>
      <c r="AE9" s="117">
        <f t="shared" si="24"/>
        <v>280000</v>
      </c>
      <c r="AF9" s="117">
        <f t="shared" si="24"/>
        <v>280000</v>
      </c>
      <c r="AG9" s="117">
        <f t="shared" si="24"/>
        <v>661000</v>
      </c>
      <c r="AH9" s="117">
        <f t="shared" si="24"/>
        <v>661000</v>
      </c>
      <c r="AI9" s="117">
        <f t="shared" si="24"/>
        <v>774000</v>
      </c>
      <c r="AJ9" s="117">
        <f t="shared" si="24"/>
        <v>1862000</v>
      </c>
      <c r="AK9" s="117">
        <f t="shared" si="24"/>
        <v>5078000</v>
      </c>
      <c r="AL9" s="117">
        <f t="shared" si="24"/>
        <v>12608186</v>
      </c>
    </row>
    <row r="10" spans="1:38" s="79" customFormat="1" ht="17.25" customHeight="1" x14ac:dyDescent="0.3">
      <c r="A10" s="215" t="s">
        <v>43</v>
      </c>
      <c r="B10" s="107" t="s">
        <v>33</v>
      </c>
      <c r="C10" s="108">
        <v>49.99</v>
      </c>
      <c r="D10" s="107">
        <v>22.18</v>
      </c>
      <c r="E10" s="107" t="s">
        <v>34</v>
      </c>
      <c r="F10" s="109">
        <v>9</v>
      </c>
      <c r="G10" s="98">
        <v>10980</v>
      </c>
      <c r="H10" s="158">
        <f t="shared" ref="H10:H12" si="25">$D$10*G10</f>
        <v>243536.4</v>
      </c>
      <c r="I10" s="389" t="s">
        <v>5</v>
      </c>
      <c r="J10" s="110">
        <v>5000</v>
      </c>
      <c r="K10" s="110">
        <v>5000</v>
      </c>
      <c r="L10" s="110">
        <v>5000</v>
      </c>
      <c r="M10" s="110">
        <v>5000</v>
      </c>
      <c r="N10" s="100">
        <f>ROUNDUP((H10*$T$4),-3)</f>
        <v>13000</v>
      </c>
      <c r="O10" s="101">
        <f>ROUNDUP((H10*$T$4),-3)</f>
        <v>13000</v>
      </c>
      <c r="P10" s="101">
        <v>15000</v>
      </c>
      <c r="Q10" s="102">
        <f>ROUNDUP((H10*40%-(J10+K10+L10+M10+N10+O10+P10)),-3)</f>
        <v>37000</v>
      </c>
      <c r="R10" s="103">
        <f>SUM(J10:Q10)</f>
        <v>98000</v>
      </c>
      <c r="S10" s="308">
        <f>SUM(U10:AB10)</f>
        <v>0.40240391169451467</v>
      </c>
      <c r="T10" s="104">
        <f>[3]모집차수별세부매출!K37</f>
        <v>6</v>
      </c>
      <c r="U10" s="105">
        <f>(J10/H10)</f>
        <v>2.0530811821148708E-2</v>
      </c>
      <c r="V10" s="105">
        <f>(K10/H10)</f>
        <v>2.0530811821148708E-2</v>
      </c>
      <c r="W10" s="105">
        <f>(L10/H10)</f>
        <v>2.0530811821148708E-2</v>
      </c>
      <c r="X10" s="105">
        <f>(M10/H10)</f>
        <v>2.0530811821148708E-2</v>
      </c>
      <c r="Y10" s="105">
        <f>(N10/H10)</f>
        <v>5.3380110734986642E-2</v>
      </c>
      <c r="Z10" s="105">
        <f>(O10/H10)</f>
        <v>5.3380110734986642E-2</v>
      </c>
      <c r="AA10" s="105">
        <f>(P10/H10)</f>
        <v>6.1592435463446123E-2</v>
      </c>
      <c r="AB10" s="105">
        <f>(Q10/H10)</f>
        <v>0.15192800747650043</v>
      </c>
      <c r="AC10" s="106">
        <f>J10*T10</f>
        <v>30000</v>
      </c>
      <c r="AD10" s="106">
        <f>K10*T10</f>
        <v>30000</v>
      </c>
      <c r="AE10" s="106">
        <f>L10*T10</f>
        <v>30000</v>
      </c>
      <c r="AF10" s="106">
        <f>M10*T10</f>
        <v>30000</v>
      </c>
      <c r="AG10" s="106">
        <f>N10*T10</f>
        <v>78000</v>
      </c>
      <c r="AH10" s="106">
        <f>O10*T10</f>
        <v>78000</v>
      </c>
      <c r="AI10" s="106">
        <f>P10*T10</f>
        <v>90000</v>
      </c>
      <c r="AJ10" s="106">
        <f>Q10*T10</f>
        <v>222000</v>
      </c>
      <c r="AK10" s="86">
        <f>R10*T10</f>
        <v>588000</v>
      </c>
      <c r="AL10" s="94">
        <f>H10*T10</f>
        <v>1461218.4</v>
      </c>
    </row>
    <row r="11" spans="1:38" s="79" customFormat="1" ht="17.25" customHeight="1" x14ac:dyDescent="0.3">
      <c r="A11" s="215" t="s">
        <v>44</v>
      </c>
      <c r="B11" s="107" t="s">
        <v>37</v>
      </c>
      <c r="C11" s="108">
        <v>49.99</v>
      </c>
      <c r="D11" s="107">
        <v>22.18</v>
      </c>
      <c r="E11" s="107" t="s">
        <v>38</v>
      </c>
      <c r="F11" s="109">
        <v>18</v>
      </c>
      <c r="G11" s="98">
        <v>11500</v>
      </c>
      <c r="H11" s="158">
        <f t="shared" si="25"/>
        <v>255070</v>
      </c>
      <c r="I11" s="389"/>
      <c r="J11" s="110">
        <v>5000</v>
      </c>
      <c r="K11" s="110">
        <v>5000</v>
      </c>
      <c r="L11" s="110">
        <v>5000</v>
      </c>
      <c r="M11" s="110">
        <v>5000</v>
      </c>
      <c r="N11" s="100">
        <f>ROUNDUP((H11*$T$4),-3)</f>
        <v>13000</v>
      </c>
      <c r="O11" s="101">
        <f t="shared" ref="O11:O12" si="26">ROUNDUP((H11*$T$4),-3)</f>
        <v>13000</v>
      </c>
      <c r="P11" s="101">
        <v>16000</v>
      </c>
      <c r="Q11" s="102">
        <f t="shared" ref="Q11:Q12" si="27">ROUNDUP((H11*40%-(J11+K11+L11+M11+N11+O11+P11)),-3)</f>
        <v>41000</v>
      </c>
      <c r="R11" s="103">
        <f t="shared" ref="R11:R12" si="28">SUM(J11:Q11)</f>
        <v>103000</v>
      </c>
      <c r="S11" s="308">
        <f t="shared" ref="S11:S12" si="29">SUM(U11:AB11)</f>
        <v>0.40381071862625945</v>
      </c>
      <c r="T11" s="104">
        <f>[3]모집차수별세부매출!K38</f>
        <v>12</v>
      </c>
      <c r="U11" s="105">
        <f t="shared" ref="U11:U12" si="30">(J11/H11)</f>
        <v>1.9602462069235896E-2</v>
      </c>
      <c r="V11" s="105">
        <f t="shared" ref="V11:V12" si="31">(K11/H11)</f>
        <v>1.9602462069235896E-2</v>
      </c>
      <c r="W11" s="105">
        <f t="shared" ref="W11:W12" si="32">(L11/H11)</f>
        <v>1.9602462069235896E-2</v>
      </c>
      <c r="X11" s="105">
        <f t="shared" ref="X11:X12" si="33">(M11/H11)</f>
        <v>1.9602462069235896E-2</v>
      </c>
      <c r="Y11" s="105">
        <f t="shared" ref="Y11:Y12" si="34">(N11/H11)</f>
        <v>5.0966401380013328E-2</v>
      </c>
      <c r="Z11" s="105">
        <f t="shared" ref="Z11:Z12" si="35">(O11/H11)</f>
        <v>5.0966401380013328E-2</v>
      </c>
      <c r="AA11" s="105">
        <f t="shared" ref="AA11:AA16" si="36">(P11/H11)</f>
        <v>6.2727878621554864E-2</v>
      </c>
      <c r="AB11" s="105">
        <f t="shared" ref="AB11:AB12" si="37">(Q11/H11)</f>
        <v>0.16074018896773434</v>
      </c>
      <c r="AC11" s="106">
        <f t="shared" ref="AC11:AC12" si="38">J11*T11</f>
        <v>60000</v>
      </c>
      <c r="AD11" s="106">
        <f t="shared" ref="AD11:AD12" si="39">K11*T11</f>
        <v>60000</v>
      </c>
      <c r="AE11" s="106">
        <f t="shared" ref="AE11:AE12" si="40">L11*T11</f>
        <v>60000</v>
      </c>
      <c r="AF11" s="106">
        <f t="shared" ref="AF11:AF12" si="41">M11*T11</f>
        <v>60000</v>
      </c>
      <c r="AG11" s="106">
        <f t="shared" ref="AG11:AG12" si="42">N11*T11</f>
        <v>156000</v>
      </c>
      <c r="AH11" s="106">
        <f t="shared" ref="AH11:AH12" si="43">O11*T11</f>
        <v>156000</v>
      </c>
      <c r="AI11" s="106">
        <f t="shared" ref="AI11:AI12" si="44">P11*T11</f>
        <v>192000</v>
      </c>
      <c r="AJ11" s="106">
        <f t="shared" ref="AJ11:AJ12" si="45">Q11*T11</f>
        <v>492000</v>
      </c>
      <c r="AK11" s="86">
        <f t="shared" ref="AK11:AK12" si="46">R11*T11</f>
        <v>1236000</v>
      </c>
      <c r="AL11" s="94">
        <f t="shared" ref="AL11:AL12" si="47">H11*T11</f>
        <v>3060840</v>
      </c>
    </row>
    <row r="12" spans="1:38" s="79" customFormat="1" ht="17.25" customHeight="1" x14ac:dyDescent="0.3">
      <c r="A12" s="215" t="s">
        <v>45</v>
      </c>
      <c r="B12" s="107" t="s">
        <v>40</v>
      </c>
      <c r="C12" s="108">
        <v>49.99</v>
      </c>
      <c r="D12" s="107">
        <v>22.18</v>
      </c>
      <c r="E12" s="107" t="s">
        <v>41</v>
      </c>
      <c r="F12" s="109">
        <v>21</v>
      </c>
      <c r="G12" s="98">
        <v>12300</v>
      </c>
      <c r="H12" s="158">
        <f t="shared" si="25"/>
        <v>272814</v>
      </c>
      <c r="I12" s="389"/>
      <c r="J12" s="110">
        <v>5000</v>
      </c>
      <c r="K12" s="110">
        <v>5000</v>
      </c>
      <c r="L12" s="110">
        <v>5000</v>
      </c>
      <c r="M12" s="110">
        <v>5000</v>
      </c>
      <c r="N12" s="100">
        <f>ROUNDUP((H12*$T$4),-3)</f>
        <v>14000</v>
      </c>
      <c r="O12" s="101">
        <f t="shared" si="26"/>
        <v>14000</v>
      </c>
      <c r="P12" s="101">
        <v>17000</v>
      </c>
      <c r="Q12" s="102">
        <f t="shared" si="27"/>
        <v>45000</v>
      </c>
      <c r="R12" s="103">
        <f t="shared" si="28"/>
        <v>110000</v>
      </c>
      <c r="S12" s="308">
        <f t="shared" si="29"/>
        <v>0.40320511410704729</v>
      </c>
      <c r="T12" s="104">
        <f>[3]모집차수별세부매출!K39</f>
        <v>15</v>
      </c>
      <c r="U12" s="105">
        <f t="shared" si="30"/>
        <v>1.8327505186683968E-2</v>
      </c>
      <c r="V12" s="105">
        <f t="shared" si="31"/>
        <v>1.8327505186683968E-2</v>
      </c>
      <c r="W12" s="105">
        <f t="shared" si="32"/>
        <v>1.8327505186683968E-2</v>
      </c>
      <c r="X12" s="105">
        <f t="shared" si="33"/>
        <v>1.8327505186683968E-2</v>
      </c>
      <c r="Y12" s="105">
        <f t="shared" si="34"/>
        <v>5.1317014522715108E-2</v>
      </c>
      <c r="Z12" s="105">
        <f t="shared" si="35"/>
        <v>5.1317014522715108E-2</v>
      </c>
      <c r="AA12" s="105">
        <f t="shared" si="36"/>
        <v>6.2313517634725493E-2</v>
      </c>
      <c r="AB12" s="105">
        <f t="shared" si="37"/>
        <v>0.16494754668015571</v>
      </c>
      <c r="AC12" s="106">
        <f t="shared" si="38"/>
        <v>75000</v>
      </c>
      <c r="AD12" s="106">
        <f t="shared" si="39"/>
        <v>75000</v>
      </c>
      <c r="AE12" s="106">
        <f t="shared" si="40"/>
        <v>75000</v>
      </c>
      <c r="AF12" s="106">
        <f t="shared" si="41"/>
        <v>75000</v>
      </c>
      <c r="AG12" s="106">
        <f t="shared" si="42"/>
        <v>210000</v>
      </c>
      <c r="AH12" s="106">
        <f t="shared" si="43"/>
        <v>210000</v>
      </c>
      <c r="AI12" s="106">
        <f t="shared" si="44"/>
        <v>255000</v>
      </c>
      <c r="AJ12" s="106">
        <f t="shared" si="45"/>
        <v>675000</v>
      </c>
      <c r="AK12" s="86">
        <f t="shared" si="46"/>
        <v>1650000</v>
      </c>
      <c r="AL12" s="94">
        <f t="shared" si="47"/>
        <v>4092210</v>
      </c>
    </row>
    <row r="13" spans="1:38" s="79" customFormat="1" ht="17.25" customHeight="1" x14ac:dyDescent="0.3">
      <c r="A13" s="383"/>
      <c r="B13" s="384"/>
      <c r="C13" s="384"/>
      <c r="D13" s="385"/>
      <c r="E13" s="111" t="s">
        <v>115</v>
      </c>
      <c r="F13" s="112">
        <f>SUM(F10:F12)</f>
        <v>48</v>
      </c>
      <c r="G13" s="386"/>
      <c r="H13" s="387"/>
      <c r="I13" s="387"/>
      <c r="J13" s="387"/>
      <c r="K13" s="387"/>
      <c r="L13" s="387"/>
      <c r="M13" s="388"/>
      <c r="N13" s="113"/>
      <c r="O13" s="114"/>
      <c r="Q13" s="115"/>
      <c r="R13" s="220"/>
      <c r="S13" s="310"/>
      <c r="T13" s="116">
        <f>SUM(T10:T12)</f>
        <v>33</v>
      </c>
      <c r="U13" s="84"/>
      <c r="V13" s="84"/>
      <c r="W13" s="84"/>
      <c r="X13" s="84"/>
      <c r="Y13" s="84"/>
      <c r="Z13" s="84"/>
      <c r="AA13" s="105"/>
      <c r="AB13" s="84"/>
      <c r="AC13" s="117">
        <f t="shared" ref="AC13:AL13" si="48">SUM(AC10:AC12)</f>
        <v>165000</v>
      </c>
      <c r="AD13" s="117">
        <f t="shared" si="48"/>
        <v>165000</v>
      </c>
      <c r="AE13" s="117">
        <f t="shared" si="48"/>
        <v>165000</v>
      </c>
      <c r="AF13" s="117">
        <f t="shared" si="48"/>
        <v>165000</v>
      </c>
      <c r="AG13" s="117">
        <f t="shared" si="48"/>
        <v>444000</v>
      </c>
      <c r="AH13" s="117">
        <f t="shared" si="48"/>
        <v>444000</v>
      </c>
      <c r="AI13" s="117">
        <f t="shared" si="48"/>
        <v>537000</v>
      </c>
      <c r="AJ13" s="117">
        <f t="shared" si="48"/>
        <v>1389000</v>
      </c>
      <c r="AK13" s="117">
        <f t="shared" si="48"/>
        <v>3474000</v>
      </c>
      <c r="AL13" s="117">
        <f t="shared" si="48"/>
        <v>8614268.4000000004</v>
      </c>
    </row>
    <row r="14" spans="1:38" s="79" customFormat="1" ht="17.25" customHeight="1" x14ac:dyDescent="0.3">
      <c r="A14" s="215" t="s">
        <v>46</v>
      </c>
      <c r="B14" s="107" t="s">
        <v>33</v>
      </c>
      <c r="C14" s="108">
        <v>70.98</v>
      </c>
      <c r="D14" s="118">
        <v>30.33</v>
      </c>
      <c r="E14" s="107" t="s">
        <v>34</v>
      </c>
      <c r="F14" s="109">
        <v>12</v>
      </c>
      <c r="G14" s="119">
        <v>11410</v>
      </c>
      <c r="H14" s="158">
        <f>$D$14*G14</f>
        <v>346065.3</v>
      </c>
      <c r="I14" s="389" t="s">
        <v>5</v>
      </c>
      <c r="J14" s="110">
        <v>5000</v>
      </c>
      <c r="K14" s="110">
        <v>5000</v>
      </c>
      <c r="L14" s="110">
        <v>5000</v>
      </c>
      <c r="M14" s="110">
        <v>5000</v>
      </c>
      <c r="N14" s="100">
        <f>ROUNDUP((H14*$T$4),-3)</f>
        <v>18000</v>
      </c>
      <c r="O14" s="101">
        <f>ROUNDUP((H14*$T$4),-3)</f>
        <v>18000</v>
      </c>
      <c r="P14" s="101">
        <v>21000</v>
      </c>
      <c r="Q14" s="102">
        <f>ROUNDUP((H14*40%-(J14+K14+L14+M14+N14+O14+P14)),-3)</f>
        <v>62000</v>
      </c>
      <c r="R14" s="103">
        <f>SUM(J14:Q14)</f>
        <v>139000</v>
      </c>
      <c r="S14" s="308">
        <f>SUM(U14:AB14)</f>
        <v>0.40165829974863126</v>
      </c>
      <c r="T14" s="104">
        <f>[3]모집차수별세부매출!K45</f>
        <v>9</v>
      </c>
      <c r="U14" s="105">
        <f>(J14/H14)</f>
        <v>1.4448140278727744E-2</v>
      </c>
      <c r="V14" s="105">
        <f>(K14/H14)</f>
        <v>1.4448140278727744E-2</v>
      </c>
      <c r="W14" s="105">
        <f>(L14/H14)</f>
        <v>1.4448140278727744E-2</v>
      </c>
      <c r="X14" s="105">
        <f>(M14/H14)</f>
        <v>1.4448140278727744E-2</v>
      </c>
      <c r="Y14" s="105">
        <f>(N14/H14)</f>
        <v>5.2013305003419878E-2</v>
      </c>
      <c r="Z14" s="105">
        <f>(O14/H14)</f>
        <v>5.2013305003419878E-2</v>
      </c>
      <c r="AA14" s="105">
        <f t="shared" si="36"/>
        <v>6.0682189170656521E-2</v>
      </c>
      <c r="AB14" s="105">
        <f>(Q14/H14)</f>
        <v>0.17915693945622402</v>
      </c>
      <c r="AC14" s="106">
        <f>J14*T14</f>
        <v>45000</v>
      </c>
      <c r="AD14" s="106">
        <f>K14*T14</f>
        <v>45000</v>
      </c>
      <c r="AE14" s="106">
        <f>L14*T14</f>
        <v>45000</v>
      </c>
      <c r="AF14" s="106">
        <f>M14*T14</f>
        <v>45000</v>
      </c>
      <c r="AG14" s="106">
        <f>N14*T14</f>
        <v>162000</v>
      </c>
      <c r="AH14" s="106">
        <f>O14*T14</f>
        <v>162000</v>
      </c>
      <c r="AI14" s="106">
        <f>P14*T14</f>
        <v>189000</v>
      </c>
      <c r="AJ14" s="106">
        <f>Q14*T14</f>
        <v>558000</v>
      </c>
      <c r="AK14" s="86">
        <f>R14*T14</f>
        <v>1251000</v>
      </c>
      <c r="AL14" s="94">
        <f>H14*T14</f>
        <v>3114587.6999999997</v>
      </c>
    </row>
    <row r="15" spans="1:38" s="79" customFormat="1" ht="17.25" customHeight="1" x14ac:dyDescent="0.3">
      <c r="A15" s="215" t="s">
        <v>47</v>
      </c>
      <c r="B15" s="107" t="s">
        <v>37</v>
      </c>
      <c r="C15" s="108">
        <v>70.98</v>
      </c>
      <c r="D15" s="118">
        <v>30.33</v>
      </c>
      <c r="E15" s="107" t="s">
        <v>38</v>
      </c>
      <c r="F15" s="109">
        <v>24</v>
      </c>
      <c r="G15" s="119">
        <v>11930</v>
      </c>
      <c r="H15" s="158">
        <f t="shared" ref="H15:H16" si="49">$D$14*G15</f>
        <v>361836.89999999997</v>
      </c>
      <c r="I15" s="389"/>
      <c r="J15" s="110">
        <v>5000</v>
      </c>
      <c r="K15" s="110">
        <v>5000</v>
      </c>
      <c r="L15" s="110">
        <v>5000</v>
      </c>
      <c r="M15" s="110">
        <v>5000</v>
      </c>
      <c r="N15" s="100">
        <f>ROUNDUP((H15*$T$4),-3)</f>
        <v>19000</v>
      </c>
      <c r="O15" s="101">
        <f t="shared" ref="O15:O16" si="50">ROUNDUP((H15*$T$4),-3)</f>
        <v>19000</v>
      </c>
      <c r="P15" s="101">
        <v>22000</v>
      </c>
      <c r="Q15" s="102">
        <f t="shared" ref="Q15:Q16" si="51">ROUNDUP((H15*40%-(J15+K15+L15+M15+N15+O15+P15)),-3)</f>
        <v>65000</v>
      </c>
      <c r="R15" s="103">
        <f t="shared" ref="R15:R16" si="52">SUM(J15:Q15)</f>
        <v>145000</v>
      </c>
      <c r="S15" s="308">
        <f t="shared" ref="S15:S16" si="53">SUM(U15:AB15)</f>
        <v>0.40073303745416788</v>
      </c>
      <c r="T15" s="104">
        <f>[3]모집차수별세부매출!K46</f>
        <v>18</v>
      </c>
      <c r="U15" s="105">
        <f t="shared" ref="U15:U16" si="54">(J15/H15)</f>
        <v>1.3818380601867859E-2</v>
      </c>
      <c r="V15" s="105">
        <f t="shared" ref="V15:V16" si="55">(K15/H15)</f>
        <v>1.3818380601867859E-2</v>
      </c>
      <c r="W15" s="105">
        <f t="shared" ref="W15:W16" si="56">(L15/H15)</f>
        <v>1.3818380601867859E-2</v>
      </c>
      <c r="X15" s="105">
        <f t="shared" ref="X15:X16" si="57">(M15/H15)</f>
        <v>1.3818380601867859E-2</v>
      </c>
      <c r="Y15" s="105">
        <f t="shared" ref="Y15:Y16" si="58">(N15/H15)</f>
        <v>5.2509846287097865E-2</v>
      </c>
      <c r="Z15" s="105">
        <f t="shared" ref="Z15:Z16" si="59">(O15/H15)</f>
        <v>5.2509846287097865E-2</v>
      </c>
      <c r="AA15" s="105">
        <f t="shared" si="36"/>
        <v>6.0800874648218581E-2</v>
      </c>
      <c r="AB15" s="105">
        <f t="shared" ref="AB15:AB16" si="60">(Q15/H15)</f>
        <v>0.17963894782428216</v>
      </c>
      <c r="AC15" s="106">
        <f t="shared" ref="AC15:AC16" si="61">J15*T15</f>
        <v>90000</v>
      </c>
      <c r="AD15" s="106">
        <f t="shared" ref="AD15:AD16" si="62">K15*T15</f>
        <v>90000</v>
      </c>
      <c r="AE15" s="106">
        <f t="shared" ref="AE15:AE16" si="63">L15*T15</f>
        <v>90000</v>
      </c>
      <c r="AF15" s="106">
        <f t="shared" ref="AF15:AF16" si="64">M15*T15</f>
        <v>90000</v>
      </c>
      <c r="AG15" s="106">
        <f t="shared" ref="AG15:AG16" si="65">N15*T15</f>
        <v>342000</v>
      </c>
      <c r="AH15" s="106">
        <f t="shared" ref="AH15:AH16" si="66">O15*T15</f>
        <v>342000</v>
      </c>
      <c r="AI15" s="106">
        <f t="shared" ref="AI15:AI16" si="67">P15*T15</f>
        <v>396000</v>
      </c>
      <c r="AJ15" s="106">
        <f t="shared" ref="AJ15:AJ16" si="68">Q15*T15</f>
        <v>1170000</v>
      </c>
      <c r="AK15" s="86">
        <f t="shared" ref="AK15:AK16" si="69">R15*T15</f>
        <v>2610000</v>
      </c>
      <c r="AL15" s="94">
        <f t="shared" ref="AL15:AL16" si="70">H15*T15</f>
        <v>6513064.1999999993</v>
      </c>
    </row>
    <row r="16" spans="1:38" s="79" customFormat="1" ht="17.25" customHeight="1" x14ac:dyDescent="0.3">
      <c r="A16" s="215" t="s">
        <v>48</v>
      </c>
      <c r="B16" s="107" t="s">
        <v>40</v>
      </c>
      <c r="C16" s="108">
        <v>70.98</v>
      </c>
      <c r="D16" s="118">
        <v>30.33</v>
      </c>
      <c r="E16" s="107" t="s">
        <v>41</v>
      </c>
      <c r="F16" s="109">
        <v>28</v>
      </c>
      <c r="G16" s="119">
        <v>12730</v>
      </c>
      <c r="H16" s="158">
        <f t="shared" si="49"/>
        <v>386100.89999999997</v>
      </c>
      <c r="I16" s="389"/>
      <c r="J16" s="110">
        <v>5000</v>
      </c>
      <c r="K16" s="110">
        <v>5000</v>
      </c>
      <c r="L16" s="110">
        <v>5000</v>
      </c>
      <c r="M16" s="110">
        <v>5000</v>
      </c>
      <c r="N16" s="100">
        <f>ROUNDUP((H16*$T$4),-3)</f>
        <v>20000</v>
      </c>
      <c r="O16" s="101">
        <f t="shared" si="50"/>
        <v>20000</v>
      </c>
      <c r="P16" s="101">
        <v>23000</v>
      </c>
      <c r="Q16" s="102">
        <f t="shared" si="51"/>
        <v>72000</v>
      </c>
      <c r="R16" s="103">
        <f t="shared" si="52"/>
        <v>155000</v>
      </c>
      <c r="S16" s="308">
        <f t="shared" si="53"/>
        <v>0.40144946567076123</v>
      </c>
      <c r="T16" s="104">
        <f>[3]모집차수별세부매출!K47</f>
        <v>11</v>
      </c>
      <c r="U16" s="105">
        <f t="shared" si="54"/>
        <v>1.2949982763572943E-2</v>
      </c>
      <c r="V16" s="105">
        <f t="shared" si="55"/>
        <v>1.2949982763572943E-2</v>
      </c>
      <c r="W16" s="105">
        <f t="shared" si="56"/>
        <v>1.2949982763572943E-2</v>
      </c>
      <c r="X16" s="105">
        <f t="shared" si="57"/>
        <v>1.2949982763572943E-2</v>
      </c>
      <c r="Y16" s="105">
        <f t="shared" si="58"/>
        <v>5.1799931054291773E-2</v>
      </c>
      <c r="Z16" s="105">
        <f t="shared" si="59"/>
        <v>5.1799931054291773E-2</v>
      </c>
      <c r="AA16" s="105">
        <f t="shared" si="36"/>
        <v>5.956992071243554E-2</v>
      </c>
      <c r="AB16" s="105">
        <f t="shared" si="60"/>
        <v>0.18647975179545037</v>
      </c>
      <c r="AC16" s="106">
        <f t="shared" si="61"/>
        <v>55000</v>
      </c>
      <c r="AD16" s="106">
        <f t="shared" si="62"/>
        <v>55000</v>
      </c>
      <c r="AE16" s="106">
        <f t="shared" si="63"/>
        <v>55000</v>
      </c>
      <c r="AF16" s="106">
        <f t="shared" si="64"/>
        <v>55000</v>
      </c>
      <c r="AG16" s="106">
        <f t="shared" si="65"/>
        <v>220000</v>
      </c>
      <c r="AH16" s="106">
        <f t="shared" si="66"/>
        <v>220000</v>
      </c>
      <c r="AI16" s="106">
        <f t="shared" si="67"/>
        <v>253000</v>
      </c>
      <c r="AJ16" s="106">
        <f t="shared" si="68"/>
        <v>792000</v>
      </c>
      <c r="AK16" s="86">
        <f t="shared" si="69"/>
        <v>1705000</v>
      </c>
      <c r="AL16" s="94">
        <f t="shared" si="70"/>
        <v>4247109.8999999994</v>
      </c>
    </row>
    <row r="17" spans="1:38" s="79" customFormat="1" ht="17.25" customHeight="1" x14ac:dyDescent="0.3">
      <c r="A17" s="383"/>
      <c r="B17" s="384"/>
      <c r="C17" s="384"/>
      <c r="D17" s="385"/>
      <c r="E17" s="111" t="s">
        <v>115</v>
      </c>
      <c r="F17" s="112">
        <f>SUM(F14:F16)</f>
        <v>64</v>
      </c>
      <c r="G17" s="386"/>
      <c r="H17" s="387"/>
      <c r="I17" s="387"/>
      <c r="J17" s="387"/>
      <c r="K17" s="387"/>
      <c r="L17" s="387"/>
      <c r="M17" s="388"/>
      <c r="N17" s="113"/>
      <c r="O17" s="114"/>
      <c r="P17" s="101"/>
      <c r="Q17" s="115"/>
      <c r="R17" s="220"/>
      <c r="S17" s="310"/>
      <c r="T17" s="116">
        <f>SUM(T14:T16)</f>
        <v>38</v>
      </c>
      <c r="U17" s="84"/>
      <c r="V17" s="84"/>
      <c r="W17" s="84"/>
      <c r="X17" s="84"/>
      <c r="Y17" s="84"/>
      <c r="Z17" s="84"/>
      <c r="AA17" s="84"/>
      <c r="AB17" s="84"/>
      <c r="AC17" s="117">
        <f t="shared" ref="AC17:AL17" si="71">SUM(AC14:AC16)</f>
        <v>190000</v>
      </c>
      <c r="AD17" s="117">
        <f t="shared" si="71"/>
        <v>190000</v>
      </c>
      <c r="AE17" s="117">
        <f t="shared" si="71"/>
        <v>190000</v>
      </c>
      <c r="AF17" s="117">
        <f t="shared" si="71"/>
        <v>190000</v>
      </c>
      <c r="AG17" s="117">
        <f t="shared" si="71"/>
        <v>724000</v>
      </c>
      <c r="AH17" s="117">
        <f t="shared" si="71"/>
        <v>724000</v>
      </c>
      <c r="AI17" s="117">
        <f t="shared" si="71"/>
        <v>838000</v>
      </c>
      <c r="AJ17" s="117">
        <f t="shared" si="71"/>
        <v>2520000</v>
      </c>
      <c r="AK17" s="120">
        <f t="shared" si="71"/>
        <v>5566000</v>
      </c>
      <c r="AL17" s="120">
        <f t="shared" si="71"/>
        <v>13874761.799999997</v>
      </c>
    </row>
    <row r="18" spans="1:38" s="79" customFormat="1" ht="17.25" customHeight="1" x14ac:dyDescent="0.3">
      <c r="A18" s="215" t="s">
        <v>49</v>
      </c>
      <c r="B18" s="107" t="s">
        <v>33</v>
      </c>
      <c r="C18" s="108">
        <v>84.98</v>
      </c>
      <c r="D18" s="107">
        <v>36.130000000000003</v>
      </c>
      <c r="E18" s="107" t="s">
        <v>34</v>
      </c>
      <c r="F18" s="109">
        <v>50</v>
      </c>
      <c r="G18" s="98">
        <v>11400</v>
      </c>
      <c r="H18" s="158">
        <f>$D$18*G18</f>
        <v>411882.00000000006</v>
      </c>
      <c r="I18" s="389" t="s">
        <v>5</v>
      </c>
      <c r="J18" s="110">
        <v>5000</v>
      </c>
      <c r="K18" s="110">
        <v>5000</v>
      </c>
      <c r="L18" s="110">
        <v>10000</v>
      </c>
      <c r="M18" s="110">
        <v>10000</v>
      </c>
      <c r="N18" s="100">
        <f>ROUNDUP((H18*$T$4),-3)</f>
        <v>21000</v>
      </c>
      <c r="O18" s="101">
        <f>ROUNDUP((H18*$T$4),-3)</f>
        <v>21000</v>
      </c>
      <c r="P18" s="101">
        <v>24000</v>
      </c>
      <c r="Q18" s="102">
        <f>ROUNDUP((H18*40%-(J18+K18+L18+M18+N18+O18+P18)),-3)</f>
        <v>69000</v>
      </c>
      <c r="R18" s="103">
        <f>SUM(J18:Q18)</f>
        <v>165000</v>
      </c>
      <c r="S18" s="308">
        <f>SUM(U18:AB18)</f>
        <v>0.40060017189389185</v>
      </c>
      <c r="T18" s="104">
        <f>[3]모집차수별세부매출!K53</f>
        <v>38</v>
      </c>
      <c r="U18" s="105">
        <f>(J18/H18)</f>
        <v>1.2139399148299755E-2</v>
      </c>
      <c r="V18" s="105">
        <f>(K18/H18)</f>
        <v>1.2139399148299755E-2</v>
      </c>
      <c r="W18" s="105">
        <f>(L18/H18)</f>
        <v>2.427879829659951E-2</v>
      </c>
      <c r="X18" s="105">
        <f>(M18/H18)</f>
        <v>2.427879829659951E-2</v>
      </c>
      <c r="Y18" s="105">
        <f>(N18/H18)</f>
        <v>5.0985476422858965E-2</v>
      </c>
      <c r="Z18" s="105">
        <f>(O18/H18)</f>
        <v>5.0985476422858965E-2</v>
      </c>
      <c r="AA18" s="105">
        <f>(P18/H18)</f>
        <v>5.8269115911838816E-2</v>
      </c>
      <c r="AB18" s="105">
        <f>(Q18/H18)</f>
        <v>0.16752370824653662</v>
      </c>
      <c r="AC18" s="106">
        <f>J18*T18</f>
        <v>190000</v>
      </c>
      <c r="AD18" s="106">
        <f>K18*T18</f>
        <v>190000</v>
      </c>
      <c r="AE18" s="106">
        <f>L18*T18</f>
        <v>380000</v>
      </c>
      <c r="AF18" s="106">
        <f>M18*T18</f>
        <v>380000</v>
      </c>
      <c r="AG18" s="106">
        <f>N18*T18</f>
        <v>798000</v>
      </c>
      <c r="AH18" s="106">
        <f>O18*T18</f>
        <v>798000</v>
      </c>
      <c r="AI18" s="106">
        <f>P18*T18</f>
        <v>912000</v>
      </c>
      <c r="AJ18" s="106">
        <f>Q18*T18</f>
        <v>2622000</v>
      </c>
      <c r="AK18" s="86">
        <f>R18*T18</f>
        <v>6270000</v>
      </c>
      <c r="AL18" s="94">
        <f>H18*T18</f>
        <v>15651516.000000002</v>
      </c>
    </row>
    <row r="19" spans="1:38" s="79" customFormat="1" ht="17.25" customHeight="1" x14ac:dyDescent="0.3">
      <c r="A19" s="215" t="s">
        <v>50</v>
      </c>
      <c r="B19" s="107" t="s">
        <v>37</v>
      </c>
      <c r="C19" s="108">
        <v>84.98</v>
      </c>
      <c r="D19" s="107">
        <v>36.130000000000003</v>
      </c>
      <c r="E19" s="107" t="s">
        <v>38</v>
      </c>
      <c r="F19" s="109">
        <v>78</v>
      </c>
      <c r="G19" s="98">
        <v>11830</v>
      </c>
      <c r="H19" s="158">
        <f t="shared" ref="H19:H24" si="72">$D$18*G19</f>
        <v>427417.9</v>
      </c>
      <c r="I19" s="389"/>
      <c r="J19" s="110">
        <v>5000</v>
      </c>
      <c r="K19" s="110">
        <v>5000</v>
      </c>
      <c r="L19" s="110">
        <v>10000</v>
      </c>
      <c r="M19" s="110">
        <v>10000</v>
      </c>
      <c r="N19" s="100">
        <f>ROUNDUP((H19*$T$4),-3)</f>
        <v>22000</v>
      </c>
      <c r="O19" s="101">
        <f t="shared" ref="O19:O24" si="73">ROUNDUP((H19*$T$4),-3)</f>
        <v>22000</v>
      </c>
      <c r="P19" s="101">
        <v>25000</v>
      </c>
      <c r="Q19" s="102">
        <f t="shared" ref="Q19:Q24" si="74">ROUNDUP((H19*40%-(J19+K19+L19+M19+N19+O19+P19)),-3)</f>
        <v>72000</v>
      </c>
      <c r="R19" s="103">
        <f t="shared" ref="R19:R24" si="75">SUM(J19:Q19)</f>
        <v>171000</v>
      </c>
      <c r="S19" s="308">
        <f t="shared" ref="S19:S24" si="76">SUM(U19:AB19)</f>
        <v>0.40007683346907086</v>
      </c>
      <c r="T19" s="104">
        <f>[3]모집차수별세부매출!K54</f>
        <v>54</v>
      </c>
      <c r="U19" s="105">
        <f t="shared" ref="U19:U24" si="77">(J19/H19)</f>
        <v>1.1698153025411429E-2</v>
      </c>
      <c r="V19" s="105">
        <f t="shared" ref="V19:V24" si="78">(K19/H19)</f>
        <v>1.1698153025411429E-2</v>
      </c>
      <c r="W19" s="105">
        <f t="shared" ref="W19:W24" si="79">(L19/H19)</f>
        <v>2.3396306050822858E-2</v>
      </c>
      <c r="X19" s="105">
        <f t="shared" ref="X19:X24" si="80">(M19/H19)</f>
        <v>2.3396306050822858E-2</v>
      </c>
      <c r="Y19" s="105">
        <f t="shared" ref="Y19:Y24" si="81">(N19/H19)</f>
        <v>5.1471873311810287E-2</v>
      </c>
      <c r="Z19" s="105">
        <f t="shared" ref="Z19:Z24" si="82">(O19/H19)</f>
        <v>5.1471873311810287E-2</v>
      </c>
      <c r="AA19" s="105">
        <f t="shared" ref="AA19:AA24" si="83">(P19/H19)</f>
        <v>5.849076512705715E-2</v>
      </c>
      <c r="AB19" s="105">
        <f t="shared" ref="AB19:AB24" si="84">(Q19/H19)</f>
        <v>0.16845340356592459</v>
      </c>
      <c r="AC19" s="106">
        <f t="shared" ref="AC19:AC24" si="85">J19*T19</f>
        <v>270000</v>
      </c>
      <c r="AD19" s="106">
        <f t="shared" ref="AD19:AD24" si="86">K19*T19</f>
        <v>270000</v>
      </c>
      <c r="AE19" s="106">
        <f t="shared" ref="AE19:AE24" si="87">L19*T19</f>
        <v>540000</v>
      </c>
      <c r="AF19" s="106">
        <f t="shared" ref="AF19:AF24" si="88">M19*T19</f>
        <v>540000</v>
      </c>
      <c r="AG19" s="106">
        <f t="shared" ref="AG19:AG24" si="89">N19*T19</f>
        <v>1188000</v>
      </c>
      <c r="AH19" s="106">
        <f t="shared" ref="AH19:AH24" si="90">O19*T19</f>
        <v>1188000</v>
      </c>
      <c r="AI19" s="106">
        <f t="shared" ref="AI19:AI24" si="91">P19*T19</f>
        <v>1350000</v>
      </c>
      <c r="AJ19" s="106">
        <f t="shared" ref="AJ19:AJ24" si="92">Q19*T19</f>
        <v>3888000</v>
      </c>
      <c r="AK19" s="86">
        <f t="shared" ref="AK19:AK24" si="93">R19*T19</f>
        <v>9234000</v>
      </c>
      <c r="AL19" s="94">
        <f t="shared" ref="AL19:AL24" si="94">H19*T19</f>
        <v>23080566.600000001</v>
      </c>
    </row>
    <row r="20" spans="1:38" s="79" customFormat="1" ht="17.25" customHeight="1" x14ac:dyDescent="0.3">
      <c r="A20" s="215" t="s">
        <v>51</v>
      </c>
      <c r="B20" s="107" t="s">
        <v>40</v>
      </c>
      <c r="C20" s="108">
        <v>84.98</v>
      </c>
      <c r="D20" s="107">
        <v>36.130000000000003</v>
      </c>
      <c r="E20" s="107" t="s">
        <v>41</v>
      </c>
      <c r="F20" s="109">
        <v>104</v>
      </c>
      <c r="G20" s="98">
        <v>12720</v>
      </c>
      <c r="H20" s="158">
        <f t="shared" si="72"/>
        <v>459573.60000000003</v>
      </c>
      <c r="I20" s="389"/>
      <c r="J20" s="110">
        <v>5000</v>
      </c>
      <c r="K20" s="110">
        <v>5000</v>
      </c>
      <c r="L20" s="110">
        <v>10000</v>
      </c>
      <c r="M20" s="110">
        <v>10000</v>
      </c>
      <c r="N20" s="100">
        <f>ROUNDUP((H20*$T$4),-3)</f>
        <v>23000</v>
      </c>
      <c r="O20" s="101">
        <f t="shared" si="73"/>
        <v>23000</v>
      </c>
      <c r="P20" s="101">
        <v>27000</v>
      </c>
      <c r="Q20" s="102">
        <f t="shared" si="74"/>
        <v>81000</v>
      </c>
      <c r="R20" s="103">
        <f t="shared" si="75"/>
        <v>184000</v>
      </c>
      <c r="S20" s="308">
        <f t="shared" si="76"/>
        <v>0.40037112662694285</v>
      </c>
      <c r="T20" s="104">
        <f>[3]모집차수별세부매출!K55</f>
        <v>49</v>
      </c>
      <c r="U20" s="105">
        <f t="shared" si="77"/>
        <v>1.0879650180079969E-2</v>
      </c>
      <c r="V20" s="105">
        <f t="shared" si="78"/>
        <v>1.0879650180079969E-2</v>
      </c>
      <c r="W20" s="105">
        <f t="shared" si="79"/>
        <v>2.1759300360159939E-2</v>
      </c>
      <c r="X20" s="105">
        <f t="shared" si="80"/>
        <v>2.1759300360159939E-2</v>
      </c>
      <c r="Y20" s="105">
        <f t="shared" si="81"/>
        <v>5.0046390828367857E-2</v>
      </c>
      <c r="Z20" s="105">
        <f t="shared" si="82"/>
        <v>5.0046390828367857E-2</v>
      </c>
      <c r="AA20" s="105">
        <f t="shared" si="83"/>
        <v>5.8750110972431831E-2</v>
      </c>
      <c r="AB20" s="105">
        <f t="shared" si="84"/>
        <v>0.1762503329172955</v>
      </c>
      <c r="AC20" s="106">
        <f t="shared" si="85"/>
        <v>245000</v>
      </c>
      <c r="AD20" s="106">
        <f t="shared" si="86"/>
        <v>245000</v>
      </c>
      <c r="AE20" s="106">
        <f t="shared" si="87"/>
        <v>490000</v>
      </c>
      <c r="AF20" s="106">
        <f t="shared" si="88"/>
        <v>490000</v>
      </c>
      <c r="AG20" s="106">
        <f t="shared" si="89"/>
        <v>1127000</v>
      </c>
      <c r="AH20" s="106">
        <f t="shared" si="90"/>
        <v>1127000</v>
      </c>
      <c r="AI20" s="106">
        <f t="shared" si="91"/>
        <v>1323000</v>
      </c>
      <c r="AJ20" s="106">
        <f t="shared" si="92"/>
        <v>3969000</v>
      </c>
      <c r="AK20" s="86">
        <f t="shared" si="93"/>
        <v>9016000</v>
      </c>
      <c r="AL20" s="94">
        <f t="shared" si="94"/>
        <v>22519106.400000002</v>
      </c>
    </row>
    <row r="21" spans="1:38" s="79" customFormat="1" ht="17.25" customHeight="1" x14ac:dyDescent="0.3">
      <c r="A21" s="215" t="s">
        <v>52</v>
      </c>
      <c r="B21" s="121" t="s">
        <v>53</v>
      </c>
      <c r="C21" s="108">
        <v>84.98</v>
      </c>
      <c r="D21" s="107">
        <v>36.130000000000003</v>
      </c>
      <c r="E21" s="107" t="s">
        <v>54</v>
      </c>
      <c r="F21" s="109">
        <v>59</v>
      </c>
      <c r="G21" s="98">
        <v>13430</v>
      </c>
      <c r="H21" s="158">
        <f t="shared" si="72"/>
        <v>485225.9</v>
      </c>
      <c r="I21" s="389"/>
      <c r="J21" s="110">
        <v>5000</v>
      </c>
      <c r="K21" s="110">
        <v>5000</v>
      </c>
      <c r="L21" s="110">
        <v>10000</v>
      </c>
      <c r="M21" s="110">
        <v>10000</v>
      </c>
      <c r="N21" s="100">
        <f>ROUNDUP((H21*$T$4),-3)</f>
        <v>25000</v>
      </c>
      <c r="O21" s="101">
        <f t="shared" si="73"/>
        <v>25000</v>
      </c>
      <c r="P21" s="101">
        <v>28000</v>
      </c>
      <c r="Q21" s="102">
        <f t="shared" si="74"/>
        <v>87000</v>
      </c>
      <c r="R21" s="103">
        <f t="shared" si="75"/>
        <v>195000</v>
      </c>
      <c r="S21" s="308">
        <f t="shared" si="76"/>
        <v>0.40187467321921599</v>
      </c>
      <c r="T21" s="104">
        <f>[3]모집차수별세부매출!K56</f>
        <v>47</v>
      </c>
      <c r="U21" s="105">
        <f t="shared" si="77"/>
        <v>1.0304478800492718E-2</v>
      </c>
      <c r="V21" s="105">
        <f t="shared" si="78"/>
        <v>1.0304478800492718E-2</v>
      </c>
      <c r="W21" s="105">
        <f t="shared" si="79"/>
        <v>2.0608957600985436E-2</v>
      </c>
      <c r="X21" s="105">
        <f t="shared" si="80"/>
        <v>2.0608957600985436E-2</v>
      </c>
      <c r="Y21" s="105">
        <f t="shared" si="81"/>
        <v>5.1522394002463591E-2</v>
      </c>
      <c r="Z21" s="105">
        <f t="shared" si="82"/>
        <v>5.1522394002463591E-2</v>
      </c>
      <c r="AA21" s="105">
        <f t="shared" si="83"/>
        <v>5.7705081282759224E-2</v>
      </c>
      <c r="AB21" s="105">
        <f t="shared" si="84"/>
        <v>0.17929793112857331</v>
      </c>
      <c r="AC21" s="106">
        <f t="shared" si="85"/>
        <v>235000</v>
      </c>
      <c r="AD21" s="106">
        <f t="shared" si="86"/>
        <v>235000</v>
      </c>
      <c r="AE21" s="106">
        <f t="shared" si="87"/>
        <v>470000</v>
      </c>
      <c r="AF21" s="106">
        <f t="shared" si="88"/>
        <v>470000</v>
      </c>
      <c r="AG21" s="106">
        <f t="shared" si="89"/>
        <v>1175000</v>
      </c>
      <c r="AH21" s="106">
        <f t="shared" si="90"/>
        <v>1175000</v>
      </c>
      <c r="AI21" s="106">
        <f t="shared" si="91"/>
        <v>1316000</v>
      </c>
      <c r="AJ21" s="106">
        <f t="shared" si="92"/>
        <v>4089000</v>
      </c>
      <c r="AK21" s="86">
        <f t="shared" si="93"/>
        <v>9165000</v>
      </c>
      <c r="AL21" s="94">
        <f t="shared" si="94"/>
        <v>22805617.300000001</v>
      </c>
    </row>
    <row r="22" spans="1:38" s="79" customFormat="1" ht="17.25" customHeight="1" x14ac:dyDescent="0.3">
      <c r="A22" s="215" t="s">
        <v>55</v>
      </c>
      <c r="B22" s="121" t="s">
        <v>56</v>
      </c>
      <c r="C22" s="108">
        <v>84.98</v>
      </c>
      <c r="D22" s="107">
        <v>36.130000000000003</v>
      </c>
      <c r="E22" s="107" t="s">
        <v>57</v>
      </c>
      <c r="F22" s="109">
        <v>65</v>
      </c>
      <c r="G22" s="98">
        <v>14000</v>
      </c>
      <c r="H22" s="158">
        <f t="shared" si="72"/>
        <v>505820.00000000006</v>
      </c>
      <c r="I22" s="389"/>
      <c r="J22" s="110">
        <v>5000</v>
      </c>
      <c r="K22" s="110">
        <v>5000</v>
      </c>
      <c r="L22" s="110">
        <v>10000</v>
      </c>
      <c r="M22" s="110">
        <v>10000</v>
      </c>
      <c r="N22" s="100">
        <f>ROUNDUP((H22*$T$4),-3)</f>
        <v>26000</v>
      </c>
      <c r="O22" s="101">
        <f t="shared" si="73"/>
        <v>26000</v>
      </c>
      <c r="P22" s="101">
        <v>29000</v>
      </c>
      <c r="Q22" s="102">
        <f t="shared" si="74"/>
        <v>92000</v>
      </c>
      <c r="R22" s="103">
        <f t="shared" si="75"/>
        <v>203000</v>
      </c>
      <c r="S22" s="308">
        <f t="shared" si="76"/>
        <v>0.40132853584278988</v>
      </c>
      <c r="T22" s="104">
        <f>[3]모집차수별세부매출!K57</f>
        <v>53</v>
      </c>
      <c r="U22" s="105">
        <f t="shared" si="77"/>
        <v>9.8849393064726569E-3</v>
      </c>
      <c r="V22" s="105">
        <f t="shared" si="78"/>
        <v>9.8849393064726569E-3</v>
      </c>
      <c r="W22" s="105">
        <f t="shared" si="79"/>
        <v>1.9769878612945314E-2</v>
      </c>
      <c r="X22" s="105">
        <f t="shared" si="80"/>
        <v>1.9769878612945314E-2</v>
      </c>
      <c r="Y22" s="105">
        <f t="shared" si="81"/>
        <v>5.1401684393657818E-2</v>
      </c>
      <c r="Z22" s="105">
        <f t="shared" si="82"/>
        <v>5.1401684393657818E-2</v>
      </c>
      <c r="AA22" s="105">
        <f t="shared" si="83"/>
        <v>5.7332647977541409E-2</v>
      </c>
      <c r="AB22" s="105">
        <f t="shared" si="84"/>
        <v>0.1818828832390969</v>
      </c>
      <c r="AC22" s="106">
        <f t="shared" si="85"/>
        <v>265000</v>
      </c>
      <c r="AD22" s="106">
        <f t="shared" si="86"/>
        <v>265000</v>
      </c>
      <c r="AE22" s="106">
        <f t="shared" si="87"/>
        <v>530000</v>
      </c>
      <c r="AF22" s="106">
        <f t="shared" si="88"/>
        <v>530000</v>
      </c>
      <c r="AG22" s="106">
        <f t="shared" si="89"/>
        <v>1378000</v>
      </c>
      <c r="AH22" s="106">
        <f t="shared" si="90"/>
        <v>1378000</v>
      </c>
      <c r="AI22" s="106">
        <f t="shared" si="91"/>
        <v>1537000</v>
      </c>
      <c r="AJ22" s="106">
        <f t="shared" si="92"/>
        <v>4876000</v>
      </c>
      <c r="AK22" s="86">
        <f t="shared" si="93"/>
        <v>10759000</v>
      </c>
      <c r="AL22" s="94">
        <f t="shared" si="94"/>
        <v>26808460.000000004</v>
      </c>
    </row>
    <row r="23" spans="1:38" s="79" customFormat="1" ht="17.25" customHeight="1" x14ac:dyDescent="0.3">
      <c r="A23" s="215" t="s">
        <v>58</v>
      </c>
      <c r="B23" s="121" t="s">
        <v>59</v>
      </c>
      <c r="C23" s="108">
        <v>84.98</v>
      </c>
      <c r="D23" s="107">
        <v>36.130000000000003</v>
      </c>
      <c r="E23" s="107" t="s">
        <v>60</v>
      </c>
      <c r="F23" s="109">
        <v>62</v>
      </c>
      <c r="G23" s="98">
        <v>15270</v>
      </c>
      <c r="H23" s="158">
        <f t="shared" si="72"/>
        <v>551705.10000000009</v>
      </c>
      <c r="I23" s="389"/>
      <c r="J23" s="110">
        <v>5000</v>
      </c>
      <c r="K23" s="110">
        <v>5000</v>
      </c>
      <c r="L23" s="110">
        <v>10000</v>
      </c>
      <c r="M23" s="110">
        <v>10000</v>
      </c>
      <c r="N23" s="100">
        <f t="shared" ref="N23:N24" si="95">ROUNDUP((H23*$T$4),-3)</f>
        <v>28000</v>
      </c>
      <c r="O23" s="101">
        <f t="shared" si="73"/>
        <v>28000</v>
      </c>
      <c r="P23" s="101">
        <v>32000</v>
      </c>
      <c r="Q23" s="102">
        <f t="shared" si="74"/>
        <v>103000</v>
      </c>
      <c r="R23" s="103">
        <f t="shared" si="75"/>
        <v>221000</v>
      </c>
      <c r="S23" s="308">
        <f t="shared" si="76"/>
        <v>0.4005763223867243</v>
      </c>
      <c r="T23" s="104">
        <f>[3]모집차수별세부매출!K58</f>
        <v>53</v>
      </c>
      <c r="U23" s="105">
        <f t="shared" si="77"/>
        <v>9.0628127236815452E-3</v>
      </c>
      <c r="V23" s="105">
        <f t="shared" si="78"/>
        <v>9.0628127236815452E-3</v>
      </c>
      <c r="W23" s="105">
        <f t="shared" si="79"/>
        <v>1.812562544736309E-2</v>
      </c>
      <c r="X23" s="105">
        <f t="shared" si="80"/>
        <v>1.812562544736309E-2</v>
      </c>
      <c r="Y23" s="105">
        <f t="shared" si="81"/>
        <v>5.0751751252616654E-2</v>
      </c>
      <c r="Z23" s="105">
        <f t="shared" si="82"/>
        <v>5.0751751252616654E-2</v>
      </c>
      <c r="AA23" s="105">
        <f t="shared" si="83"/>
        <v>5.8002001431561888E-2</v>
      </c>
      <c r="AB23" s="105">
        <f t="shared" si="84"/>
        <v>0.18669394210783982</v>
      </c>
      <c r="AC23" s="106">
        <f t="shared" si="85"/>
        <v>265000</v>
      </c>
      <c r="AD23" s="106">
        <f t="shared" si="86"/>
        <v>265000</v>
      </c>
      <c r="AE23" s="106">
        <f t="shared" si="87"/>
        <v>530000</v>
      </c>
      <c r="AF23" s="106">
        <f t="shared" si="88"/>
        <v>530000</v>
      </c>
      <c r="AG23" s="106">
        <f t="shared" si="89"/>
        <v>1484000</v>
      </c>
      <c r="AH23" s="106">
        <f t="shared" si="90"/>
        <v>1484000</v>
      </c>
      <c r="AI23" s="106">
        <f t="shared" si="91"/>
        <v>1696000</v>
      </c>
      <c r="AJ23" s="106">
        <f t="shared" si="92"/>
        <v>5459000</v>
      </c>
      <c r="AK23" s="86">
        <f t="shared" si="93"/>
        <v>11713000</v>
      </c>
      <c r="AL23" s="94">
        <f t="shared" si="94"/>
        <v>29240370.300000004</v>
      </c>
    </row>
    <row r="24" spans="1:38" s="79" customFormat="1" ht="17.25" customHeight="1" x14ac:dyDescent="0.3">
      <c r="A24" s="215" t="s">
        <v>61</v>
      </c>
      <c r="B24" s="121" t="s">
        <v>62</v>
      </c>
      <c r="C24" s="108">
        <v>84.98</v>
      </c>
      <c r="D24" s="107">
        <v>36.130000000000003</v>
      </c>
      <c r="E24" s="107" t="s">
        <v>63</v>
      </c>
      <c r="F24" s="109">
        <v>44</v>
      </c>
      <c r="G24" s="98">
        <v>15650</v>
      </c>
      <c r="H24" s="158">
        <f t="shared" si="72"/>
        <v>565434.5</v>
      </c>
      <c r="I24" s="389"/>
      <c r="J24" s="110">
        <v>5000</v>
      </c>
      <c r="K24" s="110">
        <v>5000</v>
      </c>
      <c r="L24" s="110">
        <v>10000</v>
      </c>
      <c r="M24" s="110">
        <v>10000</v>
      </c>
      <c r="N24" s="100">
        <f t="shared" si="95"/>
        <v>29000</v>
      </c>
      <c r="O24" s="101">
        <f t="shared" si="73"/>
        <v>29000</v>
      </c>
      <c r="P24" s="101">
        <v>32000</v>
      </c>
      <c r="Q24" s="102">
        <f t="shared" si="74"/>
        <v>107000</v>
      </c>
      <c r="R24" s="103">
        <f t="shared" si="75"/>
        <v>227000</v>
      </c>
      <c r="S24" s="308">
        <f t="shared" si="76"/>
        <v>0.40146117720089591</v>
      </c>
      <c r="T24" s="104">
        <f>[3]모집차수별세부매출!K59</f>
        <v>39</v>
      </c>
      <c r="U24" s="105">
        <f t="shared" si="77"/>
        <v>8.8427572070681922E-3</v>
      </c>
      <c r="V24" s="105">
        <f t="shared" si="78"/>
        <v>8.8427572070681922E-3</v>
      </c>
      <c r="W24" s="105">
        <f t="shared" si="79"/>
        <v>1.7685514414136384E-2</v>
      </c>
      <c r="X24" s="105">
        <f t="shared" si="80"/>
        <v>1.7685514414136384E-2</v>
      </c>
      <c r="Y24" s="105">
        <f t="shared" si="81"/>
        <v>5.1287991800995518E-2</v>
      </c>
      <c r="Z24" s="105">
        <f t="shared" si="82"/>
        <v>5.1287991800995518E-2</v>
      </c>
      <c r="AA24" s="105">
        <f t="shared" si="83"/>
        <v>5.659364612523643E-2</v>
      </c>
      <c r="AB24" s="105">
        <f t="shared" si="84"/>
        <v>0.18923500423125933</v>
      </c>
      <c r="AC24" s="106">
        <f t="shared" si="85"/>
        <v>195000</v>
      </c>
      <c r="AD24" s="106">
        <f t="shared" si="86"/>
        <v>195000</v>
      </c>
      <c r="AE24" s="106">
        <f t="shared" si="87"/>
        <v>390000</v>
      </c>
      <c r="AF24" s="106">
        <f t="shared" si="88"/>
        <v>390000</v>
      </c>
      <c r="AG24" s="106">
        <f t="shared" si="89"/>
        <v>1131000</v>
      </c>
      <c r="AH24" s="106">
        <f t="shared" si="90"/>
        <v>1131000</v>
      </c>
      <c r="AI24" s="106">
        <f t="shared" si="91"/>
        <v>1248000</v>
      </c>
      <c r="AJ24" s="106">
        <f t="shared" si="92"/>
        <v>4173000</v>
      </c>
      <c r="AK24" s="86">
        <f t="shared" si="93"/>
        <v>8853000</v>
      </c>
      <c r="AL24" s="94">
        <f t="shared" si="94"/>
        <v>22051945.5</v>
      </c>
    </row>
    <row r="25" spans="1:38" s="79" customFormat="1" ht="17.25" customHeight="1" x14ac:dyDescent="0.3">
      <c r="A25" s="383"/>
      <c r="B25" s="384"/>
      <c r="C25" s="384"/>
      <c r="D25" s="385"/>
      <c r="E25" s="111" t="s">
        <v>115</v>
      </c>
      <c r="F25" s="112">
        <f>SUM(F18:F24)</f>
        <v>462</v>
      </c>
      <c r="G25" s="386"/>
      <c r="H25" s="387"/>
      <c r="I25" s="387"/>
      <c r="J25" s="387"/>
      <c r="K25" s="387"/>
      <c r="L25" s="387"/>
      <c r="M25" s="388"/>
      <c r="N25" s="113"/>
      <c r="O25" s="114"/>
      <c r="P25" s="101"/>
      <c r="Q25" s="115"/>
      <c r="R25" s="220"/>
      <c r="S25" s="310"/>
      <c r="T25" s="116">
        <f>SUM(T18:T24)</f>
        <v>333</v>
      </c>
      <c r="U25" s="84"/>
      <c r="V25" s="84"/>
      <c r="W25" s="84"/>
      <c r="X25" s="84"/>
      <c r="Y25" s="84"/>
      <c r="Z25" s="84"/>
      <c r="AA25" s="84"/>
      <c r="AB25" s="84"/>
      <c r="AC25" s="117">
        <f t="shared" ref="AC25:AL25" si="96">SUM(AC18:AC24)</f>
        <v>1665000</v>
      </c>
      <c r="AD25" s="117">
        <f t="shared" si="96"/>
        <v>1665000</v>
      </c>
      <c r="AE25" s="117">
        <f t="shared" si="96"/>
        <v>3330000</v>
      </c>
      <c r="AF25" s="117">
        <f t="shared" si="96"/>
        <v>3330000</v>
      </c>
      <c r="AG25" s="117">
        <f t="shared" si="96"/>
        <v>8281000</v>
      </c>
      <c r="AH25" s="117">
        <f t="shared" si="96"/>
        <v>8281000</v>
      </c>
      <c r="AI25" s="117">
        <f t="shared" si="96"/>
        <v>9382000</v>
      </c>
      <c r="AJ25" s="117">
        <f t="shared" si="96"/>
        <v>29076000</v>
      </c>
      <c r="AK25" s="120">
        <f t="shared" si="96"/>
        <v>65010000</v>
      </c>
      <c r="AL25" s="120">
        <f t="shared" si="96"/>
        <v>162157582.09999999</v>
      </c>
    </row>
    <row r="26" spans="1:38" s="79" customFormat="1" ht="17.25" customHeight="1" x14ac:dyDescent="0.3">
      <c r="A26" s="215" t="s">
        <v>64</v>
      </c>
      <c r="B26" s="107" t="s">
        <v>33</v>
      </c>
      <c r="C26" s="108">
        <v>84.98</v>
      </c>
      <c r="D26" s="107">
        <v>36.130000000000003</v>
      </c>
      <c r="E26" s="107" t="s">
        <v>34</v>
      </c>
      <c r="F26" s="109">
        <v>3</v>
      </c>
      <c r="G26" s="98">
        <v>11400</v>
      </c>
      <c r="H26" s="158">
        <f>$D$26*G26</f>
        <v>411882.00000000006</v>
      </c>
      <c r="I26" s="389" t="s">
        <v>5</v>
      </c>
      <c r="J26" s="110">
        <v>5000</v>
      </c>
      <c r="K26" s="110">
        <v>5000</v>
      </c>
      <c r="L26" s="110">
        <v>10000</v>
      </c>
      <c r="M26" s="110">
        <v>10000</v>
      </c>
      <c r="N26" s="100">
        <f>ROUNDUP((H26*$T$4),-3)</f>
        <v>21000</v>
      </c>
      <c r="O26" s="101">
        <f>ROUNDUP((H26*$T$4),-3)</f>
        <v>21000</v>
      </c>
      <c r="P26" s="101">
        <v>24000</v>
      </c>
      <c r="Q26" s="102">
        <f>ROUNDUP((H26*40%-(J26+K26+L26+M26+N26+O26+P26)),-3)</f>
        <v>69000</v>
      </c>
      <c r="R26" s="103">
        <f t="shared" ref="R26" si="97">SUM(J26:Q26)</f>
        <v>165000</v>
      </c>
      <c r="S26" s="308">
        <f t="shared" ref="S26" si="98">SUM(U26:AB26)</f>
        <v>0.40060017189389185</v>
      </c>
      <c r="T26" s="104">
        <f>[3]모집차수별세부매출!K61</f>
        <v>2</v>
      </c>
      <c r="U26" s="105">
        <f>(J26/H26)</f>
        <v>1.2139399148299755E-2</v>
      </c>
      <c r="V26" s="105">
        <f>(K26/H26)</f>
        <v>1.2139399148299755E-2</v>
      </c>
      <c r="W26" s="105">
        <f>(L26/H26)</f>
        <v>2.427879829659951E-2</v>
      </c>
      <c r="X26" s="105">
        <f>(M26/H26)</f>
        <v>2.427879829659951E-2</v>
      </c>
      <c r="Y26" s="105">
        <f>(N26/H26)</f>
        <v>5.0985476422858965E-2</v>
      </c>
      <c r="Z26" s="105">
        <f>(O26/H26)</f>
        <v>5.0985476422858965E-2</v>
      </c>
      <c r="AA26" s="105">
        <f>(P26/H26)</f>
        <v>5.8269115911838816E-2</v>
      </c>
      <c r="AB26" s="105">
        <f>(Q26/H26)</f>
        <v>0.16752370824653662</v>
      </c>
      <c r="AC26" s="106">
        <f>J26*T26</f>
        <v>10000</v>
      </c>
      <c r="AD26" s="106">
        <f>K26*T26</f>
        <v>10000</v>
      </c>
      <c r="AE26" s="106">
        <f>L26*T26</f>
        <v>20000</v>
      </c>
      <c r="AF26" s="106">
        <f>M26*T26</f>
        <v>20000</v>
      </c>
      <c r="AG26" s="106">
        <f>N26*T26</f>
        <v>42000</v>
      </c>
      <c r="AH26" s="106">
        <f>O26*T26</f>
        <v>42000</v>
      </c>
      <c r="AI26" s="106">
        <f>P26*T26</f>
        <v>48000</v>
      </c>
      <c r="AJ26" s="106">
        <f>Q26*T26</f>
        <v>138000</v>
      </c>
      <c r="AK26" s="86">
        <f>R26*T26</f>
        <v>330000</v>
      </c>
      <c r="AL26" s="94">
        <f>H26*T26</f>
        <v>823764.00000000012</v>
      </c>
    </row>
    <row r="27" spans="1:38" s="79" customFormat="1" ht="17.25" customHeight="1" x14ac:dyDescent="0.3">
      <c r="A27" s="215" t="s">
        <v>65</v>
      </c>
      <c r="B27" s="107" t="s">
        <v>37</v>
      </c>
      <c r="C27" s="108">
        <v>84.98</v>
      </c>
      <c r="D27" s="107">
        <v>36.130000000000003</v>
      </c>
      <c r="E27" s="107" t="s">
        <v>38</v>
      </c>
      <c r="F27" s="109">
        <v>6</v>
      </c>
      <c r="G27" s="98">
        <v>11830</v>
      </c>
      <c r="H27" s="158">
        <f t="shared" ref="H27:H32" si="99">$D$26*G27</f>
        <v>427417.9</v>
      </c>
      <c r="I27" s="389"/>
      <c r="J27" s="110">
        <v>5000</v>
      </c>
      <c r="K27" s="110">
        <v>5000</v>
      </c>
      <c r="L27" s="110">
        <v>10000</v>
      </c>
      <c r="M27" s="110">
        <v>10000</v>
      </c>
      <c r="N27" s="100">
        <f>ROUNDUP((H27*$T$4),-3)</f>
        <v>22000</v>
      </c>
      <c r="O27" s="101">
        <f t="shared" ref="O27:O32" si="100">ROUNDUP((H27*$T$4),-3)</f>
        <v>22000</v>
      </c>
      <c r="P27" s="101">
        <v>25000</v>
      </c>
      <c r="Q27" s="102">
        <f t="shared" ref="Q27:Q32" si="101">ROUNDUP((H27*40%-(J27+K27+L27+M27+N27+O27+P27)),-3)</f>
        <v>72000</v>
      </c>
      <c r="R27" s="103">
        <f t="shared" ref="R27:R32" si="102">SUM(J27:Q27)</f>
        <v>171000</v>
      </c>
      <c r="S27" s="308">
        <f t="shared" ref="S27:S32" si="103">SUM(U27:AB27)</f>
        <v>0.40007683346907086</v>
      </c>
      <c r="T27" s="104">
        <f>[3]모집차수별세부매출!K62</f>
        <v>4</v>
      </c>
      <c r="U27" s="105">
        <f t="shared" ref="U27:U32" si="104">(J27/H27)</f>
        <v>1.1698153025411429E-2</v>
      </c>
      <c r="V27" s="105">
        <f t="shared" ref="V27:V32" si="105">(K27/H27)</f>
        <v>1.1698153025411429E-2</v>
      </c>
      <c r="W27" s="105">
        <f t="shared" ref="W27:W32" si="106">(L27/H27)</f>
        <v>2.3396306050822858E-2</v>
      </c>
      <c r="X27" s="105">
        <f t="shared" ref="X27:X32" si="107">(M27/H27)</f>
        <v>2.3396306050822858E-2</v>
      </c>
      <c r="Y27" s="105">
        <f t="shared" ref="Y27:Y32" si="108">(N27/H27)</f>
        <v>5.1471873311810287E-2</v>
      </c>
      <c r="Z27" s="105">
        <f t="shared" ref="Z27:Z32" si="109">(O27/H27)</f>
        <v>5.1471873311810287E-2</v>
      </c>
      <c r="AA27" s="105">
        <f t="shared" ref="AA27:AA32" si="110">(P27/H27)</f>
        <v>5.849076512705715E-2</v>
      </c>
      <c r="AB27" s="105">
        <f t="shared" ref="AB27:AB32" si="111">(Q27/H27)</f>
        <v>0.16845340356592459</v>
      </c>
      <c r="AC27" s="106">
        <f t="shared" ref="AC27:AC32" si="112">J27*T27</f>
        <v>20000</v>
      </c>
      <c r="AD27" s="106">
        <f t="shared" ref="AD27:AD32" si="113">K27*T27</f>
        <v>20000</v>
      </c>
      <c r="AE27" s="106">
        <f t="shared" ref="AE27:AE32" si="114">L27*T27</f>
        <v>40000</v>
      </c>
      <c r="AF27" s="106">
        <f t="shared" ref="AF27:AF32" si="115">M27*T27</f>
        <v>40000</v>
      </c>
      <c r="AG27" s="106">
        <f t="shared" ref="AG27:AG32" si="116">N27*T27</f>
        <v>88000</v>
      </c>
      <c r="AH27" s="106">
        <f t="shared" ref="AH27:AH32" si="117">O27*T27</f>
        <v>88000</v>
      </c>
      <c r="AI27" s="106">
        <f t="shared" ref="AI27:AI32" si="118">P27*T27</f>
        <v>100000</v>
      </c>
      <c r="AJ27" s="106">
        <f t="shared" ref="AJ27:AJ32" si="119">Q27*T27</f>
        <v>288000</v>
      </c>
      <c r="AK27" s="86">
        <f t="shared" ref="AK27:AK32" si="120">R27*T27</f>
        <v>684000</v>
      </c>
      <c r="AL27" s="94">
        <f t="shared" ref="AL27:AL32" si="121">H27*T27</f>
        <v>1709671.6</v>
      </c>
    </row>
    <row r="28" spans="1:38" s="79" customFormat="1" ht="17.25" customHeight="1" x14ac:dyDescent="0.3">
      <c r="A28" s="215" t="s">
        <v>66</v>
      </c>
      <c r="B28" s="107" t="s">
        <v>40</v>
      </c>
      <c r="C28" s="108">
        <v>84.98</v>
      </c>
      <c r="D28" s="107">
        <v>36.130000000000003</v>
      </c>
      <c r="E28" s="107" t="s">
        <v>41</v>
      </c>
      <c r="F28" s="109">
        <v>8</v>
      </c>
      <c r="G28" s="98">
        <v>12720</v>
      </c>
      <c r="H28" s="158">
        <f t="shared" si="99"/>
        <v>459573.60000000003</v>
      </c>
      <c r="I28" s="389"/>
      <c r="J28" s="110">
        <v>5000</v>
      </c>
      <c r="K28" s="110">
        <v>5000</v>
      </c>
      <c r="L28" s="110">
        <v>10000</v>
      </c>
      <c r="M28" s="110">
        <v>10000</v>
      </c>
      <c r="N28" s="100">
        <f>ROUNDUP((H28*$T$4),-3)</f>
        <v>23000</v>
      </c>
      <c r="O28" s="101">
        <f t="shared" si="100"/>
        <v>23000</v>
      </c>
      <c r="P28" s="101">
        <v>27000</v>
      </c>
      <c r="Q28" s="102">
        <f t="shared" si="101"/>
        <v>81000</v>
      </c>
      <c r="R28" s="103">
        <f t="shared" si="102"/>
        <v>184000</v>
      </c>
      <c r="S28" s="308">
        <f t="shared" si="103"/>
        <v>0.40037112662694285</v>
      </c>
      <c r="T28" s="104">
        <f>[3]모집차수별세부매출!K63</f>
        <v>4</v>
      </c>
      <c r="U28" s="105">
        <f t="shared" si="104"/>
        <v>1.0879650180079969E-2</v>
      </c>
      <c r="V28" s="105">
        <f t="shared" si="105"/>
        <v>1.0879650180079969E-2</v>
      </c>
      <c r="W28" s="105">
        <f t="shared" si="106"/>
        <v>2.1759300360159939E-2</v>
      </c>
      <c r="X28" s="105">
        <f t="shared" si="107"/>
        <v>2.1759300360159939E-2</v>
      </c>
      <c r="Y28" s="105">
        <f t="shared" si="108"/>
        <v>5.0046390828367857E-2</v>
      </c>
      <c r="Z28" s="105">
        <f t="shared" si="109"/>
        <v>5.0046390828367857E-2</v>
      </c>
      <c r="AA28" s="105">
        <f t="shared" si="110"/>
        <v>5.8750110972431831E-2</v>
      </c>
      <c r="AB28" s="105">
        <f t="shared" si="111"/>
        <v>0.1762503329172955</v>
      </c>
      <c r="AC28" s="106">
        <f t="shared" si="112"/>
        <v>20000</v>
      </c>
      <c r="AD28" s="106">
        <f t="shared" si="113"/>
        <v>20000</v>
      </c>
      <c r="AE28" s="106">
        <f t="shared" si="114"/>
        <v>40000</v>
      </c>
      <c r="AF28" s="106">
        <f t="shared" si="115"/>
        <v>40000</v>
      </c>
      <c r="AG28" s="106">
        <f t="shared" si="116"/>
        <v>92000</v>
      </c>
      <c r="AH28" s="106">
        <f t="shared" si="117"/>
        <v>92000</v>
      </c>
      <c r="AI28" s="106">
        <f t="shared" si="118"/>
        <v>108000</v>
      </c>
      <c r="AJ28" s="106">
        <f t="shared" si="119"/>
        <v>324000</v>
      </c>
      <c r="AK28" s="86">
        <f t="shared" si="120"/>
        <v>736000</v>
      </c>
      <c r="AL28" s="94">
        <f t="shared" si="121"/>
        <v>1838294.4000000001</v>
      </c>
    </row>
    <row r="29" spans="1:38" s="79" customFormat="1" ht="17.25" customHeight="1" x14ac:dyDescent="0.3">
      <c r="A29" s="215" t="s">
        <v>67</v>
      </c>
      <c r="B29" s="121" t="s">
        <v>53</v>
      </c>
      <c r="C29" s="108">
        <v>84.98</v>
      </c>
      <c r="D29" s="107">
        <v>36.130000000000003</v>
      </c>
      <c r="E29" s="107" t="s">
        <v>54</v>
      </c>
      <c r="F29" s="109">
        <v>5</v>
      </c>
      <c r="G29" s="98">
        <v>13430</v>
      </c>
      <c r="H29" s="158">
        <f t="shared" si="99"/>
        <v>485225.9</v>
      </c>
      <c r="I29" s="389"/>
      <c r="J29" s="110">
        <v>5000</v>
      </c>
      <c r="K29" s="110">
        <v>5000</v>
      </c>
      <c r="L29" s="110">
        <v>10000</v>
      </c>
      <c r="M29" s="110">
        <v>10000</v>
      </c>
      <c r="N29" s="100">
        <f>ROUNDUP((H29*$T$4),-3)</f>
        <v>25000</v>
      </c>
      <c r="O29" s="101">
        <f t="shared" si="100"/>
        <v>25000</v>
      </c>
      <c r="P29" s="101">
        <v>28000</v>
      </c>
      <c r="Q29" s="102">
        <f t="shared" si="101"/>
        <v>87000</v>
      </c>
      <c r="R29" s="103">
        <f t="shared" si="102"/>
        <v>195000</v>
      </c>
      <c r="S29" s="308">
        <f t="shared" si="103"/>
        <v>0.40187467321921599</v>
      </c>
      <c r="T29" s="104">
        <f>[3]모집차수별세부매출!K64</f>
        <v>4</v>
      </c>
      <c r="U29" s="105">
        <f t="shared" si="104"/>
        <v>1.0304478800492718E-2</v>
      </c>
      <c r="V29" s="105">
        <f t="shared" si="105"/>
        <v>1.0304478800492718E-2</v>
      </c>
      <c r="W29" s="105">
        <f t="shared" si="106"/>
        <v>2.0608957600985436E-2</v>
      </c>
      <c r="X29" s="105">
        <f t="shared" si="107"/>
        <v>2.0608957600985436E-2</v>
      </c>
      <c r="Y29" s="105">
        <f t="shared" si="108"/>
        <v>5.1522394002463591E-2</v>
      </c>
      <c r="Z29" s="105">
        <f t="shared" si="109"/>
        <v>5.1522394002463591E-2</v>
      </c>
      <c r="AA29" s="105">
        <f t="shared" si="110"/>
        <v>5.7705081282759224E-2</v>
      </c>
      <c r="AB29" s="105">
        <f t="shared" si="111"/>
        <v>0.17929793112857331</v>
      </c>
      <c r="AC29" s="106">
        <f t="shared" si="112"/>
        <v>20000</v>
      </c>
      <c r="AD29" s="106">
        <f t="shared" si="113"/>
        <v>20000</v>
      </c>
      <c r="AE29" s="106">
        <f t="shared" si="114"/>
        <v>40000</v>
      </c>
      <c r="AF29" s="106">
        <f t="shared" si="115"/>
        <v>40000</v>
      </c>
      <c r="AG29" s="106">
        <f t="shared" si="116"/>
        <v>100000</v>
      </c>
      <c r="AH29" s="106">
        <f t="shared" si="117"/>
        <v>100000</v>
      </c>
      <c r="AI29" s="106">
        <f t="shared" si="118"/>
        <v>112000</v>
      </c>
      <c r="AJ29" s="106">
        <f t="shared" si="119"/>
        <v>348000</v>
      </c>
      <c r="AK29" s="86">
        <f t="shared" si="120"/>
        <v>780000</v>
      </c>
      <c r="AL29" s="94">
        <f t="shared" si="121"/>
        <v>1940903.6</v>
      </c>
    </row>
    <row r="30" spans="1:38" s="79" customFormat="1" ht="17.25" customHeight="1" x14ac:dyDescent="0.3">
      <c r="A30" s="215" t="s">
        <v>68</v>
      </c>
      <c r="B30" s="121" t="s">
        <v>56</v>
      </c>
      <c r="C30" s="108">
        <v>84.98</v>
      </c>
      <c r="D30" s="107">
        <v>36.130000000000003</v>
      </c>
      <c r="E30" s="107" t="s">
        <v>57</v>
      </c>
      <c r="F30" s="109">
        <v>5</v>
      </c>
      <c r="G30" s="98">
        <v>14000</v>
      </c>
      <c r="H30" s="158">
        <f t="shared" si="99"/>
        <v>505820.00000000006</v>
      </c>
      <c r="I30" s="389"/>
      <c r="J30" s="110">
        <v>5000</v>
      </c>
      <c r="K30" s="110">
        <v>5000</v>
      </c>
      <c r="L30" s="110">
        <v>10000</v>
      </c>
      <c r="M30" s="110">
        <v>10000</v>
      </c>
      <c r="N30" s="100">
        <f>ROUNDUP((H30*$T$4),-3)</f>
        <v>26000</v>
      </c>
      <c r="O30" s="101">
        <f t="shared" si="100"/>
        <v>26000</v>
      </c>
      <c r="P30" s="101">
        <v>29000</v>
      </c>
      <c r="Q30" s="102">
        <f t="shared" si="101"/>
        <v>92000</v>
      </c>
      <c r="R30" s="103">
        <f t="shared" si="102"/>
        <v>203000</v>
      </c>
      <c r="S30" s="308">
        <f t="shared" si="103"/>
        <v>0.40132853584278988</v>
      </c>
      <c r="T30" s="104">
        <f>[3]모집차수별세부매출!K65</f>
        <v>4</v>
      </c>
      <c r="U30" s="105">
        <f t="shared" si="104"/>
        <v>9.8849393064726569E-3</v>
      </c>
      <c r="V30" s="105">
        <f t="shared" si="105"/>
        <v>9.8849393064726569E-3</v>
      </c>
      <c r="W30" s="105">
        <f t="shared" si="106"/>
        <v>1.9769878612945314E-2</v>
      </c>
      <c r="X30" s="105">
        <f t="shared" si="107"/>
        <v>1.9769878612945314E-2</v>
      </c>
      <c r="Y30" s="105">
        <f t="shared" si="108"/>
        <v>5.1401684393657818E-2</v>
      </c>
      <c r="Z30" s="105">
        <f t="shared" si="109"/>
        <v>5.1401684393657818E-2</v>
      </c>
      <c r="AA30" s="105">
        <f t="shared" si="110"/>
        <v>5.7332647977541409E-2</v>
      </c>
      <c r="AB30" s="105">
        <f t="shared" si="111"/>
        <v>0.1818828832390969</v>
      </c>
      <c r="AC30" s="106">
        <f t="shared" si="112"/>
        <v>20000</v>
      </c>
      <c r="AD30" s="106">
        <f t="shared" si="113"/>
        <v>20000</v>
      </c>
      <c r="AE30" s="106">
        <f t="shared" si="114"/>
        <v>40000</v>
      </c>
      <c r="AF30" s="106">
        <f t="shared" si="115"/>
        <v>40000</v>
      </c>
      <c r="AG30" s="106">
        <f t="shared" si="116"/>
        <v>104000</v>
      </c>
      <c r="AH30" s="106">
        <f t="shared" si="117"/>
        <v>104000</v>
      </c>
      <c r="AI30" s="106">
        <f t="shared" si="118"/>
        <v>116000</v>
      </c>
      <c r="AJ30" s="106">
        <f t="shared" si="119"/>
        <v>368000</v>
      </c>
      <c r="AK30" s="86">
        <f t="shared" si="120"/>
        <v>812000</v>
      </c>
      <c r="AL30" s="94">
        <f t="shared" si="121"/>
        <v>2023280.0000000002</v>
      </c>
    </row>
    <row r="31" spans="1:38" s="79" customFormat="1" ht="17.25" customHeight="1" x14ac:dyDescent="0.3">
      <c r="A31" s="215" t="s">
        <v>69</v>
      </c>
      <c r="B31" s="121" t="s">
        <v>59</v>
      </c>
      <c r="C31" s="108">
        <v>84.98</v>
      </c>
      <c r="D31" s="107">
        <v>36.130000000000003</v>
      </c>
      <c r="E31" s="107" t="s">
        <v>60</v>
      </c>
      <c r="F31" s="109">
        <v>5</v>
      </c>
      <c r="G31" s="98">
        <v>15270</v>
      </c>
      <c r="H31" s="158">
        <f t="shared" si="99"/>
        <v>551705.10000000009</v>
      </c>
      <c r="I31" s="389"/>
      <c r="J31" s="110">
        <v>5000</v>
      </c>
      <c r="K31" s="110">
        <v>5000</v>
      </c>
      <c r="L31" s="110">
        <v>10000</v>
      </c>
      <c r="M31" s="110">
        <v>10000</v>
      </c>
      <c r="N31" s="100">
        <f t="shared" ref="N31:N32" si="122">ROUNDUP((H31*$T$4),-3)</f>
        <v>28000</v>
      </c>
      <c r="O31" s="101">
        <f t="shared" si="100"/>
        <v>28000</v>
      </c>
      <c r="P31" s="101">
        <v>32000</v>
      </c>
      <c r="Q31" s="102">
        <f t="shared" si="101"/>
        <v>103000</v>
      </c>
      <c r="R31" s="103">
        <f t="shared" si="102"/>
        <v>221000</v>
      </c>
      <c r="S31" s="308">
        <f t="shared" si="103"/>
        <v>0.4005763223867243</v>
      </c>
      <c r="T31" s="104">
        <f>[3]모집차수별세부매출!K66</f>
        <v>5</v>
      </c>
      <c r="U31" s="105">
        <f t="shared" si="104"/>
        <v>9.0628127236815452E-3</v>
      </c>
      <c r="V31" s="105">
        <f t="shared" si="105"/>
        <v>9.0628127236815452E-3</v>
      </c>
      <c r="W31" s="105">
        <f t="shared" si="106"/>
        <v>1.812562544736309E-2</v>
      </c>
      <c r="X31" s="105">
        <f t="shared" si="107"/>
        <v>1.812562544736309E-2</v>
      </c>
      <c r="Y31" s="105">
        <f t="shared" si="108"/>
        <v>5.0751751252616654E-2</v>
      </c>
      <c r="Z31" s="105">
        <f t="shared" si="109"/>
        <v>5.0751751252616654E-2</v>
      </c>
      <c r="AA31" s="105">
        <f t="shared" si="110"/>
        <v>5.8002001431561888E-2</v>
      </c>
      <c r="AB31" s="105">
        <f t="shared" si="111"/>
        <v>0.18669394210783982</v>
      </c>
      <c r="AC31" s="106">
        <f t="shared" si="112"/>
        <v>25000</v>
      </c>
      <c r="AD31" s="106">
        <f t="shared" si="113"/>
        <v>25000</v>
      </c>
      <c r="AE31" s="106">
        <f t="shared" si="114"/>
        <v>50000</v>
      </c>
      <c r="AF31" s="106">
        <f t="shared" si="115"/>
        <v>50000</v>
      </c>
      <c r="AG31" s="106">
        <f t="shared" si="116"/>
        <v>140000</v>
      </c>
      <c r="AH31" s="106">
        <f t="shared" si="117"/>
        <v>140000</v>
      </c>
      <c r="AI31" s="106">
        <f t="shared" si="118"/>
        <v>160000</v>
      </c>
      <c r="AJ31" s="106">
        <f t="shared" si="119"/>
        <v>515000</v>
      </c>
      <c r="AK31" s="86">
        <f t="shared" si="120"/>
        <v>1105000</v>
      </c>
      <c r="AL31" s="94">
        <f t="shared" si="121"/>
        <v>2758525.5000000005</v>
      </c>
    </row>
    <row r="32" spans="1:38" s="79" customFormat="1" ht="17.25" customHeight="1" x14ac:dyDescent="0.3">
      <c r="A32" s="215" t="s">
        <v>70</v>
      </c>
      <c r="B32" s="121" t="s">
        <v>62</v>
      </c>
      <c r="C32" s="108">
        <v>84.98</v>
      </c>
      <c r="D32" s="107">
        <v>36.130000000000003</v>
      </c>
      <c r="E32" s="107" t="s">
        <v>63</v>
      </c>
      <c r="F32" s="109">
        <v>4</v>
      </c>
      <c r="G32" s="98">
        <v>15650</v>
      </c>
      <c r="H32" s="158">
        <f t="shared" si="99"/>
        <v>565434.5</v>
      </c>
      <c r="I32" s="389"/>
      <c r="J32" s="110">
        <v>5000</v>
      </c>
      <c r="K32" s="110">
        <v>5000</v>
      </c>
      <c r="L32" s="110">
        <v>10000</v>
      </c>
      <c r="M32" s="110">
        <v>10000</v>
      </c>
      <c r="N32" s="100">
        <f t="shared" si="122"/>
        <v>29000</v>
      </c>
      <c r="O32" s="101">
        <f t="shared" si="100"/>
        <v>29000</v>
      </c>
      <c r="P32" s="101">
        <v>32000</v>
      </c>
      <c r="Q32" s="102">
        <f t="shared" si="101"/>
        <v>107000</v>
      </c>
      <c r="R32" s="103">
        <f t="shared" si="102"/>
        <v>227000</v>
      </c>
      <c r="S32" s="308">
        <f t="shared" si="103"/>
        <v>0.40146117720089591</v>
      </c>
      <c r="T32" s="104">
        <f>[3]모집차수별세부매출!K67</f>
        <v>3</v>
      </c>
      <c r="U32" s="105">
        <f t="shared" si="104"/>
        <v>8.8427572070681922E-3</v>
      </c>
      <c r="V32" s="105">
        <f t="shared" si="105"/>
        <v>8.8427572070681922E-3</v>
      </c>
      <c r="W32" s="105">
        <f t="shared" si="106"/>
        <v>1.7685514414136384E-2</v>
      </c>
      <c r="X32" s="105">
        <f t="shared" si="107"/>
        <v>1.7685514414136384E-2</v>
      </c>
      <c r="Y32" s="105">
        <f t="shared" si="108"/>
        <v>5.1287991800995518E-2</v>
      </c>
      <c r="Z32" s="105">
        <f t="shared" si="109"/>
        <v>5.1287991800995518E-2</v>
      </c>
      <c r="AA32" s="105">
        <f t="shared" si="110"/>
        <v>5.659364612523643E-2</v>
      </c>
      <c r="AB32" s="105">
        <f t="shared" si="111"/>
        <v>0.18923500423125933</v>
      </c>
      <c r="AC32" s="106">
        <f t="shared" si="112"/>
        <v>15000</v>
      </c>
      <c r="AD32" s="106">
        <f t="shared" si="113"/>
        <v>15000</v>
      </c>
      <c r="AE32" s="106">
        <f t="shared" si="114"/>
        <v>30000</v>
      </c>
      <c r="AF32" s="106">
        <f t="shared" si="115"/>
        <v>30000</v>
      </c>
      <c r="AG32" s="106">
        <f t="shared" si="116"/>
        <v>87000</v>
      </c>
      <c r="AH32" s="106">
        <f t="shared" si="117"/>
        <v>87000</v>
      </c>
      <c r="AI32" s="106">
        <f t="shared" si="118"/>
        <v>96000</v>
      </c>
      <c r="AJ32" s="106">
        <f t="shared" si="119"/>
        <v>321000</v>
      </c>
      <c r="AK32" s="86">
        <f t="shared" si="120"/>
        <v>681000</v>
      </c>
      <c r="AL32" s="94">
        <f t="shared" si="121"/>
        <v>1696303.5</v>
      </c>
    </row>
    <row r="33" spans="1:38" s="79" customFormat="1" ht="17.25" customHeight="1" x14ac:dyDescent="0.3">
      <c r="A33" s="390"/>
      <c r="B33" s="391"/>
      <c r="C33" s="391"/>
      <c r="D33" s="392"/>
      <c r="E33" s="111" t="s">
        <v>115</v>
      </c>
      <c r="F33" s="112">
        <f>SUM(F26:F32)</f>
        <v>36</v>
      </c>
      <c r="G33" s="393"/>
      <c r="H33" s="394"/>
      <c r="I33" s="394"/>
      <c r="J33" s="394"/>
      <c r="K33" s="394"/>
      <c r="L33" s="394"/>
      <c r="M33" s="395"/>
      <c r="N33" s="113"/>
      <c r="O33" s="114"/>
      <c r="P33" s="114"/>
      <c r="Q33" s="115"/>
      <c r="R33" s="220"/>
      <c r="S33" s="310"/>
      <c r="T33" s="116">
        <f>SUM(T26:T32)</f>
        <v>26</v>
      </c>
      <c r="U33" s="84"/>
      <c r="V33" s="84"/>
      <c r="W33" s="84"/>
      <c r="X33" s="84"/>
      <c r="Y33" s="84"/>
      <c r="Z33" s="84"/>
      <c r="AA33" s="84"/>
      <c r="AB33" s="84"/>
      <c r="AC33" s="117">
        <f>SUM(AC26:AC32)</f>
        <v>130000</v>
      </c>
      <c r="AD33" s="117">
        <f t="shared" ref="AD33:AJ33" si="123">SUM(AD26:AD32)</f>
        <v>130000</v>
      </c>
      <c r="AE33" s="117">
        <f t="shared" si="123"/>
        <v>260000</v>
      </c>
      <c r="AF33" s="117">
        <f t="shared" si="123"/>
        <v>260000</v>
      </c>
      <c r="AG33" s="117">
        <f t="shared" si="123"/>
        <v>653000</v>
      </c>
      <c r="AH33" s="117">
        <f t="shared" si="123"/>
        <v>653000</v>
      </c>
      <c r="AI33" s="117">
        <f t="shared" si="123"/>
        <v>740000</v>
      </c>
      <c r="AJ33" s="117">
        <f t="shared" si="123"/>
        <v>2302000</v>
      </c>
      <c r="AK33" s="120">
        <f>SUM(AK26:AK32)</f>
        <v>5128000</v>
      </c>
      <c r="AL33" s="120">
        <f>SUM(AL26:AL32)</f>
        <v>12790742.6</v>
      </c>
    </row>
    <row r="34" spans="1:38" s="79" customFormat="1" ht="17.25" customHeight="1" x14ac:dyDescent="0.3">
      <c r="A34" s="377" t="s">
        <v>71</v>
      </c>
      <c r="B34" s="378"/>
      <c r="C34" s="378"/>
      <c r="D34" s="378"/>
      <c r="E34" s="379"/>
      <c r="F34" s="216">
        <f>F9+F13+F17+F25+F33</f>
        <v>689</v>
      </c>
      <c r="G34" s="380" t="s">
        <v>116</v>
      </c>
      <c r="H34" s="381"/>
      <c r="I34" s="382"/>
      <c r="J34" s="217"/>
      <c r="K34" s="218">
        <v>20000</v>
      </c>
      <c r="L34" s="218">
        <v>10000</v>
      </c>
      <c r="M34" s="218">
        <v>5000</v>
      </c>
      <c r="N34" s="311"/>
      <c r="O34" s="312"/>
      <c r="P34" s="313">
        <v>5000</v>
      </c>
      <c r="Q34" s="314"/>
      <c r="R34" s="315">
        <f>'[3]사업수지 (종합)'!AA104</f>
        <v>40000</v>
      </c>
      <c r="S34" s="316"/>
      <c r="T34" s="122">
        <f>T9+T13+T17+T25+T33</f>
        <v>486</v>
      </c>
      <c r="U34" s="82"/>
      <c r="V34" s="82">
        <f t="shared" ref="V34:AL34" si="124">V9+V13+V17+V25+V33</f>
        <v>0</v>
      </c>
      <c r="W34" s="82">
        <f t="shared" si="124"/>
        <v>0</v>
      </c>
      <c r="X34" s="82">
        <f t="shared" si="124"/>
        <v>0</v>
      </c>
      <c r="Y34" s="82">
        <f t="shared" si="124"/>
        <v>0</v>
      </c>
      <c r="Z34" s="82">
        <f t="shared" si="124"/>
        <v>0</v>
      </c>
      <c r="AA34" s="82">
        <f t="shared" si="124"/>
        <v>0</v>
      </c>
      <c r="AB34" s="82">
        <f t="shared" si="124"/>
        <v>0</v>
      </c>
      <c r="AC34" s="122">
        <f t="shared" si="124"/>
        <v>2430000</v>
      </c>
      <c r="AD34" s="122">
        <f t="shared" si="124"/>
        <v>2430000</v>
      </c>
      <c r="AE34" s="122">
        <f t="shared" si="124"/>
        <v>4225000</v>
      </c>
      <c r="AF34" s="122">
        <f t="shared" si="124"/>
        <v>4225000</v>
      </c>
      <c r="AG34" s="122">
        <f t="shared" si="124"/>
        <v>10763000</v>
      </c>
      <c r="AH34" s="122">
        <f t="shared" si="124"/>
        <v>10763000</v>
      </c>
      <c r="AI34" s="122">
        <f t="shared" si="124"/>
        <v>12271000</v>
      </c>
      <c r="AJ34" s="122">
        <f t="shared" si="124"/>
        <v>37149000</v>
      </c>
      <c r="AK34" s="123">
        <f t="shared" si="124"/>
        <v>84256000</v>
      </c>
      <c r="AL34" s="123">
        <f t="shared" si="124"/>
        <v>210045540.89999998</v>
      </c>
    </row>
    <row r="35" spans="1:38" s="79" customFormat="1" ht="12.75" x14ac:dyDescent="0.3">
      <c r="T35" s="82"/>
      <c r="U35" s="84"/>
      <c r="V35" s="84"/>
      <c r="W35" s="84"/>
      <c r="X35" s="84"/>
      <c r="Y35" s="84"/>
      <c r="Z35" s="84"/>
      <c r="AA35" s="84"/>
      <c r="AB35" s="84"/>
      <c r="AC35" s="85"/>
      <c r="AD35" s="85"/>
      <c r="AE35" s="85"/>
      <c r="AF35" s="85"/>
      <c r="AG35" s="85"/>
      <c r="AH35" s="85"/>
      <c r="AI35" s="85"/>
      <c r="AJ35" s="85"/>
      <c r="AK35" s="86"/>
      <c r="AL35" s="84"/>
    </row>
    <row r="36" spans="1:38" s="79" customFormat="1" ht="12.75" x14ac:dyDescent="0.3">
      <c r="T36" s="82"/>
      <c r="U36" s="84"/>
      <c r="V36" s="84"/>
      <c r="W36" s="84"/>
      <c r="X36" s="84"/>
      <c r="Y36" s="84"/>
      <c r="Z36" s="84"/>
      <c r="AA36" s="84"/>
      <c r="AB36" s="84"/>
      <c r="AC36" s="85"/>
      <c r="AD36" s="85"/>
      <c r="AE36" s="85"/>
      <c r="AF36" s="85"/>
      <c r="AG36" s="85"/>
      <c r="AH36" s="85"/>
      <c r="AI36" s="85"/>
      <c r="AJ36" s="85"/>
      <c r="AK36" s="86"/>
      <c r="AL36" s="84"/>
    </row>
    <row r="37" spans="1:38" s="79" customFormat="1" ht="12.75" x14ac:dyDescent="0.3">
      <c r="T37" s="82"/>
      <c r="U37" s="84"/>
      <c r="V37" s="84"/>
      <c r="W37" s="84"/>
      <c r="X37" s="84"/>
      <c r="Y37" s="84"/>
      <c r="Z37" s="84"/>
      <c r="AA37" s="84"/>
      <c r="AB37" s="84"/>
      <c r="AC37" s="85"/>
      <c r="AD37" s="85"/>
      <c r="AE37" s="85"/>
      <c r="AF37" s="85"/>
      <c r="AG37" s="85"/>
      <c r="AH37" s="85"/>
      <c r="AI37" s="85"/>
      <c r="AJ37" s="85"/>
      <c r="AK37" s="86">
        <f>AK34/AL34*100</f>
        <v>40.113205754800205</v>
      </c>
      <c r="AL37" s="84"/>
    </row>
    <row r="38" spans="1:38" s="79" customFormat="1" ht="12.75" x14ac:dyDescent="0.3">
      <c r="T38" s="82"/>
      <c r="U38" s="84"/>
      <c r="V38" s="84"/>
      <c r="W38" s="84"/>
      <c r="X38" s="84"/>
      <c r="Y38" s="84"/>
      <c r="Z38" s="84"/>
      <c r="AA38" s="84"/>
      <c r="AB38" s="84"/>
      <c r="AC38" s="85"/>
      <c r="AD38" s="85"/>
      <c r="AE38" s="85"/>
      <c r="AF38" s="85"/>
      <c r="AG38" s="85"/>
      <c r="AH38" s="85"/>
      <c r="AI38" s="85"/>
      <c r="AJ38" s="85"/>
      <c r="AK38" s="86"/>
      <c r="AL38" s="84"/>
    </row>
    <row r="39" spans="1:38" s="79" customFormat="1" ht="12.75" x14ac:dyDescent="0.3">
      <c r="T39" s="82"/>
      <c r="U39" s="84"/>
      <c r="V39" s="84"/>
      <c r="W39" s="84"/>
      <c r="X39" s="84"/>
      <c r="Y39" s="84"/>
      <c r="Z39" s="84"/>
      <c r="AA39" s="84"/>
      <c r="AB39" s="84"/>
      <c r="AC39" s="85"/>
      <c r="AD39" s="85"/>
      <c r="AE39" s="85"/>
      <c r="AF39" s="85"/>
      <c r="AG39" s="85"/>
      <c r="AH39" s="85"/>
      <c r="AI39" s="85"/>
      <c r="AJ39" s="85"/>
      <c r="AK39" s="86"/>
      <c r="AL39" s="84"/>
    </row>
    <row r="40" spans="1:38" s="79" customFormat="1" ht="12.75" x14ac:dyDescent="0.3">
      <c r="T40" s="82"/>
      <c r="U40" s="84"/>
      <c r="V40" s="84"/>
      <c r="W40" s="84"/>
      <c r="X40" s="84"/>
      <c r="Y40" s="84"/>
      <c r="Z40" s="84"/>
      <c r="AA40" s="84"/>
      <c r="AB40" s="84"/>
      <c r="AC40" s="85"/>
      <c r="AD40" s="85"/>
      <c r="AE40" s="85"/>
      <c r="AF40" s="85"/>
      <c r="AG40" s="85"/>
      <c r="AH40" s="85"/>
      <c r="AI40" s="85"/>
      <c r="AJ40" s="85"/>
      <c r="AK40" s="86"/>
      <c r="AL40" s="84"/>
    </row>
    <row r="41" spans="1:38" s="79" customFormat="1" ht="12.75" x14ac:dyDescent="0.3">
      <c r="T41" s="82"/>
      <c r="U41" s="84"/>
      <c r="V41" s="84"/>
      <c r="W41" s="84"/>
      <c r="X41" s="84"/>
      <c r="Y41" s="84"/>
      <c r="Z41" s="84"/>
      <c r="AA41" s="84"/>
      <c r="AB41" s="84"/>
      <c r="AC41" s="85"/>
      <c r="AD41" s="85"/>
      <c r="AE41" s="85"/>
      <c r="AF41" s="85"/>
      <c r="AG41" s="85"/>
      <c r="AH41" s="85"/>
      <c r="AI41" s="85"/>
      <c r="AJ41" s="85"/>
      <c r="AK41" s="86"/>
      <c r="AL41" s="84"/>
    </row>
    <row r="42" spans="1:38" s="79" customFormat="1" ht="12.75" x14ac:dyDescent="0.3">
      <c r="T42" s="82"/>
      <c r="U42" s="84"/>
      <c r="V42" s="84"/>
      <c r="W42" s="84"/>
      <c r="X42" s="84"/>
      <c r="Y42" s="84"/>
      <c r="Z42" s="84"/>
      <c r="AA42" s="84"/>
      <c r="AB42" s="84"/>
      <c r="AC42" s="85"/>
      <c r="AD42" s="85"/>
      <c r="AE42" s="85"/>
      <c r="AF42" s="85"/>
      <c r="AG42" s="85"/>
      <c r="AH42" s="85"/>
      <c r="AI42" s="85"/>
      <c r="AJ42" s="85"/>
      <c r="AK42" s="86"/>
      <c r="AL42" s="84"/>
    </row>
    <row r="43" spans="1:38" s="79" customFormat="1" ht="12.75" x14ac:dyDescent="0.3">
      <c r="T43" s="82"/>
      <c r="U43" s="84"/>
      <c r="V43" s="84"/>
      <c r="W43" s="84"/>
      <c r="X43" s="84"/>
      <c r="Y43" s="84"/>
      <c r="Z43" s="84"/>
      <c r="AA43" s="84"/>
      <c r="AB43" s="84"/>
      <c r="AC43" s="85"/>
      <c r="AD43" s="85"/>
      <c r="AE43" s="85"/>
      <c r="AF43" s="85"/>
      <c r="AG43" s="85"/>
      <c r="AH43" s="85"/>
      <c r="AI43" s="85"/>
      <c r="AJ43" s="85"/>
      <c r="AK43" s="86"/>
      <c r="AL43" s="84"/>
    </row>
    <row r="44" spans="1:38" s="79" customFormat="1" ht="12.75" x14ac:dyDescent="0.3">
      <c r="T44" s="82"/>
      <c r="U44" s="84"/>
      <c r="V44" s="84"/>
      <c r="W44" s="84"/>
      <c r="X44" s="84"/>
      <c r="Y44" s="84"/>
      <c r="Z44" s="84"/>
      <c r="AA44" s="84"/>
      <c r="AB44" s="84"/>
      <c r="AC44" s="85"/>
      <c r="AD44" s="85"/>
      <c r="AE44" s="85"/>
      <c r="AF44" s="85"/>
      <c r="AG44" s="85"/>
      <c r="AH44" s="85"/>
      <c r="AI44" s="85"/>
      <c r="AJ44" s="85"/>
      <c r="AK44" s="86"/>
      <c r="AL44" s="84"/>
    </row>
    <row r="45" spans="1:38" s="79" customFormat="1" ht="12.75" x14ac:dyDescent="0.3">
      <c r="T45" s="82"/>
      <c r="U45" s="84"/>
      <c r="V45" s="84"/>
      <c r="W45" s="84"/>
      <c r="X45" s="84"/>
      <c r="Y45" s="84"/>
      <c r="Z45" s="84"/>
      <c r="AA45" s="84"/>
      <c r="AB45" s="84"/>
      <c r="AC45" s="85"/>
      <c r="AD45" s="85"/>
      <c r="AE45" s="85"/>
      <c r="AF45" s="85"/>
      <c r="AG45" s="85"/>
      <c r="AH45" s="85"/>
      <c r="AI45" s="85"/>
      <c r="AJ45" s="85"/>
      <c r="AK45" s="86"/>
      <c r="AL45" s="84"/>
    </row>
  </sheetData>
  <mergeCells count="29">
    <mergeCell ref="I10:I12"/>
    <mergeCell ref="C1:S1"/>
    <mergeCell ref="A3:B4"/>
    <mergeCell ref="C3:H3"/>
    <mergeCell ref="I3:I5"/>
    <mergeCell ref="J3:Q3"/>
    <mergeCell ref="R3:R5"/>
    <mergeCell ref="S3:S5"/>
    <mergeCell ref="C4:C5"/>
    <mergeCell ref="D4:D5"/>
    <mergeCell ref="E4:F4"/>
    <mergeCell ref="G4:G5"/>
    <mergeCell ref="H4:H5"/>
    <mergeCell ref="I6:I8"/>
    <mergeCell ref="A9:D9"/>
    <mergeCell ref="G9:M9"/>
    <mergeCell ref="A34:E34"/>
    <mergeCell ref="G34:I34"/>
    <mergeCell ref="A13:D13"/>
    <mergeCell ref="G13:M13"/>
    <mergeCell ref="I14:I16"/>
    <mergeCell ref="A17:D17"/>
    <mergeCell ref="G17:M17"/>
    <mergeCell ref="I18:I24"/>
    <mergeCell ref="A25:D25"/>
    <mergeCell ref="G25:M25"/>
    <mergeCell ref="I26:I32"/>
    <mergeCell ref="A33:D33"/>
    <mergeCell ref="G33:M33"/>
  </mergeCells>
  <phoneticPr fontId="2" type="noConversion"/>
  <printOptions horizontalCentered="1"/>
  <pageMargins left="0.25" right="0.25" top="0.75" bottom="0.75" header="0.3" footer="0.3"/>
  <pageSetup paperSize="9" scale="77" fitToHeight="0" orientation="landscape" r:id="rId1"/>
  <colBreaks count="1" manualBreakCount="1">
    <brk id="19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B6E5-5356-49F0-9385-87597E9E3FC9}">
  <sheetPr>
    <tabColor rgb="FFFFC000"/>
    <pageSetUpPr fitToPage="1"/>
  </sheetPr>
  <dimension ref="A1:AL45"/>
  <sheetViews>
    <sheetView zoomScaleNormal="100" zoomScaleSheetLayoutView="85" workbookViewId="0">
      <selection activeCell="I7" sqref="I7"/>
    </sheetView>
  </sheetViews>
  <sheetFormatPr defaultColWidth="10" defaultRowHeight="13.5" x14ac:dyDescent="0.3"/>
  <cols>
    <col min="1" max="3" width="7.25" style="73" customWidth="1"/>
    <col min="4" max="4" width="8.25" style="73" customWidth="1"/>
    <col min="5" max="5" width="6.25" style="73" customWidth="1"/>
    <col min="6" max="6" width="6.625" style="73" customWidth="1"/>
    <col min="7" max="7" width="9.375" style="73" customWidth="1"/>
    <col min="8" max="8" width="13.375" style="73" customWidth="1"/>
    <col min="9" max="9" width="7.25" style="73" customWidth="1"/>
    <col min="10" max="16" width="10" style="73" customWidth="1"/>
    <col min="17" max="17" width="10" style="73" hidden="1" customWidth="1"/>
    <col min="18" max="18" width="9.625" style="73" customWidth="1"/>
    <col min="19" max="19" width="8" style="73" customWidth="1"/>
    <col min="20" max="20" width="8" style="74" customWidth="1"/>
    <col min="21" max="28" width="6.5" style="75" customWidth="1"/>
    <col min="29" max="36" width="10.875" style="76" customWidth="1"/>
    <col min="37" max="37" width="12.125" style="77" bestFit="1" customWidth="1"/>
    <col min="38" max="38" width="12.125" style="75" bestFit="1" customWidth="1"/>
    <col min="39" max="16384" width="10" style="73"/>
  </cols>
  <sheetData>
    <row r="1" spans="1:38" ht="36" customHeight="1" x14ac:dyDescent="0.3">
      <c r="A1" s="325" t="s">
        <v>122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</row>
    <row r="2" spans="1:38" s="79" customFormat="1" ht="12.75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R2" s="80" t="s">
        <v>121</v>
      </c>
      <c r="S2" s="81" t="s">
        <v>1</v>
      </c>
      <c r="T2" s="82"/>
      <c r="U2" s="83"/>
      <c r="V2" s="84"/>
      <c r="Y2" s="84"/>
      <c r="Z2" s="84"/>
      <c r="AA2" s="84"/>
      <c r="AB2" s="84"/>
      <c r="AC2" s="85">
        <f>'[3]사업수지 (종합)'!P181</f>
        <v>-985479.91292315722</v>
      </c>
      <c r="AD2" s="85"/>
      <c r="AE2" s="85"/>
      <c r="AF2" s="85"/>
      <c r="AG2" s="85"/>
      <c r="AH2" s="85"/>
      <c r="AI2" s="85"/>
      <c r="AJ2" s="85"/>
      <c r="AK2" s="86"/>
      <c r="AL2" s="84"/>
    </row>
    <row r="3" spans="1:38" s="79" customFormat="1" ht="17.25" customHeight="1" thickBot="1" x14ac:dyDescent="0.35">
      <c r="A3" s="416" t="s">
        <v>92</v>
      </c>
      <c r="B3" s="417"/>
      <c r="C3" s="417" t="s">
        <v>3</v>
      </c>
      <c r="D3" s="417"/>
      <c r="E3" s="417"/>
      <c r="F3" s="417"/>
      <c r="G3" s="417"/>
      <c r="H3" s="417"/>
      <c r="I3" s="420" t="s">
        <v>93</v>
      </c>
      <c r="J3" s="420" t="s">
        <v>5</v>
      </c>
      <c r="K3" s="420"/>
      <c r="L3" s="420"/>
      <c r="M3" s="422"/>
      <c r="N3" s="422"/>
      <c r="O3" s="422"/>
      <c r="P3" s="422"/>
      <c r="Q3" s="422"/>
      <c r="R3" s="417" t="s">
        <v>6</v>
      </c>
      <c r="S3" s="424" t="s">
        <v>7</v>
      </c>
      <c r="T3" s="84" t="s">
        <v>8</v>
      </c>
      <c r="U3" s="84"/>
      <c r="V3" s="84"/>
      <c r="W3" s="84"/>
      <c r="X3" s="84"/>
      <c r="Y3" s="84"/>
      <c r="Z3" s="84"/>
      <c r="AA3" s="84"/>
      <c r="AB3" s="84"/>
      <c r="AC3" s="85"/>
      <c r="AD3" s="85"/>
      <c r="AE3" s="85"/>
      <c r="AF3" s="85"/>
      <c r="AG3" s="85"/>
      <c r="AH3" s="85"/>
      <c r="AI3" s="85"/>
      <c r="AJ3" s="85"/>
      <c r="AK3" s="86"/>
      <c r="AL3" s="84"/>
    </row>
    <row r="4" spans="1:38" s="79" customFormat="1" ht="17.25" customHeight="1" x14ac:dyDescent="0.3">
      <c r="A4" s="418"/>
      <c r="B4" s="419"/>
      <c r="C4" s="419" t="s">
        <v>9</v>
      </c>
      <c r="D4" s="421" t="s">
        <v>94</v>
      </c>
      <c r="E4" s="421" t="s">
        <v>2</v>
      </c>
      <c r="F4" s="421"/>
      <c r="G4" s="419" t="s">
        <v>11</v>
      </c>
      <c r="H4" s="419" t="s">
        <v>12</v>
      </c>
      <c r="I4" s="421"/>
      <c r="J4" s="161" t="s">
        <v>13</v>
      </c>
      <c r="K4" s="160" t="s">
        <v>14</v>
      </c>
      <c r="L4" s="124" t="s">
        <v>15</v>
      </c>
      <c r="M4" s="125" t="s">
        <v>95</v>
      </c>
      <c r="N4" s="126" t="s">
        <v>96</v>
      </c>
      <c r="O4" s="127" t="s">
        <v>97</v>
      </c>
      <c r="P4" s="128" t="s">
        <v>98</v>
      </c>
      <c r="Q4" s="129"/>
      <c r="R4" s="423"/>
      <c r="S4" s="425"/>
      <c r="T4" s="92">
        <v>0.05</v>
      </c>
      <c r="U4" s="84"/>
      <c r="V4" s="84"/>
      <c r="W4" s="84"/>
      <c r="X4" s="84"/>
      <c r="Y4" s="84"/>
      <c r="Z4" s="84"/>
      <c r="AA4" s="84"/>
      <c r="AB4" s="84"/>
      <c r="AC4" s="85"/>
      <c r="AD4" s="85"/>
      <c r="AE4" s="85"/>
      <c r="AF4" s="85"/>
      <c r="AG4" s="85"/>
      <c r="AH4" s="85"/>
      <c r="AI4" s="85"/>
      <c r="AJ4" s="85"/>
      <c r="AK4" s="86"/>
      <c r="AL4" s="84"/>
    </row>
    <row r="5" spans="1:38" s="79" customFormat="1" ht="24.75" customHeight="1" x14ac:dyDescent="0.3">
      <c r="A5" s="246" t="s">
        <v>100</v>
      </c>
      <c r="B5" s="161" t="s">
        <v>22</v>
      </c>
      <c r="C5" s="419"/>
      <c r="D5" s="421"/>
      <c r="E5" s="161" t="s">
        <v>21</v>
      </c>
      <c r="F5" s="161" t="s">
        <v>101</v>
      </c>
      <c r="G5" s="419"/>
      <c r="H5" s="419"/>
      <c r="I5" s="421"/>
      <c r="J5" s="130" t="s">
        <v>24</v>
      </c>
      <c r="K5" s="130" t="s">
        <v>117</v>
      </c>
      <c r="L5" s="131" t="s">
        <v>26</v>
      </c>
      <c r="M5" s="132" t="s">
        <v>118</v>
      </c>
      <c r="N5" s="130" t="s">
        <v>29</v>
      </c>
      <c r="O5" s="130" t="s">
        <v>119</v>
      </c>
      <c r="P5" s="133" t="s">
        <v>120</v>
      </c>
      <c r="Q5" s="134"/>
      <c r="R5" s="423"/>
      <c r="S5" s="425"/>
      <c r="T5" s="82" t="s">
        <v>101</v>
      </c>
      <c r="U5" s="84"/>
      <c r="V5" s="84"/>
      <c r="W5" s="84"/>
      <c r="X5" s="84"/>
      <c r="Y5" s="84"/>
      <c r="Z5" s="84"/>
      <c r="AA5" s="84"/>
      <c r="AB5" s="84"/>
      <c r="AC5" s="85" t="s">
        <v>105</v>
      </c>
      <c r="AD5" s="85" t="s">
        <v>106</v>
      </c>
      <c r="AE5" s="85" t="s">
        <v>107</v>
      </c>
      <c r="AF5" s="85" t="s">
        <v>108</v>
      </c>
      <c r="AG5" s="85" t="s">
        <v>109</v>
      </c>
      <c r="AH5" s="85" t="s">
        <v>110</v>
      </c>
      <c r="AI5" s="85" t="s">
        <v>111</v>
      </c>
      <c r="AJ5" s="85" t="s">
        <v>112</v>
      </c>
      <c r="AK5" s="86" t="s">
        <v>113</v>
      </c>
      <c r="AL5" s="94" t="s">
        <v>114</v>
      </c>
    </row>
    <row r="6" spans="1:38" s="79" customFormat="1" ht="17.25" customHeight="1" x14ac:dyDescent="0.3">
      <c r="A6" s="247" t="s">
        <v>32</v>
      </c>
      <c r="B6" s="135" t="s">
        <v>33</v>
      </c>
      <c r="C6" s="162">
        <v>44.98</v>
      </c>
      <c r="D6" s="135">
        <v>19.55</v>
      </c>
      <c r="E6" s="135" t="s">
        <v>34</v>
      </c>
      <c r="F6" s="136">
        <v>15</v>
      </c>
      <c r="G6" s="137">
        <v>10770</v>
      </c>
      <c r="H6" s="159">
        <f>$D$6*G6</f>
        <v>210553.5</v>
      </c>
      <c r="I6" s="415" t="s">
        <v>5</v>
      </c>
      <c r="J6" s="138">
        <v>2000</v>
      </c>
      <c r="K6" s="138">
        <v>5000</v>
      </c>
      <c r="L6" s="139">
        <v>10000</v>
      </c>
      <c r="M6" s="140">
        <v>11000</v>
      </c>
      <c r="N6" s="138">
        <f>ROUNDUP((H6*$T$4),-3)</f>
        <v>11000</v>
      </c>
      <c r="O6" s="138">
        <f>ROUNDUP((H6*$T$4),-3)</f>
        <v>11000</v>
      </c>
      <c r="P6" s="141">
        <v>35000</v>
      </c>
      <c r="Q6" s="142"/>
      <c r="R6" s="143">
        <f>SUM(J6:Q6)</f>
        <v>85000</v>
      </c>
      <c r="S6" s="248">
        <f>SUM(U6:AB6)</f>
        <v>0.40369787251221184</v>
      </c>
      <c r="T6" s="104">
        <f>[3]모집차수별세부매출!K29</f>
        <v>11</v>
      </c>
      <c r="U6" s="105">
        <f>(J6/H6)</f>
        <v>9.4987734708755732E-3</v>
      </c>
      <c r="V6" s="105">
        <f>(K6/H6)</f>
        <v>2.3746933677188931E-2</v>
      </c>
      <c r="W6" s="105">
        <f>(L6/H6)</f>
        <v>4.7493867354377862E-2</v>
      </c>
      <c r="X6" s="105">
        <f>(M6/H6)</f>
        <v>5.2243254089815651E-2</v>
      </c>
      <c r="Y6" s="105">
        <f>(N6/H6)</f>
        <v>5.2243254089815651E-2</v>
      </c>
      <c r="Z6" s="105">
        <f>(O6/H6)</f>
        <v>5.2243254089815651E-2</v>
      </c>
      <c r="AA6" s="105">
        <f>(P6/H6)</f>
        <v>0.16622853574032254</v>
      </c>
      <c r="AB6" s="105">
        <f>(Q6/H6)</f>
        <v>0</v>
      </c>
      <c r="AC6" s="106">
        <f>J6*T6</f>
        <v>22000</v>
      </c>
      <c r="AD6" s="106">
        <f>K6*T6</f>
        <v>55000</v>
      </c>
      <c r="AE6" s="106">
        <f>L6*T6</f>
        <v>110000</v>
      </c>
      <c r="AF6" s="106">
        <f>M6*T6</f>
        <v>121000</v>
      </c>
      <c r="AG6" s="106">
        <f>N6*T6</f>
        <v>121000</v>
      </c>
      <c r="AH6" s="106">
        <f>O6*T6</f>
        <v>121000</v>
      </c>
      <c r="AI6" s="106">
        <f>P6*T6</f>
        <v>385000</v>
      </c>
      <c r="AJ6" s="106">
        <f>Q6*T6</f>
        <v>0</v>
      </c>
      <c r="AK6" s="86">
        <f>R6*T6</f>
        <v>935000</v>
      </c>
      <c r="AL6" s="94">
        <f>H6*T6</f>
        <v>2316088.5</v>
      </c>
    </row>
    <row r="7" spans="1:38" s="79" customFormat="1" ht="17.25" customHeight="1" x14ac:dyDescent="0.3">
      <c r="A7" s="247" t="s">
        <v>36</v>
      </c>
      <c r="B7" s="135" t="s">
        <v>37</v>
      </c>
      <c r="C7" s="162">
        <v>44.98</v>
      </c>
      <c r="D7" s="135">
        <v>19.55</v>
      </c>
      <c r="E7" s="135" t="s">
        <v>38</v>
      </c>
      <c r="F7" s="136">
        <v>30</v>
      </c>
      <c r="G7" s="137">
        <v>11290</v>
      </c>
      <c r="H7" s="159">
        <f t="shared" ref="H7:H8" si="0">$D$6*G7</f>
        <v>220719.5</v>
      </c>
      <c r="I7" s="415"/>
      <c r="J7" s="138">
        <v>2000</v>
      </c>
      <c r="K7" s="138">
        <v>5000</v>
      </c>
      <c r="L7" s="139">
        <v>10000</v>
      </c>
      <c r="M7" s="140">
        <v>12000</v>
      </c>
      <c r="N7" s="138">
        <f>ROUNDUP((H7*$T$4),-3)</f>
        <v>12000</v>
      </c>
      <c r="O7" s="138">
        <v>14000</v>
      </c>
      <c r="P7" s="141">
        <v>34000</v>
      </c>
      <c r="Q7" s="142"/>
      <c r="R7" s="143">
        <f>SUM(J7:Q7)</f>
        <v>89000</v>
      </c>
      <c r="S7" s="248">
        <f t="shared" ref="S7:S8" si="1">SUM(U7:AB7)</f>
        <v>0.4032267198865529</v>
      </c>
      <c r="T7" s="104">
        <f>[3]모집차수별세부매출!K30</f>
        <v>22</v>
      </c>
      <c r="U7" s="105">
        <f>(J7/H7)</f>
        <v>9.0612746041921991E-3</v>
      </c>
      <c r="V7" s="105">
        <f>(K7/H7)</f>
        <v>2.2653186510480497E-2</v>
      </c>
      <c r="W7" s="105">
        <f>(L7/H7)</f>
        <v>4.5306373020960994E-2</v>
      </c>
      <c r="X7" s="105">
        <f>(M7/H7)</f>
        <v>5.4367647625153191E-2</v>
      </c>
      <c r="Y7" s="105">
        <f>(N7/H7)</f>
        <v>5.4367647625153191E-2</v>
      </c>
      <c r="Z7" s="105">
        <f>(O7/H7)</f>
        <v>6.3428922229345389E-2</v>
      </c>
      <c r="AA7" s="105">
        <f>(P7/H7)</f>
        <v>0.15404166827126739</v>
      </c>
      <c r="AB7" s="105">
        <f>(Q7/H7)</f>
        <v>0</v>
      </c>
      <c r="AC7" s="106">
        <f>J7*T7</f>
        <v>44000</v>
      </c>
      <c r="AD7" s="106">
        <f>K7*T7</f>
        <v>110000</v>
      </c>
      <c r="AE7" s="106">
        <f>L7*T7</f>
        <v>220000</v>
      </c>
      <c r="AF7" s="106">
        <f>M7*T7</f>
        <v>264000</v>
      </c>
      <c r="AG7" s="106">
        <f>N7*T7</f>
        <v>264000</v>
      </c>
      <c r="AH7" s="106">
        <f>O7*T7</f>
        <v>308000</v>
      </c>
      <c r="AI7" s="106">
        <f>P7*T7</f>
        <v>748000</v>
      </c>
      <c r="AJ7" s="106">
        <f>Q7*T7</f>
        <v>0</v>
      </c>
      <c r="AK7" s="86">
        <f t="shared" ref="AK7:AK8" si="2">R7*T7</f>
        <v>1958000</v>
      </c>
      <c r="AL7" s="94">
        <f>H7*T7</f>
        <v>4855829</v>
      </c>
    </row>
    <row r="8" spans="1:38" s="79" customFormat="1" ht="17.25" customHeight="1" x14ac:dyDescent="0.3">
      <c r="A8" s="247" t="s">
        <v>39</v>
      </c>
      <c r="B8" s="135" t="s">
        <v>40</v>
      </c>
      <c r="C8" s="162">
        <v>44.98</v>
      </c>
      <c r="D8" s="135">
        <v>19.55</v>
      </c>
      <c r="E8" s="135" t="s">
        <v>41</v>
      </c>
      <c r="F8" s="136">
        <v>34</v>
      </c>
      <c r="G8" s="137">
        <v>12090</v>
      </c>
      <c r="H8" s="159">
        <f t="shared" si="0"/>
        <v>236359.5</v>
      </c>
      <c r="I8" s="415"/>
      <c r="J8" s="138">
        <v>2000</v>
      </c>
      <c r="K8" s="138">
        <v>5000</v>
      </c>
      <c r="L8" s="139">
        <v>10000</v>
      </c>
      <c r="M8" s="140">
        <v>12000</v>
      </c>
      <c r="N8" s="138">
        <f>ROUNDUP((H8*$T$4),-3)</f>
        <v>12000</v>
      </c>
      <c r="O8" s="138">
        <v>15000</v>
      </c>
      <c r="P8" s="141">
        <v>39000</v>
      </c>
      <c r="Q8" s="142"/>
      <c r="R8" s="143">
        <f>SUM(J8:Q8)</f>
        <v>95000</v>
      </c>
      <c r="S8" s="248">
        <f t="shared" si="1"/>
        <v>0.40193011070001416</v>
      </c>
      <c r="T8" s="104">
        <f>[3]모집차수별세부매출!K31</f>
        <v>23</v>
      </c>
      <c r="U8" s="105">
        <f>(J8/H8)</f>
        <v>8.4616865410529294E-3</v>
      </c>
      <c r="V8" s="105">
        <f>(K8/H8)</f>
        <v>2.1154216352632326E-2</v>
      </c>
      <c r="W8" s="105">
        <f>(L8/H8)</f>
        <v>4.2308432705264652E-2</v>
      </c>
      <c r="X8" s="105">
        <f>(M8/H8)</f>
        <v>5.077011924631758E-2</v>
      </c>
      <c r="Y8" s="105">
        <f>(N8/H8)</f>
        <v>5.077011924631758E-2</v>
      </c>
      <c r="Z8" s="105">
        <f>(O8/H8)</f>
        <v>6.3462649057896975E-2</v>
      </c>
      <c r="AA8" s="105">
        <f>(P8/H8)</f>
        <v>0.16500288755053213</v>
      </c>
      <c r="AB8" s="105">
        <f>(Q8/H8)</f>
        <v>0</v>
      </c>
      <c r="AC8" s="106">
        <f>J8*T8</f>
        <v>46000</v>
      </c>
      <c r="AD8" s="106">
        <f>K8*T8</f>
        <v>115000</v>
      </c>
      <c r="AE8" s="106">
        <f>L8*T8</f>
        <v>230000</v>
      </c>
      <c r="AF8" s="106">
        <f>M8*T8</f>
        <v>276000</v>
      </c>
      <c r="AG8" s="106">
        <f>N8*T8</f>
        <v>276000</v>
      </c>
      <c r="AH8" s="106">
        <f>O8*T8</f>
        <v>345000</v>
      </c>
      <c r="AI8" s="106">
        <f>P8*T8</f>
        <v>897000</v>
      </c>
      <c r="AJ8" s="106">
        <f>Q8*T8</f>
        <v>0</v>
      </c>
      <c r="AK8" s="86">
        <f t="shared" si="2"/>
        <v>2185000</v>
      </c>
      <c r="AL8" s="94">
        <f>H8*T8</f>
        <v>5436268.5</v>
      </c>
    </row>
    <row r="9" spans="1:38" s="79" customFormat="1" ht="17.25" customHeight="1" x14ac:dyDescent="0.3">
      <c r="A9" s="411"/>
      <c r="B9" s="412"/>
      <c r="C9" s="412"/>
      <c r="D9" s="412"/>
      <c r="E9" s="144" t="s">
        <v>115</v>
      </c>
      <c r="F9" s="145">
        <f>SUM(F6:F8)</f>
        <v>79</v>
      </c>
      <c r="G9" s="413"/>
      <c r="H9" s="414"/>
      <c r="I9" s="414"/>
      <c r="J9" s="414"/>
      <c r="K9" s="414"/>
      <c r="L9" s="414"/>
      <c r="M9" s="146"/>
      <c r="N9" s="147"/>
      <c r="O9" s="147"/>
      <c r="P9" s="148"/>
      <c r="Q9" s="149"/>
      <c r="R9" s="143"/>
      <c r="S9" s="248"/>
      <c r="T9" s="116">
        <f>SUM(T6:T8)</f>
        <v>56</v>
      </c>
      <c r="U9" s="105"/>
      <c r="V9" s="105"/>
      <c r="W9" s="105"/>
      <c r="X9" s="105"/>
      <c r="Y9" s="105"/>
      <c r="Z9" s="105"/>
      <c r="AA9" s="105"/>
      <c r="AB9" s="105"/>
      <c r="AC9" s="117">
        <f t="shared" ref="AC9:AL9" si="3">SUM(AC6:AC8)</f>
        <v>112000</v>
      </c>
      <c r="AD9" s="117">
        <f t="shared" si="3"/>
        <v>280000</v>
      </c>
      <c r="AE9" s="117">
        <f t="shared" si="3"/>
        <v>560000</v>
      </c>
      <c r="AF9" s="117">
        <f t="shared" si="3"/>
        <v>661000</v>
      </c>
      <c r="AG9" s="117">
        <f t="shared" si="3"/>
        <v>661000</v>
      </c>
      <c r="AH9" s="117">
        <f t="shared" si="3"/>
        <v>774000</v>
      </c>
      <c r="AI9" s="117">
        <f t="shared" si="3"/>
        <v>2030000</v>
      </c>
      <c r="AJ9" s="117">
        <f t="shared" si="3"/>
        <v>0</v>
      </c>
      <c r="AK9" s="117">
        <f t="shared" si="3"/>
        <v>5078000</v>
      </c>
      <c r="AL9" s="117">
        <f t="shared" si="3"/>
        <v>12608186</v>
      </c>
    </row>
    <row r="10" spans="1:38" s="79" customFormat="1" ht="17.25" customHeight="1" x14ac:dyDescent="0.3">
      <c r="A10" s="247" t="s">
        <v>43</v>
      </c>
      <c r="B10" s="135" t="s">
        <v>33</v>
      </c>
      <c r="C10" s="162">
        <v>49.99</v>
      </c>
      <c r="D10" s="135">
        <v>22.18</v>
      </c>
      <c r="E10" s="135" t="s">
        <v>34</v>
      </c>
      <c r="F10" s="136">
        <v>9</v>
      </c>
      <c r="G10" s="137">
        <v>10980</v>
      </c>
      <c r="H10" s="159">
        <f t="shared" ref="H10:H12" si="4">$D$10*G10</f>
        <v>243536.4</v>
      </c>
      <c r="I10" s="415" t="s">
        <v>5</v>
      </c>
      <c r="J10" s="138">
        <v>2000</v>
      </c>
      <c r="K10" s="138">
        <v>5000</v>
      </c>
      <c r="L10" s="139">
        <v>10000</v>
      </c>
      <c r="M10" s="140">
        <v>13000</v>
      </c>
      <c r="N10" s="138">
        <f>ROUNDUP((H10*$T$4),-3)</f>
        <v>13000</v>
      </c>
      <c r="O10" s="138">
        <v>15000</v>
      </c>
      <c r="P10" s="141">
        <v>40000</v>
      </c>
      <c r="Q10" s="142"/>
      <c r="R10" s="143">
        <f>SUM(J10:Q10)</f>
        <v>98000</v>
      </c>
      <c r="S10" s="248">
        <f>SUM(U10:AB10)</f>
        <v>0.40240391169451467</v>
      </c>
      <c r="T10" s="104">
        <f>[3]모집차수별세부매출!K37</f>
        <v>6</v>
      </c>
      <c r="U10" s="105">
        <f>(J10/H10)</f>
        <v>8.2123247284594837E-3</v>
      </c>
      <c r="V10" s="105">
        <f>(K10/H10)</f>
        <v>2.0530811821148708E-2</v>
      </c>
      <c r="W10" s="105">
        <f>(L10/H10)</f>
        <v>4.1061623642297415E-2</v>
      </c>
      <c r="X10" s="105">
        <f>(M10/H10)</f>
        <v>5.3380110734986642E-2</v>
      </c>
      <c r="Y10" s="105">
        <f>(N10/H10)</f>
        <v>5.3380110734986642E-2</v>
      </c>
      <c r="Z10" s="105">
        <f>(O10/H10)</f>
        <v>6.1592435463446123E-2</v>
      </c>
      <c r="AA10" s="105">
        <f>(P10/H10)</f>
        <v>0.16424649456918966</v>
      </c>
      <c r="AB10" s="105">
        <f>(Q10/H10)</f>
        <v>0</v>
      </c>
      <c r="AC10" s="106">
        <f>J10*T10</f>
        <v>12000</v>
      </c>
      <c r="AD10" s="106">
        <f>K10*T10</f>
        <v>30000</v>
      </c>
      <c r="AE10" s="106">
        <f>L10*T10</f>
        <v>60000</v>
      </c>
      <c r="AF10" s="106">
        <f>M10*T10</f>
        <v>78000</v>
      </c>
      <c r="AG10" s="106">
        <f>N10*T10</f>
        <v>78000</v>
      </c>
      <c r="AH10" s="106">
        <f>O10*T10</f>
        <v>90000</v>
      </c>
      <c r="AI10" s="106">
        <f>P10*T10</f>
        <v>240000</v>
      </c>
      <c r="AJ10" s="106">
        <f>Q10*T10</f>
        <v>0</v>
      </c>
      <c r="AK10" s="86">
        <f>R10*T10</f>
        <v>588000</v>
      </c>
      <c r="AL10" s="94">
        <f>H10*T10</f>
        <v>1461218.4</v>
      </c>
    </row>
    <row r="11" spans="1:38" s="79" customFormat="1" ht="17.25" customHeight="1" x14ac:dyDescent="0.3">
      <c r="A11" s="247" t="s">
        <v>44</v>
      </c>
      <c r="B11" s="135" t="s">
        <v>37</v>
      </c>
      <c r="C11" s="162">
        <v>49.99</v>
      </c>
      <c r="D11" s="135">
        <v>22.18</v>
      </c>
      <c r="E11" s="135" t="s">
        <v>38</v>
      </c>
      <c r="F11" s="136">
        <v>18</v>
      </c>
      <c r="G11" s="137">
        <v>11500</v>
      </c>
      <c r="H11" s="159">
        <f t="shared" si="4"/>
        <v>255070</v>
      </c>
      <c r="I11" s="415"/>
      <c r="J11" s="138">
        <v>2000</v>
      </c>
      <c r="K11" s="138">
        <v>5000</v>
      </c>
      <c r="L11" s="139">
        <v>10000</v>
      </c>
      <c r="M11" s="140">
        <v>13000</v>
      </c>
      <c r="N11" s="138">
        <f>ROUNDUP((H11*$T$4),-3)</f>
        <v>13000</v>
      </c>
      <c r="O11" s="138">
        <v>16000</v>
      </c>
      <c r="P11" s="141">
        <v>44000</v>
      </c>
      <c r="Q11" s="142"/>
      <c r="R11" s="143">
        <f>SUM(J11:Q11)</f>
        <v>103000</v>
      </c>
      <c r="S11" s="248">
        <f t="shared" ref="S11:S12" si="5">SUM(U11:AB11)</f>
        <v>0.40381071862625945</v>
      </c>
      <c r="T11" s="104">
        <f>[3]모집차수별세부매출!K38</f>
        <v>12</v>
      </c>
      <c r="U11" s="105">
        <f>(J11/H11)</f>
        <v>7.840984827694358E-3</v>
      </c>
      <c r="V11" s="105">
        <f>(K11/H11)</f>
        <v>1.9602462069235896E-2</v>
      </c>
      <c r="W11" s="105">
        <f>(L11/H11)</f>
        <v>3.9204924138471792E-2</v>
      </c>
      <c r="X11" s="105">
        <f>(M11/H11)</f>
        <v>5.0966401380013328E-2</v>
      </c>
      <c r="Y11" s="105">
        <f>(N11/H11)</f>
        <v>5.0966401380013328E-2</v>
      </c>
      <c r="Z11" s="105">
        <f>(O11/H11)</f>
        <v>6.2727878621554864E-2</v>
      </c>
      <c r="AA11" s="105">
        <f>(P11/H11)</f>
        <v>0.17250166620927587</v>
      </c>
      <c r="AB11" s="105">
        <f>(Q11/H11)</f>
        <v>0</v>
      </c>
      <c r="AC11" s="106">
        <f>J11*T11</f>
        <v>24000</v>
      </c>
      <c r="AD11" s="106">
        <f>K11*T11</f>
        <v>60000</v>
      </c>
      <c r="AE11" s="106">
        <f>L11*T11</f>
        <v>120000</v>
      </c>
      <c r="AF11" s="106">
        <f>M11*T11</f>
        <v>156000</v>
      </c>
      <c r="AG11" s="106">
        <f>N11*T11</f>
        <v>156000</v>
      </c>
      <c r="AH11" s="106">
        <f>O11*T11</f>
        <v>192000</v>
      </c>
      <c r="AI11" s="106">
        <f>P11*T11</f>
        <v>528000</v>
      </c>
      <c r="AJ11" s="106">
        <f>Q11*T11</f>
        <v>0</v>
      </c>
      <c r="AK11" s="86">
        <f t="shared" ref="AK11:AK12" si="6">R11*T11</f>
        <v>1236000</v>
      </c>
      <c r="AL11" s="94">
        <f>H11*T11</f>
        <v>3060840</v>
      </c>
    </row>
    <row r="12" spans="1:38" s="79" customFormat="1" ht="17.25" customHeight="1" x14ac:dyDescent="0.3">
      <c r="A12" s="247" t="s">
        <v>45</v>
      </c>
      <c r="B12" s="135" t="s">
        <v>40</v>
      </c>
      <c r="C12" s="162">
        <v>49.99</v>
      </c>
      <c r="D12" s="135">
        <v>22.18</v>
      </c>
      <c r="E12" s="135" t="s">
        <v>41</v>
      </c>
      <c r="F12" s="136">
        <v>21</v>
      </c>
      <c r="G12" s="137">
        <v>12300</v>
      </c>
      <c r="H12" s="159">
        <f t="shared" si="4"/>
        <v>272814</v>
      </c>
      <c r="I12" s="415"/>
      <c r="J12" s="138">
        <v>2000</v>
      </c>
      <c r="K12" s="138">
        <v>5000</v>
      </c>
      <c r="L12" s="139">
        <v>10000</v>
      </c>
      <c r="M12" s="140">
        <v>14000</v>
      </c>
      <c r="N12" s="138">
        <f>ROUNDUP((H12*$T$4),-3)</f>
        <v>14000</v>
      </c>
      <c r="O12" s="138">
        <v>17000</v>
      </c>
      <c r="P12" s="141">
        <v>48000</v>
      </c>
      <c r="Q12" s="142"/>
      <c r="R12" s="143">
        <f>SUM(J12:Q12)</f>
        <v>110000</v>
      </c>
      <c r="S12" s="248">
        <f t="shared" si="5"/>
        <v>0.40320511410704729</v>
      </c>
      <c r="T12" s="104">
        <f>[3]모집차수별세부매출!K39</f>
        <v>15</v>
      </c>
      <c r="U12" s="105">
        <f>(J12/H12)</f>
        <v>7.3310020746735873E-3</v>
      </c>
      <c r="V12" s="105">
        <f>(K12/H12)</f>
        <v>1.8327505186683968E-2</v>
      </c>
      <c r="W12" s="105">
        <f>(L12/H12)</f>
        <v>3.6655010373367936E-2</v>
      </c>
      <c r="X12" s="105">
        <f>(M12/H12)</f>
        <v>5.1317014522715108E-2</v>
      </c>
      <c r="Y12" s="105">
        <f>(N12/H12)</f>
        <v>5.1317014522715108E-2</v>
      </c>
      <c r="Z12" s="105">
        <f>(O12/H12)</f>
        <v>6.2313517634725493E-2</v>
      </c>
      <c r="AA12" s="105">
        <f>(P12/H12)</f>
        <v>0.1759440497921661</v>
      </c>
      <c r="AB12" s="105">
        <f>(Q12/H12)</f>
        <v>0</v>
      </c>
      <c r="AC12" s="106">
        <f>J12*T12</f>
        <v>30000</v>
      </c>
      <c r="AD12" s="106">
        <f>K12*T12</f>
        <v>75000</v>
      </c>
      <c r="AE12" s="106">
        <f>L12*T12</f>
        <v>150000</v>
      </c>
      <c r="AF12" s="106">
        <f>M12*T12</f>
        <v>210000</v>
      </c>
      <c r="AG12" s="106">
        <f>N12*T12</f>
        <v>210000</v>
      </c>
      <c r="AH12" s="106">
        <f>O12*T12</f>
        <v>255000</v>
      </c>
      <c r="AI12" s="106">
        <f>P12*T12</f>
        <v>720000</v>
      </c>
      <c r="AJ12" s="106">
        <f>Q12*T12</f>
        <v>0</v>
      </c>
      <c r="AK12" s="86">
        <f t="shared" si="6"/>
        <v>1650000</v>
      </c>
      <c r="AL12" s="94">
        <f>H12*T12</f>
        <v>4092210</v>
      </c>
    </row>
    <row r="13" spans="1:38" s="79" customFormat="1" ht="17.25" customHeight="1" x14ac:dyDescent="0.3">
      <c r="A13" s="411"/>
      <c r="B13" s="412"/>
      <c r="C13" s="412"/>
      <c r="D13" s="412"/>
      <c r="E13" s="144" t="s">
        <v>115</v>
      </c>
      <c r="F13" s="145">
        <f>SUM(F10:F12)</f>
        <v>48</v>
      </c>
      <c r="G13" s="413"/>
      <c r="H13" s="414"/>
      <c r="I13" s="414"/>
      <c r="J13" s="414"/>
      <c r="K13" s="414"/>
      <c r="L13" s="414"/>
      <c r="M13" s="146"/>
      <c r="N13" s="147"/>
      <c r="O13" s="147"/>
      <c r="P13" s="148"/>
      <c r="Q13" s="149"/>
      <c r="R13" s="143"/>
      <c r="S13" s="249"/>
      <c r="T13" s="116">
        <f>SUM(T10:T12)</f>
        <v>33</v>
      </c>
      <c r="U13" s="84"/>
      <c r="V13" s="84"/>
      <c r="W13" s="84"/>
      <c r="X13" s="84"/>
      <c r="Y13" s="84"/>
      <c r="Z13" s="84"/>
      <c r="AA13" s="105"/>
      <c r="AB13" s="84"/>
      <c r="AC13" s="117">
        <f t="shared" ref="AC13:AL13" si="7">SUM(AC10:AC12)</f>
        <v>66000</v>
      </c>
      <c r="AD13" s="117">
        <f t="shared" si="7"/>
        <v>165000</v>
      </c>
      <c r="AE13" s="117">
        <f t="shared" si="7"/>
        <v>330000</v>
      </c>
      <c r="AF13" s="117">
        <f t="shared" si="7"/>
        <v>444000</v>
      </c>
      <c r="AG13" s="117">
        <f t="shared" si="7"/>
        <v>444000</v>
      </c>
      <c r="AH13" s="117">
        <f t="shared" si="7"/>
        <v>537000</v>
      </c>
      <c r="AI13" s="117">
        <f t="shared" si="7"/>
        <v>1488000</v>
      </c>
      <c r="AJ13" s="117">
        <f t="shared" si="7"/>
        <v>0</v>
      </c>
      <c r="AK13" s="117">
        <f t="shared" si="7"/>
        <v>3474000</v>
      </c>
      <c r="AL13" s="117">
        <f t="shared" si="7"/>
        <v>8614268.4000000004</v>
      </c>
    </row>
    <row r="14" spans="1:38" s="79" customFormat="1" ht="17.25" customHeight="1" x14ac:dyDescent="0.3">
      <c r="A14" s="247" t="s">
        <v>46</v>
      </c>
      <c r="B14" s="135" t="s">
        <v>33</v>
      </c>
      <c r="C14" s="162">
        <v>70.98</v>
      </c>
      <c r="D14" s="150">
        <v>30.33</v>
      </c>
      <c r="E14" s="135" t="s">
        <v>34</v>
      </c>
      <c r="F14" s="136">
        <v>12</v>
      </c>
      <c r="G14" s="151">
        <v>11410</v>
      </c>
      <c r="H14" s="159">
        <f>$D$14*G14</f>
        <v>346065.3</v>
      </c>
      <c r="I14" s="415" t="s">
        <v>5</v>
      </c>
      <c r="J14" s="138">
        <v>2000</v>
      </c>
      <c r="K14" s="138">
        <v>5000</v>
      </c>
      <c r="L14" s="139">
        <v>10000</v>
      </c>
      <c r="M14" s="140">
        <v>18000</v>
      </c>
      <c r="N14" s="138">
        <f>ROUNDUP((H14*$T$4),-3)</f>
        <v>18000</v>
      </c>
      <c r="O14" s="138">
        <v>21000</v>
      </c>
      <c r="P14" s="141">
        <v>65000</v>
      </c>
      <c r="Q14" s="142"/>
      <c r="R14" s="143">
        <f>SUM(J14:Q14)</f>
        <v>139000</v>
      </c>
      <c r="S14" s="248">
        <f>SUM(U14:AB14)</f>
        <v>0.40165829974863132</v>
      </c>
      <c r="T14" s="104">
        <f>[3]모집차수별세부매출!K45</f>
        <v>9</v>
      </c>
      <c r="U14" s="105">
        <f>(J14/H14)</f>
        <v>5.7792561114910976E-3</v>
      </c>
      <c r="V14" s="105">
        <f>(K14/H14)</f>
        <v>1.4448140278727744E-2</v>
      </c>
      <c r="W14" s="105">
        <f>(L14/H14)</f>
        <v>2.8896280557455488E-2</v>
      </c>
      <c r="X14" s="105">
        <f>(M14/H14)</f>
        <v>5.2013305003419878E-2</v>
      </c>
      <c r="Y14" s="105">
        <f>(N14/H14)</f>
        <v>5.2013305003419878E-2</v>
      </c>
      <c r="Z14" s="105">
        <f>(O14/H14)</f>
        <v>6.0682189170656521E-2</v>
      </c>
      <c r="AA14" s="105">
        <f>(P14/H14)</f>
        <v>0.18782582362346067</v>
      </c>
      <c r="AB14" s="105">
        <f>(Q14/H14)</f>
        <v>0</v>
      </c>
      <c r="AC14" s="106">
        <f>J14*T14</f>
        <v>18000</v>
      </c>
      <c r="AD14" s="106">
        <f>K14*T14</f>
        <v>45000</v>
      </c>
      <c r="AE14" s="106">
        <f>L14*T14</f>
        <v>90000</v>
      </c>
      <c r="AF14" s="106">
        <f>M14*T14</f>
        <v>162000</v>
      </c>
      <c r="AG14" s="106">
        <f>N14*T14</f>
        <v>162000</v>
      </c>
      <c r="AH14" s="106">
        <f>O14*T14</f>
        <v>189000</v>
      </c>
      <c r="AI14" s="106">
        <f>P14*T14</f>
        <v>585000</v>
      </c>
      <c r="AJ14" s="106">
        <f>Q14*T14</f>
        <v>0</v>
      </c>
      <c r="AK14" s="86">
        <f>R14*T14</f>
        <v>1251000</v>
      </c>
      <c r="AL14" s="94">
        <f>H14*T14</f>
        <v>3114587.6999999997</v>
      </c>
    </row>
    <row r="15" spans="1:38" s="79" customFormat="1" ht="17.25" customHeight="1" x14ac:dyDescent="0.3">
      <c r="A15" s="247" t="s">
        <v>47</v>
      </c>
      <c r="B15" s="135" t="s">
        <v>37</v>
      </c>
      <c r="C15" s="162">
        <v>70.98</v>
      </c>
      <c r="D15" s="150">
        <v>30.33</v>
      </c>
      <c r="E15" s="135" t="s">
        <v>38</v>
      </c>
      <c r="F15" s="136">
        <v>24</v>
      </c>
      <c r="G15" s="151">
        <v>11930</v>
      </c>
      <c r="H15" s="159">
        <f t="shared" ref="H15:H16" si="8">$D$14*G15</f>
        <v>361836.89999999997</v>
      </c>
      <c r="I15" s="415"/>
      <c r="J15" s="138">
        <v>2000</v>
      </c>
      <c r="K15" s="138">
        <v>5000</v>
      </c>
      <c r="L15" s="139">
        <v>10000</v>
      </c>
      <c r="M15" s="140">
        <v>19000</v>
      </c>
      <c r="N15" s="138">
        <f>ROUNDUP((H15*$T$4),-3)</f>
        <v>19000</v>
      </c>
      <c r="O15" s="138">
        <v>22000</v>
      </c>
      <c r="P15" s="141">
        <v>68000</v>
      </c>
      <c r="Q15" s="142"/>
      <c r="R15" s="143">
        <f>SUM(J15:Q15)</f>
        <v>145000</v>
      </c>
      <c r="S15" s="248">
        <f t="shared" ref="S15:S16" si="9">SUM(U15:AB15)</f>
        <v>0.40073303745416788</v>
      </c>
      <c r="T15" s="104">
        <f>[3]모집차수별세부매출!K46</f>
        <v>18</v>
      </c>
      <c r="U15" s="105">
        <f>(J15/H15)</f>
        <v>5.5273522407471437E-3</v>
      </c>
      <c r="V15" s="105">
        <f>(K15/H15)</f>
        <v>1.3818380601867859E-2</v>
      </c>
      <c r="W15" s="105">
        <f>(L15/H15)</f>
        <v>2.7636761203735719E-2</v>
      </c>
      <c r="X15" s="105">
        <f>(M15/H15)</f>
        <v>5.2509846287097865E-2</v>
      </c>
      <c r="Y15" s="105">
        <f>(N15/H15)</f>
        <v>5.2509846287097865E-2</v>
      </c>
      <c r="Z15" s="105">
        <f>(O15/H15)</f>
        <v>6.0800874648218581E-2</v>
      </c>
      <c r="AA15" s="105">
        <f>(P15/H15)</f>
        <v>0.18792997618540289</v>
      </c>
      <c r="AB15" s="105">
        <f>(Q15/H15)</f>
        <v>0</v>
      </c>
      <c r="AC15" s="106">
        <f>J15*T15</f>
        <v>36000</v>
      </c>
      <c r="AD15" s="106">
        <f>K15*T15</f>
        <v>90000</v>
      </c>
      <c r="AE15" s="106">
        <f>L15*T15</f>
        <v>180000</v>
      </c>
      <c r="AF15" s="106">
        <f>M15*T15</f>
        <v>342000</v>
      </c>
      <c r="AG15" s="106">
        <f>N15*T15</f>
        <v>342000</v>
      </c>
      <c r="AH15" s="106">
        <f>O15*T15</f>
        <v>396000</v>
      </c>
      <c r="AI15" s="106">
        <f>P15*T15</f>
        <v>1224000</v>
      </c>
      <c r="AJ15" s="106">
        <f>Q15*T15</f>
        <v>0</v>
      </c>
      <c r="AK15" s="86">
        <f t="shared" ref="AK15:AK16" si="10">R15*T15</f>
        <v>2610000</v>
      </c>
      <c r="AL15" s="94">
        <f>H15*T15</f>
        <v>6513064.1999999993</v>
      </c>
    </row>
    <row r="16" spans="1:38" s="79" customFormat="1" ht="17.25" customHeight="1" x14ac:dyDescent="0.3">
      <c r="A16" s="247" t="s">
        <v>48</v>
      </c>
      <c r="B16" s="135" t="s">
        <v>40</v>
      </c>
      <c r="C16" s="162">
        <v>70.98</v>
      </c>
      <c r="D16" s="150">
        <v>30.33</v>
      </c>
      <c r="E16" s="135" t="s">
        <v>41</v>
      </c>
      <c r="F16" s="136">
        <v>28</v>
      </c>
      <c r="G16" s="151">
        <v>12730</v>
      </c>
      <c r="H16" s="159">
        <f t="shared" si="8"/>
        <v>386100.89999999997</v>
      </c>
      <c r="I16" s="415"/>
      <c r="J16" s="138">
        <v>2000</v>
      </c>
      <c r="K16" s="138">
        <v>5000</v>
      </c>
      <c r="L16" s="139">
        <v>10000</v>
      </c>
      <c r="M16" s="140">
        <v>20000</v>
      </c>
      <c r="N16" s="138">
        <f>ROUNDUP((H16*$T$4),-3)</f>
        <v>20000</v>
      </c>
      <c r="O16" s="138">
        <v>23000</v>
      </c>
      <c r="P16" s="141">
        <v>75000</v>
      </c>
      <c r="Q16" s="142"/>
      <c r="R16" s="143">
        <f>SUM(J16:Q16)</f>
        <v>155000</v>
      </c>
      <c r="S16" s="248">
        <f t="shared" si="9"/>
        <v>0.40144946567076123</v>
      </c>
      <c r="T16" s="104">
        <f>[3]모집차수별세부매출!K47</f>
        <v>11</v>
      </c>
      <c r="U16" s="105">
        <f>(J16/H16)</f>
        <v>5.1799931054291775E-3</v>
      </c>
      <c r="V16" s="105">
        <f>(K16/H16)</f>
        <v>1.2949982763572943E-2</v>
      </c>
      <c r="W16" s="105">
        <f>(L16/H16)</f>
        <v>2.5899965527145886E-2</v>
      </c>
      <c r="X16" s="105">
        <f>(M16/H16)</f>
        <v>5.1799931054291773E-2</v>
      </c>
      <c r="Y16" s="105">
        <f>(N16/H16)</f>
        <v>5.1799931054291773E-2</v>
      </c>
      <c r="Z16" s="105">
        <f>(O16/H16)</f>
        <v>5.956992071243554E-2</v>
      </c>
      <c r="AA16" s="105">
        <f>(P16/H16)</f>
        <v>0.19424974145359414</v>
      </c>
      <c r="AB16" s="105">
        <f>(Q16/H16)</f>
        <v>0</v>
      </c>
      <c r="AC16" s="106">
        <f>J16*T16</f>
        <v>22000</v>
      </c>
      <c r="AD16" s="106">
        <f>K16*T16</f>
        <v>55000</v>
      </c>
      <c r="AE16" s="106">
        <f>L16*T16</f>
        <v>110000</v>
      </c>
      <c r="AF16" s="106">
        <f>M16*T16</f>
        <v>220000</v>
      </c>
      <c r="AG16" s="106">
        <f>N16*T16</f>
        <v>220000</v>
      </c>
      <c r="AH16" s="106">
        <f>O16*T16</f>
        <v>253000</v>
      </c>
      <c r="AI16" s="106">
        <f>P16*T16</f>
        <v>825000</v>
      </c>
      <c r="AJ16" s="106">
        <f>Q16*T16</f>
        <v>0</v>
      </c>
      <c r="AK16" s="86">
        <f t="shared" si="10"/>
        <v>1705000</v>
      </c>
      <c r="AL16" s="94">
        <f>H16*T16</f>
        <v>4247109.8999999994</v>
      </c>
    </row>
    <row r="17" spans="1:38" s="79" customFormat="1" ht="17.25" customHeight="1" x14ac:dyDescent="0.3">
      <c r="A17" s="411"/>
      <c r="B17" s="412"/>
      <c r="C17" s="412"/>
      <c r="D17" s="412"/>
      <c r="E17" s="144" t="s">
        <v>115</v>
      </c>
      <c r="F17" s="145">
        <f>SUM(F14:F16)</f>
        <v>64</v>
      </c>
      <c r="G17" s="413"/>
      <c r="H17" s="414"/>
      <c r="I17" s="414"/>
      <c r="J17" s="414"/>
      <c r="K17" s="414"/>
      <c r="L17" s="414"/>
      <c r="M17" s="146"/>
      <c r="N17" s="147"/>
      <c r="O17" s="147"/>
      <c r="P17" s="141"/>
      <c r="Q17" s="149"/>
      <c r="R17" s="143"/>
      <c r="S17" s="249"/>
      <c r="T17" s="116">
        <f>SUM(T14:T16)</f>
        <v>38</v>
      </c>
      <c r="U17" s="84"/>
      <c r="V17" s="84"/>
      <c r="W17" s="84"/>
      <c r="X17" s="84"/>
      <c r="Y17" s="84"/>
      <c r="Z17" s="84"/>
      <c r="AA17" s="84"/>
      <c r="AB17" s="84"/>
      <c r="AC17" s="117">
        <f t="shared" ref="AC17:AL17" si="11">SUM(AC14:AC16)</f>
        <v>76000</v>
      </c>
      <c r="AD17" s="117">
        <f t="shared" si="11"/>
        <v>190000</v>
      </c>
      <c r="AE17" s="117">
        <f t="shared" si="11"/>
        <v>380000</v>
      </c>
      <c r="AF17" s="117">
        <f t="shared" si="11"/>
        <v>724000</v>
      </c>
      <c r="AG17" s="117">
        <f t="shared" si="11"/>
        <v>724000</v>
      </c>
      <c r="AH17" s="117">
        <f t="shared" si="11"/>
        <v>838000</v>
      </c>
      <c r="AI17" s="117">
        <f t="shared" si="11"/>
        <v>2634000</v>
      </c>
      <c r="AJ17" s="117">
        <f t="shared" si="11"/>
        <v>0</v>
      </c>
      <c r="AK17" s="120">
        <f t="shared" si="11"/>
        <v>5566000</v>
      </c>
      <c r="AL17" s="120">
        <f t="shared" si="11"/>
        <v>13874761.799999997</v>
      </c>
    </row>
    <row r="18" spans="1:38" s="79" customFormat="1" ht="17.25" customHeight="1" x14ac:dyDescent="0.3">
      <c r="A18" s="247" t="s">
        <v>49</v>
      </c>
      <c r="B18" s="135" t="s">
        <v>33</v>
      </c>
      <c r="C18" s="162">
        <v>84.98</v>
      </c>
      <c r="D18" s="135">
        <v>36.130000000000003</v>
      </c>
      <c r="E18" s="135" t="s">
        <v>34</v>
      </c>
      <c r="F18" s="136">
        <v>50</v>
      </c>
      <c r="G18" s="137">
        <v>11400</v>
      </c>
      <c r="H18" s="159">
        <f>$D$18*G18</f>
        <v>411882.00000000006</v>
      </c>
      <c r="I18" s="415" t="s">
        <v>5</v>
      </c>
      <c r="J18" s="138">
        <v>2000</v>
      </c>
      <c r="K18" s="138">
        <v>10000</v>
      </c>
      <c r="L18" s="139">
        <v>15000</v>
      </c>
      <c r="M18" s="140">
        <v>21000</v>
      </c>
      <c r="N18" s="138">
        <f t="shared" ref="N18:N24" si="12">ROUNDUP((H18*$T$4),-3)</f>
        <v>21000</v>
      </c>
      <c r="O18" s="138">
        <v>24000</v>
      </c>
      <c r="P18" s="141">
        <v>72000</v>
      </c>
      <c r="Q18" s="142"/>
      <c r="R18" s="143">
        <f t="shared" ref="R18:R24" si="13">SUM(J18:Q18)</f>
        <v>165000</v>
      </c>
      <c r="S18" s="248">
        <f>SUM(U18:AB18)</f>
        <v>0.40060017189389185</v>
      </c>
      <c r="T18" s="104">
        <f>[3]모집차수별세부매출!K53</f>
        <v>38</v>
      </c>
      <c r="U18" s="105">
        <f t="shared" ref="U18:U24" si="14">(J18/H18)</f>
        <v>4.8557596593199019E-3</v>
      </c>
      <c r="V18" s="105">
        <f t="shared" ref="V18:V24" si="15">(K18/H18)</f>
        <v>2.427879829659951E-2</v>
      </c>
      <c r="W18" s="105">
        <f t="shared" ref="W18:W24" si="16">(L18/H18)</f>
        <v>3.6418197444899263E-2</v>
      </c>
      <c r="X18" s="105">
        <f t="shared" ref="X18:X24" si="17">(M18/H18)</f>
        <v>5.0985476422858965E-2</v>
      </c>
      <c r="Y18" s="105">
        <f t="shared" ref="Y18:Y24" si="18">(N18/H18)</f>
        <v>5.0985476422858965E-2</v>
      </c>
      <c r="Z18" s="105">
        <f t="shared" ref="Z18:Z24" si="19">(O18/H18)</f>
        <v>5.8269115911838816E-2</v>
      </c>
      <c r="AA18" s="105">
        <f t="shared" ref="AA18:AA24" si="20">(P18/H18)</f>
        <v>0.17480734773551646</v>
      </c>
      <c r="AB18" s="105">
        <f t="shared" ref="AB18:AB24" si="21">(Q18/H18)</f>
        <v>0</v>
      </c>
      <c r="AC18" s="106">
        <f t="shared" ref="AC18:AC24" si="22">J18*T18</f>
        <v>76000</v>
      </c>
      <c r="AD18" s="106">
        <f t="shared" ref="AD18:AD24" si="23">K18*T18</f>
        <v>380000</v>
      </c>
      <c r="AE18" s="106">
        <f t="shared" ref="AE18:AE24" si="24">L18*T18</f>
        <v>570000</v>
      </c>
      <c r="AF18" s="106">
        <f t="shared" ref="AF18:AF24" si="25">M18*T18</f>
        <v>798000</v>
      </c>
      <c r="AG18" s="106">
        <f t="shared" ref="AG18:AG24" si="26">N18*T18</f>
        <v>798000</v>
      </c>
      <c r="AH18" s="106">
        <f t="shared" ref="AH18:AH24" si="27">O18*T18</f>
        <v>912000</v>
      </c>
      <c r="AI18" s="106">
        <f t="shared" ref="AI18:AI24" si="28">P18*T18</f>
        <v>2736000</v>
      </c>
      <c r="AJ18" s="106">
        <f t="shared" ref="AJ18:AJ24" si="29">Q18*T18</f>
        <v>0</v>
      </c>
      <c r="AK18" s="86">
        <f>R18*T18</f>
        <v>6270000</v>
      </c>
      <c r="AL18" s="94">
        <f t="shared" ref="AL18:AL24" si="30">H18*T18</f>
        <v>15651516.000000002</v>
      </c>
    </row>
    <row r="19" spans="1:38" s="79" customFormat="1" ht="17.25" customHeight="1" x14ac:dyDescent="0.3">
      <c r="A19" s="247" t="s">
        <v>50</v>
      </c>
      <c r="B19" s="135" t="s">
        <v>37</v>
      </c>
      <c r="C19" s="162">
        <v>84.98</v>
      </c>
      <c r="D19" s="135">
        <v>36.130000000000003</v>
      </c>
      <c r="E19" s="135" t="s">
        <v>38</v>
      </c>
      <c r="F19" s="136">
        <v>78</v>
      </c>
      <c r="G19" s="137">
        <v>11830</v>
      </c>
      <c r="H19" s="159">
        <f t="shared" ref="H19:H24" si="31">$D$18*G19</f>
        <v>427417.9</v>
      </c>
      <c r="I19" s="415"/>
      <c r="J19" s="138">
        <v>2000</v>
      </c>
      <c r="K19" s="138">
        <v>10000</v>
      </c>
      <c r="L19" s="139">
        <v>15000</v>
      </c>
      <c r="M19" s="140">
        <v>22000</v>
      </c>
      <c r="N19" s="138">
        <f t="shared" si="12"/>
        <v>22000</v>
      </c>
      <c r="O19" s="138">
        <v>25000</v>
      </c>
      <c r="P19" s="141">
        <v>75000</v>
      </c>
      <c r="Q19" s="142"/>
      <c r="R19" s="143">
        <f t="shared" si="13"/>
        <v>171000</v>
      </c>
      <c r="S19" s="248">
        <f t="shared" ref="S19:S24" si="32">SUM(U19:AB19)</f>
        <v>0.40007683346907086</v>
      </c>
      <c r="T19" s="104">
        <f>[3]모집차수별세부매출!K54</f>
        <v>54</v>
      </c>
      <c r="U19" s="105">
        <f t="shared" si="14"/>
        <v>4.679261210164572E-3</v>
      </c>
      <c r="V19" s="105">
        <f t="shared" si="15"/>
        <v>2.3396306050822858E-2</v>
      </c>
      <c r="W19" s="105">
        <f t="shared" si="16"/>
        <v>3.5094459076234291E-2</v>
      </c>
      <c r="X19" s="105">
        <f t="shared" si="17"/>
        <v>5.1471873311810287E-2</v>
      </c>
      <c r="Y19" s="105">
        <f t="shared" si="18"/>
        <v>5.1471873311810287E-2</v>
      </c>
      <c r="Z19" s="105">
        <f t="shared" si="19"/>
        <v>5.849076512705715E-2</v>
      </c>
      <c r="AA19" s="105">
        <f t="shared" si="20"/>
        <v>0.17547229538117143</v>
      </c>
      <c r="AB19" s="105">
        <f t="shared" si="21"/>
        <v>0</v>
      </c>
      <c r="AC19" s="106">
        <f t="shared" si="22"/>
        <v>108000</v>
      </c>
      <c r="AD19" s="106">
        <f t="shared" si="23"/>
        <v>540000</v>
      </c>
      <c r="AE19" s="106">
        <f t="shared" si="24"/>
        <v>810000</v>
      </c>
      <c r="AF19" s="106">
        <f t="shared" si="25"/>
        <v>1188000</v>
      </c>
      <c r="AG19" s="106">
        <f t="shared" si="26"/>
        <v>1188000</v>
      </c>
      <c r="AH19" s="106">
        <f t="shared" si="27"/>
        <v>1350000</v>
      </c>
      <c r="AI19" s="106">
        <f t="shared" si="28"/>
        <v>4050000</v>
      </c>
      <c r="AJ19" s="106">
        <f t="shared" si="29"/>
        <v>0</v>
      </c>
      <c r="AK19" s="86">
        <f t="shared" ref="AK19:AK24" si="33">R19*T19</f>
        <v>9234000</v>
      </c>
      <c r="AL19" s="94">
        <f t="shared" si="30"/>
        <v>23080566.600000001</v>
      </c>
    </row>
    <row r="20" spans="1:38" s="79" customFormat="1" ht="17.25" customHeight="1" x14ac:dyDescent="0.3">
      <c r="A20" s="247" t="s">
        <v>51</v>
      </c>
      <c r="B20" s="135" t="s">
        <v>40</v>
      </c>
      <c r="C20" s="162">
        <v>84.98</v>
      </c>
      <c r="D20" s="135">
        <v>36.130000000000003</v>
      </c>
      <c r="E20" s="135" t="s">
        <v>41</v>
      </c>
      <c r="F20" s="136">
        <v>104</v>
      </c>
      <c r="G20" s="137">
        <v>12720</v>
      </c>
      <c r="H20" s="159">
        <f t="shared" si="31"/>
        <v>459573.60000000003</v>
      </c>
      <c r="I20" s="415"/>
      <c r="J20" s="138">
        <v>2000</v>
      </c>
      <c r="K20" s="138">
        <v>10000</v>
      </c>
      <c r="L20" s="139">
        <v>15000</v>
      </c>
      <c r="M20" s="140">
        <v>23000</v>
      </c>
      <c r="N20" s="138">
        <f t="shared" si="12"/>
        <v>23000</v>
      </c>
      <c r="O20" s="138">
        <v>27000</v>
      </c>
      <c r="P20" s="141">
        <v>84000</v>
      </c>
      <c r="Q20" s="142"/>
      <c r="R20" s="143">
        <f t="shared" si="13"/>
        <v>184000</v>
      </c>
      <c r="S20" s="248">
        <f t="shared" si="32"/>
        <v>0.40037112662694285</v>
      </c>
      <c r="T20" s="104">
        <f>[3]모집차수별세부매출!K55</f>
        <v>49</v>
      </c>
      <c r="U20" s="105">
        <f t="shared" si="14"/>
        <v>4.3518600720319879E-3</v>
      </c>
      <c r="V20" s="105">
        <f t="shared" si="15"/>
        <v>2.1759300360159939E-2</v>
      </c>
      <c r="W20" s="105">
        <f t="shared" si="16"/>
        <v>3.2638950540239908E-2</v>
      </c>
      <c r="X20" s="105">
        <f t="shared" si="17"/>
        <v>5.0046390828367857E-2</v>
      </c>
      <c r="Y20" s="105">
        <f t="shared" si="18"/>
        <v>5.0046390828367857E-2</v>
      </c>
      <c r="Z20" s="105">
        <f t="shared" si="19"/>
        <v>5.8750110972431831E-2</v>
      </c>
      <c r="AA20" s="105">
        <f t="shared" si="20"/>
        <v>0.18277812302534349</v>
      </c>
      <c r="AB20" s="105">
        <f t="shared" si="21"/>
        <v>0</v>
      </c>
      <c r="AC20" s="106">
        <f t="shared" si="22"/>
        <v>98000</v>
      </c>
      <c r="AD20" s="106">
        <f t="shared" si="23"/>
        <v>490000</v>
      </c>
      <c r="AE20" s="106">
        <f t="shared" si="24"/>
        <v>735000</v>
      </c>
      <c r="AF20" s="106">
        <f t="shared" si="25"/>
        <v>1127000</v>
      </c>
      <c r="AG20" s="106">
        <f t="shared" si="26"/>
        <v>1127000</v>
      </c>
      <c r="AH20" s="106">
        <f t="shared" si="27"/>
        <v>1323000</v>
      </c>
      <c r="AI20" s="106">
        <f t="shared" si="28"/>
        <v>4116000</v>
      </c>
      <c r="AJ20" s="106">
        <f t="shared" si="29"/>
        <v>0</v>
      </c>
      <c r="AK20" s="86">
        <f t="shared" si="33"/>
        <v>9016000</v>
      </c>
      <c r="AL20" s="94">
        <f t="shared" si="30"/>
        <v>22519106.400000002</v>
      </c>
    </row>
    <row r="21" spans="1:38" s="79" customFormat="1" ht="17.25" customHeight="1" x14ac:dyDescent="0.3">
      <c r="A21" s="247" t="s">
        <v>52</v>
      </c>
      <c r="B21" s="152" t="s">
        <v>53</v>
      </c>
      <c r="C21" s="162">
        <v>84.98</v>
      </c>
      <c r="D21" s="135">
        <v>36.130000000000003</v>
      </c>
      <c r="E21" s="135" t="s">
        <v>54</v>
      </c>
      <c r="F21" s="136">
        <v>59</v>
      </c>
      <c r="G21" s="137">
        <v>13430</v>
      </c>
      <c r="H21" s="159">
        <f t="shared" si="31"/>
        <v>485225.9</v>
      </c>
      <c r="I21" s="415"/>
      <c r="J21" s="138">
        <v>2000</v>
      </c>
      <c r="K21" s="138">
        <v>10000</v>
      </c>
      <c r="L21" s="139">
        <v>15000</v>
      </c>
      <c r="M21" s="140">
        <v>25000</v>
      </c>
      <c r="N21" s="138">
        <f t="shared" si="12"/>
        <v>25000</v>
      </c>
      <c r="O21" s="138">
        <v>28000</v>
      </c>
      <c r="P21" s="141">
        <v>90000</v>
      </c>
      <c r="Q21" s="142"/>
      <c r="R21" s="143">
        <f t="shared" si="13"/>
        <v>195000</v>
      </c>
      <c r="S21" s="248">
        <f t="shared" si="32"/>
        <v>0.40187467321921599</v>
      </c>
      <c r="T21" s="104">
        <f>[3]모집차수별세부매출!K56</f>
        <v>47</v>
      </c>
      <c r="U21" s="105">
        <f t="shared" si="14"/>
        <v>4.1217915201970873E-3</v>
      </c>
      <c r="V21" s="105">
        <f t="shared" si="15"/>
        <v>2.0608957600985436E-2</v>
      </c>
      <c r="W21" s="105">
        <f t="shared" si="16"/>
        <v>3.0913436401478155E-2</v>
      </c>
      <c r="X21" s="105">
        <f t="shared" si="17"/>
        <v>5.1522394002463591E-2</v>
      </c>
      <c r="Y21" s="105">
        <f t="shared" si="18"/>
        <v>5.1522394002463591E-2</v>
      </c>
      <c r="Z21" s="105">
        <f t="shared" si="19"/>
        <v>5.7705081282759224E-2</v>
      </c>
      <c r="AA21" s="105">
        <f t="shared" si="20"/>
        <v>0.18548061840886892</v>
      </c>
      <c r="AB21" s="105">
        <f t="shared" si="21"/>
        <v>0</v>
      </c>
      <c r="AC21" s="106">
        <f t="shared" si="22"/>
        <v>94000</v>
      </c>
      <c r="AD21" s="106">
        <f t="shared" si="23"/>
        <v>470000</v>
      </c>
      <c r="AE21" s="106">
        <f t="shared" si="24"/>
        <v>705000</v>
      </c>
      <c r="AF21" s="106">
        <f t="shared" si="25"/>
        <v>1175000</v>
      </c>
      <c r="AG21" s="106">
        <f t="shared" si="26"/>
        <v>1175000</v>
      </c>
      <c r="AH21" s="106">
        <f t="shared" si="27"/>
        <v>1316000</v>
      </c>
      <c r="AI21" s="106">
        <f t="shared" si="28"/>
        <v>4230000</v>
      </c>
      <c r="AJ21" s="106">
        <f t="shared" si="29"/>
        <v>0</v>
      </c>
      <c r="AK21" s="86">
        <f t="shared" si="33"/>
        <v>9165000</v>
      </c>
      <c r="AL21" s="94">
        <f t="shared" si="30"/>
        <v>22805617.300000001</v>
      </c>
    </row>
    <row r="22" spans="1:38" s="79" customFormat="1" ht="17.25" customHeight="1" x14ac:dyDescent="0.3">
      <c r="A22" s="247" t="s">
        <v>55</v>
      </c>
      <c r="B22" s="152" t="s">
        <v>56</v>
      </c>
      <c r="C22" s="162">
        <v>84.98</v>
      </c>
      <c r="D22" s="135">
        <v>36.130000000000003</v>
      </c>
      <c r="E22" s="135" t="s">
        <v>57</v>
      </c>
      <c r="F22" s="136">
        <v>65</v>
      </c>
      <c r="G22" s="137">
        <v>14000</v>
      </c>
      <c r="H22" s="159">
        <f t="shared" si="31"/>
        <v>505820.00000000006</v>
      </c>
      <c r="I22" s="415"/>
      <c r="J22" s="138">
        <v>2000</v>
      </c>
      <c r="K22" s="138">
        <v>10000</v>
      </c>
      <c r="L22" s="139">
        <v>15000</v>
      </c>
      <c r="M22" s="140">
        <v>26000</v>
      </c>
      <c r="N22" s="138">
        <f t="shared" si="12"/>
        <v>26000</v>
      </c>
      <c r="O22" s="138">
        <v>29000</v>
      </c>
      <c r="P22" s="141">
        <v>95000</v>
      </c>
      <c r="Q22" s="142"/>
      <c r="R22" s="143">
        <f t="shared" si="13"/>
        <v>203000</v>
      </c>
      <c r="S22" s="248">
        <f t="shared" si="32"/>
        <v>0.40132853584278994</v>
      </c>
      <c r="T22" s="104">
        <f>[3]모집차수별세부매출!K57</f>
        <v>53</v>
      </c>
      <c r="U22" s="105">
        <f t="shared" si="14"/>
        <v>3.9539757225890626E-3</v>
      </c>
      <c r="V22" s="105">
        <f t="shared" si="15"/>
        <v>1.9769878612945314E-2</v>
      </c>
      <c r="W22" s="105">
        <f t="shared" si="16"/>
        <v>2.9654817919417972E-2</v>
      </c>
      <c r="X22" s="105">
        <f t="shared" si="17"/>
        <v>5.1401684393657818E-2</v>
      </c>
      <c r="Y22" s="105">
        <f t="shared" si="18"/>
        <v>5.1401684393657818E-2</v>
      </c>
      <c r="Z22" s="105">
        <f t="shared" si="19"/>
        <v>5.7332647977541409E-2</v>
      </c>
      <c r="AA22" s="105">
        <f t="shared" si="20"/>
        <v>0.1878138468229805</v>
      </c>
      <c r="AB22" s="105">
        <f t="shared" si="21"/>
        <v>0</v>
      </c>
      <c r="AC22" s="106">
        <f t="shared" si="22"/>
        <v>106000</v>
      </c>
      <c r="AD22" s="106">
        <f t="shared" si="23"/>
        <v>530000</v>
      </c>
      <c r="AE22" s="106">
        <f t="shared" si="24"/>
        <v>795000</v>
      </c>
      <c r="AF22" s="106">
        <f t="shared" si="25"/>
        <v>1378000</v>
      </c>
      <c r="AG22" s="106">
        <f t="shared" si="26"/>
        <v>1378000</v>
      </c>
      <c r="AH22" s="106">
        <f t="shared" si="27"/>
        <v>1537000</v>
      </c>
      <c r="AI22" s="106">
        <f t="shared" si="28"/>
        <v>5035000</v>
      </c>
      <c r="AJ22" s="106">
        <f t="shared" si="29"/>
        <v>0</v>
      </c>
      <c r="AK22" s="86">
        <f t="shared" si="33"/>
        <v>10759000</v>
      </c>
      <c r="AL22" s="94">
        <f t="shared" si="30"/>
        <v>26808460.000000004</v>
      </c>
    </row>
    <row r="23" spans="1:38" s="79" customFormat="1" ht="17.25" customHeight="1" x14ac:dyDescent="0.3">
      <c r="A23" s="247" t="s">
        <v>58</v>
      </c>
      <c r="B23" s="152" t="s">
        <v>59</v>
      </c>
      <c r="C23" s="162">
        <v>84.98</v>
      </c>
      <c r="D23" s="135">
        <v>36.130000000000003</v>
      </c>
      <c r="E23" s="135" t="s">
        <v>60</v>
      </c>
      <c r="F23" s="136">
        <v>62</v>
      </c>
      <c r="G23" s="137">
        <v>15270</v>
      </c>
      <c r="H23" s="159">
        <f t="shared" si="31"/>
        <v>551705.10000000009</v>
      </c>
      <c r="I23" s="415"/>
      <c r="J23" s="138">
        <v>2000</v>
      </c>
      <c r="K23" s="138">
        <v>10000</v>
      </c>
      <c r="L23" s="139">
        <v>15000</v>
      </c>
      <c r="M23" s="140">
        <v>28000</v>
      </c>
      <c r="N23" s="138">
        <f t="shared" si="12"/>
        <v>28000</v>
      </c>
      <c r="O23" s="138">
        <v>32000</v>
      </c>
      <c r="P23" s="141">
        <v>106000</v>
      </c>
      <c r="Q23" s="142"/>
      <c r="R23" s="143">
        <f t="shared" si="13"/>
        <v>221000</v>
      </c>
      <c r="S23" s="248">
        <f t="shared" si="32"/>
        <v>0.4005763223867243</v>
      </c>
      <c r="T23" s="104">
        <f>[3]모집차수별세부매출!K58</f>
        <v>53</v>
      </c>
      <c r="U23" s="105">
        <f t="shared" si="14"/>
        <v>3.625125089472618E-3</v>
      </c>
      <c r="V23" s="105">
        <f t="shared" si="15"/>
        <v>1.812562544736309E-2</v>
      </c>
      <c r="W23" s="105">
        <f t="shared" si="16"/>
        <v>2.7188438171044636E-2</v>
      </c>
      <c r="X23" s="105">
        <f t="shared" si="17"/>
        <v>5.0751751252616654E-2</v>
      </c>
      <c r="Y23" s="105">
        <f t="shared" si="18"/>
        <v>5.0751751252616654E-2</v>
      </c>
      <c r="Z23" s="105">
        <f t="shared" si="19"/>
        <v>5.8002001431561888E-2</v>
      </c>
      <c r="AA23" s="105">
        <f t="shared" si="20"/>
        <v>0.19213162974204875</v>
      </c>
      <c r="AB23" s="105">
        <f t="shared" si="21"/>
        <v>0</v>
      </c>
      <c r="AC23" s="106">
        <f t="shared" si="22"/>
        <v>106000</v>
      </c>
      <c r="AD23" s="106">
        <f t="shared" si="23"/>
        <v>530000</v>
      </c>
      <c r="AE23" s="106">
        <f t="shared" si="24"/>
        <v>795000</v>
      </c>
      <c r="AF23" s="106">
        <f t="shared" si="25"/>
        <v>1484000</v>
      </c>
      <c r="AG23" s="106">
        <f t="shared" si="26"/>
        <v>1484000</v>
      </c>
      <c r="AH23" s="106">
        <f t="shared" si="27"/>
        <v>1696000</v>
      </c>
      <c r="AI23" s="106">
        <f t="shared" si="28"/>
        <v>5618000</v>
      </c>
      <c r="AJ23" s="106">
        <f t="shared" si="29"/>
        <v>0</v>
      </c>
      <c r="AK23" s="86">
        <f t="shared" si="33"/>
        <v>11713000</v>
      </c>
      <c r="AL23" s="94">
        <f t="shared" si="30"/>
        <v>29240370.300000004</v>
      </c>
    </row>
    <row r="24" spans="1:38" s="79" customFormat="1" ht="17.25" customHeight="1" x14ac:dyDescent="0.3">
      <c r="A24" s="247" t="s">
        <v>61</v>
      </c>
      <c r="B24" s="152" t="s">
        <v>62</v>
      </c>
      <c r="C24" s="162">
        <v>84.98</v>
      </c>
      <c r="D24" s="135">
        <v>36.130000000000003</v>
      </c>
      <c r="E24" s="135" t="s">
        <v>63</v>
      </c>
      <c r="F24" s="136">
        <v>44</v>
      </c>
      <c r="G24" s="137">
        <v>15650</v>
      </c>
      <c r="H24" s="159">
        <f t="shared" si="31"/>
        <v>565434.5</v>
      </c>
      <c r="I24" s="415"/>
      <c r="J24" s="138">
        <v>2000</v>
      </c>
      <c r="K24" s="138">
        <v>10000</v>
      </c>
      <c r="L24" s="139">
        <v>15000</v>
      </c>
      <c r="M24" s="140">
        <v>29000</v>
      </c>
      <c r="N24" s="138">
        <f t="shared" si="12"/>
        <v>29000</v>
      </c>
      <c r="O24" s="138">
        <v>32000</v>
      </c>
      <c r="P24" s="141">
        <v>110000</v>
      </c>
      <c r="Q24" s="142"/>
      <c r="R24" s="143">
        <f t="shared" si="13"/>
        <v>227000</v>
      </c>
      <c r="S24" s="248">
        <f t="shared" si="32"/>
        <v>0.40146117720089591</v>
      </c>
      <c r="T24" s="104">
        <f>[3]모집차수별세부매출!K59</f>
        <v>39</v>
      </c>
      <c r="U24" s="105">
        <f t="shared" si="14"/>
        <v>3.5371028828272769E-3</v>
      </c>
      <c r="V24" s="105">
        <f t="shared" si="15"/>
        <v>1.7685514414136384E-2</v>
      </c>
      <c r="W24" s="105">
        <f t="shared" si="16"/>
        <v>2.6528271621204576E-2</v>
      </c>
      <c r="X24" s="105">
        <f t="shared" si="17"/>
        <v>5.1287991800995518E-2</v>
      </c>
      <c r="Y24" s="105">
        <f t="shared" si="18"/>
        <v>5.1287991800995518E-2</v>
      </c>
      <c r="Z24" s="105">
        <f t="shared" si="19"/>
        <v>5.659364612523643E-2</v>
      </c>
      <c r="AA24" s="105">
        <f t="shared" si="20"/>
        <v>0.19454065855550023</v>
      </c>
      <c r="AB24" s="105">
        <f t="shared" si="21"/>
        <v>0</v>
      </c>
      <c r="AC24" s="106">
        <f t="shared" si="22"/>
        <v>78000</v>
      </c>
      <c r="AD24" s="106">
        <f t="shared" si="23"/>
        <v>390000</v>
      </c>
      <c r="AE24" s="106">
        <f t="shared" si="24"/>
        <v>585000</v>
      </c>
      <c r="AF24" s="106">
        <f t="shared" si="25"/>
        <v>1131000</v>
      </c>
      <c r="AG24" s="106">
        <f t="shared" si="26"/>
        <v>1131000</v>
      </c>
      <c r="AH24" s="106">
        <f t="shared" si="27"/>
        <v>1248000</v>
      </c>
      <c r="AI24" s="106">
        <f t="shared" si="28"/>
        <v>4290000</v>
      </c>
      <c r="AJ24" s="106">
        <f t="shared" si="29"/>
        <v>0</v>
      </c>
      <c r="AK24" s="86">
        <f t="shared" si="33"/>
        <v>8853000</v>
      </c>
      <c r="AL24" s="94">
        <f t="shared" si="30"/>
        <v>22051945.5</v>
      </c>
    </row>
    <row r="25" spans="1:38" s="79" customFormat="1" ht="17.25" customHeight="1" x14ac:dyDescent="0.3">
      <c r="A25" s="411"/>
      <c r="B25" s="412"/>
      <c r="C25" s="412"/>
      <c r="D25" s="412"/>
      <c r="E25" s="144" t="s">
        <v>115</v>
      </c>
      <c r="F25" s="145">
        <f>SUM(F18:F24)</f>
        <v>462</v>
      </c>
      <c r="G25" s="413"/>
      <c r="H25" s="414"/>
      <c r="I25" s="414"/>
      <c r="J25" s="414"/>
      <c r="K25" s="414"/>
      <c r="L25" s="414"/>
      <c r="M25" s="146"/>
      <c r="N25" s="147"/>
      <c r="O25" s="147"/>
      <c r="P25" s="141"/>
      <c r="Q25" s="149"/>
      <c r="R25" s="143"/>
      <c r="S25" s="249"/>
      <c r="T25" s="116">
        <f>SUM(T18:T24)</f>
        <v>333</v>
      </c>
      <c r="U25" s="84"/>
      <c r="V25" s="84"/>
      <c r="W25" s="84"/>
      <c r="X25" s="84"/>
      <c r="Y25" s="84"/>
      <c r="Z25" s="84"/>
      <c r="AA25" s="84"/>
      <c r="AB25" s="84"/>
      <c r="AC25" s="117">
        <f t="shared" ref="AC25:AL25" si="34">SUM(AC18:AC24)</f>
        <v>666000</v>
      </c>
      <c r="AD25" s="117">
        <f t="shared" si="34"/>
        <v>3330000</v>
      </c>
      <c r="AE25" s="117">
        <f t="shared" si="34"/>
        <v>4995000</v>
      </c>
      <c r="AF25" s="117">
        <f t="shared" si="34"/>
        <v>8281000</v>
      </c>
      <c r="AG25" s="117">
        <f t="shared" si="34"/>
        <v>8281000</v>
      </c>
      <c r="AH25" s="117">
        <f t="shared" si="34"/>
        <v>9382000</v>
      </c>
      <c r="AI25" s="117">
        <f t="shared" si="34"/>
        <v>30075000</v>
      </c>
      <c r="AJ25" s="117">
        <f t="shared" si="34"/>
        <v>0</v>
      </c>
      <c r="AK25" s="120">
        <f t="shared" si="34"/>
        <v>65010000</v>
      </c>
      <c r="AL25" s="120">
        <f t="shared" si="34"/>
        <v>162157582.09999999</v>
      </c>
    </row>
    <row r="26" spans="1:38" s="79" customFormat="1" ht="17.25" customHeight="1" x14ac:dyDescent="0.3">
      <c r="A26" s="247" t="s">
        <v>64</v>
      </c>
      <c r="B26" s="135" t="s">
        <v>33</v>
      </c>
      <c r="C26" s="162">
        <v>84.98</v>
      </c>
      <c r="D26" s="135">
        <v>36.130000000000003</v>
      </c>
      <c r="E26" s="135" t="s">
        <v>34</v>
      </c>
      <c r="F26" s="136">
        <v>3</v>
      </c>
      <c r="G26" s="137">
        <v>11400</v>
      </c>
      <c r="H26" s="159">
        <f>$D$26*G26</f>
        <v>411882.00000000006</v>
      </c>
      <c r="I26" s="415" t="s">
        <v>5</v>
      </c>
      <c r="J26" s="138">
        <v>2000</v>
      </c>
      <c r="K26" s="138">
        <v>10000</v>
      </c>
      <c r="L26" s="139">
        <v>15000</v>
      </c>
      <c r="M26" s="140">
        <v>21000</v>
      </c>
      <c r="N26" s="138">
        <f t="shared" ref="N26:N32" si="35">ROUNDUP((H26*$T$4),-3)</f>
        <v>21000</v>
      </c>
      <c r="O26" s="138">
        <v>24000</v>
      </c>
      <c r="P26" s="141">
        <v>72000</v>
      </c>
      <c r="Q26" s="142"/>
      <c r="R26" s="143">
        <f t="shared" ref="R26:R32" si="36">SUM(J26:Q26)</f>
        <v>165000</v>
      </c>
      <c r="S26" s="248">
        <f t="shared" ref="S26:S32" si="37">SUM(U26:AB26)</f>
        <v>0.40060017189389185</v>
      </c>
      <c r="T26" s="104">
        <f>[3]모집차수별세부매출!K61</f>
        <v>2</v>
      </c>
      <c r="U26" s="105">
        <f t="shared" ref="U26:U32" si="38">(J26/H26)</f>
        <v>4.8557596593199019E-3</v>
      </c>
      <c r="V26" s="105">
        <f t="shared" ref="V26:V32" si="39">(K26/H26)</f>
        <v>2.427879829659951E-2</v>
      </c>
      <c r="W26" s="105">
        <f t="shared" ref="W26:W32" si="40">(L26/H26)</f>
        <v>3.6418197444899263E-2</v>
      </c>
      <c r="X26" s="105">
        <f t="shared" ref="X26:X32" si="41">(M26/H26)</f>
        <v>5.0985476422858965E-2</v>
      </c>
      <c r="Y26" s="105">
        <f t="shared" ref="Y26:Y32" si="42">(N26/H26)</f>
        <v>5.0985476422858965E-2</v>
      </c>
      <c r="Z26" s="105">
        <f t="shared" ref="Z26:Z32" si="43">(O26/H26)</f>
        <v>5.8269115911838816E-2</v>
      </c>
      <c r="AA26" s="105">
        <f t="shared" ref="AA26:AA32" si="44">(P26/H26)</f>
        <v>0.17480734773551646</v>
      </c>
      <c r="AB26" s="105">
        <f t="shared" ref="AB26:AB32" si="45">(Q26/H26)</f>
        <v>0</v>
      </c>
      <c r="AC26" s="106">
        <f t="shared" ref="AC26:AC32" si="46">J26*T26</f>
        <v>4000</v>
      </c>
      <c r="AD26" s="106">
        <f t="shared" ref="AD26:AD32" si="47">K26*T26</f>
        <v>20000</v>
      </c>
      <c r="AE26" s="106">
        <f t="shared" ref="AE26:AE32" si="48">L26*T26</f>
        <v>30000</v>
      </c>
      <c r="AF26" s="106">
        <f t="shared" ref="AF26:AF32" si="49">M26*T26</f>
        <v>42000</v>
      </c>
      <c r="AG26" s="106">
        <f t="shared" ref="AG26:AG32" si="50">N26*T26</f>
        <v>42000</v>
      </c>
      <c r="AH26" s="106">
        <f t="shared" ref="AH26:AH32" si="51">O26*T26</f>
        <v>48000</v>
      </c>
      <c r="AI26" s="106">
        <f t="shared" ref="AI26:AI32" si="52">P26*T26</f>
        <v>144000</v>
      </c>
      <c r="AJ26" s="106">
        <f t="shared" ref="AJ26:AJ32" si="53">Q26*T26</f>
        <v>0</v>
      </c>
      <c r="AK26" s="86">
        <f>R26*T26</f>
        <v>330000</v>
      </c>
      <c r="AL26" s="94">
        <f t="shared" ref="AL26:AL32" si="54">H26*T26</f>
        <v>823764.00000000012</v>
      </c>
    </row>
    <row r="27" spans="1:38" s="79" customFormat="1" ht="17.25" customHeight="1" x14ac:dyDescent="0.3">
      <c r="A27" s="247" t="s">
        <v>65</v>
      </c>
      <c r="B27" s="135" t="s">
        <v>37</v>
      </c>
      <c r="C27" s="162">
        <v>84.98</v>
      </c>
      <c r="D27" s="135">
        <v>36.130000000000003</v>
      </c>
      <c r="E27" s="135" t="s">
        <v>38</v>
      </c>
      <c r="F27" s="136">
        <v>6</v>
      </c>
      <c r="G27" s="137">
        <v>11830</v>
      </c>
      <c r="H27" s="159">
        <f t="shared" ref="H27:H32" si="55">$D$26*G27</f>
        <v>427417.9</v>
      </c>
      <c r="I27" s="415"/>
      <c r="J27" s="138">
        <v>2000</v>
      </c>
      <c r="K27" s="138">
        <v>10000</v>
      </c>
      <c r="L27" s="139">
        <v>15000</v>
      </c>
      <c r="M27" s="140">
        <v>22000</v>
      </c>
      <c r="N27" s="138">
        <f t="shared" si="35"/>
        <v>22000</v>
      </c>
      <c r="O27" s="138">
        <v>25000</v>
      </c>
      <c r="P27" s="141">
        <v>75000</v>
      </c>
      <c r="Q27" s="142"/>
      <c r="R27" s="143">
        <f t="shared" si="36"/>
        <v>171000</v>
      </c>
      <c r="S27" s="248">
        <f t="shared" si="37"/>
        <v>0.40007683346907086</v>
      </c>
      <c r="T27" s="104">
        <f>[3]모집차수별세부매출!K62</f>
        <v>4</v>
      </c>
      <c r="U27" s="105">
        <f t="shared" si="38"/>
        <v>4.679261210164572E-3</v>
      </c>
      <c r="V27" s="105">
        <f t="shared" si="39"/>
        <v>2.3396306050822858E-2</v>
      </c>
      <c r="W27" s="105">
        <f t="shared" si="40"/>
        <v>3.5094459076234291E-2</v>
      </c>
      <c r="X27" s="105">
        <f t="shared" si="41"/>
        <v>5.1471873311810287E-2</v>
      </c>
      <c r="Y27" s="105">
        <f t="shared" si="42"/>
        <v>5.1471873311810287E-2</v>
      </c>
      <c r="Z27" s="105">
        <f t="shared" si="43"/>
        <v>5.849076512705715E-2</v>
      </c>
      <c r="AA27" s="105">
        <f t="shared" si="44"/>
        <v>0.17547229538117143</v>
      </c>
      <c r="AB27" s="105">
        <f t="shared" si="45"/>
        <v>0</v>
      </c>
      <c r="AC27" s="106">
        <f t="shared" si="46"/>
        <v>8000</v>
      </c>
      <c r="AD27" s="106">
        <f t="shared" si="47"/>
        <v>40000</v>
      </c>
      <c r="AE27" s="106">
        <f t="shared" si="48"/>
        <v>60000</v>
      </c>
      <c r="AF27" s="106">
        <f t="shared" si="49"/>
        <v>88000</v>
      </c>
      <c r="AG27" s="106">
        <f t="shared" si="50"/>
        <v>88000</v>
      </c>
      <c r="AH27" s="106">
        <f t="shared" si="51"/>
        <v>100000</v>
      </c>
      <c r="AI27" s="106">
        <f t="shared" si="52"/>
        <v>300000</v>
      </c>
      <c r="AJ27" s="106">
        <f t="shared" si="53"/>
        <v>0</v>
      </c>
      <c r="AK27" s="86">
        <f t="shared" ref="AK27:AK32" si="56">R27*T27</f>
        <v>684000</v>
      </c>
      <c r="AL27" s="94">
        <f t="shared" si="54"/>
        <v>1709671.6</v>
      </c>
    </row>
    <row r="28" spans="1:38" s="79" customFormat="1" ht="17.25" customHeight="1" x14ac:dyDescent="0.3">
      <c r="A28" s="247" t="s">
        <v>66</v>
      </c>
      <c r="B28" s="135" t="s">
        <v>40</v>
      </c>
      <c r="C28" s="162">
        <v>84.98</v>
      </c>
      <c r="D28" s="135">
        <v>36.130000000000003</v>
      </c>
      <c r="E28" s="135" t="s">
        <v>41</v>
      </c>
      <c r="F28" s="136">
        <v>8</v>
      </c>
      <c r="G28" s="137">
        <v>12720</v>
      </c>
      <c r="H28" s="159">
        <f t="shared" si="55"/>
        <v>459573.60000000003</v>
      </c>
      <c r="I28" s="415"/>
      <c r="J28" s="138">
        <v>2000</v>
      </c>
      <c r="K28" s="138">
        <v>10000</v>
      </c>
      <c r="L28" s="139">
        <v>15000</v>
      </c>
      <c r="M28" s="140">
        <v>23000</v>
      </c>
      <c r="N28" s="138">
        <f t="shared" si="35"/>
        <v>23000</v>
      </c>
      <c r="O28" s="138">
        <v>27000</v>
      </c>
      <c r="P28" s="141">
        <v>84000</v>
      </c>
      <c r="Q28" s="142"/>
      <c r="R28" s="143">
        <f t="shared" si="36"/>
        <v>184000</v>
      </c>
      <c r="S28" s="248">
        <f t="shared" si="37"/>
        <v>0.40037112662694285</v>
      </c>
      <c r="T28" s="104">
        <f>[3]모집차수별세부매출!K63</f>
        <v>4</v>
      </c>
      <c r="U28" s="105">
        <f t="shared" si="38"/>
        <v>4.3518600720319879E-3</v>
      </c>
      <c r="V28" s="105">
        <f t="shared" si="39"/>
        <v>2.1759300360159939E-2</v>
      </c>
      <c r="W28" s="105">
        <f t="shared" si="40"/>
        <v>3.2638950540239908E-2</v>
      </c>
      <c r="X28" s="105">
        <f t="shared" si="41"/>
        <v>5.0046390828367857E-2</v>
      </c>
      <c r="Y28" s="105">
        <f t="shared" si="42"/>
        <v>5.0046390828367857E-2</v>
      </c>
      <c r="Z28" s="105">
        <f t="shared" si="43"/>
        <v>5.8750110972431831E-2</v>
      </c>
      <c r="AA28" s="105">
        <f t="shared" si="44"/>
        <v>0.18277812302534349</v>
      </c>
      <c r="AB28" s="105">
        <f t="shared" si="45"/>
        <v>0</v>
      </c>
      <c r="AC28" s="106">
        <f t="shared" si="46"/>
        <v>8000</v>
      </c>
      <c r="AD28" s="106">
        <f t="shared" si="47"/>
        <v>40000</v>
      </c>
      <c r="AE28" s="106">
        <f t="shared" si="48"/>
        <v>60000</v>
      </c>
      <c r="AF28" s="106">
        <f t="shared" si="49"/>
        <v>92000</v>
      </c>
      <c r="AG28" s="106">
        <f t="shared" si="50"/>
        <v>92000</v>
      </c>
      <c r="AH28" s="106">
        <f t="shared" si="51"/>
        <v>108000</v>
      </c>
      <c r="AI28" s="106">
        <f t="shared" si="52"/>
        <v>336000</v>
      </c>
      <c r="AJ28" s="106">
        <f t="shared" si="53"/>
        <v>0</v>
      </c>
      <c r="AK28" s="86">
        <f t="shared" si="56"/>
        <v>736000</v>
      </c>
      <c r="AL28" s="94">
        <f t="shared" si="54"/>
        <v>1838294.4000000001</v>
      </c>
    </row>
    <row r="29" spans="1:38" s="79" customFormat="1" ht="17.25" customHeight="1" x14ac:dyDescent="0.3">
      <c r="A29" s="247" t="s">
        <v>67</v>
      </c>
      <c r="B29" s="152" t="s">
        <v>53</v>
      </c>
      <c r="C29" s="162">
        <v>84.98</v>
      </c>
      <c r="D29" s="135">
        <v>36.130000000000003</v>
      </c>
      <c r="E29" s="135" t="s">
        <v>54</v>
      </c>
      <c r="F29" s="136">
        <v>5</v>
      </c>
      <c r="G29" s="137">
        <v>13430</v>
      </c>
      <c r="H29" s="159">
        <f t="shared" si="55"/>
        <v>485225.9</v>
      </c>
      <c r="I29" s="415"/>
      <c r="J29" s="138">
        <v>2000</v>
      </c>
      <c r="K29" s="138">
        <v>10000</v>
      </c>
      <c r="L29" s="139">
        <v>15000</v>
      </c>
      <c r="M29" s="140">
        <v>25000</v>
      </c>
      <c r="N29" s="138">
        <f t="shared" si="35"/>
        <v>25000</v>
      </c>
      <c r="O29" s="138">
        <v>28000</v>
      </c>
      <c r="P29" s="141">
        <v>90000</v>
      </c>
      <c r="Q29" s="142"/>
      <c r="R29" s="143">
        <f t="shared" si="36"/>
        <v>195000</v>
      </c>
      <c r="S29" s="248">
        <f t="shared" si="37"/>
        <v>0.40187467321921599</v>
      </c>
      <c r="T29" s="104">
        <f>[3]모집차수별세부매출!K64</f>
        <v>4</v>
      </c>
      <c r="U29" s="105">
        <f t="shared" si="38"/>
        <v>4.1217915201970873E-3</v>
      </c>
      <c r="V29" s="105">
        <f t="shared" si="39"/>
        <v>2.0608957600985436E-2</v>
      </c>
      <c r="W29" s="105">
        <f t="shared" si="40"/>
        <v>3.0913436401478155E-2</v>
      </c>
      <c r="X29" s="105">
        <f t="shared" si="41"/>
        <v>5.1522394002463591E-2</v>
      </c>
      <c r="Y29" s="105">
        <f t="shared" si="42"/>
        <v>5.1522394002463591E-2</v>
      </c>
      <c r="Z29" s="105">
        <f t="shared" si="43"/>
        <v>5.7705081282759224E-2</v>
      </c>
      <c r="AA29" s="105">
        <f t="shared" si="44"/>
        <v>0.18548061840886892</v>
      </c>
      <c r="AB29" s="105">
        <f t="shared" si="45"/>
        <v>0</v>
      </c>
      <c r="AC29" s="106">
        <f t="shared" si="46"/>
        <v>8000</v>
      </c>
      <c r="AD29" s="106">
        <f t="shared" si="47"/>
        <v>40000</v>
      </c>
      <c r="AE29" s="106">
        <f t="shared" si="48"/>
        <v>60000</v>
      </c>
      <c r="AF29" s="106">
        <f t="shared" si="49"/>
        <v>100000</v>
      </c>
      <c r="AG29" s="106">
        <f t="shared" si="50"/>
        <v>100000</v>
      </c>
      <c r="AH29" s="106">
        <f t="shared" si="51"/>
        <v>112000</v>
      </c>
      <c r="AI29" s="106">
        <f t="shared" si="52"/>
        <v>360000</v>
      </c>
      <c r="AJ29" s="106">
        <f t="shared" si="53"/>
        <v>0</v>
      </c>
      <c r="AK29" s="86">
        <f t="shared" si="56"/>
        <v>780000</v>
      </c>
      <c r="AL29" s="94">
        <f t="shared" si="54"/>
        <v>1940903.6</v>
      </c>
    </row>
    <row r="30" spans="1:38" s="79" customFormat="1" ht="17.25" customHeight="1" x14ac:dyDescent="0.3">
      <c r="A30" s="247" t="s">
        <v>68</v>
      </c>
      <c r="B30" s="152" t="s">
        <v>56</v>
      </c>
      <c r="C30" s="162">
        <v>84.98</v>
      </c>
      <c r="D30" s="135">
        <v>36.130000000000003</v>
      </c>
      <c r="E30" s="135" t="s">
        <v>57</v>
      </c>
      <c r="F30" s="136">
        <v>5</v>
      </c>
      <c r="G30" s="137">
        <v>14000</v>
      </c>
      <c r="H30" s="159">
        <f t="shared" si="55"/>
        <v>505820.00000000006</v>
      </c>
      <c r="I30" s="415"/>
      <c r="J30" s="138">
        <v>2000</v>
      </c>
      <c r="K30" s="138">
        <v>10000</v>
      </c>
      <c r="L30" s="139">
        <v>15000</v>
      </c>
      <c r="M30" s="140">
        <v>26000</v>
      </c>
      <c r="N30" s="138">
        <f t="shared" si="35"/>
        <v>26000</v>
      </c>
      <c r="O30" s="138">
        <v>29000</v>
      </c>
      <c r="P30" s="141">
        <v>95000</v>
      </c>
      <c r="Q30" s="142"/>
      <c r="R30" s="143">
        <f t="shared" si="36"/>
        <v>203000</v>
      </c>
      <c r="S30" s="248">
        <f t="shared" si="37"/>
        <v>0.40132853584278994</v>
      </c>
      <c r="T30" s="104">
        <f>[3]모집차수별세부매출!K65</f>
        <v>4</v>
      </c>
      <c r="U30" s="105">
        <f t="shared" si="38"/>
        <v>3.9539757225890626E-3</v>
      </c>
      <c r="V30" s="105">
        <f t="shared" si="39"/>
        <v>1.9769878612945314E-2</v>
      </c>
      <c r="W30" s="105">
        <f t="shared" si="40"/>
        <v>2.9654817919417972E-2</v>
      </c>
      <c r="X30" s="105">
        <f t="shared" si="41"/>
        <v>5.1401684393657818E-2</v>
      </c>
      <c r="Y30" s="105">
        <f t="shared" si="42"/>
        <v>5.1401684393657818E-2</v>
      </c>
      <c r="Z30" s="105">
        <f t="shared" si="43"/>
        <v>5.7332647977541409E-2</v>
      </c>
      <c r="AA30" s="105">
        <f t="shared" si="44"/>
        <v>0.1878138468229805</v>
      </c>
      <c r="AB30" s="105">
        <f t="shared" si="45"/>
        <v>0</v>
      </c>
      <c r="AC30" s="106">
        <f t="shared" si="46"/>
        <v>8000</v>
      </c>
      <c r="AD30" s="106">
        <f t="shared" si="47"/>
        <v>40000</v>
      </c>
      <c r="AE30" s="106">
        <f t="shared" si="48"/>
        <v>60000</v>
      </c>
      <c r="AF30" s="106">
        <f t="shared" si="49"/>
        <v>104000</v>
      </c>
      <c r="AG30" s="106">
        <f t="shared" si="50"/>
        <v>104000</v>
      </c>
      <c r="AH30" s="106">
        <f t="shared" si="51"/>
        <v>116000</v>
      </c>
      <c r="AI30" s="106">
        <f t="shared" si="52"/>
        <v>380000</v>
      </c>
      <c r="AJ30" s="106">
        <f t="shared" si="53"/>
        <v>0</v>
      </c>
      <c r="AK30" s="86">
        <f t="shared" si="56"/>
        <v>812000</v>
      </c>
      <c r="AL30" s="94">
        <f t="shared" si="54"/>
        <v>2023280.0000000002</v>
      </c>
    </row>
    <row r="31" spans="1:38" s="79" customFormat="1" ht="17.25" customHeight="1" x14ac:dyDescent="0.3">
      <c r="A31" s="247" t="s">
        <v>69</v>
      </c>
      <c r="B31" s="152" t="s">
        <v>59</v>
      </c>
      <c r="C31" s="162">
        <v>84.98</v>
      </c>
      <c r="D31" s="135">
        <v>36.130000000000003</v>
      </c>
      <c r="E31" s="135" t="s">
        <v>60</v>
      </c>
      <c r="F31" s="136">
        <v>5</v>
      </c>
      <c r="G31" s="137">
        <v>15270</v>
      </c>
      <c r="H31" s="159">
        <f t="shared" si="55"/>
        <v>551705.10000000009</v>
      </c>
      <c r="I31" s="415"/>
      <c r="J31" s="138">
        <v>2000</v>
      </c>
      <c r="K31" s="138">
        <v>10000</v>
      </c>
      <c r="L31" s="139">
        <v>15000</v>
      </c>
      <c r="M31" s="140">
        <v>28000</v>
      </c>
      <c r="N31" s="138">
        <f t="shared" si="35"/>
        <v>28000</v>
      </c>
      <c r="O31" s="138">
        <v>32000</v>
      </c>
      <c r="P31" s="141">
        <v>106000</v>
      </c>
      <c r="Q31" s="142"/>
      <c r="R31" s="143">
        <f t="shared" si="36"/>
        <v>221000</v>
      </c>
      <c r="S31" s="248">
        <f t="shared" si="37"/>
        <v>0.4005763223867243</v>
      </c>
      <c r="T31" s="104">
        <f>[3]모집차수별세부매출!K66</f>
        <v>5</v>
      </c>
      <c r="U31" s="105">
        <f t="shared" si="38"/>
        <v>3.625125089472618E-3</v>
      </c>
      <c r="V31" s="105">
        <f t="shared" si="39"/>
        <v>1.812562544736309E-2</v>
      </c>
      <c r="W31" s="105">
        <f t="shared" si="40"/>
        <v>2.7188438171044636E-2</v>
      </c>
      <c r="X31" s="105">
        <f t="shared" si="41"/>
        <v>5.0751751252616654E-2</v>
      </c>
      <c r="Y31" s="105">
        <f t="shared" si="42"/>
        <v>5.0751751252616654E-2</v>
      </c>
      <c r="Z31" s="105">
        <f t="shared" si="43"/>
        <v>5.8002001431561888E-2</v>
      </c>
      <c r="AA31" s="105">
        <f t="shared" si="44"/>
        <v>0.19213162974204875</v>
      </c>
      <c r="AB31" s="105">
        <f t="shared" si="45"/>
        <v>0</v>
      </c>
      <c r="AC31" s="106">
        <f t="shared" si="46"/>
        <v>10000</v>
      </c>
      <c r="AD31" s="106">
        <f t="shared" si="47"/>
        <v>50000</v>
      </c>
      <c r="AE31" s="106">
        <f t="shared" si="48"/>
        <v>75000</v>
      </c>
      <c r="AF31" s="106">
        <f t="shared" si="49"/>
        <v>140000</v>
      </c>
      <c r="AG31" s="106">
        <f t="shared" si="50"/>
        <v>140000</v>
      </c>
      <c r="AH31" s="106">
        <f t="shared" si="51"/>
        <v>160000</v>
      </c>
      <c r="AI31" s="106">
        <f t="shared" si="52"/>
        <v>530000</v>
      </c>
      <c r="AJ31" s="106">
        <f t="shared" si="53"/>
        <v>0</v>
      </c>
      <c r="AK31" s="86">
        <f t="shared" si="56"/>
        <v>1105000</v>
      </c>
      <c r="AL31" s="94">
        <f t="shared" si="54"/>
        <v>2758525.5000000005</v>
      </c>
    </row>
    <row r="32" spans="1:38" s="79" customFormat="1" ht="17.25" customHeight="1" x14ac:dyDescent="0.3">
      <c r="A32" s="247" t="s">
        <v>70</v>
      </c>
      <c r="B32" s="152" t="s">
        <v>62</v>
      </c>
      <c r="C32" s="162">
        <v>84.98</v>
      </c>
      <c r="D32" s="135">
        <v>36.130000000000003</v>
      </c>
      <c r="E32" s="135" t="s">
        <v>63</v>
      </c>
      <c r="F32" s="136">
        <v>4</v>
      </c>
      <c r="G32" s="137">
        <v>15650</v>
      </c>
      <c r="H32" s="159">
        <f t="shared" si="55"/>
        <v>565434.5</v>
      </c>
      <c r="I32" s="415"/>
      <c r="J32" s="138">
        <v>2000</v>
      </c>
      <c r="K32" s="138">
        <v>10000</v>
      </c>
      <c r="L32" s="139">
        <v>15000</v>
      </c>
      <c r="M32" s="140">
        <v>29000</v>
      </c>
      <c r="N32" s="138">
        <f t="shared" si="35"/>
        <v>29000</v>
      </c>
      <c r="O32" s="138">
        <v>32000</v>
      </c>
      <c r="P32" s="141">
        <v>110000</v>
      </c>
      <c r="Q32" s="142"/>
      <c r="R32" s="143">
        <f t="shared" si="36"/>
        <v>227000</v>
      </c>
      <c r="S32" s="248">
        <f t="shared" si="37"/>
        <v>0.40146117720089591</v>
      </c>
      <c r="T32" s="104">
        <f>[3]모집차수별세부매출!K67</f>
        <v>3</v>
      </c>
      <c r="U32" s="105">
        <f t="shared" si="38"/>
        <v>3.5371028828272769E-3</v>
      </c>
      <c r="V32" s="105">
        <f t="shared" si="39"/>
        <v>1.7685514414136384E-2</v>
      </c>
      <c r="W32" s="105">
        <f t="shared" si="40"/>
        <v>2.6528271621204576E-2</v>
      </c>
      <c r="X32" s="105">
        <f t="shared" si="41"/>
        <v>5.1287991800995518E-2</v>
      </c>
      <c r="Y32" s="105">
        <f t="shared" si="42"/>
        <v>5.1287991800995518E-2</v>
      </c>
      <c r="Z32" s="105">
        <f t="shared" si="43"/>
        <v>5.659364612523643E-2</v>
      </c>
      <c r="AA32" s="105">
        <f t="shared" si="44"/>
        <v>0.19454065855550023</v>
      </c>
      <c r="AB32" s="105">
        <f t="shared" si="45"/>
        <v>0</v>
      </c>
      <c r="AC32" s="106">
        <f t="shared" si="46"/>
        <v>6000</v>
      </c>
      <c r="AD32" s="106">
        <f t="shared" si="47"/>
        <v>30000</v>
      </c>
      <c r="AE32" s="106">
        <f t="shared" si="48"/>
        <v>45000</v>
      </c>
      <c r="AF32" s="106">
        <f t="shared" si="49"/>
        <v>87000</v>
      </c>
      <c r="AG32" s="106">
        <f t="shared" si="50"/>
        <v>87000</v>
      </c>
      <c r="AH32" s="106">
        <f t="shared" si="51"/>
        <v>96000</v>
      </c>
      <c r="AI32" s="106">
        <f t="shared" si="52"/>
        <v>330000</v>
      </c>
      <c r="AJ32" s="106">
        <f t="shared" si="53"/>
        <v>0</v>
      </c>
      <c r="AK32" s="86">
        <f t="shared" si="56"/>
        <v>681000</v>
      </c>
      <c r="AL32" s="94">
        <f t="shared" si="54"/>
        <v>1696303.5</v>
      </c>
    </row>
    <row r="33" spans="1:38" s="79" customFormat="1" ht="17.25" customHeight="1" x14ac:dyDescent="0.3">
      <c r="A33" s="411"/>
      <c r="B33" s="412"/>
      <c r="C33" s="412"/>
      <c r="D33" s="412"/>
      <c r="E33" s="144" t="s">
        <v>115</v>
      </c>
      <c r="F33" s="145">
        <f>SUM(F26:F32)</f>
        <v>36</v>
      </c>
      <c r="G33" s="413"/>
      <c r="H33" s="414"/>
      <c r="I33" s="414"/>
      <c r="J33" s="414"/>
      <c r="K33" s="414"/>
      <c r="L33" s="414"/>
      <c r="M33" s="146"/>
      <c r="N33" s="147"/>
      <c r="O33" s="147"/>
      <c r="P33" s="153"/>
      <c r="Q33" s="149"/>
      <c r="R33" s="143"/>
      <c r="S33" s="249"/>
      <c r="T33" s="116">
        <f>SUM(T26:T32)</f>
        <v>26</v>
      </c>
      <c r="U33" s="84"/>
      <c r="V33" s="84"/>
      <c r="W33" s="84"/>
      <c r="X33" s="84"/>
      <c r="Y33" s="84"/>
      <c r="Z33" s="84"/>
      <c r="AA33" s="84"/>
      <c r="AB33" s="84"/>
      <c r="AC33" s="117">
        <f>SUM(AC26:AC32)</f>
        <v>52000</v>
      </c>
      <c r="AD33" s="117">
        <f t="shared" ref="AD33:AJ33" si="57">SUM(AD26:AD32)</f>
        <v>260000</v>
      </c>
      <c r="AE33" s="117">
        <f t="shared" si="57"/>
        <v>390000</v>
      </c>
      <c r="AF33" s="117">
        <f t="shared" si="57"/>
        <v>653000</v>
      </c>
      <c r="AG33" s="117">
        <f t="shared" si="57"/>
        <v>653000</v>
      </c>
      <c r="AH33" s="117">
        <f t="shared" si="57"/>
        <v>740000</v>
      </c>
      <c r="AI33" s="117">
        <f t="shared" si="57"/>
        <v>2380000</v>
      </c>
      <c r="AJ33" s="117">
        <f t="shared" si="57"/>
        <v>0</v>
      </c>
      <c r="AK33" s="120">
        <f>SUM(AK26:AK32)</f>
        <v>5128000</v>
      </c>
      <c r="AL33" s="120">
        <f>SUM(AL26:AL32)</f>
        <v>12790742.6</v>
      </c>
    </row>
    <row r="34" spans="1:38" s="79" customFormat="1" ht="17.25" customHeight="1" x14ac:dyDescent="0.3">
      <c r="A34" s="405" t="s">
        <v>71</v>
      </c>
      <c r="B34" s="406"/>
      <c r="C34" s="406"/>
      <c r="D34" s="406"/>
      <c r="E34" s="407"/>
      <c r="F34" s="250">
        <f>F9+F13+F17+F25+F33</f>
        <v>689</v>
      </c>
      <c r="G34" s="408" t="s">
        <v>116</v>
      </c>
      <c r="H34" s="409"/>
      <c r="I34" s="410"/>
      <c r="J34" s="251">
        <v>18000</v>
      </c>
      <c r="K34" s="252">
        <v>12000</v>
      </c>
      <c r="L34" s="253">
        <v>5000</v>
      </c>
      <c r="M34" s="254"/>
      <c r="N34" s="255"/>
      <c r="O34" s="256">
        <v>5000</v>
      </c>
      <c r="P34" s="257"/>
      <c r="Q34" s="258"/>
      <c r="R34" s="259">
        <f>'[3]사업수지 (종합)'!AA104</f>
        <v>40000</v>
      </c>
      <c r="S34" s="260"/>
      <c r="T34" s="122">
        <f>T9+T13+T17+T25+T33</f>
        <v>486</v>
      </c>
      <c r="U34" s="82"/>
      <c r="V34" s="82">
        <f t="shared" ref="V34:AL34" si="58">V9+V13+V17+V25+V33</f>
        <v>0</v>
      </c>
      <c r="W34" s="82">
        <f t="shared" si="58"/>
        <v>0</v>
      </c>
      <c r="X34" s="82">
        <f t="shared" si="58"/>
        <v>0</v>
      </c>
      <c r="Y34" s="82">
        <f t="shared" si="58"/>
        <v>0</v>
      </c>
      <c r="Z34" s="82">
        <f t="shared" si="58"/>
        <v>0</v>
      </c>
      <c r="AA34" s="82">
        <f t="shared" si="58"/>
        <v>0</v>
      </c>
      <c r="AB34" s="82">
        <f t="shared" si="58"/>
        <v>0</v>
      </c>
      <c r="AC34" s="122">
        <f t="shared" si="58"/>
        <v>972000</v>
      </c>
      <c r="AD34" s="122">
        <f t="shared" si="58"/>
        <v>4225000</v>
      </c>
      <c r="AE34" s="122">
        <f t="shared" si="58"/>
        <v>6655000</v>
      </c>
      <c r="AF34" s="122">
        <f t="shared" si="58"/>
        <v>10763000</v>
      </c>
      <c r="AG34" s="122">
        <f t="shared" si="58"/>
        <v>10763000</v>
      </c>
      <c r="AH34" s="122">
        <f t="shared" si="58"/>
        <v>12271000</v>
      </c>
      <c r="AI34" s="122">
        <f t="shared" si="58"/>
        <v>38607000</v>
      </c>
      <c r="AJ34" s="122">
        <f t="shared" si="58"/>
        <v>0</v>
      </c>
      <c r="AK34" s="123">
        <f t="shared" si="58"/>
        <v>84256000</v>
      </c>
      <c r="AL34" s="123">
        <f t="shared" si="58"/>
        <v>210045540.89999998</v>
      </c>
    </row>
    <row r="35" spans="1:38" s="79" customFormat="1" ht="12.75" x14ac:dyDescent="0.3">
      <c r="T35" s="82"/>
      <c r="U35" s="84"/>
      <c r="V35" s="84"/>
      <c r="W35" s="84"/>
      <c r="X35" s="84"/>
      <c r="Y35" s="84"/>
      <c r="Z35" s="84"/>
      <c r="AA35" s="84"/>
      <c r="AB35" s="84"/>
      <c r="AC35" s="85"/>
      <c r="AD35" s="85"/>
      <c r="AE35" s="85"/>
      <c r="AF35" s="85"/>
      <c r="AG35" s="85"/>
      <c r="AH35" s="85"/>
      <c r="AI35" s="85"/>
      <c r="AJ35" s="85"/>
      <c r="AK35" s="86"/>
      <c r="AL35" s="84"/>
    </row>
    <row r="36" spans="1:38" s="79" customFormat="1" ht="12.75" x14ac:dyDescent="0.3">
      <c r="T36" s="82"/>
      <c r="U36" s="84"/>
      <c r="V36" s="84"/>
      <c r="W36" s="84"/>
      <c r="X36" s="84"/>
      <c r="Y36" s="84"/>
      <c r="Z36" s="84"/>
      <c r="AA36" s="84"/>
      <c r="AB36" s="84"/>
      <c r="AC36" s="85"/>
      <c r="AD36" s="85"/>
      <c r="AE36" s="85"/>
      <c r="AF36" s="85"/>
      <c r="AG36" s="85"/>
      <c r="AH36" s="85"/>
      <c r="AI36" s="85"/>
      <c r="AJ36" s="85"/>
      <c r="AK36" s="86"/>
      <c r="AL36" s="84"/>
    </row>
    <row r="37" spans="1:38" s="79" customFormat="1" ht="12.75" x14ac:dyDescent="0.3">
      <c r="T37" s="82"/>
      <c r="U37" s="84"/>
      <c r="V37" s="84"/>
      <c r="W37" s="84"/>
      <c r="X37" s="84"/>
      <c r="Y37" s="84"/>
      <c r="Z37" s="84"/>
      <c r="AA37" s="84"/>
      <c r="AB37" s="84"/>
      <c r="AC37" s="85"/>
      <c r="AD37" s="85"/>
      <c r="AE37" s="85"/>
      <c r="AF37" s="85"/>
      <c r="AG37" s="85"/>
      <c r="AH37" s="85"/>
      <c r="AI37" s="85"/>
      <c r="AJ37" s="85"/>
      <c r="AK37" s="86">
        <f>AK34/AL34*100</f>
        <v>40.113205754800205</v>
      </c>
      <c r="AL37" s="84"/>
    </row>
    <row r="38" spans="1:38" s="79" customFormat="1" ht="12.75" x14ac:dyDescent="0.3">
      <c r="T38" s="82"/>
      <c r="U38" s="84"/>
      <c r="V38" s="84"/>
      <c r="W38" s="84"/>
      <c r="X38" s="84"/>
      <c r="Y38" s="84"/>
      <c r="Z38" s="84"/>
      <c r="AA38" s="84"/>
      <c r="AB38" s="84"/>
      <c r="AC38" s="85"/>
      <c r="AD38" s="85"/>
      <c r="AE38" s="85"/>
      <c r="AF38" s="85"/>
      <c r="AG38" s="85"/>
      <c r="AH38" s="85"/>
      <c r="AI38" s="85"/>
      <c r="AJ38" s="85"/>
      <c r="AK38" s="86"/>
      <c r="AL38" s="84"/>
    </row>
    <row r="39" spans="1:38" s="79" customFormat="1" ht="12.75" x14ac:dyDescent="0.3">
      <c r="T39" s="82"/>
      <c r="U39" s="84"/>
      <c r="V39" s="84"/>
      <c r="W39" s="84"/>
      <c r="X39" s="84"/>
      <c r="Y39" s="84"/>
      <c r="Z39" s="84"/>
      <c r="AA39" s="84"/>
      <c r="AB39" s="84"/>
      <c r="AC39" s="85"/>
      <c r="AD39" s="85"/>
      <c r="AE39" s="85"/>
      <c r="AF39" s="85"/>
      <c r="AG39" s="85"/>
      <c r="AH39" s="85"/>
      <c r="AI39" s="85"/>
      <c r="AJ39" s="85"/>
      <c r="AK39" s="86"/>
      <c r="AL39" s="84"/>
    </row>
    <row r="40" spans="1:38" s="79" customFormat="1" ht="12.75" x14ac:dyDescent="0.3">
      <c r="T40" s="82"/>
      <c r="U40" s="84"/>
      <c r="V40" s="84"/>
      <c r="W40" s="84"/>
      <c r="X40" s="84"/>
      <c r="Y40" s="84"/>
      <c r="Z40" s="84"/>
      <c r="AA40" s="84"/>
      <c r="AB40" s="84"/>
      <c r="AC40" s="85"/>
      <c r="AD40" s="85"/>
      <c r="AE40" s="85"/>
      <c r="AF40" s="85"/>
      <c r="AG40" s="85"/>
      <c r="AH40" s="85"/>
      <c r="AI40" s="85"/>
      <c r="AJ40" s="85"/>
      <c r="AK40" s="86"/>
      <c r="AL40" s="84"/>
    </row>
    <row r="41" spans="1:38" s="79" customFormat="1" ht="12.75" x14ac:dyDescent="0.3">
      <c r="T41" s="82"/>
      <c r="U41" s="84"/>
      <c r="V41" s="84"/>
      <c r="W41" s="84"/>
      <c r="X41" s="84"/>
      <c r="Y41" s="84"/>
      <c r="Z41" s="84"/>
      <c r="AA41" s="84"/>
      <c r="AB41" s="84"/>
      <c r="AC41" s="85"/>
      <c r="AD41" s="85"/>
      <c r="AE41" s="85"/>
      <c r="AF41" s="85"/>
      <c r="AG41" s="85"/>
      <c r="AH41" s="85"/>
      <c r="AI41" s="85"/>
      <c r="AJ41" s="85"/>
      <c r="AK41" s="86"/>
      <c r="AL41" s="84"/>
    </row>
    <row r="42" spans="1:38" s="79" customFormat="1" ht="12.75" x14ac:dyDescent="0.3">
      <c r="T42" s="82"/>
      <c r="U42" s="84"/>
      <c r="V42" s="84"/>
      <c r="W42" s="84"/>
      <c r="X42" s="84"/>
      <c r="Y42" s="84"/>
      <c r="Z42" s="84"/>
      <c r="AA42" s="84"/>
      <c r="AB42" s="84"/>
      <c r="AC42" s="85"/>
      <c r="AD42" s="85"/>
      <c r="AE42" s="85"/>
      <c r="AF42" s="85"/>
      <c r="AG42" s="85"/>
      <c r="AH42" s="85"/>
      <c r="AI42" s="85"/>
      <c r="AJ42" s="85"/>
      <c r="AK42" s="86"/>
      <c r="AL42" s="84"/>
    </row>
    <row r="43" spans="1:38" s="79" customFormat="1" ht="12.75" x14ac:dyDescent="0.3">
      <c r="T43" s="82"/>
      <c r="U43" s="84"/>
      <c r="V43" s="84"/>
      <c r="W43" s="84"/>
      <c r="X43" s="84"/>
      <c r="Y43" s="84"/>
      <c r="Z43" s="84"/>
      <c r="AA43" s="84"/>
      <c r="AB43" s="84"/>
      <c r="AC43" s="85"/>
      <c r="AD43" s="85"/>
      <c r="AE43" s="85"/>
      <c r="AF43" s="85"/>
      <c r="AG43" s="85"/>
      <c r="AH43" s="85"/>
      <c r="AI43" s="85"/>
      <c r="AJ43" s="85"/>
      <c r="AK43" s="86"/>
      <c r="AL43" s="84"/>
    </row>
    <row r="44" spans="1:38" s="79" customFormat="1" ht="12.75" x14ac:dyDescent="0.3">
      <c r="T44" s="82"/>
      <c r="U44" s="84"/>
      <c r="V44" s="84"/>
      <c r="W44" s="84"/>
      <c r="X44" s="84"/>
      <c r="Y44" s="84"/>
      <c r="Z44" s="84"/>
      <c r="AA44" s="84"/>
      <c r="AB44" s="84"/>
      <c r="AC44" s="85"/>
      <c r="AD44" s="85"/>
      <c r="AE44" s="85"/>
      <c r="AF44" s="85"/>
      <c r="AG44" s="85"/>
      <c r="AH44" s="85"/>
      <c r="AI44" s="85"/>
      <c r="AJ44" s="85"/>
      <c r="AK44" s="86"/>
      <c r="AL44" s="84"/>
    </row>
    <row r="45" spans="1:38" s="79" customFormat="1" ht="12.75" x14ac:dyDescent="0.3">
      <c r="T45" s="82"/>
      <c r="U45" s="84"/>
      <c r="V45" s="84"/>
      <c r="W45" s="84"/>
      <c r="X45" s="84"/>
      <c r="Y45" s="84"/>
      <c r="Z45" s="84"/>
      <c r="AA45" s="84"/>
      <c r="AB45" s="84"/>
      <c r="AC45" s="85"/>
      <c r="AD45" s="85"/>
      <c r="AE45" s="85"/>
      <c r="AF45" s="85"/>
      <c r="AG45" s="85"/>
      <c r="AH45" s="85"/>
      <c r="AI45" s="85"/>
      <c r="AJ45" s="85"/>
      <c r="AK45" s="86"/>
      <c r="AL45" s="84"/>
    </row>
  </sheetData>
  <mergeCells count="29">
    <mergeCell ref="A1:S1"/>
    <mergeCell ref="I10:I12"/>
    <mergeCell ref="A3:B4"/>
    <mergeCell ref="C3:H3"/>
    <mergeCell ref="I3:I5"/>
    <mergeCell ref="J3:Q3"/>
    <mergeCell ref="R3:R5"/>
    <mergeCell ref="S3:S5"/>
    <mergeCell ref="C4:C5"/>
    <mergeCell ref="D4:D5"/>
    <mergeCell ref="E4:F4"/>
    <mergeCell ref="G4:G5"/>
    <mergeCell ref="H4:H5"/>
    <mergeCell ref="I6:I8"/>
    <mergeCell ref="A9:D9"/>
    <mergeCell ref="G9:L9"/>
    <mergeCell ref="A34:E34"/>
    <mergeCell ref="G34:I34"/>
    <mergeCell ref="A13:D13"/>
    <mergeCell ref="G13:L13"/>
    <mergeCell ref="I14:I16"/>
    <mergeCell ref="A17:D17"/>
    <mergeCell ref="G17:L17"/>
    <mergeCell ref="I18:I24"/>
    <mergeCell ref="A25:D25"/>
    <mergeCell ref="G25:L25"/>
    <mergeCell ref="I26:I32"/>
    <mergeCell ref="A33:D33"/>
    <mergeCell ref="G33:L33"/>
  </mergeCells>
  <phoneticPr fontId="2" type="noConversion"/>
  <printOptions horizontalCentered="1"/>
  <pageMargins left="0.25" right="0.25" top="0.75" bottom="0.75" header="0.3" footer="0.3"/>
  <pageSetup paperSize="9" scale="78" orientation="landscape" r:id="rId1"/>
  <colBreaks count="1" manualBreakCount="1">
    <brk id="19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C049-0BD0-4917-9466-036F7ED7FED4}">
  <sheetPr>
    <tabColor rgb="FFFFC000"/>
  </sheetPr>
  <dimension ref="A1:V34"/>
  <sheetViews>
    <sheetView zoomScaleNormal="100" workbookViewId="0">
      <selection activeCell="I7" sqref="I7"/>
    </sheetView>
  </sheetViews>
  <sheetFormatPr defaultRowHeight="16.5" x14ac:dyDescent="0.3"/>
  <cols>
    <col min="1" max="5" width="8.625" customWidth="1"/>
    <col min="6" max="6" width="8.625" style="31" customWidth="1"/>
    <col min="7" max="7" width="8.625" customWidth="1"/>
    <col min="8" max="8" width="10.875" bestFit="1" customWidth="1"/>
    <col min="9" max="9" width="8.875" customWidth="1"/>
    <col min="10" max="19" width="8.625" customWidth="1"/>
  </cols>
  <sheetData>
    <row r="1" spans="1:20" ht="31.5" x14ac:dyDescent="0.3">
      <c r="D1" s="325" t="s">
        <v>89</v>
      </c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20" x14ac:dyDescent="0.3">
      <c r="F2"/>
      <c r="R2" s="1" t="s">
        <v>77</v>
      </c>
      <c r="S2" s="2" t="s">
        <v>1</v>
      </c>
    </row>
    <row r="3" spans="1:20" x14ac:dyDescent="0.3">
      <c r="A3" s="374" t="s">
        <v>2</v>
      </c>
      <c r="B3" s="375"/>
      <c r="C3" s="326" t="s">
        <v>3</v>
      </c>
      <c r="D3" s="326"/>
      <c r="E3" s="326"/>
      <c r="F3" s="326"/>
      <c r="G3" s="326"/>
      <c r="H3" s="326"/>
      <c r="I3" s="327" t="s">
        <v>4</v>
      </c>
      <c r="J3" s="342" t="s">
        <v>5</v>
      </c>
      <c r="K3" s="348"/>
      <c r="L3" s="348"/>
      <c r="M3" s="348"/>
      <c r="N3" s="348"/>
      <c r="O3" s="348"/>
      <c r="P3" s="348"/>
      <c r="Q3" s="348"/>
      <c r="R3" s="348"/>
      <c r="S3" s="343"/>
      <c r="T3" s="3" t="s">
        <v>8</v>
      </c>
    </row>
    <row r="4" spans="1:20" x14ac:dyDescent="0.3">
      <c r="A4" s="376"/>
      <c r="B4" s="333"/>
      <c r="C4" s="326" t="s">
        <v>9</v>
      </c>
      <c r="D4" s="340" t="s">
        <v>10</v>
      </c>
      <c r="E4" s="342" t="s">
        <v>2</v>
      </c>
      <c r="F4" s="348"/>
      <c r="G4" s="326" t="s">
        <v>11</v>
      </c>
      <c r="H4" s="326" t="s">
        <v>12</v>
      </c>
      <c r="I4" s="345"/>
      <c r="J4" s="4" t="s">
        <v>13</v>
      </c>
      <c r="K4" s="4" t="s">
        <v>14</v>
      </c>
      <c r="L4" s="4" t="s">
        <v>15</v>
      </c>
      <c r="M4" s="4" t="s">
        <v>16</v>
      </c>
      <c r="N4" s="5" t="s">
        <v>17</v>
      </c>
      <c r="O4" s="5" t="s">
        <v>18</v>
      </c>
      <c r="P4" s="5" t="s">
        <v>19</v>
      </c>
      <c r="Q4" s="5" t="s">
        <v>78</v>
      </c>
      <c r="R4" s="5" t="s">
        <v>79</v>
      </c>
      <c r="S4" s="5" t="s">
        <v>80</v>
      </c>
      <c r="T4" s="6">
        <v>0.05</v>
      </c>
    </row>
    <row r="5" spans="1:20" ht="21" x14ac:dyDescent="0.3">
      <c r="A5" s="7" t="s">
        <v>21</v>
      </c>
      <c r="B5" s="7" t="s">
        <v>22</v>
      </c>
      <c r="C5" s="327"/>
      <c r="D5" s="341"/>
      <c r="E5" s="7" t="s">
        <v>21</v>
      </c>
      <c r="F5" s="7" t="s">
        <v>23</v>
      </c>
      <c r="G5" s="327"/>
      <c r="H5" s="327"/>
      <c r="I5" s="346"/>
      <c r="J5" s="8" t="s">
        <v>24</v>
      </c>
      <c r="K5" s="8" t="s">
        <v>25</v>
      </c>
      <c r="L5" s="8" t="s">
        <v>81</v>
      </c>
      <c r="M5" s="9" t="s">
        <v>82</v>
      </c>
      <c r="N5" s="8" t="s">
        <v>27</v>
      </c>
      <c r="O5" s="8" t="s">
        <v>83</v>
      </c>
      <c r="P5" s="8" t="s">
        <v>84</v>
      </c>
      <c r="Q5" s="8" t="s">
        <v>85</v>
      </c>
      <c r="R5" s="34">
        <v>0.6</v>
      </c>
      <c r="S5" s="34">
        <v>0.2</v>
      </c>
    </row>
    <row r="6" spans="1:20" x14ac:dyDescent="0.3">
      <c r="A6" s="10" t="s">
        <v>32</v>
      </c>
      <c r="B6" s="10" t="s">
        <v>33</v>
      </c>
      <c r="C6" s="11">
        <v>44.98</v>
      </c>
      <c r="D6" s="10">
        <v>19.55</v>
      </c>
      <c r="E6" s="10" t="s">
        <v>34</v>
      </c>
      <c r="F6" s="12">
        <v>15</v>
      </c>
      <c r="G6" s="13">
        <v>13300</v>
      </c>
      <c r="H6" s="13">
        <f>$D$6*G6</f>
        <v>260015</v>
      </c>
      <c r="I6" s="353" t="s">
        <v>35</v>
      </c>
      <c r="J6" s="14">
        <v>1000</v>
      </c>
      <c r="K6" s="14">
        <v>9000</v>
      </c>
      <c r="L6" s="14">
        <v>5000</v>
      </c>
      <c r="M6" s="15">
        <f>(Q6-J6-K6-L6)/4</f>
        <v>9250.75</v>
      </c>
      <c r="N6" s="15">
        <f>(Q6-J6-K6-L6)/4</f>
        <v>9250.75</v>
      </c>
      <c r="O6" s="15">
        <f>(Q6-J6-K6-L6)/4</f>
        <v>9250.75</v>
      </c>
      <c r="P6" s="15">
        <f>(Q6-J6-K6-L6)/4</f>
        <v>9250.75</v>
      </c>
      <c r="Q6" s="35">
        <f>H6*20%</f>
        <v>52003</v>
      </c>
      <c r="R6" s="36">
        <f>H6*60%</f>
        <v>156009</v>
      </c>
      <c r="S6" s="37">
        <f>H6*20%</f>
        <v>52003</v>
      </c>
    </row>
    <row r="7" spans="1:20" x14ac:dyDescent="0.3">
      <c r="A7" s="10" t="s">
        <v>36</v>
      </c>
      <c r="B7" s="10" t="s">
        <v>37</v>
      </c>
      <c r="C7" s="11">
        <v>44.98</v>
      </c>
      <c r="D7" s="10">
        <v>19.55</v>
      </c>
      <c r="E7" s="10" t="s">
        <v>38</v>
      </c>
      <c r="F7" s="12">
        <v>30</v>
      </c>
      <c r="G7" s="13">
        <v>13850</v>
      </c>
      <c r="H7" s="13">
        <f>$D$6*G7+0.5</f>
        <v>270768</v>
      </c>
      <c r="I7" s="354"/>
      <c r="J7" s="14">
        <v>1000</v>
      </c>
      <c r="K7" s="14">
        <v>9000</v>
      </c>
      <c r="L7" s="14">
        <v>5000</v>
      </c>
      <c r="M7" s="15">
        <f>(Q7-J7-K7-L7)/4</f>
        <v>9788.4000000000015</v>
      </c>
      <c r="N7" s="15">
        <f>(Q7-J7-K7-L7)/4</f>
        <v>9788.4000000000015</v>
      </c>
      <c r="O7" s="15">
        <f>(Q7-J7-K7-L7)/4</f>
        <v>9788.4000000000015</v>
      </c>
      <c r="P7" s="15">
        <f>(Q7-J7-K7-L7)/4</f>
        <v>9788.4000000000015</v>
      </c>
      <c r="Q7" s="35">
        <f t="shared" ref="Q7" si="0">H7*20%</f>
        <v>54153.600000000006</v>
      </c>
      <c r="R7" s="36">
        <f t="shared" ref="R7:R8" si="1">H7*60%</f>
        <v>162460.79999999999</v>
      </c>
      <c r="S7" s="37">
        <f t="shared" ref="S7:S8" si="2">H7*20%</f>
        <v>54153.600000000006</v>
      </c>
    </row>
    <row r="8" spans="1:20" x14ac:dyDescent="0.3">
      <c r="A8" s="18" t="s">
        <v>39</v>
      </c>
      <c r="B8" s="10" t="s">
        <v>40</v>
      </c>
      <c r="C8" s="11">
        <v>44.98</v>
      </c>
      <c r="D8" s="10">
        <v>19.55</v>
      </c>
      <c r="E8" s="10" t="s">
        <v>41</v>
      </c>
      <c r="F8" s="12">
        <v>34</v>
      </c>
      <c r="G8" s="13">
        <v>14700</v>
      </c>
      <c r="H8" s="13">
        <f t="shared" ref="H8" si="3">$D$6*G8</f>
        <v>287385</v>
      </c>
      <c r="I8" s="355"/>
      <c r="J8" s="14">
        <v>1000</v>
      </c>
      <c r="K8" s="14">
        <v>9000</v>
      </c>
      <c r="L8" s="14">
        <v>5000</v>
      </c>
      <c r="M8" s="15">
        <f>(Q8-J8-K8-L8)/4</f>
        <v>10619.25</v>
      </c>
      <c r="N8" s="15">
        <f>(Q8-J8-K8-L8)/4</f>
        <v>10619.25</v>
      </c>
      <c r="O8" s="15">
        <f>(Q8-J8-K8-L8)/4</f>
        <v>10619.25</v>
      </c>
      <c r="P8" s="15">
        <f>(Q8-J8-K8-L8)/4</f>
        <v>10619.25</v>
      </c>
      <c r="Q8" s="35">
        <f>H8*20%</f>
        <v>57477</v>
      </c>
      <c r="R8" s="36">
        <f t="shared" si="1"/>
        <v>172431</v>
      </c>
      <c r="S8" s="37">
        <f t="shared" si="2"/>
        <v>57477</v>
      </c>
    </row>
    <row r="9" spans="1:20" ht="18" x14ac:dyDescent="0.3">
      <c r="A9" s="373"/>
      <c r="B9" s="357"/>
      <c r="C9" s="357"/>
      <c r="D9" s="358"/>
      <c r="E9" s="19" t="s">
        <v>42</v>
      </c>
      <c r="F9" s="12">
        <f>SUM(F6:F8)</f>
        <v>79</v>
      </c>
      <c r="G9" s="357"/>
      <c r="H9" s="357"/>
      <c r="I9" s="357"/>
      <c r="J9" s="357"/>
      <c r="K9" s="357"/>
      <c r="L9" s="357"/>
      <c r="M9" s="357"/>
      <c r="N9" s="20"/>
      <c r="O9" s="20"/>
      <c r="P9" s="20"/>
      <c r="Q9" s="20"/>
      <c r="R9" s="351"/>
      <c r="S9" s="372"/>
    </row>
    <row r="10" spans="1:20" x14ac:dyDescent="0.3">
      <c r="A10" s="21" t="s">
        <v>43</v>
      </c>
      <c r="B10" s="10" t="s">
        <v>33</v>
      </c>
      <c r="C10" s="11">
        <v>49.99</v>
      </c>
      <c r="D10" s="10">
        <v>22.18</v>
      </c>
      <c r="E10" s="10" t="s">
        <v>34</v>
      </c>
      <c r="F10" s="12">
        <v>9</v>
      </c>
      <c r="G10" s="13">
        <v>13300</v>
      </c>
      <c r="H10" s="13">
        <f>$D$10*G10</f>
        <v>294994</v>
      </c>
      <c r="I10" s="353" t="s">
        <v>35</v>
      </c>
      <c r="J10" s="14">
        <v>1000</v>
      </c>
      <c r="K10" s="14">
        <v>9000</v>
      </c>
      <c r="L10" s="14">
        <v>5000</v>
      </c>
      <c r="M10" s="15">
        <f>(Q10-J10-K10-L10)/4</f>
        <v>10999.7</v>
      </c>
      <c r="N10" s="15">
        <f>(Q10-J10-K10-L10)/4</f>
        <v>10999.7</v>
      </c>
      <c r="O10" s="15">
        <f>(Q10-J10-K10-L10)/4</f>
        <v>10999.7</v>
      </c>
      <c r="P10" s="15">
        <f>(Q10-J10-K10-L10)/4</f>
        <v>10999.7</v>
      </c>
      <c r="Q10" s="38">
        <f>H10*20%</f>
        <v>58998.8</v>
      </c>
      <c r="R10" s="36">
        <f>H10*60%</f>
        <v>176996.4</v>
      </c>
      <c r="S10" s="37">
        <f>H10*20%</f>
        <v>58998.8</v>
      </c>
    </row>
    <row r="11" spans="1:20" x14ac:dyDescent="0.3">
      <c r="A11" s="10" t="s">
        <v>44</v>
      </c>
      <c r="B11" s="10" t="s">
        <v>37</v>
      </c>
      <c r="C11" s="11">
        <v>49.99</v>
      </c>
      <c r="D11" s="10">
        <v>22.18</v>
      </c>
      <c r="E11" s="10" t="s">
        <v>38</v>
      </c>
      <c r="F11" s="12">
        <v>18</v>
      </c>
      <c r="G11" s="13">
        <v>13850</v>
      </c>
      <c r="H11" s="13">
        <f>$D$10*G11</f>
        <v>307193</v>
      </c>
      <c r="I11" s="354"/>
      <c r="J11" s="14">
        <v>1000</v>
      </c>
      <c r="K11" s="14">
        <v>9000</v>
      </c>
      <c r="L11" s="14">
        <v>5000</v>
      </c>
      <c r="M11" s="15">
        <f>(Q11-J11-K11-L11)/4</f>
        <v>11609.650000000001</v>
      </c>
      <c r="N11" s="15">
        <f>(Q11-J11-K11-L11)/4</f>
        <v>11609.650000000001</v>
      </c>
      <c r="O11" s="15">
        <f>(Q11-J11-K11-L11)/4</f>
        <v>11609.650000000001</v>
      </c>
      <c r="P11" s="15">
        <f>(Q11-J11-K11-L11)/4</f>
        <v>11609.650000000001</v>
      </c>
      <c r="Q11" s="38">
        <f t="shared" ref="Q11:Q12" si="4">H11*20%</f>
        <v>61438.600000000006</v>
      </c>
      <c r="R11" s="36">
        <f t="shared" ref="R11:R12" si="5">H11*60%</f>
        <v>184315.8</v>
      </c>
      <c r="S11" s="37">
        <f t="shared" ref="S11:S12" si="6">H11*20%</f>
        <v>61438.600000000006</v>
      </c>
    </row>
    <row r="12" spans="1:20" x14ac:dyDescent="0.3">
      <c r="A12" s="18" t="s">
        <v>45</v>
      </c>
      <c r="B12" s="10" t="s">
        <v>40</v>
      </c>
      <c r="C12" s="11">
        <v>49.99</v>
      </c>
      <c r="D12" s="10">
        <v>22.18</v>
      </c>
      <c r="E12" s="10" t="s">
        <v>41</v>
      </c>
      <c r="F12" s="12">
        <v>21</v>
      </c>
      <c r="G12" s="13">
        <v>14700</v>
      </c>
      <c r="H12" s="13">
        <f>$D$10*G12</f>
        <v>326046</v>
      </c>
      <c r="I12" s="355"/>
      <c r="J12" s="14">
        <v>1000</v>
      </c>
      <c r="K12" s="14">
        <v>9000</v>
      </c>
      <c r="L12" s="14">
        <v>5000</v>
      </c>
      <c r="M12" s="15">
        <f>(Q12-J12-K12-L12)/4</f>
        <v>12552.300000000001</v>
      </c>
      <c r="N12" s="15">
        <f>(Q12-J12-K12-L12)/4</f>
        <v>12552.300000000001</v>
      </c>
      <c r="O12" s="15">
        <f>(Q12-J12-K12-L12)/4</f>
        <v>12552.300000000001</v>
      </c>
      <c r="P12" s="15">
        <f>(Q12-J12-K12-L12)/4</f>
        <v>12552.300000000001</v>
      </c>
      <c r="Q12" s="38">
        <f t="shared" si="4"/>
        <v>65209.200000000004</v>
      </c>
      <c r="R12" s="36">
        <f t="shared" si="5"/>
        <v>195627.6</v>
      </c>
      <c r="S12" s="37">
        <f t="shared" si="6"/>
        <v>65209.200000000004</v>
      </c>
    </row>
    <row r="13" spans="1:20" ht="18" x14ac:dyDescent="0.3">
      <c r="A13" s="373"/>
      <c r="B13" s="357"/>
      <c r="C13" s="357"/>
      <c r="D13" s="358"/>
      <c r="E13" s="10" t="s">
        <v>42</v>
      </c>
      <c r="F13" s="12">
        <f>SUM(F10:F12)</f>
        <v>48</v>
      </c>
      <c r="G13" s="357"/>
      <c r="H13" s="357"/>
      <c r="I13" s="357"/>
      <c r="J13" s="357"/>
      <c r="K13" s="357"/>
      <c r="L13" s="357"/>
      <c r="M13" s="357"/>
      <c r="N13" s="20"/>
      <c r="O13" s="20"/>
      <c r="P13" s="20"/>
      <c r="Q13" s="20"/>
      <c r="R13" s="351"/>
      <c r="S13" s="372"/>
    </row>
    <row r="14" spans="1:20" x14ac:dyDescent="0.3">
      <c r="A14" s="10" t="s">
        <v>46</v>
      </c>
      <c r="B14" s="10" t="s">
        <v>33</v>
      </c>
      <c r="C14" s="11">
        <v>70.98</v>
      </c>
      <c r="D14" s="23">
        <v>30.33</v>
      </c>
      <c r="E14" s="10" t="s">
        <v>34</v>
      </c>
      <c r="F14" s="12">
        <v>12</v>
      </c>
      <c r="G14" s="24">
        <v>13300</v>
      </c>
      <c r="H14" s="13">
        <f>$D$14*G14</f>
        <v>403389</v>
      </c>
      <c r="I14" s="353" t="s">
        <v>35</v>
      </c>
      <c r="J14" s="14">
        <v>1000</v>
      </c>
      <c r="K14" s="14">
        <v>9000</v>
      </c>
      <c r="L14" s="14">
        <v>5000</v>
      </c>
      <c r="M14" s="15">
        <f>(Q14-J14-K14-L14)/4</f>
        <v>16419.45</v>
      </c>
      <c r="N14" s="15">
        <f>(Q14-J14-K14-L14)/4</f>
        <v>16419.45</v>
      </c>
      <c r="O14" s="15">
        <f>(Q14-J14-K14-L14)/4</f>
        <v>16419.45</v>
      </c>
      <c r="P14" s="15">
        <f>(Q14-J14-K14-L14)/4</f>
        <v>16419.45</v>
      </c>
      <c r="Q14" s="38">
        <f>H14*20%</f>
        <v>80677.8</v>
      </c>
      <c r="R14" s="36">
        <f>H14*60%</f>
        <v>242033.4</v>
      </c>
      <c r="S14" s="37">
        <f>H14*20%</f>
        <v>80677.8</v>
      </c>
    </row>
    <row r="15" spans="1:20" x14ac:dyDescent="0.3">
      <c r="A15" s="10" t="s">
        <v>47</v>
      </c>
      <c r="B15" s="10" t="s">
        <v>37</v>
      </c>
      <c r="C15" s="11">
        <v>70.98</v>
      </c>
      <c r="D15" s="23">
        <v>30.33</v>
      </c>
      <c r="E15" s="10" t="s">
        <v>38</v>
      </c>
      <c r="F15" s="12">
        <v>24</v>
      </c>
      <c r="G15" s="24">
        <v>13850</v>
      </c>
      <c r="H15" s="13">
        <f>$D$14*G15+0.5</f>
        <v>420071</v>
      </c>
      <c r="I15" s="354"/>
      <c r="J15" s="14">
        <v>1000</v>
      </c>
      <c r="K15" s="14">
        <v>9000</v>
      </c>
      <c r="L15" s="14">
        <v>5000</v>
      </c>
      <c r="M15" s="15">
        <f>(Q15-J15-K15-L15)/4</f>
        <v>17253.550000000003</v>
      </c>
      <c r="N15" s="15">
        <f>(Q15-J15-K15-L15)/4</f>
        <v>17253.550000000003</v>
      </c>
      <c r="O15" s="15">
        <f>(Q15-J15-K15-L15)/4</f>
        <v>17253.550000000003</v>
      </c>
      <c r="P15" s="15">
        <f>(Q15-J15-K15-L15)/4</f>
        <v>17253.550000000003</v>
      </c>
      <c r="Q15" s="38">
        <f t="shared" ref="Q15:Q16" si="7">H15*20%</f>
        <v>84014.200000000012</v>
      </c>
      <c r="R15" s="36">
        <f t="shared" ref="R15:R16" si="8">H15*60%</f>
        <v>252042.59999999998</v>
      </c>
      <c r="S15" s="37">
        <f t="shared" ref="S15:S16" si="9">H15*20%</f>
        <v>84014.200000000012</v>
      </c>
    </row>
    <row r="16" spans="1:20" x14ac:dyDescent="0.3">
      <c r="A16" s="18" t="s">
        <v>48</v>
      </c>
      <c r="B16" s="10" t="s">
        <v>40</v>
      </c>
      <c r="C16" s="11">
        <v>70.98</v>
      </c>
      <c r="D16" s="23">
        <v>30.33</v>
      </c>
      <c r="E16" s="10" t="s">
        <v>41</v>
      </c>
      <c r="F16" s="12">
        <v>28</v>
      </c>
      <c r="G16" s="24">
        <v>14700</v>
      </c>
      <c r="H16" s="13">
        <f>$D$14*G16</f>
        <v>445851</v>
      </c>
      <c r="I16" s="355"/>
      <c r="J16" s="14">
        <v>1000</v>
      </c>
      <c r="K16" s="14">
        <v>9000</v>
      </c>
      <c r="L16" s="14">
        <v>5000</v>
      </c>
      <c r="M16" s="15">
        <f>(Q16-J16-K16-L16)/4</f>
        <v>18542.550000000003</v>
      </c>
      <c r="N16" s="15">
        <f>(Q16-J16-K16-L16)/4</f>
        <v>18542.550000000003</v>
      </c>
      <c r="O16" s="15">
        <f>(Q16-J16-K16-L16)/4</f>
        <v>18542.550000000003</v>
      </c>
      <c r="P16" s="15">
        <f>(Q16-J16-K16-L16)/4</f>
        <v>18542.550000000003</v>
      </c>
      <c r="Q16" s="38">
        <f t="shared" si="7"/>
        <v>89170.200000000012</v>
      </c>
      <c r="R16" s="36">
        <f t="shared" si="8"/>
        <v>267510.59999999998</v>
      </c>
      <c r="S16" s="37">
        <f t="shared" si="9"/>
        <v>89170.200000000012</v>
      </c>
    </row>
    <row r="17" spans="1:22" ht="18" x14ac:dyDescent="0.3">
      <c r="A17" s="350"/>
      <c r="B17" s="350"/>
      <c r="C17" s="350"/>
      <c r="D17" s="350"/>
      <c r="E17" s="10" t="s">
        <v>42</v>
      </c>
      <c r="F17" s="12">
        <f>SUM(F14:F16)</f>
        <v>64</v>
      </c>
      <c r="G17" s="357"/>
      <c r="H17" s="357"/>
      <c r="I17" s="357"/>
      <c r="J17" s="357"/>
      <c r="K17" s="357"/>
      <c r="L17" s="357"/>
      <c r="M17" s="357"/>
      <c r="N17" s="20"/>
      <c r="O17" s="20"/>
      <c r="P17" s="20"/>
      <c r="Q17" s="20"/>
      <c r="R17" s="351"/>
      <c r="S17" s="372"/>
      <c r="V17" s="25"/>
    </row>
    <row r="18" spans="1:22" x14ac:dyDescent="0.3">
      <c r="A18" s="10" t="s">
        <v>49</v>
      </c>
      <c r="B18" s="10" t="s">
        <v>33</v>
      </c>
      <c r="C18" s="26">
        <v>84.98</v>
      </c>
      <c r="D18" s="18">
        <v>36.130000000000003</v>
      </c>
      <c r="E18" s="10" t="s">
        <v>34</v>
      </c>
      <c r="F18" s="12">
        <v>50</v>
      </c>
      <c r="G18" s="13">
        <v>13100</v>
      </c>
      <c r="H18" s="13">
        <f>$D$18*G18</f>
        <v>473303.00000000006</v>
      </c>
      <c r="I18" s="353" t="s">
        <v>35</v>
      </c>
      <c r="J18" s="14">
        <v>1000</v>
      </c>
      <c r="K18" s="14">
        <v>9000</v>
      </c>
      <c r="L18" s="14">
        <v>10000</v>
      </c>
      <c r="M18" s="15">
        <f>(Q18-J18-K18-L18)/4</f>
        <v>18665.150000000005</v>
      </c>
      <c r="N18" s="15">
        <f>(Q18-J18-K18-L18)/4</f>
        <v>18665.150000000005</v>
      </c>
      <c r="O18" s="15">
        <f>(Q18-J18-K18-L18)/4</f>
        <v>18665.150000000005</v>
      </c>
      <c r="P18" s="15">
        <f>(Q18-J18-K18-L18)/4</f>
        <v>18665.150000000005</v>
      </c>
      <c r="Q18" s="38">
        <f>H18*20%</f>
        <v>94660.60000000002</v>
      </c>
      <c r="R18" s="36">
        <f>H18*60%</f>
        <v>283981.80000000005</v>
      </c>
      <c r="S18" s="37">
        <f>H18*20%</f>
        <v>94660.60000000002</v>
      </c>
    </row>
    <row r="19" spans="1:22" x14ac:dyDescent="0.3">
      <c r="A19" s="10" t="s">
        <v>50</v>
      </c>
      <c r="B19" s="10" t="s">
        <v>37</v>
      </c>
      <c r="C19" s="26">
        <v>84.98</v>
      </c>
      <c r="D19" s="18">
        <v>36.130000000000003</v>
      </c>
      <c r="E19" s="10" t="s">
        <v>38</v>
      </c>
      <c r="F19" s="12">
        <v>78</v>
      </c>
      <c r="G19" s="13">
        <v>13550</v>
      </c>
      <c r="H19" s="13">
        <f>$D$18*G19+0.5</f>
        <v>489562.00000000006</v>
      </c>
      <c r="I19" s="354"/>
      <c r="J19" s="14">
        <v>1000</v>
      </c>
      <c r="K19" s="14">
        <v>9000</v>
      </c>
      <c r="L19" s="14">
        <v>10000</v>
      </c>
      <c r="M19" s="15">
        <f>(Q19-J19-K19-L19)/4</f>
        <v>19478.100000000006</v>
      </c>
      <c r="N19" s="15">
        <f>(Q19-J19-K19-L19)/4</f>
        <v>19478.100000000006</v>
      </c>
      <c r="O19" s="15">
        <f>(Q19-J19-K19-L19)/4</f>
        <v>19478.100000000006</v>
      </c>
      <c r="P19" s="15">
        <f>(Q19-J19-K19-L19)/4</f>
        <v>19478.100000000006</v>
      </c>
      <c r="Q19" s="38">
        <f t="shared" ref="Q19:Q24" si="10">H19*20%</f>
        <v>97912.400000000023</v>
      </c>
      <c r="R19" s="36">
        <f t="shared" ref="R19:R24" si="11">H19*60%</f>
        <v>293737.2</v>
      </c>
      <c r="S19" s="37">
        <f t="shared" ref="S19:S24" si="12">H19*20%</f>
        <v>97912.400000000023</v>
      </c>
    </row>
    <row r="20" spans="1:22" x14ac:dyDescent="0.3">
      <c r="A20" s="10" t="s">
        <v>51</v>
      </c>
      <c r="B20" s="10" t="s">
        <v>40</v>
      </c>
      <c r="C20" s="26">
        <v>84.98</v>
      </c>
      <c r="D20" s="18">
        <v>36.130000000000003</v>
      </c>
      <c r="E20" s="10" t="s">
        <v>41</v>
      </c>
      <c r="F20" s="12">
        <v>104</v>
      </c>
      <c r="G20" s="13">
        <v>14500</v>
      </c>
      <c r="H20" s="13">
        <f t="shared" ref="H20:H24" si="13">$D$18*G20</f>
        <v>523885.00000000006</v>
      </c>
      <c r="I20" s="354"/>
      <c r="J20" s="14">
        <v>1000</v>
      </c>
      <c r="K20" s="14">
        <v>9000</v>
      </c>
      <c r="L20" s="14">
        <v>10000</v>
      </c>
      <c r="M20" s="15">
        <f>(Q20-J20-K20-L20)/4</f>
        <v>21194.250000000004</v>
      </c>
      <c r="N20" s="15">
        <f>(Q20-J20-K20-L20)/4</f>
        <v>21194.250000000004</v>
      </c>
      <c r="O20" s="15">
        <f>(Q20-J20-K20-L20)/4</f>
        <v>21194.250000000004</v>
      </c>
      <c r="P20" s="15">
        <f>(Q20-J20-K20-L20)/4</f>
        <v>21194.250000000004</v>
      </c>
      <c r="Q20" s="38">
        <f t="shared" si="10"/>
        <v>104777.00000000001</v>
      </c>
      <c r="R20" s="36">
        <f t="shared" si="11"/>
        <v>314331</v>
      </c>
      <c r="S20" s="37">
        <f t="shared" si="12"/>
        <v>104777.00000000001</v>
      </c>
    </row>
    <row r="21" spans="1:22" x14ac:dyDescent="0.3">
      <c r="A21" s="10" t="s">
        <v>52</v>
      </c>
      <c r="B21" s="27" t="s">
        <v>53</v>
      </c>
      <c r="C21" s="26">
        <v>84.98</v>
      </c>
      <c r="D21" s="18">
        <v>36.130000000000003</v>
      </c>
      <c r="E21" s="10" t="s">
        <v>54</v>
      </c>
      <c r="F21" s="12">
        <v>59</v>
      </c>
      <c r="G21" s="13">
        <v>15250</v>
      </c>
      <c r="H21" s="13">
        <f>$D$18*G21+0.5</f>
        <v>550983</v>
      </c>
      <c r="I21" s="354"/>
      <c r="J21" s="14">
        <v>1000</v>
      </c>
      <c r="K21" s="14">
        <v>9000</v>
      </c>
      <c r="L21" s="14">
        <v>10000</v>
      </c>
      <c r="M21" s="15">
        <f>(Q21-J21-K21-L21)/4</f>
        <v>22549.15</v>
      </c>
      <c r="N21" s="15">
        <f>(Q21-J21-K21-L21)/4</f>
        <v>22549.15</v>
      </c>
      <c r="O21" s="15">
        <f>(Q21-J21-K21-L21)/4</f>
        <v>22549.15</v>
      </c>
      <c r="P21" s="15">
        <f>(Q21-J21-K21-L21)/4</f>
        <v>22549.15</v>
      </c>
      <c r="Q21" s="38">
        <f t="shared" si="10"/>
        <v>110196.6</v>
      </c>
      <c r="R21" s="36">
        <f t="shared" si="11"/>
        <v>330589.8</v>
      </c>
      <c r="S21" s="37">
        <f t="shared" si="12"/>
        <v>110196.6</v>
      </c>
    </row>
    <row r="22" spans="1:22" x14ac:dyDescent="0.3">
      <c r="A22" s="10" t="s">
        <v>55</v>
      </c>
      <c r="B22" s="27" t="s">
        <v>56</v>
      </c>
      <c r="C22" s="26">
        <v>84.98</v>
      </c>
      <c r="D22" s="18">
        <v>36.130000000000003</v>
      </c>
      <c r="E22" s="10" t="s">
        <v>57</v>
      </c>
      <c r="F22" s="12">
        <v>65</v>
      </c>
      <c r="G22" s="13">
        <v>15850</v>
      </c>
      <c r="H22" s="13">
        <f>$D$18*G22+0.5</f>
        <v>572661</v>
      </c>
      <c r="I22" s="354"/>
      <c r="J22" s="14">
        <v>1000</v>
      </c>
      <c r="K22" s="14">
        <v>9000</v>
      </c>
      <c r="L22" s="14">
        <v>10000</v>
      </c>
      <c r="M22" s="15">
        <f t="shared" ref="M22:M24" si="14">(Q22-J22-K22-L22)/4</f>
        <v>23633.050000000003</v>
      </c>
      <c r="N22" s="15">
        <f t="shared" ref="N22:N24" si="15">(Q22-J22-K22-L22)/4</f>
        <v>23633.050000000003</v>
      </c>
      <c r="O22" s="15">
        <f t="shared" ref="O22:O24" si="16">(Q22-J22-K22-L22)/4</f>
        <v>23633.050000000003</v>
      </c>
      <c r="P22" s="15">
        <f t="shared" ref="P22:P24" si="17">(Q22-J22-K22-L22)/4</f>
        <v>23633.050000000003</v>
      </c>
      <c r="Q22" s="38">
        <f t="shared" si="10"/>
        <v>114532.20000000001</v>
      </c>
      <c r="R22" s="36">
        <f t="shared" si="11"/>
        <v>343596.6</v>
      </c>
      <c r="S22" s="37">
        <f t="shared" si="12"/>
        <v>114532.20000000001</v>
      </c>
    </row>
    <row r="23" spans="1:22" x14ac:dyDescent="0.3">
      <c r="A23" s="10" t="s">
        <v>58</v>
      </c>
      <c r="B23" s="27" t="s">
        <v>59</v>
      </c>
      <c r="C23" s="26">
        <v>84.98</v>
      </c>
      <c r="D23" s="18">
        <v>36.130000000000003</v>
      </c>
      <c r="E23" s="10" t="s">
        <v>60</v>
      </c>
      <c r="F23" s="12">
        <v>62</v>
      </c>
      <c r="G23" s="13">
        <v>17200</v>
      </c>
      <c r="H23" s="13">
        <f t="shared" si="13"/>
        <v>621436</v>
      </c>
      <c r="I23" s="354"/>
      <c r="J23" s="14">
        <v>1000</v>
      </c>
      <c r="K23" s="14">
        <v>9000</v>
      </c>
      <c r="L23" s="14">
        <v>10000</v>
      </c>
      <c r="M23" s="15">
        <f t="shared" si="14"/>
        <v>26071.800000000003</v>
      </c>
      <c r="N23" s="15">
        <f t="shared" si="15"/>
        <v>26071.800000000003</v>
      </c>
      <c r="O23" s="15">
        <f t="shared" si="16"/>
        <v>26071.800000000003</v>
      </c>
      <c r="P23" s="15">
        <f t="shared" si="17"/>
        <v>26071.800000000003</v>
      </c>
      <c r="Q23" s="38">
        <f t="shared" si="10"/>
        <v>124287.20000000001</v>
      </c>
      <c r="R23" s="36">
        <f t="shared" si="11"/>
        <v>372861.6</v>
      </c>
      <c r="S23" s="37">
        <f t="shared" si="12"/>
        <v>124287.20000000001</v>
      </c>
    </row>
    <row r="24" spans="1:22" x14ac:dyDescent="0.3">
      <c r="A24" s="18" t="s">
        <v>61</v>
      </c>
      <c r="B24" s="27" t="s">
        <v>62</v>
      </c>
      <c r="C24" s="26">
        <v>84.98</v>
      </c>
      <c r="D24" s="18">
        <v>36.130000000000003</v>
      </c>
      <c r="E24" s="10" t="s">
        <v>63</v>
      </c>
      <c r="F24" s="12">
        <v>44</v>
      </c>
      <c r="G24" s="13">
        <v>17600</v>
      </c>
      <c r="H24" s="13">
        <f t="shared" si="13"/>
        <v>635888</v>
      </c>
      <c r="I24" s="355"/>
      <c r="J24" s="14">
        <v>1000</v>
      </c>
      <c r="K24" s="14">
        <v>9000</v>
      </c>
      <c r="L24" s="14">
        <v>10000</v>
      </c>
      <c r="M24" s="15">
        <f t="shared" si="14"/>
        <v>26794.400000000001</v>
      </c>
      <c r="N24" s="15">
        <f t="shared" si="15"/>
        <v>26794.400000000001</v>
      </c>
      <c r="O24" s="15">
        <f t="shared" si="16"/>
        <v>26794.400000000001</v>
      </c>
      <c r="P24" s="15">
        <f t="shared" si="17"/>
        <v>26794.400000000001</v>
      </c>
      <c r="Q24" s="38">
        <f t="shared" si="10"/>
        <v>127177.60000000001</v>
      </c>
      <c r="R24" s="36">
        <f t="shared" si="11"/>
        <v>381532.8</v>
      </c>
      <c r="S24" s="37">
        <f t="shared" si="12"/>
        <v>127177.60000000001</v>
      </c>
    </row>
    <row r="25" spans="1:22" ht="18" x14ac:dyDescent="0.3">
      <c r="A25" s="350"/>
      <c r="B25" s="350"/>
      <c r="C25" s="350"/>
      <c r="D25" s="350"/>
      <c r="E25" s="10" t="s">
        <v>42</v>
      </c>
      <c r="F25" s="12">
        <f>SUM(F18:F24)</f>
        <v>462</v>
      </c>
      <c r="G25" s="13"/>
      <c r="H25" s="13"/>
      <c r="I25" s="28"/>
      <c r="J25" s="14"/>
      <c r="K25" s="14"/>
      <c r="L25" s="14"/>
      <c r="M25" s="15"/>
      <c r="N25" s="20"/>
      <c r="O25" s="20"/>
      <c r="P25" s="20"/>
      <c r="Q25" s="20"/>
      <c r="R25" s="351"/>
      <c r="S25" s="372"/>
    </row>
    <row r="26" spans="1:22" x14ac:dyDescent="0.3">
      <c r="A26" s="10" t="s">
        <v>64</v>
      </c>
      <c r="B26" s="10" t="s">
        <v>33</v>
      </c>
      <c r="C26" s="11">
        <v>84.98</v>
      </c>
      <c r="D26" s="18">
        <v>36.130000000000003</v>
      </c>
      <c r="E26" s="10" t="s">
        <v>34</v>
      </c>
      <c r="F26" s="12">
        <v>3</v>
      </c>
      <c r="G26" s="13">
        <v>13100</v>
      </c>
      <c r="H26" s="13">
        <f>$D$26*G26</f>
        <v>473303.00000000006</v>
      </c>
      <c r="I26" s="353" t="s">
        <v>35</v>
      </c>
      <c r="J26" s="14">
        <v>1000</v>
      </c>
      <c r="K26" s="14">
        <v>9000</v>
      </c>
      <c r="L26" s="14">
        <v>10000</v>
      </c>
      <c r="M26" s="15">
        <f>(Q26-J26-K26-L26)/4</f>
        <v>18665.150000000005</v>
      </c>
      <c r="N26" s="15">
        <f>(Q26-J26-K26-L26)/4</f>
        <v>18665.150000000005</v>
      </c>
      <c r="O26" s="15">
        <f>(Q26-J26-K26-L26)/4</f>
        <v>18665.150000000005</v>
      </c>
      <c r="P26" s="15">
        <f>(Q26-J26-K26-L26)/4</f>
        <v>18665.150000000005</v>
      </c>
      <c r="Q26" s="38">
        <f>H26*20%</f>
        <v>94660.60000000002</v>
      </c>
      <c r="R26" s="36">
        <f>H26*60%</f>
        <v>283981.80000000005</v>
      </c>
      <c r="S26" s="37">
        <f>H26*20%</f>
        <v>94660.60000000002</v>
      </c>
    </row>
    <row r="27" spans="1:22" x14ac:dyDescent="0.3">
      <c r="A27" s="10" t="s">
        <v>65</v>
      </c>
      <c r="B27" s="10" t="s">
        <v>37</v>
      </c>
      <c r="C27" s="11">
        <v>84.98</v>
      </c>
      <c r="D27" s="18">
        <v>36.130000000000003</v>
      </c>
      <c r="E27" s="10" t="s">
        <v>38</v>
      </c>
      <c r="F27" s="12">
        <v>6</v>
      </c>
      <c r="G27" s="13">
        <v>13550</v>
      </c>
      <c r="H27" s="13">
        <f>$D$26*G27+0.5</f>
        <v>489562.00000000006</v>
      </c>
      <c r="I27" s="354"/>
      <c r="J27" s="14">
        <v>1000</v>
      </c>
      <c r="K27" s="14">
        <v>9000</v>
      </c>
      <c r="L27" s="14">
        <v>10000</v>
      </c>
      <c r="M27" s="15">
        <f t="shared" ref="M27:M32" si="18">(Q27-J27-K27-L27)/4</f>
        <v>19478.100000000006</v>
      </c>
      <c r="N27" s="15">
        <f t="shared" ref="N27:N32" si="19">(Q27-J27-K27-L27)/4</f>
        <v>19478.100000000006</v>
      </c>
      <c r="O27" s="15">
        <f t="shared" ref="O27:O32" si="20">(Q27-J27-K27-L27)/4</f>
        <v>19478.100000000006</v>
      </c>
      <c r="P27" s="15">
        <f t="shared" ref="P27:P32" si="21">(Q27-J27-K27-L27)/4</f>
        <v>19478.100000000006</v>
      </c>
      <c r="Q27" s="38">
        <f t="shared" ref="Q27:Q32" si="22">H27*20%</f>
        <v>97912.400000000023</v>
      </c>
      <c r="R27" s="36">
        <f t="shared" ref="R27:R32" si="23">H27*60%</f>
        <v>293737.2</v>
      </c>
      <c r="S27" s="37">
        <f t="shared" ref="S27:S32" si="24">H27*20%</f>
        <v>97912.400000000023</v>
      </c>
    </row>
    <row r="28" spans="1:22" x14ac:dyDescent="0.3">
      <c r="A28" s="10" t="s">
        <v>66</v>
      </c>
      <c r="B28" s="10" t="s">
        <v>40</v>
      </c>
      <c r="C28" s="11">
        <v>84.98</v>
      </c>
      <c r="D28" s="18">
        <v>36.130000000000003</v>
      </c>
      <c r="E28" s="10" t="s">
        <v>41</v>
      </c>
      <c r="F28" s="12">
        <v>8</v>
      </c>
      <c r="G28" s="13">
        <v>14500</v>
      </c>
      <c r="H28" s="13">
        <f t="shared" ref="H28:H32" si="25">$D$26*G28</f>
        <v>523885.00000000006</v>
      </c>
      <c r="I28" s="354"/>
      <c r="J28" s="14">
        <v>1000</v>
      </c>
      <c r="K28" s="14">
        <v>9000</v>
      </c>
      <c r="L28" s="14">
        <v>10000</v>
      </c>
      <c r="M28" s="15">
        <f t="shared" si="18"/>
        <v>21194.250000000004</v>
      </c>
      <c r="N28" s="15">
        <f t="shared" si="19"/>
        <v>21194.250000000004</v>
      </c>
      <c r="O28" s="15">
        <f t="shared" si="20"/>
        <v>21194.250000000004</v>
      </c>
      <c r="P28" s="15">
        <f t="shared" si="21"/>
        <v>21194.250000000004</v>
      </c>
      <c r="Q28" s="38">
        <f t="shared" si="22"/>
        <v>104777.00000000001</v>
      </c>
      <c r="R28" s="36">
        <f t="shared" si="23"/>
        <v>314331</v>
      </c>
      <c r="S28" s="37">
        <f t="shared" si="24"/>
        <v>104777.00000000001</v>
      </c>
    </row>
    <row r="29" spans="1:22" x14ac:dyDescent="0.3">
      <c r="A29" s="10" t="s">
        <v>67</v>
      </c>
      <c r="B29" s="27" t="s">
        <v>53</v>
      </c>
      <c r="C29" s="11">
        <v>84.98</v>
      </c>
      <c r="D29" s="18">
        <v>36.130000000000003</v>
      </c>
      <c r="E29" s="10" t="s">
        <v>54</v>
      </c>
      <c r="F29" s="12">
        <v>5</v>
      </c>
      <c r="G29" s="13">
        <v>15250</v>
      </c>
      <c r="H29" s="13">
        <f>$D$26*G29+0.5</f>
        <v>550983</v>
      </c>
      <c r="I29" s="354"/>
      <c r="J29" s="14">
        <v>1000</v>
      </c>
      <c r="K29" s="14">
        <v>9000</v>
      </c>
      <c r="L29" s="14">
        <v>10000</v>
      </c>
      <c r="M29" s="15">
        <f t="shared" si="18"/>
        <v>22549.15</v>
      </c>
      <c r="N29" s="15">
        <f t="shared" si="19"/>
        <v>22549.15</v>
      </c>
      <c r="O29" s="15">
        <f t="shared" si="20"/>
        <v>22549.15</v>
      </c>
      <c r="P29" s="15">
        <f t="shared" si="21"/>
        <v>22549.15</v>
      </c>
      <c r="Q29" s="38">
        <f t="shared" si="22"/>
        <v>110196.6</v>
      </c>
      <c r="R29" s="36">
        <f t="shared" si="23"/>
        <v>330589.8</v>
      </c>
      <c r="S29" s="37">
        <f t="shared" si="24"/>
        <v>110196.6</v>
      </c>
    </row>
    <row r="30" spans="1:22" x14ac:dyDescent="0.3">
      <c r="A30" s="10" t="s">
        <v>68</v>
      </c>
      <c r="B30" s="27" t="s">
        <v>56</v>
      </c>
      <c r="C30" s="11">
        <v>84.98</v>
      </c>
      <c r="D30" s="18">
        <v>36.130000000000003</v>
      </c>
      <c r="E30" s="10" t="s">
        <v>57</v>
      </c>
      <c r="F30" s="12">
        <v>5</v>
      </c>
      <c r="G30" s="13">
        <v>15850</v>
      </c>
      <c r="H30" s="13">
        <f>$D$26*G30+0.5</f>
        <v>572661</v>
      </c>
      <c r="I30" s="354"/>
      <c r="J30" s="14">
        <v>1000</v>
      </c>
      <c r="K30" s="14">
        <v>9000</v>
      </c>
      <c r="L30" s="14">
        <v>10000</v>
      </c>
      <c r="M30" s="15">
        <f t="shared" si="18"/>
        <v>23633.050000000003</v>
      </c>
      <c r="N30" s="15">
        <f t="shared" si="19"/>
        <v>23633.050000000003</v>
      </c>
      <c r="O30" s="15">
        <f t="shared" si="20"/>
        <v>23633.050000000003</v>
      </c>
      <c r="P30" s="15">
        <f t="shared" si="21"/>
        <v>23633.050000000003</v>
      </c>
      <c r="Q30" s="38">
        <f t="shared" si="22"/>
        <v>114532.20000000001</v>
      </c>
      <c r="R30" s="36">
        <f t="shared" si="23"/>
        <v>343596.6</v>
      </c>
      <c r="S30" s="37">
        <f t="shared" si="24"/>
        <v>114532.20000000001</v>
      </c>
    </row>
    <row r="31" spans="1:22" x14ac:dyDescent="0.3">
      <c r="A31" s="10" t="s">
        <v>69</v>
      </c>
      <c r="B31" s="27" t="s">
        <v>59</v>
      </c>
      <c r="C31" s="11">
        <v>84.98</v>
      </c>
      <c r="D31" s="18">
        <v>36.130000000000003</v>
      </c>
      <c r="E31" s="10" t="s">
        <v>60</v>
      </c>
      <c r="F31" s="12">
        <v>5</v>
      </c>
      <c r="G31" s="13">
        <v>17200</v>
      </c>
      <c r="H31" s="13">
        <f t="shared" si="25"/>
        <v>621436</v>
      </c>
      <c r="I31" s="354"/>
      <c r="J31" s="14">
        <v>1000</v>
      </c>
      <c r="K31" s="14">
        <v>9000</v>
      </c>
      <c r="L31" s="14">
        <v>10000</v>
      </c>
      <c r="M31" s="15">
        <f t="shared" si="18"/>
        <v>26071.800000000003</v>
      </c>
      <c r="N31" s="15">
        <f t="shared" si="19"/>
        <v>26071.800000000003</v>
      </c>
      <c r="O31" s="15">
        <f t="shared" si="20"/>
        <v>26071.800000000003</v>
      </c>
      <c r="P31" s="15">
        <f t="shared" si="21"/>
        <v>26071.800000000003</v>
      </c>
      <c r="Q31" s="38">
        <f t="shared" si="22"/>
        <v>124287.20000000001</v>
      </c>
      <c r="R31" s="36">
        <f t="shared" si="23"/>
        <v>372861.6</v>
      </c>
      <c r="S31" s="37">
        <f t="shared" si="24"/>
        <v>124287.20000000001</v>
      </c>
    </row>
    <row r="32" spans="1:22" x14ac:dyDescent="0.3">
      <c r="A32" s="18" t="s">
        <v>70</v>
      </c>
      <c r="B32" s="27" t="s">
        <v>62</v>
      </c>
      <c r="C32" s="11">
        <v>84.98</v>
      </c>
      <c r="D32" s="18">
        <v>36.130000000000003</v>
      </c>
      <c r="E32" s="10" t="s">
        <v>63</v>
      </c>
      <c r="F32" s="12">
        <v>4</v>
      </c>
      <c r="G32" s="13">
        <v>17600</v>
      </c>
      <c r="H32" s="13">
        <f t="shared" si="25"/>
        <v>635888</v>
      </c>
      <c r="I32" s="355"/>
      <c r="J32" s="14">
        <v>1000</v>
      </c>
      <c r="K32" s="14">
        <v>9000</v>
      </c>
      <c r="L32" s="14">
        <v>10000</v>
      </c>
      <c r="M32" s="15">
        <f t="shared" si="18"/>
        <v>26794.400000000001</v>
      </c>
      <c r="N32" s="15">
        <f t="shared" si="19"/>
        <v>26794.400000000001</v>
      </c>
      <c r="O32" s="15">
        <f t="shared" si="20"/>
        <v>26794.400000000001</v>
      </c>
      <c r="P32" s="15">
        <f t="shared" si="21"/>
        <v>26794.400000000001</v>
      </c>
      <c r="Q32" s="38">
        <f t="shared" si="22"/>
        <v>127177.60000000001</v>
      </c>
      <c r="R32" s="36">
        <f t="shared" si="23"/>
        <v>381532.8</v>
      </c>
      <c r="S32" s="37">
        <f t="shared" si="24"/>
        <v>127177.60000000001</v>
      </c>
    </row>
    <row r="33" spans="1:19" x14ac:dyDescent="0.3">
      <c r="A33" s="350"/>
      <c r="B33" s="350"/>
      <c r="C33" s="350"/>
      <c r="D33" s="350"/>
      <c r="E33" s="10" t="s">
        <v>42</v>
      </c>
      <c r="F33" s="12">
        <f>SUM(F26:F32)</f>
        <v>36</v>
      </c>
      <c r="G33" s="359"/>
      <c r="H33" s="359"/>
      <c r="I33" s="359"/>
      <c r="J33" s="359"/>
      <c r="K33" s="359"/>
      <c r="L33" s="359"/>
      <c r="M33" s="359"/>
      <c r="N33" s="360"/>
      <c r="O33" s="360"/>
      <c r="P33" s="360"/>
      <c r="Q33" s="360"/>
      <c r="R33" s="359"/>
      <c r="S33" s="367"/>
    </row>
    <row r="34" spans="1:19" x14ac:dyDescent="0.2">
      <c r="A34" s="368" t="s">
        <v>71</v>
      </c>
      <c r="B34" s="369"/>
      <c r="C34" s="369"/>
      <c r="D34" s="369"/>
      <c r="E34" s="370"/>
      <c r="F34" s="39">
        <f>SUM(F9,F13,F17,F25,F33)</f>
        <v>689</v>
      </c>
      <c r="G34" s="371" t="s">
        <v>86</v>
      </c>
      <c r="H34" s="371"/>
      <c r="I34" s="40">
        <v>40000</v>
      </c>
      <c r="J34" s="41"/>
      <c r="K34" s="41">
        <v>20000</v>
      </c>
      <c r="L34" s="41">
        <v>10000</v>
      </c>
      <c r="M34" s="41">
        <v>5000</v>
      </c>
      <c r="N34" s="42"/>
      <c r="O34" s="42"/>
      <c r="P34" s="43">
        <v>5000</v>
      </c>
      <c r="Q34" s="42"/>
      <c r="R34" s="44"/>
      <c r="S34" s="45"/>
    </row>
  </sheetData>
  <mergeCells count="30">
    <mergeCell ref="I26:I32"/>
    <mergeCell ref="A33:D33"/>
    <mergeCell ref="G33:S33"/>
    <mergeCell ref="A34:E34"/>
    <mergeCell ref="G34:H34"/>
    <mergeCell ref="A25:D25"/>
    <mergeCell ref="R25:S25"/>
    <mergeCell ref="I6:I8"/>
    <mergeCell ref="A9:D9"/>
    <mergeCell ref="G9:M9"/>
    <mergeCell ref="R9:S9"/>
    <mergeCell ref="I10:I12"/>
    <mergeCell ref="A13:D13"/>
    <mergeCell ref="G13:M13"/>
    <mergeCell ref="R13:S13"/>
    <mergeCell ref="I14:I16"/>
    <mergeCell ref="A17:D17"/>
    <mergeCell ref="G17:M17"/>
    <mergeCell ref="R17:S17"/>
    <mergeCell ref="I18:I24"/>
    <mergeCell ref="D1:R1"/>
    <mergeCell ref="A3:B4"/>
    <mergeCell ref="C3:H3"/>
    <mergeCell ref="I3:I5"/>
    <mergeCell ref="J3:S3"/>
    <mergeCell ref="C4:C5"/>
    <mergeCell ref="D4:D5"/>
    <mergeCell ref="E4:F4"/>
    <mergeCell ref="G4:G5"/>
    <mergeCell ref="H4:H5"/>
  </mergeCells>
  <phoneticPr fontId="2" type="noConversion"/>
  <pageMargins left="0.7" right="0.7" top="0.75" bottom="0.75" header="0.3" footer="0.3"/>
  <pageSetup paperSize="9" scale="6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490A-DE11-49D9-9104-79FBCC986B93}">
  <sheetPr>
    <tabColor rgb="FFFFC000"/>
    <pageSetUpPr fitToPage="1"/>
  </sheetPr>
  <dimension ref="A1:V34"/>
  <sheetViews>
    <sheetView zoomScaleNormal="100" zoomScaleSheetLayoutView="100" workbookViewId="0">
      <selection activeCell="M10" sqref="M10"/>
    </sheetView>
  </sheetViews>
  <sheetFormatPr defaultRowHeight="16.5" x14ac:dyDescent="0.3"/>
  <cols>
    <col min="1" max="4" width="7.75" customWidth="1"/>
    <col min="5" max="5" width="6.75" customWidth="1"/>
    <col min="6" max="6" width="6.75" style="31" customWidth="1"/>
    <col min="7" max="8" width="8.75" customWidth="1"/>
    <col min="9" max="9" width="7.75" style="25" customWidth="1"/>
    <col min="10" max="19" width="8.625" style="46" customWidth="1"/>
    <col min="20" max="21" width="10.75" customWidth="1"/>
  </cols>
  <sheetData>
    <row r="1" spans="1:21" ht="31.5" x14ac:dyDescent="0.3">
      <c r="A1" s="325" t="s">
        <v>90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</row>
    <row r="2" spans="1:21" x14ac:dyDescent="0.3">
      <c r="F2"/>
      <c r="Q2" s="426">
        <v>44778</v>
      </c>
      <c r="R2" s="426"/>
      <c r="S2" s="47" t="s">
        <v>1</v>
      </c>
    </row>
    <row r="3" spans="1:21" x14ac:dyDescent="0.3">
      <c r="A3" s="374" t="s">
        <v>2</v>
      </c>
      <c r="B3" s="375"/>
      <c r="C3" s="326" t="s">
        <v>3</v>
      </c>
      <c r="D3" s="326"/>
      <c r="E3" s="326"/>
      <c r="F3" s="326"/>
      <c r="G3" s="326"/>
      <c r="H3" s="326"/>
      <c r="I3" s="327" t="s">
        <v>4</v>
      </c>
      <c r="J3" s="427" t="s">
        <v>5</v>
      </c>
      <c r="K3" s="428"/>
      <c r="L3" s="428"/>
      <c r="M3" s="428"/>
      <c r="N3" s="428"/>
      <c r="O3" s="428"/>
      <c r="P3" s="428"/>
      <c r="Q3" s="428"/>
      <c r="R3" s="428"/>
      <c r="S3" s="429"/>
      <c r="T3" s="3" t="s">
        <v>8</v>
      </c>
    </row>
    <row r="4" spans="1:21" x14ac:dyDescent="0.3">
      <c r="A4" s="376"/>
      <c r="B4" s="333"/>
      <c r="C4" s="326" t="s">
        <v>9</v>
      </c>
      <c r="D4" s="340" t="s">
        <v>10</v>
      </c>
      <c r="E4" s="342" t="s">
        <v>2</v>
      </c>
      <c r="F4" s="348"/>
      <c r="G4" s="326" t="s">
        <v>11</v>
      </c>
      <c r="H4" s="326" t="s">
        <v>12</v>
      </c>
      <c r="I4" s="345"/>
      <c r="J4" s="48" t="s">
        <v>13</v>
      </c>
      <c r="K4" s="48" t="s">
        <v>14</v>
      </c>
      <c r="L4" s="48" t="s">
        <v>15</v>
      </c>
      <c r="M4" s="48" t="s">
        <v>16</v>
      </c>
      <c r="N4" s="49" t="s">
        <v>17</v>
      </c>
      <c r="O4" s="49" t="s">
        <v>18</v>
      </c>
      <c r="P4" s="49" t="s">
        <v>19</v>
      </c>
      <c r="Q4" s="49" t="s">
        <v>78</v>
      </c>
      <c r="R4" s="49" t="s">
        <v>79</v>
      </c>
      <c r="S4" s="49" t="s">
        <v>80</v>
      </c>
      <c r="T4" s="6">
        <v>0.05</v>
      </c>
    </row>
    <row r="5" spans="1:21" ht="21" x14ac:dyDescent="0.3">
      <c r="A5" s="7" t="s">
        <v>21</v>
      </c>
      <c r="B5" s="7" t="s">
        <v>22</v>
      </c>
      <c r="C5" s="327"/>
      <c r="D5" s="341"/>
      <c r="E5" s="7" t="s">
        <v>21</v>
      </c>
      <c r="F5" s="7" t="s">
        <v>23</v>
      </c>
      <c r="G5" s="327"/>
      <c r="H5" s="327"/>
      <c r="I5" s="346"/>
      <c r="J5" s="50" t="s">
        <v>24</v>
      </c>
      <c r="K5" s="50" t="s">
        <v>25</v>
      </c>
      <c r="L5" s="50" t="s">
        <v>81</v>
      </c>
      <c r="M5" s="51" t="s">
        <v>82</v>
      </c>
      <c r="N5" s="50" t="s">
        <v>27</v>
      </c>
      <c r="O5" s="50" t="s">
        <v>83</v>
      </c>
      <c r="P5" s="50" t="s">
        <v>84</v>
      </c>
      <c r="Q5" s="50" t="s">
        <v>85</v>
      </c>
      <c r="R5" s="72">
        <v>0.6</v>
      </c>
      <c r="S5" s="72">
        <v>0.2</v>
      </c>
    </row>
    <row r="6" spans="1:21" x14ac:dyDescent="0.3">
      <c r="A6" s="10" t="s">
        <v>32</v>
      </c>
      <c r="B6" s="10" t="s">
        <v>33</v>
      </c>
      <c r="C6" s="11">
        <v>44.98</v>
      </c>
      <c r="D6" s="10">
        <v>19.55</v>
      </c>
      <c r="E6" s="10" t="s">
        <v>34</v>
      </c>
      <c r="F6" s="12">
        <v>15</v>
      </c>
      <c r="G6" s="52">
        <v>14000</v>
      </c>
      <c r="H6" s="52">
        <f>$D$6*G6</f>
        <v>273700</v>
      </c>
      <c r="I6" s="430" t="s">
        <v>35</v>
      </c>
      <c r="J6" s="15">
        <v>5000</v>
      </c>
      <c r="K6" s="15">
        <v>5000</v>
      </c>
      <c r="L6" s="15">
        <v>5000</v>
      </c>
      <c r="M6" s="53">
        <f>(Q6-J6-K6-L6)/4</f>
        <v>9935</v>
      </c>
      <c r="N6" s="53">
        <f>(Q6-J6-K6-L6)/4</f>
        <v>9935</v>
      </c>
      <c r="O6" s="53">
        <f>(Q6-J6-K6-L6)/4</f>
        <v>9935</v>
      </c>
      <c r="P6" s="53">
        <f>(Q6-J6-K6-L6)/4</f>
        <v>9935</v>
      </c>
      <c r="Q6" s="54">
        <f>H6*20%</f>
        <v>54740</v>
      </c>
      <c r="R6" s="55">
        <f>H6*60%</f>
        <v>164220</v>
      </c>
      <c r="S6" s="56">
        <f>H6*20%</f>
        <v>54740</v>
      </c>
      <c r="T6" s="57"/>
      <c r="U6" s="57"/>
    </row>
    <row r="7" spans="1:21" x14ac:dyDescent="0.3">
      <c r="A7" s="10" t="s">
        <v>36</v>
      </c>
      <c r="B7" s="10" t="s">
        <v>37</v>
      </c>
      <c r="C7" s="11">
        <v>44.98</v>
      </c>
      <c r="D7" s="10">
        <v>19.55</v>
      </c>
      <c r="E7" s="10" t="s">
        <v>38</v>
      </c>
      <c r="F7" s="12">
        <v>30</v>
      </c>
      <c r="G7" s="52">
        <v>14850</v>
      </c>
      <c r="H7" s="52">
        <f>$D$6*G7+0.5</f>
        <v>290318</v>
      </c>
      <c r="I7" s="431"/>
      <c r="J7" s="15">
        <v>5000</v>
      </c>
      <c r="K7" s="15">
        <v>5000</v>
      </c>
      <c r="L7" s="15">
        <v>5000</v>
      </c>
      <c r="M7" s="53">
        <f>(Q7-J7-K7-L7)/4</f>
        <v>10765.900000000001</v>
      </c>
      <c r="N7" s="53">
        <f>(Q7-J7-K7-L7)/4</f>
        <v>10765.900000000001</v>
      </c>
      <c r="O7" s="53">
        <f>(Q7-J7-K7-L7)/4</f>
        <v>10765.900000000001</v>
      </c>
      <c r="P7" s="53">
        <f>(Q7-J7-K7-L7)/4</f>
        <v>10765.900000000001</v>
      </c>
      <c r="Q7" s="54">
        <f>H7*20%</f>
        <v>58063.600000000006</v>
      </c>
      <c r="R7" s="55">
        <f>H7*60%</f>
        <v>174190.8</v>
      </c>
      <c r="S7" s="56">
        <f>H7*20%</f>
        <v>58063.600000000006</v>
      </c>
      <c r="T7" s="57"/>
      <c r="U7" s="57"/>
    </row>
    <row r="8" spans="1:21" x14ac:dyDescent="0.3">
      <c r="A8" s="18" t="s">
        <v>39</v>
      </c>
      <c r="B8" s="10" t="s">
        <v>40</v>
      </c>
      <c r="C8" s="11">
        <v>44.98</v>
      </c>
      <c r="D8" s="10">
        <v>19.55</v>
      </c>
      <c r="E8" s="10" t="s">
        <v>41</v>
      </c>
      <c r="F8" s="12">
        <v>34</v>
      </c>
      <c r="G8" s="52">
        <v>15700</v>
      </c>
      <c r="H8" s="52">
        <f>$D$6*G8</f>
        <v>306935</v>
      </c>
      <c r="I8" s="432"/>
      <c r="J8" s="15">
        <v>5000</v>
      </c>
      <c r="K8" s="15">
        <v>5000</v>
      </c>
      <c r="L8" s="15">
        <v>5000</v>
      </c>
      <c r="M8" s="53">
        <f>(Q8-J8-K8-L8)/4</f>
        <v>11596.75</v>
      </c>
      <c r="N8" s="53">
        <f>(Q8-J8-K8-L8)/4</f>
        <v>11596.75</v>
      </c>
      <c r="O8" s="53">
        <f>(Q8-J8-K8-L8)/4</f>
        <v>11596.75</v>
      </c>
      <c r="P8" s="53">
        <f>(Q8-J8-K8-L8)/4</f>
        <v>11596.75</v>
      </c>
      <c r="Q8" s="54">
        <f>H8*20%</f>
        <v>61387</v>
      </c>
      <c r="R8" s="55">
        <f>H8*60%</f>
        <v>184161</v>
      </c>
      <c r="S8" s="56">
        <f>H8*20%</f>
        <v>61387</v>
      </c>
      <c r="T8" s="57"/>
      <c r="U8" s="57"/>
    </row>
    <row r="9" spans="1:21" x14ac:dyDescent="0.3">
      <c r="A9" s="373"/>
      <c r="B9" s="357"/>
      <c r="C9" s="357"/>
      <c r="D9" s="358"/>
      <c r="E9" s="19" t="s">
        <v>42</v>
      </c>
      <c r="F9" s="12">
        <f>SUM(F6:F8)</f>
        <v>79</v>
      </c>
      <c r="G9" s="433"/>
      <c r="H9" s="434"/>
      <c r="I9" s="434"/>
      <c r="J9" s="434"/>
      <c r="K9" s="434"/>
      <c r="L9" s="434"/>
      <c r="M9" s="434"/>
      <c r="N9" s="434"/>
      <c r="O9" s="434"/>
      <c r="P9" s="434"/>
      <c r="Q9" s="434"/>
      <c r="R9" s="434"/>
      <c r="S9" s="435"/>
      <c r="T9" s="57"/>
      <c r="U9" s="57"/>
    </row>
    <row r="10" spans="1:21" x14ac:dyDescent="0.3">
      <c r="A10" s="21" t="s">
        <v>43</v>
      </c>
      <c r="B10" s="10" t="s">
        <v>33</v>
      </c>
      <c r="C10" s="11">
        <v>49.99</v>
      </c>
      <c r="D10" s="10">
        <v>22.18</v>
      </c>
      <c r="E10" s="10" t="s">
        <v>34</v>
      </c>
      <c r="F10" s="12">
        <v>9</v>
      </c>
      <c r="G10" s="52">
        <v>14000</v>
      </c>
      <c r="H10" s="52">
        <f>$D$10*G10</f>
        <v>310520</v>
      </c>
      <c r="I10" s="430" t="s">
        <v>35</v>
      </c>
      <c r="J10" s="15">
        <v>5000</v>
      </c>
      <c r="K10" s="15">
        <v>5000</v>
      </c>
      <c r="L10" s="15">
        <v>5000</v>
      </c>
      <c r="M10" s="53">
        <f>(Q10-J10-K10-L10)/4</f>
        <v>11776</v>
      </c>
      <c r="N10" s="53">
        <f>(Q10-J10-K10-L10)/4</f>
        <v>11776</v>
      </c>
      <c r="O10" s="53">
        <f>(Q10-J10-K10-L10)/4</f>
        <v>11776</v>
      </c>
      <c r="P10" s="53">
        <f>(Q10-J10-K10-L10)/4</f>
        <v>11776</v>
      </c>
      <c r="Q10" s="54">
        <f>H10*20%</f>
        <v>62104</v>
      </c>
      <c r="R10" s="55">
        <f>H10*60%</f>
        <v>186312</v>
      </c>
      <c r="S10" s="56">
        <f>H10*20%</f>
        <v>62104</v>
      </c>
      <c r="T10" s="57"/>
      <c r="U10" s="57"/>
    </row>
    <row r="11" spans="1:21" x14ac:dyDescent="0.3">
      <c r="A11" s="10" t="s">
        <v>44</v>
      </c>
      <c r="B11" s="10" t="s">
        <v>37</v>
      </c>
      <c r="C11" s="11">
        <v>49.99</v>
      </c>
      <c r="D11" s="10">
        <v>22.18</v>
      </c>
      <c r="E11" s="10" t="s">
        <v>38</v>
      </c>
      <c r="F11" s="12">
        <v>18</v>
      </c>
      <c r="G11" s="52">
        <v>14850</v>
      </c>
      <c r="H11" s="52">
        <f>$D$10*G11</f>
        <v>329373</v>
      </c>
      <c r="I11" s="431"/>
      <c r="J11" s="15">
        <v>5000</v>
      </c>
      <c r="K11" s="15">
        <v>5000</v>
      </c>
      <c r="L11" s="15">
        <v>5000</v>
      </c>
      <c r="M11" s="53">
        <f>(Q11-J11-K11-L11)/4</f>
        <v>12718.650000000001</v>
      </c>
      <c r="N11" s="53">
        <f>(Q11-J11-K11-L11)/4</f>
        <v>12718.650000000001</v>
      </c>
      <c r="O11" s="53">
        <f>(Q11-J11-K11-L11)/4</f>
        <v>12718.650000000001</v>
      </c>
      <c r="P11" s="53">
        <f>(Q11-J11-K11-L11)/4</f>
        <v>12718.650000000001</v>
      </c>
      <c r="Q11" s="54">
        <f>H11*20%</f>
        <v>65874.600000000006</v>
      </c>
      <c r="R11" s="55">
        <f>H11*60%</f>
        <v>197623.8</v>
      </c>
      <c r="S11" s="56">
        <f>H11*20%</f>
        <v>65874.600000000006</v>
      </c>
      <c r="T11" s="57"/>
      <c r="U11" s="57"/>
    </row>
    <row r="12" spans="1:21" x14ac:dyDescent="0.3">
      <c r="A12" s="18" t="s">
        <v>45</v>
      </c>
      <c r="B12" s="10" t="s">
        <v>40</v>
      </c>
      <c r="C12" s="11">
        <v>49.99</v>
      </c>
      <c r="D12" s="10">
        <v>22.18</v>
      </c>
      <c r="E12" s="10" t="s">
        <v>41</v>
      </c>
      <c r="F12" s="12">
        <v>21</v>
      </c>
      <c r="G12" s="52">
        <v>15700</v>
      </c>
      <c r="H12" s="52">
        <f>$D$10*G12</f>
        <v>348226</v>
      </c>
      <c r="I12" s="432"/>
      <c r="J12" s="15">
        <v>5000</v>
      </c>
      <c r="K12" s="15">
        <v>5000</v>
      </c>
      <c r="L12" s="15">
        <v>5000</v>
      </c>
      <c r="M12" s="53">
        <f>(Q12-J12-K12-L12)/4</f>
        <v>13661.3</v>
      </c>
      <c r="N12" s="53">
        <f>(Q12-J12-K12-L12)/4</f>
        <v>13661.3</v>
      </c>
      <c r="O12" s="53">
        <f>(Q12-J12-K12-L12)/4</f>
        <v>13661.3</v>
      </c>
      <c r="P12" s="53">
        <f>(Q12-J12-K12-L12)/4</f>
        <v>13661.3</v>
      </c>
      <c r="Q12" s="54">
        <f>H12*20%</f>
        <v>69645.2</v>
      </c>
      <c r="R12" s="55">
        <f>H12*60%</f>
        <v>208935.6</v>
      </c>
      <c r="S12" s="56">
        <f>H12*20%</f>
        <v>69645.2</v>
      </c>
      <c r="T12" s="57"/>
      <c r="U12" s="57"/>
    </row>
    <row r="13" spans="1:21" ht="18" x14ac:dyDescent="0.3">
      <c r="A13" s="373"/>
      <c r="B13" s="357"/>
      <c r="C13" s="357"/>
      <c r="D13" s="358"/>
      <c r="E13" s="10" t="s">
        <v>42</v>
      </c>
      <c r="F13" s="12">
        <f>SUM(F10:F12)</f>
        <v>48</v>
      </c>
      <c r="G13" s="58"/>
      <c r="H13" s="59"/>
      <c r="I13" s="60"/>
      <c r="J13" s="59"/>
      <c r="K13" s="59"/>
      <c r="L13" s="59"/>
      <c r="M13" s="61"/>
      <c r="N13" s="62"/>
      <c r="O13" s="62"/>
      <c r="P13" s="62"/>
      <c r="Q13" s="62"/>
      <c r="R13" s="63"/>
      <c r="S13" s="64"/>
      <c r="T13" s="57"/>
      <c r="U13" s="57"/>
    </row>
    <row r="14" spans="1:21" x14ac:dyDescent="0.3">
      <c r="A14" s="10" t="s">
        <v>46</v>
      </c>
      <c r="B14" s="10" t="s">
        <v>33</v>
      </c>
      <c r="C14" s="11">
        <v>70.98</v>
      </c>
      <c r="D14" s="23">
        <v>30.33</v>
      </c>
      <c r="E14" s="10" t="s">
        <v>34</v>
      </c>
      <c r="F14" s="12">
        <v>12</v>
      </c>
      <c r="G14" s="65">
        <v>14000</v>
      </c>
      <c r="H14" s="52">
        <f>$D$14*G14</f>
        <v>424620</v>
      </c>
      <c r="I14" s="430" t="s">
        <v>35</v>
      </c>
      <c r="J14" s="15">
        <v>5000</v>
      </c>
      <c r="K14" s="15">
        <v>5000</v>
      </c>
      <c r="L14" s="15">
        <v>5000</v>
      </c>
      <c r="M14" s="53">
        <f>(Q14-J14-K14-L14)/4</f>
        <v>17481</v>
      </c>
      <c r="N14" s="53">
        <f>(Q14-J14-K14-L14)/4</f>
        <v>17481</v>
      </c>
      <c r="O14" s="53">
        <f>(Q14-J14-K14-L14)/4</f>
        <v>17481</v>
      </c>
      <c r="P14" s="53">
        <f>(Q14-J14-K14-L14)/4</f>
        <v>17481</v>
      </c>
      <c r="Q14" s="54">
        <f>H14*20%</f>
        <v>84924</v>
      </c>
      <c r="R14" s="55">
        <f>H14*60%</f>
        <v>254772</v>
      </c>
      <c r="S14" s="56">
        <f>H14*20%</f>
        <v>84924</v>
      </c>
      <c r="T14" s="57"/>
      <c r="U14" s="57"/>
    </row>
    <row r="15" spans="1:21" x14ac:dyDescent="0.3">
      <c r="A15" s="10" t="s">
        <v>47</v>
      </c>
      <c r="B15" s="10" t="s">
        <v>37</v>
      </c>
      <c r="C15" s="11">
        <v>70.98</v>
      </c>
      <c r="D15" s="23">
        <v>30.33</v>
      </c>
      <c r="E15" s="10" t="s">
        <v>38</v>
      </c>
      <c r="F15" s="12">
        <v>24</v>
      </c>
      <c r="G15" s="65">
        <v>14850</v>
      </c>
      <c r="H15" s="52">
        <f>$D$14*G15+0.5</f>
        <v>450401</v>
      </c>
      <c r="I15" s="431"/>
      <c r="J15" s="15">
        <v>5000</v>
      </c>
      <c r="K15" s="15">
        <v>5000</v>
      </c>
      <c r="L15" s="15">
        <v>5000</v>
      </c>
      <c r="M15" s="53">
        <f>(Q15-J15-K15-L15)/4</f>
        <v>18770.050000000003</v>
      </c>
      <c r="N15" s="53">
        <f>(Q15-J15-K15-L15)/4</f>
        <v>18770.050000000003</v>
      </c>
      <c r="O15" s="53">
        <f>(Q15-J15-K15-L15)/4</f>
        <v>18770.050000000003</v>
      </c>
      <c r="P15" s="53">
        <f>(Q15-J15-K15-L15)/4</f>
        <v>18770.050000000003</v>
      </c>
      <c r="Q15" s="54">
        <f>H15*20%</f>
        <v>90080.200000000012</v>
      </c>
      <c r="R15" s="55">
        <f>H15*60%</f>
        <v>270240.59999999998</v>
      </c>
      <c r="S15" s="56">
        <f>H15*20%</f>
        <v>90080.200000000012</v>
      </c>
      <c r="T15" s="57"/>
      <c r="U15" s="57"/>
    </row>
    <row r="16" spans="1:21" x14ac:dyDescent="0.3">
      <c r="A16" s="18" t="s">
        <v>48</v>
      </c>
      <c r="B16" s="10" t="s">
        <v>40</v>
      </c>
      <c r="C16" s="11">
        <v>70.98</v>
      </c>
      <c r="D16" s="23">
        <v>30.33</v>
      </c>
      <c r="E16" s="10" t="s">
        <v>41</v>
      </c>
      <c r="F16" s="12">
        <v>28</v>
      </c>
      <c r="G16" s="65">
        <v>15700</v>
      </c>
      <c r="H16" s="52">
        <f>$D$14*G16</f>
        <v>476181</v>
      </c>
      <c r="I16" s="432"/>
      <c r="J16" s="15">
        <v>5000</v>
      </c>
      <c r="K16" s="15">
        <v>5000</v>
      </c>
      <c r="L16" s="15">
        <v>5000</v>
      </c>
      <c r="M16" s="53">
        <f>(Q16-J16-K16-L16)/4</f>
        <v>20059.050000000003</v>
      </c>
      <c r="N16" s="53">
        <f>(Q16-J16-K16-L16)/4</f>
        <v>20059.050000000003</v>
      </c>
      <c r="O16" s="53">
        <f>(Q16-J16-K16-L16)/4</f>
        <v>20059.050000000003</v>
      </c>
      <c r="P16" s="53">
        <f>(Q16-J16-K16-L16)/4</f>
        <v>20059.050000000003</v>
      </c>
      <c r="Q16" s="54">
        <f>H16*20%</f>
        <v>95236.200000000012</v>
      </c>
      <c r="R16" s="55">
        <f>H16*60%</f>
        <v>285708.59999999998</v>
      </c>
      <c r="S16" s="56">
        <f>H16*20%</f>
        <v>95236.200000000012</v>
      </c>
      <c r="T16" s="57"/>
      <c r="U16" s="57"/>
    </row>
    <row r="17" spans="1:22" x14ac:dyDescent="0.3">
      <c r="A17" s="350"/>
      <c r="B17" s="350"/>
      <c r="C17" s="350"/>
      <c r="D17" s="350"/>
      <c r="E17" s="10" t="s">
        <v>42</v>
      </c>
      <c r="F17" s="12">
        <f>SUM(F14:F16)</f>
        <v>64</v>
      </c>
      <c r="G17" s="433"/>
      <c r="H17" s="434"/>
      <c r="I17" s="434"/>
      <c r="J17" s="434"/>
      <c r="K17" s="434"/>
      <c r="L17" s="434"/>
      <c r="M17" s="434"/>
      <c r="N17" s="434"/>
      <c r="O17" s="434"/>
      <c r="P17" s="434"/>
      <c r="Q17" s="434"/>
      <c r="R17" s="434"/>
      <c r="S17" s="435"/>
      <c r="T17" s="57"/>
      <c r="U17" s="57"/>
      <c r="V17" s="25"/>
    </row>
    <row r="18" spans="1:22" x14ac:dyDescent="0.3">
      <c r="A18" s="10" t="s">
        <v>49</v>
      </c>
      <c r="B18" s="10" t="s">
        <v>33</v>
      </c>
      <c r="C18" s="26">
        <v>84.98</v>
      </c>
      <c r="D18" s="18">
        <v>36.130000000000003</v>
      </c>
      <c r="E18" s="10" t="s">
        <v>34</v>
      </c>
      <c r="F18" s="12">
        <v>50</v>
      </c>
      <c r="G18" s="52">
        <v>13700</v>
      </c>
      <c r="H18" s="52">
        <f>$D$18*G18</f>
        <v>494981.00000000006</v>
      </c>
      <c r="I18" s="430" t="s">
        <v>35</v>
      </c>
      <c r="J18" s="15">
        <v>5000</v>
      </c>
      <c r="K18" s="15">
        <v>5000</v>
      </c>
      <c r="L18" s="15">
        <v>10000</v>
      </c>
      <c r="M18" s="53">
        <f t="shared" ref="M18:M24" si="0">(Q18-J18-K18-L18)/4</f>
        <v>19749.050000000003</v>
      </c>
      <c r="N18" s="53">
        <f t="shared" ref="N18:N24" si="1">(Q18-J18-K18-L18)/4</f>
        <v>19749.050000000003</v>
      </c>
      <c r="O18" s="53">
        <f t="shared" ref="O18:O24" si="2">(Q18-J18-K18-L18)/4</f>
        <v>19749.050000000003</v>
      </c>
      <c r="P18" s="53">
        <f t="shared" ref="P18:P24" si="3">(Q18-J18-K18-L18)/4</f>
        <v>19749.050000000003</v>
      </c>
      <c r="Q18" s="54">
        <f t="shared" ref="Q18:Q24" si="4">H18*20%</f>
        <v>98996.200000000012</v>
      </c>
      <c r="R18" s="55">
        <f t="shared" ref="R18:R24" si="5">H18*60%</f>
        <v>296988.60000000003</v>
      </c>
      <c r="S18" s="56">
        <f t="shared" ref="S18:S24" si="6">H18*20%</f>
        <v>98996.200000000012</v>
      </c>
      <c r="T18" s="57"/>
      <c r="U18" s="57"/>
    </row>
    <row r="19" spans="1:22" x14ac:dyDescent="0.3">
      <c r="A19" s="10" t="s">
        <v>50</v>
      </c>
      <c r="B19" s="10" t="s">
        <v>37</v>
      </c>
      <c r="C19" s="26">
        <v>84.98</v>
      </c>
      <c r="D19" s="18">
        <v>36.130000000000003</v>
      </c>
      <c r="E19" s="10" t="s">
        <v>38</v>
      </c>
      <c r="F19" s="12">
        <v>78</v>
      </c>
      <c r="G19" s="52">
        <v>14550</v>
      </c>
      <c r="H19" s="52">
        <f>$D$18*G19+0.5</f>
        <v>525692</v>
      </c>
      <c r="I19" s="431"/>
      <c r="J19" s="15">
        <v>5000</v>
      </c>
      <c r="K19" s="15">
        <v>5000</v>
      </c>
      <c r="L19" s="15">
        <v>10000</v>
      </c>
      <c r="M19" s="53">
        <f t="shared" si="0"/>
        <v>21284.600000000002</v>
      </c>
      <c r="N19" s="53">
        <f t="shared" si="1"/>
        <v>21284.600000000002</v>
      </c>
      <c r="O19" s="53">
        <f t="shared" si="2"/>
        <v>21284.600000000002</v>
      </c>
      <c r="P19" s="53">
        <f t="shared" si="3"/>
        <v>21284.600000000002</v>
      </c>
      <c r="Q19" s="54">
        <f t="shared" si="4"/>
        <v>105138.40000000001</v>
      </c>
      <c r="R19" s="55">
        <f t="shared" si="5"/>
        <v>315415.2</v>
      </c>
      <c r="S19" s="56">
        <f t="shared" si="6"/>
        <v>105138.40000000001</v>
      </c>
      <c r="T19" s="57"/>
      <c r="U19" s="57"/>
    </row>
    <row r="20" spans="1:22" x14ac:dyDescent="0.3">
      <c r="A20" s="10" t="s">
        <v>51</v>
      </c>
      <c r="B20" s="10" t="s">
        <v>40</v>
      </c>
      <c r="C20" s="26">
        <v>84.98</v>
      </c>
      <c r="D20" s="18">
        <v>36.130000000000003</v>
      </c>
      <c r="E20" s="10" t="s">
        <v>41</v>
      </c>
      <c r="F20" s="12">
        <v>104</v>
      </c>
      <c r="G20" s="52">
        <v>15400</v>
      </c>
      <c r="H20" s="52">
        <f>$D$18*G20</f>
        <v>556402</v>
      </c>
      <c r="I20" s="431"/>
      <c r="J20" s="15">
        <v>5000</v>
      </c>
      <c r="K20" s="15">
        <v>5000</v>
      </c>
      <c r="L20" s="15">
        <v>10000</v>
      </c>
      <c r="M20" s="53">
        <f t="shared" si="0"/>
        <v>22820.100000000002</v>
      </c>
      <c r="N20" s="53">
        <f t="shared" si="1"/>
        <v>22820.100000000002</v>
      </c>
      <c r="O20" s="53">
        <f t="shared" si="2"/>
        <v>22820.100000000002</v>
      </c>
      <c r="P20" s="53">
        <f t="shared" si="3"/>
        <v>22820.100000000002</v>
      </c>
      <c r="Q20" s="54">
        <f t="shared" si="4"/>
        <v>111280.40000000001</v>
      </c>
      <c r="R20" s="55">
        <f t="shared" si="5"/>
        <v>333841.2</v>
      </c>
      <c r="S20" s="56">
        <f t="shared" si="6"/>
        <v>111280.40000000001</v>
      </c>
      <c r="T20" s="57"/>
      <c r="U20" s="57"/>
    </row>
    <row r="21" spans="1:22" x14ac:dyDescent="0.3">
      <c r="A21" s="10" t="s">
        <v>52</v>
      </c>
      <c r="B21" s="27" t="s">
        <v>53</v>
      </c>
      <c r="C21" s="26">
        <v>84.98</v>
      </c>
      <c r="D21" s="18">
        <v>36.130000000000003</v>
      </c>
      <c r="E21" s="10" t="s">
        <v>54</v>
      </c>
      <c r="F21" s="12">
        <v>59</v>
      </c>
      <c r="G21" s="52">
        <v>16250</v>
      </c>
      <c r="H21" s="52">
        <f>$D$18*G21+0.5</f>
        <v>587113</v>
      </c>
      <c r="I21" s="431"/>
      <c r="J21" s="15">
        <v>5000</v>
      </c>
      <c r="K21" s="15">
        <v>5000</v>
      </c>
      <c r="L21" s="15">
        <v>10000</v>
      </c>
      <c r="M21" s="53">
        <f t="shared" si="0"/>
        <v>24355.65</v>
      </c>
      <c r="N21" s="53">
        <f t="shared" si="1"/>
        <v>24355.65</v>
      </c>
      <c r="O21" s="53">
        <f t="shared" si="2"/>
        <v>24355.65</v>
      </c>
      <c r="P21" s="53">
        <f t="shared" si="3"/>
        <v>24355.65</v>
      </c>
      <c r="Q21" s="54">
        <f t="shared" si="4"/>
        <v>117422.6</v>
      </c>
      <c r="R21" s="55">
        <f t="shared" si="5"/>
        <v>352267.8</v>
      </c>
      <c r="S21" s="56">
        <f t="shared" si="6"/>
        <v>117422.6</v>
      </c>
      <c r="T21" s="57"/>
      <c r="U21" s="57"/>
    </row>
    <row r="22" spans="1:22" x14ac:dyDescent="0.3">
      <c r="A22" s="10" t="s">
        <v>55</v>
      </c>
      <c r="B22" s="27" t="s">
        <v>56</v>
      </c>
      <c r="C22" s="26">
        <v>84.98</v>
      </c>
      <c r="D22" s="18">
        <v>36.130000000000003</v>
      </c>
      <c r="E22" s="10" t="s">
        <v>57</v>
      </c>
      <c r="F22" s="12">
        <v>65</v>
      </c>
      <c r="G22" s="52">
        <v>17100</v>
      </c>
      <c r="H22" s="52">
        <f>$D$18*G22</f>
        <v>617823</v>
      </c>
      <c r="I22" s="431"/>
      <c r="J22" s="15">
        <v>5000</v>
      </c>
      <c r="K22" s="15">
        <v>5000</v>
      </c>
      <c r="L22" s="15">
        <v>10000</v>
      </c>
      <c r="M22" s="53">
        <f t="shared" si="0"/>
        <v>25891.15</v>
      </c>
      <c r="N22" s="53">
        <f t="shared" si="1"/>
        <v>25891.15</v>
      </c>
      <c r="O22" s="53">
        <f t="shared" si="2"/>
        <v>25891.15</v>
      </c>
      <c r="P22" s="53">
        <f t="shared" si="3"/>
        <v>25891.15</v>
      </c>
      <c r="Q22" s="54">
        <f t="shared" si="4"/>
        <v>123564.6</v>
      </c>
      <c r="R22" s="55">
        <f t="shared" si="5"/>
        <v>370693.8</v>
      </c>
      <c r="S22" s="56">
        <f t="shared" si="6"/>
        <v>123564.6</v>
      </c>
      <c r="T22" s="57"/>
      <c r="U22" s="57"/>
    </row>
    <row r="23" spans="1:22" x14ac:dyDescent="0.3">
      <c r="A23" s="10" t="s">
        <v>58</v>
      </c>
      <c r="B23" s="27" t="s">
        <v>59</v>
      </c>
      <c r="C23" s="26">
        <v>84.98</v>
      </c>
      <c r="D23" s="18">
        <v>36.130000000000003</v>
      </c>
      <c r="E23" s="10" t="s">
        <v>60</v>
      </c>
      <c r="F23" s="12">
        <v>62</v>
      </c>
      <c r="G23" s="52">
        <v>17950</v>
      </c>
      <c r="H23" s="52">
        <f>$D$18*G23+0.5</f>
        <v>648534</v>
      </c>
      <c r="I23" s="431"/>
      <c r="J23" s="15">
        <v>5000</v>
      </c>
      <c r="K23" s="15">
        <v>5000</v>
      </c>
      <c r="L23" s="15">
        <v>10000</v>
      </c>
      <c r="M23" s="53">
        <f t="shared" si="0"/>
        <v>27426.7</v>
      </c>
      <c r="N23" s="53">
        <f t="shared" si="1"/>
        <v>27426.7</v>
      </c>
      <c r="O23" s="53">
        <f t="shared" si="2"/>
        <v>27426.7</v>
      </c>
      <c r="P23" s="53">
        <f t="shared" si="3"/>
        <v>27426.7</v>
      </c>
      <c r="Q23" s="54">
        <f t="shared" si="4"/>
        <v>129706.8</v>
      </c>
      <c r="R23" s="55">
        <f t="shared" si="5"/>
        <v>389120.39999999997</v>
      </c>
      <c r="S23" s="56">
        <f t="shared" si="6"/>
        <v>129706.8</v>
      </c>
      <c r="T23" s="57"/>
      <c r="U23" s="57"/>
    </row>
    <row r="24" spans="1:22" x14ac:dyDescent="0.3">
      <c r="A24" s="18" t="s">
        <v>61</v>
      </c>
      <c r="B24" s="27" t="s">
        <v>62</v>
      </c>
      <c r="C24" s="26">
        <v>84.98</v>
      </c>
      <c r="D24" s="18">
        <v>36.130000000000003</v>
      </c>
      <c r="E24" s="10" t="s">
        <v>63</v>
      </c>
      <c r="F24" s="12">
        <v>44</v>
      </c>
      <c r="G24" s="52">
        <v>18800</v>
      </c>
      <c r="H24" s="52">
        <f>$D$18*G24</f>
        <v>679244</v>
      </c>
      <c r="I24" s="432"/>
      <c r="J24" s="15">
        <v>5000</v>
      </c>
      <c r="K24" s="15">
        <v>5000</v>
      </c>
      <c r="L24" s="15">
        <v>10000</v>
      </c>
      <c r="M24" s="53">
        <f t="shared" si="0"/>
        <v>28962.200000000004</v>
      </c>
      <c r="N24" s="53">
        <f t="shared" si="1"/>
        <v>28962.200000000004</v>
      </c>
      <c r="O24" s="53">
        <f t="shared" si="2"/>
        <v>28962.200000000004</v>
      </c>
      <c r="P24" s="53">
        <f t="shared" si="3"/>
        <v>28962.200000000004</v>
      </c>
      <c r="Q24" s="54">
        <f t="shared" si="4"/>
        <v>135848.80000000002</v>
      </c>
      <c r="R24" s="55">
        <f t="shared" si="5"/>
        <v>407546.39999999997</v>
      </c>
      <c r="S24" s="56">
        <f t="shared" si="6"/>
        <v>135848.80000000002</v>
      </c>
      <c r="T24" s="57"/>
      <c r="U24" s="57"/>
    </row>
    <row r="25" spans="1:22" x14ac:dyDescent="0.3">
      <c r="A25" s="350"/>
      <c r="B25" s="350"/>
      <c r="C25" s="350"/>
      <c r="D25" s="350"/>
      <c r="E25" s="10" t="s">
        <v>42</v>
      </c>
      <c r="F25" s="12">
        <f>SUM(F18:F24)</f>
        <v>462</v>
      </c>
      <c r="G25" s="433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5"/>
      <c r="T25" s="57"/>
      <c r="U25" s="57"/>
    </row>
    <row r="26" spans="1:22" x14ac:dyDescent="0.3">
      <c r="A26" s="10" t="s">
        <v>64</v>
      </c>
      <c r="B26" s="10" t="s">
        <v>33</v>
      </c>
      <c r="C26" s="11">
        <v>84.98</v>
      </c>
      <c r="D26" s="18">
        <v>36.130000000000003</v>
      </c>
      <c r="E26" s="10" t="s">
        <v>34</v>
      </c>
      <c r="F26" s="12">
        <v>3</v>
      </c>
      <c r="G26" s="52">
        <v>13700</v>
      </c>
      <c r="H26" s="52">
        <f>$D$26*G26</f>
        <v>494981.00000000006</v>
      </c>
      <c r="I26" s="430" t="s">
        <v>35</v>
      </c>
      <c r="J26" s="15">
        <v>5000</v>
      </c>
      <c r="K26" s="15">
        <v>5000</v>
      </c>
      <c r="L26" s="15">
        <v>10000</v>
      </c>
      <c r="M26" s="53">
        <f t="shared" ref="M26:M32" si="7">(Q26-J26-K26-L26)/4</f>
        <v>19749.050000000003</v>
      </c>
      <c r="N26" s="53">
        <f t="shared" ref="N26:N32" si="8">(Q26-J26-K26-L26)/4</f>
        <v>19749.050000000003</v>
      </c>
      <c r="O26" s="53">
        <f t="shared" ref="O26:O32" si="9">(Q26-J26-K26-L26)/4</f>
        <v>19749.050000000003</v>
      </c>
      <c r="P26" s="53">
        <f t="shared" ref="P26:P32" si="10">(Q26-J26-K26-L26)/4</f>
        <v>19749.050000000003</v>
      </c>
      <c r="Q26" s="54">
        <f t="shared" ref="Q26:Q32" si="11">H26*20%</f>
        <v>98996.200000000012</v>
      </c>
      <c r="R26" s="55">
        <f t="shared" ref="R26:R32" si="12">H26*60%</f>
        <v>296988.60000000003</v>
      </c>
      <c r="S26" s="56">
        <f t="shared" ref="S26:S32" si="13">H26*20%</f>
        <v>98996.200000000012</v>
      </c>
      <c r="T26" s="57"/>
      <c r="U26" s="57"/>
    </row>
    <row r="27" spans="1:22" x14ac:dyDescent="0.3">
      <c r="A27" s="10" t="s">
        <v>65</v>
      </c>
      <c r="B27" s="10" t="s">
        <v>37</v>
      </c>
      <c r="C27" s="11">
        <v>84.98</v>
      </c>
      <c r="D27" s="18">
        <v>36.130000000000003</v>
      </c>
      <c r="E27" s="10" t="s">
        <v>38</v>
      </c>
      <c r="F27" s="12">
        <v>6</v>
      </c>
      <c r="G27" s="52">
        <v>14550</v>
      </c>
      <c r="H27" s="52">
        <f>$D$26*G27+0.5</f>
        <v>525692</v>
      </c>
      <c r="I27" s="431"/>
      <c r="J27" s="15">
        <v>5000</v>
      </c>
      <c r="K27" s="15">
        <v>5000</v>
      </c>
      <c r="L27" s="15">
        <v>10000</v>
      </c>
      <c r="M27" s="53">
        <f t="shared" si="7"/>
        <v>21284.600000000002</v>
      </c>
      <c r="N27" s="53">
        <f t="shared" si="8"/>
        <v>21284.600000000002</v>
      </c>
      <c r="O27" s="53">
        <f t="shared" si="9"/>
        <v>21284.600000000002</v>
      </c>
      <c r="P27" s="53">
        <f t="shared" si="10"/>
        <v>21284.600000000002</v>
      </c>
      <c r="Q27" s="54">
        <f t="shared" si="11"/>
        <v>105138.40000000001</v>
      </c>
      <c r="R27" s="55">
        <f t="shared" si="12"/>
        <v>315415.2</v>
      </c>
      <c r="S27" s="56">
        <f t="shared" si="13"/>
        <v>105138.40000000001</v>
      </c>
      <c r="T27" s="57"/>
      <c r="U27" s="57"/>
    </row>
    <row r="28" spans="1:22" x14ac:dyDescent="0.3">
      <c r="A28" s="10" t="s">
        <v>66</v>
      </c>
      <c r="B28" s="10" t="s">
        <v>40</v>
      </c>
      <c r="C28" s="11">
        <v>84.98</v>
      </c>
      <c r="D28" s="18">
        <v>36.130000000000003</v>
      </c>
      <c r="E28" s="10" t="s">
        <v>41</v>
      </c>
      <c r="F28" s="12">
        <v>8</v>
      </c>
      <c r="G28" s="52">
        <v>15400</v>
      </c>
      <c r="H28" s="52">
        <f>$D$26*G28</f>
        <v>556402</v>
      </c>
      <c r="I28" s="431"/>
      <c r="J28" s="15">
        <v>5000</v>
      </c>
      <c r="K28" s="15">
        <v>5000</v>
      </c>
      <c r="L28" s="15">
        <v>10000</v>
      </c>
      <c r="M28" s="53">
        <f t="shared" si="7"/>
        <v>22820.100000000002</v>
      </c>
      <c r="N28" s="53">
        <f t="shared" si="8"/>
        <v>22820.100000000002</v>
      </c>
      <c r="O28" s="53">
        <f t="shared" si="9"/>
        <v>22820.100000000002</v>
      </c>
      <c r="P28" s="53">
        <f t="shared" si="10"/>
        <v>22820.100000000002</v>
      </c>
      <c r="Q28" s="54">
        <f t="shared" si="11"/>
        <v>111280.40000000001</v>
      </c>
      <c r="R28" s="55">
        <f t="shared" si="12"/>
        <v>333841.2</v>
      </c>
      <c r="S28" s="56">
        <f t="shared" si="13"/>
        <v>111280.40000000001</v>
      </c>
      <c r="T28" s="57"/>
      <c r="U28" s="57"/>
    </row>
    <row r="29" spans="1:22" x14ac:dyDescent="0.3">
      <c r="A29" s="10" t="s">
        <v>67</v>
      </c>
      <c r="B29" s="27" t="s">
        <v>53</v>
      </c>
      <c r="C29" s="11">
        <v>84.98</v>
      </c>
      <c r="D29" s="18">
        <v>36.130000000000003</v>
      </c>
      <c r="E29" s="10" t="s">
        <v>54</v>
      </c>
      <c r="F29" s="12">
        <v>5</v>
      </c>
      <c r="G29" s="52">
        <v>16250</v>
      </c>
      <c r="H29" s="52">
        <f>$D$26*G29+0.5</f>
        <v>587113</v>
      </c>
      <c r="I29" s="431"/>
      <c r="J29" s="15">
        <v>5000</v>
      </c>
      <c r="K29" s="15">
        <v>5000</v>
      </c>
      <c r="L29" s="15">
        <v>10000</v>
      </c>
      <c r="M29" s="53">
        <f t="shared" si="7"/>
        <v>24355.65</v>
      </c>
      <c r="N29" s="53">
        <f t="shared" si="8"/>
        <v>24355.65</v>
      </c>
      <c r="O29" s="53">
        <f t="shared" si="9"/>
        <v>24355.65</v>
      </c>
      <c r="P29" s="53">
        <f t="shared" si="10"/>
        <v>24355.65</v>
      </c>
      <c r="Q29" s="54">
        <f t="shared" si="11"/>
        <v>117422.6</v>
      </c>
      <c r="R29" s="55">
        <f t="shared" si="12"/>
        <v>352267.8</v>
      </c>
      <c r="S29" s="56">
        <f t="shared" si="13"/>
        <v>117422.6</v>
      </c>
      <c r="T29" s="57"/>
      <c r="U29" s="57"/>
    </row>
    <row r="30" spans="1:22" x14ac:dyDescent="0.3">
      <c r="A30" s="10" t="s">
        <v>68</v>
      </c>
      <c r="B30" s="27" t="s">
        <v>56</v>
      </c>
      <c r="C30" s="11">
        <v>84.98</v>
      </c>
      <c r="D30" s="18">
        <v>36.130000000000003</v>
      </c>
      <c r="E30" s="10" t="s">
        <v>57</v>
      </c>
      <c r="F30" s="12">
        <v>5</v>
      </c>
      <c r="G30" s="52">
        <v>17100</v>
      </c>
      <c r="H30" s="52">
        <f>$D$26*G30</f>
        <v>617823</v>
      </c>
      <c r="I30" s="431"/>
      <c r="J30" s="15">
        <v>5000</v>
      </c>
      <c r="K30" s="15">
        <v>5000</v>
      </c>
      <c r="L30" s="15">
        <v>10000</v>
      </c>
      <c r="M30" s="53">
        <f t="shared" si="7"/>
        <v>25891.15</v>
      </c>
      <c r="N30" s="53">
        <f t="shared" si="8"/>
        <v>25891.15</v>
      </c>
      <c r="O30" s="53">
        <f t="shared" si="9"/>
        <v>25891.15</v>
      </c>
      <c r="P30" s="53">
        <f t="shared" si="10"/>
        <v>25891.15</v>
      </c>
      <c r="Q30" s="54">
        <f t="shared" si="11"/>
        <v>123564.6</v>
      </c>
      <c r="R30" s="55">
        <f t="shared" si="12"/>
        <v>370693.8</v>
      </c>
      <c r="S30" s="56">
        <f t="shared" si="13"/>
        <v>123564.6</v>
      </c>
      <c r="T30" s="57"/>
      <c r="U30" s="57"/>
    </row>
    <row r="31" spans="1:22" x14ac:dyDescent="0.3">
      <c r="A31" s="10" t="s">
        <v>69</v>
      </c>
      <c r="B31" s="27" t="s">
        <v>59</v>
      </c>
      <c r="C31" s="11">
        <v>84.98</v>
      </c>
      <c r="D31" s="18">
        <v>36.130000000000003</v>
      </c>
      <c r="E31" s="10" t="s">
        <v>60</v>
      </c>
      <c r="F31" s="12">
        <v>5</v>
      </c>
      <c r="G31" s="52">
        <v>17950</v>
      </c>
      <c r="H31" s="52">
        <f>$D$26*G31+0.5</f>
        <v>648534</v>
      </c>
      <c r="I31" s="431"/>
      <c r="J31" s="15">
        <v>5000</v>
      </c>
      <c r="K31" s="15">
        <v>5000</v>
      </c>
      <c r="L31" s="15">
        <v>10000</v>
      </c>
      <c r="M31" s="53">
        <f t="shared" si="7"/>
        <v>27426.7</v>
      </c>
      <c r="N31" s="53">
        <f t="shared" si="8"/>
        <v>27426.7</v>
      </c>
      <c r="O31" s="53">
        <f t="shared" si="9"/>
        <v>27426.7</v>
      </c>
      <c r="P31" s="53">
        <f t="shared" si="10"/>
        <v>27426.7</v>
      </c>
      <c r="Q31" s="54">
        <f t="shared" si="11"/>
        <v>129706.8</v>
      </c>
      <c r="R31" s="55">
        <f t="shared" si="12"/>
        <v>389120.39999999997</v>
      </c>
      <c r="S31" s="56">
        <f t="shared" si="13"/>
        <v>129706.8</v>
      </c>
      <c r="T31" s="57"/>
      <c r="U31" s="57"/>
    </row>
    <row r="32" spans="1:22" x14ac:dyDescent="0.3">
      <c r="A32" s="18" t="s">
        <v>70</v>
      </c>
      <c r="B32" s="27" t="s">
        <v>62</v>
      </c>
      <c r="C32" s="11">
        <v>84.98</v>
      </c>
      <c r="D32" s="18">
        <v>36.130000000000003</v>
      </c>
      <c r="E32" s="10" t="s">
        <v>63</v>
      </c>
      <c r="F32" s="12">
        <v>4</v>
      </c>
      <c r="G32" s="52">
        <v>18800</v>
      </c>
      <c r="H32" s="52">
        <f>$D$26*G32</f>
        <v>679244</v>
      </c>
      <c r="I32" s="432"/>
      <c r="J32" s="15">
        <v>5000</v>
      </c>
      <c r="K32" s="15">
        <v>5000</v>
      </c>
      <c r="L32" s="15">
        <v>10000</v>
      </c>
      <c r="M32" s="53">
        <f t="shared" si="7"/>
        <v>28962.200000000004</v>
      </c>
      <c r="N32" s="53">
        <f t="shared" si="8"/>
        <v>28962.200000000004</v>
      </c>
      <c r="O32" s="53">
        <f t="shared" si="9"/>
        <v>28962.200000000004</v>
      </c>
      <c r="P32" s="53">
        <f t="shared" si="10"/>
        <v>28962.200000000004</v>
      </c>
      <c r="Q32" s="54">
        <f t="shared" si="11"/>
        <v>135848.80000000002</v>
      </c>
      <c r="R32" s="55">
        <f t="shared" si="12"/>
        <v>407546.39999999997</v>
      </c>
      <c r="S32" s="56">
        <f t="shared" si="13"/>
        <v>135848.80000000002</v>
      </c>
      <c r="T32" s="57"/>
      <c r="U32" s="57"/>
    </row>
    <row r="33" spans="1:19" x14ac:dyDescent="0.3">
      <c r="A33" s="350"/>
      <c r="B33" s="350"/>
      <c r="C33" s="350"/>
      <c r="D33" s="350"/>
      <c r="E33" s="10" t="s">
        <v>42</v>
      </c>
      <c r="F33" s="12">
        <f>SUM(F26:F32)</f>
        <v>36</v>
      </c>
      <c r="G33" s="433"/>
      <c r="H33" s="434"/>
      <c r="I33" s="434"/>
      <c r="J33" s="434"/>
      <c r="K33" s="434"/>
      <c r="L33" s="434"/>
      <c r="M33" s="434"/>
      <c r="N33" s="434"/>
      <c r="O33" s="434"/>
      <c r="P33" s="434"/>
      <c r="Q33" s="434"/>
      <c r="R33" s="434"/>
      <c r="S33" s="435"/>
    </row>
    <row r="34" spans="1:19" x14ac:dyDescent="0.2">
      <c r="A34" s="368" t="s">
        <v>71</v>
      </c>
      <c r="B34" s="369"/>
      <c r="C34" s="369"/>
      <c r="D34" s="369"/>
      <c r="E34" s="370"/>
      <c r="F34" s="39">
        <f>SUM(F9,F13,F17,F25,F33)</f>
        <v>689</v>
      </c>
      <c r="G34" s="371" t="s">
        <v>86</v>
      </c>
      <c r="H34" s="371"/>
      <c r="I34" s="66">
        <v>40000</v>
      </c>
      <c r="J34" s="67"/>
      <c r="K34" s="67">
        <v>20000</v>
      </c>
      <c r="L34" s="67">
        <v>10000</v>
      </c>
      <c r="M34" s="67">
        <v>5000</v>
      </c>
      <c r="N34" s="68"/>
      <c r="O34" s="68"/>
      <c r="P34" s="69">
        <v>5000</v>
      </c>
      <c r="Q34" s="68"/>
      <c r="R34" s="70"/>
      <c r="S34" s="71"/>
    </row>
  </sheetData>
  <mergeCells count="27">
    <mergeCell ref="I26:I32"/>
    <mergeCell ref="A33:D33"/>
    <mergeCell ref="G33:S33"/>
    <mergeCell ref="A34:E34"/>
    <mergeCell ref="G34:H34"/>
    <mergeCell ref="I14:I16"/>
    <mergeCell ref="A17:D17"/>
    <mergeCell ref="G17:S17"/>
    <mergeCell ref="I18:I24"/>
    <mergeCell ref="A25:D25"/>
    <mergeCell ref="G25:S25"/>
    <mergeCell ref="A13:D13"/>
    <mergeCell ref="A1:S1"/>
    <mergeCell ref="Q2:R2"/>
    <mergeCell ref="A3:B4"/>
    <mergeCell ref="C3:H3"/>
    <mergeCell ref="I3:I5"/>
    <mergeCell ref="J3:S3"/>
    <mergeCell ref="C4:C5"/>
    <mergeCell ref="D4:D5"/>
    <mergeCell ref="E4:F4"/>
    <mergeCell ref="G4:G5"/>
    <mergeCell ref="H4:H5"/>
    <mergeCell ref="I6:I8"/>
    <mergeCell ref="A9:D9"/>
    <mergeCell ref="G9:S9"/>
    <mergeCell ref="I10:I12"/>
  </mergeCells>
  <phoneticPr fontId="2" type="noConversion"/>
  <pageMargins left="0.43307086614173229" right="0.23622047244094491" top="0.74803149606299213" bottom="0.74803149606299213" header="0.31496062992125984" footer="0.31496062992125984"/>
  <pageSetup paperSize="9" scale="82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8CFC-38C0-4352-98EA-E12C7EBE8AEC}">
  <sheetPr>
    <tabColor rgb="FF92D050"/>
    <pageSetUpPr fitToPage="1"/>
  </sheetPr>
  <dimension ref="A1:S29"/>
  <sheetViews>
    <sheetView tabSelected="1" zoomScaleNormal="100" workbookViewId="0">
      <selection activeCell="A3" sqref="A3:R9"/>
    </sheetView>
  </sheetViews>
  <sheetFormatPr defaultRowHeight="16.5" x14ac:dyDescent="0.3"/>
  <cols>
    <col min="8" max="8" width="12.125" customWidth="1"/>
    <col min="16" max="16" width="9.25" bestFit="1" customWidth="1"/>
  </cols>
  <sheetData>
    <row r="1" spans="1:19" ht="31.5" x14ac:dyDescent="0.3">
      <c r="A1" s="325" t="s">
        <v>72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19" x14ac:dyDescent="0.3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" t="s">
        <v>123</v>
      </c>
      <c r="R2" s="2" t="s">
        <v>1</v>
      </c>
    </row>
    <row r="3" spans="1:19" ht="16.5" customHeight="1" thickBot="1" x14ac:dyDescent="0.35">
      <c r="A3" s="330" t="s">
        <v>2</v>
      </c>
      <c r="B3" s="331"/>
      <c r="C3" s="334" t="s">
        <v>3</v>
      </c>
      <c r="D3" s="334"/>
      <c r="E3" s="334"/>
      <c r="F3" s="334"/>
      <c r="G3" s="334"/>
      <c r="H3" s="334"/>
      <c r="I3" s="335" t="s">
        <v>5</v>
      </c>
      <c r="J3" s="336"/>
      <c r="K3" s="336"/>
      <c r="L3" s="336"/>
      <c r="M3" s="436"/>
      <c r="N3" s="436"/>
      <c r="O3" s="436"/>
      <c r="P3" s="190"/>
      <c r="Q3" s="334" t="s">
        <v>6</v>
      </c>
      <c r="R3" s="337" t="s">
        <v>7</v>
      </c>
      <c r="S3" s="3" t="s">
        <v>8</v>
      </c>
    </row>
    <row r="4" spans="1:19" x14ac:dyDescent="0.3">
      <c r="A4" s="332"/>
      <c r="B4" s="333"/>
      <c r="C4" s="326" t="s">
        <v>9</v>
      </c>
      <c r="D4" s="340" t="s">
        <v>74</v>
      </c>
      <c r="E4" s="342" t="s">
        <v>2</v>
      </c>
      <c r="F4" s="343"/>
      <c r="G4" s="326" t="s">
        <v>11</v>
      </c>
      <c r="H4" s="326" t="s">
        <v>12</v>
      </c>
      <c r="I4" s="4" t="s">
        <v>13</v>
      </c>
      <c r="J4" s="4" t="s">
        <v>14</v>
      </c>
      <c r="K4" s="4" t="s">
        <v>15</v>
      </c>
      <c r="L4" s="87" t="s">
        <v>16</v>
      </c>
      <c r="M4" s="165" t="s">
        <v>17</v>
      </c>
      <c r="N4" s="89" t="s">
        <v>18</v>
      </c>
      <c r="O4" s="89" t="s">
        <v>19</v>
      </c>
      <c r="P4" s="91" t="s">
        <v>20</v>
      </c>
      <c r="Q4" s="402"/>
      <c r="R4" s="338"/>
      <c r="S4" s="6">
        <v>0.05</v>
      </c>
    </row>
    <row r="5" spans="1:19" ht="21" x14ac:dyDescent="0.3">
      <c r="A5" s="191" t="s">
        <v>21</v>
      </c>
      <c r="B5" s="7" t="s">
        <v>22</v>
      </c>
      <c r="C5" s="327"/>
      <c r="D5" s="341"/>
      <c r="E5" s="7" t="s">
        <v>21</v>
      </c>
      <c r="F5" s="7" t="s">
        <v>22</v>
      </c>
      <c r="G5" s="327"/>
      <c r="H5" s="327"/>
      <c r="I5" s="8" t="s">
        <v>24</v>
      </c>
      <c r="J5" s="8" t="s">
        <v>25</v>
      </c>
      <c r="K5" s="8" t="s">
        <v>26</v>
      </c>
      <c r="L5" s="9" t="s">
        <v>27</v>
      </c>
      <c r="M5" s="93" t="s">
        <v>28</v>
      </c>
      <c r="N5" s="8" t="s">
        <v>29</v>
      </c>
      <c r="O5" s="8" t="s">
        <v>30</v>
      </c>
      <c r="P5" s="180" t="s">
        <v>129</v>
      </c>
      <c r="Q5" s="347"/>
      <c r="R5" s="339"/>
    </row>
    <row r="6" spans="1:19" x14ac:dyDescent="0.3">
      <c r="A6" s="195" t="s">
        <v>32</v>
      </c>
      <c r="B6" s="10" t="s">
        <v>33</v>
      </c>
      <c r="C6" s="11">
        <v>44.98</v>
      </c>
      <c r="D6" s="10">
        <v>19.55</v>
      </c>
      <c r="E6" s="10" t="s">
        <v>34</v>
      </c>
      <c r="F6" s="10" t="s">
        <v>33</v>
      </c>
      <c r="G6" s="13">
        <v>13300</v>
      </c>
      <c r="H6" s="156">
        <f>$D$6*G6</f>
        <v>260015</v>
      </c>
      <c r="I6" s="14">
        <v>10000</v>
      </c>
      <c r="J6" s="14">
        <v>5000</v>
      </c>
      <c r="K6" s="14">
        <f t="shared" ref="K6:K28" si="0">ROUNDUP((H6*$S$4),-3)</f>
        <v>14000</v>
      </c>
      <c r="L6" s="15">
        <f t="shared" ref="L6:L28" si="1">ROUNDUP((H6*$S$4),-3)</f>
        <v>14000</v>
      </c>
      <c r="M6" s="166">
        <f t="shared" ref="M6:M28" si="2">ROUNDUP((H6*$S$4),-3)</f>
        <v>14000</v>
      </c>
      <c r="N6" s="14">
        <f t="shared" ref="N6:N28" si="3">ROUNDUP((H6*$S$4),-3)</f>
        <v>14000</v>
      </c>
      <c r="O6" s="14">
        <f>ROUNDUP((H6*$S$4),-3)</f>
        <v>14000</v>
      </c>
      <c r="P6" s="167">
        <f>ROUNDUP((H6*40%-(I6+J6+K6+L6+M6+N6+O6)),-3)</f>
        <v>20000</v>
      </c>
      <c r="Q6" s="17">
        <f>SUM(I6:P6)</f>
        <v>105000</v>
      </c>
      <c r="R6" s="203">
        <f t="shared" ref="R6:R28" si="4">Q6/H6</f>
        <v>0.40382285637367077</v>
      </c>
    </row>
    <row r="7" spans="1:19" x14ac:dyDescent="0.3">
      <c r="A7" s="195" t="s">
        <v>36</v>
      </c>
      <c r="B7" s="10" t="s">
        <v>37</v>
      </c>
      <c r="C7" s="11">
        <v>44.98</v>
      </c>
      <c r="D7" s="10">
        <v>19.55</v>
      </c>
      <c r="E7" s="10" t="s">
        <v>38</v>
      </c>
      <c r="F7" s="10" t="s">
        <v>37</v>
      </c>
      <c r="G7" s="13">
        <v>13850</v>
      </c>
      <c r="H7" s="156">
        <f>$D$6*G7+0.5</f>
        <v>270768</v>
      </c>
      <c r="I7" s="14">
        <v>10000</v>
      </c>
      <c r="J7" s="14">
        <v>10000</v>
      </c>
      <c r="K7" s="14">
        <f t="shared" si="0"/>
        <v>14000</v>
      </c>
      <c r="L7" s="15">
        <f t="shared" si="1"/>
        <v>14000</v>
      </c>
      <c r="M7" s="166">
        <f t="shared" si="2"/>
        <v>14000</v>
      </c>
      <c r="N7" s="14">
        <f t="shared" si="3"/>
        <v>14000</v>
      </c>
      <c r="O7" s="14">
        <f t="shared" ref="O7:O28" si="5">ROUNDUP((H7*$S$4),-3)</f>
        <v>14000</v>
      </c>
      <c r="P7" s="167">
        <f t="shared" ref="P7:P28" si="6">ROUNDUP((H7*40%-(I7+J7+K7+L7+M7+N7+O7)),-3)</f>
        <v>19000</v>
      </c>
      <c r="Q7" s="17">
        <f t="shared" ref="Q7:Q28" si="7">SUM(I7:P7)</f>
        <v>109000</v>
      </c>
      <c r="R7" s="203">
        <f t="shared" si="4"/>
        <v>0.40255864799385449</v>
      </c>
    </row>
    <row r="8" spans="1:19" x14ac:dyDescent="0.3">
      <c r="A8" s="195" t="s">
        <v>39</v>
      </c>
      <c r="B8" s="10" t="s">
        <v>75</v>
      </c>
      <c r="C8" s="11">
        <v>44.98</v>
      </c>
      <c r="D8" s="10">
        <v>19.55</v>
      </c>
      <c r="E8" s="10" t="s">
        <v>41</v>
      </c>
      <c r="F8" s="10" t="s">
        <v>75</v>
      </c>
      <c r="G8" s="13">
        <v>14700</v>
      </c>
      <c r="H8" s="156">
        <f t="shared" ref="H8" si="8">$D$6*G8</f>
        <v>287385</v>
      </c>
      <c r="I8" s="14">
        <v>10000</v>
      </c>
      <c r="J8" s="14">
        <v>10000</v>
      </c>
      <c r="K8" s="14">
        <f t="shared" si="0"/>
        <v>15000</v>
      </c>
      <c r="L8" s="15">
        <f t="shared" si="1"/>
        <v>15000</v>
      </c>
      <c r="M8" s="166">
        <f t="shared" si="2"/>
        <v>15000</v>
      </c>
      <c r="N8" s="14">
        <f t="shared" si="3"/>
        <v>15000</v>
      </c>
      <c r="O8" s="14">
        <f t="shared" si="5"/>
        <v>15000</v>
      </c>
      <c r="P8" s="167">
        <f t="shared" si="6"/>
        <v>20000</v>
      </c>
      <c r="Q8" s="17">
        <f t="shared" si="7"/>
        <v>115000</v>
      </c>
      <c r="R8" s="203">
        <f t="shared" si="4"/>
        <v>0.40016006402561022</v>
      </c>
    </row>
    <row r="9" spans="1:19" x14ac:dyDescent="0.3">
      <c r="A9" s="195" t="s">
        <v>43</v>
      </c>
      <c r="B9" s="10" t="s">
        <v>33</v>
      </c>
      <c r="C9" s="11">
        <v>49.99</v>
      </c>
      <c r="D9" s="10">
        <v>22.18</v>
      </c>
      <c r="E9" s="10" t="s">
        <v>34</v>
      </c>
      <c r="F9" s="10" t="s">
        <v>33</v>
      </c>
      <c r="G9" s="13">
        <v>13300</v>
      </c>
      <c r="H9" s="156">
        <f>$D$9*G9</f>
        <v>294994</v>
      </c>
      <c r="I9" s="14">
        <v>10000</v>
      </c>
      <c r="J9" s="14">
        <v>5000</v>
      </c>
      <c r="K9" s="14">
        <f t="shared" si="0"/>
        <v>15000</v>
      </c>
      <c r="L9" s="15">
        <f t="shared" si="1"/>
        <v>15000</v>
      </c>
      <c r="M9" s="166">
        <f t="shared" si="2"/>
        <v>15000</v>
      </c>
      <c r="N9" s="14">
        <f t="shared" si="3"/>
        <v>15000</v>
      </c>
      <c r="O9" s="14">
        <f t="shared" si="5"/>
        <v>15000</v>
      </c>
      <c r="P9" s="167">
        <f t="shared" si="6"/>
        <v>28000</v>
      </c>
      <c r="Q9" s="17">
        <f t="shared" si="7"/>
        <v>118000</v>
      </c>
      <c r="R9" s="203">
        <f t="shared" si="4"/>
        <v>0.40000813575869337</v>
      </c>
    </row>
    <row r="10" spans="1:19" x14ac:dyDescent="0.3">
      <c r="A10" s="195" t="s">
        <v>44</v>
      </c>
      <c r="B10" s="10" t="s">
        <v>37</v>
      </c>
      <c r="C10" s="11">
        <v>49.99</v>
      </c>
      <c r="D10" s="10">
        <v>22.18</v>
      </c>
      <c r="E10" s="10" t="s">
        <v>38</v>
      </c>
      <c r="F10" s="10" t="s">
        <v>37</v>
      </c>
      <c r="G10" s="13">
        <v>13850</v>
      </c>
      <c r="H10" s="156">
        <f>$D$9*G10</f>
        <v>307193</v>
      </c>
      <c r="I10" s="14">
        <v>10000</v>
      </c>
      <c r="J10" s="14">
        <v>10000</v>
      </c>
      <c r="K10" s="14">
        <f t="shared" si="0"/>
        <v>16000</v>
      </c>
      <c r="L10" s="15">
        <f t="shared" si="1"/>
        <v>16000</v>
      </c>
      <c r="M10" s="166">
        <f t="shared" si="2"/>
        <v>16000</v>
      </c>
      <c r="N10" s="14">
        <f t="shared" si="3"/>
        <v>16000</v>
      </c>
      <c r="O10" s="14">
        <f t="shared" si="5"/>
        <v>16000</v>
      </c>
      <c r="P10" s="167">
        <f t="shared" si="6"/>
        <v>23000</v>
      </c>
      <c r="Q10" s="17">
        <f t="shared" si="7"/>
        <v>123000</v>
      </c>
      <c r="R10" s="203">
        <f t="shared" si="4"/>
        <v>0.40039974869219025</v>
      </c>
    </row>
    <row r="11" spans="1:19" x14ac:dyDescent="0.3">
      <c r="A11" s="195" t="s">
        <v>45</v>
      </c>
      <c r="B11" s="10" t="s">
        <v>75</v>
      </c>
      <c r="C11" s="11">
        <v>49.99</v>
      </c>
      <c r="D11" s="10">
        <v>22.18</v>
      </c>
      <c r="E11" s="10" t="s">
        <v>41</v>
      </c>
      <c r="F11" s="10" t="s">
        <v>75</v>
      </c>
      <c r="G11" s="13">
        <v>14700</v>
      </c>
      <c r="H11" s="156">
        <f>$D$9*G11</f>
        <v>326046</v>
      </c>
      <c r="I11" s="14">
        <v>10000</v>
      </c>
      <c r="J11" s="14">
        <v>10000</v>
      </c>
      <c r="K11" s="14">
        <f t="shared" si="0"/>
        <v>17000</v>
      </c>
      <c r="L11" s="15">
        <f t="shared" si="1"/>
        <v>17000</v>
      </c>
      <c r="M11" s="166">
        <f t="shared" si="2"/>
        <v>17000</v>
      </c>
      <c r="N11" s="14">
        <f t="shared" si="3"/>
        <v>17000</v>
      </c>
      <c r="O11" s="14">
        <f t="shared" si="5"/>
        <v>17000</v>
      </c>
      <c r="P11" s="167">
        <f t="shared" si="6"/>
        <v>26000</v>
      </c>
      <c r="Q11" s="17">
        <f t="shared" si="7"/>
        <v>131000</v>
      </c>
      <c r="R11" s="203">
        <f t="shared" si="4"/>
        <v>0.40178379737828407</v>
      </c>
    </row>
    <row r="12" spans="1:19" x14ac:dyDescent="0.3">
      <c r="A12" s="195" t="s">
        <v>46</v>
      </c>
      <c r="B12" s="10" t="s">
        <v>33</v>
      </c>
      <c r="C12" s="11">
        <v>70.98</v>
      </c>
      <c r="D12" s="23">
        <v>30.33</v>
      </c>
      <c r="E12" s="10" t="s">
        <v>34</v>
      </c>
      <c r="F12" s="10" t="s">
        <v>33</v>
      </c>
      <c r="G12" s="24">
        <v>13300</v>
      </c>
      <c r="H12" s="156">
        <f>$D$12*G12</f>
        <v>403389</v>
      </c>
      <c r="I12" s="14">
        <v>10000</v>
      </c>
      <c r="J12" s="14">
        <v>10000</v>
      </c>
      <c r="K12" s="14">
        <f t="shared" si="0"/>
        <v>21000</v>
      </c>
      <c r="L12" s="15">
        <f t="shared" si="1"/>
        <v>21000</v>
      </c>
      <c r="M12" s="166">
        <f t="shared" si="2"/>
        <v>21000</v>
      </c>
      <c r="N12" s="14">
        <f t="shared" si="3"/>
        <v>21000</v>
      </c>
      <c r="O12" s="14">
        <f t="shared" si="5"/>
        <v>21000</v>
      </c>
      <c r="P12" s="167">
        <f t="shared" si="6"/>
        <v>37000</v>
      </c>
      <c r="Q12" s="17">
        <f t="shared" si="7"/>
        <v>162000</v>
      </c>
      <c r="R12" s="203">
        <f t="shared" si="4"/>
        <v>0.40159746547377345</v>
      </c>
    </row>
    <row r="13" spans="1:19" x14ac:dyDescent="0.3">
      <c r="A13" s="195" t="s">
        <v>47</v>
      </c>
      <c r="B13" s="10" t="s">
        <v>37</v>
      </c>
      <c r="C13" s="11">
        <v>70.98</v>
      </c>
      <c r="D13" s="23">
        <v>30.33</v>
      </c>
      <c r="E13" s="10" t="s">
        <v>38</v>
      </c>
      <c r="F13" s="10" t="s">
        <v>37</v>
      </c>
      <c r="G13" s="24">
        <v>13850</v>
      </c>
      <c r="H13" s="156">
        <f>$D$12*G13+0.5</f>
        <v>420071</v>
      </c>
      <c r="I13" s="14">
        <v>10000</v>
      </c>
      <c r="J13" s="14">
        <v>15000</v>
      </c>
      <c r="K13" s="14">
        <f t="shared" si="0"/>
        <v>22000</v>
      </c>
      <c r="L13" s="15">
        <f t="shared" si="1"/>
        <v>22000</v>
      </c>
      <c r="M13" s="166">
        <f t="shared" si="2"/>
        <v>22000</v>
      </c>
      <c r="N13" s="14">
        <f t="shared" si="3"/>
        <v>22000</v>
      </c>
      <c r="O13" s="14">
        <f t="shared" si="5"/>
        <v>22000</v>
      </c>
      <c r="P13" s="167">
        <f t="shared" si="6"/>
        <v>34000</v>
      </c>
      <c r="Q13" s="17">
        <f t="shared" si="7"/>
        <v>169000</v>
      </c>
      <c r="R13" s="203">
        <f t="shared" si="4"/>
        <v>0.40231294233593845</v>
      </c>
    </row>
    <row r="14" spans="1:19" x14ac:dyDescent="0.3">
      <c r="A14" s="195" t="s">
        <v>48</v>
      </c>
      <c r="B14" s="10" t="s">
        <v>75</v>
      </c>
      <c r="C14" s="11">
        <v>70.98</v>
      </c>
      <c r="D14" s="23">
        <v>30.33</v>
      </c>
      <c r="E14" s="10" t="s">
        <v>41</v>
      </c>
      <c r="F14" s="10" t="s">
        <v>75</v>
      </c>
      <c r="G14" s="24">
        <v>14700</v>
      </c>
      <c r="H14" s="156">
        <f>$D$12*G14</f>
        <v>445851</v>
      </c>
      <c r="I14" s="14">
        <v>10000</v>
      </c>
      <c r="J14" s="14">
        <v>15000</v>
      </c>
      <c r="K14" s="14">
        <f t="shared" si="0"/>
        <v>23000</v>
      </c>
      <c r="L14" s="15">
        <f t="shared" si="1"/>
        <v>23000</v>
      </c>
      <c r="M14" s="166">
        <f t="shared" si="2"/>
        <v>23000</v>
      </c>
      <c r="N14" s="14">
        <f t="shared" si="3"/>
        <v>23000</v>
      </c>
      <c r="O14" s="14">
        <f t="shared" si="5"/>
        <v>23000</v>
      </c>
      <c r="P14" s="167">
        <f t="shared" si="6"/>
        <v>39000</v>
      </c>
      <c r="Q14" s="17">
        <f t="shared" si="7"/>
        <v>179000</v>
      </c>
      <c r="R14" s="203">
        <f t="shared" si="4"/>
        <v>0.401479418011847</v>
      </c>
    </row>
    <row r="15" spans="1:19" x14ac:dyDescent="0.3">
      <c r="A15" s="195" t="s">
        <v>49</v>
      </c>
      <c r="B15" s="10" t="s">
        <v>33</v>
      </c>
      <c r="C15" s="11">
        <v>84.98</v>
      </c>
      <c r="D15" s="10">
        <v>36.130000000000003</v>
      </c>
      <c r="E15" s="10" t="s">
        <v>34</v>
      </c>
      <c r="F15" s="10" t="s">
        <v>33</v>
      </c>
      <c r="G15" s="13">
        <v>13100</v>
      </c>
      <c r="H15" s="156">
        <f>$D$15*G15</f>
        <v>473303.00000000006</v>
      </c>
      <c r="I15" s="14">
        <v>10000</v>
      </c>
      <c r="J15" s="14">
        <v>15000</v>
      </c>
      <c r="K15" s="14">
        <f t="shared" si="0"/>
        <v>24000</v>
      </c>
      <c r="L15" s="15">
        <f t="shared" si="1"/>
        <v>24000</v>
      </c>
      <c r="M15" s="166">
        <f t="shared" si="2"/>
        <v>24000</v>
      </c>
      <c r="N15" s="14">
        <f t="shared" si="3"/>
        <v>24000</v>
      </c>
      <c r="O15" s="14">
        <f t="shared" si="5"/>
        <v>24000</v>
      </c>
      <c r="P15" s="167">
        <f t="shared" si="6"/>
        <v>45000</v>
      </c>
      <c r="Q15" s="17">
        <f t="shared" si="7"/>
        <v>190000</v>
      </c>
      <c r="R15" s="203">
        <f t="shared" si="4"/>
        <v>0.40143417641553081</v>
      </c>
    </row>
    <row r="16" spans="1:19" x14ac:dyDescent="0.3">
      <c r="A16" s="195" t="s">
        <v>50</v>
      </c>
      <c r="B16" s="10" t="s">
        <v>37</v>
      </c>
      <c r="C16" s="11">
        <v>84.98</v>
      </c>
      <c r="D16" s="10">
        <v>36.130000000000003</v>
      </c>
      <c r="E16" s="10" t="s">
        <v>38</v>
      </c>
      <c r="F16" s="10" t="s">
        <v>37</v>
      </c>
      <c r="G16" s="13">
        <v>13550</v>
      </c>
      <c r="H16" s="156">
        <f>$D$15*G16+0.5</f>
        <v>489562.00000000006</v>
      </c>
      <c r="I16" s="14">
        <v>10000</v>
      </c>
      <c r="J16" s="14">
        <v>20000</v>
      </c>
      <c r="K16" s="14">
        <f t="shared" si="0"/>
        <v>25000</v>
      </c>
      <c r="L16" s="15">
        <f t="shared" si="1"/>
        <v>25000</v>
      </c>
      <c r="M16" s="166">
        <f t="shared" si="2"/>
        <v>25000</v>
      </c>
      <c r="N16" s="14">
        <f t="shared" si="3"/>
        <v>25000</v>
      </c>
      <c r="O16" s="14">
        <f t="shared" si="5"/>
        <v>25000</v>
      </c>
      <c r="P16" s="167">
        <f t="shared" si="6"/>
        <v>41000</v>
      </c>
      <c r="Q16" s="17">
        <f t="shared" si="7"/>
        <v>196000</v>
      </c>
      <c r="R16" s="203">
        <f t="shared" si="4"/>
        <v>0.40035787091318359</v>
      </c>
    </row>
    <row r="17" spans="1:18" x14ac:dyDescent="0.3">
      <c r="A17" s="195" t="s">
        <v>51</v>
      </c>
      <c r="B17" s="10" t="s">
        <v>75</v>
      </c>
      <c r="C17" s="11">
        <v>84.98</v>
      </c>
      <c r="D17" s="10">
        <v>36.130000000000003</v>
      </c>
      <c r="E17" s="10" t="s">
        <v>41</v>
      </c>
      <c r="F17" s="10" t="s">
        <v>75</v>
      </c>
      <c r="G17" s="13">
        <v>14500</v>
      </c>
      <c r="H17" s="156">
        <f t="shared" ref="H17:H21" si="9">$D$15*G17</f>
        <v>523885.00000000006</v>
      </c>
      <c r="I17" s="14">
        <v>10000</v>
      </c>
      <c r="J17" s="14">
        <v>21000</v>
      </c>
      <c r="K17" s="14">
        <f t="shared" si="0"/>
        <v>27000</v>
      </c>
      <c r="L17" s="15">
        <f t="shared" si="1"/>
        <v>27000</v>
      </c>
      <c r="M17" s="166">
        <f t="shared" si="2"/>
        <v>27000</v>
      </c>
      <c r="N17" s="14">
        <f t="shared" si="3"/>
        <v>27000</v>
      </c>
      <c r="O17" s="14">
        <f t="shared" si="5"/>
        <v>27000</v>
      </c>
      <c r="P17" s="167">
        <f t="shared" si="6"/>
        <v>44000</v>
      </c>
      <c r="Q17" s="17">
        <f t="shared" si="7"/>
        <v>210000</v>
      </c>
      <c r="R17" s="203">
        <f t="shared" si="4"/>
        <v>0.40085133187627053</v>
      </c>
    </row>
    <row r="18" spans="1:18" x14ac:dyDescent="0.3">
      <c r="A18" s="195" t="s">
        <v>52</v>
      </c>
      <c r="B18" s="27" t="s">
        <v>53</v>
      </c>
      <c r="C18" s="11">
        <v>84.98</v>
      </c>
      <c r="D18" s="10">
        <v>36.130000000000003</v>
      </c>
      <c r="E18" s="10" t="s">
        <v>54</v>
      </c>
      <c r="F18" s="27" t="s">
        <v>53</v>
      </c>
      <c r="G18" s="13">
        <v>15250</v>
      </c>
      <c r="H18" s="156">
        <f>$D$15*G18+0.5</f>
        <v>550983</v>
      </c>
      <c r="I18" s="14">
        <v>10000</v>
      </c>
      <c r="J18" s="14">
        <v>22000</v>
      </c>
      <c r="K18" s="14">
        <f t="shared" si="0"/>
        <v>28000</v>
      </c>
      <c r="L18" s="15">
        <f t="shared" si="1"/>
        <v>28000</v>
      </c>
      <c r="M18" s="166">
        <f t="shared" si="2"/>
        <v>28000</v>
      </c>
      <c r="N18" s="14">
        <f t="shared" si="3"/>
        <v>28000</v>
      </c>
      <c r="O18" s="14">
        <f t="shared" si="5"/>
        <v>28000</v>
      </c>
      <c r="P18" s="167">
        <f t="shared" si="6"/>
        <v>49000</v>
      </c>
      <c r="Q18" s="17">
        <f t="shared" si="7"/>
        <v>221000</v>
      </c>
      <c r="R18" s="203">
        <f>Q18/H18</f>
        <v>0.40110130439596142</v>
      </c>
    </row>
    <row r="19" spans="1:18" x14ac:dyDescent="0.3">
      <c r="A19" s="195" t="s">
        <v>55</v>
      </c>
      <c r="B19" s="27" t="s">
        <v>56</v>
      </c>
      <c r="C19" s="11">
        <v>84.98</v>
      </c>
      <c r="D19" s="10">
        <v>36.130000000000003</v>
      </c>
      <c r="E19" s="10" t="s">
        <v>57</v>
      </c>
      <c r="F19" s="27" t="s">
        <v>56</v>
      </c>
      <c r="G19" s="13">
        <v>15850</v>
      </c>
      <c r="H19" s="156">
        <f>$D$15*G19+0.5</f>
        <v>572661</v>
      </c>
      <c r="I19" s="14">
        <v>10000</v>
      </c>
      <c r="J19" s="14">
        <v>23000</v>
      </c>
      <c r="K19" s="14">
        <f t="shared" si="0"/>
        <v>29000</v>
      </c>
      <c r="L19" s="15">
        <f t="shared" si="1"/>
        <v>29000</v>
      </c>
      <c r="M19" s="166">
        <f t="shared" si="2"/>
        <v>29000</v>
      </c>
      <c r="N19" s="14">
        <f t="shared" si="3"/>
        <v>29000</v>
      </c>
      <c r="O19" s="14">
        <f t="shared" si="5"/>
        <v>29000</v>
      </c>
      <c r="P19" s="167">
        <f t="shared" si="6"/>
        <v>52000</v>
      </c>
      <c r="Q19" s="17">
        <f t="shared" si="7"/>
        <v>230000</v>
      </c>
      <c r="R19" s="203">
        <f t="shared" si="4"/>
        <v>0.40163377635285097</v>
      </c>
    </row>
    <row r="20" spans="1:18" x14ac:dyDescent="0.3">
      <c r="A20" s="195" t="s">
        <v>58</v>
      </c>
      <c r="B20" s="155" t="s">
        <v>59</v>
      </c>
      <c r="C20" s="11">
        <v>84.98</v>
      </c>
      <c r="D20" s="10">
        <v>36.130000000000003</v>
      </c>
      <c r="E20" s="10" t="s">
        <v>60</v>
      </c>
      <c r="F20" s="155" t="s">
        <v>59</v>
      </c>
      <c r="G20" s="13">
        <v>17200</v>
      </c>
      <c r="H20" s="156">
        <f t="shared" si="9"/>
        <v>621436</v>
      </c>
      <c r="I20" s="14">
        <v>10000</v>
      </c>
      <c r="J20" s="14">
        <v>25000</v>
      </c>
      <c r="K20" s="14">
        <f t="shared" si="0"/>
        <v>32000</v>
      </c>
      <c r="L20" s="15">
        <f t="shared" si="1"/>
        <v>32000</v>
      </c>
      <c r="M20" s="166">
        <f t="shared" si="2"/>
        <v>32000</v>
      </c>
      <c r="N20" s="14">
        <f t="shared" si="3"/>
        <v>32000</v>
      </c>
      <c r="O20" s="14">
        <f t="shared" si="5"/>
        <v>32000</v>
      </c>
      <c r="P20" s="167">
        <f t="shared" si="6"/>
        <v>54000</v>
      </c>
      <c r="Q20" s="17">
        <f t="shared" si="7"/>
        <v>249000</v>
      </c>
      <c r="R20" s="203">
        <f t="shared" si="4"/>
        <v>0.40068486537632192</v>
      </c>
    </row>
    <row r="21" spans="1:18" x14ac:dyDescent="0.3">
      <c r="A21" s="195" t="s">
        <v>61</v>
      </c>
      <c r="B21" s="155" t="s">
        <v>62</v>
      </c>
      <c r="C21" s="11">
        <v>84.98</v>
      </c>
      <c r="D21" s="10">
        <v>36.130000000000003</v>
      </c>
      <c r="E21" s="10" t="s">
        <v>63</v>
      </c>
      <c r="F21" s="155" t="s">
        <v>62</v>
      </c>
      <c r="G21" s="13">
        <v>17600</v>
      </c>
      <c r="H21" s="156">
        <f t="shared" si="9"/>
        <v>635888</v>
      </c>
      <c r="I21" s="14">
        <v>10000</v>
      </c>
      <c r="J21" s="14">
        <v>30000</v>
      </c>
      <c r="K21" s="14">
        <f t="shared" si="0"/>
        <v>32000</v>
      </c>
      <c r="L21" s="15">
        <f t="shared" si="1"/>
        <v>32000</v>
      </c>
      <c r="M21" s="166">
        <f t="shared" si="2"/>
        <v>32000</v>
      </c>
      <c r="N21" s="14">
        <f t="shared" si="3"/>
        <v>32000</v>
      </c>
      <c r="O21" s="14">
        <f t="shared" si="5"/>
        <v>32000</v>
      </c>
      <c r="P21" s="167">
        <f t="shared" si="6"/>
        <v>55000</v>
      </c>
      <c r="Q21" s="17">
        <f t="shared" si="7"/>
        <v>255000</v>
      </c>
      <c r="R21" s="203">
        <f t="shared" si="4"/>
        <v>0.40101401504667489</v>
      </c>
    </row>
    <row r="22" spans="1:18" x14ac:dyDescent="0.3">
      <c r="A22" s="195" t="s">
        <v>64</v>
      </c>
      <c r="B22" s="10" t="s">
        <v>33</v>
      </c>
      <c r="C22" s="11">
        <v>84.98</v>
      </c>
      <c r="D22" s="10">
        <v>36.130000000000003</v>
      </c>
      <c r="E22" s="10" t="s">
        <v>34</v>
      </c>
      <c r="F22" s="10" t="s">
        <v>33</v>
      </c>
      <c r="G22" s="13">
        <v>13100</v>
      </c>
      <c r="H22" s="156">
        <f>$D$22*G22</f>
        <v>473303.00000000006</v>
      </c>
      <c r="I22" s="14">
        <v>10000</v>
      </c>
      <c r="J22" s="14">
        <v>15000</v>
      </c>
      <c r="K22" s="14">
        <f t="shared" si="0"/>
        <v>24000</v>
      </c>
      <c r="L22" s="15">
        <f t="shared" si="1"/>
        <v>24000</v>
      </c>
      <c r="M22" s="166">
        <f t="shared" si="2"/>
        <v>24000</v>
      </c>
      <c r="N22" s="14">
        <f t="shared" si="3"/>
        <v>24000</v>
      </c>
      <c r="O22" s="14">
        <f t="shared" si="5"/>
        <v>24000</v>
      </c>
      <c r="P22" s="167">
        <f t="shared" si="6"/>
        <v>45000</v>
      </c>
      <c r="Q22" s="17">
        <f t="shared" si="7"/>
        <v>190000</v>
      </c>
      <c r="R22" s="203">
        <f t="shared" si="4"/>
        <v>0.40143417641553081</v>
      </c>
    </row>
    <row r="23" spans="1:18" x14ac:dyDescent="0.3">
      <c r="A23" s="195" t="s">
        <v>65</v>
      </c>
      <c r="B23" s="10" t="s">
        <v>37</v>
      </c>
      <c r="C23" s="11">
        <v>84.98</v>
      </c>
      <c r="D23" s="10">
        <v>36.130000000000003</v>
      </c>
      <c r="E23" s="10" t="s">
        <v>38</v>
      </c>
      <c r="F23" s="10" t="s">
        <v>37</v>
      </c>
      <c r="G23" s="13">
        <v>13550</v>
      </c>
      <c r="H23" s="156">
        <f>$D$22*G23+0.5</f>
        <v>489562.00000000006</v>
      </c>
      <c r="I23" s="14">
        <v>10000</v>
      </c>
      <c r="J23" s="14">
        <v>20000</v>
      </c>
      <c r="K23" s="14">
        <f t="shared" si="0"/>
        <v>25000</v>
      </c>
      <c r="L23" s="15">
        <f t="shared" si="1"/>
        <v>25000</v>
      </c>
      <c r="M23" s="166">
        <f t="shared" si="2"/>
        <v>25000</v>
      </c>
      <c r="N23" s="14">
        <f t="shared" si="3"/>
        <v>25000</v>
      </c>
      <c r="O23" s="14">
        <f t="shared" si="5"/>
        <v>25000</v>
      </c>
      <c r="P23" s="167">
        <f t="shared" si="6"/>
        <v>41000</v>
      </c>
      <c r="Q23" s="17">
        <f t="shared" si="7"/>
        <v>196000</v>
      </c>
      <c r="R23" s="203">
        <f t="shared" si="4"/>
        <v>0.40035787091318359</v>
      </c>
    </row>
    <row r="24" spans="1:18" x14ac:dyDescent="0.3">
      <c r="A24" s="195" t="s">
        <v>66</v>
      </c>
      <c r="B24" s="10" t="s">
        <v>75</v>
      </c>
      <c r="C24" s="11">
        <v>84.98</v>
      </c>
      <c r="D24" s="10">
        <v>36.130000000000003</v>
      </c>
      <c r="E24" s="10" t="s">
        <v>41</v>
      </c>
      <c r="F24" s="10" t="s">
        <v>75</v>
      </c>
      <c r="G24" s="13">
        <v>14500</v>
      </c>
      <c r="H24" s="156">
        <f t="shared" ref="H24:H28" si="10">$D$22*G24</f>
        <v>523885.00000000006</v>
      </c>
      <c r="I24" s="14">
        <v>10000</v>
      </c>
      <c r="J24" s="14">
        <v>21000</v>
      </c>
      <c r="K24" s="14">
        <f t="shared" si="0"/>
        <v>27000</v>
      </c>
      <c r="L24" s="15">
        <f t="shared" si="1"/>
        <v>27000</v>
      </c>
      <c r="M24" s="166">
        <f t="shared" si="2"/>
        <v>27000</v>
      </c>
      <c r="N24" s="14">
        <f t="shared" si="3"/>
        <v>27000</v>
      </c>
      <c r="O24" s="14">
        <f t="shared" si="5"/>
        <v>27000</v>
      </c>
      <c r="P24" s="167">
        <f t="shared" si="6"/>
        <v>44000</v>
      </c>
      <c r="Q24" s="17">
        <f t="shared" si="7"/>
        <v>210000</v>
      </c>
      <c r="R24" s="203">
        <f t="shared" si="4"/>
        <v>0.40085133187627053</v>
      </c>
    </row>
    <row r="25" spans="1:18" x14ac:dyDescent="0.3">
      <c r="A25" s="195" t="s">
        <v>67</v>
      </c>
      <c r="B25" s="27" t="s">
        <v>53</v>
      </c>
      <c r="C25" s="11">
        <v>84.98</v>
      </c>
      <c r="D25" s="10">
        <v>36.130000000000003</v>
      </c>
      <c r="E25" s="10" t="s">
        <v>54</v>
      </c>
      <c r="F25" s="27" t="s">
        <v>53</v>
      </c>
      <c r="G25" s="13">
        <v>15250</v>
      </c>
      <c r="H25" s="156">
        <f>$D$22*G25+0.5</f>
        <v>550983</v>
      </c>
      <c r="I25" s="14">
        <v>10000</v>
      </c>
      <c r="J25" s="14">
        <v>22000</v>
      </c>
      <c r="K25" s="14">
        <f t="shared" si="0"/>
        <v>28000</v>
      </c>
      <c r="L25" s="15">
        <f t="shared" si="1"/>
        <v>28000</v>
      </c>
      <c r="M25" s="166">
        <f t="shared" si="2"/>
        <v>28000</v>
      </c>
      <c r="N25" s="14">
        <f t="shared" si="3"/>
        <v>28000</v>
      </c>
      <c r="O25" s="14">
        <f t="shared" si="5"/>
        <v>28000</v>
      </c>
      <c r="P25" s="167">
        <f t="shared" si="6"/>
        <v>49000</v>
      </c>
      <c r="Q25" s="17">
        <f t="shared" si="7"/>
        <v>221000</v>
      </c>
      <c r="R25" s="203">
        <f t="shared" si="4"/>
        <v>0.40110130439596142</v>
      </c>
    </row>
    <row r="26" spans="1:18" x14ac:dyDescent="0.3">
      <c r="A26" s="195" t="s">
        <v>68</v>
      </c>
      <c r="B26" s="27" t="s">
        <v>56</v>
      </c>
      <c r="C26" s="11">
        <v>84.98</v>
      </c>
      <c r="D26" s="10">
        <v>36.130000000000003</v>
      </c>
      <c r="E26" s="10" t="s">
        <v>57</v>
      </c>
      <c r="F26" s="27" t="s">
        <v>56</v>
      </c>
      <c r="G26" s="13">
        <v>15850</v>
      </c>
      <c r="H26" s="156">
        <f>$D$22*G26+0.5</f>
        <v>572661</v>
      </c>
      <c r="I26" s="14">
        <v>10000</v>
      </c>
      <c r="J26" s="14">
        <v>23000</v>
      </c>
      <c r="K26" s="14">
        <f t="shared" si="0"/>
        <v>29000</v>
      </c>
      <c r="L26" s="15">
        <f t="shared" si="1"/>
        <v>29000</v>
      </c>
      <c r="M26" s="166">
        <f t="shared" si="2"/>
        <v>29000</v>
      </c>
      <c r="N26" s="14">
        <f t="shared" si="3"/>
        <v>29000</v>
      </c>
      <c r="O26" s="14">
        <f t="shared" si="5"/>
        <v>29000</v>
      </c>
      <c r="P26" s="167">
        <f t="shared" si="6"/>
        <v>52000</v>
      </c>
      <c r="Q26" s="17">
        <f t="shared" si="7"/>
        <v>230000</v>
      </c>
      <c r="R26" s="203">
        <f t="shared" si="4"/>
        <v>0.40163377635285097</v>
      </c>
    </row>
    <row r="27" spans="1:18" x14ac:dyDescent="0.3">
      <c r="A27" s="195" t="s">
        <v>69</v>
      </c>
      <c r="B27" s="155" t="s">
        <v>59</v>
      </c>
      <c r="C27" s="11">
        <v>84.98</v>
      </c>
      <c r="D27" s="10">
        <v>36.130000000000003</v>
      </c>
      <c r="E27" s="10" t="s">
        <v>60</v>
      </c>
      <c r="F27" s="155" t="s">
        <v>59</v>
      </c>
      <c r="G27" s="13">
        <v>17200</v>
      </c>
      <c r="H27" s="156">
        <f t="shared" si="10"/>
        <v>621436</v>
      </c>
      <c r="I27" s="14">
        <v>10000</v>
      </c>
      <c r="J27" s="14">
        <v>25000</v>
      </c>
      <c r="K27" s="14">
        <f t="shared" si="0"/>
        <v>32000</v>
      </c>
      <c r="L27" s="15">
        <f t="shared" si="1"/>
        <v>32000</v>
      </c>
      <c r="M27" s="166">
        <f t="shared" si="2"/>
        <v>32000</v>
      </c>
      <c r="N27" s="14">
        <f t="shared" si="3"/>
        <v>32000</v>
      </c>
      <c r="O27" s="14">
        <f t="shared" si="5"/>
        <v>32000</v>
      </c>
      <c r="P27" s="167">
        <f t="shared" si="6"/>
        <v>54000</v>
      </c>
      <c r="Q27" s="17">
        <f t="shared" si="7"/>
        <v>249000</v>
      </c>
      <c r="R27" s="203">
        <f t="shared" si="4"/>
        <v>0.40068486537632192</v>
      </c>
    </row>
    <row r="28" spans="1:18" x14ac:dyDescent="0.3">
      <c r="A28" s="195" t="s">
        <v>70</v>
      </c>
      <c r="B28" s="155" t="s">
        <v>62</v>
      </c>
      <c r="C28" s="11">
        <v>84.98</v>
      </c>
      <c r="D28" s="10">
        <v>36.130000000000003</v>
      </c>
      <c r="E28" s="10" t="s">
        <v>63</v>
      </c>
      <c r="F28" s="155" t="s">
        <v>62</v>
      </c>
      <c r="G28" s="13">
        <v>17600</v>
      </c>
      <c r="H28" s="156">
        <f t="shared" si="10"/>
        <v>635888</v>
      </c>
      <c r="I28" s="14">
        <v>10000</v>
      </c>
      <c r="J28" s="14">
        <v>30000</v>
      </c>
      <c r="K28" s="14">
        <f t="shared" si="0"/>
        <v>32000</v>
      </c>
      <c r="L28" s="15">
        <f t="shared" si="1"/>
        <v>32000</v>
      </c>
      <c r="M28" s="166">
        <f t="shared" si="2"/>
        <v>32000</v>
      </c>
      <c r="N28" s="14">
        <f t="shared" si="3"/>
        <v>32000</v>
      </c>
      <c r="O28" s="14">
        <f t="shared" si="5"/>
        <v>32000</v>
      </c>
      <c r="P28" s="167">
        <f t="shared" si="6"/>
        <v>55000</v>
      </c>
      <c r="Q28" s="17">
        <f t="shared" si="7"/>
        <v>255000</v>
      </c>
      <c r="R28" s="203">
        <f t="shared" si="4"/>
        <v>0.40101401504667489</v>
      </c>
    </row>
    <row r="29" spans="1:18" ht="17.25" thickBot="1" x14ac:dyDescent="0.25">
      <c r="A29" s="204"/>
      <c r="B29" s="205"/>
      <c r="C29" s="328" t="s">
        <v>71</v>
      </c>
      <c r="D29" s="328"/>
      <c r="E29" s="328"/>
      <c r="F29" s="329" t="s">
        <v>76</v>
      </c>
      <c r="G29" s="329"/>
      <c r="H29" s="329"/>
      <c r="I29" s="206">
        <f>Q29/2</f>
        <v>20000</v>
      </c>
      <c r="J29" s="206">
        <v>10000</v>
      </c>
      <c r="K29" s="206">
        <v>5000</v>
      </c>
      <c r="L29" s="211"/>
      <c r="M29" s="317"/>
      <c r="N29" s="318"/>
      <c r="O29" s="319">
        <v>5000</v>
      </c>
      <c r="P29" s="320"/>
      <c r="Q29" s="200">
        <f>'[1]사업수지 (종합)'!AA97</f>
        <v>40000</v>
      </c>
      <c r="R29" s="210"/>
    </row>
  </sheetData>
  <mergeCells count="13">
    <mergeCell ref="H4:H5"/>
    <mergeCell ref="C29:E29"/>
    <mergeCell ref="F29:H29"/>
    <mergeCell ref="A1:R1"/>
    <mergeCell ref="A3:B4"/>
    <mergeCell ref="C3:H3"/>
    <mergeCell ref="I3:O3"/>
    <mergeCell ref="Q3:Q5"/>
    <mergeCell ref="R3:R5"/>
    <mergeCell ref="C4:C5"/>
    <mergeCell ref="D4:D5"/>
    <mergeCell ref="E4:F4"/>
    <mergeCell ref="G4:G5"/>
  </mergeCells>
  <phoneticPr fontId="2" type="noConversion"/>
  <printOptions horizontalCentered="1" verticalCentered="1"/>
  <pageMargins left="0.25" right="0.25" top="0.75" bottom="0.75" header="0.3" footer="0.3"/>
  <pageSetup paperSize="9" scale="7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3156-AADF-4D3C-9D71-4AEF2F50B158}">
  <sheetPr>
    <tabColor rgb="FF92D050"/>
    <pageSetUpPr fitToPage="1"/>
  </sheetPr>
  <dimension ref="A1:Y35"/>
  <sheetViews>
    <sheetView zoomScaleNormal="100" workbookViewId="0">
      <selection activeCell="I7" sqref="I7:I9"/>
    </sheetView>
  </sheetViews>
  <sheetFormatPr defaultRowHeight="16.5" x14ac:dyDescent="0.3"/>
  <cols>
    <col min="1" max="5" width="8.625" customWidth="1"/>
    <col min="6" max="6" width="8.625" style="31" customWidth="1"/>
    <col min="7" max="7" width="8.625" customWidth="1"/>
    <col min="8" max="8" width="10.875" bestFit="1" customWidth="1"/>
    <col min="9" max="9" width="8.875" customWidth="1"/>
    <col min="10" max="21" width="8.625" customWidth="1"/>
    <col min="22" max="22" width="10.25" customWidth="1"/>
  </cols>
  <sheetData>
    <row r="1" spans="1:23" ht="31.5" x14ac:dyDescent="0.3">
      <c r="A1" s="325" t="s">
        <v>131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154"/>
    </row>
    <row r="2" spans="1:23" x14ac:dyDescent="0.3">
      <c r="F2"/>
      <c r="T2" s="1" t="s">
        <v>123</v>
      </c>
      <c r="U2" s="2" t="s">
        <v>1</v>
      </c>
      <c r="V2" s="2"/>
    </row>
    <row r="3" spans="1:23" ht="17.25" thickBot="1" x14ac:dyDescent="0.35">
      <c r="A3" s="330" t="s">
        <v>2</v>
      </c>
      <c r="B3" s="331"/>
      <c r="C3" s="334" t="s">
        <v>3</v>
      </c>
      <c r="D3" s="334"/>
      <c r="E3" s="334"/>
      <c r="F3" s="334"/>
      <c r="G3" s="334"/>
      <c r="H3" s="334"/>
      <c r="I3" s="344" t="s">
        <v>4</v>
      </c>
      <c r="J3" s="335" t="s">
        <v>5</v>
      </c>
      <c r="K3" s="336"/>
      <c r="L3" s="336"/>
      <c r="M3" s="336"/>
      <c r="N3" s="436"/>
      <c r="O3" s="436"/>
      <c r="P3" s="436"/>
      <c r="Q3" s="190"/>
      <c r="R3" s="190"/>
      <c r="S3" s="190"/>
      <c r="T3" s="334" t="s">
        <v>6</v>
      </c>
      <c r="U3" s="446" t="s">
        <v>7</v>
      </c>
      <c r="V3" s="437" t="s">
        <v>130</v>
      </c>
      <c r="W3" s="3" t="s">
        <v>8</v>
      </c>
    </row>
    <row r="4" spans="1:23" x14ac:dyDescent="0.3">
      <c r="A4" s="439"/>
      <c r="B4" s="440"/>
      <c r="C4" s="326" t="s">
        <v>9</v>
      </c>
      <c r="D4" s="340" t="s">
        <v>10</v>
      </c>
      <c r="E4" s="374" t="s">
        <v>2</v>
      </c>
      <c r="F4" s="375"/>
      <c r="G4" s="326" t="s">
        <v>11</v>
      </c>
      <c r="H4" s="326" t="s">
        <v>12</v>
      </c>
      <c r="I4" s="345"/>
      <c r="J4" s="4" t="s">
        <v>13</v>
      </c>
      <c r="K4" s="4" t="s">
        <v>14</v>
      </c>
      <c r="L4" s="4" t="s">
        <v>15</v>
      </c>
      <c r="M4" s="87" t="s">
        <v>16</v>
      </c>
      <c r="N4" s="181" t="s">
        <v>17</v>
      </c>
      <c r="O4" s="182" t="s">
        <v>18</v>
      </c>
      <c r="P4" s="182" t="s">
        <v>19</v>
      </c>
      <c r="Q4" s="182" t="s">
        <v>20</v>
      </c>
      <c r="R4" s="182" t="s">
        <v>124</v>
      </c>
      <c r="S4" s="183" t="s">
        <v>125</v>
      </c>
      <c r="T4" s="402"/>
      <c r="U4" s="447"/>
      <c r="V4" s="438"/>
      <c r="W4" s="6">
        <v>0.05</v>
      </c>
    </row>
    <row r="5" spans="1:23" x14ac:dyDescent="0.3">
      <c r="A5" s="332"/>
      <c r="B5" s="333"/>
      <c r="C5" s="327"/>
      <c r="D5" s="341"/>
      <c r="E5" s="376"/>
      <c r="F5" s="333"/>
      <c r="G5" s="327"/>
      <c r="H5" s="327"/>
      <c r="I5" s="345"/>
      <c r="J5" s="441" t="s">
        <v>24</v>
      </c>
      <c r="K5" s="441" t="s">
        <v>25</v>
      </c>
      <c r="L5" s="441" t="s">
        <v>26</v>
      </c>
      <c r="M5" s="444" t="s">
        <v>27</v>
      </c>
      <c r="N5" s="184">
        <v>0.2</v>
      </c>
      <c r="O5" s="185">
        <v>0.15</v>
      </c>
      <c r="P5" s="185">
        <v>0.2</v>
      </c>
      <c r="Q5" s="185">
        <v>0.2</v>
      </c>
      <c r="R5" s="185">
        <v>0.15</v>
      </c>
      <c r="S5" s="186">
        <v>0.1</v>
      </c>
      <c r="T5" s="347"/>
      <c r="U5" s="448"/>
      <c r="V5" s="438"/>
      <c r="W5" s="6"/>
    </row>
    <row r="6" spans="1:23" ht="21" x14ac:dyDescent="0.3">
      <c r="A6" s="191" t="s">
        <v>21</v>
      </c>
      <c r="B6" s="7" t="s">
        <v>22</v>
      </c>
      <c r="C6" s="327"/>
      <c r="D6" s="341"/>
      <c r="E6" s="7" t="s">
        <v>21</v>
      </c>
      <c r="F6" s="7" t="s">
        <v>23</v>
      </c>
      <c r="G6" s="327"/>
      <c r="H6" s="327"/>
      <c r="I6" s="346"/>
      <c r="J6" s="442"/>
      <c r="K6" s="442"/>
      <c r="L6" s="442"/>
      <c r="M6" s="445"/>
      <c r="N6" s="93" t="s">
        <v>28</v>
      </c>
      <c r="O6" s="8" t="s">
        <v>126</v>
      </c>
      <c r="P6" s="8" t="s">
        <v>127</v>
      </c>
      <c r="Q6" s="8" t="s">
        <v>128</v>
      </c>
      <c r="R6" s="8" t="s">
        <v>119</v>
      </c>
      <c r="S6" s="180" t="s">
        <v>129</v>
      </c>
      <c r="T6" s="347"/>
      <c r="U6" s="448"/>
      <c r="V6" s="438"/>
    </row>
    <row r="7" spans="1:23" x14ac:dyDescent="0.3">
      <c r="A7" s="195" t="s">
        <v>32</v>
      </c>
      <c r="B7" s="10" t="s">
        <v>33</v>
      </c>
      <c r="C7" s="11">
        <v>44.98</v>
      </c>
      <c r="D7" s="10">
        <v>19.55</v>
      </c>
      <c r="E7" s="10" t="s">
        <v>34</v>
      </c>
      <c r="F7" s="12">
        <v>15</v>
      </c>
      <c r="G7" s="241">
        <v>13300</v>
      </c>
      <c r="H7" s="13">
        <f>$D$7*G7</f>
        <v>260015</v>
      </c>
      <c r="I7" s="353" t="s">
        <v>35</v>
      </c>
      <c r="J7" s="14">
        <v>10000</v>
      </c>
      <c r="K7" s="14">
        <v>5000</v>
      </c>
      <c r="L7" s="14">
        <v>15000</v>
      </c>
      <c r="M7" s="15">
        <v>15000</v>
      </c>
      <c r="N7" s="168">
        <f>$V7*0.2</f>
        <v>13000</v>
      </c>
      <c r="O7" s="163">
        <f>$V7*0.15</f>
        <v>9750</v>
      </c>
      <c r="P7" s="163">
        <f>$V7*0.2</f>
        <v>13000</v>
      </c>
      <c r="Q7" s="163">
        <f>$V7*0.2</f>
        <v>13000</v>
      </c>
      <c r="R7" s="163">
        <f>($V7*0.15)-$R$35</f>
        <v>4750</v>
      </c>
      <c r="S7" s="169">
        <f>$V7*0.1</f>
        <v>6500</v>
      </c>
      <c r="T7" s="202">
        <v>105000</v>
      </c>
      <c r="U7" s="187">
        <f>T7/H7</f>
        <v>0.40382285637367077</v>
      </c>
      <c r="V7" s="212">
        <f>($T7+$T$35)-($J7+$K7+$L7+$M7+$J$35+$K$35+$L$35)</f>
        <v>65000</v>
      </c>
    </row>
    <row r="8" spans="1:23" x14ac:dyDescent="0.3">
      <c r="A8" s="195" t="s">
        <v>36</v>
      </c>
      <c r="B8" s="10" t="s">
        <v>37</v>
      </c>
      <c r="C8" s="11">
        <v>44.98</v>
      </c>
      <c r="D8" s="10">
        <v>19.55</v>
      </c>
      <c r="E8" s="10" t="s">
        <v>38</v>
      </c>
      <c r="F8" s="12">
        <v>30</v>
      </c>
      <c r="G8" s="241">
        <v>13850</v>
      </c>
      <c r="H8" s="13">
        <f>$D$7*G8+0.5</f>
        <v>270768</v>
      </c>
      <c r="I8" s="354"/>
      <c r="J8" s="14">
        <v>10000</v>
      </c>
      <c r="K8" s="14">
        <v>8000</v>
      </c>
      <c r="L8" s="14">
        <v>15000</v>
      </c>
      <c r="M8" s="15">
        <v>15000</v>
      </c>
      <c r="N8" s="168">
        <f t="shared" ref="N8:N9" si="0">$V8*0.2</f>
        <v>13200</v>
      </c>
      <c r="O8" s="163">
        <f t="shared" ref="O8:O9" si="1">$V8*0.15</f>
        <v>9900</v>
      </c>
      <c r="P8" s="163">
        <f t="shared" ref="P8:Q9" si="2">$V8*0.2</f>
        <v>13200</v>
      </c>
      <c r="Q8" s="163">
        <f t="shared" si="2"/>
        <v>13200</v>
      </c>
      <c r="R8" s="163">
        <f t="shared" ref="R8:R9" si="3">($V8*0.15)-$R$35</f>
        <v>4900</v>
      </c>
      <c r="S8" s="169">
        <f t="shared" ref="S8:S9" si="4">$V8*0.1</f>
        <v>6600</v>
      </c>
      <c r="T8" s="202">
        <v>109000</v>
      </c>
      <c r="U8" s="187">
        <f>T8/H8</f>
        <v>0.40255864799385449</v>
      </c>
      <c r="V8" s="212">
        <f>($T8+$T$35)-($J8+$K8+$L8+$M8+$J$35+$K$35+$L$35)</f>
        <v>66000</v>
      </c>
    </row>
    <row r="9" spans="1:23" x14ac:dyDescent="0.3">
      <c r="A9" s="192" t="s">
        <v>39</v>
      </c>
      <c r="B9" s="10" t="s">
        <v>40</v>
      </c>
      <c r="C9" s="11">
        <v>44.98</v>
      </c>
      <c r="D9" s="10">
        <v>19.55</v>
      </c>
      <c r="E9" s="10" t="s">
        <v>41</v>
      </c>
      <c r="F9" s="12">
        <v>34</v>
      </c>
      <c r="G9" s="241">
        <v>14700</v>
      </c>
      <c r="H9" s="13">
        <f t="shared" ref="H9" si="5">$D$7*G9</f>
        <v>287385</v>
      </c>
      <c r="I9" s="355"/>
      <c r="J9" s="14">
        <v>10000</v>
      </c>
      <c r="K9" s="14">
        <v>10000</v>
      </c>
      <c r="L9" s="14">
        <v>15000</v>
      </c>
      <c r="M9" s="15">
        <v>16000</v>
      </c>
      <c r="N9" s="168">
        <f t="shared" si="0"/>
        <v>13800</v>
      </c>
      <c r="O9" s="163">
        <f t="shared" si="1"/>
        <v>10350</v>
      </c>
      <c r="P9" s="163">
        <f t="shared" si="2"/>
        <v>13800</v>
      </c>
      <c r="Q9" s="163">
        <f t="shared" si="2"/>
        <v>13800</v>
      </c>
      <c r="R9" s="163">
        <f t="shared" si="3"/>
        <v>5350</v>
      </c>
      <c r="S9" s="169">
        <f t="shared" si="4"/>
        <v>6900</v>
      </c>
      <c r="T9" s="202">
        <v>115000</v>
      </c>
      <c r="U9" s="187">
        <f>T9/H9</f>
        <v>0.40016006402561022</v>
      </c>
      <c r="V9" s="212">
        <f t="shared" ref="V9:V33" si="6">($T9+$T$35)-($J9+$K9+$L9+$M9+$J$35+$K$35+$L$35)</f>
        <v>69000</v>
      </c>
    </row>
    <row r="10" spans="1:23" ht="18" x14ac:dyDescent="0.3">
      <c r="A10" s="356"/>
      <c r="B10" s="357"/>
      <c r="C10" s="357"/>
      <c r="D10" s="358"/>
      <c r="E10" s="19" t="s">
        <v>42</v>
      </c>
      <c r="F10" s="12">
        <f>SUM(F7:F9)</f>
        <v>79</v>
      </c>
      <c r="G10" s="357"/>
      <c r="H10" s="357"/>
      <c r="I10" s="357"/>
      <c r="J10" s="357"/>
      <c r="K10" s="357"/>
      <c r="L10" s="357"/>
      <c r="M10" s="357"/>
      <c r="N10" s="170"/>
      <c r="O10" s="164"/>
      <c r="P10" s="164"/>
      <c r="Q10" s="164"/>
      <c r="R10" s="164"/>
      <c r="S10" s="171"/>
      <c r="T10" s="351"/>
      <c r="U10" s="443"/>
      <c r="V10" s="193"/>
    </row>
    <row r="11" spans="1:23" x14ac:dyDescent="0.3">
      <c r="A11" s="194" t="s">
        <v>43</v>
      </c>
      <c r="B11" s="10" t="s">
        <v>33</v>
      </c>
      <c r="C11" s="11">
        <v>49.99</v>
      </c>
      <c r="D11" s="10">
        <v>22.18</v>
      </c>
      <c r="E11" s="10" t="s">
        <v>34</v>
      </c>
      <c r="F11" s="12">
        <v>9</v>
      </c>
      <c r="G11" s="241">
        <v>13300</v>
      </c>
      <c r="H11" s="13">
        <f>$D$11*G11</f>
        <v>294994</v>
      </c>
      <c r="I11" s="353" t="s">
        <v>35</v>
      </c>
      <c r="J11" s="14">
        <v>10000</v>
      </c>
      <c r="K11" s="14">
        <v>5000</v>
      </c>
      <c r="L11" s="14">
        <v>16000</v>
      </c>
      <c r="M11" s="15">
        <v>16000</v>
      </c>
      <c r="N11" s="168">
        <f>$V11*0.2</f>
        <v>15200</v>
      </c>
      <c r="O11" s="163">
        <f>$V11*0.15</f>
        <v>11400</v>
      </c>
      <c r="P11" s="163">
        <f>$V11*0.2</f>
        <v>15200</v>
      </c>
      <c r="Q11" s="163">
        <f>$V11*0.2</f>
        <v>15200</v>
      </c>
      <c r="R11" s="163">
        <f>($V11*0.15)-$R$35</f>
        <v>6400</v>
      </c>
      <c r="S11" s="169">
        <f>$V11*0.1</f>
        <v>7600</v>
      </c>
      <c r="T11" s="202">
        <v>118000</v>
      </c>
      <c r="U11" s="187">
        <f t="shared" ref="U11:U33" si="7">T11/H11</f>
        <v>0.40000813575869337</v>
      </c>
      <c r="V11" s="212">
        <f>($T11+$T$35)-($J11+$K11+$L11+$M11+$J$35+$K$35+$L$35)</f>
        <v>76000</v>
      </c>
    </row>
    <row r="12" spans="1:23" x14ac:dyDescent="0.3">
      <c r="A12" s="195" t="s">
        <v>44</v>
      </c>
      <c r="B12" s="10" t="s">
        <v>37</v>
      </c>
      <c r="C12" s="11">
        <v>49.99</v>
      </c>
      <c r="D12" s="10">
        <v>22.18</v>
      </c>
      <c r="E12" s="10" t="s">
        <v>38</v>
      </c>
      <c r="F12" s="12">
        <v>18</v>
      </c>
      <c r="G12" s="241">
        <v>13850</v>
      </c>
      <c r="H12" s="13">
        <f>$D$11*G12</f>
        <v>307193</v>
      </c>
      <c r="I12" s="354"/>
      <c r="J12" s="14">
        <v>10000</v>
      </c>
      <c r="K12" s="14">
        <v>8000</v>
      </c>
      <c r="L12" s="14">
        <v>17000</v>
      </c>
      <c r="M12" s="15">
        <v>17000</v>
      </c>
      <c r="N12" s="168">
        <f t="shared" ref="N12:N13" si="8">$V12*0.2</f>
        <v>15200</v>
      </c>
      <c r="O12" s="163">
        <f t="shared" ref="O12:O13" si="9">$V12*0.15</f>
        <v>11400</v>
      </c>
      <c r="P12" s="163">
        <f t="shared" ref="P12:Q13" si="10">$V12*0.2</f>
        <v>15200</v>
      </c>
      <c r="Q12" s="163">
        <f t="shared" si="10"/>
        <v>15200</v>
      </c>
      <c r="R12" s="163">
        <f t="shared" ref="R12:R13" si="11">($V12*0.15)-$R$35</f>
        <v>6400</v>
      </c>
      <c r="S12" s="169">
        <f t="shared" ref="S12:S13" si="12">$V12*0.1</f>
        <v>7600</v>
      </c>
      <c r="T12" s="202">
        <v>123000</v>
      </c>
      <c r="U12" s="187">
        <f t="shared" si="7"/>
        <v>0.40039974869219025</v>
      </c>
      <c r="V12" s="212">
        <f>($T12+$T$35)-($J12+$K12+$L12+$M12+$J$35+$K$35+$L$35)</f>
        <v>76000</v>
      </c>
    </row>
    <row r="13" spans="1:23" x14ac:dyDescent="0.3">
      <c r="A13" s="192" t="s">
        <v>45</v>
      </c>
      <c r="B13" s="10" t="s">
        <v>40</v>
      </c>
      <c r="C13" s="11">
        <v>49.99</v>
      </c>
      <c r="D13" s="10">
        <v>22.18</v>
      </c>
      <c r="E13" s="10" t="s">
        <v>41</v>
      </c>
      <c r="F13" s="12">
        <v>21</v>
      </c>
      <c r="G13" s="241">
        <v>14700</v>
      </c>
      <c r="H13" s="13">
        <f>$D$11*G13</f>
        <v>326046</v>
      </c>
      <c r="I13" s="355"/>
      <c r="J13" s="14">
        <v>10000</v>
      </c>
      <c r="K13" s="14">
        <v>10000</v>
      </c>
      <c r="L13" s="14">
        <v>18000</v>
      </c>
      <c r="M13" s="15">
        <v>18000</v>
      </c>
      <c r="N13" s="168">
        <f t="shared" si="8"/>
        <v>16000</v>
      </c>
      <c r="O13" s="163">
        <f t="shared" si="9"/>
        <v>12000</v>
      </c>
      <c r="P13" s="163">
        <f t="shared" si="10"/>
        <v>16000</v>
      </c>
      <c r="Q13" s="163">
        <f t="shared" si="10"/>
        <v>16000</v>
      </c>
      <c r="R13" s="163">
        <f t="shared" si="11"/>
        <v>7000</v>
      </c>
      <c r="S13" s="169">
        <f t="shared" si="12"/>
        <v>8000</v>
      </c>
      <c r="T13" s="202">
        <v>131000</v>
      </c>
      <c r="U13" s="187">
        <f t="shared" si="7"/>
        <v>0.40178379737828407</v>
      </c>
      <c r="V13" s="212">
        <f t="shared" si="6"/>
        <v>80000</v>
      </c>
    </row>
    <row r="14" spans="1:23" ht="18" x14ac:dyDescent="0.3">
      <c r="A14" s="356"/>
      <c r="B14" s="357"/>
      <c r="C14" s="357"/>
      <c r="D14" s="358"/>
      <c r="E14" s="10" t="s">
        <v>42</v>
      </c>
      <c r="F14" s="12">
        <f>SUM(F11:F13)</f>
        <v>48</v>
      </c>
      <c r="G14" s="357"/>
      <c r="H14" s="357"/>
      <c r="I14" s="357"/>
      <c r="J14" s="357"/>
      <c r="K14" s="357"/>
      <c r="L14" s="357"/>
      <c r="M14" s="357"/>
      <c r="N14" s="170"/>
      <c r="O14" s="164"/>
      <c r="P14" s="164"/>
      <c r="Q14" s="164"/>
      <c r="R14" s="164"/>
      <c r="S14" s="171"/>
      <c r="T14" s="351"/>
      <c r="U14" s="443"/>
      <c r="V14" s="193"/>
    </row>
    <row r="15" spans="1:23" x14ac:dyDescent="0.3">
      <c r="A15" s="195" t="s">
        <v>46</v>
      </c>
      <c r="B15" s="10" t="s">
        <v>33</v>
      </c>
      <c r="C15" s="11">
        <v>70.98</v>
      </c>
      <c r="D15" s="23">
        <v>30.33</v>
      </c>
      <c r="E15" s="10" t="s">
        <v>34</v>
      </c>
      <c r="F15" s="12">
        <v>12</v>
      </c>
      <c r="G15" s="242">
        <v>13300</v>
      </c>
      <c r="H15" s="13">
        <f>$D$15*G15</f>
        <v>403389</v>
      </c>
      <c r="I15" s="353" t="s">
        <v>35</v>
      </c>
      <c r="J15" s="14">
        <v>10000</v>
      </c>
      <c r="K15" s="14">
        <v>10000</v>
      </c>
      <c r="L15" s="14">
        <v>23000</v>
      </c>
      <c r="M15" s="15">
        <v>23000</v>
      </c>
      <c r="N15" s="168">
        <f>$V15*0.2</f>
        <v>20200</v>
      </c>
      <c r="O15" s="163">
        <f>$V15*0.15</f>
        <v>15150</v>
      </c>
      <c r="P15" s="163">
        <f>$V15*0.2</f>
        <v>20200</v>
      </c>
      <c r="Q15" s="163">
        <f>$V15*0.2</f>
        <v>20200</v>
      </c>
      <c r="R15" s="163">
        <f>($V15*0.15)-$R$35</f>
        <v>10150</v>
      </c>
      <c r="S15" s="169">
        <f>$V15*0.1</f>
        <v>10100</v>
      </c>
      <c r="T15" s="202">
        <v>162000</v>
      </c>
      <c r="U15" s="187">
        <f t="shared" si="7"/>
        <v>0.40159746547377345</v>
      </c>
      <c r="V15" s="212">
        <f t="shared" si="6"/>
        <v>101000</v>
      </c>
    </row>
    <row r="16" spans="1:23" x14ac:dyDescent="0.3">
      <c r="A16" s="195" t="s">
        <v>47</v>
      </c>
      <c r="B16" s="10" t="s">
        <v>37</v>
      </c>
      <c r="C16" s="11">
        <v>70.98</v>
      </c>
      <c r="D16" s="23">
        <v>30.33</v>
      </c>
      <c r="E16" s="10" t="s">
        <v>38</v>
      </c>
      <c r="F16" s="12">
        <v>24</v>
      </c>
      <c r="G16" s="242">
        <v>13850</v>
      </c>
      <c r="H16" s="13">
        <f>$D$15*G16+0.5</f>
        <v>420071</v>
      </c>
      <c r="I16" s="354"/>
      <c r="J16" s="14">
        <v>10000</v>
      </c>
      <c r="K16" s="14">
        <v>12000</v>
      </c>
      <c r="L16" s="14">
        <v>24000</v>
      </c>
      <c r="M16" s="15">
        <v>24000</v>
      </c>
      <c r="N16" s="168">
        <f t="shared" ref="N16:N17" si="13">$V16*0.2</f>
        <v>20800</v>
      </c>
      <c r="O16" s="163">
        <f t="shared" ref="O16:O17" si="14">$V16*0.15</f>
        <v>15600</v>
      </c>
      <c r="P16" s="163">
        <f t="shared" ref="P16:Q17" si="15">$V16*0.2</f>
        <v>20800</v>
      </c>
      <c r="Q16" s="163">
        <f t="shared" si="15"/>
        <v>20800</v>
      </c>
      <c r="R16" s="163">
        <f t="shared" ref="R16:R17" si="16">($V16*0.15)-$R$35</f>
        <v>10600</v>
      </c>
      <c r="S16" s="169">
        <f t="shared" ref="S16:S17" si="17">$V16*0.1</f>
        <v>10400</v>
      </c>
      <c r="T16" s="202">
        <v>169000</v>
      </c>
      <c r="U16" s="187">
        <f t="shared" si="7"/>
        <v>0.40231294233593845</v>
      </c>
      <c r="V16" s="212">
        <f t="shared" si="6"/>
        <v>104000</v>
      </c>
    </row>
    <row r="17" spans="1:25" x14ac:dyDescent="0.3">
      <c r="A17" s="192" t="s">
        <v>48</v>
      </c>
      <c r="B17" s="10" t="s">
        <v>40</v>
      </c>
      <c r="C17" s="11">
        <v>70.98</v>
      </c>
      <c r="D17" s="23">
        <v>30.33</v>
      </c>
      <c r="E17" s="10" t="s">
        <v>41</v>
      </c>
      <c r="F17" s="12">
        <v>28</v>
      </c>
      <c r="G17" s="242">
        <v>14700</v>
      </c>
      <c r="H17" s="13">
        <f>$D$15*G17</f>
        <v>445851</v>
      </c>
      <c r="I17" s="355"/>
      <c r="J17" s="14">
        <v>10000</v>
      </c>
      <c r="K17" s="14">
        <v>15000</v>
      </c>
      <c r="L17" s="14">
        <v>25000</v>
      </c>
      <c r="M17" s="15">
        <v>25000</v>
      </c>
      <c r="N17" s="168">
        <f t="shared" si="13"/>
        <v>21800</v>
      </c>
      <c r="O17" s="163">
        <f t="shared" si="14"/>
        <v>16350</v>
      </c>
      <c r="P17" s="163">
        <f t="shared" si="15"/>
        <v>21800</v>
      </c>
      <c r="Q17" s="163">
        <f t="shared" si="15"/>
        <v>21800</v>
      </c>
      <c r="R17" s="163">
        <f t="shared" si="16"/>
        <v>11350</v>
      </c>
      <c r="S17" s="169">
        <f t="shared" si="17"/>
        <v>10900</v>
      </c>
      <c r="T17" s="202">
        <v>179000</v>
      </c>
      <c r="U17" s="187">
        <f t="shared" si="7"/>
        <v>0.401479418011847</v>
      </c>
      <c r="V17" s="212">
        <f t="shared" si="6"/>
        <v>109000</v>
      </c>
    </row>
    <row r="18" spans="1:25" ht="18" x14ac:dyDescent="0.3">
      <c r="A18" s="349"/>
      <c r="B18" s="350"/>
      <c r="C18" s="350"/>
      <c r="D18" s="350"/>
      <c r="E18" s="10" t="s">
        <v>42</v>
      </c>
      <c r="F18" s="12">
        <f>SUM(F15:F17)</f>
        <v>64</v>
      </c>
      <c r="G18" s="357"/>
      <c r="H18" s="357"/>
      <c r="I18" s="357"/>
      <c r="J18" s="357"/>
      <c r="K18" s="357"/>
      <c r="L18" s="357"/>
      <c r="M18" s="357"/>
      <c r="N18" s="170"/>
      <c r="O18" s="164"/>
      <c r="P18" s="164"/>
      <c r="Q18" s="164"/>
      <c r="R18" s="164"/>
      <c r="S18" s="171"/>
      <c r="T18" s="351"/>
      <c r="U18" s="443"/>
      <c r="V18" s="193"/>
      <c r="Y18" s="25"/>
    </row>
    <row r="19" spans="1:25" x14ac:dyDescent="0.3">
      <c r="A19" s="195" t="s">
        <v>49</v>
      </c>
      <c r="B19" s="10" t="s">
        <v>33</v>
      </c>
      <c r="C19" s="26">
        <v>84.98</v>
      </c>
      <c r="D19" s="18">
        <v>36.130000000000003</v>
      </c>
      <c r="E19" s="10" t="s">
        <v>34</v>
      </c>
      <c r="F19" s="12">
        <v>50</v>
      </c>
      <c r="G19" s="241">
        <v>13100</v>
      </c>
      <c r="H19" s="13">
        <f>$D$19*G19</f>
        <v>473303.00000000006</v>
      </c>
      <c r="I19" s="353" t="s">
        <v>35</v>
      </c>
      <c r="J19" s="14">
        <v>10000</v>
      </c>
      <c r="K19" s="14">
        <v>15000</v>
      </c>
      <c r="L19" s="14">
        <v>25000</v>
      </c>
      <c r="M19" s="15">
        <v>28000</v>
      </c>
      <c r="N19" s="168">
        <f>$V19*0.2</f>
        <v>23400</v>
      </c>
      <c r="O19" s="163">
        <f>$V19*0.15</f>
        <v>17550</v>
      </c>
      <c r="P19" s="163">
        <f>$V19*0.2</f>
        <v>23400</v>
      </c>
      <c r="Q19" s="163">
        <f>$V19*0.2</f>
        <v>23400</v>
      </c>
      <c r="R19" s="163">
        <f>($V19*0.15)-$R$35</f>
        <v>12550</v>
      </c>
      <c r="S19" s="169">
        <f>$V19*0.1</f>
        <v>11700</v>
      </c>
      <c r="T19" s="202">
        <v>190000</v>
      </c>
      <c r="U19" s="187">
        <f t="shared" si="7"/>
        <v>0.40143417641553081</v>
      </c>
      <c r="V19" s="212">
        <f t="shared" si="6"/>
        <v>117000</v>
      </c>
    </row>
    <row r="20" spans="1:25" x14ac:dyDescent="0.3">
      <c r="A20" s="195" t="s">
        <v>50</v>
      </c>
      <c r="B20" s="10" t="s">
        <v>37</v>
      </c>
      <c r="C20" s="26">
        <v>84.98</v>
      </c>
      <c r="D20" s="18">
        <v>36.130000000000003</v>
      </c>
      <c r="E20" s="10" t="s">
        <v>38</v>
      </c>
      <c r="F20" s="12">
        <v>78</v>
      </c>
      <c r="G20" s="241">
        <v>13550</v>
      </c>
      <c r="H20" s="13">
        <f>$D$19*G20+0.5</f>
        <v>489562.00000000006</v>
      </c>
      <c r="I20" s="354"/>
      <c r="J20" s="14">
        <v>10000</v>
      </c>
      <c r="K20" s="14">
        <v>18000</v>
      </c>
      <c r="L20" s="14">
        <v>28000</v>
      </c>
      <c r="M20" s="15">
        <v>28000</v>
      </c>
      <c r="N20" s="168">
        <f t="shared" ref="N20:N21" si="18">$V20*0.2</f>
        <v>23400</v>
      </c>
      <c r="O20" s="163">
        <f t="shared" ref="O20:O21" si="19">$V20*0.15</f>
        <v>17550</v>
      </c>
      <c r="P20" s="163">
        <f t="shared" ref="P20:Q21" si="20">$V20*0.2</f>
        <v>23400</v>
      </c>
      <c r="Q20" s="163">
        <f t="shared" si="20"/>
        <v>23400</v>
      </c>
      <c r="R20" s="163">
        <f t="shared" ref="R20:R21" si="21">($V20*0.15)-$R$35</f>
        <v>12550</v>
      </c>
      <c r="S20" s="169">
        <f t="shared" ref="S20:S21" si="22">$V20*0.1</f>
        <v>11700</v>
      </c>
      <c r="T20" s="202">
        <v>196000</v>
      </c>
      <c r="U20" s="187">
        <f t="shared" si="7"/>
        <v>0.40035787091318359</v>
      </c>
      <c r="V20" s="212">
        <f t="shared" si="6"/>
        <v>117000</v>
      </c>
    </row>
    <row r="21" spans="1:25" x14ac:dyDescent="0.3">
      <c r="A21" s="195" t="s">
        <v>51</v>
      </c>
      <c r="B21" s="10" t="s">
        <v>40</v>
      </c>
      <c r="C21" s="26">
        <v>84.98</v>
      </c>
      <c r="D21" s="18">
        <v>36.130000000000003</v>
      </c>
      <c r="E21" s="10" t="s">
        <v>41</v>
      </c>
      <c r="F21" s="12">
        <v>104</v>
      </c>
      <c r="G21" s="241">
        <v>14500</v>
      </c>
      <c r="H21" s="13">
        <f t="shared" ref="H21:H25" si="23">$D$19*G21</f>
        <v>523885.00000000006</v>
      </c>
      <c r="I21" s="354"/>
      <c r="J21" s="14">
        <v>10000</v>
      </c>
      <c r="K21" s="14">
        <v>20000</v>
      </c>
      <c r="L21" s="14">
        <v>30000</v>
      </c>
      <c r="M21" s="15">
        <v>30000</v>
      </c>
      <c r="N21" s="168">
        <f t="shared" si="18"/>
        <v>25000</v>
      </c>
      <c r="O21" s="163">
        <f t="shared" si="19"/>
        <v>18750</v>
      </c>
      <c r="P21" s="163">
        <f t="shared" si="20"/>
        <v>25000</v>
      </c>
      <c r="Q21" s="163">
        <f t="shared" si="20"/>
        <v>25000</v>
      </c>
      <c r="R21" s="163">
        <f t="shared" si="21"/>
        <v>13750</v>
      </c>
      <c r="S21" s="169">
        <f t="shared" si="22"/>
        <v>12500</v>
      </c>
      <c r="T21" s="202">
        <v>210000</v>
      </c>
      <c r="U21" s="187">
        <f t="shared" si="7"/>
        <v>0.40085133187627053</v>
      </c>
      <c r="V21" s="212">
        <f t="shared" si="6"/>
        <v>125000</v>
      </c>
    </row>
    <row r="22" spans="1:25" x14ac:dyDescent="0.3">
      <c r="A22" s="195" t="s">
        <v>52</v>
      </c>
      <c r="B22" s="27" t="s">
        <v>53</v>
      </c>
      <c r="C22" s="26">
        <v>84.98</v>
      </c>
      <c r="D22" s="18">
        <v>36.130000000000003</v>
      </c>
      <c r="E22" s="10" t="s">
        <v>54</v>
      </c>
      <c r="F22" s="12">
        <v>59</v>
      </c>
      <c r="G22" s="241">
        <v>15250</v>
      </c>
      <c r="H22" s="13">
        <f>$D$19*G22+0.5</f>
        <v>550983</v>
      </c>
      <c r="I22" s="354"/>
      <c r="J22" s="14">
        <v>10000</v>
      </c>
      <c r="K22" s="14">
        <v>21000</v>
      </c>
      <c r="L22" s="14">
        <v>30000</v>
      </c>
      <c r="M22" s="15">
        <v>32000</v>
      </c>
      <c r="N22" s="168">
        <f>$V22*0.2</f>
        <v>26600</v>
      </c>
      <c r="O22" s="163">
        <f>$V22*0.15</f>
        <v>19950</v>
      </c>
      <c r="P22" s="163">
        <f>$V22*0.2</f>
        <v>26600</v>
      </c>
      <c r="Q22" s="163">
        <f>$V22*0.2</f>
        <v>26600</v>
      </c>
      <c r="R22" s="163">
        <f>($V22*0.15)-$R$35</f>
        <v>14950</v>
      </c>
      <c r="S22" s="169">
        <f>$V22*0.1</f>
        <v>13300</v>
      </c>
      <c r="T22" s="202">
        <v>221000</v>
      </c>
      <c r="U22" s="187">
        <f t="shared" si="7"/>
        <v>0.40110130439596142</v>
      </c>
      <c r="V22" s="212">
        <f t="shared" si="6"/>
        <v>133000</v>
      </c>
    </row>
    <row r="23" spans="1:25" x14ac:dyDescent="0.3">
      <c r="A23" s="195" t="s">
        <v>55</v>
      </c>
      <c r="B23" s="27" t="s">
        <v>56</v>
      </c>
      <c r="C23" s="26">
        <v>84.98</v>
      </c>
      <c r="D23" s="18">
        <v>36.130000000000003</v>
      </c>
      <c r="E23" s="10" t="s">
        <v>57</v>
      </c>
      <c r="F23" s="12">
        <v>65</v>
      </c>
      <c r="G23" s="241">
        <v>15850</v>
      </c>
      <c r="H23" s="13">
        <f>$D$19*G23+0.5</f>
        <v>572661</v>
      </c>
      <c r="I23" s="354"/>
      <c r="J23" s="14">
        <v>10000</v>
      </c>
      <c r="K23" s="14">
        <v>22000</v>
      </c>
      <c r="L23" s="14">
        <v>33000</v>
      </c>
      <c r="M23" s="15">
        <v>33000</v>
      </c>
      <c r="N23" s="168">
        <f>$V23*0.2</f>
        <v>27400</v>
      </c>
      <c r="O23" s="163">
        <f>$V23*0.15</f>
        <v>20550</v>
      </c>
      <c r="P23" s="163">
        <f>$V23*0.2</f>
        <v>27400</v>
      </c>
      <c r="Q23" s="163">
        <f>$V23*0.2</f>
        <v>27400</v>
      </c>
      <c r="R23" s="163">
        <f>($V23*0.15)-$R$35</f>
        <v>15550</v>
      </c>
      <c r="S23" s="169">
        <f>$V23*0.1</f>
        <v>13700</v>
      </c>
      <c r="T23" s="202">
        <v>230000</v>
      </c>
      <c r="U23" s="187">
        <f t="shared" si="7"/>
        <v>0.40163377635285097</v>
      </c>
      <c r="V23" s="212">
        <f t="shared" si="6"/>
        <v>137000</v>
      </c>
    </row>
    <row r="24" spans="1:25" x14ac:dyDescent="0.3">
      <c r="A24" s="195" t="s">
        <v>58</v>
      </c>
      <c r="B24" s="27" t="s">
        <v>59</v>
      </c>
      <c r="C24" s="26">
        <v>84.98</v>
      </c>
      <c r="D24" s="18">
        <v>36.130000000000003</v>
      </c>
      <c r="E24" s="10" t="s">
        <v>60</v>
      </c>
      <c r="F24" s="12">
        <v>62</v>
      </c>
      <c r="G24" s="241">
        <v>17200</v>
      </c>
      <c r="H24" s="13">
        <f t="shared" si="23"/>
        <v>621436</v>
      </c>
      <c r="I24" s="354"/>
      <c r="J24" s="14">
        <v>10000</v>
      </c>
      <c r="K24" s="14">
        <v>23000</v>
      </c>
      <c r="L24" s="14">
        <v>36000</v>
      </c>
      <c r="M24" s="15">
        <v>36000</v>
      </c>
      <c r="N24" s="168">
        <f t="shared" ref="N24:N25" si="24">$V24*0.2</f>
        <v>29800</v>
      </c>
      <c r="O24" s="163">
        <f t="shared" ref="O24:O25" si="25">$V24*0.15</f>
        <v>22350</v>
      </c>
      <c r="P24" s="163">
        <f t="shared" ref="P24:Q25" si="26">$V24*0.2</f>
        <v>29800</v>
      </c>
      <c r="Q24" s="163">
        <f t="shared" si="26"/>
        <v>29800</v>
      </c>
      <c r="R24" s="163">
        <f t="shared" ref="R24:R25" si="27">($V24*0.15)-$R$35</f>
        <v>17350</v>
      </c>
      <c r="S24" s="169">
        <f t="shared" ref="S24:S25" si="28">$V24*0.1</f>
        <v>14900</v>
      </c>
      <c r="T24" s="202">
        <v>249000</v>
      </c>
      <c r="U24" s="187">
        <f t="shared" si="7"/>
        <v>0.40068486537632192</v>
      </c>
      <c r="V24" s="212">
        <f t="shared" si="6"/>
        <v>149000</v>
      </c>
    </row>
    <row r="25" spans="1:25" x14ac:dyDescent="0.3">
      <c r="A25" s="192" t="s">
        <v>61</v>
      </c>
      <c r="B25" s="27" t="s">
        <v>62</v>
      </c>
      <c r="C25" s="26">
        <v>84.98</v>
      </c>
      <c r="D25" s="18">
        <v>36.130000000000003</v>
      </c>
      <c r="E25" s="10" t="s">
        <v>63</v>
      </c>
      <c r="F25" s="12">
        <v>44</v>
      </c>
      <c r="G25" s="241">
        <v>17600</v>
      </c>
      <c r="H25" s="13">
        <f t="shared" si="23"/>
        <v>635888</v>
      </c>
      <c r="I25" s="355"/>
      <c r="J25" s="14">
        <v>10000</v>
      </c>
      <c r="K25" s="14">
        <v>25000</v>
      </c>
      <c r="L25" s="14">
        <v>36000</v>
      </c>
      <c r="M25" s="15">
        <v>36000</v>
      </c>
      <c r="N25" s="168">
        <f t="shared" si="24"/>
        <v>30600</v>
      </c>
      <c r="O25" s="163">
        <f t="shared" si="25"/>
        <v>22950</v>
      </c>
      <c r="P25" s="163">
        <f t="shared" si="26"/>
        <v>30600</v>
      </c>
      <c r="Q25" s="163">
        <f t="shared" si="26"/>
        <v>30600</v>
      </c>
      <c r="R25" s="163">
        <f t="shared" si="27"/>
        <v>17950</v>
      </c>
      <c r="S25" s="169">
        <f t="shared" si="28"/>
        <v>15300</v>
      </c>
      <c r="T25" s="202">
        <v>255000</v>
      </c>
      <c r="U25" s="187">
        <f t="shared" si="7"/>
        <v>0.40101401504667489</v>
      </c>
      <c r="V25" s="212">
        <f t="shared" si="6"/>
        <v>153000</v>
      </c>
    </row>
    <row r="26" spans="1:25" ht="18" x14ac:dyDescent="0.3">
      <c r="A26" s="349"/>
      <c r="B26" s="350"/>
      <c r="C26" s="350"/>
      <c r="D26" s="350"/>
      <c r="E26" s="10" t="s">
        <v>42</v>
      </c>
      <c r="F26" s="12">
        <f>SUM(F19:F25)</f>
        <v>462</v>
      </c>
      <c r="G26" s="13"/>
      <c r="H26" s="13"/>
      <c r="I26" s="28"/>
      <c r="J26" s="14"/>
      <c r="K26" s="14"/>
      <c r="L26" s="14"/>
      <c r="M26" s="15"/>
      <c r="N26" s="170"/>
      <c r="O26" s="164"/>
      <c r="P26" s="164"/>
      <c r="Q26" s="164"/>
      <c r="R26" s="164"/>
      <c r="S26" s="171"/>
      <c r="T26" s="351"/>
      <c r="U26" s="443"/>
      <c r="V26" s="193"/>
    </row>
    <row r="27" spans="1:25" x14ac:dyDescent="0.3">
      <c r="A27" s="195" t="s">
        <v>64</v>
      </c>
      <c r="B27" s="10" t="s">
        <v>33</v>
      </c>
      <c r="C27" s="11">
        <v>84.98</v>
      </c>
      <c r="D27" s="18">
        <v>36.130000000000003</v>
      </c>
      <c r="E27" s="10" t="s">
        <v>34</v>
      </c>
      <c r="F27" s="12">
        <v>3</v>
      </c>
      <c r="G27" s="241">
        <v>13100</v>
      </c>
      <c r="H27" s="13">
        <f>$D$27*G27</f>
        <v>473303.00000000006</v>
      </c>
      <c r="I27" s="353" t="s">
        <v>35</v>
      </c>
      <c r="J27" s="14">
        <v>10000</v>
      </c>
      <c r="K27" s="14">
        <v>15000</v>
      </c>
      <c r="L27" s="14">
        <v>25000</v>
      </c>
      <c r="M27" s="15">
        <v>28000</v>
      </c>
      <c r="N27" s="168">
        <f>$V27*0.2</f>
        <v>23400</v>
      </c>
      <c r="O27" s="163">
        <f>$V27*0.15</f>
        <v>17550</v>
      </c>
      <c r="P27" s="163">
        <f>$V27*0.2</f>
        <v>23400</v>
      </c>
      <c r="Q27" s="163">
        <f>$V27*0.2</f>
        <v>23400</v>
      </c>
      <c r="R27" s="163">
        <f>($V27*0.15)-$R$35</f>
        <v>12550</v>
      </c>
      <c r="S27" s="169">
        <f>$V27*0.1</f>
        <v>11700</v>
      </c>
      <c r="T27" s="202">
        <v>190000</v>
      </c>
      <c r="U27" s="187">
        <f t="shared" si="7"/>
        <v>0.40143417641553081</v>
      </c>
      <c r="V27" s="212">
        <f t="shared" si="6"/>
        <v>117000</v>
      </c>
    </row>
    <row r="28" spans="1:25" x14ac:dyDescent="0.3">
      <c r="A28" s="195" t="s">
        <v>65</v>
      </c>
      <c r="B28" s="10" t="s">
        <v>37</v>
      </c>
      <c r="C28" s="11">
        <v>84.98</v>
      </c>
      <c r="D28" s="18">
        <v>36.130000000000003</v>
      </c>
      <c r="E28" s="10" t="s">
        <v>38</v>
      </c>
      <c r="F28" s="12">
        <v>6</v>
      </c>
      <c r="G28" s="241">
        <v>13550</v>
      </c>
      <c r="H28" s="13">
        <f>$D$27*G28+0.5</f>
        <v>489562.00000000006</v>
      </c>
      <c r="I28" s="354"/>
      <c r="J28" s="14">
        <v>10000</v>
      </c>
      <c r="K28" s="14">
        <v>18000</v>
      </c>
      <c r="L28" s="14">
        <v>28000</v>
      </c>
      <c r="M28" s="15">
        <v>28000</v>
      </c>
      <c r="N28" s="168">
        <f t="shared" ref="N28" si="29">$V28*0.2</f>
        <v>23400</v>
      </c>
      <c r="O28" s="163">
        <f t="shared" ref="O28" si="30">$V28*0.15</f>
        <v>17550</v>
      </c>
      <c r="P28" s="163">
        <f t="shared" ref="P28:Q28" si="31">$V28*0.2</f>
        <v>23400</v>
      </c>
      <c r="Q28" s="163">
        <f t="shared" si="31"/>
        <v>23400</v>
      </c>
      <c r="R28" s="163">
        <f t="shared" ref="R28" si="32">($V28*0.15)-$R$35</f>
        <v>12550</v>
      </c>
      <c r="S28" s="169">
        <f t="shared" ref="S28" si="33">$V28*0.1</f>
        <v>11700</v>
      </c>
      <c r="T28" s="202">
        <v>196000</v>
      </c>
      <c r="U28" s="187">
        <f t="shared" si="7"/>
        <v>0.40035787091318359</v>
      </c>
      <c r="V28" s="212">
        <f t="shared" si="6"/>
        <v>117000</v>
      </c>
    </row>
    <row r="29" spans="1:25" x14ac:dyDescent="0.3">
      <c r="A29" s="195" t="s">
        <v>66</v>
      </c>
      <c r="B29" s="10" t="s">
        <v>40</v>
      </c>
      <c r="C29" s="11">
        <v>84.98</v>
      </c>
      <c r="D29" s="18">
        <v>36.130000000000003</v>
      </c>
      <c r="E29" s="10" t="s">
        <v>41</v>
      </c>
      <c r="F29" s="12">
        <v>8</v>
      </c>
      <c r="G29" s="241">
        <v>14500</v>
      </c>
      <c r="H29" s="13">
        <f t="shared" ref="H29:H33" si="34">$D$27*G29</f>
        <v>523885.00000000006</v>
      </c>
      <c r="I29" s="354"/>
      <c r="J29" s="14">
        <v>10000</v>
      </c>
      <c r="K29" s="14">
        <v>20000</v>
      </c>
      <c r="L29" s="14">
        <v>30000</v>
      </c>
      <c r="M29" s="15">
        <v>30000</v>
      </c>
      <c r="N29" s="168">
        <f>$V29*0.2</f>
        <v>25000</v>
      </c>
      <c r="O29" s="163">
        <f>$V29*0.15</f>
        <v>18750</v>
      </c>
      <c r="P29" s="163">
        <f>$V29*0.2</f>
        <v>25000</v>
      </c>
      <c r="Q29" s="163">
        <f>$V29*0.2</f>
        <v>25000</v>
      </c>
      <c r="R29" s="163">
        <f>($V29*0.15)-$R$35</f>
        <v>13750</v>
      </c>
      <c r="S29" s="169">
        <f>$V29*0.1</f>
        <v>12500</v>
      </c>
      <c r="T29" s="202">
        <v>210000</v>
      </c>
      <c r="U29" s="187">
        <f t="shared" si="7"/>
        <v>0.40085133187627053</v>
      </c>
      <c r="V29" s="212">
        <f t="shared" si="6"/>
        <v>125000</v>
      </c>
    </row>
    <row r="30" spans="1:25" x14ac:dyDescent="0.3">
      <c r="A30" s="195" t="s">
        <v>67</v>
      </c>
      <c r="B30" s="27" t="s">
        <v>53</v>
      </c>
      <c r="C30" s="11">
        <v>84.98</v>
      </c>
      <c r="D30" s="18">
        <v>36.130000000000003</v>
      </c>
      <c r="E30" s="10" t="s">
        <v>54</v>
      </c>
      <c r="F30" s="12">
        <v>5</v>
      </c>
      <c r="G30" s="241">
        <v>15250</v>
      </c>
      <c r="H30" s="13">
        <f>$D$27*G30+0.5</f>
        <v>550983</v>
      </c>
      <c r="I30" s="354"/>
      <c r="J30" s="14">
        <v>10000</v>
      </c>
      <c r="K30" s="14">
        <v>21000</v>
      </c>
      <c r="L30" s="14">
        <v>30000</v>
      </c>
      <c r="M30" s="15">
        <v>32000</v>
      </c>
      <c r="N30" s="168">
        <f t="shared" ref="N30" si="35">$V30*0.2</f>
        <v>26600</v>
      </c>
      <c r="O30" s="163">
        <f t="shared" ref="O30" si="36">$V30*0.15</f>
        <v>19950</v>
      </c>
      <c r="P30" s="163">
        <f t="shared" ref="P30:Q30" si="37">$V30*0.2</f>
        <v>26600</v>
      </c>
      <c r="Q30" s="163">
        <f t="shared" si="37"/>
        <v>26600</v>
      </c>
      <c r="R30" s="163">
        <f t="shared" ref="R30" si="38">($V30*0.15)-$R$35</f>
        <v>14950</v>
      </c>
      <c r="S30" s="169">
        <f t="shared" ref="S30" si="39">$V30*0.1</f>
        <v>13300</v>
      </c>
      <c r="T30" s="202">
        <v>221000</v>
      </c>
      <c r="U30" s="187">
        <f t="shared" si="7"/>
        <v>0.40110130439596142</v>
      </c>
      <c r="V30" s="212">
        <f t="shared" si="6"/>
        <v>133000</v>
      </c>
    </row>
    <row r="31" spans="1:25" x14ac:dyDescent="0.3">
      <c r="A31" s="195" t="s">
        <v>68</v>
      </c>
      <c r="B31" s="27" t="s">
        <v>56</v>
      </c>
      <c r="C31" s="11">
        <v>84.98</v>
      </c>
      <c r="D31" s="18">
        <v>36.130000000000003</v>
      </c>
      <c r="E31" s="10" t="s">
        <v>57</v>
      </c>
      <c r="F31" s="12">
        <v>5</v>
      </c>
      <c r="G31" s="241">
        <v>15850</v>
      </c>
      <c r="H31" s="13">
        <f>$D$27*G31+0.5</f>
        <v>572661</v>
      </c>
      <c r="I31" s="354"/>
      <c r="J31" s="14">
        <v>10000</v>
      </c>
      <c r="K31" s="14">
        <v>22000</v>
      </c>
      <c r="L31" s="14">
        <v>33000</v>
      </c>
      <c r="M31" s="15">
        <v>33000</v>
      </c>
      <c r="N31" s="168">
        <f>$V31*0.2</f>
        <v>27400</v>
      </c>
      <c r="O31" s="163">
        <f>$V31*0.15</f>
        <v>20550</v>
      </c>
      <c r="P31" s="163">
        <f>$V31*0.2</f>
        <v>27400</v>
      </c>
      <c r="Q31" s="163">
        <f>$V31*0.2</f>
        <v>27400</v>
      </c>
      <c r="R31" s="163">
        <f>($V31*0.15)-$R$35</f>
        <v>15550</v>
      </c>
      <c r="S31" s="169">
        <f>$V31*0.1</f>
        <v>13700</v>
      </c>
      <c r="T31" s="202">
        <v>230000</v>
      </c>
      <c r="U31" s="187">
        <f t="shared" si="7"/>
        <v>0.40163377635285097</v>
      </c>
      <c r="V31" s="212">
        <f t="shared" si="6"/>
        <v>137000</v>
      </c>
    </row>
    <row r="32" spans="1:25" x14ac:dyDescent="0.3">
      <c r="A32" s="195" t="s">
        <v>69</v>
      </c>
      <c r="B32" s="27" t="s">
        <v>59</v>
      </c>
      <c r="C32" s="11">
        <v>84.98</v>
      </c>
      <c r="D32" s="18">
        <v>36.130000000000003</v>
      </c>
      <c r="E32" s="10" t="s">
        <v>60</v>
      </c>
      <c r="F32" s="12">
        <v>5</v>
      </c>
      <c r="G32" s="241">
        <v>17200</v>
      </c>
      <c r="H32" s="13">
        <f t="shared" si="34"/>
        <v>621436</v>
      </c>
      <c r="I32" s="354"/>
      <c r="J32" s="14">
        <v>10000</v>
      </c>
      <c r="K32" s="14">
        <v>23000</v>
      </c>
      <c r="L32" s="14">
        <v>36000</v>
      </c>
      <c r="M32" s="15">
        <v>36000</v>
      </c>
      <c r="N32" s="168">
        <f t="shared" ref="N32:N33" si="40">$V32*0.2</f>
        <v>29800</v>
      </c>
      <c r="O32" s="163">
        <f t="shared" ref="O32:O33" si="41">$V32*0.15</f>
        <v>22350</v>
      </c>
      <c r="P32" s="163">
        <f t="shared" ref="P32:Q33" si="42">$V32*0.2</f>
        <v>29800</v>
      </c>
      <c r="Q32" s="163">
        <f t="shared" si="42"/>
        <v>29800</v>
      </c>
      <c r="R32" s="163">
        <f t="shared" ref="R32:R33" si="43">($V32*0.15)-$R$35</f>
        <v>17350</v>
      </c>
      <c r="S32" s="169">
        <f t="shared" ref="S32:S33" si="44">$V32*0.1</f>
        <v>14900</v>
      </c>
      <c r="T32" s="202">
        <v>249000</v>
      </c>
      <c r="U32" s="187">
        <f t="shared" si="7"/>
        <v>0.40068486537632192</v>
      </c>
      <c r="V32" s="212">
        <f t="shared" si="6"/>
        <v>149000</v>
      </c>
    </row>
    <row r="33" spans="1:22" x14ac:dyDescent="0.3">
      <c r="A33" s="192" t="s">
        <v>70</v>
      </c>
      <c r="B33" s="27" t="s">
        <v>62</v>
      </c>
      <c r="C33" s="11">
        <v>84.98</v>
      </c>
      <c r="D33" s="18">
        <v>36.130000000000003</v>
      </c>
      <c r="E33" s="10" t="s">
        <v>63</v>
      </c>
      <c r="F33" s="12">
        <v>4</v>
      </c>
      <c r="G33" s="241">
        <v>17600</v>
      </c>
      <c r="H33" s="13">
        <f t="shared" si="34"/>
        <v>635888</v>
      </c>
      <c r="I33" s="355"/>
      <c r="J33" s="14">
        <v>10000</v>
      </c>
      <c r="K33" s="14">
        <v>25000</v>
      </c>
      <c r="L33" s="14">
        <v>36000</v>
      </c>
      <c r="M33" s="15">
        <v>36000</v>
      </c>
      <c r="N33" s="168">
        <f t="shared" si="40"/>
        <v>30600</v>
      </c>
      <c r="O33" s="163">
        <f t="shared" si="41"/>
        <v>22950</v>
      </c>
      <c r="P33" s="163">
        <f t="shared" si="42"/>
        <v>30600</v>
      </c>
      <c r="Q33" s="163">
        <f t="shared" si="42"/>
        <v>30600</v>
      </c>
      <c r="R33" s="163">
        <f t="shared" si="43"/>
        <v>17950</v>
      </c>
      <c r="S33" s="169">
        <f t="shared" si="44"/>
        <v>15300</v>
      </c>
      <c r="T33" s="202">
        <v>255000</v>
      </c>
      <c r="U33" s="187">
        <f t="shared" si="7"/>
        <v>0.40101401504667489</v>
      </c>
      <c r="V33" s="212">
        <f t="shared" si="6"/>
        <v>153000</v>
      </c>
    </row>
    <row r="34" spans="1:22" x14ac:dyDescent="0.3">
      <c r="A34" s="349"/>
      <c r="B34" s="350"/>
      <c r="C34" s="350"/>
      <c r="D34" s="350"/>
      <c r="E34" s="10" t="s">
        <v>42</v>
      </c>
      <c r="F34" s="12">
        <f>SUM(F27:F33)</f>
        <v>36</v>
      </c>
      <c r="G34" s="172"/>
      <c r="H34" s="173"/>
      <c r="I34" s="173"/>
      <c r="J34" s="173"/>
      <c r="K34" s="173"/>
      <c r="L34" s="173"/>
      <c r="M34" s="173"/>
      <c r="N34" s="174"/>
      <c r="O34" s="173"/>
      <c r="P34" s="173"/>
      <c r="Q34" s="173"/>
      <c r="R34" s="173"/>
      <c r="S34" s="175"/>
      <c r="T34" s="173"/>
      <c r="U34" s="173"/>
      <c r="V34" s="196"/>
    </row>
    <row r="35" spans="1:22" ht="17.25" thickBot="1" x14ac:dyDescent="0.25">
      <c r="A35" s="362" t="s">
        <v>71</v>
      </c>
      <c r="B35" s="363"/>
      <c r="C35" s="363"/>
      <c r="D35" s="363"/>
      <c r="E35" s="364"/>
      <c r="F35" s="197">
        <f>SUM(F10,F14,F18,F26,F34)</f>
        <v>689</v>
      </c>
      <c r="G35" s="365"/>
      <c r="H35" s="365"/>
      <c r="I35" s="366"/>
      <c r="J35" s="198">
        <f>T35/2</f>
        <v>20000</v>
      </c>
      <c r="K35" s="198">
        <v>10000</v>
      </c>
      <c r="L35" s="198">
        <v>5000</v>
      </c>
      <c r="M35" s="199"/>
      <c r="N35" s="176"/>
      <c r="O35" s="177"/>
      <c r="P35" s="178"/>
      <c r="Q35" s="178"/>
      <c r="R35" s="178">
        <v>5000</v>
      </c>
      <c r="S35" s="179"/>
      <c r="T35" s="200">
        <f>'[2]사업수지 (종합)'!AA97</f>
        <v>40000</v>
      </c>
      <c r="U35" s="201"/>
      <c r="V35" s="188"/>
    </row>
  </sheetData>
  <mergeCells count="36">
    <mergeCell ref="A1:U1"/>
    <mergeCell ref="C3:H3"/>
    <mergeCell ref="I3:I6"/>
    <mergeCell ref="J3:P3"/>
    <mergeCell ref="T3:T6"/>
    <mergeCell ref="U3:U6"/>
    <mergeCell ref="C4:C6"/>
    <mergeCell ref="D4:D6"/>
    <mergeCell ref="I15:I17"/>
    <mergeCell ref="A18:D18"/>
    <mergeCell ref="G18:M18"/>
    <mergeCell ref="T18:U18"/>
    <mergeCell ref="G4:G6"/>
    <mergeCell ref="H4:H6"/>
    <mergeCell ref="I7:I9"/>
    <mergeCell ref="A10:D10"/>
    <mergeCell ref="G10:M10"/>
    <mergeCell ref="T10:U10"/>
    <mergeCell ref="L5:L6"/>
    <mergeCell ref="M5:M6"/>
    <mergeCell ref="V3:V6"/>
    <mergeCell ref="A35:E35"/>
    <mergeCell ref="G35:I35"/>
    <mergeCell ref="A3:B5"/>
    <mergeCell ref="E4:F5"/>
    <mergeCell ref="J5:J6"/>
    <mergeCell ref="K5:K6"/>
    <mergeCell ref="I19:I25"/>
    <mergeCell ref="A26:D26"/>
    <mergeCell ref="T26:U26"/>
    <mergeCell ref="I27:I33"/>
    <mergeCell ref="A34:D34"/>
    <mergeCell ref="I11:I13"/>
    <mergeCell ref="A14:D14"/>
    <mergeCell ref="G14:M14"/>
    <mergeCell ref="T14:U14"/>
  </mergeCells>
  <phoneticPr fontId="2" type="noConversion"/>
  <pageMargins left="0.25" right="0.25" top="0.75" bottom="0.75" header="0.3" footer="0.3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1차</vt:lpstr>
      <vt:lpstr>1-2차</vt:lpstr>
      <vt:lpstr>1-3차</vt:lpstr>
      <vt:lpstr>1-4차(할인)</vt:lpstr>
      <vt:lpstr>1-5차(2000만원)</vt:lpstr>
      <vt:lpstr>돼지머리</vt:lpstr>
      <vt:lpstr>2차</vt:lpstr>
      <vt:lpstr>1차(총회시의결)</vt:lpstr>
      <vt:lpstr>1-2차(총회시의결)</vt:lpstr>
      <vt:lpstr>1-3차(총회시의결)</vt:lpstr>
      <vt:lpstr>1-4차(총회시의결)</vt:lpstr>
      <vt:lpstr>돼지머리(총회시의결)</vt:lpstr>
      <vt:lpstr>1-5차(총회시의결)</vt:lpstr>
      <vt:lpstr>돼지머리인하(총회시의결)</vt:lpstr>
      <vt:lpstr>2차(총회시의결)</vt:lpstr>
      <vt:lpstr>'1-2차'!Print_Area</vt:lpstr>
      <vt:lpstr>'1-2차(총회시의결)'!Print_Area</vt:lpstr>
      <vt:lpstr>'1-3차'!Print_Area</vt:lpstr>
      <vt:lpstr>'1-3차(총회시의결)'!Print_Area</vt:lpstr>
      <vt:lpstr>'1-4차(총회시의결)'!Print_Area</vt:lpstr>
      <vt:lpstr>'1-4차(할인)'!Print_Area</vt:lpstr>
      <vt:lpstr>'1-5차(2000만원)'!Print_Area</vt:lpstr>
      <vt:lpstr>'1-5차(총회시의결)'!Print_Area</vt:lpstr>
      <vt:lpstr>'1차'!Print_Area</vt:lpstr>
      <vt:lpstr>'1차(총회시의결)'!Print_Area</vt:lpstr>
      <vt:lpstr>'2차'!Print_Area</vt:lpstr>
      <vt:lpstr>'2차(총회시의결)'!Print_Area</vt:lpstr>
      <vt:lpstr>'돼지머리(총회시의결)'!Print_Area</vt:lpstr>
      <vt:lpstr>'돼지머리인하(총회시의결)'!Print_Area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줘니</dc:creator>
  <cp:lastModifiedBy>최영찬</cp:lastModifiedBy>
  <cp:lastPrinted>2023-10-20T06:17:21Z</cp:lastPrinted>
  <dcterms:created xsi:type="dcterms:W3CDTF">2022-07-12T01:45:37Z</dcterms:created>
  <dcterms:modified xsi:type="dcterms:W3CDTF">2024-07-09T17:19:25Z</dcterms:modified>
</cp:coreProperties>
</file>