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y255\OneDrive\바탕 화면\"/>
    </mc:Choice>
  </mc:AlternateContent>
  <xr:revisionPtr revIDLastSave="0" documentId="13_ncr:1_{131806E8-21BA-4CCA-8CBC-490F6A7E3DDF}" xr6:coauthVersionLast="47" xr6:coauthVersionMax="47" xr10:uidLastSave="{00000000-0000-0000-0000-000000000000}"/>
  <bookViews>
    <workbookView xWindow="3570" yWindow="1605" windowWidth="21990" windowHeight="12465" xr2:uid="{2BAE7898-5215-4B65-883F-1C14A46A9A1C}"/>
  </bookViews>
  <sheets>
    <sheet name="2차(총회시의결)" sheetId="1" r:id="rId1"/>
  </sheets>
  <definedNames>
    <definedName name="_Fill" localSheetId="0" hidden="1">#REF!</definedName>
    <definedName name="_Fill" hidden="1">#REF!</definedName>
    <definedName name="\a">#N/A</definedName>
    <definedName name="\b">#N/A</definedName>
    <definedName name="_xlnm.Print_Area" localSheetId="0">'2차(총회시의결)'!$A$1:$U$35</definedName>
    <definedName name="가계약주택형" localSheetId="0">#REF!</definedName>
    <definedName name="가계약주택형">#REF!</definedName>
    <definedName name="ㄴㄴ" localSheetId="0">#REF!</definedName>
    <definedName name="ㄴㄴ">#REF!</definedName>
    <definedName name="방명록_날짜" localSheetId="0">#REF!</definedName>
    <definedName name="방명록_날짜">#REF!</definedName>
    <definedName name="ㅇㄴㅁㅇ" localSheetId="0">#REF!</definedName>
    <definedName name="ㅇㄴㅁㅇ">#REF!</definedName>
    <definedName name="워킹_지명" localSheetId="0">#REF!</definedName>
    <definedName name="워킹_지명">#REF!</definedName>
    <definedName name="인바운드" localSheetId="0">#REF!</definedName>
    <definedName name="인바운드">#REF!</definedName>
    <definedName name="임대주택표준건축비" localSheetId="0">#REF!</definedName>
    <definedName name="임대주택표준건축비">#REF!</definedName>
    <definedName name="청" localSheetId="0">#REF!</definedName>
    <definedName name="청">#REF!</definedName>
    <definedName name="청약자_시" localSheetId="0">#REF!</definedName>
    <definedName name="청약자_시">#REF!</definedName>
    <definedName name="청약자_지역별" localSheetId="0">#REF!</definedName>
    <definedName name="청약자_지역별">#REF!</definedName>
    <definedName name="행정동" localSheetId="0">#REF!</definedName>
    <definedName name="행정동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4" i="1" l="1"/>
  <c r="U33" i="1"/>
  <c r="R33" i="1" s="1"/>
  <c r="T33" i="1"/>
  <c r="Q33" i="1"/>
  <c r="P33" i="1"/>
  <c r="O33" i="1"/>
  <c r="N33" i="1"/>
  <c r="M33" i="1"/>
  <c r="H33" i="1"/>
  <c r="U32" i="1"/>
  <c r="R32" i="1" s="1"/>
  <c r="M32" i="1"/>
  <c r="H32" i="1"/>
  <c r="T32" i="1" s="1"/>
  <c r="U31" i="1"/>
  <c r="R31" i="1" s="1"/>
  <c r="T31" i="1"/>
  <c r="H31" i="1"/>
  <c r="U30" i="1"/>
  <c r="R30" i="1" s="1"/>
  <c r="Q30" i="1"/>
  <c r="P30" i="1"/>
  <c r="O30" i="1"/>
  <c r="N30" i="1"/>
  <c r="M30" i="1"/>
  <c r="H30" i="1"/>
  <c r="T30" i="1" s="1"/>
  <c r="U29" i="1"/>
  <c r="R29" i="1"/>
  <c r="Q29" i="1"/>
  <c r="P29" i="1"/>
  <c r="O29" i="1"/>
  <c r="N29" i="1"/>
  <c r="M29" i="1"/>
  <c r="H29" i="1"/>
  <c r="T29" i="1" s="1"/>
  <c r="U28" i="1"/>
  <c r="R28" i="1" s="1"/>
  <c r="Q28" i="1"/>
  <c r="P28" i="1"/>
  <c r="H28" i="1"/>
  <c r="T28" i="1" s="1"/>
  <c r="U27" i="1"/>
  <c r="R27" i="1" s="1"/>
  <c r="T27" i="1"/>
  <c r="P27" i="1"/>
  <c r="O27" i="1"/>
  <c r="N27" i="1"/>
  <c r="M27" i="1"/>
  <c r="H27" i="1"/>
  <c r="F26" i="1"/>
  <c r="U25" i="1"/>
  <c r="N25" i="1" s="1"/>
  <c r="T25" i="1"/>
  <c r="R25" i="1"/>
  <c r="Q25" i="1"/>
  <c r="P25" i="1"/>
  <c r="O25" i="1"/>
  <c r="H25" i="1"/>
  <c r="U24" i="1"/>
  <c r="O24" i="1" s="1"/>
  <c r="N24" i="1"/>
  <c r="M24" i="1"/>
  <c r="H24" i="1"/>
  <c r="T24" i="1" s="1"/>
  <c r="U23" i="1"/>
  <c r="T23" i="1"/>
  <c r="R23" i="1"/>
  <c r="Q23" i="1"/>
  <c r="P23" i="1"/>
  <c r="O23" i="1"/>
  <c r="N23" i="1"/>
  <c r="M23" i="1"/>
  <c r="H23" i="1"/>
  <c r="U22" i="1"/>
  <c r="N22" i="1" s="1"/>
  <c r="R22" i="1"/>
  <c r="Q22" i="1"/>
  <c r="P22" i="1"/>
  <c r="O22" i="1"/>
  <c r="M22" i="1"/>
  <c r="H22" i="1"/>
  <c r="T22" i="1" s="1"/>
  <c r="U21" i="1"/>
  <c r="R21" i="1" s="1"/>
  <c r="P21" i="1"/>
  <c r="O21" i="1"/>
  <c r="N21" i="1"/>
  <c r="M21" i="1"/>
  <c r="H21" i="1"/>
  <c r="T21" i="1" s="1"/>
  <c r="U20" i="1"/>
  <c r="R20" i="1" s="1"/>
  <c r="T20" i="1"/>
  <c r="H20" i="1"/>
  <c r="U19" i="1"/>
  <c r="P19" i="1" s="1"/>
  <c r="R19" i="1"/>
  <c r="Q19" i="1"/>
  <c r="O19" i="1"/>
  <c r="N19" i="1"/>
  <c r="M19" i="1"/>
  <c r="H19" i="1"/>
  <c r="T19" i="1" s="1"/>
  <c r="F18" i="1"/>
  <c r="U17" i="1"/>
  <c r="R17" i="1" s="1"/>
  <c r="T17" i="1"/>
  <c r="H17" i="1"/>
  <c r="U16" i="1"/>
  <c r="R16" i="1"/>
  <c r="Q16" i="1"/>
  <c r="P16" i="1"/>
  <c r="O16" i="1"/>
  <c r="N16" i="1"/>
  <c r="M16" i="1"/>
  <c r="H16" i="1"/>
  <c r="T16" i="1" s="1"/>
  <c r="U15" i="1"/>
  <c r="P15" i="1" s="1"/>
  <c r="T15" i="1"/>
  <c r="R15" i="1"/>
  <c r="Q15" i="1"/>
  <c r="H15" i="1"/>
  <c r="F14" i="1"/>
  <c r="U13" i="1"/>
  <c r="R13" i="1" s="1"/>
  <c r="Q13" i="1"/>
  <c r="P13" i="1"/>
  <c r="O13" i="1"/>
  <c r="M13" i="1"/>
  <c r="H13" i="1"/>
  <c r="T13" i="1" s="1"/>
  <c r="U12" i="1"/>
  <c r="O12" i="1" s="1"/>
  <c r="T12" i="1"/>
  <c r="R12" i="1"/>
  <c r="Q12" i="1"/>
  <c r="P12" i="1"/>
  <c r="H12" i="1"/>
  <c r="U11" i="1"/>
  <c r="Q11" i="1" s="1"/>
  <c r="T11" i="1"/>
  <c r="R11" i="1"/>
  <c r="P11" i="1"/>
  <c r="O11" i="1"/>
  <c r="N11" i="1"/>
  <c r="M11" i="1"/>
  <c r="H11" i="1"/>
  <c r="F10" i="1"/>
  <c r="F35" i="1" s="1"/>
  <c r="U9" i="1"/>
  <c r="N9" i="1" s="1"/>
  <c r="T9" i="1"/>
  <c r="R9" i="1"/>
  <c r="Q9" i="1"/>
  <c r="P9" i="1"/>
  <c r="O9" i="1"/>
  <c r="H9" i="1"/>
  <c r="U8" i="1"/>
  <c r="O8" i="1" s="1"/>
  <c r="N8" i="1"/>
  <c r="M8" i="1"/>
  <c r="H8" i="1"/>
  <c r="T8" i="1" s="1"/>
  <c r="U7" i="1"/>
  <c r="T7" i="1"/>
  <c r="R7" i="1"/>
  <c r="Q7" i="1"/>
  <c r="P7" i="1"/>
  <c r="O7" i="1"/>
  <c r="N7" i="1"/>
  <c r="M7" i="1"/>
  <c r="H7" i="1"/>
  <c r="P8" i="1" l="1"/>
  <c r="P24" i="1"/>
  <c r="Q27" i="1"/>
  <c r="Q8" i="1"/>
  <c r="R8" i="1"/>
  <c r="M17" i="1"/>
  <c r="N20" i="1"/>
  <c r="R24" i="1"/>
  <c r="N32" i="1"/>
  <c r="M20" i="1"/>
  <c r="Q24" i="1"/>
  <c r="N17" i="1"/>
  <c r="O20" i="1"/>
  <c r="O32" i="1"/>
  <c r="P32" i="1"/>
  <c r="P20" i="1"/>
  <c r="M12" i="1"/>
  <c r="N15" i="1"/>
  <c r="P17" i="1"/>
  <c r="Q20" i="1"/>
  <c r="M28" i="1"/>
  <c r="Q32" i="1"/>
  <c r="M15" i="1"/>
  <c r="M9" i="1"/>
  <c r="N12" i="1"/>
  <c r="O15" i="1"/>
  <c r="Q17" i="1"/>
  <c r="M25" i="1"/>
  <c r="N28" i="1"/>
  <c r="O17" i="1"/>
  <c r="O28" i="1"/>
  <c r="M31" i="1"/>
  <c r="N31" i="1"/>
  <c r="O31" i="1"/>
  <c r="Q21" i="1"/>
  <c r="N13" i="1"/>
  <c r="P31" i="1"/>
  <c r="Q31" i="1"/>
</calcChain>
</file>

<file path=xl/sharedStrings.xml><?xml version="1.0" encoding="utf-8"?>
<sst xmlns="http://schemas.openxmlformats.org/spreadsheetml/2006/main" count="119" uniqueCount="77">
  <si>
    <t>덕소 도심역 민간임대주택 발기인 사업비 납부 일정 2차</t>
    <phoneticPr fontId="3" type="noConversion"/>
  </si>
  <si>
    <t>2023.10.20</t>
    <phoneticPr fontId="3" type="noConversion"/>
  </si>
  <si>
    <t>(단위:천원)</t>
    <phoneticPr fontId="3" type="noConversion"/>
  </si>
  <si>
    <t>층별 군</t>
    <phoneticPr fontId="7" type="noConversion"/>
  </si>
  <si>
    <t xml:space="preserve"> 사업승인 시 예상 분양가</t>
    <phoneticPr fontId="3" type="noConversion"/>
  </si>
  <si>
    <t>납입항목</t>
    <phoneticPr fontId="3" type="noConversion"/>
  </si>
  <si>
    <t>부담금</t>
    <phoneticPr fontId="7" type="noConversion"/>
  </si>
  <si>
    <t>합계</t>
    <phoneticPr fontId="3" type="noConversion"/>
  </si>
  <si>
    <t>납입비율</t>
    <phoneticPr fontId="7" type="noConversion"/>
  </si>
  <si>
    <t>남은금원
(부담금+업무대행비)</t>
    <phoneticPr fontId="3" type="noConversion"/>
  </si>
  <si>
    <t>납부비율</t>
    <phoneticPr fontId="7" type="noConversion"/>
  </si>
  <si>
    <t>타입</t>
    <phoneticPr fontId="3" type="noConversion"/>
  </si>
  <si>
    <t>공급면적 (평형)</t>
    <phoneticPr fontId="3" type="noConversion"/>
  </si>
  <si>
    <t>평당가</t>
    <phoneticPr fontId="3" type="noConversion"/>
  </si>
  <si>
    <t>금액</t>
    <phoneticPr fontId="3" type="noConversion"/>
  </si>
  <si>
    <t>1차</t>
    <phoneticPr fontId="3" type="noConversion"/>
  </si>
  <si>
    <t>2차</t>
    <phoneticPr fontId="3" type="noConversion"/>
  </si>
  <si>
    <t>3차</t>
    <phoneticPr fontId="3" type="noConversion"/>
  </si>
  <si>
    <t>4차</t>
  </si>
  <si>
    <t>5차</t>
  </si>
  <si>
    <t>6차</t>
  </si>
  <si>
    <t>7차</t>
  </si>
  <si>
    <t>8차</t>
    <phoneticPr fontId="3" type="noConversion"/>
  </si>
  <si>
    <t>9차</t>
    <phoneticPr fontId="3" type="noConversion"/>
  </si>
  <si>
    <t>가입 시</t>
    <phoneticPr fontId="3" type="noConversion"/>
  </si>
  <si>
    <t xml:space="preserve">가입 후          1개월                    </t>
    <phoneticPr fontId="3" type="noConversion"/>
  </si>
  <si>
    <t xml:space="preserve">가입 후                2개월 </t>
    <phoneticPr fontId="3" type="noConversion"/>
  </si>
  <si>
    <t>군</t>
    <phoneticPr fontId="7" type="noConversion"/>
  </si>
  <si>
    <t>층</t>
    <phoneticPr fontId="7" type="noConversion"/>
  </si>
  <si>
    <t>세대수</t>
    <phoneticPr fontId="3" type="noConversion"/>
  </si>
  <si>
    <t>건축심의 
접수 시</t>
    <phoneticPr fontId="3" type="noConversion"/>
  </si>
  <si>
    <t>건축심의
완료 시</t>
    <phoneticPr fontId="3" type="noConversion"/>
  </si>
  <si>
    <t>사업승인 
신청 시</t>
    <phoneticPr fontId="7" type="noConversion"/>
  </si>
  <si>
    <t>사업승인
완료 시</t>
    <phoneticPr fontId="3" type="noConversion"/>
  </si>
  <si>
    <t>착공 시</t>
    <phoneticPr fontId="7" type="noConversion"/>
  </si>
  <si>
    <t>44가</t>
    <phoneticPr fontId="7" type="noConversion"/>
  </si>
  <si>
    <t>1~6</t>
    <phoneticPr fontId="7" type="noConversion"/>
  </si>
  <si>
    <t>가</t>
    <phoneticPr fontId="7" type="noConversion"/>
  </si>
  <si>
    <t>부담금</t>
    <phoneticPr fontId="3" type="noConversion"/>
  </si>
  <si>
    <t>44나</t>
    <phoneticPr fontId="7" type="noConversion"/>
  </si>
  <si>
    <t>7~12</t>
    <phoneticPr fontId="7" type="noConversion"/>
  </si>
  <si>
    <t>나</t>
    <phoneticPr fontId="7" type="noConversion"/>
  </si>
  <si>
    <t>44다</t>
    <phoneticPr fontId="7" type="noConversion"/>
  </si>
  <si>
    <t>13~20</t>
    <phoneticPr fontId="7" type="noConversion"/>
  </si>
  <si>
    <t>다</t>
    <phoneticPr fontId="7" type="noConversion"/>
  </si>
  <si>
    <t>소계</t>
    <phoneticPr fontId="3" type="noConversion"/>
  </si>
  <si>
    <t>49가</t>
    <phoneticPr fontId="7" type="noConversion"/>
  </si>
  <si>
    <t>49나</t>
    <phoneticPr fontId="7" type="noConversion"/>
  </si>
  <si>
    <t>49다</t>
    <phoneticPr fontId="7" type="noConversion"/>
  </si>
  <si>
    <t>70가</t>
    <phoneticPr fontId="7" type="noConversion"/>
  </si>
  <si>
    <t>70나</t>
    <phoneticPr fontId="7" type="noConversion"/>
  </si>
  <si>
    <t>70다</t>
    <phoneticPr fontId="7" type="noConversion"/>
  </si>
  <si>
    <t>84A가</t>
    <phoneticPr fontId="7" type="noConversion"/>
  </si>
  <si>
    <t>84A나</t>
    <phoneticPr fontId="7" type="noConversion"/>
  </si>
  <si>
    <t>84A다</t>
    <phoneticPr fontId="7" type="noConversion"/>
  </si>
  <si>
    <t>84A라</t>
    <phoneticPr fontId="7" type="noConversion"/>
  </si>
  <si>
    <t>21~25</t>
    <phoneticPr fontId="7" type="noConversion"/>
  </si>
  <si>
    <t>라</t>
    <phoneticPr fontId="7" type="noConversion"/>
  </si>
  <si>
    <t>84A마</t>
    <phoneticPr fontId="7" type="noConversion"/>
  </si>
  <si>
    <t>26~30</t>
    <phoneticPr fontId="7" type="noConversion"/>
  </si>
  <si>
    <t>마</t>
    <phoneticPr fontId="7" type="noConversion"/>
  </si>
  <si>
    <t>84A바</t>
    <phoneticPr fontId="7" type="noConversion"/>
  </si>
  <si>
    <t>31~35</t>
    <phoneticPr fontId="7" type="noConversion"/>
  </si>
  <si>
    <t>바</t>
    <phoneticPr fontId="7" type="noConversion"/>
  </si>
  <si>
    <t>84A사</t>
    <phoneticPr fontId="7" type="noConversion"/>
  </si>
  <si>
    <t>36~39</t>
    <phoneticPr fontId="7" type="noConversion"/>
  </si>
  <si>
    <t>사</t>
    <phoneticPr fontId="7" type="noConversion"/>
  </si>
  <si>
    <t>84B가</t>
    <phoneticPr fontId="7" type="noConversion"/>
  </si>
  <si>
    <t>84B나</t>
    <phoneticPr fontId="7" type="noConversion"/>
  </si>
  <si>
    <t>84B다</t>
    <phoneticPr fontId="7" type="noConversion"/>
  </si>
  <si>
    <t>84B라</t>
    <phoneticPr fontId="7" type="noConversion"/>
  </si>
  <si>
    <t>84B마</t>
    <phoneticPr fontId="7" type="noConversion"/>
  </si>
  <si>
    <t>84B바</t>
    <phoneticPr fontId="7" type="noConversion"/>
  </si>
  <si>
    <t>84B사</t>
    <phoneticPr fontId="7" type="noConversion"/>
  </si>
  <si>
    <t>합계</t>
    <phoneticPr fontId="7" type="noConversion"/>
  </si>
  <si>
    <t>업무대행비</t>
    <phoneticPr fontId="3" type="noConversion"/>
  </si>
  <si>
    <t>협동조합        설립 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</si>
</sst>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0.0%"/>
    <numFmt numFmtId="177" formatCode="#,##0_);[Red]\(#,##0\)"/>
    <numFmt numFmtId="178" formatCode="#,##0_ 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10"/>
      <color theme="0"/>
      <name val="나눔고딕"/>
      <family val="3"/>
      <charset val="129"/>
    </font>
    <font>
      <sz val="8"/>
      <name val="돋움"/>
      <family val="3"/>
      <charset val="129"/>
    </font>
    <font>
      <sz val="8"/>
      <color theme="1" tint="0.499984740745262"/>
      <name val="나눔고딕"/>
      <family val="3"/>
      <charset val="129"/>
    </font>
    <font>
      <b/>
      <sz val="8"/>
      <color theme="0"/>
      <name val="나눔고딕"/>
      <family val="3"/>
      <charset val="129"/>
    </font>
    <font>
      <b/>
      <sz val="9"/>
      <color theme="0"/>
      <name val="나눔고딕"/>
      <family val="3"/>
      <charset val="129"/>
    </font>
    <font>
      <sz val="10"/>
      <name val="나눔고딕"/>
      <family val="3"/>
      <charset val="129"/>
    </font>
    <font>
      <b/>
      <sz val="14"/>
      <color theme="1"/>
      <name val="나눔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60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0" tint="-0.499984740745262"/>
      </right>
      <top style="thin">
        <color theme="1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1"/>
      </top>
      <bottom/>
      <diagonal/>
    </border>
    <border>
      <left style="thin">
        <color theme="0" tint="-0.499984740745262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theme="1" tint="0.499984740745262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FF0000"/>
      </left>
      <right style="thin">
        <color theme="1" tint="0.499984740745262"/>
      </right>
      <top style="medium">
        <color rgb="FFFF0000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rgb="FFFF0000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rgb="FFFF0000"/>
      </right>
      <top style="medium">
        <color rgb="FFFF0000"/>
      </top>
      <bottom style="thin">
        <color theme="1" tint="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rgb="FFFF0000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medium">
        <color rgb="FFFF0000"/>
      </right>
      <top/>
      <bottom/>
      <diagonal/>
    </border>
    <border>
      <left style="thin">
        <color theme="1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indexed="64"/>
      </bottom>
      <diagonal/>
    </border>
    <border>
      <left style="thin">
        <color theme="0" tint="-0.499984740745262"/>
      </left>
      <right/>
      <top/>
      <bottom style="thin">
        <color indexed="64"/>
      </bottom>
      <diagonal/>
    </border>
    <border>
      <left style="medium">
        <color rgb="FFFF0000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rgb="FFFF0000"/>
      </right>
      <top style="thin">
        <color theme="0" tint="-0.499984740745262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medium">
        <color rgb="FFFF0000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theme="1"/>
      </left>
      <right style="medium">
        <color rgb="FFFF0000"/>
      </right>
      <top style="thin">
        <color theme="1"/>
      </top>
      <bottom style="medium">
        <color rgb="FFFF0000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>
      <alignment vertical="center"/>
    </xf>
    <xf numFmtId="0" fontId="4" fillId="0" borderId="0" xfId="2" applyFont="1" applyAlignment="1">
      <alignment horizontal="right" vertical="center"/>
    </xf>
    <xf numFmtId="0" fontId="5" fillId="0" borderId="0" xfId="2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41" fontId="6" fillId="2" borderId="12" xfId="1" applyFont="1" applyFill="1" applyBorder="1" applyAlignment="1">
      <alignment horizontal="center" vertical="center"/>
    </xf>
    <xf numFmtId="41" fontId="6" fillId="2" borderId="16" xfId="1" applyFont="1" applyFill="1" applyBorder="1" applyAlignment="1">
      <alignment horizontal="center" vertical="center"/>
    </xf>
    <xf numFmtId="0" fontId="6" fillId="2" borderId="17" xfId="2" applyFont="1" applyFill="1" applyBorder="1" applyAlignment="1">
      <alignment horizontal="center" vertical="center"/>
    </xf>
    <xf numFmtId="0" fontId="6" fillId="2" borderId="18" xfId="2" applyFont="1" applyFill="1" applyBorder="1" applyAlignment="1">
      <alignment horizontal="center" vertical="center" wrapText="1"/>
    </xf>
    <xf numFmtId="0" fontId="6" fillId="2" borderId="18" xfId="2" applyFont="1" applyFill="1" applyBorder="1" applyAlignment="1">
      <alignment horizontal="center" vertical="center"/>
    </xf>
    <xf numFmtId="0" fontId="6" fillId="2" borderId="19" xfId="2" applyFont="1" applyFill="1" applyBorder="1" applyAlignment="1">
      <alignment horizontal="center" vertical="center" wrapText="1"/>
    </xf>
    <xf numFmtId="176" fontId="8" fillId="0" borderId="0" xfId="0" applyNumberFormat="1" applyFont="1" applyAlignment="1">
      <alignment horizontal="center" vertical="center"/>
    </xf>
    <xf numFmtId="0" fontId="6" fillId="2" borderId="24" xfId="2" applyFont="1" applyFill="1" applyBorder="1" applyAlignment="1">
      <alignment horizontal="center" vertical="center" wrapText="1"/>
    </xf>
    <xf numFmtId="9" fontId="10" fillId="2" borderId="26" xfId="2" applyNumberFormat="1" applyFont="1" applyFill="1" applyBorder="1" applyAlignment="1">
      <alignment horizontal="center" vertical="center"/>
    </xf>
    <xf numFmtId="9" fontId="10" fillId="2" borderId="15" xfId="2" applyNumberFormat="1" applyFont="1" applyFill="1" applyBorder="1" applyAlignment="1">
      <alignment horizontal="center" vertical="center"/>
    </xf>
    <xf numFmtId="9" fontId="10" fillId="2" borderId="27" xfId="2" applyNumberFormat="1" applyFont="1" applyFill="1" applyBorder="1" applyAlignment="1">
      <alignment horizontal="center" vertical="center"/>
    </xf>
    <xf numFmtId="0" fontId="6" fillId="2" borderId="28" xfId="2" applyFont="1" applyFill="1" applyBorder="1" applyAlignment="1">
      <alignment horizontal="center" vertical="center" wrapText="1"/>
    </xf>
    <xf numFmtId="0" fontId="9" fillId="2" borderId="31" xfId="2" applyFont="1" applyFill="1" applyBorder="1" applyAlignment="1">
      <alignment horizontal="center" vertical="center" wrapText="1"/>
    </xf>
    <xf numFmtId="0" fontId="9" fillId="2" borderId="24" xfId="2" applyFont="1" applyFill="1" applyBorder="1" applyAlignment="1">
      <alignment horizontal="center" vertical="center" wrapText="1"/>
    </xf>
    <xf numFmtId="0" fontId="9" fillId="2" borderId="32" xfId="2" applyFont="1" applyFill="1" applyBorder="1" applyAlignment="1">
      <alignment horizontal="center" vertical="center" wrapText="1"/>
    </xf>
    <xf numFmtId="2" fontId="4" fillId="0" borderId="33" xfId="2" applyNumberFormat="1" applyFont="1" applyBorder="1" applyAlignment="1">
      <alignment horizontal="center" vertical="center"/>
    </xf>
    <xf numFmtId="2" fontId="4" fillId="0" borderId="34" xfId="2" applyNumberFormat="1" applyFont="1" applyBorder="1" applyAlignment="1">
      <alignment horizontal="center" vertical="center"/>
    </xf>
    <xf numFmtId="0" fontId="4" fillId="0" borderId="34" xfId="2" applyFont="1" applyBorder="1" applyAlignment="1">
      <alignment horizontal="center" vertical="center"/>
    </xf>
    <xf numFmtId="1" fontId="4" fillId="0" borderId="34" xfId="2" applyNumberFormat="1" applyFont="1" applyBorder="1" applyAlignment="1">
      <alignment horizontal="center" vertical="center"/>
    </xf>
    <xf numFmtId="41" fontId="4" fillId="3" borderId="34" xfId="1" applyFont="1" applyFill="1" applyBorder="1" applyAlignment="1">
      <alignment horizontal="right" vertical="center"/>
    </xf>
    <xf numFmtId="41" fontId="4" fillId="0" borderId="34" xfId="1" applyFont="1" applyFill="1" applyBorder="1" applyAlignment="1">
      <alignment horizontal="right" vertical="center"/>
    </xf>
    <xf numFmtId="177" fontId="4" fillId="0" borderId="36" xfId="3" applyNumberFormat="1" applyFont="1" applyFill="1" applyBorder="1" applyAlignment="1">
      <alignment horizontal="center" vertical="center"/>
    </xf>
    <xf numFmtId="38" fontId="4" fillId="0" borderId="37" xfId="4" applyNumberFormat="1" applyFont="1" applyFill="1" applyBorder="1" applyAlignment="1">
      <alignment horizontal="center" vertical="center"/>
    </xf>
    <xf numFmtId="38" fontId="4" fillId="0" borderId="34" xfId="4" applyNumberFormat="1" applyFont="1" applyFill="1" applyBorder="1" applyAlignment="1">
      <alignment horizontal="center" vertical="center"/>
    </xf>
    <xf numFmtId="38" fontId="4" fillId="0" borderId="38" xfId="4" applyNumberFormat="1" applyFont="1" applyFill="1" applyBorder="1" applyAlignment="1">
      <alignment horizontal="center" vertical="center"/>
    </xf>
    <xf numFmtId="177" fontId="4" fillId="3" borderId="39" xfId="2" applyNumberFormat="1" applyFont="1" applyFill="1" applyBorder="1" applyAlignment="1">
      <alignment horizontal="center" vertical="center"/>
    </xf>
    <xf numFmtId="10" fontId="4" fillId="3" borderId="40" xfId="2" applyNumberFormat="1" applyFont="1" applyFill="1" applyBorder="1" applyAlignment="1">
      <alignment horizontal="center" vertical="center"/>
    </xf>
    <xf numFmtId="177" fontId="4" fillId="4" borderId="41" xfId="2" applyNumberFormat="1" applyFont="1" applyFill="1" applyBorder="1" applyAlignment="1">
      <alignment horizontal="center" vertical="center"/>
    </xf>
    <xf numFmtId="41" fontId="0" fillId="0" borderId="0" xfId="0" applyNumberFormat="1">
      <alignment vertical="center"/>
    </xf>
    <xf numFmtId="2" fontId="4" fillId="0" borderId="43" xfId="2" applyNumberFormat="1" applyFont="1" applyBorder="1" applyAlignment="1">
      <alignment horizontal="center" vertical="center"/>
    </xf>
    <xf numFmtId="2" fontId="4" fillId="0" borderId="41" xfId="2" applyNumberFormat="1" applyFont="1" applyBorder="1" applyAlignment="1">
      <alignment horizontal="center" vertical="center"/>
    </xf>
    <xf numFmtId="0" fontId="11" fillId="5" borderId="39" xfId="0" applyFont="1" applyFill="1" applyBorder="1">
      <alignment vertical="center"/>
    </xf>
    <xf numFmtId="2" fontId="4" fillId="0" borderId="46" xfId="2" applyNumberFormat="1" applyFont="1" applyBorder="1">
      <alignment vertical="center"/>
    </xf>
    <xf numFmtId="0" fontId="12" fillId="0" borderId="40" xfId="2" applyFont="1" applyBorder="1" applyAlignment="1">
      <alignment vertical="center" wrapText="1"/>
    </xf>
    <xf numFmtId="0" fontId="12" fillId="0" borderId="47" xfId="2" applyFont="1" applyBorder="1" applyAlignment="1">
      <alignment vertical="center" wrapText="1"/>
    </xf>
    <xf numFmtId="177" fontId="4" fillId="5" borderId="48" xfId="2" applyNumberFormat="1" applyFont="1" applyFill="1" applyBorder="1" applyAlignment="1">
      <alignment horizontal="center" vertical="center"/>
    </xf>
    <xf numFmtId="2" fontId="4" fillId="0" borderId="49" xfId="2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41" fontId="11" fillId="3" borderId="34" xfId="1" applyFont="1" applyFill="1" applyBorder="1" applyAlignment="1">
      <alignment horizontal="right" vertical="center"/>
    </xf>
    <xf numFmtId="0" fontId="4" fillId="0" borderId="35" xfId="2" applyFont="1" applyBorder="1" applyAlignment="1">
      <alignment horizontal="center" vertical="center"/>
    </xf>
    <xf numFmtId="2" fontId="4" fillId="0" borderId="35" xfId="2" applyNumberFormat="1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11" fillId="5" borderId="0" xfId="0" applyFont="1" applyFill="1">
      <alignment vertical="center"/>
    </xf>
    <xf numFmtId="0" fontId="11" fillId="5" borderId="41" xfId="0" applyFont="1" applyFill="1" applyBorder="1">
      <alignment vertical="center"/>
    </xf>
    <xf numFmtId="1" fontId="11" fillId="3" borderId="53" xfId="0" applyNumberFormat="1" applyFont="1" applyFill="1" applyBorder="1" applyAlignment="1">
      <alignment horizontal="center" vertical="center"/>
    </xf>
    <xf numFmtId="41" fontId="4" fillId="3" borderId="53" xfId="1" applyFont="1" applyFill="1" applyBorder="1" applyAlignment="1">
      <alignment horizontal="center" vertical="center"/>
    </xf>
    <xf numFmtId="41" fontId="11" fillId="3" borderId="53" xfId="1" applyFont="1" applyFill="1" applyBorder="1" applyAlignment="1">
      <alignment horizontal="center" vertical="center"/>
    </xf>
    <xf numFmtId="178" fontId="11" fillId="3" borderId="53" xfId="0" applyNumberFormat="1" applyFont="1" applyFill="1" applyBorder="1" applyAlignment="1">
      <alignment horizontal="center" vertical="center"/>
    </xf>
    <xf numFmtId="178" fontId="11" fillId="3" borderId="54" xfId="0" applyNumberFormat="1" applyFont="1" applyFill="1" applyBorder="1" applyAlignment="1">
      <alignment horizontal="center" vertical="center"/>
    </xf>
    <xf numFmtId="41" fontId="11" fillId="3" borderId="55" xfId="1" applyFont="1" applyFill="1" applyBorder="1" applyAlignment="1">
      <alignment horizontal="center" vertical="center"/>
    </xf>
    <xf numFmtId="41" fontId="11" fillId="3" borderId="56" xfId="1" applyFont="1" applyFill="1" applyBorder="1">
      <alignment vertical="center"/>
    </xf>
    <xf numFmtId="178" fontId="11" fillId="3" borderId="57" xfId="0" applyNumberFormat="1" applyFont="1" applyFill="1" applyBorder="1" applyAlignment="1">
      <alignment horizontal="center" vertical="center"/>
    </xf>
    <xf numFmtId="41" fontId="11" fillId="3" borderId="56" xfId="1" applyFont="1" applyFill="1" applyBorder="1" applyAlignment="1">
      <alignment horizontal="center" vertical="center"/>
    </xf>
    <xf numFmtId="41" fontId="11" fillId="3" borderId="58" xfId="1" applyFont="1" applyFill="1" applyBorder="1" applyAlignment="1">
      <alignment horizontal="center" vertical="center"/>
    </xf>
    <xf numFmtId="178" fontId="4" fillId="3" borderId="41" xfId="0" applyNumberFormat="1" applyFont="1" applyFill="1" applyBorder="1" applyAlignment="1">
      <alignment horizontal="center" vertical="center"/>
    </xf>
    <xf numFmtId="0" fontId="4" fillId="3" borderId="36" xfId="0" applyFont="1" applyFill="1" applyBorder="1" applyAlignment="1"/>
    <xf numFmtId="0" fontId="4" fillId="3" borderId="59" xfId="0" applyFont="1" applyFill="1" applyBorder="1" applyAlignment="1"/>
    <xf numFmtId="1" fontId="0" fillId="0" borderId="0" xfId="0" applyNumberFormat="1">
      <alignment vertical="center"/>
    </xf>
    <xf numFmtId="41" fontId="4" fillId="0" borderId="35" xfId="1" applyFont="1" applyFill="1" applyBorder="1" applyAlignment="1">
      <alignment horizontal="center" vertical="center"/>
    </xf>
    <xf numFmtId="41" fontId="4" fillId="0" borderId="42" xfId="1" applyFont="1" applyFill="1" applyBorder="1" applyAlignment="1">
      <alignment horizontal="center" vertical="center"/>
    </xf>
    <xf numFmtId="41" fontId="4" fillId="0" borderId="44" xfId="1" applyFont="1" applyFill="1" applyBorder="1" applyAlignment="1">
      <alignment horizontal="center" vertical="center"/>
    </xf>
    <xf numFmtId="2" fontId="4" fillId="0" borderId="33" xfId="2" applyNumberFormat="1" applyFont="1" applyBorder="1" applyAlignment="1">
      <alignment horizontal="center" vertical="center"/>
    </xf>
    <xf numFmtId="2" fontId="4" fillId="0" borderId="34" xfId="2" applyNumberFormat="1" applyFont="1" applyBorder="1" applyAlignment="1">
      <alignment horizontal="center" vertical="center"/>
    </xf>
    <xf numFmtId="0" fontId="11" fillId="3" borderId="50" xfId="0" applyFont="1" applyFill="1" applyBorder="1" applyAlignment="1">
      <alignment horizontal="center" vertical="center"/>
    </xf>
    <xf numFmtId="0" fontId="11" fillId="3" borderId="51" xfId="0" applyFont="1" applyFill="1" applyBorder="1" applyAlignment="1">
      <alignment horizontal="center" vertical="center"/>
    </xf>
    <xf numFmtId="0" fontId="11" fillId="3" borderId="52" xfId="0" applyFont="1" applyFill="1" applyBorder="1" applyAlignment="1">
      <alignment horizontal="center" vertical="center"/>
    </xf>
    <xf numFmtId="41" fontId="4" fillId="3" borderId="53" xfId="3" applyFont="1" applyFill="1" applyBorder="1" applyAlignment="1">
      <alignment horizontal="center" vertical="center"/>
    </xf>
    <xf numFmtId="177" fontId="4" fillId="5" borderId="39" xfId="2" applyNumberFormat="1" applyFont="1" applyFill="1" applyBorder="1" applyAlignment="1">
      <alignment horizontal="center" vertical="center"/>
    </xf>
    <xf numFmtId="177" fontId="4" fillId="5" borderId="0" xfId="2" applyNumberFormat="1" applyFont="1" applyFill="1" applyAlignment="1">
      <alignment horizontal="center" vertical="center"/>
    </xf>
    <xf numFmtId="2" fontId="4" fillId="0" borderId="45" xfId="2" applyNumberFormat="1" applyFont="1" applyBorder="1" applyAlignment="1">
      <alignment horizontal="center" vertical="center"/>
    </xf>
    <xf numFmtId="2" fontId="4" fillId="0" borderId="39" xfId="2" applyNumberFormat="1" applyFont="1" applyBorder="1" applyAlignment="1">
      <alignment horizontal="center" vertical="center"/>
    </xf>
    <xf numFmtId="2" fontId="4" fillId="0" borderId="41" xfId="2" applyNumberFormat="1" applyFont="1" applyBorder="1" applyAlignment="1">
      <alignment horizontal="center" vertical="center"/>
    </xf>
    <xf numFmtId="0" fontId="6" fillId="2" borderId="13" xfId="2" applyFont="1" applyFill="1" applyBorder="1" applyAlignment="1">
      <alignment horizontal="center" vertical="center" wrapText="1"/>
    </xf>
    <xf numFmtId="0" fontId="6" fillId="2" borderId="14" xfId="2" applyFont="1" applyFill="1" applyBorder="1" applyAlignment="1">
      <alignment horizontal="center" vertical="center" wrapText="1"/>
    </xf>
    <xf numFmtId="0" fontId="6" fillId="2" borderId="25" xfId="2" applyFont="1" applyFill="1" applyBorder="1" applyAlignment="1">
      <alignment horizontal="center" vertical="center" wrapText="1"/>
    </xf>
    <xf numFmtId="0" fontId="6" fillId="2" borderId="23" xfId="2" applyFont="1" applyFill="1" applyBorder="1" applyAlignment="1">
      <alignment horizontal="center" vertical="center" wrapText="1"/>
    </xf>
    <xf numFmtId="0" fontId="6" fillId="2" borderId="12" xfId="2" applyFont="1" applyFill="1" applyBorder="1" applyAlignment="1">
      <alignment horizontal="center" vertical="center"/>
    </xf>
    <xf numFmtId="0" fontId="6" fillId="2" borderId="24" xfId="2" applyFont="1" applyFill="1" applyBorder="1" applyAlignment="1">
      <alignment horizontal="center" vertical="center"/>
    </xf>
    <xf numFmtId="41" fontId="9" fillId="2" borderId="24" xfId="1" applyFont="1" applyFill="1" applyBorder="1" applyAlignment="1">
      <alignment horizontal="center" vertical="center" wrapText="1"/>
    </xf>
    <xf numFmtId="41" fontId="9" fillId="2" borderId="29" xfId="1" applyFont="1" applyFill="1" applyBorder="1" applyAlignment="1">
      <alignment horizontal="center" vertical="center" wrapText="1"/>
    </xf>
    <xf numFmtId="41" fontId="9" fillId="2" borderId="13" xfId="1" applyFont="1" applyFill="1" applyBorder="1" applyAlignment="1">
      <alignment horizontal="center" vertical="center" wrapText="1"/>
    </xf>
    <xf numFmtId="41" fontId="9" fillId="2" borderId="30" xfId="1" applyFont="1" applyFill="1" applyBorder="1" applyAlignment="1">
      <alignment horizontal="center" vertical="center" wrapText="1"/>
    </xf>
    <xf numFmtId="0" fontId="2" fillId="0" borderId="0" xfId="2" applyFont="1" applyAlignment="1">
      <alignment horizontal="center" vertical="center"/>
    </xf>
    <xf numFmtId="0" fontId="6" fillId="2" borderId="1" xfId="2" applyFont="1" applyFill="1" applyBorder="1" applyAlignment="1">
      <alignment horizontal="center" vertical="center" wrapText="1"/>
    </xf>
    <xf numFmtId="0" fontId="6" fillId="2" borderId="2" xfId="2" applyFont="1" applyFill="1" applyBorder="1" applyAlignment="1">
      <alignment horizontal="center" vertical="center" wrapText="1"/>
    </xf>
    <xf numFmtId="0" fontId="6" fillId="2" borderId="10" xfId="2" applyFont="1" applyFill="1" applyBorder="1" applyAlignment="1">
      <alignment horizontal="center" vertical="center" wrapText="1"/>
    </xf>
    <xf numFmtId="0" fontId="6" fillId="2" borderId="11" xfId="2" applyFont="1" applyFill="1" applyBorder="1" applyAlignment="1">
      <alignment horizontal="center" vertical="center" wrapText="1"/>
    </xf>
    <xf numFmtId="0" fontId="6" fillId="2" borderId="22" xfId="2" applyFont="1" applyFill="1" applyBorder="1" applyAlignment="1">
      <alignment horizontal="center" vertical="center" wrapText="1"/>
    </xf>
    <xf numFmtId="0" fontId="6" fillId="2" borderId="3" xfId="2" applyFont="1" applyFill="1" applyBorder="1" applyAlignment="1">
      <alignment horizontal="center" vertical="center"/>
    </xf>
    <xf numFmtId="0" fontId="6" fillId="2" borderId="4" xfId="2" applyFont="1" applyFill="1" applyBorder="1" applyAlignment="1">
      <alignment horizontal="center" vertical="center"/>
    </xf>
    <xf numFmtId="0" fontId="6" fillId="2" borderId="15" xfId="2" applyFont="1" applyFill="1" applyBorder="1" applyAlignment="1">
      <alignment horizontal="center" vertical="center"/>
    </xf>
    <xf numFmtId="0" fontId="6" fillId="2" borderId="29" xfId="2" applyFont="1" applyFill="1" applyBorder="1" applyAlignment="1">
      <alignment horizontal="center" vertical="center"/>
    </xf>
    <xf numFmtId="41" fontId="6" fillId="2" borderId="5" xfId="1" applyFont="1" applyFill="1" applyBorder="1" applyAlignment="1">
      <alignment horizontal="center" vertical="center" wrapText="1"/>
    </xf>
    <xf numFmtId="41" fontId="6" fillId="2" borderId="6" xfId="1" applyFont="1" applyFill="1" applyBorder="1" applyAlignment="1">
      <alignment horizontal="center" vertical="center" wrapText="1"/>
    </xf>
    <xf numFmtId="0" fontId="6" fillId="2" borderId="7" xfId="2" applyFont="1" applyFill="1" applyBorder="1" applyAlignment="1">
      <alignment horizontal="center" vertical="center"/>
    </xf>
    <xf numFmtId="0" fontId="6" fillId="2" borderId="20" xfId="2" applyFont="1" applyFill="1" applyBorder="1" applyAlignment="1">
      <alignment horizontal="center" vertical="center"/>
    </xf>
    <xf numFmtId="0" fontId="6" fillId="2" borderId="14" xfId="2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12" xfId="2" applyFont="1" applyFill="1" applyBorder="1" applyAlignment="1">
      <alignment horizontal="center" vertical="center" wrapText="1"/>
    </xf>
    <xf numFmtId="0" fontId="6" fillId="2" borderId="24" xfId="2" applyFont="1" applyFill="1" applyBorder="1" applyAlignment="1">
      <alignment horizontal="center" vertical="center" wrapText="1"/>
    </xf>
  </cellXfs>
  <cellStyles count="5">
    <cellStyle name="쉼표 [0]" xfId="1" builtinId="6"/>
    <cellStyle name="쉼표 [0] 6" xfId="3" xr:uid="{580884E6-7503-473C-B028-22F9B2273943}"/>
    <cellStyle name="쉼표 [0] 6 3" xfId="4" xr:uid="{5D18703C-DD43-4E37-BF77-437596F3B795}"/>
    <cellStyle name="표준" xfId="0" builtinId="0"/>
    <cellStyle name="표준 6" xfId="2" xr:uid="{B6D9B81A-ED8C-44BF-96D0-6CB1C6B3F7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C160E-7780-40EF-A555-FA1EB4AD0CEE}">
  <sheetPr>
    <tabColor rgb="FF92D050"/>
    <pageSetUpPr fitToPage="1"/>
  </sheetPr>
  <dimension ref="A1:X35"/>
  <sheetViews>
    <sheetView tabSelected="1" topLeftCell="A6" zoomScaleNormal="100" zoomScaleSheetLayoutView="100" workbookViewId="0">
      <selection activeCell="M6" sqref="M6"/>
    </sheetView>
  </sheetViews>
  <sheetFormatPr defaultRowHeight="16.5" x14ac:dyDescent="0.3"/>
  <cols>
    <col min="1" max="4" width="7.75" customWidth="1"/>
    <col min="5" max="5" width="6.75" customWidth="1"/>
    <col min="6" max="6" width="6.75" style="63" customWidth="1"/>
    <col min="7" max="8" width="8.75" customWidth="1"/>
    <col min="9" max="9" width="7.75" style="1" customWidth="1"/>
    <col min="10" max="18" width="8.625" style="2" customWidth="1"/>
    <col min="19" max="20" width="8.625" customWidth="1"/>
    <col min="21" max="21" width="10.25" customWidth="1"/>
    <col min="22" max="23" width="10.75" customWidth="1"/>
  </cols>
  <sheetData>
    <row r="1" spans="1:23" ht="31.5" x14ac:dyDescent="0.3">
      <c r="A1" s="88" t="s">
        <v>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</row>
    <row r="2" spans="1:23" x14ac:dyDescent="0.3">
      <c r="F2"/>
      <c r="S2" s="3" t="s">
        <v>1</v>
      </c>
      <c r="T2" s="4" t="s">
        <v>2</v>
      </c>
      <c r="U2" s="4"/>
    </row>
    <row r="3" spans="1:23" ht="17.25" thickBot="1" x14ac:dyDescent="0.35">
      <c r="A3" s="89" t="s">
        <v>3</v>
      </c>
      <c r="B3" s="90"/>
      <c r="C3" s="94" t="s">
        <v>4</v>
      </c>
      <c r="D3" s="94"/>
      <c r="E3" s="94"/>
      <c r="F3" s="94"/>
      <c r="G3" s="94"/>
      <c r="H3" s="94"/>
      <c r="I3" s="95" t="s">
        <v>5</v>
      </c>
      <c r="J3" s="98" t="s">
        <v>6</v>
      </c>
      <c r="K3" s="99"/>
      <c r="L3" s="99"/>
      <c r="M3" s="99"/>
      <c r="N3" s="99"/>
      <c r="O3" s="99"/>
      <c r="P3" s="99"/>
      <c r="Q3" s="99"/>
      <c r="R3" s="99"/>
      <c r="S3" s="100" t="s">
        <v>7</v>
      </c>
      <c r="T3" s="103" t="s">
        <v>8</v>
      </c>
      <c r="U3" s="106" t="s">
        <v>9</v>
      </c>
      <c r="V3" s="5" t="s">
        <v>10</v>
      </c>
    </row>
    <row r="4" spans="1:23" x14ac:dyDescent="0.3">
      <c r="A4" s="91"/>
      <c r="B4" s="92"/>
      <c r="C4" s="82" t="s">
        <v>11</v>
      </c>
      <c r="D4" s="108" t="s">
        <v>12</v>
      </c>
      <c r="E4" s="78" t="s">
        <v>3</v>
      </c>
      <c r="F4" s="79"/>
      <c r="G4" s="82" t="s">
        <v>13</v>
      </c>
      <c r="H4" s="82" t="s">
        <v>14</v>
      </c>
      <c r="I4" s="96"/>
      <c r="J4" s="6" t="s">
        <v>15</v>
      </c>
      <c r="K4" s="6" t="s">
        <v>16</v>
      </c>
      <c r="L4" s="7" t="s">
        <v>17</v>
      </c>
      <c r="M4" s="8" t="s">
        <v>18</v>
      </c>
      <c r="N4" s="9" t="s">
        <v>19</v>
      </c>
      <c r="O4" s="10" t="s">
        <v>20</v>
      </c>
      <c r="P4" s="9" t="s">
        <v>21</v>
      </c>
      <c r="Q4" s="9" t="s">
        <v>22</v>
      </c>
      <c r="R4" s="11" t="s">
        <v>23</v>
      </c>
      <c r="S4" s="101"/>
      <c r="T4" s="104"/>
      <c r="U4" s="107"/>
      <c r="V4" s="12">
        <v>0.05</v>
      </c>
    </row>
    <row r="5" spans="1:23" x14ac:dyDescent="0.3">
      <c r="A5" s="93"/>
      <c r="B5" s="81"/>
      <c r="C5" s="83"/>
      <c r="D5" s="109"/>
      <c r="E5" s="80"/>
      <c r="F5" s="81"/>
      <c r="G5" s="83"/>
      <c r="H5" s="83"/>
      <c r="I5" s="96"/>
      <c r="J5" s="84" t="s">
        <v>24</v>
      </c>
      <c r="K5" s="84" t="s">
        <v>25</v>
      </c>
      <c r="L5" s="86" t="s">
        <v>26</v>
      </c>
      <c r="M5" s="14">
        <v>0.2</v>
      </c>
      <c r="N5" s="15">
        <v>0.15</v>
      </c>
      <c r="O5" s="15">
        <v>0.2</v>
      </c>
      <c r="P5" s="15">
        <v>0.2</v>
      </c>
      <c r="Q5" s="15">
        <v>0.15</v>
      </c>
      <c r="R5" s="16">
        <v>0.1</v>
      </c>
      <c r="S5" s="102"/>
      <c r="T5" s="105"/>
      <c r="U5" s="107"/>
      <c r="V5" s="12"/>
    </row>
    <row r="6" spans="1:23" ht="21" x14ac:dyDescent="0.3">
      <c r="A6" s="17" t="s">
        <v>27</v>
      </c>
      <c r="B6" s="13" t="s">
        <v>28</v>
      </c>
      <c r="C6" s="83"/>
      <c r="D6" s="109"/>
      <c r="E6" s="13" t="s">
        <v>27</v>
      </c>
      <c r="F6" s="13" t="s">
        <v>29</v>
      </c>
      <c r="G6" s="83"/>
      <c r="H6" s="83"/>
      <c r="I6" s="97"/>
      <c r="J6" s="85"/>
      <c r="K6" s="85"/>
      <c r="L6" s="87"/>
      <c r="M6" s="18" t="s">
        <v>76</v>
      </c>
      <c r="N6" s="19" t="s">
        <v>30</v>
      </c>
      <c r="O6" s="19" t="s">
        <v>31</v>
      </c>
      <c r="P6" s="19" t="s">
        <v>32</v>
      </c>
      <c r="Q6" s="19" t="s">
        <v>33</v>
      </c>
      <c r="R6" s="20" t="s">
        <v>34</v>
      </c>
      <c r="S6" s="102"/>
      <c r="T6" s="105"/>
      <c r="U6" s="107"/>
    </row>
    <row r="7" spans="1:23" x14ac:dyDescent="0.3">
      <c r="A7" s="21" t="s">
        <v>35</v>
      </c>
      <c r="B7" s="22" t="s">
        <v>36</v>
      </c>
      <c r="C7" s="23">
        <v>44.98</v>
      </c>
      <c r="D7" s="22">
        <v>19.55</v>
      </c>
      <c r="E7" s="22" t="s">
        <v>37</v>
      </c>
      <c r="F7" s="24">
        <v>15</v>
      </c>
      <c r="G7" s="25">
        <v>14000</v>
      </c>
      <c r="H7" s="26">
        <f>$D$7*G7</f>
        <v>273700</v>
      </c>
      <c r="I7" s="64" t="s">
        <v>38</v>
      </c>
      <c r="J7" s="27">
        <v>5000</v>
      </c>
      <c r="K7" s="27">
        <v>5000</v>
      </c>
      <c r="L7" s="27">
        <v>5000</v>
      </c>
      <c r="M7" s="28">
        <f>$U7*0.2</f>
        <v>21000</v>
      </c>
      <c r="N7" s="29">
        <f>$U7*0.15</f>
        <v>15750</v>
      </c>
      <c r="O7" s="29">
        <f>($U7*0.2)-$O$35</f>
        <v>16000</v>
      </c>
      <c r="P7" s="29">
        <f>$U7*0.2</f>
        <v>21000</v>
      </c>
      <c r="Q7" s="29">
        <f>($U7*0.15)-$Q$35</f>
        <v>10750</v>
      </c>
      <c r="R7" s="30">
        <f>$U7*0.1</f>
        <v>10500</v>
      </c>
      <c r="S7" s="31">
        <v>110000</v>
      </c>
      <c r="T7" s="32">
        <f>S7/H7</f>
        <v>0.40189989039093899</v>
      </c>
      <c r="U7" s="33">
        <f>($S7+$S$35)-($J7+$K7+$L7+$K$35+$L$35)</f>
        <v>105000</v>
      </c>
      <c r="V7" s="34"/>
      <c r="W7" s="34"/>
    </row>
    <row r="8" spans="1:23" x14ac:dyDescent="0.3">
      <c r="A8" s="21" t="s">
        <v>39</v>
      </c>
      <c r="B8" s="22" t="s">
        <v>40</v>
      </c>
      <c r="C8" s="23">
        <v>44.98</v>
      </c>
      <c r="D8" s="22">
        <v>19.55</v>
      </c>
      <c r="E8" s="22" t="s">
        <v>41</v>
      </c>
      <c r="F8" s="24">
        <v>30</v>
      </c>
      <c r="G8" s="25">
        <v>14850</v>
      </c>
      <c r="H8" s="26">
        <f>$D$7*G8+0.5</f>
        <v>290318</v>
      </c>
      <c r="I8" s="65"/>
      <c r="J8" s="27">
        <v>5000</v>
      </c>
      <c r="K8" s="27">
        <v>5000</v>
      </c>
      <c r="L8" s="27">
        <v>5000</v>
      </c>
      <c r="M8" s="28">
        <f>$U8*0.2</f>
        <v>22400</v>
      </c>
      <c r="N8" s="29">
        <f>$U8*0.15</f>
        <v>16800</v>
      </c>
      <c r="O8" s="29">
        <f>($U8*0.2)-$O$35</f>
        <v>17400</v>
      </c>
      <c r="P8" s="29">
        <f>$U8*0.2</f>
        <v>22400</v>
      </c>
      <c r="Q8" s="29">
        <f>($U8*0.15)-$Q$35</f>
        <v>11800</v>
      </c>
      <c r="R8" s="30">
        <f>$U8*0.1</f>
        <v>11200</v>
      </c>
      <c r="S8" s="31">
        <v>117000</v>
      </c>
      <c r="T8" s="32">
        <f t="shared" ref="T8:T9" si="0">S8/H8</f>
        <v>0.40300635854476813</v>
      </c>
      <c r="U8" s="33">
        <f t="shared" ref="U8:U9" si="1">($S8+$S$35)-($J8+$K8+$L8+$K$35+$L$35)</f>
        <v>112000</v>
      </c>
      <c r="V8" s="34"/>
      <c r="W8" s="34"/>
    </row>
    <row r="9" spans="1:23" x14ac:dyDescent="0.3">
      <c r="A9" s="35" t="s">
        <v>42</v>
      </c>
      <c r="B9" s="22" t="s">
        <v>43</v>
      </c>
      <c r="C9" s="23">
        <v>44.98</v>
      </c>
      <c r="D9" s="22">
        <v>19.55</v>
      </c>
      <c r="E9" s="22" t="s">
        <v>44</v>
      </c>
      <c r="F9" s="24">
        <v>34</v>
      </c>
      <c r="G9" s="25">
        <v>15700</v>
      </c>
      <c r="H9" s="26">
        <f>$D$7*G9</f>
        <v>306935</v>
      </c>
      <c r="I9" s="66"/>
      <c r="J9" s="27">
        <v>5000</v>
      </c>
      <c r="K9" s="27">
        <v>5000</v>
      </c>
      <c r="L9" s="27">
        <v>5000</v>
      </c>
      <c r="M9" s="28">
        <f>$U9*0.2</f>
        <v>23600</v>
      </c>
      <c r="N9" s="29">
        <f>$U9*0.15</f>
        <v>17700</v>
      </c>
      <c r="O9" s="29">
        <f>($U9*0.2)-$O$35</f>
        <v>18600</v>
      </c>
      <c r="P9" s="29">
        <f>$U9*0.2</f>
        <v>23600</v>
      </c>
      <c r="Q9" s="29">
        <f>($U9*0.15)-$Q$35</f>
        <v>12700</v>
      </c>
      <c r="R9" s="30">
        <f>$U9*0.1</f>
        <v>11800</v>
      </c>
      <c r="S9" s="31">
        <v>123000</v>
      </c>
      <c r="T9" s="32">
        <f t="shared" si="0"/>
        <v>0.40073631224852169</v>
      </c>
      <c r="U9" s="33">
        <f t="shared" si="1"/>
        <v>118000</v>
      </c>
      <c r="V9" s="34"/>
      <c r="W9" s="34"/>
    </row>
    <row r="10" spans="1:23" ht="18" x14ac:dyDescent="0.3">
      <c r="A10" s="75"/>
      <c r="B10" s="76"/>
      <c r="C10" s="76"/>
      <c r="D10" s="77"/>
      <c r="E10" s="36" t="s">
        <v>45</v>
      </c>
      <c r="F10" s="24">
        <f>SUM(F7:F9)</f>
        <v>79</v>
      </c>
      <c r="G10" s="37"/>
      <c r="H10" s="37"/>
      <c r="I10" s="37"/>
      <c r="J10" s="37"/>
      <c r="K10" s="37"/>
      <c r="L10" s="37"/>
      <c r="M10" s="38"/>
      <c r="N10" s="39"/>
      <c r="O10" s="39"/>
      <c r="P10" s="39"/>
      <c r="Q10" s="39"/>
      <c r="R10" s="40"/>
      <c r="S10" s="73"/>
      <c r="T10" s="74"/>
      <c r="U10" s="41"/>
      <c r="V10" s="34"/>
      <c r="W10" s="34"/>
    </row>
    <row r="11" spans="1:23" x14ac:dyDescent="0.3">
      <c r="A11" s="42" t="s">
        <v>46</v>
      </c>
      <c r="B11" s="22" t="s">
        <v>36</v>
      </c>
      <c r="C11" s="23">
        <v>49.99</v>
      </c>
      <c r="D11" s="22">
        <v>22.18</v>
      </c>
      <c r="E11" s="22" t="s">
        <v>37</v>
      </c>
      <c r="F11" s="24">
        <v>9</v>
      </c>
      <c r="G11" s="25">
        <v>14000</v>
      </c>
      <c r="H11" s="26">
        <f>$D$11*G11</f>
        <v>310520</v>
      </c>
      <c r="I11" s="64" t="s">
        <v>38</v>
      </c>
      <c r="J11" s="27">
        <v>5000</v>
      </c>
      <c r="K11" s="27">
        <v>5000</v>
      </c>
      <c r="L11" s="27">
        <v>5000</v>
      </c>
      <c r="M11" s="28">
        <f>$U11*0.2</f>
        <v>24000</v>
      </c>
      <c r="N11" s="29">
        <f>$U11*0.15</f>
        <v>18000</v>
      </c>
      <c r="O11" s="29">
        <f>($U11*0.2)-$O$35</f>
        <v>19000</v>
      </c>
      <c r="P11" s="29">
        <f>$U11*0.2</f>
        <v>24000</v>
      </c>
      <c r="Q11" s="29">
        <f>($U11*0.15)-$Q$35</f>
        <v>13000</v>
      </c>
      <c r="R11" s="30">
        <f>$U11*0.1</f>
        <v>12000</v>
      </c>
      <c r="S11" s="31">
        <v>125000</v>
      </c>
      <c r="T11" s="32">
        <f>S11/H11</f>
        <v>0.40255056035038</v>
      </c>
      <c r="U11" s="33">
        <f>($S11+$S$35)-($J11+$K11+$L11+$K$35+$L$35)</f>
        <v>120000</v>
      </c>
      <c r="V11" s="34"/>
      <c r="W11" s="34"/>
    </row>
    <row r="12" spans="1:23" x14ac:dyDescent="0.3">
      <c r="A12" s="21" t="s">
        <v>47</v>
      </c>
      <c r="B12" s="22" t="s">
        <v>40</v>
      </c>
      <c r="C12" s="23">
        <v>49.99</v>
      </c>
      <c r="D12" s="22">
        <v>22.18</v>
      </c>
      <c r="E12" s="22" t="s">
        <v>41</v>
      </c>
      <c r="F12" s="24">
        <v>18</v>
      </c>
      <c r="G12" s="25">
        <v>14850</v>
      </c>
      <c r="H12" s="26">
        <f>$D$11*G12</f>
        <v>329373</v>
      </c>
      <c r="I12" s="65"/>
      <c r="J12" s="27">
        <v>5000</v>
      </c>
      <c r="K12" s="27">
        <v>5000</v>
      </c>
      <c r="L12" s="27">
        <v>5000</v>
      </c>
      <c r="M12" s="28">
        <f>$U12*0.2</f>
        <v>25400</v>
      </c>
      <c r="N12" s="29">
        <f>$U12*0.15</f>
        <v>19050</v>
      </c>
      <c r="O12" s="29">
        <f>($U12*0.2)-$O$35</f>
        <v>20400</v>
      </c>
      <c r="P12" s="29">
        <f>$U12*0.2</f>
        <v>25400</v>
      </c>
      <c r="Q12" s="29">
        <f>($U12*0.15)-$Q$35</f>
        <v>14050</v>
      </c>
      <c r="R12" s="30">
        <f>$U12*0.1</f>
        <v>12700</v>
      </c>
      <c r="S12" s="31">
        <v>132000</v>
      </c>
      <c r="T12" s="32">
        <f t="shared" ref="T12:T13" si="2">S12/H12</f>
        <v>0.40076144674882275</v>
      </c>
      <c r="U12" s="33">
        <f t="shared" ref="U12:U13" si="3">($S12+$S$35)-($J12+$K12+$L12+$K$35+$L$35)</f>
        <v>127000</v>
      </c>
      <c r="V12" s="34"/>
      <c r="W12" s="34"/>
    </row>
    <row r="13" spans="1:23" x14ac:dyDescent="0.3">
      <c r="A13" s="35" t="s">
        <v>48</v>
      </c>
      <c r="B13" s="22" t="s">
        <v>43</v>
      </c>
      <c r="C13" s="23">
        <v>49.99</v>
      </c>
      <c r="D13" s="22">
        <v>22.18</v>
      </c>
      <c r="E13" s="22" t="s">
        <v>44</v>
      </c>
      <c r="F13" s="24">
        <v>21</v>
      </c>
      <c r="G13" s="25">
        <v>15700</v>
      </c>
      <c r="H13" s="26">
        <f>$D$11*G13</f>
        <v>348226</v>
      </c>
      <c r="I13" s="66"/>
      <c r="J13" s="27">
        <v>5000</v>
      </c>
      <c r="K13" s="27">
        <v>5000</v>
      </c>
      <c r="L13" s="27">
        <v>5000</v>
      </c>
      <c r="M13" s="28">
        <f>$U13*0.2</f>
        <v>27000</v>
      </c>
      <c r="N13" s="29">
        <f>$U13*0.15</f>
        <v>20250</v>
      </c>
      <c r="O13" s="29">
        <f>($U13*0.2)-$O$35</f>
        <v>22000</v>
      </c>
      <c r="P13" s="29">
        <f>$U13*0.2</f>
        <v>27000</v>
      </c>
      <c r="Q13" s="29">
        <f>($U13*0.15)-$Q$35</f>
        <v>15250</v>
      </c>
      <c r="R13" s="30">
        <f>$U13*0.1</f>
        <v>13500</v>
      </c>
      <c r="S13" s="31">
        <v>140000</v>
      </c>
      <c r="T13" s="32">
        <f t="shared" si="2"/>
        <v>0.40203775708878714</v>
      </c>
      <c r="U13" s="33">
        <f t="shared" si="3"/>
        <v>135000</v>
      </c>
      <c r="V13" s="34"/>
      <c r="W13" s="34"/>
    </row>
    <row r="14" spans="1:23" ht="18" x14ac:dyDescent="0.3">
      <c r="A14" s="75"/>
      <c r="B14" s="76"/>
      <c r="C14" s="76"/>
      <c r="D14" s="77"/>
      <c r="E14" s="22" t="s">
        <v>45</v>
      </c>
      <c r="F14" s="24">
        <f>SUM(F11:F13)</f>
        <v>48</v>
      </c>
      <c r="G14" s="37"/>
      <c r="H14" s="37"/>
      <c r="I14" s="37"/>
      <c r="J14" s="37"/>
      <c r="K14" s="37"/>
      <c r="L14" s="37"/>
      <c r="M14" s="38"/>
      <c r="N14" s="39"/>
      <c r="O14" s="39"/>
      <c r="P14" s="39"/>
      <c r="Q14" s="39"/>
      <c r="R14" s="40"/>
      <c r="S14" s="73"/>
      <c r="T14" s="74"/>
      <c r="U14" s="41"/>
      <c r="V14" s="34"/>
      <c r="W14" s="34"/>
    </row>
    <row r="15" spans="1:23" x14ac:dyDescent="0.3">
      <c r="A15" s="21" t="s">
        <v>49</v>
      </c>
      <c r="B15" s="22" t="s">
        <v>36</v>
      </c>
      <c r="C15" s="23">
        <v>70.98</v>
      </c>
      <c r="D15" s="43">
        <v>30.33</v>
      </c>
      <c r="E15" s="22" t="s">
        <v>37</v>
      </c>
      <c r="F15" s="24">
        <v>12</v>
      </c>
      <c r="G15" s="44">
        <v>14000</v>
      </c>
      <c r="H15" s="26">
        <f>$D$15*G15</f>
        <v>424620</v>
      </c>
      <c r="I15" s="64" t="s">
        <v>38</v>
      </c>
      <c r="J15" s="27">
        <v>5000</v>
      </c>
      <c r="K15" s="27">
        <v>5000</v>
      </c>
      <c r="L15" s="27">
        <v>5000</v>
      </c>
      <c r="M15" s="28">
        <f>$U15*0.2</f>
        <v>33000</v>
      </c>
      <c r="N15" s="29">
        <f>$U15*0.15</f>
        <v>24750</v>
      </c>
      <c r="O15" s="29">
        <f>($U15*0.2)-$O$35</f>
        <v>28000</v>
      </c>
      <c r="P15" s="29">
        <f>$U15*0.2</f>
        <v>33000</v>
      </c>
      <c r="Q15" s="29">
        <f>($U15*0.15)-$Q$35</f>
        <v>19750</v>
      </c>
      <c r="R15" s="30">
        <f>$U15*0.1</f>
        <v>16500</v>
      </c>
      <c r="S15" s="31">
        <v>170000</v>
      </c>
      <c r="T15" s="32">
        <f>S15/H15</f>
        <v>0.40035796712354577</v>
      </c>
      <c r="U15" s="33">
        <f>($S15+$S$35)-($J15+$K15+$L15+$K$35+$L$35)</f>
        <v>165000</v>
      </c>
      <c r="V15" s="34"/>
      <c r="W15" s="34"/>
    </row>
    <row r="16" spans="1:23" x14ac:dyDescent="0.3">
      <c r="A16" s="21" t="s">
        <v>50</v>
      </c>
      <c r="B16" s="22" t="s">
        <v>40</v>
      </c>
      <c r="C16" s="23">
        <v>70.98</v>
      </c>
      <c r="D16" s="43">
        <v>30.33</v>
      </c>
      <c r="E16" s="22" t="s">
        <v>41</v>
      </c>
      <c r="F16" s="24">
        <v>24</v>
      </c>
      <c r="G16" s="44">
        <v>14850</v>
      </c>
      <c r="H16" s="26">
        <f>$D$15*G16+0.5</f>
        <v>450401</v>
      </c>
      <c r="I16" s="65"/>
      <c r="J16" s="27">
        <v>5000</v>
      </c>
      <c r="K16" s="27">
        <v>5000</v>
      </c>
      <c r="L16" s="27">
        <v>5000</v>
      </c>
      <c r="M16" s="28">
        <f>$U16*0.2</f>
        <v>35200</v>
      </c>
      <c r="N16" s="29">
        <f>$U16*0.15</f>
        <v>26400</v>
      </c>
      <c r="O16" s="29">
        <f>($U16*0.2)-$O$35</f>
        <v>30200</v>
      </c>
      <c r="P16" s="29">
        <f>$U16*0.2</f>
        <v>35200</v>
      </c>
      <c r="Q16" s="29">
        <f>($U16*0.15)-$Q$35</f>
        <v>21400</v>
      </c>
      <c r="R16" s="30">
        <f>$U16*0.1</f>
        <v>17600</v>
      </c>
      <c r="S16" s="31">
        <v>181000</v>
      </c>
      <c r="T16" s="32">
        <f t="shared" ref="T16:T17" si="4">S16/H16</f>
        <v>0.40186411664272503</v>
      </c>
      <c r="U16" s="33">
        <f t="shared" ref="U16:U17" si="5">($S16+$S$35)-($J16+$K16+$L16+$K$35+$L$35)</f>
        <v>176000</v>
      </c>
      <c r="V16" s="34"/>
      <c r="W16" s="34"/>
    </row>
    <row r="17" spans="1:24" x14ac:dyDescent="0.3">
      <c r="A17" s="35" t="s">
        <v>51</v>
      </c>
      <c r="B17" s="22" t="s">
        <v>43</v>
      </c>
      <c r="C17" s="23">
        <v>70.98</v>
      </c>
      <c r="D17" s="43">
        <v>30.33</v>
      </c>
      <c r="E17" s="22" t="s">
        <v>44</v>
      </c>
      <c r="F17" s="24">
        <v>28</v>
      </c>
      <c r="G17" s="44">
        <v>15700</v>
      </c>
      <c r="H17" s="26">
        <f>$D$15*G17</f>
        <v>476181</v>
      </c>
      <c r="I17" s="66"/>
      <c r="J17" s="27">
        <v>5000</v>
      </c>
      <c r="K17" s="27">
        <v>5000</v>
      </c>
      <c r="L17" s="27">
        <v>5000</v>
      </c>
      <c r="M17" s="28">
        <f>$U17*0.2</f>
        <v>37200</v>
      </c>
      <c r="N17" s="29">
        <f>$U17*0.15</f>
        <v>27900</v>
      </c>
      <c r="O17" s="29">
        <f>($U17*0.2)-$O$35</f>
        <v>32200</v>
      </c>
      <c r="P17" s="29">
        <f>$U17*0.2</f>
        <v>37200</v>
      </c>
      <c r="Q17" s="29">
        <f>($U17*0.15)-$Q$35</f>
        <v>22900</v>
      </c>
      <c r="R17" s="30">
        <f>$U17*0.1</f>
        <v>18600</v>
      </c>
      <c r="S17" s="31">
        <v>191000</v>
      </c>
      <c r="T17" s="32">
        <f t="shared" si="4"/>
        <v>0.40110798204884279</v>
      </c>
      <c r="U17" s="33">
        <f t="shared" si="5"/>
        <v>186000</v>
      </c>
      <c r="V17" s="34"/>
      <c r="W17" s="34"/>
    </row>
    <row r="18" spans="1:24" ht="18" x14ac:dyDescent="0.3">
      <c r="A18" s="67"/>
      <c r="B18" s="68"/>
      <c r="C18" s="68"/>
      <c r="D18" s="68"/>
      <c r="E18" s="22" t="s">
        <v>45</v>
      </c>
      <c r="F18" s="24">
        <f>SUM(F15:F17)</f>
        <v>64</v>
      </c>
      <c r="G18" s="37"/>
      <c r="H18" s="37"/>
      <c r="I18" s="37"/>
      <c r="J18" s="37"/>
      <c r="K18" s="37"/>
      <c r="L18" s="37"/>
      <c r="M18" s="38"/>
      <c r="N18" s="39"/>
      <c r="O18" s="39"/>
      <c r="P18" s="39"/>
      <c r="Q18" s="39"/>
      <c r="R18" s="40"/>
      <c r="S18" s="73"/>
      <c r="T18" s="74"/>
      <c r="U18" s="41"/>
      <c r="V18" s="34"/>
      <c r="W18" s="34"/>
      <c r="X18" s="1"/>
    </row>
    <row r="19" spans="1:24" x14ac:dyDescent="0.3">
      <c r="A19" s="21" t="s">
        <v>52</v>
      </c>
      <c r="B19" s="22" t="s">
        <v>36</v>
      </c>
      <c r="C19" s="45">
        <v>84.98</v>
      </c>
      <c r="D19" s="46">
        <v>36.130000000000003</v>
      </c>
      <c r="E19" s="22" t="s">
        <v>37</v>
      </c>
      <c r="F19" s="24">
        <v>50</v>
      </c>
      <c r="G19" s="25">
        <v>13700</v>
      </c>
      <c r="H19" s="26">
        <f>$D$19*G19</f>
        <v>494981.00000000006</v>
      </c>
      <c r="I19" s="64" t="s">
        <v>38</v>
      </c>
      <c r="J19" s="27">
        <v>5000</v>
      </c>
      <c r="K19" s="27">
        <v>5000</v>
      </c>
      <c r="L19" s="27">
        <v>10000</v>
      </c>
      <c r="M19" s="28">
        <f t="shared" ref="M19:M25" si="6">$U19*0.2</f>
        <v>37600</v>
      </c>
      <c r="N19" s="29">
        <f t="shared" ref="N19:N25" si="7">$U19*0.15</f>
        <v>28200</v>
      </c>
      <c r="O19" s="29">
        <f t="shared" ref="O19:O25" si="8">($U19*0.2)-$O$35</f>
        <v>32600</v>
      </c>
      <c r="P19" s="29">
        <f t="shared" ref="P19:P25" si="9">$U19*0.2</f>
        <v>37600</v>
      </c>
      <c r="Q19" s="29">
        <f t="shared" ref="Q19:Q25" si="10">($U19*0.15)-$Q$35</f>
        <v>23200</v>
      </c>
      <c r="R19" s="30">
        <f t="shared" ref="R19:R25" si="11">$U19*0.1</f>
        <v>18800</v>
      </c>
      <c r="S19" s="31">
        <v>198000</v>
      </c>
      <c r="T19" s="32">
        <f>S19/H19</f>
        <v>0.40001535412470374</v>
      </c>
      <c r="U19" s="33">
        <f>($S19+$S$35)-($J19+$K19+$L19+$K$35+$L$35)</f>
        <v>188000</v>
      </c>
      <c r="V19" s="34"/>
      <c r="W19" s="34"/>
    </row>
    <row r="20" spans="1:24" x14ac:dyDescent="0.3">
      <c r="A20" s="21" t="s">
        <v>53</v>
      </c>
      <c r="B20" s="22" t="s">
        <v>40</v>
      </c>
      <c r="C20" s="45">
        <v>84.98</v>
      </c>
      <c r="D20" s="46">
        <v>36.130000000000003</v>
      </c>
      <c r="E20" s="22" t="s">
        <v>41</v>
      </c>
      <c r="F20" s="24">
        <v>78</v>
      </c>
      <c r="G20" s="25">
        <v>14550</v>
      </c>
      <c r="H20" s="26">
        <f>$D$19*G20+0.5</f>
        <v>525692</v>
      </c>
      <c r="I20" s="65"/>
      <c r="J20" s="27">
        <v>5000</v>
      </c>
      <c r="K20" s="27">
        <v>5000</v>
      </c>
      <c r="L20" s="27">
        <v>10000</v>
      </c>
      <c r="M20" s="28">
        <f t="shared" si="6"/>
        <v>40200</v>
      </c>
      <c r="N20" s="29">
        <f t="shared" si="7"/>
        <v>30150</v>
      </c>
      <c r="O20" s="29">
        <f t="shared" si="8"/>
        <v>35200</v>
      </c>
      <c r="P20" s="29">
        <f t="shared" si="9"/>
        <v>40200</v>
      </c>
      <c r="Q20" s="29">
        <f t="shared" si="10"/>
        <v>25150</v>
      </c>
      <c r="R20" s="30">
        <f t="shared" si="11"/>
        <v>20100</v>
      </c>
      <c r="S20" s="31">
        <v>211000</v>
      </c>
      <c r="T20" s="32">
        <f t="shared" ref="T20:T21" si="12">S20/H20</f>
        <v>0.40137571049207521</v>
      </c>
      <c r="U20" s="33">
        <f t="shared" ref="U20:U21" si="13">($S20+$S$35)-($J20+$K20+$L20+$K$35+$L$35)</f>
        <v>201000</v>
      </c>
      <c r="V20" s="34"/>
      <c r="W20" s="34"/>
    </row>
    <row r="21" spans="1:24" x14ac:dyDescent="0.3">
      <c r="A21" s="21" t="s">
        <v>54</v>
      </c>
      <c r="B21" s="22" t="s">
        <v>43</v>
      </c>
      <c r="C21" s="45">
        <v>84.98</v>
      </c>
      <c r="D21" s="46">
        <v>36.130000000000003</v>
      </c>
      <c r="E21" s="22" t="s">
        <v>44</v>
      </c>
      <c r="F21" s="24">
        <v>104</v>
      </c>
      <c r="G21" s="25">
        <v>15400</v>
      </c>
      <c r="H21" s="26">
        <f>$D$19*G21</f>
        <v>556402</v>
      </c>
      <c r="I21" s="65"/>
      <c r="J21" s="27">
        <v>5000</v>
      </c>
      <c r="K21" s="27">
        <v>5000</v>
      </c>
      <c r="L21" s="27">
        <v>10000</v>
      </c>
      <c r="M21" s="28">
        <f t="shared" si="6"/>
        <v>42600</v>
      </c>
      <c r="N21" s="29">
        <f t="shared" si="7"/>
        <v>31950</v>
      </c>
      <c r="O21" s="29">
        <f t="shared" si="8"/>
        <v>37600</v>
      </c>
      <c r="P21" s="29">
        <f t="shared" si="9"/>
        <v>42600</v>
      </c>
      <c r="Q21" s="29">
        <f t="shared" si="10"/>
        <v>26950</v>
      </c>
      <c r="R21" s="30">
        <f t="shared" si="11"/>
        <v>21300</v>
      </c>
      <c r="S21" s="31">
        <v>223000</v>
      </c>
      <c r="T21" s="32">
        <f t="shared" si="12"/>
        <v>0.40078935733516413</v>
      </c>
      <c r="U21" s="33">
        <f t="shared" si="13"/>
        <v>213000</v>
      </c>
      <c r="V21" s="34"/>
      <c r="W21" s="34"/>
    </row>
    <row r="22" spans="1:24" x14ac:dyDescent="0.3">
      <c r="A22" s="21" t="s">
        <v>55</v>
      </c>
      <c r="B22" s="47" t="s">
        <v>56</v>
      </c>
      <c r="C22" s="45">
        <v>84.98</v>
      </c>
      <c r="D22" s="46">
        <v>36.130000000000003</v>
      </c>
      <c r="E22" s="22" t="s">
        <v>57</v>
      </c>
      <c r="F22" s="24">
        <v>59</v>
      </c>
      <c r="G22" s="25">
        <v>16250</v>
      </c>
      <c r="H22" s="26">
        <f>$D$19*G22+0.5</f>
        <v>587113</v>
      </c>
      <c r="I22" s="65"/>
      <c r="J22" s="27">
        <v>5000</v>
      </c>
      <c r="K22" s="27">
        <v>5000</v>
      </c>
      <c r="L22" s="27">
        <v>10000</v>
      </c>
      <c r="M22" s="28">
        <f t="shared" si="6"/>
        <v>45000</v>
      </c>
      <c r="N22" s="29">
        <f t="shared" si="7"/>
        <v>33750</v>
      </c>
      <c r="O22" s="29">
        <f t="shared" si="8"/>
        <v>40000</v>
      </c>
      <c r="P22" s="29">
        <f t="shared" si="9"/>
        <v>45000</v>
      </c>
      <c r="Q22" s="29">
        <f t="shared" si="10"/>
        <v>28750</v>
      </c>
      <c r="R22" s="30">
        <f t="shared" si="11"/>
        <v>22500</v>
      </c>
      <c r="S22" s="31">
        <v>235000</v>
      </c>
      <c r="T22" s="32">
        <f>S22/H22</f>
        <v>0.40026366304271921</v>
      </c>
      <c r="U22" s="33">
        <f>($S22+$S$35)-($J22+$K22+$L22+$K$35+$L$35)</f>
        <v>225000</v>
      </c>
      <c r="V22" s="34"/>
      <c r="W22" s="34"/>
    </row>
    <row r="23" spans="1:24" x14ac:dyDescent="0.3">
      <c r="A23" s="21" t="s">
        <v>58</v>
      </c>
      <c r="B23" s="47" t="s">
        <v>59</v>
      </c>
      <c r="C23" s="45">
        <v>84.98</v>
      </c>
      <c r="D23" s="46">
        <v>36.130000000000003</v>
      </c>
      <c r="E23" s="22" t="s">
        <v>60</v>
      </c>
      <c r="F23" s="24">
        <v>65</v>
      </c>
      <c r="G23" s="25">
        <v>17100</v>
      </c>
      <c r="H23" s="26">
        <f>$D$19*G23</f>
        <v>617823</v>
      </c>
      <c r="I23" s="65"/>
      <c r="J23" s="27">
        <v>5000</v>
      </c>
      <c r="K23" s="27">
        <v>5000</v>
      </c>
      <c r="L23" s="27">
        <v>10000</v>
      </c>
      <c r="M23" s="28">
        <f t="shared" si="6"/>
        <v>47600</v>
      </c>
      <c r="N23" s="29">
        <f t="shared" si="7"/>
        <v>35700</v>
      </c>
      <c r="O23" s="29">
        <f t="shared" si="8"/>
        <v>42600</v>
      </c>
      <c r="P23" s="29">
        <f t="shared" si="9"/>
        <v>47600</v>
      </c>
      <c r="Q23" s="29">
        <f t="shared" si="10"/>
        <v>30700</v>
      </c>
      <c r="R23" s="30">
        <f t="shared" si="11"/>
        <v>23800</v>
      </c>
      <c r="S23" s="31">
        <v>248000</v>
      </c>
      <c r="T23" s="32">
        <f>S23/H23</f>
        <v>0.40140946517044523</v>
      </c>
      <c r="U23" s="33">
        <f>($S23+$S$35)-($J23+$K23+$L23+$K$35+$L$35)</f>
        <v>238000</v>
      </c>
      <c r="V23" s="34"/>
      <c r="W23" s="34"/>
    </row>
    <row r="24" spans="1:24" x14ac:dyDescent="0.3">
      <c r="A24" s="21" t="s">
        <v>61</v>
      </c>
      <c r="B24" s="47" t="s">
        <v>62</v>
      </c>
      <c r="C24" s="45">
        <v>84.98</v>
      </c>
      <c r="D24" s="46">
        <v>36.130000000000003</v>
      </c>
      <c r="E24" s="22" t="s">
        <v>63</v>
      </c>
      <c r="F24" s="24">
        <v>62</v>
      </c>
      <c r="G24" s="25">
        <v>17950</v>
      </c>
      <c r="H24" s="26">
        <f>$D$19*G24+0.5</f>
        <v>648534</v>
      </c>
      <c r="I24" s="65"/>
      <c r="J24" s="27">
        <v>5000</v>
      </c>
      <c r="K24" s="27">
        <v>5000</v>
      </c>
      <c r="L24" s="27">
        <v>10000</v>
      </c>
      <c r="M24" s="28">
        <f t="shared" si="6"/>
        <v>50000</v>
      </c>
      <c r="N24" s="29">
        <f t="shared" si="7"/>
        <v>37500</v>
      </c>
      <c r="O24" s="29">
        <f t="shared" si="8"/>
        <v>45000</v>
      </c>
      <c r="P24" s="29">
        <f t="shared" si="9"/>
        <v>50000</v>
      </c>
      <c r="Q24" s="29">
        <f t="shared" si="10"/>
        <v>32500</v>
      </c>
      <c r="R24" s="30">
        <f t="shared" si="11"/>
        <v>25000</v>
      </c>
      <c r="S24" s="31">
        <v>260000</v>
      </c>
      <c r="T24" s="32">
        <f t="shared" ref="T24:T25" si="14">S24/H24</f>
        <v>0.40090419314947251</v>
      </c>
      <c r="U24" s="33">
        <f t="shared" ref="U24:U25" si="15">($S24+$S$35)-($J24+$K24+$L24+$K$35+$L$35)</f>
        <v>250000</v>
      </c>
      <c r="V24" s="34"/>
      <c r="W24" s="34"/>
    </row>
    <row r="25" spans="1:24" x14ac:dyDescent="0.3">
      <c r="A25" s="35" t="s">
        <v>64</v>
      </c>
      <c r="B25" s="47" t="s">
        <v>65</v>
      </c>
      <c r="C25" s="45">
        <v>84.98</v>
      </c>
      <c r="D25" s="46">
        <v>36.130000000000003</v>
      </c>
      <c r="E25" s="22" t="s">
        <v>66</v>
      </c>
      <c r="F25" s="24">
        <v>44</v>
      </c>
      <c r="G25" s="25">
        <v>18800</v>
      </c>
      <c r="H25" s="26">
        <f>$D$19*G25</f>
        <v>679244</v>
      </c>
      <c r="I25" s="66"/>
      <c r="J25" s="27">
        <v>5000</v>
      </c>
      <c r="K25" s="27">
        <v>5000</v>
      </c>
      <c r="L25" s="27">
        <v>10000</v>
      </c>
      <c r="M25" s="28">
        <f t="shared" si="6"/>
        <v>52400</v>
      </c>
      <c r="N25" s="29">
        <f t="shared" si="7"/>
        <v>39300</v>
      </c>
      <c r="O25" s="29">
        <f t="shared" si="8"/>
        <v>47400</v>
      </c>
      <c r="P25" s="29">
        <f t="shared" si="9"/>
        <v>52400</v>
      </c>
      <c r="Q25" s="29">
        <f t="shared" si="10"/>
        <v>34300</v>
      </c>
      <c r="R25" s="30">
        <f t="shared" si="11"/>
        <v>26200</v>
      </c>
      <c r="S25" s="31">
        <v>272000</v>
      </c>
      <c r="T25" s="32">
        <f t="shared" si="14"/>
        <v>0.40044520084093493</v>
      </c>
      <c r="U25" s="33">
        <f t="shared" si="15"/>
        <v>262000</v>
      </c>
      <c r="V25" s="34"/>
      <c r="W25" s="34"/>
    </row>
    <row r="26" spans="1:24" ht="18" x14ac:dyDescent="0.3">
      <c r="A26" s="67"/>
      <c r="B26" s="68"/>
      <c r="C26" s="68"/>
      <c r="D26" s="68"/>
      <c r="E26" s="22" t="s">
        <v>45</v>
      </c>
      <c r="F26" s="24">
        <f>SUM(F19:F25)</f>
        <v>462</v>
      </c>
      <c r="G26" s="37"/>
      <c r="H26" s="37"/>
      <c r="I26" s="37"/>
      <c r="J26" s="37"/>
      <c r="K26" s="37"/>
      <c r="L26" s="37"/>
      <c r="M26" s="38"/>
      <c r="N26" s="39"/>
      <c r="O26" s="39"/>
      <c r="P26" s="39"/>
      <c r="Q26" s="39"/>
      <c r="R26" s="40"/>
      <c r="S26" s="73"/>
      <c r="T26" s="74"/>
      <c r="U26" s="41"/>
      <c r="V26" s="34"/>
      <c r="W26" s="34"/>
    </row>
    <row r="27" spans="1:24" x14ac:dyDescent="0.3">
      <c r="A27" s="21" t="s">
        <v>67</v>
      </c>
      <c r="B27" s="22" t="s">
        <v>36</v>
      </c>
      <c r="C27" s="23">
        <v>84.98</v>
      </c>
      <c r="D27" s="46">
        <v>36.130000000000003</v>
      </c>
      <c r="E27" s="22" t="s">
        <v>37</v>
      </c>
      <c r="F27" s="24">
        <v>3</v>
      </c>
      <c r="G27" s="25">
        <v>13700</v>
      </c>
      <c r="H27" s="26">
        <f>$D$27*G27</f>
        <v>494981.00000000006</v>
      </c>
      <c r="I27" s="64" t="s">
        <v>38</v>
      </c>
      <c r="J27" s="27">
        <v>5000</v>
      </c>
      <c r="K27" s="27">
        <v>5000</v>
      </c>
      <c r="L27" s="27">
        <v>10000</v>
      </c>
      <c r="M27" s="28">
        <f t="shared" ref="M27:M33" si="16">$U27*0.2</f>
        <v>37600</v>
      </c>
      <c r="N27" s="29">
        <f t="shared" ref="N27:N33" si="17">$U27*0.15</f>
        <v>28200</v>
      </c>
      <c r="O27" s="29">
        <f t="shared" ref="O27:O33" si="18">($U27*0.2)-$O$35</f>
        <v>32600</v>
      </c>
      <c r="P27" s="29">
        <f t="shared" ref="P27:P33" si="19">$U27*0.2</f>
        <v>37600</v>
      </c>
      <c r="Q27" s="29">
        <f t="shared" ref="Q27:Q33" si="20">($U27*0.15)-$Q$35</f>
        <v>23200</v>
      </c>
      <c r="R27" s="30">
        <f t="shared" ref="R27:R33" si="21">$U27*0.1</f>
        <v>18800</v>
      </c>
      <c r="S27" s="31">
        <v>198000</v>
      </c>
      <c r="T27" s="32">
        <f>S27/H27</f>
        <v>0.40001535412470374</v>
      </c>
      <c r="U27" s="33">
        <f>($S27+$S$35)-($J27+$K27+$L27+$K$35+$L$35)</f>
        <v>188000</v>
      </c>
      <c r="V27" s="34"/>
      <c r="W27" s="34"/>
    </row>
    <row r="28" spans="1:24" x14ac:dyDescent="0.3">
      <c r="A28" s="21" t="s">
        <v>68</v>
      </c>
      <c r="B28" s="22" t="s">
        <v>40</v>
      </c>
      <c r="C28" s="23">
        <v>84.98</v>
      </c>
      <c r="D28" s="46">
        <v>36.130000000000003</v>
      </c>
      <c r="E28" s="22" t="s">
        <v>41</v>
      </c>
      <c r="F28" s="24">
        <v>6</v>
      </c>
      <c r="G28" s="25">
        <v>14550</v>
      </c>
      <c r="H28" s="26">
        <f>$D$27*G28+0.5</f>
        <v>525692</v>
      </c>
      <c r="I28" s="65"/>
      <c r="J28" s="27">
        <v>5000</v>
      </c>
      <c r="K28" s="27">
        <v>5000</v>
      </c>
      <c r="L28" s="27">
        <v>10000</v>
      </c>
      <c r="M28" s="28">
        <f t="shared" si="16"/>
        <v>40200</v>
      </c>
      <c r="N28" s="29">
        <f t="shared" si="17"/>
        <v>30150</v>
      </c>
      <c r="O28" s="29">
        <f t="shared" si="18"/>
        <v>35200</v>
      </c>
      <c r="P28" s="29">
        <f t="shared" si="19"/>
        <v>40200</v>
      </c>
      <c r="Q28" s="29">
        <f t="shared" si="20"/>
        <v>25150</v>
      </c>
      <c r="R28" s="30">
        <f t="shared" si="21"/>
        <v>20100</v>
      </c>
      <c r="S28" s="31">
        <v>211000</v>
      </c>
      <c r="T28" s="32">
        <f t="shared" ref="T28:T29" si="22">S28/H28</f>
        <v>0.40137571049207521</v>
      </c>
      <c r="U28" s="33">
        <f t="shared" ref="U28:U29" si="23">($S28+$S$35)-($J28+$K28+$L28+$K$35+$L$35)</f>
        <v>201000</v>
      </c>
      <c r="V28" s="34"/>
      <c r="W28" s="34"/>
    </row>
    <row r="29" spans="1:24" x14ac:dyDescent="0.3">
      <c r="A29" s="21" t="s">
        <v>69</v>
      </c>
      <c r="B29" s="22" t="s">
        <v>43</v>
      </c>
      <c r="C29" s="23">
        <v>84.98</v>
      </c>
      <c r="D29" s="46">
        <v>36.130000000000003</v>
      </c>
      <c r="E29" s="22" t="s">
        <v>44</v>
      </c>
      <c r="F29" s="24">
        <v>8</v>
      </c>
      <c r="G29" s="25">
        <v>15400</v>
      </c>
      <c r="H29" s="26">
        <f>$D$27*G29</f>
        <v>556402</v>
      </c>
      <c r="I29" s="65"/>
      <c r="J29" s="27">
        <v>5000</v>
      </c>
      <c r="K29" s="27">
        <v>5000</v>
      </c>
      <c r="L29" s="27">
        <v>10000</v>
      </c>
      <c r="M29" s="28">
        <f t="shared" si="16"/>
        <v>42600</v>
      </c>
      <c r="N29" s="29">
        <f t="shared" si="17"/>
        <v>31950</v>
      </c>
      <c r="O29" s="29">
        <f t="shared" si="18"/>
        <v>37600</v>
      </c>
      <c r="P29" s="29">
        <f t="shared" si="19"/>
        <v>42600</v>
      </c>
      <c r="Q29" s="29">
        <f t="shared" si="20"/>
        <v>26950</v>
      </c>
      <c r="R29" s="30">
        <f t="shared" si="21"/>
        <v>21300</v>
      </c>
      <c r="S29" s="31">
        <v>223000</v>
      </c>
      <c r="T29" s="32">
        <f t="shared" si="22"/>
        <v>0.40078935733516413</v>
      </c>
      <c r="U29" s="33">
        <f t="shared" si="23"/>
        <v>213000</v>
      </c>
      <c r="V29" s="34"/>
      <c r="W29" s="34"/>
    </row>
    <row r="30" spans="1:24" x14ac:dyDescent="0.3">
      <c r="A30" s="21" t="s">
        <v>70</v>
      </c>
      <c r="B30" s="47" t="s">
        <v>56</v>
      </c>
      <c r="C30" s="23">
        <v>84.98</v>
      </c>
      <c r="D30" s="46">
        <v>36.130000000000003</v>
      </c>
      <c r="E30" s="22" t="s">
        <v>57</v>
      </c>
      <c r="F30" s="24">
        <v>5</v>
      </c>
      <c r="G30" s="25">
        <v>16250</v>
      </c>
      <c r="H30" s="26">
        <f>$D$27*G30+0.5</f>
        <v>587113</v>
      </c>
      <c r="I30" s="65"/>
      <c r="J30" s="27">
        <v>5000</v>
      </c>
      <c r="K30" s="27">
        <v>5000</v>
      </c>
      <c r="L30" s="27">
        <v>10000</v>
      </c>
      <c r="M30" s="28">
        <f t="shared" si="16"/>
        <v>45000</v>
      </c>
      <c r="N30" s="29">
        <f t="shared" si="17"/>
        <v>33750</v>
      </c>
      <c r="O30" s="29">
        <f t="shared" si="18"/>
        <v>40000</v>
      </c>
      <c r="P30" s="29">
        <f t="shared" si="19"/>
        <v>45000</v>
      </c>
      <c r="Q30" s="29">
        <f t="shared" si="20"/>
        <v>28750</v>
      </c>
      <c r="R30" s="30">
        <f t="shared" si="21"/>
        <v>22500</v>
      </c>
      <c r="S30" s="31">
        <v>235000</v>
      </c>
      <c r="T30" s="32">
        <f>S30/H30</f>
        <v>0.40026366304271921</v>
      </c>
      <c r="U30" s="33">
        <f>($S30+$S$35)-($J30+$K30+$L30+$K$35+$L$35)</f>
        <v>225000</v>
      </c>
      <c r="V30" s="34"/>
      <c r="W30" s="34"/>
    </row>
    <row r="31" spans="1:24" x14ac:dyDescent="0.3">
      <c r="A31" s="21" t="s">
        <v>71</v>
      </c>
      <c r="B31" s="47" t="s">
        <v>59</v>
      </c>
      <c r="C31" s="23">
        <v>84.98</v>
      </c>
      <c r="D31" s="46">
        <v>36.130000000000003</v>
      </c>
      <c r="E31" s="22" t="s">
        <v>60</v>
      </c>
      <c r="F31" s="24">
        <v>5</v>
      </c>
      <c r="G31" s="25">
        <v>17100</v>
      </c>
      <c r="H31" s="26">
        <f>$D$27*G31</f>
        <v>617823</v>
      </c>
      <c r="I31" s="65"/>
      <c r="J31" s="27">
        <v>5000</v>
      </c>
      <c r="K31" s="27">
        <v>5000</v>
      </c>
      <c r="L31" s="27">
        <v>10000</v>
      </c>
      <c r="M31" s="28">
        <f t="shared" si="16"/>
        <v>47600</v>
      </c>
      <c r="N31" s="29">
        <f t="shared" si="17"/>
        <v>35700</v>
      </c>
      <c r="O31" s="29">
        <f t="shared" si="18"/>
        <v>42600</v>
      </c>
      <c r="P31" s="29">
        <f t="shared" si="19"/>
        <v>47600</v>
      </c>
      <c r="Q31" s="29">
        <f t="shared" si="20"/>
        <v>30700</v>
      </c>
      <c r="R31" s="30">
        <f t="shared" si="21"/>
        <v>23800</v>
      </c>
      <c r="S31" s="31">
        <v>248000</v>
      </c>
      <c r="T31" s="32">
        <f>S31/H31</f>
        <v>0.40140946517044523</v>
      </c>
      <c r="U31" s="33">
        <f>($S31+$S$35)-($J31+$K31+$L31+$K$35+$L$35)</f>
        <v>238000</v>
      </c>
      <c r="V31" s="34"/>
      <c r="W31" s="34"/>
    </row>
    <row r="32" spans="1:24" x14ac:dyDescent="0.3">
      <c r="A32" s="21" t="s">
        <v>72</v>
      </c>
      <c r="B32" s="47" t="s">
        <v>62</v>
      </c>
      <c r="C32" s="23">
        <v>84.98</v>
      </c>
      <c r="D32" s="46">
        <v>36.130000000000003</v>
      </c>
      <c r="E32" s="22" t="s">
        <v>63</v>
      </c>
      <c r="F32" s="24">
        <v>5</v>
      </c>
      <c r="G32" s="25">
        <v>17950</v>
      </c>
      <c r="H32" s="26">
        <f>$D$27*G32+0.5</f>
        <v>648534</v>
      </c>
      <c r="I32" s="65"/>
      <c r="J32" s="27">
        <v>5000</v>
      </c>
      <c r="K32" s="27">
        <v>5000</v>
      </c>
      <c r="L32" s="27">
        <v>10000</v>
      </c>
      <c r="M32" s="28">
        <f t="shared" si="16"/>
        <v>50000</v>
      </c>
      <c r="N32" s="29">
        <f t="shared" si="17"/>
        <v>37500</v>
      </c>
      <c r="O32" s="29">
        <f t="shared" si="18"/>
        <v>45000</v>
      </c>
      <c r="P32" s="29">
        <f t="shared" si="19"/>
        <v>50000</v>
      </c>
      <c r="Q32" s="29">
        <f t="shared" si="20"/>
        <v>32500</v>
      </c>
      <c r="R32" s="30">
        <f t="shared" si="21"/>
        <v>25000</v>
      </c>
      <c r="S32" s="31">
        <v>260000</v>
      </c>
      <c r="T32" s="32">
        <f t="shared" ref="T32:T33" si="24">S32/H32</f>
        <v>0.40090419314947251</v>
      </c>
      <c r="U32" s="33">
        <f t="shared" ref="U32" si="25">($S32+$S$35)-($J32+$K32+$L32+$K$35+$L$35)</f>
        <v>250000</v>
      </c>
      <c r="V32" s="34"/>
      <c r="W32" s="34"/>
    </row>
    <row r="33" spans="1:23" x14ac:dyDescent="0.3">
      <c r="A33" s="35" t="s">
        <v>73</v>
      </c>
      <c r="B33" s="47" t="s">
        <v>65</v>
      </c>
      <c r="C33" s="23">
        <v>84.98</v>
      </c>
      <c r="D33" s="46">
        <v>36.130000000000003</v>
      </c>
      <c r="E33" s="22" t="s">
        <v>66</v>
      </c>
      <c r="F33" s="24">
        <v>4</v>
      </c>
      <c r="G33" s="25">
        <v>18800</v>
      </c>
      <c r="H33" s="26">
        <f>$D$27*G33</f>
        <v>679244</v>
      </c>
      <c r="I33" s="66"/>
      <c r="J33" s="27">
        <v>5000</v>
      </c>
      <c r="K33" s="27">
        <v>5000</v>
      </c>
      <c r="L33" s="27">
        <v>10000</v>
      </c>
      <c r="M33" s="28">
        <f t="shared" si="16"/>
        <v>52400</v>
      </c>
      <c r="N33" s="29">
        <f t="shared" si="17"/>
        <v>39300</v>
      </c>
      <c r="O33" s="29">
        <f t="shared" si="18"/>
        <v>47400</v>
      </c>
      <c r="P33" s="29">
        <f t="shared" si="19"/>
        <v>52400</v>
      </c>
      <c r="Q33" s="29">
        <f t="shared" si="20"/>
        <v>34300</v>
      </c>
      <c r="R33" s="30">
        <f t="shared" si="21"/>
        <v>26200</v>
      </c>
      <c r="S33" s="31">
        <v>272000</v>
      </c>
      <c r="T33" s="32">
        <f t="shared" si="24"/>
        <v>0.40044520084093493</v>
      </c>
      <c r="U33" s="33">
        <f>($S33+$S$35)-($J33+$K33+$L33+$K$35+$L$35)</f>
        <v>262000</v>
      </c>
      <c r="V33" s="34"/>
      <c r="W33" s="34"/>
    </row>
    <row r="34" spans="1:23" ht="18" x14ac:dyDescent="0.3">
      <c r="A34" s="67"/>
      <c r="B34" s="68"/>
      <c r="C34" s="68"/>
      <c r="D34" s="68"/>
      <c r="E34" s="22" t="s">
        <v>45</v>
      </c>
      <c r="F34" s="24">
        <f>SUM(F27:F33)</f>
        <v>36</v>
      </c>
      <c r="G34" s="37"/>
      <c r="H34" s="37"/>
      <c r="I34" s="37"/>
      <c r="J34" s="37"/>
      <c r="K34" s="37"/>
      <c r="L34" s="37"/>
      <c r="M34" s="38"/>
      <c r="N34" s="39"/>
      <c r="O34" s="39"/>
      <c r="P34" s="39"/>
      <c r="Q34" s="39"/>
      <c r="R34" s="40"/>
      <c r="S34" s="48"/>
      <c r="T34" s="37"/>
      <c r="U34" s="49"/>
    </row>
    <row r="35" spans="1:23" ht="17.25" thickBot="1" x14ac:dyDescent="0.25">
      <c r="A35" s="69" t="s">
        <v>74</v>
      </c>
      <c r="B35" s="70"/>
      <c r="C35" s="70"/>
      <c r="D35" s="70"/>
      <c r="E35" s="71"/>
      <c r="F35" s="50">
        <f>SUM(F10,F14,F18,F26,F34)</f>
        <v>689</v>
      </c>
      <c r="G35" s="72" t="s">
        <v>75</v>
      </c>
      <c r="H35" s="72"/>
      <c r="I35" s="51"/>
      <c r="J35" s="52"/>
      <c r="K35" s="53">
        <v>20000</v>
      </c>
      <c r="L35" s="54">
        <v>10000</v>
      </c>
      <c r="M35" s="55"/>
      <c r="N35" s="56"/>
      <c r="O35" s="57">
        <v>5000</v>
      </c>
      <c r="P35" s="58"/>
      <c r="Q35" s="57">
        <v>5000</v>
      </c>
      <c r="R35" s="59"/>
      <c r="S35" s="60">
        <v>40000</v>
      </c>
      <c r="T35" s="61"/>
      <c r="U35" s="62"/>
    </row>
  </sheetData>
  <mergeCells count="32">
    <mergeCell ref="L5:L6"/>
    <mergeCell ref="A1:U1"/>
    <mergeCell ref="A3:B5"/>
    <mergeCell ref="C3:H3"/>
    <mergeCell ref="I3:I6"/>
    <mergeCell ref="J3:R3"/>
    <mergeCell ref="S3:S6"/>
    <mergeCell ref="T3:T6"/>
    <mergeCell ref="U3:U6"/>
    <mergeCell ref="C4:C6"/>
    <mergeCell ref="D4:D6"/>
    <mergeCell ref="E4:F5"/>
    <mergeCell ref="G4:G6"/>
    <mergeCell ref="H4:H6"/>
    <mergeCell ref="J5:J6"/>
    <mergeCell ref="K5:K6"/>
    <mergeCell ref="S18:T18"/>
    <mergeCell ref="I19:I25"/>
    <mergeCell ref="A26:D26"/>
    <mergeCell ref="S26:T26"/>
    <mergeCell ref="I7:I9"/>
    <mergeCell ref="A10:D10"/>
    <mergeCell ref="S10:T10"/>
    <mergeCell ref="I11:I13"/>
    <mergeCell ref="A14:D14"/>
    <mergeCell ref="S14:T14"/>
    <mergeCell ref="I27:I33"/>
    <mergeCell ref="A34:D34"/>
    <mergeCell ref="A35:E35"/>
    <mergeCell ref="G35:H35"/>
    <mergeCell ref="I15:I17"/>
    <mergeCell ref="A18:D18"/>
  </mergeCells>
  <phoneticPr fontId="3" type="noConversion"/>
  <pageMargins left="0.43307086614173229" right="0.23622047244094491" top="0.74803149606299213" bottom="0.74803149606299213" header="0.31496062992125984" footer="0.31496062992125984"/>
  <pageSetup paperSize="9"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2차(총회시의결)</vt:lpstr>
      <vt:lpstr>'2차(총회시의결)'!Print_Area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최영찬</dc:creator>
  <cp:lastModifiedBy>최영찬</cp:lastModifiedBy>
  <dcterms:created xsi:type="dcterms:W3CDTF">2025-02-21T20:13:31Z</dcterms:created>
  <dcterms:modified xsi:type="dcterms:W3CDTF">2025-02-21T20:15:14Z</dcterms:modified>
</cp:coreProperties>
</file>