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Лист1" sheetId="1" state="visible" r:id="rId2"/>
    <sheet name="Лист2" sheetId="2" state="visible" r:id="rId3"/>
    <sheet name="Лист3" sheetId="3" state="visible" r:id="rId4"/>
    <sheet name="Лист4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<sst xmlns="http://schemas.openxmlformats.org/spreadsheetml/2006/main" count="90" uniqueCount="38">
  <si>
    <t xml:space="preserve">пренос импульса</t>
  </si>
  <si>
    <t xml:space="preserve">формула ньютона</t>
  </si>
  <si>
    <t xml:space="preserve">ньютоновская жидкость — вязкость ~ v в первой</t>
  </si>
  <si>
    <t xml:space="preserve">v=l/t</t>
  </si>
  <si>
    <t xml:space="preserve">стекло rho = 2,5</t>
  </si>
  <si>
    <t xml:space="preserve">сталь rho = 7,8 г/см^3</t>
  </si>
  <si>
    <t xml:space="preserve">t ком = 24,2</t>
  </si>
  <si>
    <t xml:space="preserve">До 60 с шагом 5, по 2 стеклянных и 2 железных</t>
  </si>
  <si>
    <t xml:space="preserve">eta считаем по отдельности, графики тоже (для стекла и стали)</t>
  </si>
  <si>
    <t xml:space="preserve">крышку закрыть, т. к. пары воды з воздуха РЕЗКО портят вязкость</t>
  </si>
  <si>
    <t xml:space="preserve">2R=2,5 см</t>
  </si>
  <si>
    <t xml:space="preserve">Посмотреть 2 2 5, какие ещё 2 метода измерения вязкости</t>
  </si>
  <si>
    <t xml:space="preserve">l_up=100мм</t>
  </si>
  <si>
    <t xml:space="preserve">l_down=100 мм</t>
  </si>
  <si>
    <t xml:space="preserve">ожидаемая T</t>
  </si>
  <si>
    <t xml:space="preserve">диаметры шариков, мм</t>
  </si>
  <si>
    <t xml:space="preserve">первая цифра — номер захода, вторв</t>
  </si>
  <si>
    <t xml:space="preserve">стекло</t>
  </si>
  <si>
    <t xml:space="preserve">средний</t>
  </si>
  <si>
    <t xml:space="preserve">сталь</t>
  </si>
  <si>
    <t xml:space="preserve">0,65?</t>
  </si>
  <si>
    <t xml:space="preserve">d1, мм</t>
  </si>
  <si>
    <t xml:space="preserve">d2, мм</t>
  </si>
  <si>
    <t xml:space="preserve">cтекло</t>
  </si>
  <si>
    <t xml:space="preserve">cталь</t>
  </si>
  <si>
    <t xml:space="preserve">1000/T, 1/K</t>
  </si>
  <si>
    <t xml:space="preserve">rho_ж, г/см^3</t>
  </si>
  <si>
    <t xml:space="preserve">T, \deg C</t>
  </si>
  <si>
    <t xml:space="preserve">t1, c</t>
  </si>
  <si>
    <t xml:space="preserve">t2, c</t>
  </si>
  <si>
    <t xml:space="preserve">v1, мм/с</t>
  </si>
  <si>
    <t xml:space="preserve">v2, мм/с</t>
  </si>
  <si>
    <t xml:space="preserve">vср, мм.с</t>
  </si>
  <si>
    <t xml:space="preserve">eta1</t>
  </si>
  <si>
    <t xml:space="preserve">eta2</t>
  </si>
  <si>
    <t xml:space="preserve">ln(eta)</t>
  </si>
  <si>
    <t xml:space="preserve">шарик</t>
  </si>
  <si>
    <t xml:space="preserve">eta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</si>
</sst>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#,##0.000"/>
    <numFmt numFmtId="167" formatCode="#,##0.0000"/>
  </numFmts>
  <fonts count="1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b val="true"/>
      <sz val="18"/>
      <color rgb="FF000000"/>
      <name val="Arial"/>
      <family val="2"/>
    </font>
    <font>
      <b val="true"/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name val="Arial"/>
      <family val="2"/>
    </font>
    <font>
      <b val="true"/>
      <i val="true"/>
      <u val="singl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double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double"/>
      <right style="thin"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 style="double"/>
      <top/>
      <bottom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3" fillId="6" borderId="0" applyFont="true" applyBorder="false" applyAlignment="false" applyProtection="false"/>
    <xf numFmtId="164" fontId="13" fillId="7" borderId="0" applyFont="true" applyBorder="false" applyAlignment="false" applyProtection="false"/>
    <xf numFmtId="164" fontId="14" fillId="8" borderId="0" applyFont="true" applyBorder="false" applyAlignment="false" applyProtection="false"/>
    <xf numFmtId="164" fontId="15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Result" xfId="37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387189591543129"/>
          <c:y val="0.0699277376320178"/>
          <c:w val="0.711640708075311"/>
          <c:h val="0.865814341300723"/>
        </c:manualLayout>
      </c:layout>
      <c:scatterChart>
        <c:scatterStyle val="lineMarker"/>
        <c:varyColors val="0"/>
        <c:ser>
          <c:idx val="0"/>
          <c:order val="0"/>
          <c:tx>
            <c:strRef>
              <c:f>стекло</c:f>
              <c:strCache>
                <c:ptCount val="1"/>
                <c:pt idx="0">
                  <c:v>стекло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Лист3!$A$3:$A$10</c:f>
              <c:numCache>
                <c:formatCode>General</c:formatCode>
                <c:ptCount val="8"/>
                <c:pt idx="0">
                  <c:v>3.35559209422503</c:v>
                </c:pt>
                <c:pt idx="1">
                  <c:v>3.2986970146792</c:v>
                </c:pt>
                <c:pt idx="2">
                  <c:v>3.24728040266277</c:v>
                </c:pt>
                <c:pt idx="3">
                  <c:v>3.19580710108338</c:v>
                </c:pt>
                <c:pt idx="4">
                  <c:v>3.14564328405159</c:v>
                </c:pt>
                <c:pt idx="5">
                  <c:v>3.09472967536286</c:v>
                </c:pt>
                <c:pt idx="6">
                  <c:v>3.04599451720987</c:v>
                </c:pt>
                <c:pt idx="7">
                  <c:v>2.99787151122703</c:v>
                </c:pt>
              </c:numCache>
            </c:numRef>
          </c:xVal>
          <c:yVal>
            <c:numRef>
              <c:f>Лист3!$Z$3:$Z$10</c:f>
              <c:numCache>
                <c:formatCode>General</c:formatCode>
                <c:ptCount val="8"/>
                <c:pt idx="0">
                  <c:v>1.81840612594678</c:v>
                </c:pt>
                <c:pt idx="1">
                  <c:v>1.51150498537664</c:v>
                </c:pt>
                <c:pt idx="2">
                  <c:v>1.12798980982013</c:v>
                </c:pt>
                <c:pt idx="3">
                  <c:v>0.838290404597476</c:v>
                </c:pt>
                <c:pt idx="4">
                  <c:v>0.427497249049572</c:v>
                </c:pt>
                <c:pt idx="5">
                  <c:v>0.232377209025905</c:v>
                </c:pt>
                <c:pt idx="6">
                  <c:v>-0.0719743014663159</c:v>
                </c:pt>
                <c:pt idx="7">
                  <c:v>-0.320406923239497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сталь</c:f>
              <c:strCache>
                <c:ptCount val="1"/>
                <c:pt idx="0">
                  <c:v>сталь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Лист3!$A$3:$A$10</c:f>
              <c:numCache>
                <c:formatCode>General</c:formatCode>
                <c:ptCount val="8"/>
                <c:pt idx="0">
                  <c:v>3.35559209422503</c:v>
                </c:pt>
                <c:pt idx="1">
                  <c:v>3.2986970146792</c:v>
                </c:pt>
                <c:pt idx="2">
                  <c:v>3.24728040266277</c:v>
                </c:pt>
                <c:pt idx="3">
                  <c:v>3.19580710108338</c:v>
                </c:pt>
                <c:pt idx="4">
                  <c:v>3.14564328405159</c:v>
                </c:pt>
                <c:pt idx="5">
                  <c:v>3.09472967536286</c:v>
                </c:pt>
                <c:pt idx="6">
                  <c:v>3.04599451720987</c:v>
                </c:pt>
                <c:pt idx="7">
                  <c:v>2.99787151122703</c:v>
                </c:pt>
              </c:numCache>
            </c:numRef>
          </c:xVal>
          <c:yVal>
            <c:numRef>
              <c:f>Лист3!$AC$3:$AC$10</c:f>
              <c:numCache>
                <c:formatCode>General</c:formatCode>
                <c:ptCount val="8"/>
                <c:pt idx="0">
                  <c:v>1.89169477729203</c:v>
                </c:pt>
                <c:pt idx="1">
                  <c:v>1.56373722055782</c:v>
                </c:pt>
                <c:pt idx="2">
                  <c:v>1.02925910548156</c:v>
                </c:pt>
                <c:pt idx="3">
                  <c:v>0.523126691436409</c:v>
                </c:pt>
                <c:pt idx="4">
                  <c:v>0.485201536674318</c:v>
                </c:pt>
                <c:pt idx="5">
                  <c:v>0.148949387841479</c:v>
                </c:pt>
                <c:pt idx="6">
                  <c:v>-0.137606912429399</c:v>
                </c:pt>
                <c:pt idx="7">
                  <c:v>-0.370851704256953</c:v>
                </c:pt>
              </c:numCache>
            </c:numRef>
          </c:yVal>
          <c:smooth val="0"/>
        </c:ser>
        <c:axId val="3224280"/>
        <c:axId val="78161468"/>
      </c:scatterChart>
      <c:valAx>
        <c:axId val="3224280"/>
        <c:scaling>
          <c:orientation val="minMax"/>
        </c:scaling>
        <c:delete val="0"/>
        <c:axPos val="b"/>
        <c:numFmt formatCode="#,##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161468"/>
        <c:crosses val="autoZero"/>
        <c:crossBetween val="midCat"/>
      </c:valAx>
      <c:valAx>
        <c:axId val="781614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242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3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Лист4!$T$3:$T$18</c:f>
                <c:numCache>
                  <c:formatCode>General</c:formatCode>
                  <c:ptCount val="16"/>
                  <c:pt idx="0">
                    <c:v>0.00346287438347812</c:v>
                  </c:pt>
                  <c:pt idx="1">
                    <c:v>0.00315601298831277</c:v>
                  </c:pt>
                  <c:pt idx="2">
                    <c:v>0.00452471062773668</c:v>
                  </c:pt>
                  <c:pt idx="3">
                    <c:v>0.00434372960514667</c:v>
                  </c:pt>
                  <c:pt idx="4">
                    <c:v>0.010383548229758</c:v>
                  </c:pt>
                  <c:pt idx="5">
                    <c:v>0.00518937341376047</c:v>
                  </c:pt>
                  <c:pt idx="6">
                    <c:v>0.0126875754087574</c:v>
                  </c:pt>
                  <c:pt idx="7">
                    <c:v>0.0207159875200683</c:v>
                  </c:pt>
                  <c:pt idx="8">
                    <c:v>0.0278636055432132</c:v>
                  </c:pt>
                  <c:pt idx="9">
                    <c:v>0.0182330520142322</c:v>
                  </c:pt>
                  <c:pt idx="10">
                    <c:v>0.0411168934319185</c:v>
                  </c:pt>
                  <c:pt idx="11">
                    <c:v>0.0237152959441925</c:v>
                  </c:pt>
                  <c:pt idx="12">
                    <c:v>0.0631467765580838</c:v>
                  </c:pt>
                  <c:pt idx="13">
                    <c:v>0.0593797829840376</c:v>
                  </c:pt>
                  <c:pt idx="14">
                    <c:v>0.100726604440007</c:v>
                  </c:pt>
                  <c:pt idx="15">
                    <c:v>0.101323604242993</c:v>
                  </c:pt>
                </c:numCache>
              </c:numRef>
            </c:plus>
            <c:minus>
              <c:numRef>
                <c:f>Лист4!$T$3:$T$18</c:f>
                <c:numCache>
                  <c:formatCode>General</c:formatCode>
                  <c:ptCount val="16"/>
                  <c:pt idx="0">
                    <c:v>0.00346287438347812</c:v>
                  </c:pt>
                  <c:pt idx="1">
                    <c:v>0.00315601298831277</c:v>
                  </c:pt>
                  <c:pt idx="2">
                    <c:v>0.00452471062773668</c:v>
                  </c:pt>
                  <c:pt idx="3">
                    <c:v>0.00434372960514667</c:v>
                  </c:pt>
                  <c:pt idx="4">
                    <c:v>0.010383548229758</c:v>
                  </c:pt>
                  <c:pt idx="5">
                    <c:v>0.00518937341376047</c:v>
                  </c:pt>
                  <c:pt idx="6">
                    <c:v>0.0126875754087574</c:v>
                  </c:pt>
                  <c:pt idx="7">
                    <c:v>0.0207159875200683</c:v>
                  </c:pt>
                  <c:pt idx="8">
                    <c:v>0.0278636055432132</c:v>
                  </c:pt>
                  <c:pt idx="9">
                    <c:v>0.0182330520142322</c:v>
                  </c:pt>
                  <c:pt idx="10">
                    <c:v>0.0411168934319185</c:v>
                  </c:pt>
                  <c:pt idx="11">
                    <c:v>0.0237152959441925</c:v>
                  </c:pt>
                  <c:pt idx="12">
                    <c:v>0.0631467765580838</c:v>
                  </c:pt>
                  <c:pt idx="13">
                    <c:v>0.0593797829840376</c:v>
                  </c:pt>
                  <c:pt idx="14">
                    <c:v>0.100726604440007</c:v>
                  </c:pt>
                  <c:pt idx="15">
                    <c:v>0.101323604242993</c:v>
                  </c:pt>
                </c:numCache>
              </c:numRef>
            </c:minus>
          </c:errBars>
          <c:xVal>
            <c:numRef>
              <c:f>Лист4!$L$3:$L$18</c:f>
              <c:numCache>
                <c:formatCode>General</c:formatCode>
                <c:ptCount val="16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49</c:v>
                </c:pt>
              </c:numCache>
            </c:numRef>
          </c:xVal>
          <c:yVal>
            <c:numRef>
              <c:f>Лист4!$O$3:$O$18</c:f>
              <c:numCache>
                <c:formatCode>General</c:formatCode>
                <c:ptCount val="16"/>
                <c:pt idx="0">
                  <c:v>0.328947368421053</c:v>
                </c:pt>
                <c:pt idx="1">
                  <c:v>0.302114803625378</c:v>
                </c:pt>
                <c:pt idx="2">
                  <c:v>0.417536534446764</c:v>
                </c:pt>
                <c:pt idx="3">
                  <c:v>0.40290088638195</c:v>
                </c:pt>
                <c:pt idx="4">
                  <c:v>0.807754442649435</c:v>
                </c:pt>
                <c:pt idx="5">
                  <c:v>0.469704086425552</c:v>
                </c:pt>
                <c:pt idx="6">
                  <c:v>0.929368029739777</c:v>
                </c:pt>
                <c:pt idx="7">
                  <c:v>1.27713920817369</c:v>
                </c:pt>
                <c:pt idx="8">
                  <c:v>1.52671755725191</c:v>
                </c:pt>
                <c:pt idx="9">
                  <c:v>1.17924528301887</c:v>
                </c:pt>
                <c:pt idx="10">
                  <c:v>1.90839694656489</c:v>
                </c:pt>
                <c:pt idx="11">
                  <c:v>1.3869625520111</c:v>
                </c:pt>
                <c:pt idx="12">
                  <c:v>2.41545893719807</c:v>
                </c:pt>
                <c:pt idx="13">
                  <c:v>2.33644859813084</c:v>
                </c:pt>
                <c:pt idx="14">
                  <c:v>3.09597523219814</c:v>
                </c:pt>
                <c:pt idx="15">
                  <c:v>3.1055900621118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Лист4!$U$3:$U$18</c:f>
                <c:numCache>
                  <c:formatCode>General</c:formatCode>
                  <c:ptCount val="16"/>
                  <c:pt idx="0">
                    <c:v>0.00174149960674184</c:v>
                  </c:pt>
                  <c:pt idx="1">
                    <c:v>0.00158345014631977</c:v>
                  </c:pt>
                  <c:pt idx="2">
                    <c:v>0.00228150591332898</c:v>
                  </c:pt>
                  <c:pt idx="3">
                    <c:v>0.00217486082026053</c:v>
                  </c:pt>
                  <c:pt idx="4">
                    <c:v>0.00535456415963918</c:v>
                  </c:pt>
                  <c:pt idx="5">
                    <c:v>0.00262748601133527</c:v>
                  </c:pt>
                  <c:pt idx="6">
                    <c:v>0.00635675507471028</c:v>
                  </c:pt>
                  <c:pt idx="7">
                    <c:v>0.0104118172426267</c:v>
                  </c:pt>
                  <c:pt idx="8">
                    <c:v>0.0151568682828301</c:v>
                  </c:pt>
                  <c:pt idx="9">
                    <c:v>0.00960703536771493</c:v>
                  </c:pt>
                  <c:pt idx="10">
                    <c:v>0.0201453992091652</c:v>
                  </c:pt>
                  <c:pt idx="11">
                    <c:v>0.0114479454292673</c:v>
                  </c:pt>
                  <c:pt idx="12">
                    <c:v>0.0311538275035314</c:v>
                  </c:pt>
                  <c:pt idx="13">
                    <c:v>0.0283935926993866</c:v>
                  </c:pt>
                  <c:pt idx="14">
                    <c:v>0.0517287515140066</c:v>
                  </c:pt>
                  <c:pt idx="15">
                    <c:v>0.0505122056169128</c:v>
                  </c:pt>
                </c:numCache>
              </c:numRef>
            </c:plus>
            <c:minus>
              <c:numRef>
                <c:f>Лист4!$U$3:$U$18</c:f>
                <c:numCache>
                  <c:formatCode>General</c:formatCode>
                  <c:ptCount val="16"/>
                  <c:pt idx="0">
                    <c:v>0.00174149960674184</c:v>
                  </c:pt>
                  <c:pt idx="1">
                    <c:v>0.00158345014631977</c:v>
                  </c:pt>
                  <c:pt idx="2">
                    <c:v>0.00228150591332898</c:v>
                  </c:pt>
                  <c:pt idx="3">
                    <c:v>0.00217486082026053</c:v>
                  </c:pt>
                  <c:pt idx="4">
                    <c:v>0.00535456415963918</c:v>
                  </c:pt>
                  <c:pt idx="5">
                    <c:v>0.00262748601133527</c:v>
                  </c:pt>
                  <c:pt idx="6">
                    <c:v>0.00635675507471028</c:v>
                  </c:pt>
                  <c:pt idx="7">
                    <c:v>0.0104118172426267</c:v>
                  </c:pt>
                  <c:pt idx="8">
                    <c:v>0.0151568682828301</c:v>
                  </c:pt>
                  <c:pt idx="9">
                    <c:v>0.00960703536771493</c:v>
                  </c:pt>
                  <c:pt idx="10">
                    <c:v>0.0201453992091652</c:v>
                  </c:pt>
                  <c:pt idx="11">
                    <c:v>0.0114479454292673</c:v>
                  </c:pt>
                  <c:pt idx="12">
                    <c:v>0.0311538275035314</c:v>
                  </c:pt>
                  <c:pt idx="13">
                    <c:v>0.0283935926993866</c:v>
                  </c:pt>
                  <c:pt idx="14">
                    <c:v>0.0517287515140066</c:v>
                  </c:pt>
                  <c:pt idx="15">
                    <c:v>0.0505122056169128</c:v>
                  </c:pt>
                </c:numCache>
              </c:numRef>
            </c:minus>
          </c:errBars>
          <c:xVal>
            <c:numRef>
              <c:f>Лист4!$L$3:$L$18</c:f>
              <c:numCache>
                <c:formatCode>General</c:formatCode>
                <c:ptCount val="16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46</c:v>
                </c:pt>
                <c:pt idx="13">
                  <c:v>47</c:v>
                </c:pt>
                <c:pt idx="14">
                  <c:v>48</c:v>
                </c:pt>
                <c:pt idx="15">
                  <c:v>49</c:v>
                </c:pt>
              </c:numCache>
            </c:numRef>
          </c:xVal>
          <c:yVal>
            <c:numRef>
              <c:f>Лист4!$P$3:$P$18</c:f>
              <c:numCache>
                <c:formatCode>General</c:formatCode>
                <c:ptCount val="16"/>
                <c:pt idx="0">
                  <c:v>0.330687830687831</c:v>
                </c:pt>
                <c:pt idx="1">
                  <c:v>0.303076223670253</c:v>
                </c:pt>
                <c:pt idx="2">
                  <c:v>0.420609884332282</c:v>
                </c:pt>
                <c:pt idx="3">
                  <c:v>0.403388463089956</c:v>
                </c:pt>
                <c:pt idx="4">
                  <c:v>0.825763831544178</c:v>
                </c:pt>
                <c:pt idx="5">
                  <c:v>0.474721101352955</c:v>
                </c:pt>
                <c:pt idx="6">
                  <c:v>0.930665425779432</c:v>
                </c:pt>
                <c:pt idx="7">
                  <c:v>1.28122998078155</c:v>
                </c:pt>
                <c:pt idx="8">
                  <c:v>1.60384923817161</c:v>
                </c:pt>
                <c:pt idx="9">
                  <c:v>1.2187690432663</c:v>
                </c:pt>
                <c:pt idx="10">
                  <c:v>1.88679245283019</c:v>
                </c:pt>
                <c:pt idx="11">
                  <c:v>1.35777325186694</c:v>
                </c:pt>
                <c:pt idx="12">
                  <c:v>2.39808153477218</c:v>
                </c:pt>
                <c:pt idx="13">
                  <c:v>2.28050171037628</c:v>
                </c:pt>
                <c:pt idx="14">
                  <c:v>3.13971742543171</c:v>
                </c:pt>
                <c:pt idx="15">
                  <c:v>3.10077519379845</c:v>
                </c:pt>
              </c:numCache>
            </c:numRef>
          </c:yVal>
          <c:smooth val="0"/>
        </c:ser>
        <c:axId val="22866800"/>
        <c:axId val="47226343"/>
      </c:scatterChart>
      <c:valAx>
        <c:axId val="2286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226343"/>
        <c:crosses val="autoZero"/>
        <c:crossBetween val="midCat"/>
      </c:valAx>
      <c:valAx>
        <c:axId val="472263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8668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Лист4!$A$3:$A$17</c:f>
              <c:numCache>
                <c:formatCode>General</c:formatCode>
                <c:ptCount val="15"/>
                <c:pt idx="0">
                  <c:v>3.35559209422503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Лист4!$K$3:$K$18</c:f>
              <c:numCache>
                <c:formatCode>General</c:formatCode>
                <c:ptCount val="16"/>
                <c:pt idx="0">
                  <c:v>1.81840612594678</c:v>
                </c:pt>
                <c:pt idx="1">
                  <c:v/>
                </c:pt>
                <c:pt idx="2">
                  <c:v>1.51150498537664</c:v>
                </c:pt>
                <c:pt idx="3">
                  <c:v/>
                </c:pt>
                <c:pt idx="4">
                  <c:v>1.12798980982013</c:v>
                </c:pt>
                <c:pt idx="5">
                  <c:v/>
                </c:pt>
                <c:pt idx="6">
                  <c:v>0.838290404597481</c:v>
                </c:pt>
                <c:pt idx="7">
                  <c:v/>
                </c:pt>
                <c:pt idx="8">
                  <c:v>0.427497249049575</c:v>
                </c:pt>
                <c:pt idx="9">
                  <c:v/>
                </c:pt>
                <c:pt idx="10">
                  <c:v>0.232377209025903</c:v>
                </c:pt>
                <c:pt idx="11">
                  <c:v/>
                </c:pt>
                <c:pt idx="12">
                  <c:v>-0.0719743014663136</c:v>
                </c:pt>
                <c:pt idx="13">
                  <c:v/>
                </c:pt>
                <c:pt idx="14">
                  <c:v>-0.320406923239499</c:v>
                </c:pt>
                <c:pt idx="15">
                  <c:v/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Лист4!$A$3:$A$17</c:f>
              <c:numCache>
                <c:formatCode>General</c:formatCode>
                <c:ptCount val="15"/>
                <c:pt idx="0">
                  <c:v>3.35559209422503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Лист4!$S$3:$S$17</c:f>
              <c:numCache>
                <c:formatCode>General</c:formatCode>
                <c:ptCount val="15"/>
                <c:pt idx="0">
                  <c:v>1.89169477729203</c:v>
                </c:pt>
                <c:pt idx="1">
                  <c:v/>
                </c:pt>
                <c:pt idx="2">
                  <c:v>1.56373722055782</c:v>
                </c:pt>
                <c:pt idx="3">
                  <c:v/>
                </c:pt>
                <c:pt idx="4">
                  <c:v>1.02925910548156</c:v>
                </c:pt>
                <c:pt idx="5">
                  <c:v/>
                </c:pt>
                <c:pt idx="6">
                  <c:v>0.52312669143641</c:v>
                </c:pt>
                <c:pt idx="7">
                  <c:v/>
                </c:pt>
                <c:pt idx="8">
                  <c:v>0.485201536674315</c:v>
                </c:pt>
                <c:pt idx="9">
                  <c:v/>
                </c:pt>
                <c:pt idx="10">
                  <c:v>0.14894938784148</c:v>
                </c:pt>
                <c:pt idx="11">
                  <c:v/>
                </c:pt>
                <c:pt idx="12">
                  <c:v>-0.1376069124294</c:v>
                </c:pt>
                <c:pt idx="13">
                  <c:v/>
                </c:pt>
                <c:pt idx="14">
                  <c:v>-0.370851704256953</c:v>
                </c:pt>
              </c:numCache>
            </c:numRef>
          </c:yVal>
          <c:smooth val="0"/>
        </c:ser>
        <c:axId val="44368934"/>
        <c:axId val="19689900"/>
      </c:scatterChart>
      <c:valAx>
        <c:axId val="44368934"/>
        <c:scaling>
          <c:orientation val="minMax"/>
        </c:scaling>
        <c:delete val="0"/>
        <c:axPos val="b"/>
        <c:numFmt formatCode="#,##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689900"/>
        <c:crosses val="autoZero"/>
        <c:crossBetween val="midCat"/>
      </c:valAx>
      <c:valAx>
        <c:axId val="196899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3689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374040</xdr:colOff>
      <xdr:row>15</xdr:row>
      <xdr:rowOff>27720</xdr:rowOff>
    </xdr:from>
    <xdr:to>
      <xdr:col>30</xdr:col>
      <xdr:colOff>439200</xdr:colOff>
      <xdr:row>35</xdr:row>
      <xdr:rowOff>14400</xdr:rowOff>
    </xdr:to>
    <xdr:graphicFrame>
      <xdr:nvGraphicFramePr>
        <xdr:cNvPr id="0" name=""/>
        <xdr:cNvGraphicFramePr/>
      </xdr:nvGraphicFramePr>
      <xdr:xfrm>
        <a:off x="19068120" y="2466000"/>
        <a:ext cx="575496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676800</xdr:colOff>
      <xdr:row>20</xdr:row>
      <xdr:rowOff>36000</xdr:rowOff>
    </xdr:from>
    <xdr:to>
      <xdr:col>16</xdr:col>
      <xdr:colOff>747000</xdr:colOff>
      <xdr:row>40</xdr:row>
      <xdr:rowOff>24480</xdr:rowOff>
    </xdr:to>
    <xdr:graphicFrame>
      <xdr:nvGraphicFramePr>
        <xdr:cNvPr id="1" name=""/>
        <xdr:cNvGraphicFramePr/>
      </xdr:nvGraphicFramePr>
      <xdr:xfrm>
        <a:off x="7992000" y="3287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367200</xdr:colOff>
      <xdr:row>19</xdr:row>
      <xdr:rowOff>9720</xdr:rowOff>
    </xdr:from>
    <xdr:to>
      <xdr:col>8</xdr:col>
      <xdr:colOff>436320</xdr:colOff>
      <xdr:row>38</xdr:row>
      <xdr:rowOff>162720</xdr:rowOff>
    </xdr:to>
    <xdr:graphicFrame>
      <xdr:nvGraphicFramePr>
        <xdr:cNvPr id="2" name=""/>
        <xdr:cNvGraphicFramePr/>
      </xdr:nvGraphicFramePr>
      <xdr:xfrm>
        <a:off x="1179720" y="309816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</row>
    <row r="4" customFormat="false" ht="12.8" hidden="false" customHeight="false" outlineLevel="0" collapsed="false">
      <c r="A4" s="0" t="s">
        <v>3</v>
      </c>
    </row>
    <row r="5" customFormat="false" ht="12.8" hidden="false" customHeight="false" outlineLevel="0" collapsed="false">
      <c r="A5" s="0" t="s">
        <v>4</v>
      </c>
    </row>
    <row r="6" customFormat="false" ht="12.8" hidden="false" customHeight="false" outlineLevel="0" collapsed="false">
      <c r="A6" s="0" t="s">
        <v>5</v>
      </c>
    </row>
    <row r="7" customFormat="false" ht="12.8" hidden="false" customHeight="false" outlineLevel="0" collapsed="false">
      <c r="A7" s="0" t="s">
        <v>6</v>
      </c>
    </row>
    <row r="9" customFormat="false" ht="12.8" hidden="false" customHeight="false" outlineLevel="0" collapsed="false">
      <c r="A9" s="0" t="s">
        <v>7</v>
      </c>
    </row>
    <row r="10" customFormat="false" ht="12.8" hidden="false" customHeight="false" outlineLevel="0" collapsed="false">
      <c r="A10" s="0" t="s">
        <v>8</v>
      </c>
    </row>
    <row r="11" customFormat="false" ht="12.8" hidden="false" customHeight="false" outlineLevel="0" collapsed="false">
      <c r="A11" s="0" t="s">
        <v>9</v>
      </c>
    </row>
    <row r="13" customFormat="false" ht="12.8" hidden="false" customHeight="false" outlineLevel="0" collapsed="false">
      <c r="A13" s="0" t="s">
        <v>10</v>
      </c>
    </row>
    <row r="15" customFormat="false" ht="12.8" hidden="false" customHeight="false" outlineLevel="0" collapsed="false">
      <c r="A15" s="0" t="s">
        <v>11</v>
      </c>
    </row>
  </sheetData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12</v>
      </c>
      <c r="B1" s="0" t="s">
        <v>13</v>
      </c>
    </row>
    <row r="3" customFormat="false" ht="12.8" hidden="false" customHeight="false" outlineLevel="0" collapsed="false">
      <c r="B3" s="0" t="s">
        <v>14</v>
      </c>
      <c r="C3" s="0" t="n">
        <v>25</v>
      </c>
      <c r="D3" s="0" t="n">
        <v>25</v>
      </c>
      <c r="E3" s="0" t="n">
        <v>30</v>
      </c>
      <c r="F3" s="0" t="n">
        <v>30</v>
      </c>
      <c r="G3" s="0" t="n">
        <v>35</v>
      </c>
      <c r="H3" s="0" t="n">
        <v>35</v>
      </c>
      <c r="I3" s="0" t="n">
        <v>40</v>
      </c>
      <c r="J3" s="0" t="n">
        <v>40</v>
      </c>
      <c r="K3" s="0" t="n">
        <v>45</v>
      </c>
      <c r="L3" s="0" t="n">
        <v>45</v>
      </c>
      <c r="M3" s="0" t="n">
        <v>50</v>
      </c>
      <c r="N3" s="0" t="n">
        <v>50</v>
      </c>
      <c r="O3" s="0" t="n">
        <v>55</v>
      </c>
      <c r="P3" s="0" t="n">
        <v>55</v>
      </c>
      <c r="Q3" s="0" t="n">
        <v>60</v>
      </c>
      <c r="R3" s="0" t="n">
        <v>60</v>
      </c>
    </row>
    <row r="4" customFormat="false" ht="12.8" hidden="false" customHeight="false" outlineLevel="0" collapsed="false">
      <c r="C4" s="0" t="s">
        <v>15</v>
      </c>
      <c r="E4" s="0" t="s">
        <v>16</v>
      </c>
    </row>
    <row r="5" customFormat="false" ht="12.8" hidden="false" customHeight="false" outlineLevel="0" collapsed="false">
      <c r="B5" s="0" t="s">
        <v>17</v>
      </c>
      <c r="C5" s="1" t="n">
        <v>11</v>
      </c>
      <c r="D5" s="1" t="n">
        <v>12</v>
      </c>
      <c r="E5" s="1" t="n">
        <v>13</v>
      </c>
      <c r="F5" s="1" t="n">
        <v>14</v>
      </c>
      <c r="G5" s="1" t="n">
        <v>21</v>
      </c>
      <c r="H5" s="1" t="n">
        <v>22</v>
      </c>
      <c r="I5" s="1" t="n">
        <v>23</v>
      </c>
      <c r="J5" s="1" t="n">
        <v>24</v>
      </c>
      <c r="K5" s="1" t="n">
        <v>31</v>
      </c>
      <c r="L5" s="1" t="n">
        <v>32</v>
      </c>
      <c r="M5" s="1" t="n">
        <v>33</v>
      </c>
      <c r="N5" s="1" t="n">
        <v>34</v>
      </c>
      <c r="O5" s="1" t="n">
        <v>41</v>
      </c>
      <c r="P5" s="1" t="n">
        <v>42</v>
      </c>
      <c r="Q5" s="1" t="n">
        <v>45</v>
      </c>
      <c r="R5" s="1" t="n">
        <v>410</v>
      </c>
    </row>
    <row r="6" customFormat="false" ht="12.8" hidden="false" customHeight="false" outlineLevel="0" collapsed="false">
      <c r="B6" s="0" t="n">
        <v>1</v>
      </c>
      <c r="C6" s="0" t="n">
        <f aca="false">1+0.75+0.3</f>
        <v>2.05</v>
      </c>
      <c r="D6" s="0" t="n">
        <v>2</v>
      </c>
      <c r="E6" s="0" t="n">
        <v>2.1</v>
      </c>
      <c r="F6" s="0" t="n">
        <v>2</v>
      </c>
      <c r="G6" s="0" t="n">
        <v>2.1</v>
      </c>
      <c r="H6" s="0" t="n">
        <v>2.15</v>
      </c>
      <c r="I6" s="0" t="n">
        <v>2.1</v>
      </c>
      <c r="J6" s="0" t="n">
        <v>2.1</v>
      </c>
      <c r="K6" s="0" t="n">
        <v>2</v>
      </c>
      <c r="L6" s="0" t="n">
        <v>2.1</v>
      </c>
      <c r="M6" s="0" t="n">
        <v>2.1</v>
      </c>
      <c r="N6" s="0" t="n">
        <v>2</v>
      </c>
      <c r="O6" s="0" t="n">
        <v>2.15</v>
      </c>
      <c r="P6" s="0" t="n">
        <v>2.1</v>
      </c>
      <c r="Q6" s="0" t="n">
        <v>2.1</v>
      </c>
      <c r="R6" s="0" t="n">
        <v>2.1</v>
      </c>
    </row>
    <row r="7" customFormat="false" ht="12.8" hidden="false" customHeight="false" outlineLevel="0" collapsed="false">
      <c r="B7" s="0" t="n">
        <v>2</v>
      </c>
      <c r="C7" s="0" t="n">
        <f aca="false">0.55+1+0.45</f>
        <v>2</v>
      </c>
      <c r="D7" s="0" t="n">
        <v>2.1</v>
      </c>
      <c r="E7" s="0" t="n">
        <v>2.15</v>
      </c>
      <c r="F7" s="0" t="n">
        <v>2.1</v>
      </c>
      <c r="G7" s="0" t="n">
        <v>2.1</v>
      </c>
      <c r="H7" s="0" t="n">
        <v>2.15</v>
      </c>
      <c r="I7" s="0" t="n">
        <v>2.1</v>
      </c>
      <c r="J7" s="0" t="n">
        <v>2.15</v>
      </c>
      <c r="K7" s="0" t="n">
        <v>2</v>
      </c>
      <c r="L7" s="0" t="n">
        <v>2.05</v>
      </c>
      <c r="M7" s="0" t="n">
        <v>2</v>
      </c>
      <c r="N7" s="0" t="n">
        <v>2.05</v>
      </c>
      <c r="O7" s="0" t="n">
        <v>2.15</v>
      </c>
      <c r="P7" s="0" t="n">
        <v>2.1</v>
      </c>
      <c r="Q7" s="0" t="n">
        <v>2.1</v>
      </c>
      <c r="R7" s="0" t="n">
        <v>2.15</v>
      </c>
    </row>
    <row r="8" customFormat="false" ht="12.8" hidden="false" customHeight="false" outlineLevel="0" collapsed="false">
      <c r="B8" s="0" t="s">
        <v>18</v>
      </c>
      <c r="C8" s="0" t="n">
        <f aca="false">AVERAGE(C6:C7)</f>
        <v>2.025</v>
      </c>
      <c r="D8" s="0" t="n">
        <f aca="false">AVERAGE(D6:D7)</f>
        <v>2.05</v>
      </c>
      <c r="E8" s="0" t="n">
        <f aca="false">AVERAGE(E6:E7)</f>
        <v>2.125</v>
      </c>
      <c r="F8" s="0" t="n">
        <f aca="false">AVERAGE(F6:F7)</f>
        <v>2.05</v>
      </c>
      <c r="G8" s="0" t="n">
        <f aca="false">AVERAGE(G6:G7)</f>
        <v>2.1</v>
      </c>
      <c r="H8" s="0" t="n">
        <f aca="false">AVERAGE(H6:H7)</f>
        <v>2.15</v>
      </c>
      <c r="I8" s="0" t="n">
        <f aca="false">AVERAGE(I6:I7)</f>
        <v>2.1</v>
      </c>
      <c r="J8" s="0" t="n">
        <f aca="false">AVERAGE(J6:J7)</f>
        <v>2.125</v>
      </c>
      <c r="K8" s="0" t="n">
        <f aca="false">AVERAGE(K6:K7)</f>
        <v>2</v>
      </c>
      <c r="L8" s="0" t="n">
        <f aca="false">AVERAGE(L6:L7)</f>
        <v>2.075</v>
      </c>
      <c r="M8" s="0" t="n">
        <f aca="false">AVERAGE(M6:M7)</f>
        <v>2.05</v>
      </c>
      <c r="N8" s="0" t="n">
        <f aca="false">AVERAGE(N6:N7)</f>
        <v>2.025</v>
      </c>
      <c r="O8" s="0" t="n">
        <f aca="false">AVERAGE(O6:O7)</f>
        <v>2.15</v>
      </c>
      <c r="P8" s="0" t="n">
        <f aca="false">AVERAGE(P6:P7)</f>
        <v>2.1</v>
      </c>
      <c r="Q8" s="0" t="n">
        <f aca="false">AVERAGE(Q6:Q7)</f>
        <v>2.1</v>
      </c>
      <c r="R8" s="0" t="n">
        <f aca="false">AVERAGE(R6:R7)</f>
        <v>2.125</v>
      </c>
    </row>
    <row r="9" customFormat="false" ht="12.8" hidden="false" customHeight="false" outlineLevel="0" collapsed="false">
      <c r="B9" s="2" t="s">
        <v>19</v>
      </c>
      <c r="C9" s="3" t="n">
        <v>16</v>
      </c>
      <c r="D9" s="3" t="n">
        <v>17</v>
      </c>
      <c r="E9" s="3" t="n">
        <v>18</v>
      </c>
      <c r="F9" s="3" t="n">
        <v>19</v>
      </c>
      <c r="G9" s="3" t="n">
        <v>26</v>
      </c>
      <c r="H9" s="3" t="n">
        <v>27</v>
      </c>
      <c r="I9" s="3" t="n">
        <v>28</v>
      </c>
      <c r="J9" s="3" t="n">
        <v>29</v>
      </c>
      <c r="K9" s="3" t="n">
        <f aca="false">K5+5</f>
        <v>36</v>
      </c>
      <c r="L9" s="3" t="n">
        <f aca="false">L5+5</f>
        <v>37</v>
      </c>
      <c r="M9" s="3" t="n">
        <f aca="false">M5+5</f>
        <v>38</v>
      </c>
      <c r="N9" s="3" t="n">
        <f aca="false">N5+5</f>
        <v>39</v>
      </c>
      <c r="O9" s="3" t="n">
        <f aca="false">O5+5</f>
        <v>46</v>
      </c>
      <c r="P9" s="3" t="n">
        <f aca="false">P5+5</f>
        <v>47</v>
      </c>
      <c r="Q9" s="3" t="n">
        <v>48</v>
      </c>
      <c r="R9" s="3" t="n">
        <v>49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customFormat="false" ht="12.8" hidden="false" customHeight="false" outlineLevel="0" collapsed="false">
      <c r="B10" s="0" t="n">
        <v>1</v>
      </c>
      <c r="C10" s="0" t="n">
        <v>0.8</v>
      </c>
      <c r="D10" s="0" t="n">
        <v>0.75</v>
      </c>
      <c r="E10" s="0" t="n">
        <v>0.75</v>
      </c>
      <c r="F10" s="0" t="n">
        <v>0.75</v>
      </c>
      <c r="G10" s="0" t="n">
        <v>0.75</v>
      </c>
      <c r="H10" s="0" t="n">
        <v>0.65</v>
      </c>
      <c r="I10" s="0" t="n">
        <v>0.8</v>
      </c>
      <c r="J10" s="0" t="n">
        <v>0.65</v>
      </c>
      <c r="K10" s="0" t="n">
        <v>0.85</v>
      </c>
      <c r="L10" s="0" t="n">
        <v>0.75</v>
      </c>
      <c r="M10" s="0" t="n">
        <v>0.8</v>
      </c>
      <c r="N10" s="0" t="n">
        <v>0.7</v>
      </c>
      <c r="O10" s="0" t="n">
        <v>0.75</v>
      </c>
      <c r="P10" s="0" t="n">
        <v>0.8</v>
      </c>
      <c r="Q10" s="0" t="n">
        <v>0.8</v>
      </c>
      <c r="R10" s="0" t="n">
        <v>0.8</v>
      </c>
      <c r="S10" s="0" t="s">
        <v>20</v>
      </c>
      <c r="U10" s="0" t="s">
        <v>17</v>
      </c>
      <c r="V10" s="0" t="s">
        <v>21</v>
      </c>
      <c r="W10" s="0" t="s">
        <v>22</v>
      </c>
      <c r="X10" s="0" t="s">
        <v>18</v>
      </c>
      <c r="Z10" s="4" t="s">
        <v>19</v>
      </c>
      <c r="AA10" s="0" t="n">
        <v>1</v>
      </c>
      <c r="AB10" s="0" t="n">
        <v>2</v>
      </c>
      <c r="AC10" s="0" t="n">
        <v>3</v>
      </c>
      <c r="AD10" s="0" t="s">
        <v>18</v>
      </c>
    </row>
    <row r="11" customFormat="false" ht="12.8" hidden="false" customHeight="false" outlineLevel="0" collapsed="false">
      <c r="B11" s="0" t="n">
        <v>2</v>
      </c>
      <c r="C11" s="0" t="n">
        <v>0.8</v>
      </c>
      <c r="D11" s="0" t="n">
        <v>0.75</v>
      </c>
      <c r="E11" s="0" t="n">
        <v>0.7</v>
      </c>
      <c r="F11" s="0" t="n">
        <v>0.75</v>
      </c>
      <c r="G11" s="0" t="n">
        <v>0.75</v>
      </c>
      <c r="H11" s="0" t="n">
        <v>0.6</v>
      </c>
      <c r="I11" s="0" t="n">
        <v>0.75</v>
      </c>
      <c r="J11" s="0" t="n">
        <v>0.6</v>
      </c>
      <c r="K11" s="0" t="n">
        <v>0.8</v>
      </c>
      <c r="L11" s="0" t="n">
        <v>0.75</v>
      </c>
      <c r="M11" s="0" t="n">
        <v>0.75</v>
      </c>
      <c r="N11" s="0" t="n">
        <v>0.65</v>
      </c>
      <c r="O11" s="0" t="n">
        <v>0.8</v>
      </c>
      <c r="P11" s="0" t="n">
        <v>0.7</v>
      </c>
      <c r="Q11" s="0" t="n">
        <v>0.75</v>
      </c>
      <c r="R11" s="0" t="n">
        <v>0.8</v>
      </c>
      <c r="U11" s="5" t="n">
        <v>11</v>
      </c>
      <c r="V11" s="6" t="n">
        <f aca="false">1+0.75+0.3</f>
        <v>2.05</v>
      </c>
      <c r="W11" s="6" t="n">
        <f aca="false">0.55+1+0.45</f>
        <v>2</v>
      </c>
      <c r="X11" s="6" t="n">
        <f aca="false">AVERAGE(V11:W11)</f>
        <v>2.025</v>
      </c>
      <c r="Y11" s="6" t="n">
        <f aca="false">SQRT(0.04^2+((V11-X11)^2+(W11-X11)^2)/2)</f>
        <v>0.047169905660283</v>
      </c>
      <c r="Z11" s="7" t="n">
        <v>16</v>
      </c>
      <c r="AA11" s="6" t="n">
        <v>0.8</v>
      </c>
      <c r="AB11" s="6" t="n">
        <v>0.8</v>
      </c>
      <c r="AC11" s="6" t="n">
        <v>0.75</v>
      </c>
      <c r="AD11" s="6" t="n">
        <f aca="false">AVERAGE(AA11:AC11)</f>
        <v>0.783333333333333</v>
      </c>
      <c r="AE11" s="6" t="n">
        <f aca="false">SQRT(0.04^2+((AB11-AD11)^2+(AC11-AD11)^2+(AA11-AD11)^2)/6)</f>
        <v>0.0433333333333333</v>
      </c>
    </row>
    <row r="12" customFormat="false" ht="12.8" hidden="false" customHeight="false" outlineLevel="0" collapsed="false">
      <c r="B12" s="0" t="n">
        <v>3</v>
      </c>
      <c r="C12" s="0" t="n">
        <v>0.75</v>
      </c>
      <c r="D12" s="0" t="n">
        <v>0.75</v>
      </c>
      <c r="E12" s="0" t="n">
        <v>0.75</v>
      </c>
      <c r="F12" s="0" t="n">
        <v>0.75</v>
      </c>
      <c r="G12" s="0" t="n">
        <v>0.8</v>
      </c>
      <c r="H12" s="0" t="n">
        <v>0.65</v>
      </c>
      <c r="I12" s="0" t="n">
        <v>0.75</v>
      </c>
      <c r="J12" s="0" t="n">
        <v>0.65</v>
      </c>
      <c r="K12" s="0" t="n">
        <v>0.9</v>
      </c>
      <c r="L12" s="0" t="n">
        <v>0.7</v>
      </c>
      <c r="M12" s="0" t="n">
        <v>0.75</v>
      </c>
      <c r="N12" s="0" t="n">
        <v>0.7</v>
      </c>
      <c r="O12" s="0" t="n">
        <v>0.75</v>
      </c>
      <c r="P12" s="0" t="n">
        <v>0.75</v>
      </c>
      <c r="Q12" s="0" t="n">
        <v>0.75</v>
      </c>
      <c r="R12" s="0" t="n">
        <v>0.75</v>
      </c>
      <c r="U12" s="5" t="n">
        <v>12</v>
      </c>
      <c r="V12" s="6" t="n">
        <v>2</v>
      </c>
      <c r="W12" s="6" t="n">
        <v>2.1</v>
      </c>
      <c r="X12" s="6" t="n">
        <f aca="false">AVERAGE(V12:W12)</f>
        <v>2.05</v>
      </c>
      <c r="Y12" s="6" t="n">
        <f aca="false">SQRT(0.04^2+((V12-X12)^2+(W12-X12)^2)/2)</f>
        <v>0.0640312423743285</v>
      </c>
      <c r="Z12" s="7" t="n">
        <v>17</v>
      </c>
      <c r="AA12" s="6" t="n">
        <v>0.75</v>
      </c>
      <c r="AB12" s="6" t="n">
        <v>0.75</v>
      </c>
      <c r="AC12" s="6" t="n">
        <v>0.75</v>
      </c>
      <c r="AD12" s="6" t="n">
        <f aca="false">AVERAGE(AA12:AC12)</f>
        <v>0.75</v>
      </c>
      <c r="AE12" s="6" t="n">
        <f aca="false">SQRT(0.04^2+((AB12-AD12)^2+(AC12-AD12)^2+(AA12-AD12)^2)/6)</f>
        <v>0.04</v>
      </c>
    </row>
    <row r="13" customFormat="false" ht="12.8" hidden="false" customHeight="false" outlineLevel="0" collapsed="false">
      <c r="B13" s="0" t="s">
        <v>18</v>
      </c>
      <c r="C13" s="0" t="n">
        <f aca="false">AVERAGE(C10:C12)</f>
        <v>0.783333333333333</v>
      </c>
      <c r="D13" s="0" t="n">
        <f aca="false">AVERAGE(D10:D12)</f>
        <v>0.75</v>
      </c>
      <c r="E13" s="0" t="n">
        <f aca="false">AVERAGE(E10:E12)</f>
        <v>0.733333333333333</v>
      </c>
      <c r="F13" s="0" t="n">
        <f aca="false">AVERAGE(F10:F12)</f>
        <v>0.75</v>
      </c>
      <c r="G13" s="0" t="n">
        <f aca="false">AVERAGE(G10:G12)</f>
        <v>0.766666666666667</v>
      </c>
      <c r="H13" s="0" t="n">
        <f aca="false">AVERAGE(H10:H12)</f>
        <v>0.633333333333333</v>
      </c>
      <c r="I13" s="0" t="n">
        <f aca="false">AVERAGE(I10:I12)</f>
        <v>0.766666666666667</v>
      </c>
      <c r="J13" s="0" t="n">
        <f aca="false">AVERAGE(J10:J12)</f>
        <v>0.633333333333333</v>
      </c>
      <c r="K13" s="0" t="n">
        <f aca="false">AVERAGE(K10:K12)</f>
        <v>0.85</v>
      </c>
      <c r="L13" s="0" t="n">
        <f aca="false">AVERAGE(L10:L12)</f>
        <v>0.733333333333333</v>
      </c>
      <c r="M13" s="0" t="n">
        <f aca="false">AVERAGE(M10:M12)</f>
        <v>0.766666666666667</v>
      </c>
      <c r="N13" s="0" t="n">
        <f aca="false">AVERAGE(N10:N12)</f>
        <v>0.683333333333333</v>
      </c>
      <c r="O13" s="0" t="n">
        <f aca="false">AVERAGE(O10:O12)</f>
        <v>0.766666666666667</v>
      </c>
      <c r="P13" s="0" t="n">
        <f aca="false">AVERAGE(P10:P12)</f>
        <v>0.75</v>
      </c>
      <c r="Q13" s="0" t="n">
        <f aca="false">AVERAGE(Q10:Q12)</f>
        <v>0.766666666666667</v>
      </c>
      <c r="R13" s="0" t="n">
        <f aca="false">AVERAGE(R10:R12)</f>
        <v>0.783333333333333</v>
      </c>
      <c r="U13" s="5" t="n">
        <v>13</v>
      </c>
      <c r="V13" s="6" t="n">
        <v>2.1</v>
      </c>
      <c r="W13" s="6" t="n">
        <v>2.15</v>
      </c>
      <c r="X13" s="6" t="n">
        <f aca="false">AVERAGE(V13:W13)</f>
        <v>2.125</v>
      </c>
      <c r="Y13" s="6" t="n">
        <f aca="false">SQRT(0.04^2+((V13-X13)^2+(W13-X13)^2)/2)</f>
        <v>0.047169905660283</v>
      </c>
      <c r="Z13" s="7" t="n">
        <v>18</v>
      </c>
      <c r="AA13" s="6" t="n">
        <v>0.75</v>
      </c>
      <c r="AB13" s="6" t="n">
        <v>0.7</v>
      </c>
      <c r="AC13" s="6" t="n">
        <v>0.75</v>
      </c>
      <c r="AD13" s="6" t="n">
        <f aca="false">AVERAGE(AA13:AC13)</f>
        <v>0.733333333333333</v>
      </c>
      <c r="AE13" s="6" t="n">
        <f aca="false">SQRT(0.04^2+((AB13-AD13)^2+(AC13-AD13)^2+(AA13-AD13)^2)/6)</f>
        <v>0.0433333333333333</v>
      </c>
    </row>
    <row r="14" customFormat="false" ht="12.8" hidden="false" customHeight="false" outlineLevel="0" collapsed="false">
      <c r="U14" s="5" t="n">
        <v>14</v>
      </c>
      <c r="V14" s="6" t="n">
        <v>2</v>
      </c>
      <c r="W14" s="6" t="n">
        <v>2.1</v>
      </c>
      <c r="X14" s="6" t="n">
        <f aca="false">AVERAGE(V14:W14)</f>
        <v>2.05</v>
      </c>
      <c r="Y14" s="6" t="n">
        <f aca="false">SQRT(0.04^2+((V14-X14)^2+(W14-X14)^2)/2)</f>
        <v>0.0640312423743285</v>
      </c>
      <c r="Z14" s="7" t="n">
        <v>19</v>
      </c>
      <c r="AA14" s="6" t="n">
        <v>0.75</v>
      </c>
      <c r="AB14" s="6" t="n">
        <v>0.75</v>
      </c>
      <c r="AC14" s="6" t="n">
        <v>0.75</v>
      </c>
      <c r="AD14" s="6" t="n">
        <f aca="false">AVERAGE(AA14:AC14)</f>
        <v>0.75</v>
      </c>
      <c r="AE14" s="6" t="n">
        <f aca="false">SQRT(0.04^2+((AB14-AD14)^2+(AC14-AD14)^2+(AA14-AD14)^2)/6)</f>
        <v>0.04</v>
      </c>
    </row>
    <row r="15" customFormat="false" ht="12.8" hidden="false" customHeight="false" outlineLevel="0" collapsed="false">
      <c r="U15" s="5" t="n">
        <v>21</v>
      </c>
      <c r="V15" s="6" t="n">
        <v>2.1</v>
      </c>
      <c r="W15" s="6" t="n">
        <v>2.1</v>
      </c>
      <c r="X15" s="6" t="n">
        <f aca="false">AVERAGE(V15:W15)</f>
        <v>2.1</v>
      </c>
      <c r="Y15" s="6" t="n">
        <f aca="false">SQRT(0.04^2+((V15-X15)^2+(W15-X15)^2)/2)</f>
        <v>0.04</v>
      </c>
      <c r="Z15" s="7" t="n">
        <v>26</v>
      </c>
      <c r="AA15" s="6" t="n">
        <v>0.75</v>
      </c>
      <c r="AB15" s="6" t="n">
        <v>0.75</v>
      </c>
      <c r="AC15" s="6" t="n">
        <v>0.8</v>
      </c>
      <c r="AD15" s="6" t="n">
        <f aca="false">AVERAGE(AA15:AC15)</f>
        <v>0.766666666666667</v>
      </c>
      <c r="AE15" s="6" t="n">
        <f aca="false">SQRT(0.04^2+((AB15-AD15)^2+(AC15-AD15)^2+(AA15-AD15)^2)/6)</f>
        <v>0.0433333333333333</v>
      </c>
    </row>
    <row r="16" customFormat="false" ht="12.8" hidden="false" customHeight="false" outlineLevel="0" collapsed="false">
      <c r="A16" s="0" t="s">
        <v>17</v>
      </c>
      <c r="B16" s="0" t="s">
        <v>21</v>
      </c>
      <c r="C16" s="0" t="s">
        <v>22</v>
      </c>
      <c r="D16" s="0" t="s">
        <v>18</v>
      </c>
      <c r="E16" s="4" t="s">
        <v>19</v>
      </c>
      <c r="F16" s="0" t="n">
        <v>1</v>
      </c>
      <c r="G16" s="0" t="n">
        <v>2</v>
      </c>
      <c r="H16" s="0" t="n">
        <v>3</v>
      </c>
      <c r="I16" s="0" t="s">
        <v>18</v>
      </c>
      <c r="U16" s="5" t="n">
        <v>22</v>
      </c>
      <c r="V16" s="6" t="n">
        <v>2.15</v>
      </c>
      <c r="W16" s="6" t="n">
        <v>2.15</v>
      </c>
      <c r="X16" s="6" t="n">
        <f aca="false">AVERAGE(V16:W16)</f>
        <v>2.15</v>
      </c>
      <c r="Y16" s="6" t="n">
        <f aca="false">SQRT(0.04^2+((V16-X16)^2+(W16-X16)^2)/2)</f>
        <v>0.04</v>
      </c>
      <c r="Z16" s="7" t="n">
        <v>27</v>
      </c>
      <c r="AA16" s="6" t="n">
        <v>0.65</v>
      </c>
      <c r="AB16" s="6" t="n">
        <v>0.6</v>
      </c>
      <c r="AC16" s="6" t="n">
        <v>0.65</v>
      </c>
      <c r="AD16" s="6" t="n">
        <f aca="false">AVERAGE(AA16:AC16)</f>
        <v>0.633333333333333</v>
      </c>
      <c r="AE16" s="6" t="n">
        <f aca="false">SQRT(0.04^2+((AB16-AD16)^2+(AC16-AD16)^2+(AA16-AD16)^2)/6)</f>
        <v>0.0433333333333333</v>
      </c>
    </row>
    <row r="17" customFormat="false" ht="12.8" hidden="false" customHeight="false" outlineLevel="0" collapsed="false">
      <c r="A17" s="5" t="n">
        <v>11</v>
      </c>
      <c r="B17" s="6" t="n">
        <f aca="false">1+0.75+0.3</f>
        <v>2.05</v>
      </c>
      <c r="C17" s="6" t="n">
        <f aca="false">0.55+1+0.45</f>
        <v>2</v>
      </c>
      <c r="D17" s="6" t="n">
        <f aca="false">AVERAGE(B17:C17)</f>
        <v>2.025</v>
      </c>
      <c r="E17" s="7" t="n">
        <v>16</v>
      </c>
      <c r="F17" s="6" t="n">
        <v>0.8</v>
      </c>
      <c r="G17" s="6" t="n">
        <v>0.8</v>
      </c>
      <c r="H17" s="6" t="n">
        <v>0.75</v>
      </c>
      <c r="I17" s="0" t="n">
        <f aca="false">AVERAGE(F17:H17)</f>
        <v>0.783333333333333</v>
      </c>
      <c r="U17" s="5" t="n">
        <v>23</v>
      </c>
      <c r="V17" s="6" t="n">
        <v>2.1</v>
      </c>
      <c r="W17" s="6" t="n">
        <v>2.1</v>
      </c>
      <c r="X17" s="6" t="n">
        <f aca="false">AVERAGE(V17:W17)</f>
        <v>2.1</v>
      </c>
      <c r="Y17" s="6" t="n">
        <f aca="false">SQRT(0.04^2+((V17-X17)^2+(W17-X17)^2)/2)</f>
        <v>0.04</v>
      </c>
      <c r="Z17" s="7" t="n">
        <v>28</v>
      </c>
      <c r="AA17" s="6" t="n">
        <v>0.8</v>
      </c>
      <c r="AB17" s="6" t="n">
        <v>0.75</v>
      </c>
      <c r="AC17" s="6" t="n">
        <v>0.75</v>
      </c>
      <c r="AD17" s="6" t="n">
        <f aca="false">AVERAGE(AA17:AC17)</f>
        <v>0.766666666666667</v>
      </c>
      <c r="AE17" s="6" t="n">
        <f aca="false">SQRT(0.04^2+((AB17-AD17)^2+(AC17-AD17)^2+(AA17-AD17)^2)/6)</f>
        <v>0.0433333333333333</v>
      </c>
    </row>
    <row r="18" customFormat="false" ht="12.8" hidden="false" customHeight="false" outlineLevel="0" collapsed="false">
      <c r="A18" s="5" t="n">
        <v>12</v>
      </c>
      <c r="B18" s="6" t="n">
        <v>2</v>
      </c>
      <c r="C18" s="6" t="n">
        <v>2.1</v>
      </c>
      <c r="D18" s="6" t="n">
        <f aca="false">AVERAGE(B18:C18)</f>
        <v>2.05</v>
      </c>
      <c r="E18" s="7" t="n">
        <v>17</v>
      </c>
      <c r="F18" s="6" t="n">
        <v>0.75</v>
      </c>
      <c r="G18" s="6" t="n">
        <v>0.75</v>
      </c>
      <c r="H18" s="6" t="n">
        <v>0.75</v>
      </c>
      <c r="I18" s="0" t="n">
        <f aca="false">AVERAGE(F18:H18)</f>
        <v>0.75</v>
      </c>
      <c r="U18" s="5" t="n">
        <v>24</v>
      </c>
      <c r="V18" s="6" t="n">
        <v>2.1</v>
      </c>
      <c r="W18" s="6" t="n">
        <v>2.15</v>
      </c>
      <c r="X18" s="6" t="n">
        <f aca="false">AVERAGE(V18:W18)</f>
        <v>2.125</v>
      </c>
      <c r="Y18" s="6" t="n">
        <f aca="false">SQRT(0.04^2+((V18-X18)^2+(W18-X18)^2)/2)</f>
        <v>0.047169905660283</v>
      </c>
      <c r="Z18" s="7" t="n">
        <v>29</v>
      </c>
      <c r="AA18" s="6" t="n">
        <v>0.65</v>
      </c>
      <c r="AB18" s="6" t="n">
        <v>0.6</v>
      </c>
      <c r="AC18" s="6" t="n">
        <v>0.65</v>
      </c>
      <c r="AD18" s="6" t="n">
        <f aca="false">AVERAGE(AA18:AC18)</f>
        <v>0.633333333333333</v>
      </c>
      <c r="AE18" s="6" t="n">
        <f aca="false">SQRT(0.04^2+((AB18-AD18)^2+(AC18-AD18)^2+(AA18-AD18)^2)/6)</f>
        <v>0.0433333333333333</v>
      </c>
    </row>
    <row r="19" customFormat="false" ht="12.8" hidden="false" customHeight="false" outlineLevel="0" collapsed="false">
      <c r="A19" s="5" t="n">
        <v>13</v>
      </c>
      <c r="B19" s="6" t="n">
        <v>2.1</v>
      </c>
      <c r="C19" s="6" t="n">
        <v>2.15</v>
      </c>
      <c r="D19" s="6" t="n">
        <f aca="false">AVERAGE(B19:C19)</f>
        <v>2.125</v>
      </c>
      <c r="E19" s="7" t="n">
        <v>18</v>
      </c>
      <c r="F19" s="6" t="n">
        <v>0.75</v>
      </c>
      <c r="G19" s="6" t="n">
        <v>0.7</v>
      </c>
      <c r="H19" s="6" t="n">
        <v>0.75</v>
      </c>
      <c r="I19" s="0" t="n">
        <f aca="false">AVERAGE(F19:H19)</f>
        <v>0.733333333333333</v>
      </c>
      <c r="U19" s="5" t="n">
        <v>31</v>
      </c>
      <c r="V19" s="6" t="n">
        <v>2</v>
      </c>
      <c r="W19" s="6" t="n">
        <v>2</v>
      </c>
      <c r="X19" s="6" t="n">
        <f aca="false">AVERAGE(V19:W19)</f>
        <v>2</v>
      </c>
      <c r="Y19" s="6" t="n">
        <f aca="false">SQRT(0.04^2+((V19-X19)^2+(W19-X19)^2)/2)</f>
        <v>0.04</v>
      </c>
      <c r="Z19" s="7" t="n">
        <f aca="false">U19+5</f>
        <v>36</v>
      </c>
      <c r="AA19" s="6" t="n">
        <v>0.85</v>
      </c>
      <c r="AB19" s="6" t="n">
        <v>0.8</v>
      </c>
      <c r="AC19" s="6" t="n">
        <v>0.9</v>
      </c>
      <c r="AD19" s="6" t="n">
        <f aca="false">AVERAGE(AA19:AC19)</f>
        <v>0.85</v>
      </c>
      <c r="AE19" s="6" t="n">
        <f aca="false">SQRT(0.04^2+((AB19-AD19)^2+(AC19-AD19)^2+(AA19-AD19)^2)/6)</f>
        <v>0.0493288286231625</v>
      </c>
    </row>
    <row r="20" customFormat="false" ht="12.8" hidden="false" customHeight="false" outlineLevel="0" collapsed="false">
      <c r="A20" s="5" t="n">
        <v>14</v>
      </c>
      <c r="B20" s="6" t="n">
        <v>2</v>
      </c>
      <c r="C20" s="6" t="n">
        <v>2.1</v>
      </c>
      <c r="D20" s="6" t="n">
        <f aca="false">AVERAGE(B20:C20)</f>
        <v>2.05</v>
      </c>
      <c r="E20" s="7" t="n">
        <v>19</v>
      </c>
      <c r="F20" s="6" t="n">
        <v>0.75</v>
      </c>
      <c r="G20" s="6" t="n">
        <v>0.75</v>
      </c>
      <c r="H20" s="6" t="n">
        <v>0.75</v>
      </c>
      <c r="I20" s="0" t="n">
        <f aca="false">AVERAGE(F20:H20)</f>
        <v>0.75</v>
      </c>
      <c r="U20" s="5" t="n">
        <v>32</v>
      </c>
      <c r="V20" s="6" t="n">
        <v>2.1</v>
      </c>
      <c r="W20" s="6" t="n">
        <v>2.05</v>
      </c>
      <c r="X20" s="6" t="n">
        <f aca="false">AVERAGE(V20:W20)</f>
        <v>2.075</v>
      </c>
      <c r="Y20" s="6" t="n">
        <f aca="false">SQRT(0.04^2+((V20-X20)^2+(W20-X20)^2)/2)</f>
        <v>0.0471699056602831</v>
      </c>
      <c r="Z20" s="7" t="n">
        <f aca="false">U20+5</f>
        <v>37</v>
      </c>
      <c r="AA20" s="6" t="n">
        <v>0.75</v>
      </c>
      <c r="AB20" s="6" t="n">
        <v>0.75</v>
      </c>
      <c r="AC20" s="6" t="n">
        <v>0.7</v>
      </c>
      <c r="AD20" s="6" t="n">
        <f aca="false">AVERAGE(AA20:AC20)</f>
        <v>0.733333333333333</v>
      </c>
      <c r="AE20" s="6" t="n">
        <f aca="false">SQRT(0.04^2+((AB20-AD20)^2+(AC20-AD20)^2+(AA20-AD20)^2)/6)</f>
        <v>0.0433333333333333</v>
      </c>
    </row>
    <row r="21" customFormat="false" ht="12.8" hidden="false" customHeight="false" outlineLevel="0" collapsed="false">
      <c r="A21" s="5" t="n">
        <v>21</v>
      </c>
      <c r="B21" s="6" t="n">
        <v>2.1</v>
      </c>
      <c r="C21" s="6" t="n">
        <v>2.1</v>
      </c>
      <c r="D21" s="6" t="n">
        <f aca="false">AVERAGE(B21:C21)</f>
        <v>2.1</v>
      </c>
      <c r="E21" s="7" t="n">
        <v>26</v>
      </c>
      <c r="F21" s="6" t="n">
        <v>0.75</v>
      </c>
      <c r="G21" s="6" t="n">
        <v>0.75</v>
      </c>
      <c r="H21" s="6" t="n">
        <v>0.8</v>
      </c>
      <c r="I21" s="0" t="n">
        <f aca="false">AVERAGE(F21:H21)</f>
        <v>0.766666666666667</v>
      </c>
      <c r="U21" s="5" t="n">
        <v>33</v>
      </c>
      <c r="V21" s="6" t="n">
        <v>2.1</v>
      </c>
      <c r="W21" s="6" t="n">
        <v>2</v>
      </c>
      <c r="X21" s="6" t="n">
        <f aca="false">AVERAGE(V21:W21)</f>
        <v>2.05</v>
      </c>
      <c r="Y21" s="6" t="n">
        <f aca="false">SQRT(0.04^2+((V21-X21)^2+(W21-X21)^2)/2)</f>
        <v>0.0640312423743285</v>
      </c>
      <c r="Z21" s="7" t="n">
        <f aca="false">U21+5</f>
        <v>38</v>
      </c>
      <c r="AA21" s="6" t="n">
        <v>0.8</v>
      </c>
      <c r="AB21" s="6" t="n">
        <v>0.75</v>
      </c>
      <c r="AC21" s="6" t="n">
        <v>0.75</v>
      </c>
      <c r="AD21" s="6" t="n">
        <f aca="false">AVERAGE(AA21:AC21)</f>
        <v>0.766666666666667</v>
      </c>
      <c r="AE21" s="6" t="n">
        <f aca="false">SQRT(0.04^2+((AB21-AD21)^2+(AC21-AD21)^2+(AA21-AD21)^2)/6)</f>
        <v>0.0433333333333333</v>
      </c>
    </row>
    <row r="22" customFormat="false" ht="12.8" hidden="false" customHeight="false" outlineLevel="0" collapsed="false">
      <c r="A22" s="5" t="n">
        <v>22</v>
      </c>
      <c r="B22" s="6" t="n">
        <v>2.15</v>
      </c>
      <c r="C22" s="6" t="n">
        <v>2.15</v>
      </c>
      <c r="D22" s="6" t="n">
        <f aca="false">AVERAGE(B22:C22)</f>
        <v>2.15</v>
      </c>
      <c r="E22" s="7" t="n">
        <v>27</v>
      </c>
      <c r="F22" s="6" t="n">
        <v>0.65</v>
      </c>
      <c r="G22" s="6" t="n">
        <v>0.6</v>
      </c>
      <c r="H22" s="6" t="n">
        <v>0.65</v>
      </c>
      <c r="I22" s="0" t="n">
        <f aca="false">AVERAGE(F22:H22)</f>
        <v>0.633333333333333</v>
      </c>
      <c r="U22" s="5" t="n">
        <v>34</v>
      </c>
      <c r="V22" s="6" t="n">
        <v>2</v>
      </c>
      <c r="W22" s="6" t="n">
        <v>2.05</v>
      </c>
      <c r="X22" s="6" t="n">
        <f aca="false">AVERAGE(V22:W22)</f>
        <v>2.025</v>
      </c>
      <c r="Y22" s="6" t="n">
        <f aca="false">SQRT(0.04^2+((V22-X22)^2+(W22-X22)^2)/2)</f>
        <v>0.047169905660283</v>
      </c>
      <c r="Z22" s="7" t="n">
        <f aca="false">U22+5</f>
        <v>39</v>
      </c>
      <c r="AA22" s="6" t="n">
        <v>0.7</v>
      </c>
      <c r="AB22" s="6" t="n">
        <v>0.65</v>
      </c>
      <c r="AC22" s="6" t="n">
        <v>0.7</v>
      </c>
      <c r="AD22" s="6" t="n">
        <f aca="false">AVERAGE(AA22:AC22)</f>
        <v>0.683333333333333</v>
      </c>
      <c r="AE22" s="6" t="n">
        <f aca="false">SQRT(0.04^2+((AB22-AD22)^2+(AC22-AD22)^2+(AA22-AD22)^2)/6)</f>
        <v>0.0433333333333333</v>
      </c>
    </row>
    <row r="23" customFormat="false" ht="12.8" hidden="false" customHeight="false" outlineLevel="0" collapsed="false">
      <c r="A23" s="5" t="n">
        <v>23</v>
      </c>
      <c r="B23" s="6" t="n">
        <v>2.1</v>
      </c>
      <c r="C23" s="6" t="n">
        <v>2.1</v>
      </c>
      <c r="D23" s="6" t="n">
        <f aca="false">AVERAGE(B23:C23)</f>
        <v>2.1</v>
      </c>
      <c r="E23" s="7" t="n">
        <v>28</v>
      </c>
      <c r="F23" s="6" t="n">
        <v>0.8</v>
      </c>
      <c r="G23" s="6" t="n">
        <v>0.75</v>
      </c>
      <c r="H23" s="6" t="n">
        <v>0.75</v>
      </c>
      <c r="I23" s="0" t="n">
        <f aca="false">AVERAGE(F23:H23)</f>
        <v>0.766666666666667</v>
      </c>
      <c r="U23" s="5" t="n">
        <v>41</v>
      </c>
      <c r="V23" s="6" t="n">
        <v>2.15</v>
      </c>
      <c r="W23" s="6" t="n">
        <v>2.15</v>
      </c>
      <c r="X23" s="6" t="n">
        <f aca="false">AVERAGE(V23:W23)</f>
        <v>2.15</v>
      </c>
      <c r="Y23" s="6" t="n">
        <f aca="false">SQRT(0.04^2+((V23-X23)^2+(W23-X23)^2)/2)</f>
        <v>0.04</v>
      </c>
      <c r="Z23" s="7" t="n">
        <f aca="false">U23+5</f>
        <v>46</v>
      </c>
      <c r="AA23" s="6" t="n">
        <v>0.75</v>
      </c>
      <c r="AB23" s="6" t="n">
        <v>0.8</v>
      </c>
      <c r="AC23" s="6" t="n">
        <v>0.75</v>
      </c>
      <c r="AD23" s="6" t="n">
        <f aca="false">AVERAGE(AA23:AC23)</f>
        <v>0.766666666666667</v>
      </c>
      <c r="AE23" s="6" t="n">
        <f aca="false">SQRT(0.04^2+((AB23-AD23)^2+(AC23-AD23)^2+(AA23-AD23)^2)/6)</f>
        <v>0.0433333333333333</v>
      </c>
    </row>
    <row r="24" customFormat="false" ht="12.8" hidden="false" customHeight="false" outlineLevel="0" collapsed="false">
      <c r="A24" s="5" t="n">
        <v>24</v>
      </c>
      <c r="B24" s="6" t="n">
        <v>2.1</v>
      </c>
      <c r="C24" s="6" t="n">
        <v>2.15</v>
      </c>
      <c r="D24" s="6" t="n">
        <f aca="false">AVERAGE(B24:C24)</f>
        <v>2.125</v>
      </c>
      <c r="E24" s="7" t="n">
        <v>29</v>
      </c>
      <c r="F24" s="6" t="n">
        <v>0.65</v>
      </c>
      <c r="G24" s="6" t="n">
        <v>0.6</v>
      </c>
      <c r="H24" s="6" t="n">
        <v>0.65</v>
      </c>
      <c r="I24" s="0" t="n">
        <f aca="false">AVERAGE(F24:H24)</f>
        <v>0.633333333333333</v>
      </c>
      <c r="U24" s="5" t="n">
        <v>42</v>
      </c>
      <c r="V24" s="6" t="n">
        <v>2.1</v>
      </c>
      <c r="W24" s="6" t="n">
        <v>2.1</v>
      </c>
      <c r="X24" s="6" t="n">
        <f aca="false">AVERAGE(V24:W24)</f>
        <v>2.1</v>
      </c>
      <c r="Y24" s="6" t="n">
        <f aca="false">SQRT(0.04^2+((V24-X24)^2+(W24-X24)^2)/2)</f>
        <v>0.04</v>
      </c>
      <c r="Z24" s="7" t="n">
        <f aca="false">U24+5</f>
        <v>47</v>
      </c>
      <c r="AA24" s="6" t="n">
        <v>0.8</v>
      </c>
      <c r="AB24" s="6" t="n">
        <v>0.7</v>
      </c>
      <c r="AC24" s="6" t="n">
        <v>0.75</v>
      </c>
      <c r="AD24" s="6" t="n">
        <f aca="false">AVERAGE(AA24:AC24)</f>
        <v>0.75</v>
      </c>
      <c r="AE24" s="6" t="n">
        <f aca="false">SQRT(0.04^2+((AB24-AD24)^2+(AC24-AD24)^2+(AA24-AD24)^2)/6)</f>
        <v>0.0493288286231625</v>
      </c>
    </row>
    <row r="25" customFormat="false" ht="12.8" hidden="false" customHeight="false" outlineLevel="0" collapsed="false">
      <c r="A25" s="5" t="n">
        <v>31</v>
      </c>
      <c r="B25" s="6" t="n">
        <v>2</v>
      </c>
      <c r="C25" s="6" t="n">
        <v>2</v>
      </c>
      <c r="D25" s="6" t="n">
        <f aca="false">AVERAGE(B25:C25)</f>
        <v>2</v>
      </c>
      <c r="E25" s="7" t="n">
        <f aca="false">A25+5</f>
        <v>36</v>
      </c>
      <c r="F25" s="6" t="n">
        <v>0.85</v>
      </c>
      <c r="G25" s="6" t="n">
        <v>0.8</v>
      </c>
      <c r="H25" s="6" t="n">
        <v>0.9</v>
      </c>
      <c r="I25" s="0" t="n">
        <f aca="false">AVERAGE(F25:H25)</f>
        <v>0.85</v>
      </c>
      <c r="U25" s="5" t="n">
        <v>45</v>
      </c>
      <c r="V25" s="6" t="n">
        <v>2.1</v>
      </c>
      <c r="W25" s="6" t="n">
        <v>2.1</v>
      </c>
      <c r="X25" s="6" t="n">
        <f aca="false">AVERAGE(V25:W25)</f>
        <v>2.1</v>
      </c>
      <c r="Y25" s="6" t="n">
        <f aca="false">SQRT(0.04^2+((V25-X25)^2+(W25-X25)^2)/2)</f>
        <v>0.04</v>
      </c>
      <c r="Z25" s="7" t="n">
        <v>48</v>
      </c>
      <c r="AA25" s="6" t="n">
        <v>0.8</v>
      </c>
      <c r="AB25" s="6" t="n">
        <v>0.75</v>
      </c>
      <c r="AC25" s="6" t="n">
        <v>0.75</v>
      </c>
      <c r="AD25" s="6" t="n">
        <f aca="false">AVERAGE(AA25:AC25)</f>
        <v>0.766666666666667</v>
      </c>
      <c r="AE25" s="6" t="n">
        <f aca="false">SQRT(0.04^2+((AB25-AD25)^2+(AC25-AD25)^2+(AA25-AD25)^2)/6)</f>
        <v>0.0433333333333333</v>
      </c>
    </row>
    <row r="26" customFormat="false" ht="12.8" hidden="false" customHeight="false" outlineLevel="0" collapsed="false">
      <c r="A26" s="5" t="n">
        <v>32</v>
      </c>
      <c r="B26" s="6" t="n">
        <v>2.1</v>
      </c>
      <c r="C26" s="6" t="n">
        <v>2.05</v>
      </c>
      <c r="D26" s="6" t="n">
        <f aca="false">AVERAGE(B26:C26)</f>
        <v>2.075</v>
      </c>
      <c r="E26" s="7" t="n">
        <f aca="false">A26+5</f>
        <v>37</v>
      </c>
      <c r="F26" s="6" t="n">
        <v>0.75</v>
      </c>
      <c r="G26" s="6" t="n">
        <v>0.75</v>
      </c>
      <c r="H26" s="6" t="n">
        <v>0.7</v>
      </c>
      <c r="I26" s="0" t="n">
        <f aca="false">AVERAGE(F26:H26)</f>
        <v>0.733333333333333</v>
      </c>
      <c r="U26" s="5" t="n">
        <v>410</v>
      </c>
      <c r="V26" s="6" t="n">
        <v>2.1</v>
      </c>
      <c r="W26" s="6" t="n">
        <v>2.15</v>
      </c>
      <c r="X26" s="6" t="n">
        <f aca="false">AVERAGE(V26:W26)</f>
        <v>2.125</v>
      </c>
      <c r="Y26" s="6" t="n">
        <f aca="false">SQRT(0.04^2+((V26-X26)^2+(W26-X26)^2)/2)</f>
        <v>0.047169905660283</v>
      </c>
      <c r="Z26" s="7" t="n">
        <v>49</v>
      </c>
      <c r="AA26" s="6" t="n">
        <v>0.8</v>
      </c>
      <c r="AB26" s="6" t="n">
        <v>0.8</v>
      </c>
      <c r="AC26" s="6" t="n">
        <v>0.75</v>
      </c>
      <c r="AD26" s="6" t="n">
        <f aca="false">AVERAGE(AA26:AC26)</f>
        <v>0.783333333333333</v>
      </c>
      <c r="AE26" s="6" t="n">
        <f aca="false">SQRT(0.04^2+((AB26-AD26)^2+(AC26-AD26)^2+(AA26-AD26)^2)/6)</f>
        <v>0.0433333333333333</v>
      </c>
    </row>
    <row r="27" customFormat="false" ht="12.8" hidden="false" customHeight="false" outlineLevel="0" collapsed="false">
      <c r="A27" s="5" t="n">
        <v>33</v>
      </c>
      <c r="B27" s="6" t="n">
        <v>2.1</v>
      </c>
      <c r="C27" s="6" t="n">
        <v>2</v>
      </c>
      <c r="D27" s="6" t="n">
        <f aca="false">AVERAGE(B27:C27)</f>
        <v>2.05</v>
      </c>
      <c r="E27" s="7" t="n">
        <f aca="false">A27+5</f>
        <v>38</v>
      </c>
      <c r="F27" s="6" t="n">
        <v>0.8</v>
      </c>
      <c r="G27" s="6" t="n">
        <v>0.75</v>
      </c>
      <c r="H27" s="6" t="n">
        <v>0.75</v>
      </c>
      <c r="I27" s="0" t="n">
        <f aca="false">AVERAGE(F27:H27)</f>
        <v>0.766666666666667</v>
      </c>
    </row>
    <row r="28" customFormat="false" ht="12.8" hidden="false" customHeight="false" outlineLevel="0" collapsed="false">
      <c r="A28" s="5" t="n">
        <v>34</v>
      </c>
      <c r="B28" s="6" t="n">
        <v>2</v>
      </c>
      <c r="C28" s="6" t="n">
        <v>2.05</v>
      </c>
      <c r="D28" s="6" t="n">
        <f aca="false">AVERAGE(B28:C28)</f>
        <v>2.025</v>
      </c>
      <c r="E28" s="7" t="n">
        <f aca="false">A28+5</f>
        <v>39</v>
      </c>
      <c r="F28" s="6" t="n">
        <v>0.7</v>
      </c>
      <c r="G28" s="6" t="n">
        <v>0.65</v>
      </c>
      <c r="H28" s="6" t="n">
        <v>0.7</v>
      </c>
      <c r="I28" s="0" t="n">
        <f aca="false">AVERAGE(F28:H28)</f>
        <v>0.683333333333333</v>
      </c>
    </row>
    <row r="29" customFormat="false" ht="12.8" hidden="false" customHeight="false" outlineLevel="0" collapsed="false">
      <c r="A29" s="5" t="n">
        <v>41</v>
      </c>
      <c r="B29" s="6" t="n">
        <v>2.15</v>
      </c>
      <c r="C29" s="6" t="n">
        <v>2.15</v>
      </c>
      <c r="D29" s="6" t="n">
        <f aca="false">AVERAGE(B29:C29)</f>
        <v>2.15</v>
      </c>
      <c r="E29" s="7" t="n">
        <f aca="false">A29+5</f>
        <v>46</v>
      </c>
      <c r="F29" s="6" t="n">
        <v>0.75</v>
      </c>
      <c r="G29" s="6" t="n">
        <v>0.8</v>
      </c>
      <c r="H29" s="6" t="n">
        <v>0.75</v>
      </c>
      <c r="I29" s="0" t="n">
        <f aca="false">AVERAGE(F29:H29)</f>
        <v>0.766666666666667</v>
      </c>
    </row>
    <row r="30" customFormat="false" ht="12.8" hidden="false" customHeight="false" outlineLevel="0" collapsed="false">
      <c r="A30" s="5" t="n">
        <v>42</v>
      </c>
      <c r="B30" s="6" t="n">
        <v>2.1</v>
      </c>
      <c r="C30" s="6" t="n">
        <v>2.1</v>
      </c>
      <c r="D30" s="6" t="n">
        <f aca="false">AVERAGE(B30:C30)</f>
        <v>2.1</v>
      </c>
      <c r="E30" s="7" t="n">
        <f aca="false">A30+5</f>
        <v>47</v>
      </c>
      <c r="F30" s="6" t="n">
        <v>0.8</v>
      </c>
      <c r="G30" s="6" t="n">
        <v>0.7</v>
      </c>
      <c r="H30" s="6" t="n">
        <v>0.75</v>
      </c>
      <c r="I30" s="0" t="n">
        <f aca="false">AVERAGE(F30:H30)</f>
        <v>0.75</v>
      </c>
    </row>
    <row r="31" customFormat="false" ht="12.8" hidden="false" customHeight="false" outlineLevel="0" collapsed="false">
      <c r="A31" s="5" t="n">
        <v>45</v>
      </c>
      <c r="B31" s="6" t="n">
        <v>2.1</v>
      </c>
      <c r="C31" s="6" t="n">
        <v>2.1</v>
      </c>
      <c r="D31" s="6" t="n">
        <f aca="false">AVERAGE(B31:C31)</f>
        <v>2.1</v>
      </c>
      <c r="E31" s="7" t="n">
        <v>48</v>
      </c>
      <c r="F31" s="6" t="n">
        <v>0.8</v>
      </c>
      <c r="G31" s="6" t="n">
        <v>0.75</v>
      </c>
      <c r="H31" s="6" t="n">
        <v>0.75</v>
      </c>
      <c r="I31" s="0" t="n">
        <f aca="false">AVERAGE(F31:H31)</f>
        <v>0.766666666666667</v>
      </c>
    </row>
    <row r="32" customFormat="false" ht="12.8" hidden="false" customHeight="false" outlineLevel="0" collapsed="false">
      <c r="A32" s="5" t="n">
        <v>410</v>
      </c>
      <c r="B32" s="6" t="n">
        <v>2.1</v>
      </c>
      <c r="C32" s="6" t="n">
        <v>2.15</v>
      </c>
      <c r="D32" s="6" t="n">
        <f aca="false">AVERAGE(B32:C32)</f>
        <v>2.125</v>
      </c>
      <c r="E32" s="7" t="n">
        <v>49</v>
      </c>
      <c r="F32" s="6" t="n">
        <v>0.8</v>
      </c>
      <c r="G32" s="6" t="n">
        <v>0.8</v>
      </c>
      <c r="H32" s="6" t="n">
        <v>0.75</v>
      </c>
      <c r="I32" s="0" t="n">
        <f aca="false">AVERAGE(F32:H32)</f>
        <v>0.783333333333333</v>
      </c>
    </row>
  </sheetData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false" hidden="false" outlineLevel="0" max="3" min="3" style="5" width="11.52"/>
    <col collapsed="false" customWidth="false" hidden="false" outlineLevel="0" max="4" min="4" style="0" width="11.52"/>
    <col collapsed="false" customWidth="false" hidden="false" outlineLevel="0" max="5" min="5" style="5" width="11.52"/>
    <col collapsed="false" customWidth="false" hidden="false" outlineLevel="0" max="6" min="6" style="0" width="11.52"/>
    <col collapsed="false" customWidth="false" hidden="false" outlineLevel="0" max="7" min="7" style="8" width="11.52"/>
    <col collapsed="false" customWidth="false" hidden="false" outlineLevel="0" max="8" min="8" style="0" width="11.52"/>
    <col collapsed="false" customWidth="false" hidden="false" outlineLevel="0" max="9" min="9" style="5" width="11.52"/>
    <col collapsed="false" customWidth="false" hidden="false" outlineLevel="0" max="10" min="10" style="0" width="11.52"/>
    <col collapsed="false" customWidth="false" hidden="false" outlineLevel="0" max="11" min="11" style="8" width="11.52"/>
    <col collapsed="false" customWidth="false" hidden="false" outlineLevel="0" max="13" min="12" style="0" width="11.52"/>
    <col collapsed="false" customWidth="false" hidden="false" outlineLevel="0" max="14" min="14" style="5" width="11.52"/>
    <col collapsed="false" customWidth="false" hidden="false" outlineLevel="0" max="16" min="15" style="0" width="11.52"/>
    <col collapsed="false" customWidth="false" hidden="false" outlineLevel="0" max="17" min="17" style="8" width="11.52"/>
    <col collapsed="false" customWidth="false" hidden="false" outlineLevel="0" max="19" min="18" style="0" width="11.52"/>
    <col collapsed="false" customWidth="false" hidden="false" outlineLevel="0" max="20" min="20" style="5" width="11.52"/>
    <col collapsed="false" customWidth="false" hidden="false" outlineLevel="0" max="22" min="21" style="0" width="11.52"/>
    <col collapsed="false" customWidth="false" hidden="false" outlineLevel="0" max="23" min="23" style="8" width="11.52"/>
    <col collapsed="false" customWidth="false" hidden="false" outlineLevel="0" max="25" min="24" style="0" width="11.52"/>
    <col collapsed="false" customWidth="false" hidden="false" outlineLevel="0" max="26" min="26" style="5" width="11.52"/>
    <col collapsed="false" customWidth="false" hidden="false" outlineLevel="0" max="1025" min="27" style="0" width="11.52"/>
  </cols>
  <sheetData>
    <row r="1" customFormat="false" ht="12.8" hidden="false" customHeight="false" outlineLevel="0" collapsed="false">
      <c r="D1" s="9" t="s">
        <v>23</v>
      </c>
      <c r="E1" s="9"/>
      <c r="F1" s="9"/>
      <c r="G1" s="9"/>
      <c r="H1" s="10" t="s">
        <v>24</v>
      </c>
      <c r="I1" s="10"/>
      <c r="J1" s="10"/>
      <c r="K1" s="10"/>
      <c r="L1" s="11" t="s">
        <v>17</v>
      </c>
      <c r="M1" s="11"/>
      <c r="N1" s="11"/>
      <c r="O1" s="11"/>
      <c r="P1" s="11"/>
      <c r="Q1" s="11"/>
      <c r="R1" s="11" t="s">
        <v>19</v>
      </c>
      <c r="S1" s="11"/>
      <c r="T1" s="11"/>
      <c r="U1" s="11"/>
      <c r="V1" s="11"/>
      <c r="W1" s="11"/>
      <c r="X1" s="11" t="s">
        <v>17</v>
      </c>
      <c r="Y1" s="11"/>
      <c r="Z1" s="11"/>
      <c r="AA1" s="11" t="s">
        <v>19</v>
      </c>
      <c r="AB1" s="11"/>
      <c r="AC1" s="11"/>
    </row>
    <row r="2" customFormat="false" ht="12.8" hidden="false" customHeight="false" outlineLevel="0" collapsed="false">
      <c r="A2" s="0" t="s">
        <v>25</v>
      </c>
      <c r="B2" s="0" t="s">
        <v>26</v>
      </c>
      <c r="C2" s="5" t="s">
        <v>27</v>
      </c>
      <c r="D2" s="0" t="s">
        <v>28</v>
      </c>
      <c r="E2" s="5" t="s">
        <v>29</v>
      </c>
      <c r="F2" s="0" t="s">
        <v>28</v>
      </c>
      <c r="G2" s="8" t="s">
        <v>29</v>
      </c>
      <c r="H2" s="0" t="s">
        <v>28</v>
      </c>
      <c r="I2" s="5" t="s">
        <v>29</v>
      </c>
      <c r="J2" s="0" t="s">
        <v>28</v>
      </c>
      <c r="K2" s="8" t="s">
        <v>29</v>
      </c>
      <c r="L2" s="0" t="s">
        <v>30</v>
      </c>
      <c r="M2" s="0" t="s">
        <v>31</v>
      </c>
      <c r="N2" s="5" t="s">
        <v>32</v>
      </c>
      <c r="O2" s="0" t="s">
        <v>30</v>
      </c>
      <c r="P2" s="0" t="s">
        <v>31</v>
      </c>
      <c r="Q2" s="8" t="s">
        <v>32</v>
      </c>
      <c r="R2" s="0" t="s">
        <v>30</v>
      </c>
      <c r="S2" s="0" t="s">
        <v>31</v>
      </c>
      <c r="T2" s="5" t="s">
        <v>32</v>
      </c>
      <c r="U2" s="0" t="s">
        <v>30</v>
      </c>
      <c r="V2" s="0" t="s">
        <v>31</v>
      </c>
      <c r="W2" s="8" t="s">
        <v>32</v>
      </c>
      <c r="X2" s="0" t="s">
        <v>33</v>
      </c>
      <c r="Y2" s="0" t="s">
        <v>34</v>
      </c>
      <c r="Z2" s="5" t="s">
        <v>35</v>
      </c>
      <c r="AA2" s="0" t="s">
        <v>33</v>
      </c>
      <c r="AB2" s="0" t="s">
        <v>34</v>
      </c>
      <c r="AC2" s="5" t="s">
        <v>35</v>
      </c>
    </row>
    <row r="3" customFormat="false" ht="12.8" hidden="false" customHeight="false" outlineLevel="0" collapsed="false">
      <c r="A3" s="12" t="n">
        <f aca="false">1000/(C3+273)</f>
        <v>3.35559209422503</v>
      </c>
      <c r="B3" s="12" t="n">
        <f aca="false">1.26+(C3-20)*(-0.01)/(44-20)</f>
        <v>1.2579125</v>
      </c>
      <c r="C3" s="0" t="n">
        <v>25.01</v>
      </c>
      <c r="D3" s="0" t="n">
        <v>21.78</v>
      </c>
      <c r="E3" s="5" t="n">
        <v>43.73</v>
      </c>
      <c r="F3" s="0" t="n">
        <v>22.05</v>
      </c>
      <c r="G3" s="8" t="n">
        <v>44.01</v>
      </c>
      <c r="H3" s="0" t="n">
        <v>30.4</v>
      </c>
      <c r="I3" s="5" t="n">
        <v>60.48</v>
      </c>
      <c r="J3" s="0" t="n">
        <v>33.1</v>
      </c>
      <c r="K3" s="8" t="n">
        <v>65.99</v>
      </c>
      <c r="L3" s="12" t="n">
        <f aca="false">10/D3</f>
        <v>0.459136822773186</v>
      </c>
      <c r="M3" s="12" t="n">
        <f aca="false">20/E3</f>
        <v>0.457351932311914</v>
      </c>
      <c r="N3" s="13" t="n">
        <f aca="false">AVERAGE(L3:M3)</f>
        <v>0.45824437754255</v>
      </c>
      <c r="O3" s="12" t="n">
        <f aca="false">10/F3</f>
        <v>0.453514739229025</v>
      </c>
      <c r="P3" s="12" t="n">
        <f aca="false">20/G3</f>
        <v>0.454442172233583</v>
      </c>
      <c r="Q3" s="14" t="n">
        <f aca="false">AVERAGE(O3:P3)</f>
        <v>0.453978455731304</v>
      </c>
      <c r="R3" s="12" t="n">
        <f aca="false">10/H3</f>
        <v>0.328947368421053</v>
      </c>
      <c r="S3" s="12" t="n">
        <f aca="false">20/I3</f>
        <v>0.330687830687831</v>
      </c>
      <c r="T3" s="13" t="n">
        <f aca="false">AVERAGE(R3:S3)</f>
        <v>0.329817599554442</v>
      </c>
      <c r="U3" s="12" t="n">
        <f aca="false">10/J3</f>
        <v>0.302114803625378</v>
      </c>
      <c r="V3" s="12" t="n">
        <f aca="false">20/K3</f>
        <v>0.303076223670253</v>
      </c>
      <c r="W3" s="14" t="n">
        <f aca="false">AVERAGE(U3:V3)</f>
        <v>0.302595513647815</v>
      </c>
      <c r="X3" s="0" t="n">
        <f aca="false">2/9*(2.5-B3)/N3*9.81*Лист2!C8^2/4</f>
        <v>6.05761410470756</v>
      </c>
      <c r="Y3" s="0" t="n">
        <f aca="false">2/9*(2.5-B3)/Q3*9.81*Лист2!D8^2/4</f>
        <v>6.26644413584798</v>
      </c>
      <c r="Z3" s="5" t="n">
        <f aca="false">LN((X3+Y3)/2)</f>
        <v>1.81840612594678</v>
      </c>
      <c r="AA3" s="0" t="n">
        <f aca="false">2/9*(7.8-B3)/T3*9.81*Лист2!C13^2/4</f>
        <v>6.6333397125558</v>
      </c>
      <c r="AB3" s="0" t="n">
        <f aca="false">2/9*(7.8-B3)/W3*9.81*Лист2!D13^2/4</f>
        <v>6.62785338434654</v>
      </c>
      <c r="AC3" s="5" t="n">
        <f aca="false">LN((AA3+AB3)/2)</f>
        <v>1.89169477729203</v>
      </c>
    </row>
    <row r="4" customFormat="false" ht="12.8" hidden="false" customHeight="false" outlineLevel="0" collapsed="false">
      <c r="A4" s="12" t="n">
        <f aca="false">1000/(C4+273)</f>
        <v>3.2986970146792</v>
      </c>
      <c r="B4" s="12" t="n">
        <f aca="false">1.26+(C4-20)*(-0.01)/(44-20)</f>
        <v>1.25577083333333</v>
      </c>
      <c r="C4" s="5" t="n">
        <v>30.15</v>
      </c>
      <c r="D4" s="0" t="n">
        <v>15.73</v>
      </c>
      <c r="E4" s="5" t="n">
        <v>30.4</v>
      </c>
      <c r="F4" s="0" t="n">
        <v>15.17</v>
      </c>
      <c r="G4" s="8" t="n">
        <v>30.48</v>
      </c>
      <c r="H4" s="0" t="n">
        <v>23.95</v>
      </c>
      <c r="I4" s="5" t="n">
        <v>47.55</v>
      </c>
      <c r="J4" s="0" t="n">
        <v>24.82</v>
      </c>
      <c r="K4" s="8" t="n">
        <v>49.58</v>
      </c>
      <c r="L4" s="12" t="n">
        <f aca="false">10/D4</f>
        <v>0.635727908455181</v>
      </c>
      <c r="M4" s="12" t="n">
        <f aca="false">20/E4</f>
        <v>0.657894736842105</v>
      </c>
      <c r="N4" s="13" t="n">
        <f aca="false">AVERAGE(L4:M4)</f>
        <v>0.646811322648643</v>
      </c>
      <c r="O4" s="12" t="n">
        <f aca="false">10/F4</f>
        <v>0.659195781147001</v>
      </c>
      <c r="P4" s="12" t="n">
        <f aca="false">20/G4</f>
        <v>0.656167979002625</v>
      </c>
      <c r="Q4" s="14" t="n">
        <f aca="false">AVERAGE(O4:P4)</f>
        <v>0.657681880074813</v>
      </c>
      <c r="R4" s="12" t="n">
        <f aca="false">10/H4</f>
        <v>0.417536534446764</v>
      </c>
      <c r="S4" s="12" t="n">
        <f aca="false">20/I4</f>
        <v>0.420609884332282</v>
      </c>
      <c r="T4" s="13" t="n">
        <f aca="false">AVERAGE(R4:S4)</f>
        <v>0.419073209389523</v>
      </c>
      <c r="U4" s="12" t="n">
        <f aca="false">10/J4</f>
        <v>0.40290088638195</v>
      </c>
      <c r="V4" s="12" t="n">
        <f aca="false">20/K4</f>
        <v>0.403388463089956</v>
      </c>
      <c r="W4" s="14" t="n">
        <f aca="false">AVERAGE(U4:V4)</f>
        <v>0.403144674735953</v>
      </c>
      <c r="X4" s="0" t="n">
        <f aca="false">2/9*(2.5-B4)/N4*9.81*Лист2!E8^2/4</f>
        <v>4.73409681158405</v>
      </c>
      <c r="Y4" s="0" t="n">
        <f aca="false">2/9*(2.5-B4)/Q4*9.81*Лист2!F8^2/4</f>
        <v>4.33300036244791</v>
      </c>
      <c r="Z4" s="5" t="n">
        <f aca="false">LN((X4+Y4)/2)</f>
        <v>1.51150498537664</v>
      </c>
      <c r="AA4" s="0" t="n">
        <f aca="false">2/9*(7.8-B4)/T4*9.81*Лист2!E13^2/4</f>
        <v>4.57686345039012</v>
      </c>
      <c r="AB4" s="0" t="n">
        <f aca="false">2/9*(7.8-B4)/W4*9.81*Лист2!F13^2/4</f>
        <v>4.97641511752638</v>
      </c>
      <c r="AC4" s="5" t="n">
        <f aca="false">LN((AA4+AB4)/2)</f>
        <v>1.56373722055782</v>
      </c>
    </row>
    <row r="5" customFormat="false" ht="12.8" hidden="false" customHeight="false" outlineLevel="0" collapsed="false">
      <c r="A5" s="12" t="n">
        <f aca="false">1000/(C5+273)</f>
        <v>3.24728040266277</v>
      </c>
      <c r="B5" s="12" t="n">
        <f aca="false">1.26+(C5-20)*(-0.01)/(44-20)</f>
        <v>1.25377083333333</v>
      </c>
      <c r="C5" s="5" t="n">
        <v>34.95</v>
      </c>
      <c r="D5" s="0" t="n">
        <v>9.82</v>
      </c>
      <c r="E5" s="5" t="n">
        <v>19.87</v>
      </c>
      <c r="F5" s="0" t="n">
        <v>10.26</v>
      </c>
      <c r="G5" s="8" t="n">
        <v>20.51</v>
      </c>
      <c r="H5" s="0" t="n">
        <v>12.38</v>
      </c>
      <c r="I5" s="5" t="n">
        <v>24.22</v>
      </c>
      <c r="J5" s="0" t="n">
        <v>21.29</v>
      </c>
      <c r="K5" s="8" t="n">
        <v>42.13</v>
      </c>
      <c r="L5" s="12" t="n">
        <f aca="false">10/D5</f>
        <v>1.0183299389002</v>
      </c>
      <c r="M5" s="12" t="n">
        <f aca="false">20/E5</f>
        <v>1.00654252642174</v>
      </c>
      <c r="N5" s="13" t="n">
        <f aca="false">AVERAGE(L5:M5)</f>
        <v>1.01243623266097</v>
      </c>
      <c r="O5" s="12" t="n">
        <f aca="false">10/F5</f>
        <v>0.974658869395712</v>
      </c>
      <c r="P5" s="12" t="n">
        <f aca="false">20/G5</f>
        <v>0.975134080936129</v>
      </c>
      <c r="Q5" s="14" t="n">
        <f aca="false">AVERAGE(O5:P5)</f>
        <v>0.97489647516592</v>
      </c>
      <c r="R5" s="12" t="n">
        <f aca="false">10/H5</f>
        <v>0.807754442649435</v>
      </c>
      <c r="S5" s="12" t="n">
        <f aca="false">20/I5</f>
        <v>0.825763831544178</v>
      </c>
      <c r="T5" s="13" t="n">
        <f aca="false">AVERAGE(R5:S5)</f>
        <v>0.816759137096807</v>
      </c>
      <c r="U5" s="12" t="n">
        <f aca="false">10/J5</f>
        <v>0.469704086425552</v>
      </c>
      <c r="V5" s="12" t="n">
        <f aca="false">20/K5</f>
        <v>0.474721101352955</v>
      </c>
      <c r="W5" s="14" t="n">
        <f aca="false">AVERAGE(U5:V5)</f>
        <v>0.472212593889253</v>
      </c>
      <c r="X5" s="0" t="n">
        <f aca="false">2/9*(2.5-B5)/N5*9.81*Лист2!G8^2/4</f>
        <v>2.95845742576067</v>
      </c>
      <c r="Y5" s="0" t="n">
        <f aca="false">2/9*(2.5-B5)/Q5*9.81*Лист2!H8^2/4</f>
        <v>3.22042235864609</v>
      </c>
      <c r="Z5" s="5" t="n">
        <f aca="false">LN((X5+Y5)/2)</f>
        <v>1.12798980982013</v>
      </c>
      <c r="AA5" s="0" t="n">
        <f aca="false">2/9*(7.8-B5)/T5*9.81*Лист2!G13^2/4</f>
        <v>2.56747881035764</v>
      </c>
      <c r="AB5" s="0" t="n">
        <f aca="false">2/9*(7.8-B5)/W5*9.81*Лист2!H13^2/4</f>
        <v>3.03050380758961</v>
      </c>
      <c r="AC5" s="5" t="n">
        <f aca="false">LN((AA5+AB5)/2)</f>
        <v>1.02925910548156</v>
      </c>
    </row>
    <row r="6" customFormat="false" ht="12.8" hidden="false" customHeight="false" outlineLevel="0" collapsed="false">
      <c r="A6" s="12" t="n">
        <f aca="false">1000/(C6+273)</f>
        <v>3.19580710108338</v>
      </c>
      <c r="B6" s="12" t="n">
        <f aca="false">1.26+(C6-20)*(-0.01)/(44-20)</f>
        <v>1.25170416666667</v>
      </c>
      <c r="C6" s="5" t="n">
        <v>39.91</v>
      </c>
      <c r="D6" s="0" t="n">
        <v>7.64</v>
      </c>
      <c r="E6" s="5" t="n">
        <v>15.12</v>
      </c>
      <c r="F6" s="0" t="n">
        <v>7.6</v>
      </c>
      <c r="G6" s="8" t="n">
        <v>15.33</v>
      </c>
      <c r="H6" s="0" t="n">
        <v>10.76</v>
      </c>
      <c r="I6" s="5" t="n">
        <v>21.49</v>
      </c>
      <c r="J6" s="0" t="n">
        <v>7.83</v>
      </c>
      <c r="K6" s="8" t="n">
        <v>15.61</v>
      </c>
      <c r="L6" s="12" t="n">
        <f aca="false">10/D6</f>
        <v>1.30890052356021</v>
      </c>
      <c r="M6" s="12" t="n">
        <f aca="false">20/E6</f>
        <v>1.32275132275132</v>
      </c>
      <c r="N6" s="13" t="n">
        <f aca="false">AVERAGE(L6:M6)</f>
        <v>1.31582592315577</v>
      </c>
      <c r="O6" s="12" t="n">
        <f aca="false">10/F6</f>
        <v>1.31578947368421</v>
      </c>
      <c r="P6" s="12" t="n">
        <f aca="false">20/G6</f>
        <v>1.30463144161774</v>
      </c>
      <c r="Q6" s="14" t="n">
        <f aca="false">AVERAGE(O6:P6)</f>
        <v>1.31021045765098</v>
      </c>
      <c r="R6" s="12" t="n">
        <f aca="false">10/H6</f>
        <v>0.929368029739777</v>
      </c>
      <c r="S6" s="12" t="n">
        <f aca="false">20/I6</f>
        <v>0.930665425779432</v>
      </c>
      <c r="T6" s="13" t="n">
        <f aca="false">AVERAGE(R6:S6)</f>
        <v>0.930016727759605</v>
      </c>
      <c r="U6" s="12" t="n">
        <f aca="false">10/J6</f>
        <v>1.27713920817369</v>
      </c>
      <c r="V6" s="12" t="n">
        <f aca="false">20/K6</f>
        <v>1.28122998078155</v>
      </c>
      <c r="W6" s="14" t="n">
        <f aca="false">AVERAGE(U6:V6)</f>
        <v>1.27918459447762</v>
      </c>
      <c r="X6" s="0" t="n">
        <f aca="false">2/9*(2.5-B6)/N6*9.81*Лист2!I8^2/4</f>
        <v>2.28010146921982</v>
      </c>
      <c r="Y6" s="0" t="n">
        <f aca="false">2/9*(2.5-B6)/Q6*9.81*Лист2!J8^2/4</f>
        <v>2.3447191499017</v>
      </c>
      <c r="Z6" s="5" t="n">
        <f aca="false">LN((X6+Y6)/2)</f>
        <v>0.838290404597476</v>
      </c>
      <c r="AA6" s="0" t="n">
        <f aca="false">2/9*(7.8-B6)/T6*9.81*Лист2!I13^2/4</f>
        <v>2.25552266830619</v>
      </c>
      <c r="AB6" s="0" t="n">
        <f aca="false">2/9*(7.8-B6)/W6*9.81*Лист2!J13^2/4</f>
        <v>1.11906745497708</v>
      </c>
      <c r="AC6" s="5" t="n">
        <f aca="false">LN((AA6+AB6)/2)</f>
        <v>0.523126691436409</v>
      </c>
    </row>
    <row r="7" customFormat="false" ht="12.8" hidden="false" customHeight="false" outlineLevel="0" collapsed="false">
      <c r="A7" s="12" t="n">
        <f aca="false">1000/(C7+273)</f>
        <v>3.14564328405159</v>
      </c>
      <c r="B7" s="12" t="n">
        <f aca="false">1.26+(C7-20)*(-0.01)/(44-20)</f>
        <v>1.249625</v>
      </c>
      <c r="C7" s="5" t="n">
        <v>44.9</v>
      </c>
      <c r="D7" s="0" t="n">
        <v>5.5</v>
      </c>
      <c r="E7" s="5" t="n">
        <v>10.98</v>
      </c>
      <c r="F7" s="0" t="n">
        <v>5.36</v>
      </c>
      <c r="G7" s="8" t="n">
        <v>10.67</v>
      </c>
      <c r="H7" s="0" t="n">
        <v>6.55</v>
      </c>
      <c r="I7" s="5" t="n">
        <v>12.47</v>
      </c>
      <c r="J7" s="0" t="n">
        <v>8.48</v>
      </c>
      <c r="K7" s="8" t="n">
        <v>16.41</v>
      </c>
      <c r="L7" s="12" t="n">
        <f aca="false">10/D7</f>
        <v>1.81818181818182</v>
      </c>
      <c r="M7" s="12" t="n">
        <f aca="false">20/E7</f>
        <v>1.82149362477231</v>
      </c>
      <c r="N7" s="13" t="n">
        <f aca="false">AVERAGE(L7:M7)</f>
        <v>1.81983772147707</v>
      </c>
      <c r="O7" s="12" t="n">
        <f aca="false">10/F7</f>
        <v>1.86567164179104</v>
      </c>
      <c r="P7" s="12" t="n">
        <f aca="false">20/G7</f>
        <v>1.87441424554827</v>
      </c>
      <c r="Q7" s="14" t="n">
        <f aca="false">AVERAGE(O7:P7)</f>
        <v>1.87004294366966</v>
      </c>
      <c r="R7" s="12" t="n">
        <f aca="false">10/H7</f>
        <v>1.52671755725191</v>
      </c>
      <c r="S7" s="12" t="n">
        <f aca="false">20/I7</f>
        <v>1.60384923817161</v>
      </c>
      <c r="T7" s="13" t="n">
        <f aca="false">AVERAGE(R7:S7)</f>
        <v>1.56528339771176</v>
      </c>
      <c r="U7" s="12" t="n">
        <f aca="false">10/J7</f>
        <v>1.17924528301887</v>
      </c>
      <c r="V7" s="12" t="n">
        <f aca="false">20/K7</f>
        <v>1.2187690432663</v>
      </c>
      <c r="W7" s="14" t="n">
        <f aca="false">AVERAGE(U7:V7)</f>
        <v>1.19900716314258</v>
      </c>
      <c r="X7" s="0" t="n">
        <f aca="false">2/9*(2.5-B7)/N7*9.81*Лист2!K8^2/4</f>
        <v>1.49783547611465</v>
      </c>
      <c r="Y7" s="0" t="n">
        <f aca="false">2/9*(2.5-B7)/Q7*9.81*Лист2!L8^2/4</f>
        <v>1.56899444651346</v>
      </c>
      <c r="Z7" s="5" t="n">
        <f aca="false">LN((X7+Y7)/2)</f>
        <v>0.427497249049572</v>
      </c>
      <c r="AA7" s="0" t="n">
        <f aca="false">2/9*(7.8-B7)/T7*9.81*Лист2!K13^2/4</f>
        <v>1.64781153349489</v>
      </c>
      <c r="AB7" s="0" t="n">
        <f aca="false">2/9*(7.8-B7)/W7*9.81*Лист2!L13^2/4</f>
        <v>1.60119321182676</v>
      </c>
      <c r="AC7" s="5" t="n">
        <f aca="false">LN((AA7+AB7)/2)</f>
        <v>0.485201536674318</v>
      </c>
    </row>
    <row r="8" customFormat="false" ht="12.8" hidden="false" customHeight="false" outlineLevel="0" collapsed="false">
      <c r="A8" s="12" t="n">
        <f aca="false">1000/(C8+273)</f>
        <v>3.09472967536286</v>
      </c>
      <c r="B8" s="12" t="n">
        <f aca="false">1.26+(C8-20)*(-0.01)/(44-20)</f>
        <v>1.24744583333333</v>
      </c>
      <c r="C8" s="5" t="n">
        <v>50.13</v>
      </c>
      <c r="D8" s="0" t="n">
        <v>4.5</v>
      </c>
      <c r="E8" s="5" t="n">
        <v>9.03</v>
      </c>
      <c r="F8" s="0" t="n">
        <v>4.34</v>
      </c>
      <c r="G8" s="8" t="n">
        <v>8.9</v>
      </c>
      <c r="H8" s="0" t="n">
        <v>5.24</v>
      </c>
      <c r="I8" s="5" t="n">
        <v>10.6</v>
      </c>
      <c r="J8" s="0" t="n">
        <v>7.21</v>
      </c>
      <c r="K8" s="8" t="n">
        <v>14.73</v>
      </c>
      <c r="L8" s="12" t="n">
        <f aca="false">10/D8</f>
        <v>2.22222222222222</v>
      </c>
      <c r="M8" s="12" t="n">
        <f aca="false">20/E8</f>
        <v>2.21483942414175</v>
      </c>
      <c r="N8" s="13" t="n">
        <f aca="false">AVERAGE(L8:M8)</f>
        <v>2.21853082318199</v>
      </c>
      <c r="O8" s="12" t="n">
        <f aca="false">10/F8</f>
        <v>2.30414746543779</v>
      </c>
      <c r="P8" s="12" t="n">
        <f aca="false">20/G8</f>
        <v>2.24719101123595</v>
      </c>
      <c r="Q8" s="14" t="n">
        <f aca="false">AVERAGE(O8:P8)</f>
        <v>2.27566923833687</v>
      </c>
      <c r="R8" s="12" t="n">
        <f aca="false">10/H8</f>
        <v>1.90839694656489</v>
      </c>
      <c r="S8" s="12" t="n">
        <f aca="false">20/I8</f>
        <v>1.88679245283019</v>
      </c>
      <c r="T8" s="13" t="n">
        <f aca="false">AVERAGE(R8:S8)</f>
        <v>1.89759469969754</v>
      </c>
      <c r="U8" s="12" t="n">
        <f aca="false">10/J8</f>
        <v>1.3869625520111</v>
      </c>
      <c r="V8" s="12" t="n">
        <f aca="false">20/K8</f>
        <v>1.35777325186694</v>
      </c>
      <c r="W8" s="14" t="n">
        <f aca="false">AVERAGE(U8:V8)</f>
        <v>1.37236790193902</v>
      </c>
      <c r="X8" s="0" t="n">
        <f aca="false">2/9*(2.5-B8)/N8*9.81*Лист2!M8^2/4</f>
        <v>1.29310941393072</v>
      </c>
      <c r="Y8" s="0" t="n">
        <f aca="false">2/9*(2.5-B8)/Q8*9.81*Лист2!N8^2/4</f>
        <v>1.23008163467793</v>
      </c>
      <c r="Z8" s="5" t="n">
        <f aca="false">LN((X8+Y8)/2)</f>
        <v>0.232377209025905</v>
      </c>
      <c r="AA8" s="0" t="n">
        <f aca="false">2/9*(7.8-B8)/T8*9.81*Лист2!M13^2/4</f>
        <v>1.10615713749033</v>
      </c>
      <c r="AB8" s="0" t="n">
        <f aca="false">2/9*(7.8-B8)/W8*9.81*Лист2!N13^2/4</f>
        <v>1.21507135557031</v>
      </c>
      <c r="AC8" s="5" t="n">
        <f aca="false">LN((AA8+AB8)/2)</f>
        <v>0.148949387841479</v>
      </c>
    </row>
    <row r="9" customFormat="false" ht="12.8" hidden="false" customHeight="false" outlineLevel="0" collapsed="false">
      <c r="A9" s="12" t="n">
        <f aca="false">1000/(C9+273)</f>
        <v>3.04599451720987</v>
      </c>
      <c r="B9" s="12" t="n">
        <f aca="false">1.26+(C9-20)*(-0.01)/(44-20)</f>
        <v>1.24529166666667</v>
      </c>
      <c r="C9" s="5" t="n">
        <v>55.3</v>
      </c>
      <c r="D9" s="0" t="n">
        <v>2.91</v>
      </c>
      <c r="E9" s="5" t="n">
        <v>5.98</v>
      </c>
      <c r="F9" s="0" t="n">
        <v>3.07</v>
      </c>
      <c r="G9" s="8" t="n">
        <v>6.18</v>
      </c>
      <c r="H9" s="0" t="n">
        <v>4.14</v>
      </c>
      <c r="I9" s="5" t="n">
        <v>8.34</v>
      </c>
      <c r="J9" s="0" t="n">
        <v>4.28</v>
      </c>
      <c r="K9" s="8" t="n">
        <v>8.77</v>
      </c>
      <c r="L9" s="12" t="n">
        <f aca="false">10/D9</f>
        <v>3.43642611683849</v>
      </c>
      <c r="M9" s="12" t="n">
        <f aca="false">20/E9</f>
        <v>3.34448160535117</v>
      </c>
      <c r="N9" s="13" t="n">
        <f aca="false">AVERAGE(L9:M9)</f>
        <v>3.39045386109483</v>
      </c>
      <c r="O9" s="12" t="n">
        <f aca="false">10/F9</f>
        <v>3.25732899022801</v>
      </c>
      <c r="P9" s="12" t="n">
        <f aca="false">20/G9</f>
        <v>3.23624595469256</v>
      </c>
      <c r="Q9" s="14" t="n">
        <f aca="false">AVERAGE(O9:P9)</f>
        <v>3.24678747246028</v>
      </c>
      <c r="R9" s="12" t="n">
        <f aca="false">10/H9</f>
        <v>2.41545893719807</v>
      </c>
      <c r="S9" s="12" t="n">
        <f aca="false">20/I9</f>
        <v>2.39808153477218</v>
      </c>
      <c r="T9" s="13" t="n">
        <f aca="false">AVERAGE(R9:S9)</f>
        <v>2.40677023598512</v>
      </c>
      <c r="U9" s="12" t="n">
        <f aca="false">10/J9</f>
        <v>2.33644859813084</v>
      </c>
      <c r="V9" s="12" t="n">
        <f aca="false">20/K9</f>
        <v>2.28050171037628</v>
      </c>
      <c r="W9" s="14" t="n">
        <f aca="false">AVERAGE(U9:V9)</f>
        <v>2.30847515425356</v>
      </c>
      <c r="X9" s="0" t="n">
        <f aca="false">2/9*(2.5-B9)/N9*9.81*Лист2!O8^2/4</f>
        <v>0.932305756723509</v>
      </c>
      <c r="Y9" s="0" t="n">
        <f aca="false">2/9*(2.5-B9)/Q9*9.81*Лист2!P8^2/4</f>
        <v>0.928803862072584</v>
      </c>
      <c r="Z9" s="5" t="n">
        <f aca="false">LN((X9+Y9)/2)</f>
        <v>-0.0719743014663159</v>
      </c>
      <c r="AA9" s="0" t="n">
        <f aca="false">2/9*(7.8-B9)/T9*9.81*Лист2!O13^2/4</f>
        <v>0.872425607187757</v>
      </c>
      <c r="AB9" s="0" t="n">
        <f aca="false">2/9*(7.8-B9)/W9*9.81*Лист2!P13^2/4</f>
        <v>0.87045674705875</v>
      </c>
      <c r="AC9" s="5" t="n">
        <f aca="false">LN((AA9+AB9)/2)</f>
        <v>-0.137606912429399</v>
      </c>
    </row>
    <row r="10" customFormat="false" ht="12.8" hidden="false" customHeight="false" outlineLevel="0" collapsed="false">
      <c r="A10" s="12" t="n">
        <f aca="false">1000/(C10+273)</f>
        <v>2.99787151122703</v>
      </c>
      <c r="B10" s="12" t="n">
        <f aca="false">1.26+(C10-20)*(-0.01)/(44-20)</f>
        <v>1.24309583333333</v>
      </c>
      <c r="C10" s="5" t="n">
        <v>60.57</v>
      </c>
      <c r="D10" s="0" t="n">
        <v>2.28</v>
      </c>
      <c r="E10" s="5" t="n">
        <v>4.83</v>
      </c>
      <c r="F10" s="0" t="n">
        <v>2.39</v>
      </c>
      <c r="G10" s="8" t="n">
        <v>4.83</v>
      </c>
      <c r="H10" s="0" t="n">
        <v>3.23</v>
      </c>
      <c r="I10" s="5" t="n">
        <v>6.37</v>
      </c>
      <c r="J10" s="0" t="n">
        <v>3.22</v>
      </c>
      <c r="K10" s="8" t="n">
        <v>6.45</v>
      </c>
      <c r="L10" s="12" t="n">
        <f aca="false">10/D10</f>
        <v>4.3859649122807</v>
      </c>
      <c r="M10" s="12" t="n">
        <f aca="false">20/E10</f>
        <v>4.1407867494824</v>
      </c>
      <c r="N10" s="13" t="n">
        <f aca="false">AVERAGE(L10:M10)</f>
        <v>4.26337583088155</v>
      </c>
      <c r="O10" s="12" t="n">
        <f aca="false">10/F10</f>
        <v>4.18410041841004</v>
      </c>
      <c r="P10" s="12" t="n">
        <f aca="false">20/G10</f>
        <v>4.1407867494824</v>
      </c>
      <c r="Q10" s="14" t="n">
        <f aca="false">AVERAGE(O10:P10)</f>
        <v>4.16244358394622</v>
      </c>
      <c r="R10" s="12" t="n">
        <f aca="false">10/H10</f>
        <v>3.09597523219814</v>
      </c>
      <c r="S10" s="12" t="n">
        <f aca="false">20/I10</f>
        <v>3.13971742543171</v>
      </c>
      <c r="T10" s="13" t="n">
        <f aca="false">AVERAGE(R10:S10)</f>
        <v>3.11784632881493</v>
      </c>
      <c r="U10" s="12" t="n">
        <f aca="false">10/J10</f>
        <v>3.1055900621118</v>
      </c>
      <c r="V10" s="12" t="n">
        <f aca="false">20/K10</f>
        <v>3.10077519379845</v>
      </c>
      <c r="W10" s="14" t="n">
        <f aca="false">AVERAGE(U10:V10)</f>
        <v>3.10318262795513</v>
      </c>
      <c r="X10" s="0" t="n">
        <f aca="false">2/9*(2.5-B10)/N10*9.81*Лист2!Q8^2/4</f>
        <v>0.708571432406504</v>
      </c>
      <c r="Y10" s="0" t="n">
        <f aca="false">2/9*(2.5-B10)/Q10*9.81*Лист2!R8^2/4</f>
        <v>0.743135788128016</v>
      </c>
      <c r="Z10" s="5" t="n">
        <f aca="false">LN((X10+Y10)/2)</f>
        <v>-0.320406923239497</v>
      </c>
      <c r="AA10" s="0" t="n">
        <f aca="false">2/9*(7.8-B10)/T10*9.81*Лист2!Q13^2/4</f>
        <v>0.673680218261201</v>
      </c>
      <c r="AB10" s="0" t="n">
        <f aca="false">2/9*(7.8-B10)/W10*9.81*Лист2!R13^2/4</f>
        <v>0.706612341190411</v>
      </c>
      <c r="AC10" s="5" t="n">
        <f aca="false">LN((AA10+AB10)/2)</f>
        <v>-0.370851704256953</v>
      </c>
    </row>
    <row r="11" customFormat="false" ht="12.8" hidden="false" customHeight="false" outlineLevel="0" collapsed="false">
      <c r="L11" s="12" t="e">
        <f aca="false">10/D11</f>
        <v>#DIV/0!</v>
      </c>
      <c r="M11" s="12" t="e">
        <f aca="false">20/E11</f>
        <v>#DIV/0!</v>
      </c>
      <c r="N11" s="13" t="e">
        <f aca="false">AVERAGE(L11:M11)</f>
        <v>#DIV/0!</v>
      </c>
      <c r="O11" s="12" t="e">
        <f aca="false">10/F11</f>
        <v>#DIV/0!</v>
      </c>
      <c r="P11" s="12" t="e">
        <f aca="false">20/G11</f>
        <v>#DIV/0!</v>
      </c>
      <c r="Q11" s="14" t="e">
        <f aca="false">AVERAGE(O11:P11)</f>
        <v>#DIV/0!</v>
      </c>
      <c r="R11" s="12" t="e">
        <f aca="false">10/H11</f>
        <v>#DIV/0!</v>
      </c>
      <c r="S11" s="12" t="e">
        <f aca="false">20/I11</f>
        <v>#DIV/0!</v>
      </c>
      <c r="T11" s="13" t="e">
        <f aca="false">AVERAGE(R11:S11)</f>
        <v>#DIV/0!</v>
      </c>
      <c r="U11" s="12" t="e">
        <f aca="false">10/J11</f>
        <v>#DIV/0!</v>
      </c>
      <c r="V11" s="12" t="e">
        <f aca="false">20/K11</f>
        <v>#DIV/0!</v>
      </c>
      <c r="W11" s="14" t="e">
        <f aca="false">AVERAGE(U11:V11)</f>
        <v>#DIV/0!</v>
      </c>
      <c r="X11" s="0" t="e">
        <f aca="false">2/9*(2.5-B11)/N11*9.81*Лист2!C16^2</f>
        <v>#DIV/0!</v>
      </c>
      <c r="Y11" s="0" t="e">
        <f aca="false">2/9*(2.5-B11)/Q11*9.81*Лист2!D16^2</f>
        <v>#DIV/0!</v>
      </c>
      <c r="Z11" s="5" t="e">
        <f aca="false">LN((X11+Y11)/2)</f>
        <v>#DIV/0!</v>
      </c>
      <c r="AA11" s="0" t="e">
        <f aca="false">2/9*(7.8-B11)/T11*9.81*Лист2!C21^2</f>
        <v>#DIV/0!</v>
      </c>
      <c r="AB11" s="0" t="e">
        <f aca="false">2/9*(7.8-B11)/W11*9.81*Лист2!D21^2</f>
        <v>#DIV/0!</v>
      </c>
      <c r="AC11" s="5" t="e">
        <f aca="false">LN((AA11+AB11)/2)</f>
        <v>#DIV/0!</v>
      </c>
    </row>
    <row r="12" customFormat="false" ht="12.8" hidden="false" customHeight="false" outlineLevel="0" collapsed="false">
      <c r="L12" s="12" t="e">
        <f aca="false">10/D12</f>
        <v>#DIV/0!</v>
      </c>
      <c r="M12" s="12" t="e">
        <f aca="false">20/E12</f>
        <v>#DIV/0!</v>
      </c>
      <c r="N12" s="13" t="e">
        <f aca="false">AVERAGE(L12:M12)</f>
        <v>#DIV/0!</v>
      </c>
      <c r="O12" s="12" t="e">
        <f aca="false">10/F12</f>
        <v>#DIV/0!</v>
      </c>
      <c r="P12" s="12" t="e">
        <f aca="false">20/G12</f>
        <v>#DIV/0!</v>
      </c>
      <c r="Q12" s="14" t="e">
        <f aca="false">AVERAGE(O12:P12)</f>
        <v>#DIV/0!</v>
      </c>
      <c r="R12" s="12" t="e">
        <f aca="false">10/H12</f>
        <v>#DIV/0!</v>
      </c>
      <c r="S12" s="12" t="e">
        <f aca="false">20/I12</f>
        <v>#DIV/0!</v>
      </c>
      <c r="T12" s="13" t="e">
        <f aca="false">AVERAGE(R12:S12)</f>
        <v>#DIV/0!</v>
      </c>
      <c r="U12" s="12" t="e">
        <f aca="false">10/J12</f>
        <v>#DIV/0!</v>
      </c>
      <c r="V12" s="12" t="e">
        <f aca="false">20/K12</f>
        <v>#DIV/0!</v>
      </c>
      <c r="W12" s="14" t="e">
        <f aca="false">AVERAGE(U12:V12)</f>
        <v>#DIV/0!</v>
      </c>
      <c r="X12" s="0" t="e">
        <f aca="false">2/9*(2.5-B12)/N12*9.81*Лист2!C17^2</f>
        <v>#DIV/0!</v>
      </c>
      <c r="Y12" s="0" t="e">
        <f aca="false">2/9*(2.5-B12)/Q12*9.81*Лист2!D17^2</f>
        <v>#DIV/0!</v>
      </c>
      <c r="Z12" s="5" t="e">
        <f aca="false">LN((X12+Y12)/2)</f>
        <v>#DIV/0!</v>
      </c>
      <c r="AA12" s="0" t="e">
        <f aca="false">2/9*(7.8-B12)/T12*9.81*Лист2!C22^2</f>
        <v>#DIV/0!</v>
      </c>
      <c r="AB12" s="0" t="e">
        <f aca="false">2/9*(7.8-B12)/W12*9.81*Лист2!D22^2</f>
        <v>#DIV/0!</v>
      </c>
      <c r="AC12" s="5" t="e">
        <f aca="false">LN((AA12+AB12)/2)</f>
        <v>#DIV/0!</v>
      </c>
    </row>
    <row r="13" customFormat="false" ht="12.8" hidden="false" customHeight="false" outlineLevel="0" collapsed="false">
      <c r="L13" s="12" t="e">
        <f aca="false">10/D13</f>
        <v>#DIV/0!</v>
      </c>
      <c r="M13" s="12" t="e">
        <f aca="false">20/E13</f>
        <v>#DIV/0!</v>
      </c>
      <c r="N13" s="13" t="e">
        <f aca="false">AVERAGE(L13:M13)</f>
        <v>#DIV/0!</v>
      </c>
      <c r="O13" s="12" t="e">
        <f aca="false">10/F13</f>
        <v>#DIV/0!</v>
      </c>
      <c r="P13" s="12" t="e">
        <f aca="false">20/G13</f>
        <v>#DIV/0!</v>
      </c>
      <c r="Q13" s="14" t="e">
        <f aca="false">AVERAGE(O13:P13)</f>
        <v>#DIV/0!</v>
      </c>
      <c r="R13" s="12" t="e">
        <f aca="false">10/H13</f>
        <v>#DIV/0!</v>
      </c>
      <c r="S13" s="12" t="e">
        <f aca="false">20/I13</f>
        <v>#DIV/0!</v>
      </c>
      <c r="T13" s="13" t="e">
        <f aca="false">AVERAGE(R13:S13)</f>
        <v>#DIV/0!</v>
      </c>
      <c r="U13" s="12" t="e">
        <f aca="false">10/J13</f>
        <v>#DIV/0!</v>
      </c>
      <c r="V13" s="12" t="e">
        <f aca="false">20/K13</f>
        <v>#DIV/0!</v>
      </c>
      <c r="W13" s="14" t="e">
        <f aca="false">AVERAGE(U13:V13)</f>
        <v>#DIV/0!</v>
      </c>
      <c r="X13" s="0" t="e">
        <f aca="false">2/9*(2.5-B13)/N13*9.81*Лист2!C18^2</f>
        <v>#DIV/0!</v>
      </c>
      <c r="Y13" s="0" t="e">
        <f aca="false">2/9*(2.5-B13)/Q13*9.81*Лист2!D18^2</f>
        <v>#DIV/0!</v>
      </c>
      <c r="Z13" s="5" t="e">
        <f aca="false">LN((X13+Y13)/2)</f>
        <v>#DIV/0!</v>
      </c>
      <c r="AA13" s="0" t="e">
        <f aca="false">2/9*(7.8-B13)/T13*9.81*Лист2!C23^2</f>
        <v>#DIV/0!</v>
      </c>
      <c r="AB13" s="0" t="e">
        <f aca="false">2/9*(7.8-B13)/W13*9.81*Лист2!D23^2</f>
        <v>#DIV/0!</v>
      </c>
      <c r="AC13" s="5" t="e">
        <f aca="false">LN((AA13+AB13)/2)</f>
        <v>#DIV/0!</v>
      </c>
    </row>
    <row r="14" customFormat="false" ht="12.8" hidden="false" customHeight="false" outlineLevel="0" collapsed="false">
      <c r="L14" s="12" t="e">
        <f aca="false">10/D14</f>
        <v>#DIV/0!</v>
      </c>
      <c r="M14" s="12" t="e">
        <f aca="false">20/E14</f>
        <v>#DIV/0!</v>
      </c>
      <c r="N14" s="13" t="e">
        <f aca="false">AVERAGE(L14:M14)</f>
        <v>#DIV/0!</v>
      </c>
      <c r="O14" s="12" t="e">
        <f aca="false">10/F14</f>
        <v>#DIV/0!</v>
      </c>
      <c r="P14" s="12" t="e">
        <f aca="false">20/G14</f>
        <v>#DIV/0!</v>
      </c>
      <c r="Q14" s="14" t="e">
        <f aca="false">AVERAGE(O14:P14)</f>
        <v>#DIV/0!</v>
      </c>
      <c r="R14" s="12" t="e">
        <f aca="false">10/H14</f>
        <v>#DIV/0!</v>
      </c>
      <c r="S14" s="12" t="e">
        <f aca="false">20/I14</f>
        <v>#DIV/0!</v>
      </c>
      <c r="T14" s="13" t="e">
        <f aca="false">AVERAGE(R14:S14)</f>
        <v>#DIV/0!</v>
      </c>
      <c r="U14" s="12" t="e">
        <f aca="false">10/J14</f>
        <v>#DIV/0!</v>
      </c>
      <c r="V14" s="12" t="e">
        <f aca="false">20/K14</f>
        <v>#DIV/0!</v>
      </c>
      <c r="W14" s="14" t="e">
        <f aca="false">AVERAGE(U14:V14)</f>
        <v>#DIV/0!</v>
      </c>
      <c r="X14" s="0" t="e">
        <f aca="false">2/9*(2.5-B14)/N14*9.81*Лист2!C19^2</f>
        <v>#DIV/0!</v>
      </c>
      <c r="Y14" s="0" t="e">
        <f aca="false">2/9*(2.5-B14)/Q14*9.81*Лист2!D19^2</f>
        <v>#DIV/0!</v>
      </c>
      <c r="Z14" s="5" t="e">
        <f aca="false">LN((X14+Y14)/2)</f>
        <v>#DIV/0!</v>
      </c>
      <c r="AA14" s="0" t="e">
        <f aca="false">2/9*(7.8-B14)/T14*9.81*Лист2!C24^2</f>
        <v>#DIV/0!</v>
      </c>
      <c r="AB14" s="0" t="e">
        <f aca="false">2/9*(7.8-B14)/W14*9.81*Лист2!D24^2</f>
        <v>#DIV/0!</v>
      </c>
      <c r="AC14" s="5" t="e">
        <f aca="false">LN((AA14+AB14)/2)</f>
        <v>#DIV/0!</v>
      </c>
    </row>
  </sheetData>
  <mergeCells count="6">
    <mergeCell ref="D1:G1"/>
    <mergeCell ref="H1:K1"/>
    <mergeCell ref="L1:Q1"/>
    <mergeCell ref="R1:W1"/>
    <mergeCell ref="X1:Z1"/>
    <mergeCell ref="AA1:AC1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C1" s="5"/>
      <c r="D1" s="5" t="s">
        <v>36</v>
      </c>
      <c r="E1" s="0" t="s">
        <v>17</v>
      </c>
      <c r="F1" s="5"/>
      <c r="L1" s="5" t="s">
        <v>36</v>
      </c>
      <c r="M1" s="0" t="s">
        <v>19</v>
      </c>
    </row>
    <row r="2" customFormat="false" ht="12.8" hidden="false" customHeight="false" outlineLevel="0" collapsed="false">
      <c r="A2" s="0" t="s">
        <v>25</v>
      </c>
      <c r="B2" s="0" t="s">
        <v>26</v>
      </c>
      <c r="C2" s="5" t="s">
        <v>27</v>
      </c>
      <c r="D2" s="5"/>
      <c r="E2" s="0" t="s">
        <v>28</v>
      </c>
      <c r="F2" s="5" t="s">
        <v>29</v>
      </c>
      <c r="G2" s="0" t="s">
        <v>30</v>
      </c>
      <c r="H2" s="0" t="s">
        <v>31</v>
      </c>
      <c r="I2" s="5" t="s">
        <v>32</v>
      </c>
      <c r="J2" s="0" t="s">
        <v>37</v>
      </c>
      <c r="K2" s="5" t="s">
        <v>35</v>
      </c>
      <c r="M2" s="0" t="s">
        <v>28</v>
      </c>
      <c r="N2" s="5" t="s">
        <v>29</v>
      </c>
      <c r="O2" s="0" t="s">
        <v>30</v>
      </c>
      <c r="P2" s="0" t="s">
        <v>31</v>
      </c>
      <c r="Q2" s="5" t="s">
        <v>32</v>
      </c>
      <c r="R2" s="0" t="s">
        <v>37</v>
      </c>
      <c r="S2" s="5" t="s">
        <v>35</v>
      </c>
    </row>
    <row r="3" customFormat="false" ht="12.8" hidden="false" customHeight="false" outlineLevel="0" collapsed="false">
      <c r="A3" s="12" t="n">
        <f aca="false">1000/(C3+273)</f>
        <v>3.35559209422503</v>
      </c>
      <c r="B3" s="12" t="n">
        <f aca="false">1.26+(C3-20)*(-0.01)/(44-20)</f>
        <v>1.2579125</v>
      </c>
      <c r="C3" s="0" t="n">
        <v>25.01</v>
      </c>
      <c r="D3" s="0" t="n">
        <v>11</v>
      </c>
      <c r="E3" s="0" t="n">
        <v>21.78</v>
      </c>
      <c r="F3" s="5" t="n">
        <v>43.73</v>
      </c>
      <c r="G3" s="15" t="n">
        <v>0.459136822773186</v>
      </c>
      <c r="H3" s="15" t="n">
        <v>0.457351932311914</v>
      </c>
      <c r="I3" s="16" t="n">
        <v>0.45824437754255</v>
      </c>
      <c r="J3" s="0" t="n">
        <v>6.05761410470755</v>
      </c>
      <c r="K3" s="5" t="n">
        <f aca="false">LN((J3+J4)/2)</f>
        <v>1.81840612594678</v>
      </c>
      <c r="L3" s="0" t="n">
        <f aca="false">D3+5</f>
        <v>16</v>
      </c>
      <c r="M3" s="0" t="n">
        <v>30.4</v>
      </c>
      <c r="N3" s="5" t="n">
        <v>60.48</v>
      </c>
      <c r="O3" s="12" t="n">
        <v>0.328947368421053</v>
      </c>
      <c r="P3" s="12" t="n">
        <v>0.330687830687831</v>
      </c>
      <c r="Q3" s="13" t="n">
        <v>0.329817599554442</v>
      </c>
      <c r="R3" s="0" t="n">
        <v>6.6333397125558</v>
      </c>
      <c r="S3" s="5" t="n">
        <f aca="false">LN((R3+R4)/2)</f>
        <v>1.89169477729203</v>
      </c>
      <c r="T3" s="0" t="n">
        <f aca="false">O3*SQRT(0.01^2+(0.1/M3)^2)</f>
        <v>0.00346287438347812</v>
      </c>
      <c r="U3" s="0" t="n">
        <f aca="false">P3*SQRT(0.005^2+(0.1/N3)^2)</f>
        <v>0.00174149960674184</v>
      </c>
    </row>
    <row r="4" customFormat="false" ht="12.8" hidden="false" customHeight="false" outlineLevel="0" collapsed="false">
      <c r="A4" s="12"/>
      <c r="B4" s="12"/>
      <c r="D4" s="0" t="n">
        <v>12</v>
      </c>
      <c r="E4" s="0" t="n">
        <v>22.05</v>
      </c>
      <c r="F4" s="0" t="n">
        <v>44.01</v>
      </c>
      <c r="G4" s="15" t="n">
        <v>0.453514739229025</v>
      </c>
      <c r="H4" s="15" t="n">
        <v>0.454442172233583</v>
      </c>
      <c r="I4" s="15" t="n">
        <v>0.453978455731304</v>
      </c>
      <c r="J4" s="0" t="n">
        <v>6.26644413584798</v>
      </c>
      <c r="K4" s="5"/>
      <c r="L4" s="0" t="n">
        <f aca="false">D4+5</f>
        <v>17</v>
      </c>
      <c r="M4" s="0" t="n">
        <v>33.1</v>
      </c>
      <c r="N4" s="0" t="n">
        <v>65.99</v>
      </c>
      <c r="O4" s="12" t="n">
        <v>0.302114803625378</v>
      </c>
      <c r="P4" s="12" t="n">
        <v>0.303076223670253</v>
      </c>
      <c r="Q4" s="12" t="n">
        <v>0.302595513647815</v>
      </c>
      <c r="R4" s="0" t="n">
        <v>6.62785338434653</v>
      </c>
      <c r="S4" s="5"/>
      <c r="T4" s="0" t="n">
        <f aca="false">O4*SQRT(0.01^2+(0.1/M4)^2)</f>
        <v>0.00315601298831277</v>
      </c>
      <c r="U4" s="0" t="n">
        <f aca="false">P4*SQRT(0.005^2+(0.1/N4)^2)</f>
        <v>0.00158345014631977</v>
      </c>
    </row>
    <row r="5" customFormat="false" ht="12.8" hidden="false" customHeight="false" outlineLevel="0" collapsed="false">
      <c r="A5" s="12" t="n">
        <f aca="false">1000/(C5+273)</f>
        <v>3.2986970146792</v>
      </c>
      <c r="B5" s="12" t="n">
        <f aca="false">1.26+(C5-20)*(-0.01)/(44-20)</f>
        <v>1.25577083333333</v>
      </c>
      <c r="C5" s="5" t="n">
        <v>30.15</v>
      </c>
      <c r="D5" s="5" t="n">
        <v>13</v>
      </c>
      <c r="E5" s="0" t="n">
        <v>15.73</v>
      </c>
      <c r="F5" s="5" t="n">
        <v>30.4</v>
      </c>
      <c r="G5" s="15" t="n">
        <v>0.635727908455181</v>
      </c>
      <c r="H5" s="15" t="n">
        <v>0.657894736842105</v>
      </c>
      <c r="I5" s="16" t="n">
        <v>0.646811322648643</v>
      </c>
      <c r="J5" s="0" t="n">
        <v>4.73409681158405</v>
      </c>
      <c r="K5" s="5" t="n">
        <f aca="false">LN((J5+J6)/2)</f>
        <v>1.51150498537664</v>
      </c>
      <c r="L5" s="0" t="n">
        <f aca="false">D5+5</f>
        <v>18</v>
      </c>
      <c r="M5" s="0" t="n">
        <v>23.95</v>
      </c>
      <c r="N5" s="5" t="n">
        <v>47.55</v>
      </c>
      <c r="O5" s="12" t="n">
        <v>0.417536534446764</v>
      </c>
      <c r="P5" s="12" t="n">
        <v>0.420609884332282</v>
      </c>
      <c r="Q5" s="13" t="n">
        <v>0.419073209389523</v>
      </c>
      <c r="R5" s="0" t="n">
        <v>4.57686345039012</v>
      </c>
      <c r="S5" s="5" t="n">
        <f aca="false">LN((R5+R6)/2)</f>
        <v>1.56373722055782</v>
      </c>
      <c r="T5" s="0" t="n">
        <f aca="false">O5*SQRT(0.01^2+(0.1/M5)^2)</f>
        <v>0.00452471062773668</v>
      </c>
      <c r="U5" s="0" t="n">
        <f aca="false">P5*SQRT(0.005^2+(0.1/N5)^2)</f>
        <v>0.00228150591332898</v>
      </c>
    </row>
    <row r="6" customFormat="false" ht="12.8" hidden="false" customHeight="false" outlineLevel="0" collapsed="false">
      <c r="A6" s="12"/>
      <c r="B6" s="12"/>
      <c r="C6" s="5"/>
      <c r="D6" s="5" t="n">
        <v>14</v>
      </c>
      <c r="E6" s="0" t="n">
        <v>15.17</v>
      </c>
      <c r="F6" s="0" t="n">
        <v>30.48</v>
      </c>
      <c r="G6" s="15" t="n">
        <v>0.659195781147001</v>
      </c>
      <c r="H6" s="15" t="n">
        <v>0.656167979002625</v>
      </c>
      <c r="I6" s="15" t="n">
        <v>0.657681880074813</v>
      </c>
      <c r="J6" s="0" t="n">
        <v>4.3330003624479</v>
      </c>
      <c r="K6" s="5"/>
      <c r="L6" s="0" t="n">
        <f aca="false">D6+5</f>
        <v>19</v>
      </c>
      <c r="M6" s="0" t="n">
        <v>24.82</v>
      </c>
      <c r="N6" s="0" t="n">
        <v>49.58</v>
      </c>
      <c r="O6" s="12" t="n">
        <v>0.40290088638195</v>
      </c>
      <c r="P6" s="12" t="n">
        <v>0.403388463089956</v>
      </c>
      <c r="Q6" s="12" t="n">
        <v>0.403144674735953</v>
      </c>
      <c r="R6" s="0" t="n">
        <v>4.97641511752637</v>
      </c>
      <c r="S6" s="5"/>
      <c r="T6" s="0" t="n">
        <f aca="false">O6*SQRT(0.01^2+(0.1/M6)^2)</f>
        <v>0.00434372960514667</v>
      </c>
      <c r="U6" s="0" t="n">
        <f aca="false">P6*SQRT(0.005^2+(0.1/N6)^2)</f>
        <v>0.00217486082026053</v>
      </c>
    </row>
    <row r="7" customFormat="false" ht="12.8" hidden="false" customHeight="false" outlineLevel="0" collapsed="false">
      <c r="A7" s="12" t="n">
        <f aca="false">1000/(C7+273)</f>
        <v>3.24728040266277</v>
      </c>
      <c r="B7" s="12" t="n">
        <f aca="false">1.26+(C7-20)*(-0.01)/(44-20)</f>
        <v>1.25377083333333</v>
      </c>
      <c r="C7" s="5" t="n">
        <v>34.95</v>
      </c>
      <c r="D7" s="5" t="n">
        <v>21</v>
      </c>
      <c r="E7" s="0" t="n">
        <v>9.82</v>
      </c>
      <c r="F7" s="5" t="n">
        <v>19.87</v>
      </c>
      <c r="G7" s="15" t="n">
        <v>1.0183299389002</v>
      </c>
      <c r="H7" s="15" t="n">
        <v>1.00654252642174</v>
      </c>
      <c r="I7" s="16" t="n">
        <v>1.01243623266097</v>
      </c>
      <c r="J7" s="0" t="n">
        <v>2.95845742576067</v>
      </c>
      <c r="K7" s="5" t="n">
        <f aca="false">LN((J7+J8)/2)</f>
        <v>1.12798980982013</v>
      </c>
      <c r="L7" s="0" t="n">
        <f aca="false">D7+5</f>
        <v>26</v>
      </c>
      <c r="M7" s="0" t="n">
        <v>12.38</v>
      </c>
      <c r="N7" s="5" t="n">
        <v>24.22</v>
      </c>
      <c r="O7" s="12" t="n">
        <v>0.807754442649435</v>
      </c>
      <c r="P7" s="12" t="n">
        <v>0.825763831544178</v>
      </c>
      <c r="Q7" s="13" t="n">
        <v>0.816759137096807</v>
      </c>
      <c r="R7" s="0" t="n">
        <v>2.56747881035762</v>
      </c>
      <c r="S7" s="5" t="n">
        <f aca="false">LN((R7+R8)/2)</f>
        <v>1.02925910548156</v>
      </c>
      <c r="T7" s="0" t="n">
        <f aca="false">O7*SQRT(0.01^2+(0.1/M7)^2)</f>
        <v>0.010383548229758</v>
      </c>
      <c r="U7" s="0" t="n">
        <f aca="false">P7*SQRT(0.005^2+(0.1/N7)^2)</f>
        <v>0.00535456415963918</v>
      </c>
    </row>
    <row r="8" customFormat="false" ht="12.8" hidden="false" customHeight="false" outlineLevel="0" collapsed="false">
      <c r="A8" s="12"/>
      <c r="B8" s="12"/>
      <c r="C8" s="5"/>
      <c r="D8" s="5" t="n">
        <v>22</v>
      </c>
      <c r="E8" s="0" t="n">
        <v>10.26</v>
      </c>
      <c r="F8" s="0" t="n">
        <v>20.51</v>
      </c>
      <c r="G8" s="15" t="n">
        <v>0.974658869395712</v>
      </c>
      <c r="H8" s="15" t="n">
        <v>0.975134080936129</v>
      </c>
      <c r="I8" s="15" t="n">
        <v>0.97489647516592</v>
      </c>
      <c r="J8" s="0" t="n">
        <v>3.22042235864608</v>
      </c>
      <c r="K8" s="5"/>
      <c r="L8" s="0" t="n">
        <f aca="false">D8+5</f>
        <v>27</v>
      </c>
      <c r="M8" s="0" t="n">
        <v>21.29</v>
      </c>
      <c r="N8" s="0" t="n">
        <v>42.13</v>
      </c>
      <c r="O8" s="12" t="n">
        <v>0.469704086425552</v>
      </c>
      <c r="P8" s="12" t="n">
        <v>0.474721101352955</v>
      </c>
      <c r="Q8" s="12" t="n">
        <v>0.472212593889253</v>
      </c>
      <c r="R8" s="0" t="n">
        <v>3.0305038075896</v>
      </c>
      <c r="S8" s="5"/>
      <c r="T8" s="0" t="n">
        <f aca="false">O8*SQRT(0.01^2+(0.1/M8)^2)</f>
        <v>0.00518937341376047</v>
      </c>
      <c r="U8" s="0" t="n">
        <f aca="false">P8*SQRT(0.005^2+(0.1/N8)^2)</f>
        <v>0.00262748601133527</v>
      </c>
    </row>
    <row r="9" customFormat="false" ht="12.8" hidden="false" customHeight="false" outlineLevel="0" collapsed="false">
      <c r="A9" s="12" t="n">
        <f aca="false">1000/(C9+273)</f>
        <v>3.19580710108338</v>
      </c>
      <c r="B9" s="12" t="n">
        <f aca="false">1.26+(C9-20)*(-0.01)/(44-20)</f>
        <v>1.25170416666667</v>
      </c>
      <c r="C9" s="5" t="n">
        <v>39.91</v>
      </c>
      <c r="D9" s="5" t="n">
        <v>23</v>
      </c>
      <c r="E9" s="0" t="n">
        <v>7.64</v>
      </c>
      <c r="F9" s="5" t="n">
        <v>15.12</v>
      </c>
      <c r="G9" s="15" t="n">
        <v>1.30890052356021</v>
      </c>
      <c r="H9" s="15" t="n">
        <v>1.32275132275132</v>
      </c>
      <c r="I9" s="16" t="n">
        <v>1.31582592315577</v>
      </c>
      <c r="J9" s="0" t="n">
        <v>2.28010146921983</v>
      </c>
      <c r="K9" s="5" t="n">
        <f aca="false">LN((J9+J10)/2)</f>
        <v>0.838290404597481</v>
      </c>
      <c r="L9" s="0" t="n">
        <f aca="false">D9+5</f>
        <v>28</v>
      </c>
      <c r="M9" s="0" t="n">
        <v>10.76</v>
      </c>
      <c r="N9" s="5" t="n">
        <v>21.49</v>
      </c>
      <c r="O9" s="12" t="n">
        <v>0.929368029739777</v>
      </c>
      <c r="P9" s="12" t="n">
        <v>0.930665425779432</v>
      </c>
      <c r="Q9" s="13" t="n">
        <v>0.930016727759605</v>
      </c>
      <c r="R9" s="0" t="n">
        <v>2.2555226683062</v>
      </c>
      <c r="S9" s="5" t="n">
        <f aca="false">LN((R9+R10)/2)</f>
        <v>0.52312669143641</v>
      </c>
      <c r="T9" s="0" t="n">
        <f aca="false">O9*SQRT(0.01^2+(0.1/M9)^2)</f>
        <v>0.0126875754087574</v>
      </c>
      <c r="U9" s="0" t="n">
        <f aca="false">P9*SQRT(0.005^2+(0.1/N9)^2)</f>
        <v>0.00635675507471028</v>
      </c>
    </row>
    <row r="10" customFormat="false" ht="12.8" hidden="false" customHeight="false" outlineLevel="0" collapsed="false">
      <c r="A10" s="12"/>
      <c r="B10" s="12"/>
      <c r="C10" s="5"/>
      <c r="D10" s="5" t="n">
        <v>24</v>
      </c>
      <c r="E10" s="0" t="n">
        <v>7.6</v>
      </c>
      <c r="F10" s="0" t="n">
        <v>15.33</v>
      </c>
      <c r="G10" s="15" t="n">
        <v>1.31578947368421</v>
      </c>
      <c r="H10" s="15" t="n">
        <v>1.30463144161774</v>
      </c>
      <c r="I10" s="15" t="n">
        <v>1.31021045765098</v>
      </c>
      <c r="J10" s="0" t="n">
        <v>2.34471914990171</v>
      </c>
      <c r="K10" s="5"/>
      <c r="L10" s="0" t="n">
        <f aca="false">D10+5</f>
        <v>29</v>
      </c>
      <c r="M10" s="0" t="n">
        <v>7.83</v>
      </c>
      <c r="N10" s="0" t="n">
        <v>15.61</v>
      </c>
      <c r="O10" s="12" t="n">
        <v>1.27713920817369</v>
      </c>
      <c r="P10" s="12" t="n">
        <v>1.28122998078155</v>
      </c>
      <c r="Q10" s="12" t="n">
        <v>1.27918459447762</v>
      </c>
      <c r="R10" s="0" t="n">
        <v>1.11906745497708</v>
      </c>
      <c r="S10" s="5"/>
      <c r="T10" s="0" t="n">
        <f aca="false">O10*SQRT(0.01^2+(0.1/M10)^2)</f>
        <v>0.0207159875200683</v>
      </c>
      <c r="U10" s="0" t="n">
        <f aca="false">P10*SQRT(0.005^2+(0.1/N10)^2)</f>
        <v>0.0104118172426267</v>
      </c>
    </row>
    <row r="11" customFormat="false" ht="12.8" hidden="false" customHeight="false" outlineLevel="0" collapsed="false">
      <c r="A11" s="12" t="n">
        <f aca="false">1000/(C11+273)</f>
        <v>3.14564328405159</v>
      </c>
      <c r="B11" s="12" t="n">
        <f aca="false">1.26+(C11-20)*(-0.01)/(44-20)</f>
        <v>1.249625</v>
      </c>
      <c r="C11" s="5" t="n">
        <v>44.9</v>
      </c>
      <c r="D11" s="5" t="n">
        <v>31</v>
      </c>
      <c r="E11" s="0" t="n">
        <v>5.5</v>
      </c>
      <c r="F11" s="5" t="n">
        <v>10.98</v>
      </c>
      <c r="G11" s="15" t="n">
        <v>1.81818181818182</v>
      </c>
      <c r="H11" s="15" t="n">
        <v>1.82149362477231</v>
      </c>
      <c r="I11" s="16" t="n">
        <v>1.81983772147707</v>
      </c>
      <c r="J11" s="0" t="n">
        <v>1.49783547611465</v>
      </c>
      <c r="K11" s="5" t="n">
        <f aca="false">LN((J11+J12)/2)</f>
        <v>0.427497249049575</v>
      </c>
      <c r="L11" s="0" t="n">
        <f aca="false">D11+5</f>
        <v>36</v>
      </c>
      <c r="M11" s="0" t="n">
        <v>6.55</v>
      </c>
      <c r="N11" s="5" t="n">
        <v>12.47</v>
      </c>
      <c r="O11" s="12" t="n">
        <v>1.52671755725191</v>
      </c>
      <c r="P11" s="12" t="n">
        <v>1.60384923817161</v>
      </c>
      <c r="Q11" s="13" t="n">
        <v>1.56528339771176</v>
      </c>
      <c r="R11" s="0" t="n">
        <v>1.64781153349489</v>
      </c>
      <c r="S11" s="5" t="n">
        <f aca="false">LN((R11+R12)/2)</f>
        <v>0.485201536674315</v>
      </c>
      <c r="T11" s="0" t="n">
        <f aca="false">O11*SQRT(0.01^2+(0.1/M11)^2)</f>
        <v>0.0278636055432132</v>
      </c>
      <c r="U11" s="0" t="n">
        <f aca="false">P11*SQRT(0.005^2+(0.1/N11)^2)</f>
        <v>0.0151568682828301</v>
      </c>
    </row>
    <row r="12" customFormat="false" ht="12.8" hidden="false" customHeight="false" outlineLevel="0" collapsed="false">
      <c r="A12" s="12"/>
      <c r="B12" s="12"/>
      <c r="C12" s="5"/>
      <c r="D12" s="5" t="n">
        <v>32</v>
      </c>
      <c r="E12" s="0" t="n">
        <v>5.36</v>
      </c>
      <c r="F12" s="0" t="n">
        <v>10.67</v>
      </c>
      <c r="G12" s="15" t="n">
        <v>1.86567164179104</v>
      </c>
      <c r="H12" s="15" t="n">
        <v>1.87441424554827</v>
      </c>
      <c r="I12" s="15" t="n">
        <v>1.87004294366966</v>
      </c>
      <c r="J12" s="0" t="n">
        <v>1.56899444651346</v>
      </c>
      <c r="K12" s="5"/>
      <c r="L12" s="0" t="n">
        <f aca="false">D12+5</f>
        <v>37</v>
      </c>
      <c r="M12" s="0" t="n">
        <v>8.48</v>
      </c>
      <c r="N12" s="0" t="n">
        <v>16.41</v>
      </c>
      <c r="O12" s="12" t="n">
        <v>1.17924528301887</v>
      </c>
      <c r="P12" s="12" t="n">
        <v>1.2187690432663</v>
      </c>
      <c r="Q12" s="12" t="n">
        <v>1.19900716314258</v>
      </c>
      <c r="R12" s="0" t="n">
        <v>1.60119321182675</v>
      </c>
      <c r="S12" s="5"/>
      <c r="T12" s="0" t="n">
        <f aca="false">O12*SQRT(0.01^2+(0.1/M12)^2)</f>
        <v>0.0182330520142322</v>
      </c>
      <c r="U12" s="0" t="n">
        <f aca="false">P12*SQRT(0.005^2+(0.1/N12)^2)</f>
        <v>0.00960703536771493</v>
      </c>
    </row>
    <row r="13" customFormat="false" ht="12.8" hidden="false" customHeight="false" outlineLevel="0" collapsed="false">
      <c r="A13" s="12" t="n">
        <f aca="false">1000/(C13+273)</f>
        <v>3.09472967536286</v>
      </c>
      <c r="B13" s="12" t="n">
        <f aca="false">1.26+(C13-20)*(-0.01)/(44-20)</f>
        <v>1.24744583333333</v>
      </c>
      <c r="C13" s="5" t="n">
        <v>50.13</v>
      </c>
      <c r="D13" s="5" t="n">
        <v>33</v>
      </c>
      <c r="E13" s="0" t="n">
        <v>4.5</v>
      </c>
      <c r="F13" s="5" t="n">
        <v>9.03</v>
      </c>
      <c r="G13" s="15" t="n">
        <v>2.22222222222222</v>
      </c>
      <c r="H13" s="15" t="n">
        <v>2.21483942414175</v>
      </c>
      <c r="I13" s="16" t="n">
        <v>2.21853082318199</v>
      </c>
      <c r="J13" s="0" t="n">
        <v>1.29310941393072</v>
      </c>
      <c r="K13" s="5" t="n">
        <f aca="false">LN((J13+J14)/2)</f>
        <v>0.232377209025903</v>
      </c>
      <c r="L13" s="0" t="n">
        <f aca="false">D13+5</f>
        <v>38</v>
      </c>
      <c r="M13" s="0" t="n">
        <v>5.24</v>
      </c>
      <c r="N13" s="5" t="n">
        <v>10.6</v>
      </c>
      <c r="O13" s="12" t="n">
        <v>1.90839694656489</v>
      </c>
      <c r="P13" s="12" t="n">
        <v>1.88679245283019</v>
      </c>
      <c r="Q13" s="13" t="n">
        <v>1.89759469969754</v>
      </c>
      <c r="R13" s="0" t="n">
        <v>1.10615713749034</v>
      </c>
      <c r="S13" s="5" t="n">
        <f aca="false">LN((R13+R14)/2)</f>
        <v>0.14894938784148</v>
      </c>
      <c r="T13" s="0" t="n">
        <f aca="false">O13*SQRT(0.01^2+(0.1/M13)^2)</f>
        <v>0.0411168934319185</v>
      </c>
      <c r="U13" s="0" t="n">
        <f aca="false">P13*SQRT(0.005^2+(0.1/N13)^2)</f>
        <v>0.0201453992091652</v>
      </c>
    </row>
    <row r="14" customFormat="false" ht="12.8" hidden="false" customHeight="false" outlineLevel="0" collapsed="false">
      <c r="A14" s="12"/>
      <c r="B14" s="12"/>
      <c r="C14" s="5"/>
      <c r="D14" s="5" t="n">
        <v>34</v>
      </c>
      <c r="E14" s="0" t="n">
        <v>4.34</v>
      </c>
      <c r="F14" s="0" t="n">
        <v>8.9</v>
      </c>
      <c r="G14" s="15" t="n">
        <v>2.30414746543779</v>
      </c>
      <c r="H14" s="15" t="n">
        <v>2.24719101123595</v>
      </c>
      <c r="I14" s="15" t="n">
        <v>2.27566923833687</v>
      </c>
      <c r="J14" s="0" t="n">
        <v>1.23008163467793</v>
      </c>
      <c r="K14" s="5"/>
      <c r="L14" s="0" t="n">
        <f aca="false">D14+5</f>
        <v>39</v>
      </c>
      <c r="M14" s="0" t="n">
        <v>7.21</v>
      </c>
      <c r="N14" s="0" t="n">
        <v>14.73</v>
      </c>
      <c r="O14" s="12" t="n">
        <v>1.3869625520111</v>
      </c>
      <c r="P14" s="12" t="n">
        <v>1.35777325186694</v>
      </c>
      <c r="Q14" s="12" t="n">
        <v>1.37236790193902</v>
      </c>
      <c r="R14" s="0" t="n">
        <v>1.21507135557032</v>
      </c>
      <c r="S14" s="5"/>
      <c r="T14" s="0" t="n">
        <f aca="false">O14*SQRT(0.01^2+(0.1/M14)^2)</f>
        <v>0.0237152959441925</v>
      </c>
      <c r="U14" s="0" t="n">
        <f aca="false">P14*SQRT(0.005^2+(0.1/N14)^2)</f>
        <v>0.0114479454292673</v>
      </c>
    </row>
    <row r="15" customFormat="false" ht="12.8" hidden="false" customHeight="false" outlineLevel="0" collapsed="false">
      <c r="A15" s="12" t="n">
        <f aca="false">1000/(C15+273)</f>
        <v>3.04599451720987</v>
      </c>
      <c r="B15" s="12" t="n">
        <f aca="false">1.26+(C15-20)*(-0.01)/(44-20)</f>
        <v>1.24529166666667</v>
      </c>
      <c r="C15" s="5" t="n">
        <v>55.3</v>
      </c>
      <c r="D15" s="5" t="n">
        <v>41</v>
      </c>
      <c r="E15" s="0" t="n">
        <v>2.91</v>
      </c>
      <c r="F15" s="5" t="n">
        <v>5.98</v>
      </c>
      <c r="G15" s="15" t="n">
        <v>3.43642611683849</v>
      </c>
      <c r="H15" s="15" t="n">
        <v>3.34448160535117</v>
      </c>
      <c r="I15" s="16" t="n">
        <v>3.39045386109483</v>
      </c>
      <c r="J15" s="0" t="n">
        <v>0.932305756723512</v>
      </c>
      <c r="K15" s="5" t="n">
        <f aca="false">LN((J15+J16)/2)</f>
        <v>-0.0719743014663136</v>
      </c>
      <c r="L15" s="0" t="n">
        <f aca="false">D15+5</f>
        <v>46</v>
      </c>
      <c r="M15" s="0" t="n">
        <v>4.14</v>
      </c>
      <c r="N15" s="5" t="n">
        <v>8.34</v>
      </c>
      <c r="O15" s="12" t="n">
        <v>2.41545893719807</v>
      </c>
      <c r="P15" s="12" t="n">
        <v>2.39808153477218</v>
      </c>
      <c r="Q15" s="13" t="n">
        <v>2.40677023598512</v>
      </c>
      <c r="R15" s="0" t="n">
        <v>0.872425607187755</v>
      </c>
      <c r="S15" s="5" t="n">
        <f aca="false">LN((R15+R16)/2)</f>
        <v>-0.1376069124294</v>
      </c>
      <c r="T15" s="0" t="n">
        <f aca="false">O15*SQRT(0.01^2+(0.1/M15)^2)</f>
        <v>0.0631467765580838</v>
      </c>
      <c r="U15" s="0" t="n">
        <f aca="false">P15*SQRT(0.005^2+(0.1/N15)^2)</f>
        <v>0.0311538275035314</v>
      </c>
    </row>
    <row r="16" customFormat="false" ht="12.8" hidden="false" customHeight="false" outlineLevel="0" collapsed="false">
      <c r="A16" s="12"/>
      <c r="B16" s="12"/>
      <c r="C16" s="5"/>
      <c r="D16" s="5" t="n">
        <v>42</v>
      </c>
      <c r="E16" s="0" t="n">
        <v>3.07</v>
      </c>
      <c r="F16" s="0" t="n">
        <v>6.18</v>
      </c>
      <c r="G16" s="15" t="n">
        <v>3.25732899022801</v>
      </c>
      <c r="H16" s="15" t="n">
        <v>3.23624595469256</v>
      </c>
      <c r="I16" s="15" t="n">
        <v>3.24678747246028</v>
      </c>
      <c r="J16" s="0" t="n">
        <v>0.928803862072585</v>
      </c>
      <c r="K16" s="5"/>
      <c r="L16" s="0" t="n">
        <f aca="false">D16+5</f>
        <v>47</v>
      </c>
      <c r="M16" s="0" t="n">
        <v>4.28</v>
      </c>
      <c r="N16" s="0" t="n">
        <v>8.77</v>
      </c>
      <c r="O16" s="12" t="n">
        <v>2.33644859813084</v>
      </c>
      <c r="P16" s="12" t="n">
        <v>2.28050171037628</v>
      </c>
      <c r="Q16" s="12" t="n">
        <v>2.30847515425356</v>
      </c>
      <c r="R16" s="0" t="n">
        <v>0.87045674705875</v>
      </c>
      <c r="S16" s="5"/>
      <c r="T16" s="0" t="n">
        <f aca="false">O16*SQRT(0.01^2+(0.1/M16)^2)</f>
        <v>0.0593797829840376</v>
      </c>
      <c r="U16" s="0" t="n">
        <f aca="false">P16*SQRT(0.005^2+(0.1/N16)^2)</f>
        <v>0.0283935926993866</v>
      </c>
    </row>
    <row r="17" customFormat="false" ht="12.8" hidden="false" customHeight="false" outlineLevel="0" collapsed="false">
      <c r="A17" s="12" t="n">
        <f aca="false">1000/(C17+273)</f>
        <v>2.99787151122703</v>
      </c>
      <c r="B17" s="12" t="n">
        <f aca="false">1.26+(C17-20)*(-0.01)/(44-20)</f>
        <v>1.24309583333333</v>
      </c>
      <c r="C17" s="5" t="n">
        <v>60.57</v>
      </c>
      <c r="D17" s="5" t="n">
        <v>45</v>
      </c>
      <c r="E17" s="0" t="n">
        <v>2.28</v>
      </c>
      <c r="F17" s="5" t="n">
        <v>4.83</v>
      </c>
      <c r="G17" s="15" t="n">
        <v>4.3859649122807</v>
      </c>
      <c r="H17" s="15" t="n">
        <v>4.1407867494824</v>
      </c>
      <c r="I17" s="16" t="n">
        <v>4.26337583088155</v>
      </c>
      <c r="J17" s="0" t="n">
        <v>0.708571432406503</v>
      </c>
      <c r="K17" s="5" t="n">
        <f aca="false">LN((J17+J18)/2)</f>
        <v>-0.320406923239499</v>
      </c>
      <c r="L17" s="0" t="n">
        <v>48</v>
      </c>
      <c r="M17" s="0" t="n">
        <v>3.23</v>
      </c>
      <c r="N17" s="5" t="n">
        <v>6.37</v>
      </c>
      <c r="O17" s="12" t="n">
        <v>3.09597523219814</v>
      </c>
      <c r="P17" s="12" t="n">
        <v>3.13971742543171</v>
      </c>
      <c r="Q17" s="13" t="n">
        <v>3.11784632881493</v>
      </c>
      <c r="R17" s="0" t="n">
        <v>0.673680218261202</v>
      </c>
      <c r="S17" s="5" t="n">
        <f aca="false">LN((R17+R18)/2)</f>
        <v>-0.370851704256953</v>
      </c>
      <c r="T17" s="0" t="n">
        <f aca="false">O17*SQRT(0.01^2+(0.1/M17)^2)</f>
        <v>0.100726604440007</v>
      </c>
      <c r="U17" s="0" t="n">
        <f aca="false">P17*SQRT(0.005^2+(0.1/N17)^2)</f>
        <v>0.0517287515140066</v>
      </c>
    </row>
    <row r="18" customFormat="false" ht="12.8" hidden="false" customHeight="false" outlineLevel="0" collapsed="false">
      <c r="D18" s="0" t="n">
        <v>410</v>
      </c>
      <c r="E18" s="0" t="n">
        <v>2.39</v>
      </c>
      <c r="F18" s="0" t="n">
        <v>4.83</v>
      </c>
      <c r="G18" s="15" t="n">
        <v>4.18410041841004</v>
      </c>
      <c r="H18" s="15" t="n">
        <v>4.1407867494824</v>
      </c>
      <c r="I18" s="15" t="n">
        <v>4.16244358394622</v>
      </c>
      <c r="J18" s="0" t="n">
        <v>0.743135788128015</v>
      </c>
      <c r="L18" s="0" t="n">
        <v>49</v>
      </c>
      <c r="M18" s="0" t="n">
        <v>3.22</v>
      </c>
      <c r="N18" s="8" t="n">
        <v>6.45</v>
      </c>
      <c r="O18" s="12" t="n">
        <v>3.1055900621118</v>
      </c>
      <c r="P18" s="12" t="n">
        <v>3.10077519379845</v>
      </c>
      <c r="Q18" s="12" t="n">
        <v>3.10318262795513</v>
      </c>
      <c r="R18" s="0" t="n">
        <v>0.706612341190412</v>
      </c>
      <c r="T18" s="0" t="n">
        <f aca="false">O18*SQRT(0.01^2+(0.1/M18)^2)</f>
        <v>0.101323604242993</v>
      </c>
      <c r="U18" s="0" t="n">
        <f aca="false">P18*SQRT(0.005^2+(0.1/N18)^2)</f>
        <v>0.0505122056169128</v>
      </c>
    </row>
    <row r="35" customFormat="false" ht="12.8" hidden="false" customHeight="false" outlineLevel="0" collapsed="false">
      <c r="J35" s="0" t="n">
        <f aca="false">J19/4</f>
        <v>0</v>
      </c>
    </row>
    <row r="36" customFormat="false" ht="12.8" hidden="false" customHeight="false" outlineLevel="0" collapsed="false">
      <c r="J36" s="0" t="n">
        <f aca="false">J20/4</f>
        <v>0</v>
      </c>
    </row>
    <row r="37" customFormat="false" ht="12.8" hidden="false" customHeight="false" outlineLevel="0" collapsed="false">
      <c r="J37" s="0" t="n">
        <f aca="false">J21/4</f>
        <v>0</v>
      </c>
    </row>
    <row r="38" customFormat="false" ht="12.8" hidden="false" customHeight="false" outlineLevel="0" collapsed="false">
      <c r="J38" s="0" t="n">
        <f aca="false">J22/4</f>
        <v>0</v>
      </c>
    </row>
  </sheetData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1529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2025-03-25T13:54:27Z</dcterms:created>
  <dc:description/>
  <dc:language>en-US</dc:language>
  <dcterms:modified xsi:type="dcterms:W3CDTF">2025-03-31T19:47:34Z</dcterms:modified>
  <cp:revision>100</cp:revision>
  <dc:subject/>
  <dc:title/>
</cp:coreProperties>
</file>