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otnii/Documents/__mipt/term2/labs/lab_223/"/>
    </mc:Choice>
  </mc:AlternateContent>
  <xr:revisionPtr revIDLastSave="0" documentId="13_ncr:1_{FD436DDB-389B-694A-92D6-DC823B89355B}" xr6:coauthVersionLast="47" xr6:coauthVersionMax="47" xr10:uidLastSave="{00000000-0000-0000-0000-000000000000}"/>
  <bookViews>
    <workbookView xWindow="0" yWindow="500" windowWidth="26600" windowHeight="17500" activeTab="1" xr2:uid="{00000000-000D-0000-FFFF-FFFF00000000}"/>
  </bookViews>
  <sheets>
    <sheet name="Лист1" sheetId="1" r:id="rId1"/>
    <sheet name="Лист3" sheetId="2" r:id="rId2"/>
    <sheet name="Лист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4" i="1" l="1"/>
  <c r="G12" i="3"/>
  <c r="E12" i="3"/>
  <c r="J5" i="3"/>
  <c r="K5" i="3" s="1"/>
  <c r="F5" i="3"/>
  <c r="G5" i="3" s="1"/>
  <c r="K4" i="3"/>
  <c r="F4" i="3"/>
  <c r="G4" i="3" s="1"/>
  <c r="B4" i="3"/>
  <c r="A4" i="3"/>
  <c r="A5" i="3" s="1"/>
  <c r="K3" i="3"/>
  <c r="G3" i="3"/>
  <c r="E3" i="3"/>
  <c r="B3" i="3"/>
  <c r="G2" i="3"/>
  <c r="E2" i="3"/>
  <c r="B2" i="3"/>
  <c r="E8" i="2"/>
  <c r="D8" i="2"/>
  <c r="F8" i="2" s="1"/>
  <c r="F7" i="2"/>
  <c r="E7" i="2"/>
  <c r="D7" i="2"/>
  <c r="F6" i="2"/>
  <c r="E6" i="2"/>
  <c r="D6" i="2"/>
  <c r="F5" i="2"/>
  <c r="E5" i="2"/>
  <c r="D5" i="2"/>
  <c r="F4" i="2"/>
  <c r="E4" i="2"/>
  <c r="D4" i="2"/>
  <c r="E3" i="2"/>
  <c r="D3" i="2"/>
  <c r="F3" i="2" s="1"/>
  <c r="F2" i="2"/>
  <c r="E2" i="2"/>
  <c r="D2" i="2"/>
  <c r="F84" i="1"/>
  <c r="I84" i="1" s="1"/>
  <c r="E84" i="1"/>
  <c r="H84" i="1" s="1"/>
  <c r="F83" i="1"/>
  <c r="I83" i="1" s="1"/>
  <c r="E83" i="1"/>
  <c r="H83" i="1" s="1"/>
  <c r="I82" i="1"/>
  <c r="H82" i="1"/>
  <c r="G82" i="1"/>
  <c r="F82" i="1"/>
  <c r="E82" i="1"/>
  <c r="I81" i="1"/>
  <c r="H81" i="1"/>
  <c r="G81" i="1"/>
  <c r="F81" i="1"/>
  <c r="E81" i="1"/>
  <c r="F80" i="1"/>
  <c r="I80" i="1" s="1"/>
  <c r="E80" i="1"/>
  <c r="H80" i="1" s="1"/>
  <c r="I79" i="1"/>
  <c r="F79" i="1"/>
  <c r="E79" i="1"/>
  <c r="H79" i="1" s="1"/>
  <c r="I78" i="1"/>
  <c r="H78" i="1"/>
  <c r="G78" i="1"/>
  <c r="F78" i="1"/>
  <c r="E78" i="1"/>
  <c r="H77" i="1"/>
  <c r="F77" i="1"/>
  <c r="I77" i="1" s="1"/>
  <c r="E77" i="1"/>
  <c r="G77" i="1" s="1"/>
  <c r="H76" i="1"/>
  <c r="G76" i="1"/>
  <c r="F76" i="1"/>
  <c r="I76" i="1" s="1"/>
  <c r="E76" i="1"/>
  <c r="K75" i="1"/>
  <c r="J75" i="1"/>
  <c r="G75" i="1"/>
  <c r="F75" i="1"/>
  <c r="I75" i="1" s="1"/>
  <c r="E75" i="1"/>
  <c r="H75" i="1" s="1"/>
  <c r="I74" i="1"/>
  <c r="H74" i="1"/>
  <c r="J77" i="1" s="1"/>
  <c r="G74" i="1"/>
  <c r="F74" i="1"/>
  <c r="E74" i="1"/>
  <c r="H72" i="1"/>
  <c r="G72" i="1"/>
  <c r="F72" i="1"/>
  <c r="I72" i="1" s="1"/>
  <c r="E72" i="1"/>
  <c r="F71" i="1"/>
  <c r="I71" i="1" s="1"/>
  <c r="E71" i="1"/>
  <c r="G71" i="1" s="1"/>
  <c r="G70" i="1"/>
  <c r="F70" i="1"/>
  <c r="I70" i="1" s="1"/>
  <c r="E70" i="1"/>
  <c r="H70" i="1" s="1"/>
  <c r="I69" i="1"/>
  <c r="F69" i="1"/>
  <c r="E69" i="1"/>
  <c r="H69" i="1" s="1"/>
  <c r="H68" i="1"/>
  <c r="G68" i="1"/>
  <c r="F68" i="1"/>
  <c r="I68" i="1" s="1"/>
  <c r="E68" i="1"/>
  <c r="I67" i="1"/>
  <c r="F67" i="1"/>
  <c r="E67" i="1"/>
  <c r="H67" i="1" s="1"/>
  <c r="I66" i="1"/>
  <c r="G66" i="1"/>
  <c r="F66" i="1"/>
  <c r="E66" i="1"/>
  <c r="H66" i="1" s="1"/>
  <c r="I65" i="1"/>
  <c r="H65" i="1"/>
  <c r="F65" i="1"/>
  <c r="E65" i="1"/>
  <c r="G65" i="1" s="1"/>
  <c r="F64" i="1"/>
  <c r="I64" i="1" s="1"/>
  <c r="E64" i="1"/>
  <c r="G64" i="1" s="1"/>
  <c r="F63" i="1"/>
  <c r="I63" i="1" s="1"/>
  <c r="E63" i="1"/>
  <c r="J63" i="1" s="1"/>
  <c r="I62" i="1"/>
  <c r="G62" i="1"/>
  <c r="F62" i="1"/>
  <c r="K63" i="1" s="1"/>
  <c r="E62" i="1"/>
  <c r="H62" i="1" s="1"/>
  <c r="H60" i="1"/>
  <c r="F60" i="1"/>
  <c r="I60" i="1" s="1"/>
  <c r="E60" i="1"/>
  <c r="G60" i="1" s="1"/>
  <c r="I59" i="1"/>
  <c r="F59" i="1"/>
  <c r="E59" i="1"/>
  <c r="H59" i="1" s="1"/>
  <c r="F58" i="1"/>
  <c r="I58" i="1" s="1"/>
  <c r="E58" i="1"/>
  <c r="H58" i="1" s="1"/>
  <c r="I57" i="1"/>
  <c r="F57" i="1"/>
  <c r="E57" i="1"/>
  <c r="H57" i="1" s="1"/>
  <c r="H56" i="1"/>
  <c r="F56" i="1"/>
  <c r="I56" i="1" s="1"/>
  <c r="E56" i="1"/>
  <c r="G56" i="1" s="1"/>
  <c r="H55" i="1"/>
  <c r="G55" i="1"/>
  <c r="F55" i="1"/>
  <c r="I55" i="1" s="1"/>
  <c r="E55" i="1"/>
  <c r="I54" i="1"/>
  <c r="F54" i="1"/>
  <c r="E54" i="1"/>
  <c r="H54" i="1" s="1"/>
  <c r="H53" i="1"/>
  <c r="G53" i="1"/>
  <c r="F53" i="1"/>
  <c r="I53" i="1" s="1"/>
  <c r="E53" i="1"/>
  <c r="I52" i="1"/>
  <c r="F52" i="1"/>
  <c r="E52" i="1"/>
  <c r="H52" i="1" s="1"/>
  <c r="H51" i="1"/>
  <c r="G51" i="1"/>
  <c r="F51" i="1"/>
  <c r="K51" i="1" s="1"/>
  <c r="E51" i="1"/>
  <c r="I50" i="1"/>
  <c r="F50" i="1"/>
  <c r="E50" i="1"/>
  <c r="H50" i="1" s="1"/>
  <c r="H48" i="1"/>
  <c r="G48" i="1"/>
  <c r="F48" i="1"/>
  <c r="I48" i="1" s="1"/>
  <c r="E48" i="1"/>
  <c r="I47" i="1"/>
  <c r="G47" i="1"/>
  <c r="F47" i="1"/>
  <c r="E47" i="1"/>
  <c r="H47" i="1" s="1"/>
  <c r="H46" i="1"/>
  <c r="G46" i="1"/>
  <c r="F46" i="1"/>
  <c r="I46" i="1" s="1"/>
  <c r="E46" i="1"/>
  <c r="F45" i="1"/>
  <c r="I45" i="1" s="1"/>
  <c r="E45" i="1"/>
  <c r="G45" i="1" s="1"/>
  <c r="H44" i="1"/>
  <c r="G44" i="1"/>
  <c r="F44" i="1"/>
  <c r="I44" i="1" s="1"/>
  <c r="E44" i="1"/>
  <c r="H43" i="1"/>
  <c r="F43" i="1"/>
  <c r="I43" i="1" s="1"/>
  <c r="E43" i="1"/>
  <c r="G43" i="1" s="1"/>
  <c r="F42" i="1"/>
  <c r="I42" i="1" s="1"/>
  <c r="E42" i="1"/>
  <c r="G42" i="1" s="1"/>
  <c r="F41" i="1"/>
  <c r="I41" i="1" s="1"/>
  <c r="E41" i="1"/>
  <c r="H41" i="1" s="1"/>
  <c r="I40" i="1"/>
  <c r="G40" i="1"/>
  <c r="F40" i="1"/>
  <c r="E40" i="1"/>
  <c r="H40" i="1" s="1"/>
  <c r="H39" i="1"/>
  <c r="F39" i="1"/>
  <c r="I39" i="1" s="1"/>
  <c r="E39" i="1"/>
  <c r="G39" i="1" s="1"/>
  <c r="F38" i="1"/>
  <c r="I38" i="1" s="1"/>
  <c r="E38" i="1"/>
  <c r="J39" i="1" s="1"/>
  <c r="F36" i="1"/>
  <c r="I36" i="1" s="1"/>
  <c r="E36" i="1"/>
  <c r="H36" i="1" s="1"/>
  <c r="I35" i="1"/>
  <c r="F35" i="1"/>
  <c r="E35" i="1"/>
  <c r="H35" i="1" s="1"/>
  <c r="H34" i="1"/>
  <c r="F34" i="1"/>
  <c r="I34" i="1" s="1"/>
  <c r="E34" i="1"/>
  <c r="G34" i="1" s="1"/>
  <c r="I33" i="1"/>
  <c r="F33" i="1"/>
  <c r="E33" i="1"/>
  <c r="H33" i="1" s="1"/>
  <c r="F32" i="1"/>
  <c r="I32" i="1" s="1"/>
  <c r="E32" i="1"/>
  <c r="H32" i="1" s="1"/>
  <c r="H31" i="1"/>
  <c r="G31" i="1"/>
  <c r="F31" i="1"/>
  <c r="I31" i="1" s="1"/>
  <c r="E31" i="1"/>
  <c r="I30" i="1"/>
  <c r="F30" i="1"/>
  <c r="E30" i="1"/>
  <c r="H30" i="1" s="1"/>
  <c r="H29" i="1"/>
  <c r="G29" i="1"/>
  <c r="F29" i="1"/>
  <c r="I29" i="1" s="1"/>
  <c r="E29" i="1"/>
  <c r="I28" i="1"/>
  <c r="F28" i="1"/>
  <c r="E28" i="1"/>
  <c r="H28" i="1" s="1"/>
  <c r="H27" i="1"/>
  <c r="G27" i="1"/>
  <c r="F27" i="1"/>
  <c r="I27" i="1" s="1"/>
  <c r="E27" i="1"/>
  <c r="I26" i="1"/>
  <c r="F26" i="1"/>
  <c r="E26" i="1"/>
  <c r="H26" i="1" s="1"/>
  <c r="H24" i="1"/>
  <c r="G24" i="1"/>
  <c r="F24" i="1"/>
  <c r="I24" i="1" s="1"/>
  <c r="E24" i="1"/>
  <c r="F23" i="1"/>
  <c r="I23" i="1" s="1"/>
  <c r="E23" i="1"/>
  <c r="G23" i="1" s="1"/>
  <c r="F22" i="1"/>
  <c r="I22" i="1" s="1"/>
  <c r="E22" i="1"/>
  <c r="H22" i="1" s="1"/>
  <c r="F21" i="1"/>
  <c r="I21" i="1" s="1"/>
  <c r="E21" i="1"/>
  <c r="H21" i="1" s="1"/>
  <c r="F20" i="1"/>
  <c r="I20" i="1" s="1"/>
  <c r="E20" i="1"/>
  <c r="H20" i="1" s="1"/>
  <c r="F19" i="1"/>
  <c r="I19" i="1" s="1"/>
  <c r="E19" i="1"/>
  <c r="J15" i="1" s="1"/>
  <c r="I18" i="1"/>
  <c r="H18" i="1"/>
  <c r="F18" i="1"/>
  <c r="E18" i="1"/>
  <c r="G18" i="1" s="1"/>
  <c r="H17" i="1"/>
  <c r="F17" i="1"/>
  <c r="G17" i="1" s="1"/>
  <c r="E17" i="1"/>
  <c r="F16" i="1"/>
  <c r="I16" i="1" s="1"/>
  <c r="E16" i="1"/>
  <c r="H16" i="1" s="1"/>
  <c r="F15" i="1"/>
  <c r="I15" i="1" s="1"/>
  <c r="E15" i="1"/>
  <c r="H15" i="1" s="1"/>
  <c r="I14" i="1"/>
  <c r="H14" i="1"/>
  <c r="G14" i="1"/>
  <c r="F14" i="1"/>
  <c r="E14" i="1"/>
  <c r="H12" i="1"/>
  <c r="F12" i="1"/>
  <c r="G12" i="1" s="1"/>
  <c r="E12" i="1"/>
  <c r="F11" i="1"/>
  <c r="I11" i="1" s="1"/>
  <c r="E11" i="1"/>
  <c r="H11" i="1" s="1"/>
  <c r="F10" i="1"/>
  <c r="I10" i="1" s="1"/>
  <c r="E10" i="1"/>
  <c r="H10" i="1" s="1"/>
  <c r="I9" i="1"/>
  <c r="F9" i="1"/>
  <c r="E9" i="1"/>
  <c r="H9" i="1" s="1"/>
  <c r="H8" i="1"/>
  <c r="F8" i="1"/>
  <c r="I8" i="1" s="1"/>
  <c r="E8" i="1"/>
  <c r="F7" i="1"/>
  <c r="I7" i="1" s="1"/>
  <c r="E7" i="1"/>
  <c r="H7" i="1" s="1"/>
  <c r="I6" i="1"/>
  <c r="F6" i="1"/>
  <c r="E6" i="1"/>
  <c r="H6" i="1" s="1"/>
  <c r="I5" i="1"/>
  <c r="H5" i="1"/>
  <c r="G5" i="1"/>
  <c r="F5" i="1"/>
  <c r="E5" i="1"/>
  <c r="I4" i="1"/>
  <c r="E4" i="1"/>
  <c r="G4" i="1" s="1"/>
  <c r="F3" i="1"/>
  <c r="K3" i="1" s="1"/>
  <c r="E3" i="1"/>
  <c r="H3" i="1" s="1"/>
  <c r="I2" i="1"/>
  <c r="F2" i="1"/>
  <c r="E2" i="1"/>
  <c r="H2" i="1" s="1"/>
  <c r="A6" i="3" l="1"/>
  <c r="B5" i="3"/>
  <c r="K17" i="1"/>
  <c r="K77" i="1"/>
  <c r="K83" i="1" s="1"/>
  <c r="J17" i="1"/>
  <c r="J29" i="1"/>
  <c r="K29" i="1"/>
  <c r="K65" i="1"/>
  <c r="K41" i="1"/>
  <c r="J5" i="1"/>
  <c r="J53" i="1"/>
  <c r="H23" i="1"/>
  <c r="G32" i="1"/>
  <c r="G36" i="1"/>
  <c r="H38" i="1"/>
  <c r="K39" i="1"/>
  <c r="G41" i="1"/>
  <c r="H42" i="1"/>
  <c r="H45" i="1"/>
  <c r="I51" i="1"/>
  <c r="K53" i="1" s="1"/>
  <c r="G58" i="1"/>
  <c r="G63" i="1"/>
  <c r="H64" i="1"/>
  <c r="G67" i="1"/>
  <c r="J67" i="1" s="1"/>
  <c r="K69" i="1" s="1"/>
  <c r="J69" i="1" s="1"/>
  <c r="H71" i="1"/>
  <c r="G80" i="1"/>
  <c r="G84" i="1"/>
  <c r="J79" i="1" s="1"/>
  <c r="K81" i="1" s="1"/>
  <c r="J81" i="1" s="1"/>
  <c r="G8" i="1"/>
  <c r="G11" i="1"/>
  <c r="G3" i="1"/>
  <c r="H4" i="1"/>
  <c r="G7" i="1"/>
  <c r="G16" i="1"/>
  <c r="I3" i="1"/>
  <c r="K5" i="1" s="1"/>
  <c r="G10" i="1"/>
  <c r="G15" i="1"/>
  <c r="J19" i="1" s="1"/>
  <c r="K21" i="1" s="1"/>
  <c r="G19" i="1"/>
  <c r="G2" i="1"/>
  <c r="J3" i="1"/>
  <c r="G6" i="1"/>
  <c r="G9" i="1"/>
  <c r="H19" i="1"/>
  <c r="G28" i="1"/>
  <c r="G35" i="1"/>
  <c r="G50" i="1"/>
  <c r="J55" i="1" s="1"/>
  <c r="J51" i="1"/>
  <c r="G54" i="1"/>
  <c r="G57" i="1"/>
  <c r="H63" i="1"/>
  <c r="J65" i="1" s="1"/>
  <c r="G83" i="1"/>
  <c r="E5" i="3"/>
  <c r="F6" i="3"/>
  <c r="I12" i="1"/>
  <c r="I17" i="1"/>
  <c r="G22" i="1"/>
  <c r="G79" i="1"/>
  <c r="G21" i="1"/>
  <c r="G69" i="1"/>
  <c r="E4" i="3"/>
  <c r="J6" i="3"/>
  <c r="K15" i="1"/>
  <c r="G26" i="1"/>
  <c r="J27" i="1"/>
  <c r="G30" i="1"/>
  <c r="G33" i="1"/>
  <c r="G52" i="1"/>
  <c r="G59" i="1"/>
  <c r="G20" i="1"/>
  <c r="K27" i="1"/>
  <c r="G38" i="1"/>
  <c r="J21" i="1" l="1"/>
  <c r="K71" i="1"/>
  <c r="K84" i="1"/>
  <c r="J83" i="1"/>
  <c r="J84" i="1" s="1"/>
  <c r="K57" i="1"/>
  <c r="K23" i="1"/>
  <c r="K6" i="3"/>
  <c r="J7" i="3"/>
  <c r="G6" i="3"/>
  <c r="F7" i="3"/>
  <c r="E6" i="3"/>
  <c r="K59" i="1"/>
  <c r="J33" i="1"/>
  <c r="J9" i="1"/>
  <c r="J41" i="1"/>
  <c r="K47" i="1" s="1"/>
  <c r="J43" i="1"/>
  <c r="K45" i="1" s="1"/>
  <c r="J45" i="1" s="1"/>
  <c r="J31" i="1"/>
  <c r="K33" i="1" s="1"/>
  <c r="K35" i="1" s="1"/>
  <c r="J57" i="1"/>
  <c r="J7" i="1"/>
  <c r="K9" i="1" s="1"/>
  <c r="K11" i="1" s="1"/>
  <c r="B6" i="3"/>
  <c r="A7" i="3"/>
  <c r="K12" i="1" l="1"/>
  <c r="J11" i="1"/>
  <c r="J12" i="1" s="1"/>
  <c r="K36" i="1"/>
  <c r="J35" i="1"/>
  <c r="J36" i="1" s="1"/>
  <c r="K48" i="1"/>
  <c r="J47" i="1"/>
  <c r="J48" i="1" s="1"/>
  <c r="K24" i="1"/>
  <c r="J23" i="1"/>
  <c r="J24" i="1" s="1"/>
  <c r="K60" i="1"/>
  <c r="J59" i="1"/>
  <c r="J60" i="1" s="1"/>
  <c r="K7" i="3"/>
  <c r="J8" i="3"/>
  <c r="K72" i="1"/>
  <c r="J71" i="1"/>
  <c r="J72" i="1" s="1"/>
  <c r="B7" i="3"/>
  <c r="A8" i="3"/>
  <c r="F8" i="3"/>
  <c r="E7" i="3"/>
  <c r="G7" i="3"/>
  <c r="B8" i="3" l="1"/>
  <c r="A9" i="3"/>
  <c r="K8" i="3"/>
  <c r="J9" i="3"/>
  <c r="F9" i="3"/>
  <c r="E8" i="3"/>
  <c r="G8" i="3"/>
  <c r="G9" i="3" l="1"/>
  <c r="F10" i="3"/>
  <c r="E9" i="3"/>
  <c r="J10" i="3"/>
  <c r="K9" i="3"/>
  <c r="B9" i="3"/>
  <c r="A10" i="3"/>
  <c r="B10" i="3" l="1"/>
  <c r="A11" i="3"/>
  <c r="J11" i="3"/>
  <c r="K10" i="3"/>
  <c r="G10" i="3"/>
  <c r="F11" i="3"/>
  <c r="E10" i="3"/>
  <c r="G11" i="3" l="1"/>
  <c r="E11" i="3"/>
  <c r="K11" i="3"/>
  <c r="J12" i="3"/>
  <c r="B11" i="3"/>
  <c r="A12" i="3"/>
  <c r="B12" i="3" s="1"/>
  <c r="J13" i="3" l="1"/>
  <c r="K13" i="3" s="1"/>
  <c r="K12" i="3"/>
</calcChain>
</file>

<file path=xl/sharedStrings.xml><?xml version="1.0" encoding="utf-8"?>
<sst xmlns="http://schemas.openxmlformats.org/spreadsheetml/2006/main" count="88" uniqueCount="30">
  <si>
    <t>t, C</t>
  </si>
  <si>
    <t>R_нагр, Ом</t>
  </si>
  <si>
    <t>U, В</t>
  </si>
  <si>
    <t>I, мА</t>
  </si>
  <si>
    <t>R, Ом</t>
  </si>
  <si>
    <t>Q, мВт</t>
  </si>
  <si>
    <t>RQ, СИ</t>
  </si>
  <si>
    <t>R^2, СИ</t>
  </si>
  <si>
    <t>Q^2, СИ</t>
  </si>
  <si>
    <t>&lt;R&gt;</t>
  </si>
  <si>
    <t>&lt;Q, Вт&gt;</t>
  </si>
  <si>
    <t>&lt;R^2&gt;</t>
  </si>
  <si>
    <t>&lt;Q^2, Вт^2&gt;</t>
  </si>
  <si>
    <t>1В</t>
  </si>
  <si>
    <t>10В</t>
  </si>
  <si>
    <t>&lt;RQ&gt;</t>
  </si>
  <si>
    <t>R0</t>
  </si>
  <si>
    <t>dR/dQ</t>
  </si>
  <si>
    <t>погр</t>
  </si>
  <si>
    <t>R(t), Ом</t>
  </si>
  <si>
    <t>dR/dQ, Ом/Вт</t>
  </si>
  <si>
    <t>dQ/d(DT)</t>
  </si>
  <si>
    <t>lnT</t>
  </si>
  <si>
    <r>
      <rPr>
        <sz val="10"/>
        <rFont val="Arial"/>
        <family val="2"/>
      </rPr>
      <t>+ln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k</t>
    </r>
    <r>
      <rPr>
        <b/>
        <sz val="10"/>
        <rFont val="Arial"/>
        <family val="2"/>
      </rPr>
      <t>)</t>
    </r>
  </si>
  <si>
    <t>dR/dT</t>
  </si>
  <si>
    <t>R_min. Ом</t>
  </si>
  <si>
    <t>Rнагр, Ом</t>
  </si>
  <si>
    <t>хи квадрат! (попов)</t>
  </si>
  <si>
    <t>2/3 с погешностями — прямая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</si>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</sst>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0"/>
    <numFmt numFmtId="166" formatCode="#,##0.000"/>
    <numFmt numFmtId="167" formatCode="#,##0.0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23,0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142829191938996E-2"/>
          <c:y val="0.11347203777482701"/>
          <c:w val="0.87213852475053799"/>
          <c:h val="0.74413457281983197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Лист1!$F$2:$F$12</c:f>
              <c:numCache>
                <c:formatCode>#,##0.0000</c:formatCode>
                <c:ptCount val="11"/>
                <c:pt idx="0">
                  <c:v>1.9614515000000001</c:v>
                </c:pt>
                <c:pt idx="1">
                  <c:v>6.9520308000000011</c:v>
                </c:pt>
                <c:pt idx="2">
                  <c:v>63.151884000000003</c:v>
                </c:pt>
                <c:pt idx="3">
                  <c:v>116.3273342</c:v>
                </c:pt>
                <c:pt idx="4">
                  <c:v>13.899943200000001</c:v>
                </c:pt>
                <c:pt idx="5">
                  <c:v>22.086292800000003</c:v>
                </c:pt>
                <c:pt idx="6">
                  <c:v>31.0360896</c:v>
                </c:pt>
                <c:pt idx="7">
                  <c:v>40.428531799999995</c:v>
                </c:pt>
                <c:pt idx="8">
                  <c:v>49.217050800000003</c:v>
                </c:pt>
                <c:pt idx="9">
                  <c:v>78.3586198</c:v>
                </c:pt>
                <c:pt idx="10">
                  <c:v>142.94746430000001</c:v>
                </c:pt>
              </c:numCache>
            </c:numRef>
          </c:xVal>
          <c:yVal>
            <c:numRef>
              <c:f>Лист1!$E$2:$E$12</c:f>
              <c:numCache>
                <c:formatCode>#,##0.0000</c:formatCode>
                <c:ptCount val="11"/>
                <c:pt idx="0">
                  <c:v>19.485697199242502</c:v>
                </c:pt>
                <c:pt idx="1">
                  <c:v>19.511549057003602</c:v>
                </c:pt>
                <c:pt idx="2">
                  <c:v>19.827769508824154</c:v>
                </c:pt>
                <c:pt idx="3">
                  <c:v>20.12864866286947</c:v>
                </c:pt>
                <c:pt idx="4">
                  <c:v>19.55070507050705</c:v>
                </c:pt>
                <c:pt idx="5">
                  <c:v>19.591374791517751</c:v>
                </c:pt>
                <c:pt idx="6">
                  <c:v>19.648248792270532</c:v>
                </c:pt>
                <c:pt idx="7">
                  <c:v>19.707239529287087</c:v>
                </c:pt>
                <c:pt idx="8">
                  <c:v>19.745222929936304</c:v>
                </c:pt>
                <c:pt idx="9">
                  <c:v>19.921233477366584</c:v>
                </c:pt>
                <c:pt idx="10">
                  <c:v>20.267196932712572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2-4043-99CA-2842BAA3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7472"/>
        <c:axId val="56543096"/>
      </c:scatterChart>
      <c:valAx>
        <c:axId val="3486747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6543096"/>
        <c:crosses val="autoZero"/>
        <c:crossBetween val="midCat"/>
      </c:valAx>
      <c:valAx>
        <c:axId val="56543096"/>
        <c:scaling>
          <c:orientation val="minMax"/>
          <c:min val="19.39999999999999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34867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30,0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07778444311101"/>
          <c:y val="9.5767998651154901E-2"/>
          <c:w val="0.84063187362527503"/>
          <c:h val="0.77474287641207196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Лист1!$F$14:$F$24</c:f>
              <c:numCache>
                <c:formatCode>#,##0.0000</c:formatCode>
                <c:ptCount val="11"/>
                <c:pt idx="0">
                  <c:v>2.0062042</c:v>
                </c:pt>
                <c:pt idx="1">
                  <c:v>7.0917545999999998</c:v>
                </c:pt>
                <c:pt idx="2">
                  <c:v>14.150116799999999</c:v>
                </c:pt>
                <c:pt idx="3">
                  <c:v>22.444230600000001</c:v>
                </c:pt>
                <c:pt idx="4">
                  <c:v>31.492072400000001</c:v>
                </c:pt>
                <c:pt idx="5">
                  <c:v>40.949458800000002</c:v>
                </c:pt>
                <c:pt idx="6">
                  <c:v>49.810896719999995</c:v>
                </c:pt>
                <c:pt idx="7">
                  <c:v>60.192427399999993</c:v>
                </c:pt>
                <c:pt idx="8">
                  <c:v>69.699905599999994</c:v>
                </c:pt>
                <c:pt idx="9">
                  <c:v>96.889716000000007</c:v>
                </c:pt>
                <c:pt idx="10">
                  <c:v>143.35144128000002</c:v>
                </c:pt>
              </c:numCache>
            </c:numRef>
          </c:xVal>
          <c:yVal>
            <c:numRef>
              <c:f>Лист1!$E$14:$E$24</c:f>
              <c:numCache>
                <c:formatCode>#,##0.0000</c:formatCode>
                <c:ptCount val="11"/>
                <c:pt idx="0">
                  <c:v>19.978046103183313</c:v>
                </c:pt>
                <c:pt idx="1">
                  <c:v>19.9989379215124</c:v>
                </c:pt>
                <c:pt idx="2">
                  <c:v>20.046672688949108</c:v>
                </c:pt>
                <c:pt idx="3">
                  <c:v>20.084357892847528</c:v>
                </c:pt>
                <c:pt idx="4">
                  <c:v>20.135025791443308</c:v>
                </c:pt>
                <c:pt idx="5">
                  <c:v>20.186949088567683</c:v>
                </c:pt>
                <c:pt idx="6">
                  <c:v>20.240485405579744</c:v>
                </c:pt>
                <c:pt idx="7">
                  <c:v>20.296375188218441</c:v>
                </c:pt>
                <c:pt idx="8">
                  <c:v>20.344426980113447</c:v>
                </c:pt>
                <c:pt idx="9">
                  <c:v>20.49301919720768</c:v>
                </c:pt>
                <c:pt idx="10">
                  <c:v>20.743114498527628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2-544F-A7CD-AB561DA5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369"/>
        <c:axId val="4164095"/>
      </c:scatterChart>
      <c:valAx>
        <c:axId val="132023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4164095"/>
        <c:crosses val="autoZero"/>
        <c:crossBetween val="midCat"/>
      </c:valAx>
      <c:valAx>
        <c:axId val="4164095"/>
        <c:scaling>
          <c:orientation val="minMax"/>
          <c:min val="19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32023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40,3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738081778783E-2"/>
          <c:y val="8.6599664991624803E-2"/>
          <c:w val="0.88543433201432098"/>
          <c:h val="0.821273031825796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Лист1!$F$26:$F$36</c:f>
              <c:numCache>
                <c:formatCode>#,##0.0000</c:formatCode>
                <c:ptCount val="11"/>
                <c:pt idx="0">
                  <c:v>2.0688275439999999</c:v>
                </c:pt>
                <c:pt idx="1">
                  <c:v>14.48104614</c:v>
                </c:pt>
                <c:pt idx="2">
                  <c:v>22.898673752000004</c:v>
                </c:pt>
                <c:pt idx="3">
                  <c:v>32.039849375999999</c:v>
                </c:pt>
                <c:pt idx="4">
                  <c:v>41.558618471999999</c:v>
                </c:pt>
                <c:pt idx="5">
                  <c:v>50.462450453999992</c:v>
                </c:pt>
                <c:pt idx="6">
                  <c:v>60.736274836999996</c:v>
                </c:pt>
                <c:pt idx="7">
                  <c:v>82.135321499999989</c:v>
                </c:pt>
                <c:pt idx="8">
                  <c:v>97.231888959999992</c:v>
                </c:pt>
                <c:pt idx="9">
                  <c:v>116.83935406000001</c:v>
                </c:pt>
                <c:pt idx="10">
                  <c:v>142.93381960000002</c:v>
                </c:pt>
              </c:numCache>
            </c:numRef>
          </c:xVal>
          <c:yVal>
            <c:numRef>
              <c:f>Лист1!$E$26:$E$36</c:f>
              <c:numCache>
                <c:formatCode>#,##0.0000</c:formatCode>
                <c:ptCount val="11"/>
                <c:pt idx="0">
                  <c:v>20.695725230541495</c:v>
                </c:pt>
                <c:pt idx="1">
                  <c:v>20.76422653398161</c:v>
                </c:pt>
                <c:pt idx="2">
                  <c:v>20.810886585009239</c:v>
                </c:pt>
                <c:pt idx="3">
                  <c:v>20.861657174352381</c:v>
                </c:pt>
                <c:pt idx="4">
                  <c:v>20.913736557089468</c:v>
                </c:pt>
                <c:pt idx="5">
                  <c:v>20.961956278049755</c:v>
                </c:pt>
                <c:pt idx="6">
                  <c:v>21.018842863281808</c:v>
                </c:pt>
                <c:pt idx="7">
                  <c:v>21.133493097728973</c:v>
                </c:pt>
                <c:pt idx="8">
                  <c:v>21.213929525205018</c:v>
                </c:pt>
                <c:pt idx="9">
                  <c:v>21.317434181645289</c:v>
                </c:pt>
                <c:pt idx="10">
                  <c:v>21.455394171807324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E-3A4D-8C15-C82E64F4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3311"/>
        <c:axId val="90503166"/>
      </c:scatterChart>
      <c:valAx>
        <c:axId val="515233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90503166"/>
        <c:crosses val="autoZero"/>
        <c:crossBetween val="midCat"/>
      </c:valAx>
      <c:valAx>
        <c:axId val="90503166"/>
        <c:scaling>
          <c:orientation val="minMax"/>
          <c:min val="20.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15233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50,0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2005191434"/>
          <c:y val="4.7824642975755602E-2"/>
          <c:w val="0.80645684620376401"/>
          <c:h val="0.819495184324145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Лист1!$F$38:$F$48</c:f>
              <c:numCache>
                <c:formatCode>#,##0.0000</c:formatCode>
                <c:ptCount val="11"/>
                <c:pt idx="0">
                  <c:v>2.1304017600000003</c:v>
                </c:pt>
                <c:pt idx="1">
                  <c:v>10.221666007</c:v>
                </c:pt>
                <c:pt idx="2">
                  <c:v>23.388766378</c:v>
                </c:pt>
                <c:pt idx="3">
                  <c:v>32.657970532</c:v>
                </c:pt>
                <c:pt idx="4">
                  <c:v>42.270636719999999</c:v>
                </c:pt>
                <c:pt idx="5">
                  <c:v>51.243660768000005</c:v>
                </c:pt>
                <c:pt idx="6">
                  <c:v>61.635657440000003</c:v>
                </c:pt>
                <c:pt idx="7">
                  <c:v>82.991287939999992</c:v>
                </c:pt>
                <c:pt idx="8">
                  <c:v>105.22960236</c:v>
                </c:pt>
                <c:pt idx="9">
                  <c:v>143.37893681</c:v>
                </c:pt>
                <c:pt idx="10">
                  <c:v>170.53569995000001</c:v>
                </c:pt>
              </c:numCache>
            </c:numRef>
          </c:xVal>
          <c:yVal>
            <c:numRef>
              <c:f>Лист1!$E$38:$E$48</c:f>
              <c:numCache>
                <c:formatCode>#,##0.0000</c:formatCode>
                <c:ptCount val="11"/>
                <c:pt idx="0">
                  <c:v>21.386061237576147</c:v>
                </c:pt>
                <c:pt idx="1">
                  <c:v>21.428342498180005</c:v>
                </c:pt>
                <c:pt idx="2">
                  <c:v>21.49786867651785</c:v>
                </c:pt>
                <c:pt idx="3">
                  <c:v>21.546119802837236</c:v>
                </c:pt>
                <c:pt idx="4">
                  <c:v>21.596190011211167</c:v>
                </c:pt>
                <c:pt idx="5">
                  <c:v>21.642906025413644</c:v>
                </c:pt>
                <c:pt idx="6">
                  <c:v>21.696222860959562</c:v>
                </c:pt>
                <c:pt idx="7">
                  <c:v>21.807494918122607</c:v>
                </c:pt>
                <c:pt idx="8">
                  <c:v>21.921145649761055</c:v>
                </c:pt>
                <c:pt idx="9">
                  <c:v>22.115469402607854</c:v>
                </c:pt>
                <c:pt idx="10">
                  <c:v>22.253953929369025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6-B744-B0B8-4529367D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130"/>
        <c:axId val="26302581"/>
      </c:scatterChart>
      <c:valAx>
        <c:axId val="8662313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6302581"/>
        <c:crosses val="autoZero"/>
        <c:crossBetween val="midCat"/>
      </c:valAx>
      <c:valAx>
        <c:axId val="26302581"/>
        <c:scaling>
          <c:orientation val="minMax"/>
          <c:min val="21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866231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60,0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808429118773903E-2"/>
          <c:y val="6.9336602642691703E-2"/>
          <c:w val="0.86858237547892703"/>
          <c:h val="0.82250374608363996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Лист1!$F$50:$F$60</c:f>
              <c:numCache>
                <c:formatCode>#,##0.0000</c:formatCode>
                <c:ptCount val="11"/>
                <c:pt idx="0">
                  <c:v>2.1934876590000001</c:v>
                </c:pt>
                <c:pt idx="1">
                  <c:v>10.485511386000001</c:v>
                </c:pt>
                <c:pt idx="2">
                  <c:v>23.876002748000005</c:v>
                </c:pt>
                <c:pt idx="3">
                  <c:v>34.636300392000003</c:v>
                </c:pt>
                <c:pt idx="4">
                  <c:v>42.970264722000003</c:v>
                </c:pt>
                <c:pt idx="5">
                  <c:v>54.702513696000004</c:v>
                </c:pt>
                <c:pt idx="6">
                  <c:v>62.438399370000006</c:v>
                </c:pt>
                <c:pt idx="7">
                  <c:v>71.961165629999996</c:v>
                </c:pt>
                <c:pt idx="8">
                  <c:v>83.806907359999997</c:v>
                </c:pt>
                <c:pt idx="9">
                  <c:v>98.81013136</c:v>
                </c:pt>
                <c:pt idx="10">
                  <c:v>143.74386806000001</c:v>
                </c:pt>
              </c:numCache>
            </c:numRef>
          </c:xVal>
          <c:yVal>
            <c:numRef>
              <c:f>Лист1!$E$50:$E$60</c:f>
              <c:numCache>
                <c:formatCode>#,##0.0000</c:formatCode>
                <c:ptCount val="11"/>
                <c:pt idx="0">
                  <c:v>22.099430877171852</c:v>
                </c:pt>
                <c:pt idx="1">
                  <c:v>22.140123056846015</c:v>
                </c:pt>
                <c:pt idx="2">
                  <c:v>22.208328504419221</c:v>
                </c:pt>
                <c:pt idx="3">
                  <c:v>22.263632399322564</c:v>
                </c:pt>
                <c:pt idx="4">
                  <c:v>22.305661056569555</c:v>
                </c:pt>
                <c:pt idx="5">
                  <c:v>22.364839999838239</c:v>
                </c:pt>
                <c:pt idx="6">
                  <c:v>22.402548817932647</c:v>
                </c:pt>
                <c:pt idx="7">
                  <c:v>22.452321274329528</c:v>
                </c:pt>
                <c:pt idx="8">
                  <c:v>22.51338248165133</c:v>
                </c:pt>
                <c:pt idx="9">
                  <c:v>22.5861172258642</c:v>
                </c:pt>
                <c:pt idx="10">
                  <c:v>22.808865061509739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4-ED47-B5A1-E3E48770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9615"/>
        <c:axId val="44972548"/>
      </c:scatterChart>
      <c:valAx>
        <c:axId val="549696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44972548"/>
        <c:crosses val="autoZero"/>
        <c:crossBetween val="midCat"/>
      </c:valAx>
      <c:valAx>
        <c:axId val="44972548"/>
        <c:scaling>
          <c:orientation val="minMax"/>
          <c:min val="2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49696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70,1</a:t>
            </a:r>
          </a:p>
        </c:rich>
      </c:tx>
      <c:layout>
        <c:manualLayout>
          <c:xMode val="edge"/>
          <c:yMode val="edge"/>
          <c:x val="0.45439006836991702"/>
          <c:y val="3.67823444746522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92515293271"/>
          <c:y val="0.12825843595074399"/>
          <c:w val="0.85273479668945695"/>
          <c:h val="0.74812090196705605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Лист1!$F$62:$F$72</c:f>
              <c:numCache>
                <c:formatCode>#,##0.0000</c:formatCode>
                <c:ptCount val="11"/>
                <c:pt idx="0">
                  <c:v>2.2558190850000002</c:v>
                </c:pt>
                <c:pt idx="1">
                  <c:v>10.736376816</c:v>
                </c:pt>
                <c:pt idx="2">
                  <c:v>24.346251115999998</c:v>
                </c:pt>
                <c:pt idx="3">
                  <c:v>35.22945258</c:v>
                </c:pt>
                <c:pt idx="4">
                  <c:v>49.003390746000001</c:v>
                </c:pt>
                <c:pt idx="5">
                  <c:v>63.184335839999996</c:v>
                </c:pt>
                <c:pt idx="6">
                  <c:v>84.546287100000001</c:v>
                </c:pt>
                <c:pt idx="7">
                  <c:v>99.496015259999993</c:v>
                </c:pt>
                <c:pt idx="8">
                  <c:v>118.70153882999999</c:v>
                </c:pt>
                <c:pt idx="9">
                  <c:v>143.99009099999998</c:v>
                </c:pt>
                <c:pt idx="10">
                  <c:v>170.36830329999998</c:v>
                </c:pt>
              </c:numCache>
            </c:numRef>
          </c:xVal>
          <c:yVal>
            <c:numRef>
              <c:f>Лист1!$E$62:$E$72</c:f>
              <c:numCache>
                <c:formatCode>#,##0.0000</c:formatCode>
                <c:ptCount val="11"/>
                <c:pt idx="0">
                  <c:v>22.812521997968641</c:v>
                </c:pt>
                <c:pt idx="1">
                  <c:v>22.852384291725105</c:v>
                </c:pt>
                <c:pt idx="2">
                  <c:v>22.920323028019489</c:v>
                </c:pt>
                <c:pt idx="3">
                  <c:v>22.973735619709139</c:v>
                </c:pt>
                <c:pt idx="4">
                  <c:v>23.040344509061576</c:v>
                </c:pt>
                <c:pt idx="5">
                  <c:v>23.11064191127533</c:v>
                </c:pt>
                <c:pt idx="6">
                  <c:v>23.21569719174575</c:v>
                </c:pt>
                <c:pt idx="7">
                  <c:v>23.288297867457732</c:v>
                </c:pt>
                <c:pt idx="8">
                  <c:v>23.379838520666297</c:v>
                </c:pt>
                <c:pt idx="9">
                  <c:v>23.50250726628126</c:v>
                </c:pt>
                <c:pt idx="10">
                  <c:v>23.631404269552295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2-9C46-934E-9BF767F50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6939"/>
        <c:axId val="42064486"/>
      </c:scatterChart>
      <c:valAx>
        <c:axId val="247769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42064486"/>
        <c:crosses val="autoZero"/>
        <c:crossBetween val="midCat"/>
      </c:valAx>
      <c:valAx>
        <c:axId val="42064486"/>
        <c:scaling>
          <c:orientation val="minMax"/>
          <c:min val="22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47769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Лист1!$F$74:$F$84</c:f>
              <c:numCache>
                <c:formatCode>#,##0.0000</c:formatCode>
                <c:ptCount val="11"/>
                <c:pt idx="0">
                  <c:v>2.3178669620000001</c:v>
                </c:pt>
                <c:pt idx="1">
                  <c:v>10.986654425999999</c:v>
                </c:pt>
                <c:pt idx="2">
                  <c:v>24.80947536</c:v>
                </c:pt>
                <c:pt idx="3">
                  <c:v>35.809850992000001</c:v>
                </c:pt>
                <c:pt idx="4">
                  <c:v>49.674189696000006</c:v>
                </c:pt>
                <c:pt idx="5">
                  <c:v>63.904300859999999</c:v>
                </c:pt>
                <c:pt idx="6">
                  <c:v>85.228808719999989</c:v>
                </c:pt>
                <c:pt idx="7">
                  <c:v>100.11336048</c:v>
                </c:pt>
                <c:pt idx="8">
                  <c:v>119.18595347999999</c:v>
                </c:pt>
                <c:pt idx="9">
                  <c:v>144.20032029000001</c:v>
                </c:pt>
                <c:pt idx="10">
                  <c:v>177.76002696000003</c:v>
                </c:pt>
              </c:numCache>
            </c:numRef>
          </c:xVal>
          <c:yVal>
            <c:numRef>
              <c:f>Лист1!$E$74:$E$84</c:f>
              <c:numCache>
                <c:formatCode>#,##0.0000</c:formatCode>
                <c:ptCount val="11"/>
                <c:pt idx="0">
                  <c:v>23.524611633857873</c:v>
                </c:pt>
                <c:pt idx="1">
                  <c:v>23.573089500940309</c:v>
                </c:pt>
                <c:pt idx="2">
                  <c:v>23.635662144852386</c:v>
                </c:pt>
                <c:pt idx="3">
                  <c:v>23.689422270690688</c:v>
                </c:pt>
                <c:pt idx="4">
                  <c:v>23.753127022724488</c:v>
                </c:pt>
                <c:pt idx="5">
                  <c:v>23.820970099257259</c:v>
                </c:pt>
                <c:pt idx="6">
                  <c:v>23.919292908309934</c:v>
                </c:pt>
                <c:pt idx="7">
                  <c:v>23.99160340322241</c:v>
                </c:pt>
                <c:pt idx="8">
                  <c:v>24.082650314004095</c:v>
                </c:pt>
                <c:pt idx="9">
                  <c:v>24.201039241672273</c:v>
                </c:pt>
                <c:pt idx="10">
                  <c:v>24.354814544296804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9-7A41-8D32-6875A462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6202"/>
        <c:axId val="67761218"/>
      </c:scatterChart>
      <c:valAx>
        <c:axId val="5572620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67761218"/>
        <c:crosses val="autoZero"/>
        <c:crossBetween val="midCat"/>
      </c:valAx>
      <c:valAx>
        <c:axId val="67761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57262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1971159575735901E-2"/>
          <c:y val="0.108093994778068"/>
          <c:w val="0.84674055535693005"/>
          <c:h val="0.78026109660574405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Лист3!$A$2:$A$8</c:f>
              <c:numCache>
                <c:formatCode>General</c:formatCode>
                <c:ptCount val="7"/>
                <c:pt idx="0">
                  <c:v>23</c:v>
                </c:pt>
                <c:pt idx="1">
                  <c:v>30</c:v>
                </c:pt>
                <c:pt idx="2">
                  <c:v>40.299999999999997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Лист3!$B$2:$B$8</c:f>
              <c:numCache>
                <c:formatCode>General</c:formatCode>
                <c:ptCount val="7"/>
                <c:pt idx="0">
                  <c:v>19.474060000000001</c:v>
                </c:pt>
                <c:pt idx="1">
                  <c:v>19.965599999999998</c:v>
                </c:pt>
                <c:pt idx="2">
                  <c:v>20.687999999999999</c:v>
                </c:pt>
                <c:pt idx="3">
                  <c:v>21.376999999999999</c:v>
                </c:pt>
                <c:pt idx="4">
                  <c:v>22.088999999999999</c:v>
                </c:pt>
                <c:pt idx="5">
                  <c:v>22.8017</c:v>
                </c:pt>
                <c:pt idx="6">
                  <c:v>23.518000000000001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4B-7D4E-8705-46B1E22E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26"/>
        <c:axId val="1145940"/>
      </c:scatterChart>
      <c:valAx>
        <c:axId val="733771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145940"/>
        <c:crosses val="autoZero"/>
        <c:crossBetween val="midCat"/>
      </c:valAx>
      <c:valAx>
        <c:axId val="1145940"/>
        <c:scaling>
          <c:orientation val="minMax"/>
          <c:min val="1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733771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Лист3!$E$2:$E$8</c:f>
              <c:numCache>
                <c:formatCode>General</c:formatCode>
                <c:ptCount val="7"/>
                <c:pt idx="0">
                  <c:v>5.6903594543240601</c:v>
                </c:pt>
                <c:pt idx="1">
                  <c:v>5.7137328055093688</c:v>
                </c:pt>
                <c:pt idx="2">
                  <c:v>5.7471611979581461</c:v>
                </c:pt>
                <c:pt idx="3">
                  <c:v>5.7776523232226564</c:v>
                </c:pt>
                <c:pt idx="4">
                  <c:v>5.8081424899804439</c:v>
                </c:pt>
                <c:pt idx="5">
                  <c:v>5.8377304471659395</c:v>
                </c:pt>
                <c:pt idx="6">
                  <c:v>5.8664680569332965</c:v>
                </c:pt>
              </c:numCache>
            </c:numRef>
          </c:xVal>
          <c:yVal>
            <c:numRef>
              <c:f>Лист3!$F$2:$F$8</c:f>
              <c:numCache>
                <c:formatCode>General</c:formatCode>
                <c:ptCount val="7"/>
                <c:pt idx="0">
                  <c:v>-4.368010615285308</c:v>
                </c:pt>
                <c:pt idx="1">
                  <c:v>-4.3392463874056366</c:v>
                </c:pt>
                <c:pt idx="2">
                  <c:v>-4.3310671000936232</c:v>
                </c:pt>
                <c:pt idx="3">
                  <c:v>-4.2853007245139221</c:v>
                </c:pt>
                <c:pt idx="4">
                  <c:v>-4.2604043144974861</c:v>
                </c:pt>
                <c:pt idx="5">
                  <c:v>-4.2296948305791</c:v>
                </c:pt>
                <c:pt idx="6">
                  <c:v>-4.1975886749735496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E-CC4C-B512-FD5826B5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3422"/>
        <c:axId val="4832917"/>
      </c:scatterChart>
      <c:valAx>
        <c:axId val="482434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4832917"/>
        <c:crosses val="autoZero"/>
        <c:crossBetween val="midCat"/>
      </c:valAx>
      <c:valAx>
        <c:axId val="48329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482434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22320</xdr:colOff>
      <xdr:row>0</xdr:row>
      <xdr:rowOff>0</xdr:rowOff>
    </xdr:from>
    <xdr:to>
      <xdr:col>16</xdr:col>
      <xdr:colOff>450720</xdr:colOff>
      <xdr:row>15</xdr:row>
      <xdr:rowOff>1080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713880</xdr:colOff>
      <xdr:row>15</xdr:row>
      <xdr:rowOff>10800</xdr:rowOff>
    </xdr:from>
    <xdr:to>
      <xdr:col>17</xdr:col>
      <xdr:colOff>250200</xdr:colOff>
      <xdr:row>28</xdr:row>
      <xdr:rowOff>32400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333360</xdr:colOff>
      <xdr:row>28</xdr:row>
      <xdr:rowOff>83880</xdr:rowOff>
    </xdr:from>
    <xdr:to>
      <xdr:col>18</xdr:col>
      <xdr:colOff>90000</xdr:colOff>
      <xdr:row>41</xdr:row>
      <xdr:rowOff>119520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131760</xdr:colOff>
      <xdr:row>43</xdr:row>
      <xdr:rowOff>108720</xdr:rowOff>
    </xdr:from>
    <xdr:to>
      <xdr:col>18</xdr:col>
      <xdr:colOff>505440</xdr:colOff>
      <xdr:row>56</xdr:row>
      <xdr:rowOff>162720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408960</xdr:colOff>
      <xdr:row>56</xdr:row>
      <xdr:rowOff>83520</xdr:rowOff>
    </xdr:from>
    <xdr:to>
      <xdr:col>18</xdr:col>
      <xdr:colOff>229680</xdr:colOff>
      <xdr:row>72</xdr:row>
      <xdr:rowOff>124920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761400</xdr:colOff>
      <xdr:row>74</xdr:row>
      <xdr:rowOff>122400</xdr:rowOff>
    </xdr:from>
    <xdr:to>
      <xdr:col>16</xdr:col>
      <xdr:colOff>698760</xdr:colOff>
      <xdr:row>88</xdr:row>
      <xdr:rowOff>97560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277920</xdr:colOff>
      <xdr:row>82</xdr:row>
      <xdr:rowOff>47520</xdr:rowOff>
    </xdr:from>
    <xdr:to>
      <xdr:col>14</xdr:col>
      <xdr:colOff>348120</xdr:colOff>
      <xdr:row>102</xdr:row>
      <xdr:rowOff>36000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867700</xdr:colOff>
      <xdr:row>2</xdr:row>
      <xdr:rowOff>114300</xdr:rowOff>
    </xdr:from>
    <xdr:to>
      <xdr:col>15</xdr:col>
      <xdr:colOff>406180</xdr:colOff>
      <xdr:row>23</xdr:row>
      <xdr:rowOff>147420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863600</xdr:colOff>
      <xdr:row>29</xdr:row>
      <xdr:rowOff>32560</xdr:rowOff>
    </xdr:from>
    <xdr:to>
      <xdr:col>9</xdr:col>
      <xdr:colOff>57500</xdr:colOff>
      <xdr:row>49</xdr:row>
      <xdr:rowOff>21040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opLeftCell="A60" zoomScaleNormal="100" zoomScalePageLayoutView="60" workbookViewId="0">
      <selection activeCell="E74" sqref="E74:F84"/>
    </sheetView>
  </sheetViews>
  <sheetFormatPr baseColWidth="10" defaultColWidth="8.83203125" defaultRowHeight="13" x14ac:dyDescent="0.15"/>
  <cols>
    <col min="1" max="3" width="11.5"/>
    <col min="4" max="4" width="11.5" style="1"/>
    <col min="5" max="1025" width="11.5"/>
  </cols>
  <sheetData>
    <row r="1" spans="1:11" x14ac:dyDescent="0.15">
      <c r="A1" t="s">
        <v>29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15">
      <c r="A2" s="2">
        <v>23</v>
      </c>
      <c r="B2">
        <v>361</v>
      </c>
      <c r="C2">
        <v>0.19550000000000001</v>
      </c>
      <c r="D2" s="1">
        <v>10.032999999999999</v>
      </c>
      <c r="E2" s="3">
        <f t="shared" ref="E2:E12" si="0">C2/(D2/1000)</f>
        <v>19.485697199242502</v>
      </c>
      <c r="F2" s="3">
        <f t="shared" ref="F2:F12" si="1">C2*D2/1000*1000</f>
        <v>1.9614515000000001</v>
      </c>
      <c r="G2" s="3">
        <f t="shared" ref="G2:G12" si="2">E2*F2/1000</f>
        <v>3.8220250000000004E-2</v>
      </c>
      <c r="H2" s="3">
        <f t="shared" ref="H2:H12" si="3">E2^2</f>
        <v>379.69239534056709</v>
      </c>
      <c r="I2" s="3">
        <f t="shared" ref="I2:I12" si="4">(F2/1000)^2</f>
        <v>3.8472919868522506E-6</v>
      </c>
      <c r="J2" t="s">
        <v>9</v>
      </c>
      <c r="K2" t="s">
        <v>10</v>
      </c>
    </row>
    <row r="3" spans="1:11" x14ac:dyDescent="0.15">
      <c r="B3">
        <v>180</v>
      </c>
      <c r="C3">
        <v>0.36830000000000002</v>
      </c>
      <c r="D3" s="1">
        <v>18.876000000000001</v>
      </c>
      <c r="E3" s="3">
        <f t="shared" si="0"/>
        <v>19.511549057003602</v>
      </c>
      <c r="F3" s="3">
        <f t="shared" si="1"/>
        <v>6.9520308000000011</v>
      </c>
      <c r="G3" s="3">
        <f t="shared" si="2"/>
        <v>0.13564489000000005</v>
      </c>
      <c r="H3" s="3">
        <f t="shared" si="3"/>
        <v>380.70054660385819</v>
      </c>
      <c r="I3" s="3">
        <f t="shared" si="4"/>
        <v>4.833073224414865E-5</v>
      </c>
      <c r="J3">
        <f>AVERAGE(E2:E12)</f>
        <v>19.762262359230689</v>
      </c>
      <c r="K3">
        <f>AVERAGE(F2:F12)/1000</f>
        <v>5.1487881163636354E-2</v>
      </c>
    </row>
    <row r="4" spans="1:11" x14ac:dyDescent="0.15">
      <c r="B4">
        <v>43</v>
      </c>
      <c r="C4">
        <v>1.119</v>
      </c>
      <c r="D4" s="1">
        <v>56.436</v>
      </c>
      <c r="E4" s="3">
        <f t="shared" si="0"/>
        <v>19.827769508824154</v>
      </c>
      <c r="F4" s="3">
        <f>C4*D4/1000*1000</f>
        <v>63.151884000000003</v>
      </c>
      <c r="G4" s="3">
        <f t="shared" si="2"/>
        <v>1.2521610000000001</v>
      </c>
      <c r="H4" s="3">
        <f t="shared" si="3"/>
        <v>393.14044369505683</v>
      </c>
      <c r="I4" s="3">
        <f t="shared" si="4"/>
        <v>3.988160452749457E-3</v>
      </c>
      <c r="J4" t="s">
        <v>11</v>
      </c>
      <c r="K4" t="s">
        <v>12</v>
      </c>
    </row>
    <row r="5" spans="1:11" x14ac:dyDescent="0.15">
      <c r="A5" t="s">
        <v>13</v>
      </c>
      <c r="B5">
        <v>25</v>
      </c>
      <c r="C5" s="4">
        <v>1.5302</v>
      </c>
      <c r="D5" s="1">
        <v>76.021000000000001</v>
      </c>
      <c r="E5" s="3">
        <f t="shared" si="0"/>
        <v>20.12864866286947</v>
      </c>
      <c r="F5" s="3">
        <f t="shared" si="1"/>
        <v>116.3273342</v>
      </c>
      <c r="G5" s="3">
        <f t="shared" si="2"/>
        <v>2.3415120399999996</v>
      </c>
      <c r="H5" s="3">
        <f t="shared" si="3"/>
        <v>405.16249699323691</v>
      </c>
      <c r="I5" s="3">
        <f t="shared" si="4"/>
        <v>1.3532048682078489E-2</v>
      </c>
      <c r="J5">
        <f>AVERAGE(H2:H12)</f>
        <v>390.60595739982091</v>
      </c>
      <c r="K5">
        <f>AVERAGE(I2:I12)</f>
        <v>4.531588535185713E-3</v>
      </c>
    </row>
    <row r="6" spans="1:11" x14ac:dyDescent="0.15">
      <c r="A6" s="4" t="s">
        <v>14</v>
      </c>
      <c r="B6">
        <v>120</v>
      </c>
      <c r="C6">
        <v>0.52129999999999999</v>
      </c>
      <c r="D6" s="1">
        <v>26.664000000000001</v>
      </c>
      <c r="E6" s="3">
        <f t="shared" si="0"/>
        <v>19.55070507050705</v>
      </c>
      <c r="F6" s="3">
        <f t="shared" si="1"/>
        <v>13.899943200000001</v>
      </c>
      <c r="G6" s="3">
        <f t="shared" si="2"/>
        <v>0.27175368999999999</v>
      </c>
      <c r="H6" s="3">
        <f t="shared" si="3"/>
        <v>382.23006875395009</v>
      </c>
      <c r="I6" s="3">
        <f t="shared" si="4"/>
        <v>1.9320842096322627E-4</v>
      </c>
      <c r="J6" t="s">
        <v>15</v>
      </c>
    </row>
    <row r="7" spans="1:11" x14ac:dyDescent="0.15">
      <c r="B7">
        <v>90</v>
      </c>
      <c r="C7">
        <v>0.65780000000000005</v>
      </c>
      <c r="D7" s="1">
        <v>33.576000000000001</v>
      </c>
      <c r="E7" s="3">
        <f t="shared" si="0"/>
        <v>19.591374791517751</v>
      </c>
      <c r="F7" s="3">
        <f t="shared" si="1"/>
        <v>22.086292800000003</v>
      </c>
      <c r="G7" s="3">
        <f t="shared" si="2"/>
        <v>0.43270084000000003</v>
      </c>
      <c r="H7" s="3">
        <f t="shared" si="3"/>
        <v>383.82196622171722</v>
      </c>
      <c r="I7" s="3">
        <f t="shared" si="4"/>
        <v>4.8780432964733205E-4</v>
      </c>
      <c r="J7">
        <f>AVERAGE(G2:G12)</f>
        <v>1.0280435172727271</v>
      </c>
    </row>
    <row r="8" spans="1:11" x14ac:dyDescent="0.15">
      <c r="B8">
        <v>72</v>
      </c>
      <c r="C8">
        <v>0.78090000000000004</v>
      </c>
      <c r="D8" s="1">
        <v>39.744</v>
      </c>
      <c r="E8" s="3">
        <f t="shared" si="0"/>
        <v>19.648248792270532</v>
      </c>
      <c r="F8" s="3">
        <f t="shared" si="1"/>
        <v>31.0360896</v>
      </c>
      <c r="G8" s="3">
        <f t="shared" si="2"/>
        <v>0.60980481000000009</v>
      </c>
      <c r="H8" s="3">
        <f t="shared" si="3"/>
        <v>386.05368060296041</v>
      </c>
      <c r="I8" s="3">
        <f t="shared" si="4"/>
        <v>9.6323885765922819E-4</v>
      </c>
      <c r="J8" t="s">
        <v>16</v>
      </c>
      <c r="K8" t="s">
        <v>17</v>
      </c>
    </row>
    <row r="9" spans="1:11" x14ac:dyDescent="0.15">
      <c r="B9">
        <v>60</v>
      </c>
      <c r="C9">
        <v>0.89259999999999995</v>
      </c>
      <c r="D9" s="1">
        <v>45.292999999999999</v>
      </c>
      <c r="E9" s="3">
        <f t="shared" si="0"/>
        <v>19.707239529287087</v>
      </c>
      <c r="F9" s="3">
        <f t="shared" si="1"/>
        <v>40.428531799999995</v>
      </c>
      <c r="G9" s="3">
        <f t="shared" si="2"/>
        <v>0.79673475999999999</v>
      </c>
      <c r="H9" s="3">
        <f t="shared" si="3"/>
        <v>388.3752898646955</v>
      </c>
      <c r="I9" s="3">
        <f t="shared" si="4"/>
        <v>1.6344661835036107E-3</v>
      </c>
      <c r="J9">
        <f>J3-K3*K9</f>
        <v>19.474061196494965</v>
      </c>
      <c r="K9">
        <f>(J7-J3*K3)/(K5-K3^2)</f>
        <v>5.597456260042561</v>
      </c>
    </row>
    <row r="10" spans="1:11" x14ac:dyDescent="0.15">
      <c r="B10">
        <v>52</v>
      </c>
      <c r="C10">
        <v>0.98580000000000001</v>
      </c>
      <c r="D10" s="1">
        <v>49.926000000000002</v>
      </c>
      <c r="E10" s="3">
        <f t="shared" si="0"/>
        <v>19.745222929936304</v>
      </c>
      <c r="F10" s="3">
        <f t="shared" si="1"/>
        <v>49.217050800000003</v>
      </c>
      <c r="G10" s="3">
        <f t="shared" si="2"/>
        <v>0.97180164000000002</v>
      </c>
      <c r="H10" s="3">
        <f t="shared" si="3"/>
        <v>389.8738285528824</v>
      </c>
      <c r="I10" s="3">
        <f t="shared" si="4"/>
        <v>2.422318089449781E-3</v>
      </c>
      <c r="J10" t="s">
        <v>18</v>
      </c>
      <c r="K10" t="s">
        <v>18</v>
      </c>
    </row>
    <row r="11" spans="1:11" x14ac:dyDescent="0.15">
      <c r="B11">
        <v>36</v>
      </c>
      <c r="C11" s="4">
        <v>1.2494000000000001</v>
      </c>
      <c r="D11" s="1">
        <v>62.716999999999999</v>
      </c>
      <c r="E11" s="3">
        <f t="shared" si="0"/>
        <v>19.921233477366584</v>
      </c>
      <c r="F11" s="3">
        <f t="shared" si="1"/>
        <v>78.3586198</v>
      </c>
      <c r="G11" s="3">
        <f t="shared" si="2"/>
        <v>1.56100036</v>
      </c>
      <c r="H11" s="3">
        <f t="shared" si="3"/>
        <v>396.85554325975113</v>
      </c>
      <c r="I11" s="3">
        <f t="shared" si="4"/>
        <v>6.1400732969609526E-3</v>
      </c>
      <c r="J11" s="3">
        <f>K11*SQRT(K5-K3^2)</f>
        <v>1.4210629529273794E-3</v>
      </c>
      <c r="K11" s="5">
        <f>SQRT((J5-J3^2)/(K5-K3^2)-K9^2)/SQRT(11)</f>
        <v>3.2769260863614348E-2</v>
      </c>
    </row>
    <row r="12" spans="1:11" x14ac:dyDescent="0.15">
      <c r="B12">
        <v>20</v>
      </c>
      <c r="C12" s="4">
        <v>1.7020999999999999</v>
      </c>
      <c r="D12" s="1">
        <v>83.983000000000004</v>
      </c>
      <c r="E12" s="3">
        <f t="shared" si="0"/>
        <v>20.267196932712572</v>
      </c>
      <c r="F12" s="3">
        <f t="shared" si="1"/>
        <v>142.94746430000001</v>
      </c>
      <c r="G12" s="3">
        <f t="shared" si="2"/>
        <v>2.8971444099999997</v>
      </c>
      <c r="H12" s="3">
        <f t="shared" si="3"/>
        <v>410.75927150935388</v>
      </c>
      <c r="I12" s="3">
        <f t="shared" si="4"/>
        <v>2.0433977549799774E-2</v>
      </c>
      <c r="J12">
        <f>J11/J9</f>
        <v>7.2972090340516608E-5</v>
      </c>
      <c r="K12">
        <f>K11/K9</f>
        <v>5.8543129845493747E-3</v>
      </c>
    </row>
    <row r="13" spans="1:11" x14ac:dyDescent="0.15">
      <c r="E13" s="3"/>
      <c r="F13" s="3"/>
      <c r="G13" s="3"/>
      <c r="H13" s="3"/>
      <c r="I13" s="3"/>
    </row>
    <row r="14" spans="1:11" x14ac:dyDescent="0.15">
      <c r="A14">
        <v>30</v>
      </c>
      <c r="B14">
        <v>361</v>
      </c>
      <c r="C14">
        <v>0.20019999999999999</v>
      </c>
      <c r="D14" s="1">
        <v>10.021000000000001</v>
      </c>
      <c r="E14" s="3">
        <f t="shared" ref="E14:E24" si="5">C14/(D14/1000)</f>
        <v>19.978046103183313</v>
      </c>
      <c r="F14" s="3">
        <f t="shared" ref="F14:F24" si="6">C14*D14/1000*1000</f>
        <v>2.0062042</v>
      </c>
      <c r="G14" s="3">
        <f t="shared" ref="G14:G24" si="7">E14*F14/1000</f>
        <v>4.0080039999999997E-2</v>
      </c>
      <c r="H14" s="3">
        <f t="shared" ref="H14:H24" si="8">E14^2</f>
        <v>399.12232610091797</v>
      </c>
      <c r="I14" s="3">
        <f t="shared" ref="I14:I24" si="9">(F14/1000)^2</f>
        <v>4.0248552920976394E-6</v>
      </c>
      <c r="J14" t="s">
        <v>9</v>
      </c>
      <c r="K14" t="s">
        <v>10</v>
      </c>
    </row>
    <row r="15" spans="1:11" x14ac:dyDescent="0.15">
      <c r="B15">
        <v>180</v>
      </c>
      <c r="C15">
        <v>0.37659999999999999</v>
      </c>
      <c r="D15" s="1">
        <v>18.831</v>
      </c>
      <c r="E15" s="3">
        <f t="shared" si="5"/>
        <v>19.9989379215124</v>
      </c>
      <c r="F15" s="3">
        <f t="shared" si="6"/>
        <v>7.0917545999999998</v>
      </c>
      <c r="G15" s="3">
        <f t="shared" si="7"/>
        <v>0.14182756000000002</v>
      </c>
      <c r="H15" s="3">
        <f t="shared" si="8"/>
        <v>399.95751798850671</v>
      </c>
      <c r="I15" s="3">
        <f t="shared" si="9"/>
        <v>5.0292983306621158E-5</v>
      </c>
      <c r="J15">
        <f>AVERAGE(E14:E24)</f>
        <v>20.231582796013662</v>
      </c>
      <c r="K15">
        <f>AVERAGE(F14:F24)/1000</f>
        <v>4.8916202218181819E-2</v>
      </c>
    </row>
    <row r="16" spans="1:11" x14ac:dyDescent="0.15">
      <c r="B16">
        <v>120</v>
      </c>
      <c r="C16">
        <v>0.53259999999999996</v>
      </c>
      <c r="D16" s="1">
        <v>26.568000000000001</v>
      </c>
      <c r="E16" s="3">
        <f t="shared" si="5"/>
        <v>20.046672688949108</v>
      </c>
      <c r="F16" s="3">
        <f t="shared" si="6"/>
        <v>14.150116799999999</v>
      </c>
      <c r="G16" s="3">
        <f t="shared" si="7"/>
        <v>0.28366275999999996</v>
      </c>
      <c r="H16" s="3">
        <f t="shared" si="8"/>
        <v>401.8690858978581</v>
      </c>
      <c r="I16" s="3">
        <f t="shared" si="9"/>
        <v>2.0022580545364223E-4</v>
      </c>
      <c r="J16" t="s">
        <v>11</v>
      </c>
      <c r="K16" t="s">
        <v>12</v>
      </c>
    </row>
    <row r="17" spans="1:11" x14ac:dyDescent="0.15">
      <c r="B17">
        <v>90</v>
      </c>
      <c r="C17">
        <v>0.6714</v>
      </c>
      <c r="D17" s="1">
        <v>33.429000000000002</v>
      </c>
      <c r="E17" s="3">
        <f t="shared" si="5"/>
        <v>20.084357892847528</v>
      </c>
      <c r="F17" s="3">
        <f t="shared" si="6"/>
        <v>22.444230600000001</v>
      </c>
      <c r="G17" s="3">
        <f t="shared" si="7"/>
        <v>0.45077796000000003</v>
      </c>
      <c r="H17" s="3">
        <f t="shared" si="8"/>
        <v>403.38143196798683</v>
      </c>
      <c r="I17" s="3">
        <f t="shared" si="9"/>
        <v>5.0374348722597633E-4</v>
      </c>
      <c r="J17">
        <f>AVERAGE(H14:H24)</f>
        <v>409.36536167104663</v>
      </c>
      <c r="K17">
        <f>AVERAGE(I14:I24)</f>
        <v>4.0296799367232463E-3</v>
      </c>
    </row>
    <row r="18" spans="1:11" x14ac:dyDescent="0.15">
      <c r="B18">
        <v>72</v>
      </c>
      <c r="C18">
        <v>0.79630000000000001</v>
      </c>
      <c r="D18" s="1">
        <v>39.548000000000002</v>
      </c>
      <c r="E18" s="3">
        <f t="shared" si="5"/>
        <v>20.135025791443308</v>
      </c>
      <c r="F18" s="3">
        <f t="shared" si="6"/>
        <v>31.492072400000001</v>
      </c>
      <c r="G18" s="3">
        <f t="shared" si="7"/>
        <v>0.63409369000000004</v>
      </c>
      <c r="H18" s="3">
        <f t="shared" si="8"/>
        <v>405.41926362208721</v>
      </c>
      <c r="I18" s="3">
        <f t="shared" si="9"/>
        <v>9.9175062404684177E-4</v>
      </c>
      <c r="J18" t="s">
        <v>15</v>
      </c>
    </row>
    <row r="19" spans="1:11" x14ac:dyDescent="0.15">
      <c r="B19">
        <v>60</v>
      </c>
      <c r="C19">
        <v>0.90920000000000001</v>
      </c>
      <c r="D19" s="1">
        <v>45.039000000000001</v>
      </c>
      <c r="E19" s="3">
        <f t="shared" si="5"/>
        <v>20.186949088567683</v>
      </c>
      <c r="F19" s="3">
        <f t="shared" si="6"/>
        <v>40.949458800000002</v>
      </c>
      <c r="G19" s="3">
        <f t="shared" si="7"/>
        <v>0.82664463999999993</v>
      </c>
      <c r="H19" s="3">
        <f t="shared" si="8"/>
        <v>407.51291350442364</v>
      </c>
      <c r="I19" s="3">
        <f t="shared" si="9"/>
        <v>1.6768581760128979E-3</v>
      </c>
      <c r="J19">
        <f>AVERAGE(G14:G24)</f>
        <v>0.99855402528181825</v>
      </c>
    </row>
    <row r="20" spans="1:11" x14ac:dyDescent="0.15">
      <c r="B20">
        <v>52</v>
      </c>
      <c r="C20">
        <v>1.0040899999999999</v>
      </c>
      <c r="D20" s="1">
        <v>49.607999999999997</v>
      </c>
      <c r="E20" s="3">
        <f t="shared" si="5"/>
        <v>20.240485405579744</v>
      </c>
      <c r="F20" s="3">
        <f t="shared" si="6"/>
        <v>49.810896719999995</v>
      </c>
      <c r="G20" s="3">
        <f t="shared" si="7"/>
        <v>1.0081967280999999</v>
      </c>
      <c r="H20" s="3">
        <f t="shared" si="8"/>
        <v>409.67724945348658</v>
      </c>
      <c r="I20" s="3">
        <f t="shared" si="9"/>
        <v>2.4811254320505063E-3</v>
      </c>
      <c r="J20" t="s">
        <v>16</v>
      </c>
      <c r="K20" t="s">
        <v>17</v>
      </c>
    </row>
    <row r="21" spans="1:11" x14ac:dyDescent="0.15">
      <c r="B21">
        <v>45</v>
      </c>
      <c r="C21">
        <v>1.1052999999999999</v>
      </c>
      <c r="D21" s="1">
        <v>54.457999999999998</v>
      </c>
      <c r="E21" s="3">
        <f t="shared" si="5"/>
        <v>20.296375188218441</v>
      </c>
      <c r="F21" s="3">
        <f t="shared" si="6"/>
        <v>60.192427399999993</v>
      </c>
      <c r="G21" s="3">
        <f t="shared" si="7"/>
        <v>1.2216880899999996</v>
      </c>
      <c r="H21" s="3">
        <f t="shared" si="8"/>
        <v>411.94284578092913</v>
      </c>
      <c r="I21" s="3">
        <f t="shared" si="9"/>
        <v>3.6231283163042699E-3</v>
      </c>
      <c r="J21">
        <f>J15-K15*K21</f>
        <v>19.965563074175993</v>
      </c>
      <c r="K21">
        <f>(J19-J15*K15)/(K17-K15^2)</f>
        <v>5.4382742276502807</v>
      </c>
    </row>
    <row r="22" spans="1:11" x14ac:dyDescent="0.15">
      <c r="B22">
        <v>40</v>
      </c>
      <c r="C22">
        <v>1.1908000000000001</v>
      </c>
      <c r="D22" s="1">
        <v>58.531999999999996</v>
      </c>
      <c r="E22" s="3">
        <f t="shared" si="5"/>
        <v>20.344426980113447</v>
      </c>
      <c r="F22" s="3">
        <f t="shared" si="6"/>
        <v>69.699905599999994</v>
      </c>
      <c r="G22" s="3">
        <f t="shared" si="7"/>
        <v>1.4180046400000001</v>
      </c>
      <c r="H22" s="3">
        <f t="shared" si="8"/>
        <v>413.89570914916794</v>
      </c>
      <c r="I22" s="3">
        <f t="shared" si="9"/>
        <v>4.8580768406489118E-3</v>
      </c>
      <c r="J22" t="s">
        <v>18</v>
      </c>
      <c r="K22" t="s">
        <v>18</v>
      </c>
    </row>
    <row r="23" spans="1:11" x14ac:dyDescent="0.15">
      <c r="B23">
        <v>30</v>
      </c>
      <c r="C23" s="4">
        <v>1.4091</v>
      </c>
      <c r="D23" s="1">
        <v>68.760000000000005</v>
      </c>
      <c r="E23" s="3">
        <f t="shared" si="5"/>
        <v>20.49301919720768</v>
      </c>
      <c r="F23" s="3">
        <f t="shared" si="6"/>
        <v>96.889716000000007</v>
      </c>
      <c r="G23" s="3">
        <f t="shared" si="7"/>
        <v>1.9855628100000002</v>
      </c>
      <c r="H23" s="3">
        <f t="shared" si="8"/>
        <v>419.96383581712251</v>
      </c>
      <c r="I23" s="3">
        <f t="shared" si="9"/>
        <v>9.3876170665606554E-3</v>
      </c>
      <c r="J23" s="3">
        <f>K23*SQRT(K17-K15^2)</f>
        <v>8.8657745399102635E-4</v>
      </c>
      <c r="K23" s="5">
        <f>SQRT((J17-J15^2)/(K17-K15^2)-K21^2)/SQRT(11)</f>
        <v>2.191328996124519E-2</v>
      </c>
    </row>
    <row r="24" spans="1:11" x14ac:dyDescent="0.15">
      <c r="B24">
        <v>20</v>
      </c>
      <c r="C24" s="4">
        <v>1.7243999999999999</v>
      </c>
      <c r="D24" s="1">
        <v>83.131200000000007</v>
      </c>
      <c r="E24" s="3">
        <f t="shared" si="5"/>
        <v>20.743114498527628</v>
      </c>
      <c r="F24" s="3">
        <f t="shared" si="6"/>
        <v>143.35144128000002</v>
      </c>
      <c r="G24" s="3">
        <f t="shared" si="7"/>
        <v>2.9735553600000002</v>
      </c>
      <c r="H24" s="3">
        <f t="shared" si="8"/>
        <v>430.27679909902713</v>
      </c>
      <c r="I24" s="3">
        <f t="shared" si="9"/>
        <v>2.0549635717053292E-2</v>
      </c>
      <c r="J24">
        <f>J23/J21</f>
        <v>4.4405331855516258E-5</v>
      </c>
      <c r="K24">
        <f>K23/K21</f>
        <v>4.0294565966956181E-3</v>
      </c>
    </row>
    <row r="25" spans="1:11" x14ac:dyDescent="0.15">
      <c r="E25" s="3"/>
      <c r="F25" s="3"/>
      <c r="G25" s="3"/>
      <c r="H25" s="3"/>
      <c r="I25" s="3"/>
    </row>
    <row r="26" spans="1:11" x14ac:dyDescent="0.15">
      <c r="A26">
        <v>40.299999999999997</v>
      </c>
      <c r="B26">
        <v>361</v>
      </c>
      <c r="C26">
        <v>0.20691999999999999</v>
      </c>
      <c r="D26" s="1">
        <v>9.9982000000000006</v>
      </c>
      <c r="E26" s="3">
        <f t="shared" ref="E26:E36" si="10">C26/(D26/1000)</f>
        <v>20.695725230541495</v>
      </c>
      <c r="F26" s="3">
        <f t="shared" ref="F26:F36" si="11">C26*D26/1000*1000</f>
        <v>2.0688275439999999</v>
      </c>
      <c r="G26" s="3">
        <f t="shared" ref="G26:G36" si="12">E26*F26/1000</f>
        <v>4.2815886399999989E-2</v>
      </c>
      <c r="H26" s="3">
        <f t="shared" ref="H26:H36" si="13">E26^2</f>
        <v>428.31304281807178</v>
      </c>
      <c r="I26" s="3">
        <f t="shared" ref="I26:I36" si="14">(F26/1000)^2</f>
        <v>4.2800474068130719E-6</v>
      </c>
      <c r="J26" t="s">
        <v>9</v>
      </c>
      <c r="K26" t="s">
        <v>10</v>
      </c>
    </row>
    <row r="27" spans="1:11" x14ac:dyDescent="0.15">
      <c r="B27">
        <v>120</v>
      </c>
      <c r="C27">
        <v>0.54835</v>
      </c>
      <c r="D27" s="1">
        <v>26.4084</v>
      </c>
      <c r="E27" s="3">
        <f t="shared" si="10"/>
        <v>20.76422653398161</v>
      </c>
      <c r="F27" s="3">
        <f t="shared" si="11"/>
        <v>14.48104614</v>
      </c>
      <c r="G27" s="3">
        <f t="shared" si="12"/>
        <v>0.30068772249999998</v>
      </c>
      <c r="H27" s="3">
        <f t="shared" si="13"/>
        <v>431.15310355450595</v>
      </c>
      <c r="I27" s="3">
        <f t="shared" si="14"/>
        <v>2.0970069730880892E-4</v>
      </c>
      <c r="J27">
        <f>AVERAGE(E26:E36)</f>
        <v>21.013389290790215</v>
      </c>
      <c r="K27">
        <f>AVERAGE(F26:F36)/1000</f>
        <v>6.0307829517727264E-2</v>
      </c>
    </row>
    <row r="28" spans="1:11" x14ac:dyDescent="0.15">
      <c r="B28">
        <v>90</v>
      </c>
      <c r="C28">
        <v>0.69032000000000004</v>
      </c>
      <c r="D28" s="1">
        <v>33.171100000000003</v>
      </c>
      <c r="E28" s="3">
        <f t="shared" si="10"/>
        <v>20.810886585009239</v>
      </c>
      <c r="F28" s="3">
        <f t="shared" si="11"/>
        <v>22.898673752000004</v>
      </c>
      <c r="G28" s="3">
        <f t="shared" si="12"/>
        <v>0.4765417024000001</v>
      </c>
      <c r="H28" s="3">
        <f t="shared" si="13"/>
        <v>433.09300045411754</v>
      </c>
      <c r="I28" s="3">
        <f t="shared" si="14"/>
        <v>5.2434925960053401E-4</v>
      </c>
      <c r="J28" t="s">
        <v>11</v>
      </c>
      <c r="K28" t="s">
        <v>12</v>
      </c>
    </row>
    <row r="29" spans="1:11" x14ac:dyDescent="0.15">
      <c r="B29">
        <v>72</v>
      </c>
      <c r="C29">
        <v>0.81755999999999995</v>
      </c>
      <c r="D29">
        <v>39.189599999999999</v>
      </c>
      <c r="E29" s="3">
        <f t="shared" si="10"/>
        <v>20.861657174352381</v>
      </c>
      <c r="F29" s="3">
        <f t="shared" si="11"/>
        <v>32.039849375999999</v>
      </c>
      <c r="G29" s="3">
        <f t="shared" si="12"/>
        <v>0.66840435360000006</v>
      </c>
      <c r="H29" s="3">
        <f t="shared" si="13"/>
        <v>435.20874006020813</v>
      </c>
      <c r="I29" s="3">
        <f t="shared" si="14"/>
        <v>1.0265519480367675E-3</v>
      </c>
      <c r="J29">
        <f>AVERAGE(H26:H36)</f>
        <v>441.61544595899744</v>
      </c>
      <c r="K29">
        <f>AVERAGE(I26:I36)</f>
        <v>5.4553743108903367E-3</v>
      </c>
    </row>
    <row r="30" spans="1:11" x14ac:dyDescent="0.15">
      <c r="B30">
        <v>60</v>
      </c>
      <c r="C30">
        <v>0.93228</v>
      </c>
      <c r="D30" s="1">
        <v>44.577399999999997</v>
      </c>
      <c r="E30" s="3">
        <f t="shared" si="10"/>
        <v>20.913736557089468</v>
      </c>
      <c r="F30" s="3">
        <f t="shared" si="11"/>
        <v>41.558618471999999</v>
      </c>
      <c r="G30" s="3">
        <f t="shared" si="12"/>
        <v>0.86914599840000006</v>
      </c>
      <c r="H30" s="3">
        <f t="shared" si="13"/>
        <v>437.38437677934041</v>
      </c>
      <c r="I30" s="3">
        <f t="shared" si="14"/>
        <v>1.7271187693012596E-3</v>
      </c>
      <c r="J30" t="s">
        <v>15</v>
      </c>
    </row>
    <row r="31" spans="1:11" x14ac:dyDescent="0.15">
      <c r="B31">
        <v>52</v>
      </c>
      <c r="C31">
        <v>1.0284899999999999</v>
      </c>
      <c r="D31" s="1">
        <v>49.064599999999999</v>
      </c>
      <c r="E31" s="3">
        <f t="shared" si="10"/>
        <v>20.961956278049755</v>
      </c>
      <c r="F31" s="3">
        <f t="shared" si="11"/>
        <v>50.462450453999992</v>
      </c>
      <c r="G31" s="3">
        <f t="shared" si="12"/>
        <v>1.0577916800999998</v>
      </c>
      <c r="H31" s="3">
        <f t="shared" si="13"/>
        <v>439.40361100286952</v>
      </c>
      <c r="I31" s="3">
        <f t="shared" si="14"/>
        <v>2.5464589058224038E-3</v>
      </c>
      <c r="J31">
        <f>AVERAGE(G26:G36)</f>
        <v>1.2770806300272726</v>
      </c>
    </row>
    <row r="32" spans="1:11" x14ac:dyDescent="0.15">
      <c r="B32">
        <v>45</v>
      </c>
      <c r="C32">
        <v>1.1298699999999999</v>
      </c>
      <c r="D32" s="1">
        <v>53.755099999999999</v>
      </c>
      <c r="E32" s="3">
        <f t="shared" si="10"/>
        <v>21.018842863281808</v>
      </c>
      <c r="F32" s="3">
        <f t="shared" si="11"/>
        <v>60.736274836999996</v>
      </c>
      <c r="G32" s="3">
        <f t="shared" si="12"/>
        <v>1.2766062168999999</v>
      </c>
      <c r="H32" s="3">
        <f t="shared" si="13"/>
        <v>441.79175531133262</v>
      </c>
      <c r="I32" s="3">
        <f t="shared" si="14"/>
        <v>3.6888950810755991E-3</v>
      </c>
      <c r="J32" t="s">
        <v>16</v>
      </c>
      <c r="K32" t="s">
        <v>17</v>
      </c>
    </row>
    <row r="33" spans="1:11" x14ac:dyDescent="0.15">
      <c r="B33">
        <v>35</v>
      </c>
      <c r="C33" s="4">
        <v>1.3174999999999999</v>
      </c>
      <c r="D33" s="1">
        <v>62.341799999999999</v>
      </c>
      <c r="E33" s="3">
        <f t="shared" si="10"/>
        <v>21.133493097728973</v>
      </c>
      <c r="F33" s="3">
        <f t="shared" si="11"/>
        <v>82.135321499999989</v>
      </c>
      <c r="G33" s="3">
        <f t="shared" si="12"/>
        <v>1.7358062499999998</v>
      </c>
      <c r="H33" s="3">
        <f t="shared" si="13"/>
        <v>446.62453051175817</v>
      </c>
      <c r="I33" s="3">
        <f t="shared" si="14"/>
        <v>6.7462110379083598E-3</v>
      </c>
      <c r="J33">
        <f>J27-K27*K33</f>
        <v>20.688068790164401</v>
      </c>
      <c r="K33">
        <f>(J31-J27*K27)/(K29-K27^2)</f>
        <v>5.394332762882609</v>
      </c>
    </row>
    <row r="34" spans="1:11" x14ac:dyDescent="0.15">
      <c r="B34">
        <v>30</v>
      </c>
      <c r="C34" s="4">
        <v>1.4361999999999999</v>
      </c>
      <c r="D34" s="1">
        <v>67.700800000000001</v>
      </c>
      <c r="E34" s="3">
        <f t="shared" si="10"/>
        <v>21.213929525205018</v>
      </c>
      <c r="F34" s="3">
        <f t="shared" si="11"/>
        <v>97.231888959999992</v>
      </c>
      <c r="G34" s="3">
        <f t="shared" si="12"/>
        <v>2.0626704399999993</v>
      </c>
      <c r="H34" s="3">
        <f t="shared" si="13"/>
        <v>450.03080590036518</v>
      </c>
      <c r="I34" s="3">
        <f t="shared" si="14"/>
        <v>9.454040230729769E-3</v>
      </c>
      <c r="J34" t="s">
        <v>18</v>
      </c>
      <c r="K34" t="s">
        <v>18</v>
      </c>
    </row>
    <row r="35" spans="1:11" x14ac:dyDescent="0.15">
      <c r="B35">
        <v>25</v>
      </c>
      <c r="C35" s="4">
        <v>1.5782</v>
      </c>
      <c r="D35" s="1">
        <v>74.033299999999997</v>
      </c>
      <c r="E35" s="3">
        <f t="shared" si="10"/>
        <v>21.317434181645289</v>
      </c>
      <c r="F35" s="3">
        <f t="shared" si="11"/>
        <v>116.83935406000001</v>
      </c>
      <c r="G35" s="3">
        <f t="shared" si="12"/>
        <v>2.4907152400000006</v>
      </c>
      <c r="H35" s="3">
        <f t="shared" si="13"/>
        <v>454.43300008877895</v>
      </c>
      <c r="I35" s="3">
        <f t="shared" si="14"/>
        <v>1.365143465715804E-2</v>
      </c>
      <c r="J35" s="3">
        <f>K35*SQRT(K29-K27^2)</f>
        <v>6.6832400036888405E-4</v>
      </c>
      <c r="K35" s="5">
        <f>SQRT((J29-J27^2)/(K29-K27^2)-K33^2)/SQRT(11)</f>
        <v>1.5672905321412859E-2</v>
      </c>
    </row>
    <row r="36" spans="1:11" x14ac:dyDescent="0.15">
      <c r="B36">
        <v>20</v>
      </c>
      <c r="C36" s="4">
        <v>1.7512000000000001</v>
      </c>
      <c r="D36" s="1">
        <v>81.620500000000007</v>
      </c>
      <c r="E36" s="3">
        <f t="shared" si="10"/>
        <v>21.455394171807324</v>
      </c>
      <c r="F36" s="3">
        <f t="shared" si="11"/>
        <v>142.93381960000002</v>
      </c>
      <c r="G36" s="3">
        <f t="shared" si="12"/>
        <v>3.0667014399999997</v>
      </c>
      <c r="H36" s="3">
        <f t="shared" si="13"/>
        <v>460.3339390676237</v>
      </c>
      <c r="I36" s="3">
        <f t="shared" si="14"/>
        <v>2.0430076785445346E-2</v>
      </c>
      <c r="J36">
        <f>J35/J33</f>
        <v>3.2304803659905708E-5</v>
      </c>
      <c r="K36">
        <f>K35/K33</f>
        <v>2.9054390988363155E-3</v>
      </c>
    </row>
    <row r="37" spans="1:11" x14ac:dyDescent="0.15">
      <c r="E37" s="3"/>
      <c r="F37" s="3"/>
      <c r="G37" s="3"/>
      <c r="H37" s="3"/>
      <c r="I37" s="3"/>
    </row>
    <row r="38" spans="1:11" x14ac:dyDescent="0.15">
      <c r="A38">
        <v>50</v>
      </c>
      <c r="B38">
        <v>361</v>
      </c>
      <c r="C38">
        <v>0.21345</v>
      </c>
      <c r="D38" s="1">
        <v>9.9808000000000003</v>
      </c>
      <c r="E38" s="3">
        <f t="shared" ref="E38:E48" si="15">C38/(D38/1000)</f>
        <v>21.386061237576147</v>
      </c>
      <c r="F38" s="3">
        <f t="shared" ref="F38:F48" si="16">C38*D38/1000*1000</f>
        <v>2.1304017600000003</v>
      </c>
      <c r="G38" s="3">
        <f t="shared" ref="G38:G48" si="17">E38*F38/1000</f>
        <v>4.5560902500000007E-2</v>
      </c>
      <c r="H38" s="3">
        <f t="shared" ref="H38:H48" si="18">E38^2</f>
        <v>457.36361525735703</v>
      </c>
      <c r="I38" s="3">
        <f t="shared" ref="I38:I48" si="19">(F38/1000)^2</f>
        <v>4.5386116590110979E-6</v>
      </c>
      <c r="J38" t="s">
        <v>9</v>
      </c>
      <c r="K38" t="s">
        <v>10</v>
      </c>
    </row>
    <row r="39" spans="1:11" x14ac:dyDescent="0.15">
      <c r="B39">
        <v>150</v>
      </c>
      <c r="C39">
        <v>0.46800999999999998</v>
      </c>
      <c r="D39" s="1">
        <v>21.840699999999998</v>
      </c>
      <c r="E39" s="3">
        <f t="shared" si="15"/>
        <v>21.428342498180005</v>
      </c>
      <c r="F39" s="3">
        <f t="shared" si="16"/>
        <v>10.221666007</v>
      </c>
      <c r="G39" s="3">
        <f t="shared" si="17"/>
        <v>0.21903336010000002</v>
      </c>
      <c r="H39" s="3">
        <f t="shared" si="18"/>
        <v>459.1738622193073</v>
      </c>
      <c r="I39" s="3">
        <f t="shared" si="19"/>
        <v>1.0448245595865933E-4</v>
      </c>
      <c r="J39">
        <f>AVERAGE(E38:E48)</f>
        <v>21.71743409205056</v>
      </c>
      <c r="K39">
        <f>AVERAGE(F38:F48)/1000</f>
        <v>6.597129878772727E-2</v>
      </c>
    </row>
    <row r="40" spans="1:11" x14ac:dyDescent="0.15">
      <c r="B40">
        <v>90</v>
      </c>
      <c r="C40">
        <v>0.70909</v>
      </c>
      <c r="D40" s="1">
        <v>32.984200000000001</v>
      </c>
      <c r="E40" s="3">
        <f t="shared" si="15"/>
        <v>21.49786867651785</v>
      </c>
      <c r="F40" s="3">
        <f t="shared" si="16"/>
        <v>23.388766378</v>
      </c>
      <c r="G40" s="3">
        <f t="shared" si="17"/>
        <v>0.50280862810000004</v>
      </c>
      <c r="H40" s="3">
        <f t="shared" si="18"/>
        <v>462.15835763280734</v>
      </c>
      <c r="I40" s="3">
        <f t="shared" si="19"/>
        <v>5.4703439268466328E-4</v>
      </c>
      <c r="J40" t="s">
        <v>11</v>
      </c>
      <c r="K40" t="s">
        <v>12</v>
      </c>
    </row>
    <row r="41" spans="1:11" x14ac:dyDescent="0.15">
      <c r="B41">
        <v>72</v>
      </c>
      <c r="C41">
        <v>0.83884000000000003</v>
      </c>
      <c r="D41" s="1">
        <v>38.932299999999998</v>
      </c>
      <c r="E41" s="3">
        <f t="shared" si="15"/>
        <v>21.546119802837236</v>
      </c>
      <c r="F41" s="3">
        <f t="shared" si="16"/>
        <v>32.657970532</v>
      </c>
      <c r="G41" s="3">
        <f t="shared" si="17"/>
        <v>0.70365254560000001</v>
      </c>
      <c r="H41" s="3">
        <f t="shared" si="18"/>
        <v>464.23527855821487</v>
      </c>
      <c r="I41" s="3">
        <f t="shared" si="19"/>
        <v>1.0665430392689805E-3</v>
      </c>
      <c r="J41">
        <f>AVERAGE(H38:H48)</f>
        <v>471.71853799231616</v>
      </c>
      <c r="K41">
        <f>AVERAGE(I38:I48)</f>
        <v>7.0486399845671394E-3</v>
      </c>
    </row>
    <row r="42" spans="1:11" x14ac:dyDescent="0.15">
      <c r="B42">
        <v>60</v>
      </c>
      <c r="C42">
        <v>0.95545000000000002</v>
      </c>
      <c r="D42" s="1">
        <v>44.241599999999998</v>
      </c>
      <c r="E42" s="3">
        <f t="shared" si="15"/>
        <v>21.596190011211167</v>
      </c>
      <c r="F42" s="3">
        <f t="shared" si="16"/>
        <v>42.270636719999999</v>
      </c>
      <c r="G42" s="3">
        <f t="shared" si="17"/>
        <v>0.91288470249999998</v>
      </c>
      <c r="H42" s="3">
        <f t="shared" si="18"/>
        <v>466.39542300033696</v>
      </c>
      <c r="I42" s="3">
        <f t="shared" si="19"/>
        <v>1.7868067287142122E-3</v>
      </c>
      <c r="J42" t="s">
        <v>15</v>
      </c>
    </row>
    <row r="43" spans="1:11" x14ac:dyDescent="0.15">
      <c r="B43">
        <v>52</v>
      </c>
      <c r="C43">
        <v>1.0531200000000001</v>
      </c>
      <c r="D43" s="1">
        <v>48.658900000000003</v>
      </c>
      <c r="E43" s="3">
        <f t="shared" si="15"/>
        <v>21.642906025413644</v>
      </c>
      <c r="F43" s="3">
        <f t="shared" si="16"/>
        <v>51.243660768000005</v>
      </c>
      <c r="G43" s="3">
        <f t="shared" si="17"/>
        <v>1.1090617344000002</v>
      </c>
      <c r="H43" s="3">
        <f t="shared" si="18"/>
        <v>468.41538122488623</v>
      </c>
      <c r="I43" s="3">
        <f t="shared" si="19"/>
        <v>2.6259127689058632E-3</v>
      </c>
      <c r="J43">
        <f>AVERAGE(G38:G48)</f>
        <v>1.4466213148363636</v>
      </c>
    </row>
    <row r="44" spans="1:11" x14ac:dyDescent="0.15">
      <c r="B44">
        <v>45</v>
      </c>
      <c r="C44" s="4">
        <v>1.1564000000000001</v>
      </c>
      <c r="D44" s="1">
        <v>53.299599999999998</v>
      </c>
      <c r="E44" s="3">
        <f t="shared" si="15"/>
        <v>21.696222860959562</v>
      </c>
      <c r="F44" s="3">
        <f t="shared" si="16"/>
        <v>61.635657440000003</v>
      </c>
      <c r="G44" s="3">
        <f t="shared" si="17"/>
        <v>1.3372609600000003</v>
      </c>
      <c r="H44" s="3">
        <f t="shared" si="18"/>
        <v>470.72608643242432</v>
      </c>
      <c r="I44" s="3">
        <f t="shared" si="19"/>
        <v>3.798954268061028E-3</v>
      </c>
      <c r="J44" t="s">
        <v>16</v>
      </c>
      <c r="K44" t="s">
        <v>17</v>
      </c>
    </row>
    <row r="45" spans="1:11" x14ac:dyDescent="0.15">
      <c r="B45">
        <v>35</v>
      </c>
      <c r="C45" s="4">
        <v>1.3452999999999999</v>
      </c>
      <c r="D45" s="1">
        <v>61.689799999999998</v>
      </c>
      <c r="E45" s="3">
        <f t="shared" si="15"/>
        <v>21.807494918122607</v>
      </c>
      <c r="F45" s="3">
        <f t="shared" si="16"/>
        <v>82.991287939999992</v>
      </c>
      <c r="G45" s="3">
        <f t="shared" si="17"/>
        <v>1.8098320899999998</v>
      </c>
      <c r="H45" s="3">
        <f t="shared" si="18"/>
        <v>475.56683460394333</v>
      </c>
      <c r="I45" s="3">
        <f t="shared" si="19"/>
        <v>6.8875538739399883E-3</v>
      </c>
      <c r="J45">
        <f>J39-K39*K45</f>
        <v>21.377501375031652</v>
      </c>
      <c r="K45">
        <f>(J43-J39*K39)/(K41-K39^2)</f>
        <v>5.1527364666973146</v>
      </c>
    </row>
    <row r="46" spans="1:11" x14ac:dyDescent="0.15">
      <c r="B46">
        <v>28</v>
      </c>
      <c r="C46" s="4">
        <v>1.5187999999999999</v>
      </c>
      <c r="D46" s="1">
        <v>69.284700000000001</v>
      </c>
      <c r="E46" s="3">
        <f t="shared" si="15"/>
        <v>21.921145649761055</v>
      </c>
      <c r="F46" s="3">
        <f t="shared" si="16"/>
        <v>105.22960236</v>
      </c>
      <c r="G46" s="3">
        <f t="shared" si="17"/>
        <v>2.3067534399999996</v>
      </c>
      <c r="H46" s="3">
        <f t="shared" si="18"/>
        <v>480.53662659803803</v>
      </c>
      <c r="I46" s="3">
        <f t="shared" si="19"/>
        <v>1.1073269212843719E-2</v>
      </c>
      <c r="J46" t="s">
        <v>18</v>
      </c>
      <c r="K46" t="s">
        <v>18</v>
      </c>
    </row>
    <row r="47" spans="1:11" x14ac:dyDescent="0.15">
      <c r="B47">
        <v>20</v>
      </c>
      <c r="C47" s="4">
        <v>1.7806999999999999</v>
      </c>
      <c r="D47" s="1">
        <v>80.518299999999996</v>
      </c>
      <c r="E47" s="3">
        <f t="shared" si="15"/>
        <v>22.115469402607854</v>
      </c>
      <c r="F47" s="3">
        <f t="shared" si="16"/>
        <v>143.37893681</v>
      </c>
      <c r="G47" s="3">
        <f t="shared" si="17"/>
        <v>3.1708924899999995</v>
      </c>
      <c r="H47" s="3">
        <f t="shared" si="18"/>
        <v>489.0939868976842</v>
      </c>
      <c r="I47" s="3">
        <f t="shared" si="19"/>
        <v>2.0557519520765972E-2</v>
      </c>
      <c r="J47" s="3">
        <f>K47*SQRT(K41-K39^2)</f>
        <v>4.6951493827615889E-4</v>
      </c>
      <c r="K47" s="5">
        <f>SQRT((J41-J39^2)/(K41-K39^2)-K45^2)/SQRT(11)</f>
        <v>9.0418026322999188E-3</v>
      </c>
    </row>
    <row r="48" spans="1:11" x14ac:dyDescent="0.15">
      <c r="B48">
        <v>16</v>
      </c>
      <c r="C48" s="4">
        <v>1.9480999999999999</v>
      </c>
      <c r="D48" s="1">
        <v>87.539500000000004</v>
      </c>
      <c r="E48" s="3">
        <f t="shared" si="15"/>
        <v>22.253953929369025</v>
      </c>
      <c r="F48" s="3">
        <f t="shared" si="16"/>
        <v>170.53569995000001</v>
      </c>
      <c r="G48" s="3">
        <f t="shared" si="17"/>
        <v>3.7950936099999999</v>
      </c>
      <c r="H48" s="3">
        <f t="shared" si="18"/>
        <v>495.23846549047909</v>
      </c>
      <c r="I48" s="3">
        <f t="shared" si="19"/>
        <v>2.9082424957436431E-2</v>
      </c>
      <c r="J48">
        <f>J47/J45</f>
        <v>2.1963040957842704E-5</v>
      </c>
      <c r="K48">
        <f>K47/K45</f>
        <v>1.7547574363133169E-3</v>
      </c>
    </row>
    <row r="49" spans="1:11" x14ac:dyDescent="0.15">
      <c r="E49" s="3"/>
      <c r="F49" s="3"/>
      <c r="G49" s="3"/>
      <c r="H49" s="3"/>
      <c r="I49" s="3"/>
    </row>
    <row r="50" spans="1:11" x14ac:dyDescent="0.15">
      <c r="A50">
        <v>60</v>
      </c>
      <c r="B50">
        <v>361</v>
      </c>
      <c r="C50">
        <v>0.22017</v>
      </c>
      <c r="D50" s="1">
        <v>9.9626999999999999</v>
      </c>
      <c r="E50" s="3">
        <f t="shared" ref="E50:E60" si="20">C50/(D50/1000)</f>
        <v>22.099430877171852</v>
      </c>
      <c r="F50" s="3">
        <f t="shared" ref="F50:F60" si="21">C50*D50/1000*1000</f>
        <v>2.1934876590000001</v>
      </c>
      <c r="G50" s="3">
        <f t="shared" ref="G50:G60" si="22">E50*F50/1000</f>
        <v>4.8474828900000003E-2</v>
      </c>
      <c r="H50" s="3">
        <f t="shared" ref="H50:H60" si="23">E50^2</f>
        <v>488.3848450948966</v>
      </c>
      <c r="I50" s="3">
        <f t="shared" ref="I50:I60" si="24">(F50/1000)^2</f>
        <v>4.8113881101853E-6</v>
      </c>
      <c r="J50" t="s">
        <v>9</v>
      </c>
      <c r="K50" t="s">
        <v>10</v>
      </c>
    </row>
    <row r="51" spans="1:11" x14ac:dyDescent="0.15">
      <c r="B51">
        <v>150</v>
      </c>
      <c r="C51">
        <v>0.48182000000000003</v>
      </c>
      <c r="D51" s="1">
        <v>21.7623</v>
      </c>
      <c r="E51" s="3">
        <f t="shared" si="20"/>
        <v>22.140123056846015</v>
      </c>
      <c r="F51" s="3">
        <f t="shared" si="21"/>
        <v>10.485511386000001</v>
      </c>
      <c r="G51" s="3">
        <f t="shared" si="22"/>
        <v>0.23215051240000004</v>
      </c>
      <c r="H51" s="3">
        <f t="shared" si="23"/>
        <v>490.18504897228451</v>
      </c>
      <c r="I51" s="3">
        <f t="shared" si="24"/>
        <v>1.0994594902593566E-4</v>
      </c>
      <c r="J51">
        <f>AVERAGE(E50:E60)</f>
        <v>22.376840977768627</v>
      </c>
      <c r="K51">
        <f>AVERAGE(F50:F60)/1000</f>
        <v>5.7238595671181822E-2</v>
      </c>
    </row>
    <row r="52" spans="1:11" x14ac:dyDescent="0.15">
      <c r="B52">
        <v>90</v>
      </c>
      <c r="C52">
        <v>0.72818000000000005</v>
      </c>
      <c r="D52" s="1">
        <v>32.788600000000002</v>
      </c>
      <c r="E52" s="3">
        <f t="shared" si="20"/>
        <v>22.208328504419221</v>
      </c>
      <c r="F52" s="3">
        <f t="shared" si="21"/>
        <v>23.876002748000005</v>
      </c>
      <c r="G52" s="3">
        <f t="shared" si="22"/>
        <v>0.53024611240000008</v>
      </c>
      <c r="H52" s="3">
        <f t="shared" si="23"/>
        <v>493.20985496019927</v>
      </c>
      <c r="I52" s="3">
        <f t="shared" si="24"/>
        <v>5.7006350722250379E-4</v>
      </c>
      <c r="J52" t="s">
        <v>11</v>
      </c>
      <c r="K52" t="s">
        <v>12</v>
      </c>
    </row>
    <row r="53" spans="1:11" x14ac:dyDescent="0.15">
      <c r="B53">
        <v>70</v>
      </c>
      <c r="C53">
        <v>0.87814000000000003</v>
      </c>
      <c r="D53" s="1">
        <v>39.442799999999998</v>
      </c>
      <c r="E53" s="3">
        <f t="shared" si="20"/>
        <v>22.263632399322564</v>
      </c>
      <c r="F53" s="3">
        <f t="shared" si="21"/>
        <v>34.636300392000003</v>
      </c>
      <c r="G53" s="3">
        <f t="shared" si="22"/>
        <v>0.77112985960000002</v>
      </c>
      <c r="H53" s="3">
        <f t="shared" si="23"/>
        <v>495.66932761216538</v>
      </c>
      <c r="I53" s="3">
        <f t="shared" si="24"/>
        <v>1.1996733048448597E-3</v>
      </c>
      <c r="J53">
        <f>AVERAGE(H50:H60)</f>
        <v>500.76254469761858</v>
      </c>
      <c r="K53">
        <f>AVERAGE(I50:I60)</f>
        <v>4.8408732058489081E-3</v>
      </c>
    </row>
    <row r="54" spans="1:11" x14ac:dyDescent="0.15">
      <c r="B54">
        <v>60</v>
      </c>
      <c r="C54">
        <v>0.97902</v>
      </c>
      <c r="D54" s="1">
        <v>43.891100000000002</v>
      </c>
      <c r="E54" s="3">
        <f t="shared" si="20"/>
        <v>22.305661056569555</v>
      </c>
      <c r="F54" s="3">
        <f t="shared" si="21"/>
        <v>42.970264722000003</v>
      </c>
      <c r="G54" s="3">
        <f t="shared" si="22"/>
        <v>0.95848016040000006</v>
      </c>
      <c r="H54" s="3">
        <f t="shared" si="23"/>
        <v>497.54251517056366</v>
      </c>
      <c r="I54" s="3">
        <f t="shared" si="24"/>
        <v>1.8464436502787581E-3</v>
      </c>
      <c r="J54" t="s">
        <v>15</v>
      </c>
    </row>
    <row r="55" spans="1:11" x14ac:dyDescent="0.15">
      <c r="B55">
        <v>50</v>
      </c>
      <c r="C55">
        <v>1.10608</v>
      </c>
      <c r="D55" s="1">
        <v>49.456200000000003</v>
      </c>
      <c r="E55" s="3">
        <f t="shared" si="20"/>
        <v>22.364839999838239</v>
      </c>
      <c r="F55" s="3">
        <f t="shared" si="21"/>
        <v>54.702513696000004</v>
      </c>
      <c r="G55" s="3">
        <f t="shared" si="22"/>
        <v>1.2234129664</v>
      </c>
      <c r="H55" s="3">
        <f t="shared" si="23"/>
        <v>500.18606821836448</v>
      </c>
      <c r="I55" s="3">
        <f t="shared" si="24"/>
        <v>2.9923650046610678E-3</v>
      </c>
      <c r="J55">
        <f>AVERAGE(G50:G60)</f>
        <v>1.2886834181909093</v>
      </c>
    </row>
    <row r="56" spans="1:11" x14ac:dyDescent="0.15">
      <c r="B56">
        <v>45</v>
      </c>
      <c r="C56" s="4">
        <v>1.1827000000000001</v>
      </c>
      <c r="D56" s="1">
        <v>52.793100000000003</v>
      </c>
      <c r="E56" s="3">
        <f t="shared" si="20"/>
        <v>22.402548817932647</v>
      </c>
      <c r="F56" s="3">
        <f t="shared" si="21"/>
        <v>62.438399370000006</v>
      </c>
      <c r="G56" s="3">
        <f t="shared" si="22"/>
        <v>1.3987792900000002</v>
      </c>
      <c r="H56" s="3">
        <f t="shared" si="23"/>
        <v>501.87419353985547</v>
      </c>
      <c r="I56" s="3">
        <f t="shared" si="24"/>
        <v>3.8985537158876173E-3</v>
      </c>
      <c r="J56" t="s">
        <v>16</v>
      </c>
      <c r="K56" t="s">
        <v>17</v>
      </c>
    </row>
    <row r="57" spans="1:11" x14ac:dyDescent="0.15">
      <c r="B57">
        <v>40</v>
      </c>
      <c r="C57" s="4">
        <v>1.2710999999999999</v>
      </c>
      <c r="D57" s="1">
        <v>56.613300000000002</v>
      </c>
      <c r="E57" s="3">
        <f t="shared" si="20"/>
        <v>22.452321274329528</v>
      </c>
      <c r="F57" s="3">
        <f t="shared" si="21"/>
        <v>71.961165629999996</v>
      </c>
      <c r="G57" s="3">
        <f t="shared" si="22"/>
        <v>1.6156952099999997</v>
      </c>
      <c r="H57" s="3">
        <f t="shared" si="23"/>
        <v>504.10673060571031</v>
      </c>
      <c r="I57" s="3">
        <f t="shared" si="24"/>
        <v>5.1784093588282919E-3</v>
      </c>
      <c r="J57">
        <f>J51-K51*K57</f>
        <v>22.089134071267893</v>
      </c>
      <c r="K57">
        <f>(J55-J51*K51)/(K53-K51^2)</f>
        <v>5.0264494285206229</v>
      </c>
    </row>
    <row r="58" spans="1:11" x14ac:dyDescent="0.15">
      <c r="B58">
        <v>35</v>
      </c>
      <c r="C58" s="4">
        <v>1.3735999999999999</v>
      </c>
      <c r="D58" s="1">
        <v>61.012599999999999</v>
      </c>
      <c r="E58" s="3">
        <f t="shared" si="20"/>
        <v>22.51338248165133</v>
      </c>
      <c r="F58" s="3">
        <f t="shared" si="21"/>
        <v>83.806907359999997</v>
      </c>
      <c r="G58" s="3">
        <f t="shared" si="22"/>
        <v>1.8867769599999999</v>
      </c>
      <c r="H58" s="3">
        <f t="shared" si="23"/>
        <v>506.85239076512499</v>
      </c>
      <c r="I58" s="3">
        <f t="shared" si="24"/>
        <v>7.0235977212476227E-3</v>
      </c>
      <c r="J58" t="s">
        <v>18</v>
      </c>
      <c r="K58" t="s">
        <v>18</v>
      </c>
    </row>
    <row r="59" spans="1:11" x14ac:dyDescent="0.15">
      <c r="B59">
        <v>30</v>
      </c>
      <c r="C59" s="4">
        <v>1.4939</v>
      </c>
      <c r="D59" s="1">
        <v>66.142399999999995</v>
      </c>
      <c r="E59" s="3">
        <f t="shared" si="20"/>
        <v>22.5861172258642</v>
      </c>
      <c r="F59" s="3">
        <f t="shared" si="21"/>
        <v>98.81013136</v>
      </c>
      <c r="G59" s="3">
        <f t="shared" si="22"/>
        <v>2.2317372100000004</v>
      </c>
      <c r="H59" s="3">
        <f t="shared" si="23"/>
        <v>510.13269134047954</v>
      </c>
      <c r="I59" s="3">
        <f t="shared" si="24"/>
        <v>9.7634420593804543E-3</v>
      </c>
      <c r="J59" s="3">
        <f>K59*SQRT(K53-K51^2)</f>
        <v>4.4897219665213263E-4</v>
      </c>
      <c r="K59" s="5">
        <f>SQRT((J53-J51^2)/(K53-K51^2)-K57^2)/SQRT(11)</f>
        <v>1.1350513572406523E-2</v>
      </c>
    </row>
    <row r="60" spans="1:11" x14ac:dyDescent="0.15">
      <c r="B60">
        <v>20</v>
      </c>
      <c r="C60" s="4">
        <v>1.8107</v>
      </c>
      <c r="D60" s="1">
        <v>79.385800000000003</v>
      </c>
      <c r="E60" s="3">
        <f t="shared" si="20"/>
        <v>22.808865061509739</v>
      </c>
      <c r="F60" s="3">
        <f t="shared" si="21"/>
        <v>143.74386806000001</v>
      </c>
      <c r="G60" s="3">
        <f t="shared" si="22"/>
        <v>3.27863449</v>
      </c>
      <c r="H60" s="3">
        <f t="shared" si="23"/>
        <v>520.24432539415966</v>
      </c>
      <c r="I60" s="3">
        <f t="shared" si="24"/>
        <v>2.0662299604850689E-2</v>
      </c>
      <c r="J60">
        <f>J59/J57</f>
        <v>2.0325477458898057E-5</v>
      </c>
      <c r="K60">
        <f>K59/K57</f>
        <v>2.2581573203546961E-3</v>
      </c>
    </row>
    <row r="61" spans="1:11" x14ac:dyDescent="0.15">
      <c r="E61" s="3"/>
      <c r="F61" s="3"/>
      <c r="G61" s="3"/>
      <c r="H61" s="3"/>
      <c r="I61" s="3"/>
    </row>
    <row r="62" spans="1:11" x14ac:dyDescent="0.15">
      <c r="A62">
        <v>70.099999999999994</v>
      </c>
      <c r="B62">
        <v>361</v>
      </c>
      <c r="C62">
        <v>0.22685</v>
      </c>
      <c r="D62" s="1">
        <v>9.9441000000000006</v>
      </c>
      <c r="E62" s="3">
        <f t="shared" ref="E62:E72" si="25">C62/(D62/1000)</f>
        <v>22.812521997968641</v>
      </c>
      <c r="F62" s="3">
        <f t="shared" ref="F62:F72" si="26">C62*D62/1000*1000</f>
        <v>2.2558190850000002</v>
      </c>
      <c r="G62" s="3">
        <f t="shared" ref="G62:G72" si="27">E62*F62/1000</f>
        <v>5.1460922499999992E-2</v>
      </c>
      <c r="H62" s="3">
        <f t="shared" ref="H62:H72" si="28">E62^2</f>
        <v>520.41115990780315</v>
      </c>
      <c r="I62" s="3">
        <f t="shared" ref="I62:I72" si="29">(F62/1000)^2</f>
        <v>5.0887197442502378E-6</v>
      </c>
      <c r="J62" t="s">
        <v>9</v>
      </c>
      <c r="K62" t="s">
        <v>10</v>
      </c>
    </row>
    <row r="63" spans="1:11" x14ac:dyDescent="0.15">
      <c r="B63">
        <v>150</v>
      </c>
      <c r="C63">
        <v>0.49532999999999999</v>
      </c>
      <c r="D63" s="1">
        <v>21.6752</v>
      </c>
      <c r="E63" s="3">
        <f t="shared" si="25"/>
        <v>22.852384291725105</v>
      </c>
      <c r="F63" s="3">
        <f t="shared" si="26"/>
        <v>10.736376816</v>
      </c>
      <c r="G63" s="3">
        <f t="shared" si="27"/>
        <v>0.2453518089</v>
      </c>
      <c r="H63" s="3">
        <f t="shared" si="28"/>
        <v>522.23146781668436</v>
      </c>
      <c r="I63" s="3">
        <f t="shared" si="29"/>
        <v>1.1526978713514227E-4</v>
      </c>
      <c r="J63">
        <f>AVERAGE(E62:E72)</f>
        <v>23.157063315769332</v>
      </c>
      <c r="K63">
        <f>AVERAGE(F62:F72)/1000</f>
        <v>7.2896169242999992E-2</v>
      </c>
    </row>
    <row r="64" spans="1:11" x14ac:dyDescent="0.15">
      <c r="B64">
        <v>90</v>
      </c>
      <c r="C64">
        <v>0.74700999999999995</v>
      </c>
      <c r="D64" s="1">
        <v>32.5916</v>
      </c>
      <c r="E64" s="3">
        <f t="shared" si="25"/>
        <v>22.920323028019489</v>
      </c>
      <c r="F64" s="3">
        <f t="shared" si="26"/>
        <v>24.346251115999998</v>
      </c>
      <c r="G64" s="3">
        <f t="shared" si="27"/>
        <v>0.55802394009999989</v>
      </c>
      <c r="H64" s="3">
        <f t="shared" si="28"/>
        <v>525.34120770876052</v>
      </c>
      <c r="I64" s="3">
        <f t="shared" si="29"/>
        <v>5.9273994340333115E-4</v>
      </c>
      <c r="J64" t="s">
        <v>11</v>
      </c>
      <c r="K64" t="s">
        <v>12</v>
      </c>
    </row>
    <row r="65" spans="1:11" x14ac:dyDescent="0.15">
      <c r="B65">
        <v>70</v>
      </c>
      <c r="C65">
        <v>0.89964</v>
      </c>
      <c r="D65" s="1">
        <v>39.159500000000001</v>
      </c>
      <c r="E65" s="3">
        <f t="shared" si="25"/>
        <v>22.973735619709139</v>
      </c>
      <c r="F65" s="3">
        <f t="shared" si="26"/>
        <v>35.22945258</v>
      </c>
      <c r="G65" s="3">
        <f t="shared" si="27"/>
        <v>0.80935212960000003</v>
      </c>
      <c r="H65" s="3">
        <f t="shared" si="28"/>
        <v>527.79252832429245</v>
      </c>
      <c r="I65" s="3">
        <f t="shared" si="29"/>
        <v>1.2411143290864688E-3</v>
      </c>
      <c r="J65">
        <f>AVERAGE(H62:H72)</f>
        <v>536.31608971566345</v>
      </c>
      <c r="K65">
        <f>AVERAGE(I62:I72)</f>
        <v>8.113081590059008E-3</v>
      </c>
    </row>
    <row r="66" spans="1:11" x14ac:dyDescent="0.15">
      <c r="B66">
        <v>55</v>
      </c>
      <c r="C66">
        <v>1.06257</v>
      </c>
      <c r="D66" s="1">
        <v>46.117800000000003</v>
      </c>
      <c r="E66" s="3">
        <f t="shared" si="25"/>
        <v>23.040344509061576</v>
      </c>
      <c r="F66" s="3">
        <f t="shared" si="26"/>
        <v>49.003390746000001</v>
      </c>
      <c r="G66" s="3">
        <f t="shared" si="27"/>
        <v>1.1290550049000001</v>
      </c>
      <c r="H66" s="3">
        <f t="shared" si="28"/>
        <v>530.85747509624389</v>
      </c>
      <c r="I66" s="3">
        <f t="shared" si="29"/>
        <v>2.4013323046051583E-3</v>
      </c>
      <c r="J66" t="s">
        <v>15</v>
      </c>
    </row>
    <row r="67" spans="1:11" x14ac:dyDescent="0.15">
      <c r="B67">
        <v>45</v>
      </c>
      <c r="C67" s="4">
        <v>1.2083999999999999</v>
      </c>
      <c r="D67" s="1">
        <v>52.287599999999998</v>
      </c>
      <c r="E67" s="3">
        <f t="shared" si="25"/>
        <v>23.11064191127533</v>
      </c>
      <c r="F67" s="3">
        <f t="shared" si="26"/>
        <v>63.184335839999996</v>
      </c>
      <c r="G67" s="3">
        <f t="shared" si="27"/>
        <v>1.4602305599999998</v>
      </c>
      <c r="H67" s="3">
        <f t="shared" si="28"/>
        <v>534.10176955119584</v>
      </c>
      <c r="I67" s="3">
        <f t="shared" si="29"/>
        <v>3.9922602955419079E-3</v>
      </c>
      <c r="J67">
        <f>AVERAGE(G62:G72)</f>
        <v>1.7017055841818183</v>
      </c>
    </row>
    <row r="68" spans="1:11" x14ac:dyDescent="0.15">
      <c r="B68">
        <v>35</v>
      </c>
      <c r="C68" s="4">
        <v>1.401</v>
      </c>
      <c r="D68" s="1">
        <v>60.347099999999998</v>
      </c>
      <c r="E68" s="3">
        <f t="shared" si="25"/>
        <v>23.21569719174575</v>
      </c>
      <c r="F68" s="3">
        <f t="shared" si="26"/>
        <v>84.546287100000001</v>
      </c>
      <c r="G68" s="3">
        <f t="shared" si="27"/>
        <v>1.962801</v>
      </c>
      <c r="H68" s="3">
        <f t="shared" si="28"/>
        <v>538.96859609883154</v>
      </c>
      <c r="I68" s="3">
        <f t="shared" si="29"/>
        <v>7.1480746623956279E-3</v>
      </c>
      <c r="J68" t="s">
        <v>16</v>
      </c>
      <c r="K68" t="s">
        <v>17</v>
      </c>
    </row>
    <row r="69" spans="1:11" x14ac:dyDescent="0.15">
      <c r="B69">
        <v>30</v>
      </c>
      <c r="C69" s="4">
        <v>1.5222</v>
      </c>
      <c r="D69" s="1">
        <v>65.363299999999995</v>
      </c>
      <c r="E69" s="3">
        <f t="shared" si="25"/>
        <v>23.288297867457732</v>
      </c>
      <c r="F69" s="3">
        <f t="shared" si="26"/>
        <v>99.496015259999993</v>
      </c>
      <c r="G69" s="3">
        <f t="shared" si="27"/>
        <v>2.3170928399999999</v>
      </c>
      <c r="H69" s="3">
        <f t="shared" si="28"/>
        <v>542.34481756343632</v>
      </c>
      <c r="I69" s="3">
        <f t="shared" si="29"/>
        <v>9.8994570526181498E-3</v>
      </c>
      <c r="J69">
        <f>J63-K63*K69</f>
        <v>22.801743167277124</v>
      </c>
      <c r="K69">
        <f>(J67-J63*K63)/(K65-K63^2)</f>
        <v>4.8743322479367048</v>
      </c>
    </row>
    <row r="70" spans="1:11" x14ac:dyDescent="0.15">
      <c r="B70">
        <v>25</v>
      </c>
      <c r="C70" s="4">
        <v>1.6658999999999999</v>
      </c>
      <c r="D70" s="1">
        <v>71.253699999999995</v>
      </c>
      <c r="E70" s="3">
        <f t="shared" si="25"/>
        <v>23.379838520666297</v>
      </c>
      <c r="F70" s="3">
        <f t="shared" si="26"/>
        <v>118.70153882999999</v>
      </c>
      <c r="G70" s="3">
        <f t="shared" si="27"/>
        <v>2.7752228100000003</v>
      </c>
      <c r="H70" s="3">
        <f t="shared" si="28"/>
        <v>546.61684925243162</v>
      </c>
      <c r="I70" s="3">
        <f t="shared" si="29"/>
        <v>1.4090055320609996E-2</v>
      </c>
      <c r="J70" t="s">
        <v>18</v>
      </c>
      <c r="K70" t="s">
        <v>18</v>
      </c>
    </row>
    <row r="71" spans="1:11" x14ac:dyDescent="0.15">
      <c r="B71">
        <v>20</v>
      </c>
      <c r="C71" s="4">
        <v>1.8395999999999999</v>
      </c>
      <c r="D71" s="1">
        <v>78.272499999999994</v>
      </c>
      <c r="E71" s="3">
        <f t="shared" si="25"/>
        <v>23.50250726628126</v>
      </c>
      <c r="F71" s="3">
        <f t="shared" si="26"/>
        <v>143.99009099999998</v>
      </c>
      <c r="G71" s="3">
        <f t="shared" si="27"/>
        <v>3.3841281599999995</v>
      </c>
      <c r="H71" s="3">
        <f t="shared" si="28"/>
        <v>552.36784780160338</v>
      </c>
      <c r="I71" s="3">
        <f t="shared" si="29"/>
        <v>2.0733146306188277E-2</v>
      </c>
      <c r="J71" s="3">
        <f>K71*SQRT(K65-K63^2)</f>
        <v>3.127073772407405E-4</v>
      </c>
      <c r="K71" s="5">
        <f>SQRT((J65-J63^2)/(K65-K63^2)-K69^2)/SQRT(11)</f>
        <v>5.9104265864808976E-3</v>
      </c>
    </row>
    <row r="72" spans="1:11" x14ac:dyDescent="0.15">
      <c r="B72">
        <v>16</v>
      </c>
      <c r="C72" s="4">
        <v>2.0065</v>
      </c>
      <c r="D72" s="1">
        <v>84.908199999999994</v>
      </c>
      <c r="E72" s="3">
        <f t="shared" si="25"/>
        <v>23.631404269552295</v>
      </c>
      <c r="F72" s="3">
        <f t="shared" si="26"/>
        <v>170.36830329999998</v>
      </c>
      <c r="G72" s="3">
        <f t="shared" si="27"/>
        <v>4.0260422499999997</v>
      </c>
      <c r="H72" s="3">
        <f t="shared" si="28"/>
        <v>558.44326775101445</v>
      </c>
      <c r="I72" s="3">
        <f t="shared" si="29"/>
        <v>2.9025358769320778E-2</v>
      </c>
      <c r="J72">
        <f>J71/J69</f>
        <v>1.3714187329743637E-5</v>
      </c>
      <c r="K72">
        <f>K71/K69</f>
        <v>1.212561287545134E-3</v>
      </c>
    </row>
    <row r="73" spans="1:11" x14ac:dyDescent="0.15">
      <c r="E73" s="3"/>
      <c r="F73" s="3"/>
      <c r="G73" s="3"/>
      <c r="H73" s="3"/>
      <c r="I73" s="3"/>
    </row>
    <row r="74" spans="1:11" x14ac:dyDescent="0.15">
      <c r="A74">
        <v>80</v>
      </c>
      <c r="B74">
        <v>361</v>
      </c>
      <c r="C74">
        <v>0.23351</v>
      </c>
      <c r="D74" s="1">
        <v>9.9261999999999997</v>
      </c>
      <c r="E74" s="3">
        <f t="shared" ref="E74:E84" si="30">C74/(D74/1000)</f>
        <v>23.524611633857873</v>
      </c>
      <c r="F74" s="3">
        <f t="shared" ref="F74:F84" si="31">C74*D74/1000*1000</f>
        <v>2.3178669620000001</v>
      </c>
      <c r="G74" s="3">
        <f t="shared" ref="G74:G84" si="32">E74*F74/1000</f>
        <v>5.4526920100000008E-2</v>
      </c>
      <c r="H74" s="3">
        <f t="shared" ref="H74:H84" si="33">E74^2</f>
        <v>553.40735252384115</v>
      </c>
      <c r="I74" s="3">
        <f t="shared" ref="I74:I84" si="34">(F74/1000)^2</f>
        <v>5.3725072535311097E-6</v>
      </c>
      <c r="J74" t="s">
        <v>9</v>
      </c>
      <c r="K74" t="s">
        <v>10</v>
      </c>
    </row>
    <row r="75" spans="1:11" x14ac:dyDescent="0.15">
      <c r="B75">
        <v>150</v>
      </c>
      <c r="C75">
        <v>0.50890999999999997</v>
      </c>
      <c r="D75" s="1">
        <v>21.5886</v>
      </c>
      <c r="E75" s="3">
        <f t="shared" si="30"/>
        <v>23.573089500940309</v>
      </c>
      <c r="F75" s="3">
        <f t="shared" si="31"/>
        <v>10.986654425999999</v>
      </c>
      <c r="G75" s="3">
        <f t="shared" si="32"/>
        <v>0.2589893881</v>
      </c>
      <c r="H75" s="3">
        <f t="shared" si="33"/>
        <v>555.69054861934228</v>
      </c>
      <c r="I75" s="3">
        <f t="shared" si="34"/>
        <v>1.2070657547634538E-4</v>
      </c>
      <c r="J75">
        <f>AVERAGE(E74:E84)</f>
        <v>23.867843916711685</v>
      </c>
      <c r="K75">
        <f>AVERAGE(F74:F84)/1000</f>
        <v>7.3999164384181831E-2</v>
      </c>
    </row>
    <row r="76" spans="1:11" x14ac:dyDescent="0.15">
      <c r="B76">
        <v>90</v>
      </c>
      <c r="C76">
        <v>0.76576</v>
      </c>
      <c r="D76" s="1">
        <v>32.398499999999999</v>
      </c>
      <c r="E76" s="3">
        <f t="shared" si="30"/>
        <v>23.635662144852386</v>
      </c>
      <c r="F76" s="3">
        <f t="shared" si="31"/>
        <v>24.80947536</v>
      </c>
      <c r="G76" s="3">
        <f t="shared" si="32"/>
        <v>0.58638837760000007</v>
      </c>
      <c r="H76" s="3">
        <f t="shared" si="33"/>
        <v>558.64452502560812</v>
      </c>
      <c r="I76" s="3">
        <f t="shared" si="34"/>
        <v>6.1551006763844714E-4</v>
      </c>
      <c r="J76" t="s">
        <v>11</v>
      </c>
      <c r="K76" t="s">
        <v>12</v>
      </c>
    </row>
    <row r="77" spans="1:11" x14ac:dyDescent="0.15">
      <c r="B77">
        <v>70</v>
      </c>
      <c r="C77">
        <v>0.92103999999999997</v>
      </c>
      <c r="D77" s="1">
        <v>38.879800000000003</v>
      </c>
      <c r="E77" s="3">
        <f t="shared" si="30"/>
        <v>23.689422270690688</v>
      </c>
      <c r="F77" s="3">
        <f t="shared" si="31"/>
        <v>35.809850992000001</v>
      </c>
      <c r="G77" s="3">
        <f t="shared" si="32"/>
        <v>0.8483146815999999</v>
      </c>
      <c r="H77" s="3">
        <f t="shared" si="33"/>
        <v>561.18872751909601</v>
      </c>
      <c r="I77" s="3">
        <f t="shared" si="34"/>
        <v>1.2823454280692433E-3</v>
      </c>
      <c r="J77">
        <f>AVERAGE(H74:H84)</f>
        <v>569.73925078336129</v>
      </c>
      <c r="K77">
        <f>AVERAGE(I74:I84)</f>
        <v>8.405409564974653E-3</v>
      </c>
    </row>
    <row r="78" spans="1:11" x14ac:dyDescent="0.15">
      <c r="B78">
        <v>55</v>
      </c>
      <c r="C78">
        <v>1.0862400000000001</v>
      </c>
      <c r="D78" s="1">
        <v>45.730400000000003</v>
      </c>
      <c r="E78" s="3">
        <f t="shared" si="30"/>
        <v>23.753127022724488</v>
      </c>
      <c r="F78" s="3">
        <f t="shared" si="31"/>
        <v>49.674189696000006</v>
      </c>
      <c r="G78" s="3">
        <f t="shared" si="32"/>
        <v>1.1799173376000001</v>
      </c>
      <c r="H78" s="3">
        <f t="shared" si="33"/>
        <v>564.21104335768428</v>
      </c>
      <c r="I78" s="3">
        <f t="shared" si="34"/>
        <v>2.4675251219541932E-3</v>
      </c>
      <c r="J78" t="s">
        <v>15</v>
      </c>
    </row>
    <row r="79" spans="1:11" x14ac:dyDescent="0.15">
      <c r="B79">
        <v>45</v>
      </c>
      <c r="C79" s="4">
        <v>1.2338</v>
      </c>
      <c r="D79" s="1">
        <v>51.794699999999999</v>
      </c>
      <c r="E79" s="3">
        <f t="shared" si="30"/>
        <v>23.820970099257259</v>
      </c>
      <c r="F79" s="3">
        <f t="shared" si="31"/>
        <v>63.904300859999999</v>
      </c>
      <c r="G79" s="3">
        <f t="shared" si="32"/>
        <v>1.52226244</v>
      </c>
      <c r="H79" s="3">
        <f t="shared" si="33"/>
        <v>567.43861646970845</v>
      </c>
      <c r="I79" s="3">
        <f t="shared" si="34"/>
        <v>4.0837596684053963E-3</v>
      </c>
      <c r="J79">
        <f>AVERAGE(G74:G84)</f>
        <v>1.7800287059090911</v>
      </c>
    </row>
    <row r="80" spans="1:11" x14ac:dyDescent="0.15">
      <c r="B80">
        <v>35</v>
      </c>
      <c r="C80" s="4">
        <v>1.4278</v>
      </c>
      <c r="D80" s="1">
        <v>59.692399999999999</v>
      </c>
      <c r="E80" s="3">
        <f t="shared" si="30"/>
        <v>23.919292908309934</v>
      </c>
      <c r="F80" s="3">
        <f t="shared" si="31"/>
        <v>85.228808719999989</v>
      </c>
      <c r="G80" s="3">
        <f t="shared" si="32"/>
        <v>2.0386128399999994</v>
      </c>
      <c r="H80" s="3">
        <f t="shared" si="33"/>
        <v>572.13257323352593</v>
      </c>
      <c r="I80" s="3">
        <f t="shared" si="34"/>
        <v>7.2639498358303472E-3</v>
      </c>
      <c r="J80" t="s">
        <v>16</v>
      </c>
      <c r="K80" t="s">
        <v>17</v>
      </c>
    </row>
    <row r="81" spans="2:11" x14ac:dyDescent="0.15">
      <c r="B81">
        <v>30</v>
      </c>
      <c r="C81" s="4">
        <v>1.5498000000000001</v>
      </c>
      <c r="D81" s="1">
        <v>64.5976</v>
      </c>
      <c r="E81" s="3">
        <f t="shared" si="30"/>
        <v>23.99160340322241</v>
      </c>
      <c r="F81" s="3">
        <f t="shared" si="31"/>
        <v>100.11336048</v>
      </c>
      <c r="G81" s="3">
        <f t="shared" si="32"/>
        <v>2.40188004</v>
      </c>
      <c r="H81" s="3">
        <f t="shared" si="33"/>
        <v>575.59703385751311</v>
      </c>
      <c r="I81" s="3">
        <f t="shared" si="34"/>
        <v>1.0022684946598425E-2</v>
      </c>
      <c r="J81">
        <f>J75-K75*K81</f>
        <v>23.518547563397924</v>
      </c>
      <c r="K81">
        <f>(J79-J75*K75)/(K77-K75^2)</f>
        <v>4.7202742925625332</v>
      </c>
    </row>
    <row r="82" spans="2:11" x14ac:dyDescent="0.15">
      <c r="B82">
        <v>25</v>
      </c>
      <c r="C82" s="4">
        <v>1.6941999999999999</v>
      </c>
      <c r="D82" s="1">
        <v>70.349400000000003</v>
      </c>
      <c r="E82" s="3">
        <f t="shared" si="30"/>
        <v>24.082650314004095</v>
      </c>
      <c r="F82" s="3">
        <f t="shared" si="31"/>
        <v>119.18595347999999</v>
      </c>
      <c r="G82" s="3">
        <f t="shared" si="32"/>
        <v>2.8703136399999996</v>
      </c>
      <c r="H82" s="3">
        <f t="shared" si="33"/>
        <v>579.97404614660149</v>
      </c>
      <c r="I82" s="3">
        <f t="shared" si="34"/>
        <v>1.4205291506936724E-2</v>
      </c>
      <c r="J82" t="s">
        <v>18</v>
      </c>
      <c r="K82" t="s">
        <v>18</v>
      </c>
    </row>
    <row r="83" spans="2:11" x14ac:dyDescent="0.15">
      <c r="B83">
        <v>20</v>
      </c>
      <c r="C83" s="4">
        <v>1.8681000000000001</v>
      </c>
      <c r="D83" s="1">
        <v>77.190899999999999</v>
      </c>
      <c r="E83" s="3">
        <f t="shared" si="30"/>
        <v>24.201039241672273</v>
      </c>
      <c r="F83" s="3">
        <f t="shared" si="31"/>
        <v>144.20032029000001</v>
      </c>
      <c r="G83" s="3">
        <f t="shared" si="32"/>
        <v>3.4897976100000005</v>
      </c>
      <c r="H83" s="3">
        <f t="shared" si="33"/>
        <v>585.69030037696132</v>
      </c>
      <c r="I83" s="3">
        <f t="shared" si="34"/>
        <v>2.079373237173859E-2</v>
      </c>
      <c r="J83" s="3">
        <f>K83*SQRT(K77-K75^2)</f>
        <v>6.5030717974511217E-4</v>
      </c>
      <c r="K83" s="5">
        <f>SQRT((J77-J75^2)/(K77-K75^2)-K81^2)/SQRT(11)</f>
        <v>1.2014877138729016E-2</v>
      </c>
    </row>
    <row r="84" spans="2:11" x14ac:dyDescent="0.15">
      <c r="B84">
        <v>15</v>
      </c>
      <c r="C84" s="4">
        <v>2.0807000000000002</v>
      </c>
      <c r="D84" s="1">
        <v>85.4328</v>
      </c>
      <c r="E84" s="3">
        <f t="shared" si="30"/>
        <v>24.354814544296804</v>
      </c>
      <c r="F84" s="3">
        <f t="shared" si="31"/>
        <v>177.76002696000003</v>
      </c>
      <c r="G84" s="3">
        <f t="shared" si="32"/>
        <v>4.3293124900000013</v>
      </c>
      <c r="H84" s="3">
        <f t="shared" si="33"/>
        <v>593.1569914870912</v>
      </c>
      <c r="I84" s="3">
        <f t="shared" si="34"/>
        <v>3.1598627184819941E-2</v>
      </c>
      <c r="J84">
        <f>J83/J81</f>
        <v>2.7650822313414869E-5</v>
      </c>
      <c r="K84">
        <f>K83/K81</f>
        <v>2.5453768984696869E-3</v>
      </c>
    </row>
  </sheetData>
  <pageMargins left="0.78749999999999998" right="0.78749999999999998" top="0.78749999999999998" bottom="0.78749999999999998" header="0.51180555555555496" footer="0.51180555555555496"/>
  <pageSetup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abSelected="1" zoomScale="144" zoomScaleNormal="100" zoomScalePageLayoutView="60" workbookViewId="0">
      <selection activeCell="C13" sqref="C13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15">
      <c r="A2">
        <v>23</v>
      </c>
      <c r="B2">
        <v>19.474060000000001</v>
      </c>
      <c r="C2">
        <v>5.5970000000000004</v>
      </c>
      <c r="D2">
        <f t="shared" ref="D2:D8" si="0">$C$27/C2</f>
        <v>1.2676433803823476E-2</v>
      </c>
      <c r="E2">
        <f t="shared" ref="E2:E8" si="1">LN(A2+273)</f>
        <v>5.6903594543240601</v>
      </c>
      <c r="F2">
        <f t="shared" ref="F2:F8" si="2">LN(D2)</f>
        <v>-4.368010615285308</v>
      </c>
    </row>
    <row r="3" spans="1:6" x14ac:dyDescent="0.15">
      <c r="A3">
        <v>30</v>
      </c>
      <c r="B3">
        <v>19.965599999999998</v>
      </c>
      <c r="C3">
        <v>5.4382999999999999</v>
      </c>
      <c r="D3">
        <f t="shared" si="0"/>
        <v>1.3046356398139124E-2</v>
      </c>
      <c r="E3">
        <f t="shared" si="1"/>
        <v>5.7137328055093688</v>
      </c>
      <c r="F3">
        <f t="shared" si="2"/>
        <v>-4.3392463874056366</v>
      </c>
    </row>
    <row r="4" spans="1:6" x14ac:dyDescent="0.15">
      <c r="A4">
        <v>40.299999999999997</v>
      </c>
      <c r="B4">
        <v>20.687999999999999</v>
      </c>
      <c r="C4">
        <v>5.3940000000000001</v>
      </c>
      <c r="D4">
        <f t="shared" si="0"/>
        <v>1.3153503893214683E-2</v>
      </c>
      <c r="E4">
        <f t="shared" si="1"/>
        <v>5.7471611979581461</v>
      </c>
      <c r="F4">
        <f t="shared" si="2"/>
        <v>-4.3310671000936232</v>
      </c>
    </row>
    <row r="5" spans="1:6" x14ac:dyDescent="0.15">
      <c r="A5">
        <v>50</v>
      </c>
      <c r="B5">
        <v>21.376999999999999</v>
      </c>
      <c r="C5">
        <v>5.1527000000000003</v>
      </c>
      <c r="D5">
        <f t="shared" si="0"/>
        <v>1.3769480078405495E-2</v>
      </c>
      <c r="E5">
        <f t="shared" si="1"/>
        <v>5.7776523232226564</v>
      </c>
      <c r="F5">
        <f t="shared" si="2"/>
        <v>-4.2853007245139221</v>
      </c>
    </row>
    <row r="6" spans="1:6" x14ac:dyDescent="0.15">
      <c r="A6">
        <v>60</v>
      </c>
      <c r="B6">
        <v>22.088999999999999</v>
      </c>
      <c r="C6">
        <v>5.0259999999999998</v>
      </c>
      <c r="D6">
        <f t="shared" si="0"/>
        <v>1.4116593712693991E-2</v>
      </c>
      <c r="E6">
        <f t="shared" si="1"/>
        <v>5.8081424899804439</v>
      </c>
      <c r="F6">
        <f t="shared" si="2"/>
        <v>-4.2604043144974861</v>
      </c>
    </row>
    <row r="7" spans="1:6" x14ac:dyDescent="0.15">
      <c r="A7">
        <v>70</v>
      </c>
      <c r="B7">
        <v>22.8017</v>
      </c>
      <c r="C7">
        <v>4.8739999999999997</v>
      </c>
      <c r="D7">
        <f t="shared" si="0"/>
        <v>1.4556832170701682E-2</v>
      </c>
      <c r="E7">
        <f t="shared" si="1"/>
        <v>5.8377304471659395</v>
      </c>
      <c r="F7">
        <f t="shared" si="2"/>
        <v>-4.2296948305791</v>
      </c>
    </row>
    <row r="8" spans="1:6" x14ac:dyDescent="0.15">
      <c r="A8">
        <v>80</v>
      </c>
      <c r="B8">
        <v>23.518000000000001</v>
      </c>
      <c r="C8">
        <v>4.72</v>
      </c>
      <c r="D8">
        <f t="shared" si="0"/>
        <v>1.503177966101695E-2</v>
      </c>
      <c r="E8">
        <f t="shared" si="1"/>
        <v>5.8664680569332965</v>
      </c>
      <c r="F8">
        <f t="shared" si="2"/>
        <v>-4.1975886749735496</v>
      </c>
    </row>
    <row r="26" spans="3:3" x14ac:dyDescent="0.15">
      <c r="C26" t="s">
        <v>24</v>
      </c>
    </row>
    <row r="27" spans="3:3" x14ac:dyDescent="0.15">
      <c r="C27">
        <v>7.0949999999999999E-2</v>
      </c>
    </row>
  </sheetData>
  <pageMargins left="0.78749999999999998" right="0.78749999999999998" top="0.78749999999999998" bottom="0.78749999999999998" header="0.51180555555555496" footer="0.51180555555555496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zoomScaleNormal="100" zoomScalePageLayoutView="60" workbookViewId="0"/>
  </sheetViews>
  <sheetFormatPr baseColWidth="10" defaultColWidth="8.83203125" defaultRowHeight="13" x14ac:dyDescent="0.15"/>
  <cols>
    <col min="1" max="1025" width="11.5"/>
  </cols>
  <sheetData>
    <row r="1" spans="1:13" x14ac:dyDescent="0.15">
      <c r="A1" t="s">
        <v>5</v>
      </c>
      <c r="B1" t="s">
        <v>25</v>
      </c>
      <c r="E1" t="s">
        <v>26</v>
      </c>
    </row>
    <row r="2" spans="1:13" x14ac:dyDescent="0.15">
      <c r="A2">
        <v>381</v>
      </c>
      <c r="B2" s="6">
        <f t="shared" ref="B2:B12" si="0">3.8^2/(A2/1000)</f>
        <v>37.900262467191602</v>
      </c>
      <c r="E2">
        <f t="shared" ref="E2:E12" si="1">20*(1-SQRT(F2))/SQRT(F2)</f>
        <v>0</v>
      </c>
      <c r="F2">
        <v>1</v>
      </c>
      <c r="G2">
        <f t="shared" ref="G2:G12" si="2">F2*380</f>
        <v>380</v>
      </c>
      <c r="J2" t="s">
        <v>5</v>
      </c>
      <c r="K2" t="s">
        <v>25</v>
      </c>
      <c r="M2" t="s">
        <v>27</v>
      </c>
    </row>
    <row r="3" spans="1:13" x14ac:dyDescent="0.15">
      <c r="A3">
        <v>40</v>
      </c>
      <c r="B3" s="6">
        <f t="shared" si="0"/>
        <v>361</v>
      </c>
      <c r="E3" s="7">
        <f t="shared" si="1"/>
        <v>1.0818510677891962</v>
      </c>
      <c r="F3">
        <v>0.9</v>
      </c>
      <c r="G3">
        <f t="shared" si="2"/>
        <v>342</v>
      </c>
      <c r="J3">
        <v>381</v>
      </c>
      <c r="K3" s="6">
        <f t="shared" ref="K3:K13" si="3">3.8^2/(J3/1000)</f>
        <v>37.900262467191602</v>
      </c>
      <c r="M3" t="s">
        <v>28</v>
      </c>
    </row>
    <row r="4" spans="1:13" x14ac:dyDescent="0.15">
      <c r="A4">
        <f t="shared" ref="A4:A12" si="4">A3+40</f>
        <v>80</v>
      </c>
      <c r="B4" s="6">
        <f t="shared" si="0"/>
        <v>180.5</v>
      </c>
      <c r="E4" s="7">
        <f t="shared" si="1"/>
        <v>2.3606797749978976</v>
      </c>
      <c r="F4">
        <f t="shared" ref="F4:F11" si="5">F3-0.1</f>
        <v>0.8</v>
      </c>
      <c r="G4">
        <f t="shared" si="2"/>
        <v>304</v>
      </c>
      <c r="J4">
        <v>40</v>
      </c>
      <c r="K4" s="6">
        <f t="shared" si="3"/>
        <v>361</v>
      </c>
    </row>
    <row r="5" spans="1:13" x14ac:dyDescent="0.15">
      <c r="A5">
        <f t="shared" si="4"/>
        <v>120</v>
      </c>
      <c r="B5" s="6">
        <f t="shared" si="0"/>
        <v>120.33333333333333</v>
      </c>
      <c r="E5" s="7">
        <f t="shared" si="1"/>
        <v>3.9045721866878722</v>
      </c>
      <c r="F5">
        <f t="shared" si="5"/>
        <v>0.70000000000000007</v>
      </c>
      <c r="G5">
        <f t="shared" si="2"/>
        <v>266</v>
      </c>
      <c r="J5">
        <f t="shared" ref="J5:J13" si="6">J4+40</f>
        <v>80</v>
      </c>
      <c r="K5" s="6">
        <f t="shared" si="3"/>
        <v>180.5</v>
      </c>
    </row>
    <row r="6" spans="1:13" x14ac:dyDescent="0.15">
      <c r="A6">
        <f t="shared" si="4"/>
        <v>160</v>
      </c>
      <c r="B6" s="6">
        <f t="shared" si="0"/>
        <v>90.25</v>
      </c>
      <c r="E6" s="7">
        <f t="shared" si="1"/>
        <v>5.819888974716112</v>
      </c>
      <c r="F6">
        <f t="shared" si="5"/>
        <v>0.60000000000000009</v>
      </c>
      <c r="G6">
        <f t="shared" si="2"/>
        <v>228.00000000000003</v>
      </c>
      <c r="J6">
        <f t="shared" si="6"/>
        <v>120</v>
      </c>
      <c r="K6" s="6">
        <f t="shared" si="3"/>
        <v>120.33333333333333</v>
      </c>
    </row>
    <row r="7" spans="1:13" x14ac:dyDescent="0.15">
      <c r="A7">
        <f t="shared" si="4"/>
        <v>200</v>
      </c>
      <c r="B7" s="6">
        <f t="shared" si="0"/>
        <v>72.199999999999989</v>
      </c>
      <c r="E7" s="7">
        <f t="shared" si="1"/>
        <v>8.2842712474619002</v>
      </c>
      <c r="F7">
        <f t="shared" si="5"/>
        <v>0.50000000000000011</v>
      </c>
      <c r="G7">
        <f t="shared" si="2"/>
        <v>190.00000000000003</v>
      </c>
      <c r="J7">
        <f t="shared" si="6"/>
        <v>160</v>
      </c>
      <c r="K7" s="6">
        <f t="shared" si="3"/>
        <v>90.25</v>
      </c>
    </row>
    <row r="8" spans="1:13" x14ac:dyDescent="0.15">
      <c r="A8">
        <f t="shared" si="4"/>
        <v>240</v>
      </c>
      <c r="B8" s="6">
        <f t="shared" si="0"/>
        <v>60.166666666666664</v>
      </c>
      <c r="E8" s="7">
        <f t="shared" si="1"/>
        <v>11.622776601683787</v>
      </c>
      <c r="F8">
        <f t="shared" si="5"/>
        <v>0.40000000000000013</v>
      </c>
      <c r="G8">
        <f t="shared" si="2"/>
        <v>152.00000000000006</v>
      </c>
      <c r="J8">
        <f t="shared" si="6"/>
        <v>200</v>
      </c>
      <c r="K8" s="6">
        <f t="shared" si="3"/>
        <v>72.199999999999989</v>
      </c>
    </row>
    <row r="9" spans="1:13" x14ac:dyDescent="0.15">
      <c r="A9">
        <f t="shared" si="4"/>
        <v>280</v>
      </c>
      <c r="B9" s="6">
        <f t="shared" si="0"/>
        <v>51.571428571428562</v>
      </c>
      <c r="E9" s="7">
        <f t="shared" si="1"/>
        <v>16.514837167011063</v>
      </c>
      <c r="F9">
        <f t="shared" si="5"/>
        <v>0.30000000000000016</v>
      </c>
      <c r="G9">
        <f t="shared" si="2"/>
        <v>114.00000000000006</v>
      </c>
      <c r="J9">
        <f t="shared" si="6"/>
        <v>240</v>
      </c>
      <c r="K9" s="6">
        <f t="shared" si="3"/>
        <v>60.166666666666664</v>
      </c>
    </row>
    <row r="10" spans="1:13" x14ac:dyDescent="0.15">
      <c r="A10">
        <f t="shared" si="4"/>
        <v>320</v>
      </c>
      <c r="B10" s="6">
        <f t="shared" si="0"/>
        <v>45.125</v>
      </c>
      <c r="E10" s="7">
        <f t="shared" si="1"/>
        <v>24.721359549995775</v>
      </c>
      <c r="F10">
        <f t="shared" si="5"/>
        <v>0.20000000000000015</v>
      </c>
      <c r="G10">
        <f t="shared" si="2"/>
        <v>76.000000000000057</v>
      </c>
      <c r="J10">
        <f t="shared" si="6"/>
        <v>280</v>
      </c>
      <c r="K10" s="6">
        <f t="shared" si="3"/>
        <v>51.571428571428562</v>
      </c>
    </row>
    <row r="11" spans="1:13" x14ac:dyDescent="0.15">
      <c r="A11">
        <f t="shared" si="4"/>
        <v>360</v>
      </c>
      <c r="B11" s="6">
        <f t="shared" si="0"/>
        <v>40.111111111111114</v>
      </c>
      <c r="E11" s="7">
        <f t="shared" si="1"/>
        <v>43.245553203367542</v>
      </c>
      <c r="F11">
        <f t="shared" si="5"/>
        <v>0.10000000000000014</v>
      </c>
      <c r="G11">
        <f t="shared" si="2"/>
        <v>38.000000000000057</v>
      </c>
      <c r="J11">
        <f t="shared" si="6"/>
        <v>320</v>
      </c>
      <c r="K11" s="6">
        <f t="shared" si="3"/>
        <v>45.125</v>
      </c>
    </row>
    <row r="12" spans="1:13" x14ac:dyDescent="0.15">
      <c r="A12">
        <f t="shared" si="4"/>
        <v>400</v>
      </c>
      <c r="B12" s="6">
        <f t="shared" si="0"/>
        <v>36.099999999999994</v>
      </c>
      <c r="E12" s="7">
        <f t="shared" si="1"/>
        <v>180</v>
      </c>
      <c r="F12">
        <v>0.01</v>
      </c>
      <c r="G12">
        <f t="shared" si="2"/>
        <v>3.8000000000000003</v>
      </c>
      <c r="J12">
        <f t="shared" si="6"/>
        <v>360</v>
      </c>
      <c r="K12" s="6">
        <f t="shared" si="3"/>
        <v>40.111111111111114</v>
      </c>
    </row>
    <row r="13" spans="1:13" x14ac:dyDescent="0.15">
      <c r="J13">
        <f t="shared" si="6"/>
        <v>400</v>
      </c>
      <c r="K13" s="6">
        <f t="shared" si="3"/>
        <v>36.099999999999994</v>
      </c>
    </row>
  </sheetData>
  <pageMargins left="0.78749999999999998" right="0.78749999999999998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Anastasiia Plotnikova</cp:lastModifiedBy>
  <cp:revision>19</cp:revision>
  <dcterms:created xsi:type="dcterms:W3CDTF">2025-04-08T13:43:56Z</dcterms:created>
  <dcterms:modified xsi:type="dcterms:W3CDTF">2025-04-20T06:07:26Z</dcterms:modified>
  <dc:language>en-US</dc:language>
</cp:coreProperties>
</file>