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otnii/Documents/__mipt/term2/labs/lab_241/"/>
    </mc:Choice>
  </mc:AlternateContent>
  <xr:revisionPtr revIDLastSave="0" documentId="13_ncr:1_{AE722CCF-0AEE-A645-9841-43C7CDEEB918}" xr6:coauthVersionLast="47" xr6:coauthVersionMax="47" xr10:uidLastSave="{00000000-0000-0000-0000-000000000000}"/>
  <bookViews>
    <workbookView xWindow="280" yWindow="500" windowWidth="27600" windowHeight="16840" xr2:uid="{E94DE7A2-8EA7-344D-B9A9-82A64DEFD8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2" i="1" l="1"/>
  <c r="AG30" i="1"/>
  <c r="AG29" i="1"/>
  <c r="AH3" i="1"/>
  <c r="AG3" i="1"/>
  <c r="AF3" i="1"/>
  <c r="AE3" i="1"/>
  <c r="Y39" i="1"/>
  <c r="Y38" i="1"/>
  <c r="AC27" i="1"/>
  <c r="AC28" i="1"/>
  <c r="AC26" i="1"/>
  <c r="AC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AI25" i="1"/>
  <c r="C55" i="1"/>
  <c r="D55" i="1" s="1"/>
  <c r="E55" i="1" s="1"/>
  <c r="I55" i="1"/>
  <c r="J55" i="1" s="1"/>
  <c r="L55" i="1" s="1"/>
  <c r="I3" i="1"/>
  <c r="N3" i="1" s="1"/>
  <c r="Y3" i="1" s="1"/>
  <c r="AA3" i="1" s="1"/>
  <c r="I4" i="1"/>
  <c r="J4" i="1" s="1"/>
  <c r="K4" i="1" s="1"/>
  <c r="L4" i="1" s="1"/>
  <c r="P4" i="1" s="1"/>
  <c r="I5" i="1"/>
  <c r="J5" i="1" s="1"/>
  <c r="K5" i="1" s="1"/>
  <c r="L5" i="1" s="1"/>
  <c r="M5" i="1" s="1"/>
  <c r="I6" i="1"/>
  <c r="N6" i="1" s="1"/>
  <c r="Y6" i="1" s="1"/>
  <c r="AA6" i="1" s="1"/>
  <c r="I7" i="1"/>
  <c r="N7" i="1" s="1"/>
  <c r="Y7" i="1" s="1"/>
  <c r="AA7" i="1" s="1"/>
  <c r="I8" i="1"/>
  <c r="J8" i="1" s="1"/>
  <c r="K8" i="1" s="1"/>
  <c r="L8" i="1" s="1"/>
  <c r="M8" i="1" s="1"/>
  <c r="I9" i="1"/>
  <c r="J9" i="1" s="1"/>
  <c r="K9" i="1" s="1"/>
  <c r="L9" i="1" s="1"/>
  <c r="M9" i="1" s="1"/>
  <c r="I10" i="1"/>
  <c r="N10" i="1" s="1"/>
  <c r="Y10" i="1" s="1"/>
  <c r="AA10" i="1" s="1"/>
  <c r="I11" i="1"/>
  <c r="N11" i="1" s="1"/>
  <c r="Y11" i="1" s="1"/>
  <c r="AA11" i="1" s="1"/>
  <c r="I12" i="1"/>
  <c r="J12" i="1" s="1"/>
  <c r="K12" i="1" s="1"/>
  <c r="L12" i="1" s="1"/>
  <c r="M12" i="1" s="1"/>
  <c r="I13" i="1"/>
  <c r="J13" i="1" s="1"/>
  <c r="K13" i="1" s="1"/>
  <c r="L13" i="1" s="1"/>
  <c r="M13" i="1" s="1"/>
  <c r="I14" i="1"/>
  <c r="N14" i="1" s="1"/>
  <c r="Y14" i="1" s="1"/>
  <c r="AA14" i="1" s="1"/>
  <c r="I15" i="1"/>
  <c r="N15" i="1" s="1"/>
  <c r="Y15" i="1" s="1"/>
  <c r="AA15" i="1" s="1"/>
  <c r="I16" i="1"/>
  <c r="J16" i="1" s="1"/>
  <c r="K16" i="1" s="1"/>
  <c r="L16" i="1" s="1"/>
  <c r="M16" i="1" s="1"/>
  <c r="I17" i="1"/>
  <c r="J17" i="1" s="1"/>
  <c r="K17" i="1" s="1"/>
  <c r="L17" i="1" s="1"/>
  <c r="M17" i="1" s="1"/>
  <c r="I18" i="1"/>
  <c r="N18" i="1" s="1"/>
  <c r="Y18" i="1" s="1"/>
  <c r="AA18" i="1" s="1"/>
  <c r="I19" i="1"/>
  <c r="N19" i="1" s="1"/>
  <c r="Y19" i="1" s="1"/>
  <c r="AA19" i="1" s="1"/>
  <c r="I20" i="1"/>
  <c r="J20" i="1" s="1"/>
  <c r="K20" i="1" s="1"/>
  <c r="L20" i="1" s="1"/>
  <c r="M20" i="1" s="1"/>
  <c r="I21" i="1"/>
  <c r="J21" i="1" s="1"/>
  <c r="K21" i="1" s="1"/>
  <c r="L21" i="1" s="1"/>
  <c r="M21" i="1" s="1"/>
  <c r="I22" i="1"/>
  <c r="N22" i="1" s="1"/>
  <c r="Y22" i="1" s="1"/>
  <c r="AA22" i="1" s="1"/>
  <c r="I2" i="1"/>
  <c r="N2" i="1" s="1"/>
  <c r="Y2" i="1" s="1"/>
  <c r="AA2" i="1" s="1"/>
  <c r="C3" i="1"/>
  <c r="D3" i="1" s="1"/>
  <c r="E3" i="1" s="1"/>
  <c r="C4" i="1"/>
  <c r="Q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C17" i="1"/>
  <c r="D17" i="1" s="1"/>
  <c r="C18" i="1"/>
  <c r="D18" i="1" s="1"/>
  <c r="E18" i="1" s="1"/>
  <c r="C19" i="1"/>
  <c r="D19" i="1" s="1"/>
  <c r="E19" i="1" s="1"/>
  <c r="C20" i="1"/>
  <c r="Q20" i="1" s="1"/>
  <c r="C21" i="1"/>
  <c r="D21" i="1" s="1"/>
  <c r="E21" i="1" s="1"/>
  <c r="C22" i="1"/>
  <c r="D22" i="1" s="1"/>
  <c r="E22" i="1" s="1"/>
  <c r="C2" i="1"/>
  <c r="D2" i="1" s="1"/>
  <c r="R2" i="1" s="1"/>
  <c r="M4" i="1" l="1"/>
  <c r="P16" i="1"/>
  <c r="P8" i="1"/>
  <c r="P21" i="1"/>
  <c r="P13" i="1"/>
  <c r="P5" i="1"/>
  <c r="P20" i="1"/>
  <c r="P12" i="1"/>
  <c r="P17" i="1"/>
  <c r="P9" i="1"/>
  <c r="D20" i="1"/>
  <c r="E20" i="1" s="1"/>
  <c r="D4" i="1"/>
  <c r="E4" i="1" s="1"/>
  <c r="U4" i="1"/>
  <c r="X4" i="1" s="1"/>
  <c r="U20" i="1"/>
  <c r="E17" i="1"/>
  <c r="R17" i="1"/>
  <c r="R18" i="1"/>
  <c r="R10" i="1"/>
  <c r="R9" i="1"/>
  <c r="J19" i="1"/>
  <c r="R8" i="1"/>
  <c r="J11" i="1"/>
  <c r="Q12" i="1"/>
  <c r="R15" i="1"/>
  <c r="R7" i="1"/>
  <c r="J3" i="1"/>
  <c r="R22" i="1"/>
  <c r="R14" i="1"/>
  <c r="R6" i="1"/>
  <c r="N12" i="1"/>
  <c r="O12" i="1" s="1"/>
  <c r="Z12" i="1" s="1"/>
  <c r="R21" i="1"/>
  <c r="R13" i="1"/>
  <c r="R5" i="1"/>
  <c r="N5" i="1"/>
  <c r="R12" i="1"/>
  <c r="R4" i="1"/>
  <c r="T4" i="1" s="1"/>
  <c r="S4" i="1" s="1"/>
  <c r="N4" i="1"/>
  <c r="O4" i="1" s="1"/>
  <c r="Z4" i="1" s="1"/>
  <c r="R19" i="1"/>
  <c r="R11" i="1"/>
  <c r="R3" i="1"/>
  <c r="J18" i="1"/>
  <c r="Q19" i="1"/>
  <c r="Q11" i="1"/>
  <c r="Q3" i="1"/>
  <c r="D16" i="1"/>
  <c r="J10" i="1"/>
  <c r="K10" i="1" s="1"/>
  <c r="L10" i="1" s="1"/>
  <c r="P10" i="1" s="1"/>
  <c r="Q17" i="1"/>
  <c r="Q9" i="1"/>
  <c r="Q16" i="1"/>
  <c r="Q8" i="1"/>
  <c r="N21" i="1"/>
  <c r="Q55" i="1"/>
  <c r="U55" i="1" s="1"/>
  <c r="Q15" i="1"/>
  <c r="Q7" i="1"/>
  <c r="T55" i="1"/>
  <c r="Q10" i="1"/>
  <c r="N20" i="1"/>
  <c r="Q22" i="1"/>
  <c r="U22" i="1" s="1"/>
  <c r="Q14" i="1"/>
  <c r="Q6" i="1"/>
  <c r="Q18" i="1"/>
  <c r="N13" i="1"/>
  <c r="Q21" i="1"/>
  <c r="Q13" i="1"/>
  <c r="Q5" i="1"/>
  <c r="Q2" i="1"/>
  <c r="U2" i="1" s="1"/>
  <c r="E2" i="1"/>
  <c r="J2" i="1"/>
  <c r="J15" i="1"/>
  <c r="J7" i="1"/>
  <c r="N17" i="1"/>
  <c r="N9" i="1"/>
  <c r="J22" i="1"/>
  <c r="J14" i="1"/>
  <c r="J6" i="1"/>
  <c r="N16" i="1"/>
  <c r="N8" i="1"/>
  <c r="N55" i="1"/>
  <c r="U32" i="1" l="1"/>
  <c r="T2" i="1"/>
  <c r="V2" i="1" s="1"/>
  <c r="W2" i="1" s="1"/>
  <c r="AD13" i="1"/>
  <c r="AE13" i="1" s="1"/>
  <c r="T32" i="1"/>
  <c r="AD21" i="1"/>
  <c r="AE21" i="1" s="1"/>
  <c r="AD5" i="1"/>
  <c r="AE5" i="1" s="1"/>
  <c r="O10" i="1"/>
  <c r="Z10" i="1" s="1"/>
  <c r="M10" i="1"/>
  <c r="K22" i="1"/>
  <c r="L22" i="1" s="1"/>
  <c r="P22" i="1" s="1"/>
  <c r="K18" i="1"/>
  <c r="L18" i="1" s="1"/>
  <c r="P18" i="1" s="1"/>
  <c r="T8" i="1"/>
  <c r="S8" i="1" s="1"/>
  <c r="K14" i="1"/>
  <c r="L14" i="1" s="1"/>
  <c r="P14" i="1" s="1"/>
  <c r="K3" i="1"/>
  <c r="L3" i="1" s="1"/>
  <c r="K7" i="1"/>
  <c r="L7" i="1" s="1"/>
  <c r="P7" i="1" s="1"/>
  <c r="K15" i="1"/>
  <c r="L15" i="1" s="1"/>
  <c r="P15" i="1" s="1"/>
  <c r="AD18" i="1"/>
  <c r="AE18" i="1" s="1"/>
  <c r="T12" i="1"/>
  <c r="S12" i="1" s="1"/>
  <c r="K11" i="1"/>
  <c r="L11" i="1" s="1"/>
  <c r="T48" i="1"/>
  <c r="K2" i="1"/>
  <c r="L2" i="1" s="1"/>
  <c r="R20" i="1"/>
  <c r="T20" i="1" s="1"/>
  <c r="S20" i="1" s="1"/>
  <c r="K6" i="1"/>
  <c r="L6" i="1" s="1"/>
  <c r="P6" i="1" s="1"/>
  <c r="X20" i="1"/>
  <c r="K19" i="1"/>
  <c r="L19" i="1" s="1"/>
  <c r="P19" i="1" s="1"/>
  <c r="T22" i="1"/>
  <c r="S22" i="1" s="1"/>
  <c r="T3" i="1"/>
  <c r="S3" i="1" s="1"/>
  <c r="T14" i="1"/>
  <c r="S14" i="1" s="1"/>
  <c r="T11" i="1"/>
  <c r="S11" i="1" s="1"/>
  <c r="T19" i="1"/>
  <c r="S19" i="1" s="1"/>
  <c r="T21" i="1"/>
  <c r="S21" i="1" s="1"/>
  <c r="T10" i="1"/>
  <c r="S10" i="1" s="1"/>
  <c r="T15" i="1"/>
  <c r="S15" i="1" s="1"/>
  <c r="T17" i="1"/>
  <c r="S17" i="1" s="1"/>
  <c r="T6" i="1"/>
  <c r="S6" i="1" s="1"/>
  <c r="T5" i="1"/>
  <c r="S5" i="1" s="1"/>
  <c r="T13" i="1"/>
  <c r="S13" i="1" s="1"/>
  <c r="T9" i="1"/>
  <c r="S9" i="1" s="1"/>
  <c r="AD15" i="1"/>
  <c r="AE15" i="1" s="1"/>
  <c r="V4" i="1"/>
  <c r="W4" i="1" s="1"/>
  <c r="T7" i="1"/>
  <c r="S7" i="1" s="1"/>
  <c r="T18" i="1"/>
  <c r="S18" i="1" s="1"/>
  <c r="S2" i="1"/>
  <c r="Y8" i="1"/>
  <c r="AA8" i="1" s="1"/>
  <c r="AD7" i="1"/>
  <c r="AE7" i="1" s="1"/>
  <c r="U19" i="1"/>
  <c r="U47" i="1" s="1"/>
  <c r="U18" i="1"/>
  <c r="X18" i="1" s="1"/>
  <c r="U15" i="1"/>
  <c r="T43" i="1" s="1"/>
  <c r="U11" i="1"/>
  <c r="U39" i="1" s="1"/>
  <c r="Y5" i="1"/>
  <c r="AA5" i="1" s="1"/>
  <c r="AD4" i="1"/>
  <c r="AE4" i="1" s="1"/>
  <c r="AD6" i="1"/>
  <c r="AE6" i="1" s="1"/>
  <c r="U10" i="1"/>
  <c r="AB10" i="1" s="1"/>
  <c r="Y21" i="1"/>
  <c r="AA21" i="1" s="1"/>
  <c r="AD20" i="1"/>
  <c r="AE20" i="1" s="1"/>
  <c r="AD9" i="1"/>
  <c r="AE9" i="1" s="1"/>
  <c r="O8" i="1"/>
  <c r="Z8" i="1" s="1"/>
  <c r="U5" i="1"/>
  <c r="O21" i="1"/>
  <c r="Z21" i="1" s="1"/>
  <c r="U9" i="1"/>
  <c r="Y12" i="1"/>
  <c r="AA12" i="1" s="1"/>
  <c r="AD11" i="1"/>
  <c r="AE11" i="1" s="1"/>
  <c r="AD17" i="1"/>
  <c r="AE17" i="1" s="1"/>
  <c r="U13" i="1"/>
  <c r="U6" i="1"/>
  <c r="AB6" i="1" s="1"/>
  <c r="U17" i="1"/>
  <c r="X17" i="1" s="1"/>
  <c r="Y4" i="1"/>
  <c r="AD3" i="1"/>
  <c r="U12" i="1"/>
  <c r="AD8" i="1"/>
  <c r="AE8" i="1" s="1"/>
  <c r="U21" i="1"/>
  <c r="T49" i="1" s="1"/>
  <c r="U14" i="1"/>
  <c r="U42" i="1" s="1"/>
  <c r="O5" i="1"/>
  <c r="Z5" i="1" s="1"/>
  <c r="AD16" i="1"/>
  <c r="AE16" i="1" s="1"/>
  <c r="Y13" i="1"/>
  <c r="AA13" i="1" s="1"/>
  <c r="AD12" i="1"/>
  <c r="AE12" i="1" s="1"/>
  <c r="U8" i="1"/>
  <c r="U36" i="1" s="1"/>
  <c r="E16" i="1"/>
  <c r="R16" i="1"/>
  <c r="U48" i="1"/>
  <c r="Y20" i="1"/>
  <c r="AA20" i="1" s="1"/>
  <c r="AD19" i="1"/>
  <c r="AE19" i="1" s="1"/>
  <c r="U7" i="1"/>
  <c r="U35" i="1" s="1"/>
  <c r="U16" i="1"/>
  <c r="X16" i="1" s="1"/>
  <c r="U3" i="1"/>
  <c r="AB3" i="1" s="1"/>
  <c r="AD14" i="1"/>
  <c r="AE14" i="1" s="1"/>
  <c r="AD10" i="1"/>
  <c r="AE10" i="1" s="1"/>
  <c r="X55" i="1"/>
  <c r="T51" i="1"/>
  <c r="U51" i="1"/>
  <c r="O9" i="1"/>
  <c r="Z9" i="1" s="1"/>
  <c r="Y9" i="1"/>
  <c r="AA9" i="1" s="1"/>
  <c r="O13" i="1"/>
  <c r="Z13" i="1" s="1"/>
  <c r="O16" i="1"/>
  <c r="Z16" i="1" s="1"/>
  <c r="Y16" i="1"/>
  <c r="AA16" i="1" s="1"/>
  <c r="O17" i="1"/>
  <c r="Z17" i="1" s="1"/>
  <c r="Y17" i="1"/>
  <c r="AA17" i="1" s="1"/>
  <c r="O55" i="1"/>
  <c r="Y55" i="1"/>
  <c r="AA55" i="1" s="1"/>
  <c r="X2" i="1"/>
  <c r="U30" i="1"/>
  <c r="AB2" i="1"/>
  <c r="T45" i="1"/>
  <c r="O20" i="1"/>
  <c r="Z20" i="1" s="1"/>
  <c r="U50" i="1"/>
  <c r="T50" i="1"/>
  <c r="AB22" i="1"/>
  <c r="X22" i="1"/>
  <c r="V55" i="1"/>
  <c r="T30" i="1"/>
  <c r="AB19" i="1" l="1"/>
  <c r="P2" i="1"/>
  <c r="O2" i="1" s="1"/>
  <c r="Z2" i="1" s="1"/>
  <c r="U45" i="1"/>
  <c r="AB5" i="1"/>
  <c r="M11" i="1"/>
  <c r="P11" i="1"/>
  <c r="V9" i="1"/>
  <c r="W9" i="1" s="1"/>
  <c r="M3" i="1"/>
  <c r="P3" i="1"/>
  <c r="X14" i="1"/>
  <c r="O19" i="1"/>
  <c r="Z19" i="1" s="1"/>
  <c r="M19" i="1"/>
  <c r="O22" i="1"/>
  <c r="Z22" i="1" s="1"/>
  <c r="M22" i="1"/>
  <c r="U46" i="1"/>
  <c r="AF5" i="1"/>
  <c r="AG5" i="1" s="1"/>
  <c r="AH5" i="1" s="1"/>
  <c r="M6" i="1"/>
  <c r="O15" i="1"/>
  <c r="Z15" i="1" s="1"/>
  <c r="M15" i="1"/>
  <c r="AB20" i="1"/>
  <c r="AB18" i="1"/>
  <c r="O7" i="1"/>
  <c r="Z7" i="1" s="1"/>
  <c r="M7" i="1"/>
  <c r="T37" i="1"/>
  <c r="AF8" i="1"/>
  <c r="AG8" i="1" s="1"/>
  <c r="AH8" i="1" s="1"/>
  <c r="M2" i="1"/>
  <c r="O14" i="1"/>
  <c r="Z14" i="1" s="1"/>
  <c r="M14" i="1"/>
  <c r="O11" i="1"/>
  <c r="Z11" i="1" s="1"/>
  <c r="O18" i="1"/>
  <c r="Z18" i="1" s="1"/>
  <c r="M18" i="1"/>
  <c r="O3" i="1"/>
  <c r="Z3" i="1" s="1"/>
  <c r="O6" i="1"/>
  <c r="Z6" i="1" s="1"/>
  <c r="X9" i="1"/>
  <c r="V17" i="1"/>
  <c r="W17" i="1" s="1"/>
  <c r="U37" i="1"/>
  <c r="AF13" i="1"/>
  <c r="AG13" i="1" s="1"/>
  <c r="AF21" i="1"/>
  <c r="AG21" i="1" s="1"/>
  <c r="AH21" i="1" s="1"/>
  <c r="AB9" i="1"/>
  <c r="V5" i="1"/>
  <c r="W5" i="1" s="1"/>
  <c r="V14" i="1"/>
  <c r="W14" i="1" s="1"/>
  <c r="AF19" i="1"/>
  <c r="AG19" i="1" s="1"/>
  <c r="AH19" i="1" s="1"/>
  <c r="AB11" i="1"/>
  <c r="V18" i="1"/>
  <c r="W18" i="1" s="1"/>
  <c r="X21" i="1"/>
  <c r="V22" i="1"/>
  <c r="W22" i="1" s="1"/>
  <c r="U49" i="1"/>
  <c r="V15" i="1"/>
  <c r="W15" i="1" s="1"/>
  <c r="U43" i="1"/>
  <c r="T33" i="1"/>
  <c r="AB7" i="1"/>
  <c r="AF20" i="1"/>
  <c r="AG20" i="1" s="1"/>
  <c r="AH20" i="1" s="1"/>
  <c r="X5" i="1"/>
  <c r="T35" i="1"/>
  <c r="AF12" i="1"/>
  <c r="AG12" i="1" s="1"/>
  <c r="AH12" i="1" s="1"/>
  <c r="T16" i="1"/>
  <c r="S16" i="1" s="1"/>
  <c r="V19" i="1"/>
  <c r="W19" i="1" s="1"/>
  <c r="V20" i="1"/>
  <c r="W20" i="1" s="1"/>
  <c r="V21" i="1"/>
  <c r="W21" i="1" s="1"/>
  <c r="X15" i="1"/>
  <c r="X7" i="1"/>
  <c r="AF18" i="1"/>
  <c r="AG18" i="1" s="1"/>
  <c r="AH18" i="1" s="1"/>
  <c r="AF4" i="1"/>
  <c r="AG4" i="1" s="1"/>
  <c r="AH4" i="1" s="1"/>
  <c r="AB21" i="1"/>
  <c r="V13" i="1"/>
  <c r="W13" i="1" s="1"/>
  <c r="T41" i="1"/>
  <c r="AB15" i="1"/>
  <c r="U33" i="1"/>
  <c r="V7" i="1"/>
  <c r="W7" i="1" s="1"/>
  <c r="T47" i="1"/>
  <c r="T46" i="1"/>
  <c r="AF11" i="1"/>
  <c r="AG11" i="1" s="1"/>
  <c r="AH11" i="1" s="1"/>
  <c r="AF14" i="1"/>
  <c r="AG14" i="1" s="1"/>
  <c r="AH14" i="1" s="1"/>
  <c r="X19" i="1"/>
  <c r="AF6" i="1"/>
  <c r="AG6" i="1" s="1"/>
  <c r="AH6" i="1" s="1"/>
  <c r="AF7" i="1"/>
  <c r="AG7" i="1" s="1"/>
  <c r="AH7" i="1" s="1"/>
  <c r="T44" i="1"/>
  <c r="AF9" i="1"/>
  <c r="AG9" i="1" s="1"/>
  <c r="AH9" i="1" s="1"/>
  <c r="AF10" i="1"/>
  <c r="AG10" i="1" s="1"/>
  <c r="AH10" i="1" s="1"/>
  <c r="AF16" i="1"/>
  <c r="AE23" i="1"/>
  <c r="AB8" i="1"/>
  <c r="V6" i="1"/>
  <c r="W6" i="1" s="1"/>
  <c r="V8" i="1"/>
  <c r="W8" i="1" s="1"/>
  <c r="T36" i="1"/>
  <c r="AH13" i="1"/>
  <c r="X13" i="1"/>
  <c r="AA4" i="1"/>
  <c r="Y28" i="1" s="1"/>
  <c r="AB4" i="1"/>
  <c r="Y26" i="1"/>
  <c r="U41" i="1"/>
  <c r="T31" i="1"/>
  <c r="T34" i="1"/>
  <c r="T39" i="1"/>
  <c r="V11" i="1"/>
  <c r="W11" i="1" s="1"/>
  <c r="AB17" i="1"/>
  <c r="T42" i="1"/>
  <c r="U34" i="1"/>
  <c r="U44" i="1"/>
  <c r="U38" i="1"/>
  <c r="X11" i="1"/>
  <c r="U31" i="1"/>
  <c r="V10" i="1"/>
  <c r="W10" i="1" s="1"/>
  <c r="Y25" i="1"/>
  <c r="T40" i="1"/>
  <c r="AB12" i="1"/>
  <c r="U40" i="1"/>
  <c r="X12" i="1"/>
  <c r="V12" i="1"/>
  <c r="W12" i="1" s="1"/>
  <c r="X8" i="1"/>
  <c r="V3" i="1"/>
  <c r="W3" i="1" s="1"/>
  <c r="X6" i="1"/>
  <c r="T38" i="1"/>
  <c r="AB14" i="1"/>
  <c r="AB13" i="1"/>
  <c r="X10" i="1"/>
  <c r="X3" i="1"/>
  <c r="AB16" i="1"/>
  <c r="AB55" i="1"/>
  <c r="V16" i="1" l="1"/>
  <c r="W16" i="1" s="1"/>
  <c r="AF15" i="1"/>
  <c r="AG15" i="1" s="1"/>
  <c r="AH15" i="1" s="1"/>
  <c r="AG16" i="1"/>
  <c r="AH16" i="1" s="1"/>
  <c r="Y27" i="1"/>
  <c r="Y29" i="1"/>
  <c r="AF17" i="1"/>
  <c r="AG17" i="1" s="1"/>
  <c r="AH17" i="1" s="1"/>
  <c r="AH23" i="1" l="1"/>
  <c r="Y31" i="1"/>
  <c r="Y37" i="1" s="1"/>
  <c r="Y34" i="1" l="1"/>
  <c r="Y35" i="1" s="1"/>
  <c r="Y32" i="1"/>
</calcChain>
</file>

<file path=xl/sharedStrings.xml><?xml version="1.0" encoding="utf-8"?>
<sst xmlns="http://schemas.openxmlformats.org/spreadsheetml/2006/main" count="51" uniqueCount="48">
  <si>
    <t>T_1</t>
  </si>
  <si>
    <t>T_2</t>
  </si>
  <si>
    <t>T</t>
  </si>
  <si>
    <t>eT</t>
  </si>
  <si>
    <t>h_1</t>
  </si>
  <si>
    <t>h_2</t>
  </si>
  <si>
    <t>h</t>
  </si>
  <si>
    <t>h_3</t>
  </si>
  <si>
    <t>eh</t>
  </si>
  <si>
    <t>P</t>
  </si>
  <si>
    <t>dP</t>
  </si>
  <si>
    <t>T, К</t>
  </si>
  <si>
    <t>1/Т, 1/K</t>
  </si>
  <si>
    <t>d(1/T)</t>
  </si>
  <si>
    <t>eТ = e(1/T)</t>
  </si>
  <si>
    <t>1/T * 1000</t>
  </si>
  <si>
    <t>1/T^2</t>
  </si>
  <si>
    <t>&lt;x^2&gt;</t>
  </si>
  <si>
    <t>ln(P)</t>
  </si>
  <si>
    <t>(lnP)^2</t>
  </si>
  <si>
    <t>&lt;y^2&gt;</t>
  </si>
  <si>
    <t>1/T * ln(P)</t>
  </si>
  <si>
    <t>&lt;xy&gt;</t>
  </si>
  <si>
    <t>dk</t>
  </si>
  <si>
    <t>n</t>
  </si>
  <si>
    <t>k</t>
  </si>
  <si>
    <t>&lt;x&gt;</t>
  </si>
  <si>
    <t>&lt;y&gt;</t>
  </si>
  <si>
    <t>b</t>
  </si>
  <si>
    <t>ek</t>
  </si>
  <si>
    <t xml:space="preserve">L </t>
  </si>
  <si>
    <t>dL</t>
  </si>
  <si>
    <t>ki</t>
  </si>
  <si>
    <t>L</t>
  </si>
  <si>
    <t>eki</t>
  </si>
  <si>
    <t>eLi</t>
  </si>
  <si>
    <t>dTслуч</t>
  </si>
  <si>
    <t>dTполн</t>
  </si>
  <si>
    <t>eT %</t>
  </si>
  <si>
    <t>dhслуч</t>
  </si>
  <si>
    <t>dhполн</t>
  </si>
  <si>
    <t>eh %</t>
  </si>
  <si>
    <t>eP</t>
  </si>
  <si>
    <t>dlnP</t>
  </si>
  <si>
    <t>d(1/T)*1e3</t>
  </si>
  <si>
    <t>ek изм</t>
  </si>
  <si>
    <t>ek полн</t>
  </si>
  <si>
    <t>eL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</si>
</sst>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C749-343A-0543-8C7C-1A19F5891BA9}">
  <dimension ref="A1:AI55"/>
  <sheetViews>
    <sheetView tabSelected="1" topLeftCell="L1" zoomScale="116" zoomScaleNormal="140" workbookViewId="0">
      <selection activeCell="AG32" sqref="AG32"/>
    </sheetView>
  </sheetViews>
  <sheetFormatPr baseColWidth="10" defaultRowHeight="16" x14ac:dyDescent="0.2"/>
  <cols>
    <col min="1" max="12" width="6.1640625" customWidth="1"/>
    <col min="13" max="13" width="4.6640625" customWidth="1"/>
    <col min="14" max="14" width="6.1640625" customWidth="1"/>
    <col min="15" max="15" width="4.5" customWidth="1"/>
    <col min="16" max="16" width="5.6640625" customWidth="1"/>
    <col min="18" max="19" width="6.6640625" customWidth="1"/>
    <col min="20" max="20" width="7.83203125" customWidth="1"/>
    <col min="21" max="21" width="7.6640625" customWidth="1"/>
    <col min="22" max="23" width="8.33203125" customWidth="1"/>
    <col min="24" max="24" width="9.83203125" customWidth="1"/>
    <col min="25" max="25" width="7.6640625" customWidth="1"/>
    <col min="26" max="26" width="7.5" customWidth="1"/>
    <col min="27" max="27" width="8.1640625" customWidth="1"/>
    <col min="28" max="28" width="6.1640625" customWidth="1"/>
    <col min="29" max="29" width="8.332031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36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39</v>
      </c>
      <c r="K1" t="s">
        <v>40</v>
      </c>
      <c r="L1" t="s">
        <v>8</v>
      </c>
      <c r="M1" t="s">
        <v>41</v>
      </c>
      <c r="N1" t="s">
        <v>9</v>
      </c>
      <c r="O1" t="s">
        <v>10</v>
      </c>
      <c r="P1" t="s">
        <v>42</v>
      </c>
      <c r="Q1" t="s">
        <v>11</v>
      </c>
      <c r="R1" t="s">
        <v>37</v>
      </c>
      <c r="S1" t="s">
        <v>38</v>
      </c>
      <c r="T1" t="s">
        <v>14</v>
      </c>
      <c r="U1" t="s">
        <v>12</v>
      </c>
      <c r="V1" t="s">
        <v>13</v>
      </c>
      <c r="W1" t="s">
        <v>44</v>
      </c>
      <c r="X1" t="s">
        <v>16</v>
      </c>
      <c r="Y1" t="s">
        <v>18</v>
      </c>
      <c r="Z1" t="s">
        <v>43</v>
      </c>
      <c r="AA1" t="s">
        <v>19</v>
      </c>
      <c r="AB1" t="s">
        <v>21</v>
      </c>
      <c r="AC1" t="s">
        <v>45</v>
      </c>
      <c r="AD1" t="s">
        <v>32</v>
      </c>
      <c r="AE1" t="s">
        <v>33</v>
      </c>
      <c r="AF1" t="s">
        <v>34</v>
      </c>
      <c r="AG1" t="s">
        <v>35</v>
      </c>
      <c r="AH1" t="s">
        <v>31</v>
      </c>
    </row>
    <row r="2" spans="1:34" x14ac:dyDescent="0.2">
      <c r="A2">
        <v>20.07</v>
      </c>
      <c r="B2">
        <v>20.02</v>
      </c>
      <c r="C2">
        <f>(A2+B2)/2</f>
        <v>20.045000000000002</v>
      </c>
      <c r="D2">
        <f>0.5 * (ABS(A2-C2) +ABS(B2-C2))</f>
        <v>2.5000000000000355E-2</v>
      </c>
      <c r="E2">
        <f>D2/C2</f>
        <v>1.2471938139187006E-3</v>
      </c>
      <c r="F2">
        <v>16.170000000000002</v>
      </c>
      <c r="G2">
        <v>17.41</v>
      </c>
      <c r="H2">
        <v>16.82</v>
      </c>
      <c r="I2">
        <f>(F2+G2+H2)/3</f>
        <v>16.8</v>
      </c>
      <c r="J2">
        <f>(ABS(F2-I2) + ABS(G2-I2) + ABS(H2-I2))/3</f>
        <v>0.41999999999999932</v>
      </c>
      <c r="K2">
        <f>J2+0.03</f>
        <v>0.44999999999999929</v>
      </c>
      <c r="L2">
        <f>K2/I2</f>
        <v>2.6785714285714243E-2</v>
      </c>
      <c r="M2">
        <f>L2*100</f>
        <v>2.6785714285714244</v>
      </c>
      <c r="N2">
        <f xml:space="preserve"> 2 * 13600 * 9.81 * I2 / 1000</f>
        <v>4482.7776000000003</v>
      </c>
      <c r="O2">
        <f>N2*P2</f>
        <v>153.0359999999998</v>
      </c>
      <c r="P2">
        <f>L2+1/136</f>
        <v>3.4138655462184829E-2</v>
      </c>
      <c r="Q2">
        <f>C2+273.15</f>
        <v>293.19499999999999</v>
      </c>
      <c r="R2">
        <f>D2+0.03</f>
        <v>5.5000000000000354E-2</v>
      </c>
      <c r="S2">
        <f>T2*100</f>
        <v>1.8758846501475249E-2</v>
      </c>
      <c r="T2">
        <f>R2/Q2</f>
        <v>1.8758846501475249E-4</v>
      </c>
      <c r="U2">
        <f>1/Q2</f>
        <v>3.4106993639045689E-3</v>
      </c>
      <c r="V2">
        <f>T2*U2</f>
        <v>6.3980785830165079E-7</v>
      </c>
      <c r="W2">
        <f>V2* 1000</f>
        <v>6.3980785830165083E-4</v>
      </c>
      <c r="X2">
        <f>U2*U2</f>
        <v>1.1632870150939031E-5</v>
      </c>
      <c r="Y2">
        <f>LN(N2)</f>
        <v>8.4079981332884373</v>
      </c>
      <c r="Z2">
        <f>O2/N2</f>
        <v>3.4138655462184829E-2</v>
      </c>
      <c r="AA2">
        <f>Y2*Y2</f>
        <v>70.694432609381849</v>
      </c>
      <c r="AB2">
        <f>U2*Y2</f>
        <v>2.8677153884917674E-2</v>
      </c>
      <c r="AC2">
        <f>Z2+V2</f>
        <v>3.4139295270043134E-2</v>
      </c>
    </row>
    <row r="3" spans="1:34" x14ac:dyDescent="0.2">
      <c r="A3">
        <v>21</v>
      </c>
      <c r="B3">
        <v>21.01</v>
      </c>
      <c r="C3">
        <f t="shared" ref="C3:C22" si="0">(A3+B3)/2</f>
        <v>21.005000000000003</v>
      </c>
      <c r="D3">
        <f t="shared" ref="D3:D22" si="1">0.5 * (ABS(A3-C3) +ABS(B3-C3))</f>
        <v>5.0000000000007816E-3</v>
      </c>
      <c r="E3">
        <f t="shared" ref="E3:E22" si="2">D3/C3</f>
        <v>2.3803856224712122E-4</v>
      </c>
      <c r="F3">
        <v>18.2</v>
      </c>
      <c r="G3">
        <v>18.600000000000001</v>
      </c>
      <c r="H3">
        <v>19</v>
      </c>
      <c r="I3">
        <f t="shared" ref="I3:I22" si="3">(F3+G3+H3)/3</f>
        <v>18.599999999999998</v>
      </c>
      <c r="J3">
        <f t="shared" ref="J3:J22" si="4">(ABS(F3-I3) + ABS(G3-I3) + ABS(H3-I3))/3</f>
        <v>0.26666666666666811</v>
      </c>
      <c r="K3">
        <f t="shared" ref="K3:K22" si="5">J3+0.03</f>
        <v>0.29666666666666808</v>
      </c>
      <c r="L3">
        <f t="shared" ref="L3:L22" si="6">K3/I3</f>
        <v>1.5949820788530543E-2</v>
      </c>
      <c r="M3">
        <f t="shared" ref="M3:M22" si="7">L3*100</f>
        <v>1.5949820788530542</v>
      </c>
      <c r="N3">
        <f t="shared" ref="N3:N22" si="8" xml:space="preserve"> 2 * 13600 * 9.81 * I3 / 1000</f>
        <v>4963.0751999999993</v>
      </c>
      <c r="O3">
        <f t="shared" ref="O3:O22" si="9">L3 * N3</f>
        <v>79.160160000000374</v>
      </c>
      <c r="P3">
        <f t="shared" ref="P3:P22" si="10">L3+1/136</f>
        <v>2.3302761965001133E-2</v>
      </c>
      <c r="Q3">
        <f t="shared" ref="Q3:Q22" si="11">C3+273.15</f>
        <v>294.15499999999997</v>
      </c>
      <c r="R3">
        <f t="shared" ref="R3:R22" si="12">D3+0.03</f>
        <v>3.500000000000078E-2</v>
      </c>
      <c r="S3">
        <f t="shared" ref="S3:S22" si="13">T3*100</f>
        <v>1.1898488891910993E-2</v>
      </c>
      <c r="T3">
        <f t="shared" ref="T3:T22" si="14">R3/Q3</f>
        <v>1.1898488891910994E-4</v>
      </c>
      <c r="U3">
        <f>1/Q3</f>
        <v>3.3995682548316366E-3</v>
      </c>
      <c r="V3">
        <f>T3*U3</f>
        <v>4.0449725117407473E-7</v>
      </c>
      <c r="W3">
        <f t="shared" ref="W3:W22" si="15">V3* 1000</f>
        <v>4.0449725117407473E-4</v>
      </c>
      <c r="X3">
        <f t="shared" ref="X3:X22" si="16">U3*U3</f>
        <v>1.155706431925902E-5</v>
      </c>
      <c r="Y3">
        <f t="shared" ref="Y3:Y22" si="17">LN(N3)</f>
        <v>8.5097808275983784</v>
      </c>
      <c r="Z3">
        <f t="shared" ref="Z3:Z22" si="18">O3/N3</f>
        <v>1.5949820788530543E-2</v>
      </c>
      <c r="AA3">
        <f t="shared" ref="AA3:AA22" si="19">Y3*Y3</f>
        <v>72.416369733760945</v>
      </c>
      <c r="AB3">
        <f t="shared" ref="AB3:AB22" si="20">U3*Y3</f>
        <v>2.8929580757078341E-2</v>
      </c>
      <c r="AC3">
        <f t="shared" ref="AC3:AC22" si="21">Z3+V3</f>
        <v>1.5950225285781716E-2</v>
      </c>
      <c r="AD3">
        <f xml:space="preserve"> (N4 - N2) / (Q4 - Q2)</f>
        <v>369.05122388059812</v>
      </c>
      <c r="AE3">
        <f>8.314 * Q3 * Q3 * AD3 / N3</f>
        <v>53493.163749443876</v>
      </c>
      <c r="AF3">
        <f>L2+L4+T2+T4</f>
        <v>3.7170002046452856E-2</v>
      </c>
      <c r="AG3">
        <f>AF3+2 * T3 + L3</f>
        <v>5.3357792612821621E-2</v>
      </c>
      <c r="AH3">
        <f>AE3*AG3</f>
        <v>2854.2771375465336</v>
      </c>
    </row>
    <row r="4" spans="1:34" x14ac:dyDescent="0.2">
      <c r="A4">
        <v>22.07</v>
      </c>
      <c r="B4">
        <v>22.04</v>
      </c>
      <c r="C4">
        <f t="shared" si="0"/>
        <v>22.055</v>
      </c>
      <c r="D4">
        <f t="shared" si="1"/>
        <v>1.5000000000000568E-2</v>
      </c>
      <c r="E4">
        <f t="shared" si="2"/>
        <v>6.8011788710045651E-4</v>
      </c>
      <c r="F4">
        <v>19.75</v>
      </c>
      <c r="G4">
        <v>19.66</v>
      </c>
      <c r="H4">
        <v>19.329999999999998</v>
      </c>
      <c r="I4">
        <f t="shared" si="3"/>
        <v>19.579999999999998</v>
      </c>
      <c r="J4">
        <f t="shared" si="4"/>
        <v>0.16666666666666785</v>
      </c>
      <c r="K4">
        <f t="shared" si="5"/>
        <v>0.19666666666666785</v>
      </c>
      <c r="L4">
        <f t="shared" si="6"/>
        <v>1.0044262853251679E-2</v>
      </c>
      <c r="M4">
        <f t="shared" si="7"/>
        <v>1.004426285325168</v>
      </c>
      <c r="N4">
        <f t="shared" si="8"/>
        <v>5224.5705599999992</v>
      </c>
      <c r="O4">
        <f t="shared" si="9"/>
        <v>52.476960000000318</v>
      </c>
      <c r="P4">
        <f t="shared" si="10"/>
        <v>1.7397204029722266E-2</v>
      </c>
      <c r="Q4">
        <f t="shared" si="11"/>
        <v>295.20499999999998</v>
      </c>
      <c r="R4">
        <f t="shared" si="12"/>
        <v>4.5000000000000567E-2</v>
      </c>
      <c r="S4">
        <f t="shared" si="13"/>
        <v>1.5243644247218227E-2</v>
      </c>
      <c r="T4">
        <f t="shared" si="14"/>
        <v>1.5243644247218228E-4</v>
      </c>
      <c r="U4">
        <f>1/Q4</f>
        <v>3.3874764993817859E-3</v>
      </c>
      <c r="V4">
        <f>T4*U4</f>
        <v>5.1637486652388102E-7</v>
      </c>
      <c r="W4">
        <f t="shared" si="15"/>
        <v>5.1637486652388097E-4</v>
      </c>
      <c r="X4">
        <f t="shared" si="16"/>
        <v>1.1474997033863879E-5</v>
      </c>
      <c r="Y4">
        <f t="shared" si="17"/>
        <v>8.5611278839815874</v>
      </c>
      <c r="Z4">
        <f t="shared" si="18"/>
        <v>1.0044262853251679E-2</v>
      </c>
      <c r="AA4">
        <f t="shared" si="19"/>
        <v>73.292910645887048</v>
      </c>
      <c r="AB4">
        <f t="shared" si="20"/>
        <v>2.9000619515189743E-2</v>
      </c>
      <c r="AC4">
        <f t="shared" si="21"/>
        <v>1.0044779228118203E-2</v>
      </c>
      <c r="AD4">
        <f t="shared" ref="AD4:AD21" si="22" xml:space="preserve"> (N5 - N3) / (Q5 - Q3)</f>
        <v>355.33677037037518</v>
      </c>
      <c r="AE4">
        <f t="shared" ref="AE4:AE21" si="23">8.314 * Q4 * Q4 * AD4 / N4</f>
        <v>49277.309773217035</v>
      </c>
      <c r="AF4">
        <f t="shared" ref="AF4:AF21" si="24">L3+L5+T3+T5</f>
        <v>1.9282066021280048E-2</v>
      </c>
      <c r="AG4">
        <f t="shared" ref="AG4:AG21" si="25">AF4+2 * T4 + L4</f>
        <v>2.9631201759476092E-2</v>
      </c>
      <c r="AH4">
        <f t="shared" ref="AH4:AH21" si="26">AE4*AG4</f>
        <v>1460.1459080543971</v>
      </c>
    </row>
    <row r="5" spans="1:34" x14ac:dyDescent="0.2">
      <c r="A5">
        <v>23.02</v>
      </c>
      <c r="B5">
        <v>23.04</v>
      </c>
      <c r="C5">
        <f t="shared" si="0"/>
        <v>23.03</v>
      </c>
      <c r="D5">
        <f t="shared" si="1"/>
        <v>9.9999999999997868E-3</v>
      </c>
      <c r="E5">
        <f t="shared" si="2"/>
        <v>4.3421623968735505E-4</v>
      </c>
      <c r="F5">
        <v>21.26</v>
      </c>
      <c r="G5">
        <v>21.28</v>
      </c>
      <c r="H5">
        <v>21.35</v>
      </c>
      <c r="I5">
        <f t="shared" si="3"/>
        <v>21.29666666666667</v>
      </c>
      <c r="J5">
        <f t="shared" si="4"/>
        <v>3.5555555555556374E-2</v>
      </c>
      <c r="K5">
        <f t="shared" si="5"/>
        <v>6.5555555555556366E-2</v>
      </c>
      <c r="L5">
        <f t="shared" si="6"/>
        <v>3.0782073355246371E-3</v>
      </c>
      <c r="M5">
        <f t="shared" si="7"/>
        <v>0.3078207335524637</v>
      </c>
      <c r="N5">
        <f t="shared" si="8"/>
        <v>5682.632160000001</v>
      </c>
      <c r="O5">
        <f t="shared" si="9"/>
        <v>17.492320000000216</v>
      </c>
      <c r="P5">
        <f t="shared" si="10"/>
        <v>1.0431148511995225E-2</v>
      </c>
      <c r="Q5">
        <f t="shared" si="11"/>
        <v>296.17999999999995</v>
      </c>
      <c r="R5">
        <f t="shared" si="12"/>
        <v>3.9999999999999786E-2</v>
      </c>
      <c r="S5">
        <f t="shared" si="13"/>
        <v>1.3505300830575932E-2</v>
      </c>
      <c r="T5">
        <f t="shared" si="14"/>
        <v>1.3505300830575932E-4</v>
      </c>
      <c r="U5">
        <f>1/Q5</f>
        <v>3.3763252076440009E-3</v>
      </c>
      <c r="V5">
        <f>T5*U5</f>
        <v>4.5598287631088977E-7</v>
      </c>
      <c r="W5">
        <f t="shared" si="15"/>
        <v>4.5598287631088975E-4</v>
      </c>
      <c r="X5">
        <f t="shared" si="16"/>
        <v>1.1399571907772305E-5</v>
      </c>
      <c r="Y5">
        <f t="shared" si="17"/>
        <v>8.6451698128253653</v>
      </c>
      <c r="Z5">
        <f t="shared" si="18"/>
        <v>3.0782073355246371E-3</v>
      </c>
      <c r="AA5">
        <f t="shared" si="19"/>
        <v>74.738961092586962</v>
      </c>
      <c r="AB5">
        <f t="shared" si="20"/>
        <v>2.918890476340525E-2</v>
      </c>
      <c r="AC5">
        <f t="shared" si="21"/>
        <v>3.0786633184009481E-3</v>
      </c>
      <c r="AD5">
        <f t="shared" si="22"/>
        <v>452.26537789203269</v>
      </c>
      <c r="AE5">
        <f t="shared" si="23"/>
        <v>58045.061482863021</v>
      </c>
      <c r="AF5">
        <f t="shared" si="24"/>
        <v>2.1745173215318832E-2</v>
      </c>
      <c r="AG5">
        <f t="shared" si="25"/>
        <v>2.5093486567454991E-2</v>
      </c>
      <c r="AH5">
        <f t="shared" si="26"/>
        <v>1456.5529706273223</v>
      </c>
    </row>
    <row r="6" spans="1:34" x14ac:dyDescent="0.2">
      <c r="A6">
        <v>23.99</v>
      </c>
      <c r="B6">
        <v>24.01</v>
      </c>
      <c r="C6">
        <f t="shared" si="0"/>
        <v>24</v>
      </c>
      <c r="D6">
        <f t="shared" si="1"/>
        <v>1.0000000000001563E-2</v>
      </c>
      <c r="E6">
        <f t="shared" si="2"/>
        <v>4.166666666667318E-4</v>
      </c>
      <c r="F6">
        <v>22.92</v>
      </c>
      <c r="G6">
        <v>22.53</v>
      </c>
      <c r="H6">
        <v>23.18</v>
      </c>
      <c r="I6">
        <f t="shared" si="3"/>
        <v>22.876666666666665</v>
      </c>
      <c r="J6">
        <f t="shared" si="4"/>
        <v>0.23111111111111171</v>
      </c>
      <c r="K6">
        <f t="shared" si="5"/>
        <v>0.26111111111111174</v>
      </c>
      <c r="L6">
        <f t="shared" si="6"/>
        <v>1.141386177084854E-2</v>
      </c>
      <c r="M6">
        <f t="shared" si="7"/>
        <v>1.1413861770848541</v>
      </c>
      <c r="N6">
        <f t="shared" si="8"/>
        <v>6104.2267199999997</v>
      </c>
      <c r="O6">
        <f t="shared" si="9"/>
        <v>69.67280000000018</v>
      </c>
      <c r="P6">
        <f t="shared" si="10"/>
        <v>1.8766802947319128E-2</v>
      </c>
      <c r="Q6">
        <f t="shared" si="11"/>
        <v>297.14999999999998</v>
      </c>
      <c r="R6">
        <f t="shared" si="12"/>
        <v>4.0000000000001562E-2</v>
      </c>
      <c r="S6">
        <f t="shared" si="13"/>
        <v>1.3461214874642963E-2</v>
      </c>
      <c r="T6">
        <f t="shared" si="14"/>
        <v>1.3461214874642963E-4</v>
      </c>
      <c r="U6">
        <f>1/Q6</f>
        <v>3.3653037186606094E-3</v>
      </c>
      <c r="V6">
        <f>T6*U6</f>
        <v>4.5301076475325472E-7</v>
      </c>
      <c r="W6">
        <f t="shared" si="15"/>
        <v>4.530107647532547E-4</v>
      </c>
      <c r="X6">
        <f t="shared" si="16"/>
        <v>1.1325269118830926E-5</v>
      </c>
      <c r="Y6">
        <f t="shared" si="17"/>
        <v>8.7167367151316562</v>
      </c>
      <c r="Z6">
        <f t="shared" si="18"/>
        <v>1.1413861770848542E-2</v>
      </c>
      <c r="AA6">
        <f t="shared" si="19"/>
        <v>75.981498960924213</v>
      </c>
      <c r="AB6">
        <f t="shared" si="20"/>
        <v>2.9334466482018026E-2</v>
      </c>
      <c r="AC6">
        <f t="shared" si="21"/>
        <v>1.1414314781613295E-2</v>
      </c>
      <c r="AD6">
        <f t="shared" si="22"/>
        <v>426.66369924811897</v>
      </c>
      <c r="AE6">
        <f t="shared" si="23"/>
        <v>51311.714743291479</v>
      </c>
      <c r="AF6">
        <f t="shared" si="24"/>
        <v>8.7304051205457003E-3</v>
      </c>
      <c r="AG6">
        <f t="shared" si="25"/>
        <v>2.0413491188887099E-2</v>
      </c>
      <c r="AH6">
        <f t="shared" si="26"/>
        <v>1047.4512367988689</v>
      </c>
    </row>
    <row r="7" spans="1:34" x14ac:dyDescent="0.2">
      <c r="A7">
        <v>25.02</v>
      </c>
      <c r="B7">
        <v>25.03</v>
      </c>
      <c r="C7">
        <f t="shared" si="0"/>
        <v>25.024999999999999</v>
      </c>
      <c r="D7">
        <f t="shared" si="1"/>
        <v>5.0000000000007816E-3</v>
      </c>
      <c r="E7">
        <f t="shared" si="2"/>
        <v>1.9980019980023105E-4</v>
      </c>
      <c r="F7">
        <v>24.64</v>
      </c>
      <c r="G7">
        <v>24.4</v>
      </c>
      <c r="H7">
        <v>24.42</v>
      </c>
      <c r="I7">
        <f t="shared" si="3"/>
        <v>24.486666666666668</v>
      </c>
      <c r="J7">
        <f t="shared" si="4"/>
        <v>0.10222222222222281</v>
      </c>
      <c r="K7">
        <f t="shared" si="5"/>
        <v>0.1322222222222228</v>
      </c>
      <c r="L7">
        <f t="shared" si="6"/>
        <v>5.3997640439241539E-3</v>
      </c>
      <c r="M7">
        <f t="shared" si="7"/>
        <v>0.53997640439241534</v>
      </c>
      <c r="N7">
        <f t="shared" si="8"/>
        <v>6533.8262400000003</v>
      </c>
      <c r="O7">
        <f t="shared" si="9"/>
        <v>35.281120000000151</v>
      </c>
      <c r="P7">
        <f t="shared" si="10"/>
        <v>1.2752705220394742E-2</v>
      </c>
      <c r="Q7">
        <f t="shared" si="11"/>
        <v>298.17499999999995</v>
      </c>
      <c r="R7">
        <f t="shared" si="12"/>
        <v>3.500000000000078E-2</v>
      </c>
      <c r="S7">
        <f t="shared" si="13"/>
        <v>1.1738073279114877E-2</v>
      </c>
      <c r="T7">
        <f t="shared" si="14"/>
        <v>1.1738073279114877E-4</v>
      </c>
      <c r="U7">
        <f>1/Q7</f>
        <v>3.353735222604176E-3</v>
      </c>
      <c r="V7">
        <f>T7*U7</f>
        <v>3.9366389801676463E-7</v>
      </c>
      <c r="W7">
        <f t="shared" si="15"/>
        <v>3.9366389801676462E-4</v>
      </c>
      <c r="X7">
        <f t="shared" si="16"/>
        <v>1.1247539943335882E-5</v>
      </c>
      <c r="Y7">
        <f t="shared" si="17"/>
        <v>8.7847479986026347</v>
      </c>
      <c r="Z7">
        <f t="shared" si="18"/>
        <v>5.3997640439241539E-3</v>
      </c>
      <c r="AA7">
        <f t="shared" si="19"/>
        <v>77.17179739895299</v>
      </c>
      <c r="AB7">
        <f t="shared" si="20"/>
        <v>2.9461718784615197E-2</v>
      </c>
      <c r="AC7">
        <f t="shared" si="21"/>
        <v>5.4001577078221707E-3</v>
      </c>
      <c r="AD7">
        <f t="shared" si="22"/>
        <v>382.01447999999982</v>
      </c>
      <c r="AE7">
        <f t="shared" si="23"/>
        <v>43218.005475167309</v>
      </c>
      <c r="AF7">
        <f t="shared" si="24"/>
        <v>2.0358694780626491E-2</v>
      </c>
      <c r="AG7">
        <f t="shared" si="25"/>
        <v>2.5993220290132943E-2</v>
      </c>
      <c r="AH7">
        <f t="shared" si="26"/>
        <v>1123.3751368161954</v>
      </c>
    </row>
    <row r="8" spans="1:34" x14ac:dyDescent="0.2">
      <c r="A8">
        <v>25.99</v>
      </c>
      <c r="B8">
        <v>26.01</v>
      </c>
      <c r="C8">
        <f t="shared" si="0"/>
        <v>26</v>
      </c>
      <c r="D8">
        <f t="shared" si="1"/>
        <v>1.0000000000001563E-2</v>
      </c>
      <c r="E8">
        <f t="shared" si="2"/>
        <v>3.8461538461544473E-4</v>
      </c>
      <c r="F8">
        <v>25.45</v>
      </c>
      <c r="G8">
        <v>25.82</v>
      </c>
      <c r="H8">
        <v>25.95</v>
      </c>
      <c r="I8">
        <f t="shared" si="3"/>
        <v>25.74</v>
      </c>
      <c r="J8">
        <f t="shared" si="4"/>
        <v>0.19333333333333394</v>
      </c>
      <c r="K8">
        <f t="shared" si="5"/>
        <v>0.22333333333333394</v>
      </c>
      <c r="L8">
        <f t="shared" si="6"/>
        <v>8.6765086765087009E-3</v>
      </c>
      <c r="M8">
        <f t="shared" si="7"/>
        <v>0.86765086765087007</v>
      </c>
      <c r="N8">
        <f t="shared" si="8"/>
        <v>6868.2556799999993</v>
      </c>
      <c r="O8">
        <f t="shared" si="9"/>
        <v>59.592480000000158</v>
      </c>
      <c r="P8">
        <f t="shared" si="10"/>
        <v>1.6029449852979289E-2</v>
      </c>
      <c r="Q8">
        <f t="shared" si="11"/>
        <v>299.14999999999998</v>
      </c>
      <c r="R8">
        <f t="shared" si="12"/>
        <v>4.0000000000001562E-2</v>
      </c>
      <c r="S8">
        <f t="shared" si="13"/>
        <v>1.3371218452281987E-2</v>
      </c>
      <c r="T8">
        <f t="shared" si="14"/>
        <v>1.3371218452281987E-4</v>
      </c>
      <c r="U8">
        <f>1/Q8</f>
        <v>3.3428046130703662E-3</v>
      </c>
      <c r="V8">
        <f>T8*U8</f>
        <v>4.4697370724659828E-7</v>
      </c>
      <c r="W8">
        <f t="shared" si="15"/>
        <v>4.4697370724659829E-4</v>
      </c>
      <c r="X8">
        <f t="shared" si="16"/>
        <v>1.117434268116452E-5</v>
      </c>
      <c r="Y8">
        <f t="shared" si="17"/>
        <v>8.8346654490472041</v>
      </c>
      <c r="Z8">
        <f t="shared" si="18"/>
        <v>8.6765086765087009E-3</v>
      </c>
      <c r="AA8">
        <f t="shared" si="19"/>
        <v>78.051313596588443</v>
      </c>
      <c r="AB8">
        <f t="shared" si="20"/>
        <v>2.953256041800837E-2</v>
      </c>
      <c r="AC8">
        <f t="shared" si="21"/>
        <v>8.6769556502159471E-3</v>
      </c>
      <c r="AD8">
        <f t="shared" si="22"/>
        <v>391.35359999999582</v>
      </c>
      <c r="AE8">
        <f t="shared" si="23"/>
        <v>42394.636288603542</v>
      </c>
      <c r="AF8">
        <f t="shared" si="24"/>
        <v>1.6613240064433616E-2</v>
      </c>
      <c r="AG8">
        <f t="shared" si="25"/>
        <v>2.5557173109987959E-2</v>
      </c>
      <c r="AH8">
        <f t="shared" si="26"/>
        <v>1083.4870585628182</v>
      </c>
    </row>
    <row r="9" spans="1:34" x14ac:dyDescent="0.2">
      <c r="A9">
        <v>27</v>
      </c>
      <c r="B9">
        <v>27</v>
      </c>
      <c r="C9">
        <f t="shared" si="0"/>
        <v>27</v>
      </c>
      <c r="D9">
        <f t="shared" si="1"/>
        <v>0</v>
      </c>
      <c r="E9">
        <f t="shared" si="2"/>
        <v>0</v>
      </c>
      <c r="F9">
        <v>27.79</v>
      </c>
      <c r="G9">
        <v>27.3</v>
      </c>
      <c r="H9">
        <v>27.06</v>
      </c>
      <c r="I9">
        <f t="shared" si="3"/>
        <v>27.383333333333336</v>
      </c>
      <c r="J9">
        <f t="shared" si="4"/>
        <v>0.27111111111111202</v>
      </c>
      <c r="K9">
        <f t="shared" si="5"/>
        <v>0.301111111111112</v>
      </c>
      <c r="L9">
        <f t="shared" si="6"/>
        <v>1.0996145262730808E-2</v>
      </c>
      <c r="M9">
        <f t="shared" si="7"/>
        <v>1.0996145262730808</v>
      </c>
      <c r="N9">
        <f t="shared" si="8"/>
        <v>7306.749600000001</v>
      </c>
      <c r="O9">
        <f t="shared" si="9"/>
        <v>80.346080000000242</v>
      </c>
      <c r="P9">
        <f t="shared" si="10"/>
        <v>1.8349086439201398E-2</v>
      </c>
      <c r="Q9">
        <f t="shared" si="11"/>
        <v>300.14999999999998</v>
      </c>
      <c r="R9">
        <f t="shared" si="12"/>
        <v>0.03</v>
      </c>
      <c r="S9">
        <f t="shared" si="13"/>
        <v>9.9950024987506252E-3</v>
      </c>
      <c r="T9">
        <f t="shared" si="14"/>
        <v>9.9950024987506249E-5</v>
      </c>
      <c r="U9">
        <f>1/Q9</f>
        <v>3.331667499583542E-3</v>
      </c>
      <c r="V9">
        <f>T9*U9</f>
        <v>3.3300024983343747E-7</v>
      </c>
      <c r="W9">
        <f t="shared" si="15"/>
        <v>3.3300024983343748E-4</v>
      </c>
      <c r="X9">
        <f t="shared" si="16"/>
        <v>1.1100008327781251E-5</v>
      </c>
      <c r="Y9">
        <f t="shared" si="17"/>
        <v>8.89655380269439</v>
      </c>
      <c r="Z9">
        <f t="shared" si="18"/>
        <v>1.0996145262730808E-2</v>
      </c>
      <c r="AA9">
        <f t="shared" si="19"/>
        <v>79.148669564236016</v>
      </c>
      <c r="AB9">
        <f t="shared" si="20"/>
        <v>2.9640359162733269E-2</v>
      </c>
      <c r="AC9">
        <f t="shared" si="21"/>
        <v>1.0996478262980641E-2</v>
      </c>
      <c r="AD9">
        <f t="shared" si="22"/>
        <v>412.27640694789415</v>
      </c>
      <c r="AE9">
        <f t="shared" si="23"/>
        <v>42262.090291089226</v>
      </c>
      <c r="AF9">
        <f t="shared" si="24"/>
        <v>1.2728211608995598E-2</v>
      </c>
      <c r="AG9">
        <f t="shared" si="25"/>
        <v>2.3924256921701421E-2</v>
      </c>
      <c r="AH9">
        <f t="shared" si="26"/>
        <v>1011.0891061721618</v>
      </c>
    </row>
    <row r="10" spans="1:34" x14ac:dyDescent="0.2">
      <c r="A10">
        <v>28.04</v>
      </c>
      <c r="B10">
        <v>27.99</v>
      </c>
      <c r="C10">
        <f t="shared" si="0"/>
        <v>28.015000000000001</v>
      </c>
      <c r="D10">
        <f t="shared" si="1"/>
        <v>2.5000000000000355E-2</v>
      </c>
      <c r="E10">
        <f t="shared" si="2"/>
        <v>8.9237908263431573E-4</v>
      </c>
      <c r="F10">
        <v>28.97</v>
      </c>
      <c r="G10">
        <v>28.79</v>
      </c>
      <c r="H10">
        <v>28.8</v>
      </c>
      <c r="I10">
        <f t="shared" si="3"/>
        <v>28.853333333333335</v>
      </c>
      <c r="J10">
        <f t="shared" si="4"/>
        <v>7.7777777777778098E-2</v>
      </c>
      <c r="K10">
        <f t="shared" si="5"/>
        <v>0.1077777777777781</v>
      </c>
      <c r="L10">
        <f t="shared" si="6"/>
        <v>3.7353666050523831E-3</v>
      </c>
      <c r="M10">
        <f t="shared" si="7"/>
        <v>0.37353666050523832</v>
      </c>
      <c r="N10">
        <f t="shared" si="8"/>
        <v>7698.9926400000004</v>
      </c>
      <c r="O10">
        <f t="shared" si="9"/>
        <v>28.758560000000085</v>
      </c>
      <c r="P10">
        <f t="shared" si="10"/>
        <v>1.1088307781522972E-2</v>
      </c>
      <c r="Q10">
        <f t="shared" si="11"/>
        <v>301.16499999999996</v>
      </c>
      <c r="R10">
        <f t="shared" si="12"/>
        <v>5.5000000000000354E-2</v>
      </c>
      <c r="S10">
        <f t="shared" si="13"/>
        <v>1.8262414291169413E-2</v>
      </c>
      <c r="T10">
        <f t="shared" si="14"/>
        <v>1.8262414291169413E-4</v>
      </c>
      <c r="U10">
        <f>1/Q10</f>
        <v>3.3204389620307808E-3</v>
      </c>
      <c r="V10">
        <f>T10*U10</f>
        <v>6.063923195314666E-7</v>
      </c>
      <c r="W10">
        <f t="shared" si="15"/>
        <v>6.0639231953146658E-4</v>
      </c>
      <c r="X10">
        <f t="shared" si="16"/>
        <v>1.1025314900572049E-5</v>
      </c>
      <c r="Y10">
        <f t="shared" si="17"/>
        <v>8.9488447733092844</v>
      </c>
      <c r="Z10">
        <f t="shared" si="18"/>
        <v>3.7353666050523831E-3</v>
      </c>
      <c r="AA10">
        <f t="shared" si="19"/>
        <v>80.081822776784904</v>
      </c>
      <c r="AB10">
        <f t="shared" si="20"/>
        <v>2.9714092850461657E-2</v>
      </c>
      <c r="AC10">
        <f t="shared" si="21"/>
        <v>3.7359729973719148E-3</v>
      </c>
      <c r="AD10">
        <f t="shared" si="22"/>
        <v>442.50746268656849</v>
      </c>
      <c r="AE10">
        <f t="shared" si="23"/>
        <v>43341.677125500733</v>
      </c>
      <c r="AF10">
        <f t="shared" si="24"/>
        <v>1.4414769112540641E-2</v>
      </c>
      <c r="AG10">
        <f t="shared" si="25"/>
        <v>1.8515384003416412E-2</v>
      </c>
      <c r="AH10">
        <f t="shared" si="26"/>
        <v>802.48779533073537</v>
      </c>
    </row>
    <row r="11" spans="1:34" x14ac:dyDescent="0.2">
      <c r="A11">
        <v>29.01</v>
      </c>
      <c r="B11">
        <v>29.01</v>
      </c>
      <c r="C11">
        <f t="shared" si="0"/>
        <v>29.01</v>
      </c>
      <c r="D11">
        <f t="shared" si="1"/>
        <v>0</v>
      </c>
      <c r="E11">
        <f t="shared" si="2"/>
        <v>0</v>
      </c>
      <c r="F11">
        <v>30.82</v>
      </c>
      <c r="G11">
        <v>30.65</v>
      </c>
      <c r="H11">
        <v>30.68</v>
      </c>
      <c r="I11">
        <f t="shared" si="3"/>
        <v>30.716666666666669</v>
      </c>
      <c r="J11">
        <f t="shared" si="4"/>
        <v>6.8888888888890179E-2</v>
      </c>
      <c r="K11">
        <f t="shared" si="5"/>
        <v>9.8888888888890178E-2</v>
      </c>
      <c r="L11">
        <f t="shared" si="6"/>
        <v>3.2193886778803093E-3</v>
      </c>
      <c r="M11">
        <f t="shared" si="7"/>
        <v>0.32193886778803094</v>
      </c>
      <c r="N11">
        <f t="shared" si="8"/>
        <v>8196.1895999999997</v>
      </c>
      <c r="O11">
        <f t="shared" si="9"/>
        <v>26.386720000000341</v>
      </c>
      <c r="P11">
        <f t="shared" si="10"/>
        <v>1.0572329854350897E-2</v>
      </c>
      <c r="Q11">
        <f t="shared" si="11"/>
        <v>302.15999999999997</v>
      </c>
      <c r="R11">
        <f t="shared" si="12"/>
        <v>0.03</v>
      </c>
      <c r="S11">
        <f t="shared" si="13"/>
        <v>9.9285146942017476E-3</v>
      </c>
      <c r="T11">
        <f t="shared" si="14"/>
        <v>9.9285146942017482E-5</v>
      </c>
      <c r="U11">
        <f>1/Q11</f>
        <v>3.3095048980672495E-3</v>
      </c>
      <c r="V11">
        <f>T11*U11</f>
        <v>3.2858468010993347E-7</v>
      </c>
      <c r="W11">
        <f t="shared" si="15"/>
        <v>3.2858468010993347E-4</v>
      </c>
      <c r="X11">
        <f t="shared" si="16"/>
        <v>1.0952822670331115E-5</v>
      </c>
      <c r="Y11">
        <f t="shared" si="17"/>
        <v>9.0114246423269453</v>
      </c>
      <c r="Z11">
        <f t="shared" si="18"/>
        <v>3.2193886778803093E-3</v>
      </c>
      <c r="AA11">
        <f t="shared" si="19"/>
        <v>81.205774084337307</v>
      </c>
      <c r="AB11">
        <f t="shared" si="20"/>
        <v>2.9823353992344936E-2</v>
      </c>
      <c r="AC11">
        <f t="shared" si="21"/>
        <v>3.2197172625604191E-3</v>
      </c>
      <c r="AD11">
        <f t="shared" si="22"/>
        <v>491.28869478908518</v>
      </c>
      <c r="AE11">
        <f t="shared" si="23"/>
        <v>45499.72147136437</v>
      </c>
      <c r="AF11">
        <f t="shared" si="24"/>
        <v>5.8583672413866986E-3</v>
      </c>
      <c r="AG11">
        <f t="shared" si="25"/>
        <v>9.2763262131510434E-3</v>
      </c>
      <c r="AH11">
        <f t="shared" si="26"/>
        <v>422.07025897588869</v>
      </c>
    </row>
    <row r="12" spans="1:34" x14ac:dyDescent="0.2">
      <c r="A12">
        <v>30.04</v>
      </c>
      <c r="B12">
        <v>30.02</v>
      </c>
      <c r="C12">
        <f t="shared" si="0"/>
        <v>30.03</v>
      </c>
      <c r="D12">
        <f t="shared" si="1"/>
        <v>9.9999999999997868E-3</v>
      </c>
      <c r="E12">
        <f t="shared" si="2"/>
        <v>3.330003330003259E-4</v>
      </c>
      <c r="F12">
        <v>32.6</v>
      </c>
      <c r="G12">
        <v>32.57</v>
      </c>
      <c r="H12">
        <v>32.520000000000003</v>
      </c>
      <c r="I12">
        <f t="shared" si="3"/>
        <v>32.563333333333333</v>
      </c>
      <c r="J12">
        <f t="shared" si="4"/>
        <v>2.8888888888888669E-2</v>
      </c>
      <c r="K12">
        <f t="shared" si="5"/>
        <v>5.8888888888888671E-2</v>
      </c>
      <c r="L12">
        <f t="shared" si="6"/>
        <v>1.8084416692257755E-3</v>
      </c>
      <c r="M12">
        <f t="shared" si="7"/>
        <v>0.18084416692257754</v>
      </c>
      <c r="N12">
        <f t="shared" si="8"/>
        <v>8688.9393600000003</v>
      </c>
      <c r="O12">
        <f t="shared" si="9"/>
        <v>15.713439999999942</v>
      </c>
      <c r="P12">
        <f t="shared" si="10"/>
        <v>9.1613828456963628E-3</v>
      </c>
      <c r="Q12">
        <f t="shared" si="11"/>
        <v>303.17999999999995</v>
      </c>
      <c r="R12">
        <f t="shared" si="12"/>
        <v>3.9999999999999786E-2</v>
      </c>
      <c r="S12">
        <f t="shared" si="13"/>
        <v>1.3193482419684608E-2</v>
      </c>
      <c r="T12">
        <f t="shared" si="14"/>
        <v>1.3193482419684608E-4</v>
      </c>
      <c r="U12">
        <f>1/Q12</f>
        <v>3.2983706049211697E-3</v>
      </c>
      <c r="V12">
        <f>T12*U12</f>
        <v>4.3516994589631937E-7</v>
      </c>
      <c r="W12">
        <f t="shared" si="15"/>
        <v>4.3516994589631939E-4</v>
      </c>
      <c r="X12">
        <f t="shared" si="16"/>
        <v>1.0879248647408043E-5</v>
      </c>
      <c r="Y12">
        <f t="shared" si="17"/>
        <v>9.0698061578759646</v>
      </c>
      <c r="Z12">
        <f t="shared" si="18"/>
        <v>1.8084416692257755E-3</v>
      </c>
      <c r="AA12">
        <f t="shared" si="19"/>
        <v>82.26138374144476</v>
      </c>
      <c r="AB12">
        <f t="shared" si="20"/>
        <v>2.9915582023471096E-2</v>
      </c>
      <c r="AC12">
        <f t="shared" si="21"/>
        <v>1.8088768391716719E-3</v>
      </c>
      <c r="AD12">
        <f t="shared" si="22"/>
        <v>361.57184962406012</v>
      </c>
      <c r="AE12">
        <f t="shared" si="23"/>
        <v>31800.867110262567</v>
      </c>
      <c r="AF12">
        <f t="shared" si="24"/>
        <v>6.924670330371854E-3</v>
      </c>
      <c r="AG12">
        <f t="shared" si="25"/>
        <v>8.9969816479913214E-3</v>
      </c>
      <c r="AH12">
        <f t="shared" si="26"/>
        <v>286.11181778124313</v>
      </c>
    </row>
    <row r="13" spans="1:34" x14ac:dyDescent="0.2">
      <c r="A13">
        <v>31</v>
      </c>
      <c r="B13">
        <v>31.01</v>
      </c>
      <c r="C13">
        <f t="shared" si="0"/>
        <v>31.005000000000003</v>
      </c>
      <c r="D13">
        <f t="shared" si="1"/>
        <v>5.0000000000007816E-3</v>
      </c>
      <c r="E13">
        <f t="shared" si="2"/>
        <v>1.6126431220773362E-4</v>
      </c>
      <c r="F13">
        <v>33.369999999999997</v>
      </c>
      <c r="G13">
        <v>33.340000000000003</v>
      </c>
      <c r="H13">
        <v>33.549999999999997</v>
      </c>
      <c r="I13">
        <f t="shared" si="3"/>
        <v>33.42</v>
      </c>
      <c r="J13">
        <f t="shared" si="4"/>
        <v>8.6666666666666003E-2</v>
      </c>
      <c r="K13">
        <f t="shared" si="5"/>
        <v>0.116666666666666</v>
      </c>
      <c r="L13">
        <f t="shared" si="6"/>
        <v>3.4909235986435067E-3</v>
      </c>
      <c r="M13">
        <f t="shared" si="7"/>
        <v>0.34909235986435067</v>
      </c>
      <c r="N13">
        <f t="shared" si="8"/>
        <v>8917.5254400000013</v>
      </c>
      <c r="O13">
        <f t="shared" si="9"/>
        <v>31.130399999999824</v>
      </c>
      <c r="P13">
        <f t="shared" si="10"/>
        <v>1.0843864775114094E-2</v>
      </c>
      <c r="Q13">
        <f t="shared" si="11"/>
        <v>304.15499999999997</v>
      </c>
      <c r="R13">
        <f t="shared" si="12"/>
        <v>3.500000000000078E-2</v>
      </c>
      <c r="S13">
        <f t="shared" si="13"/>
        <v>1.1507290690602089E-2</v>
      </c>
      <c r="T13">
        <f t="shared" si="14"/>
        <v>1.1507290690602089E-4</v>
      </c>
      <c r="U13">
        <f>1/Q13</f>
        <v>3.2877973401719521E-3</v>
      </c>
      <c r="V13">
        <f>T13*U13</f>
        <v>3.7833639725147015E-7</v>
      </c>
      <c r="W13">
        <f t="shared" si="15"/>
        <v>3.7833639725147017E-4</v>
      </c>
      <c r="X13">
        <f t="shared" si="16"/>
        <v>1.0809611350041763E-5</v>
      </c>
      <c r="Y13">
        <f t="shared" si="17"/>
        <v>9.0957737700464705</v>
      </c>
      <c r="Z13">
        <f t="shared" si="18"/>
        <v>3.4909235986435067E-3</v>
      </c>
      <c r="AA13">
        <f t="shared" si="19"/>
        <v>82.733100475865385</v>
      </c>
      <c r="AB13">
        <f t="shared" si="20"/>
        <v>2.9905060807964595E-2</v>
      </c>
      <c r="AC13">
        <f t="shared" si="21"/>
        <v>3.491301935040758E-3</v>
      </c>
      <c r="AD13">
        <f t="shared" si="22"/>
        <v>425.44149753694052</v>
      </c>
      <c r="AE13">
        <f t="shared" si="23"/>
        <v>36694.031743370135</v>
      </c>
      <c r="AF13">
        <f t="shared" si="24"/>
        <v>5.9217027799241973E-3</v>
      </c>
      <c r="AG13">
        <f t="shared" si="25"/>
        <v>9.6427721923797449E-3</v>
      </c>
      <c r="AH13">
        <f t="shared" si="26"/>
        <v>353.83218892126916</v>
      </c>
    </row>
    <row r="14" spans="1:34" x14ac:dyDescent="0.2">
      <c r="A14">
        <v>32.08</v>
      </c>
      <c r="B14">
        <v>32.04</v>
      </c>
      <c r="C14">
        <f t="shared" si="0"/>
        <v>32.06</v>
      </c>
      <c r="D14">
        <f t="shared" si="1"/>
        <v>1.9999999999999574E-2</v>
      </c>
      <c r="E14">
        <f t="shared" si="2"/>
        <v>6.2383031815344892E-4</v>
      </c>
      <c r="F14">
        <v>35.83</v>
      </c>
      <c r="G14">
        <v>35.64</v>
      </c>
      <c r="H14">
        <v>35.93</v>
      </c>
      <c r="I14">
        <f t="shared" si="3"/>
        <v>35.800000000000004</v>
      </c>
      <c r="J14">
        <f t="shared" si="4"/>
        <v>0.1066666666666644</v>
      </c>
      <c r="K14">
        <f t="shared" si="5"/>
        <v>0.13666666666666438</v>
      </c>
      <c r="L14">
        <f t="shared" si="6"/>
        <v>3.817504655493418E-3</v>
      </c>
      <c r="M14">
        <f t="shared" si="7"/>
        <v>0.38175046554934178</v>
      </c>
      <c r="N14">
        <f t="shared" si="8"/>
        <v>9552.5856000000022</v>
      </c>
      <c r="O14">
        <f t="shared" si="9"/>
        <v>36.467039999999393</v>
      </c>
      <c r="P14">
        <f t="shared" si="10"/>
        <v>1.1170445831964006E-2</v>
      </c>
      <c r="Q14">
        <f t="shared" si="11"/>
        <v>305.20999999999998</v>
      </c>
      <c r="R14">
        <f t="shared" si="12"/>
        <v>4.9999999999999573E-2</v>
      </c>
      <c r="S14">
        <f t="shared" si="13"/>
        <v>1.6382163100815691E-2</v>
      </c>
      <c r="T14">
        <f t="shared" si="14"/>
        <v>1.6382163100815692E-4</v>
      </c>
      <c r="U14">
        <f>1/Q14</f>
        <v>3.2764326201631666E-3</v>
      </c>
      <c r="V14">
        <f>T14*U14</f>
        <v>5.3675053572345901E-7</v>
      </c>
      <c r="W14">
        <f t="shared" si="15"/>
        <v>5.3675053572345898E-4</v>
      </c>
      <c r="X14">
        <f t="shared" si="16"/>
        <v>1.0735010714469273E-5</v>
      </c>
      <c r="Y14">
        <f t="shared" si="17"/>
        <v>9.1645671402858788</v>
      </c>
      <c r="Z14">
        <f t="shared" si="18"/>
        <v>3.817504655493418E-3</v>
      </c>
      <c r="AA14">
        <f t="shared" si="19"/>
        <v>83.989290868807686</v>
      </c>
      <c r="AB14">
        <f t="shared" si="20"/>
        <v>3.002708672810812E-2</v>
      </c>
      <c r="AC14">
        <f t="shared" si="21"/>
        <v>3.8180414060291416E-3</v>
      </c>
      <c r="AD14">
        <f t="shared" si="22"/>
        <v>543.76628148148586</v>
      </c>
      <c r="AE14">
        <f t="shared" si="23"/>
        <v>44085.814983961587</v>
      </c>
      <c r="AF14">
        <f t="shared" si="24"/>
        <v>7.2581821721063146E-3</v>
      </c>
      <c r="AG14">
        <f t="shared" si="25"/>
        <v>1.1403330089616047E-2</v>
      </c>
      <c r="AH14">
        <f t="shared" si="26"/>
        <v>502.72510053185516</v>
      </c>
    </row>
    <row r="15" spans="1:34" x14ac:dyDescent="0.2">
      <c r="A15">
        <v>33.04</v>
      </c>
      <c r="B15">
        <v>33.020000000000003</v>
      </c>
      <c r="C15">
        <f t="shared" si="0"/>
        <v>33.03</v>
      </c>
      <c r="D15">
        <f t="shared" si="1"/>
        <v>9.9999999999980105E-3</v>
      </c>
      <c r="E15">
        <f t="shared" si="2"/>
        <v>3.0275507114738148E-4</v>
      </c>
      <c r="F15">
        <v>37.43</v>
      </c>
      <c r="G15">
        <v>37.700000000000003</v>
      </c>
      <c r="H15">
        <v>37.51</v>
      </c>
      <c r="I15">
        <f t="shared" si="3"/>
        <v>37.54666666666666</v>
      </c>
      <c r="J15">
        <f t="shared" si="4"/>
        <v>0.10222222222222162</v>
      </c>
      <c r="K15">
        <f t="shared" si="5"/>
        <v>0.13222222222222163</v>
      </c>
      <c r="L15">
        <f t="shared" si="6"/>
        <v>3.5215435606060453E-3</v>
      </c>
      <c r="M15">
        <f t="shared" si="7"/>
        <v>0.35215435606060452</v>
      </c>
      <c r="N15">
        <f t="shared" si="8"/>
        <v>10018.652159999998</v>
      </c>
      <c r="O15">
        <f t="shared" si="9"/>
        <v>35.281119999999838</v>
      </c>
      <c r="P15">
        <f t="shared" si="10"/>
        <v>1.0874484737076633E-2</v>
      </c>
      <c r="Q15">
        <f t="shared" si="11"/>
        <v>306.17999999999995</v>
      </c>
      <c r="R15">
        <f t="shared" si="12"/>
        <v>3.9999999999998009E-2</v>
      </c>
      <c r="S15">
        <f t="shared" si="13"/>
        <v>1.3064210595074144E-2</v>
      </c>
      <c r="T15">
        <f t="shared" si="14"/>
        <v>1.3064210595074144E-4</v>
      </c>
      <c r="U15">
        <f>1/Q15</f>
        <v>3.2660526487686987E-3</v>
      </c>
      <c r="V15">
        <f>T15*U15</f>
        <v>4.2668399618114006E-7</v>
      </c>
      <c r="W15">
        <f t="shared" si="15"/>
        <v>4.2668399618114004E-4</v>
      </c>
      <c r="X15">
        <f t="shared" si="16"/>
        <v>1.0667099904529033E-5</v>
      </c>
      <c r="Y15">
        <f t="shared" si="17"/>
        <v>9.2122038506208455</v>
      </c>
      <c r="Z15">
        <f t="shared" si="18"/>
        <v>3.5215435606060453E-3</v>
      </c>
      <c r="AA15">
        <f t="shared" si="19"/>
        <v>84.864699785393526</v>
      </c>
      <c r="AB15">
        <f t="shared" si="20"/>
        <v>3.0087542787317418E-2</v>
      </c>
      <c r="AC15">
        <f t="shared" si="21"/>
        <v>3.5219702446022266E-3</v>
      </c>
      <c r="AD15">
        <f t="shared" si="22"/>
        <v>493.48117766498092</v>
      </c>
      <c r="AE15">
        <f t="shared" si="23"/>
        <v>38390.604588612368</v>
      </c>
      <c r="AF15">
        <f t="shared" si="24"/>
        <v>7.0130332803139527E-3</v>
      </c>
      <c r="AG15">
        <f t="shared" si="25"/>
        <v>1.079586105282148E-2</v>
      </c>
      <c r="AH15">
        <f t="shared" si="26"/>
        <v>414.45963287246985</v>
      </c>
    </row>
    <row r="16" spans="1:34" x14ac:dyDescent="0.2">
      <c r="A16">
        <v>34.04</v>
      </c>
      <c r="B16">
        <v>34.020000000000003</v>
      </c>
      <c r="C16">
        <f t="shared" si="0"/>
        <v>34.03</v>
      </c>
      <c r="D16">
        <f t="shared" si="1"/>
        <v>9.9999999999980105E-3</v>
      </c>
      <c r="E16">
        <f t="shared" si="2"/>
        <v>2.9385836027029122E-4</v>
      </c>
      <c r="F16">
        <v>39.36</v>
      </c>
      <c r="G16">
        <v>39.57</v>
      </c>
      <c r="H16">
        <v>39.4</v>
      </c>
      <c r="I16">
        <f t="shared" si="3"/>
        <v>39.443333333333335</v>
      </c>
      <c r="J16">
        <f t="shared" si="4"/>
        <v>8.4444444444445807E-2</v>
      </c>
      <c r="K16">
        <f t="shared" si="5"/>
        <v>0.11444444444444581</v>
      </c>
      <c r="L16">
        <f t="shared" si="6"/>
        <v>2.9014901828220857E-3</v>
      </c>
      <c r="M16">
        <f t="shared" si="7"/>
        <v>0.29014901828220857</v>
      </c>
      <c r="N16">
        <f t="shared" si="8"/>
        <v>10524.74352</v>
      </c>
      <c r="O16">
        <f t="shared" si="9"/>
        <v>30.537440000000363</v>
      </c>
      <c r="P16">
        <f t="shared" si="10"/>
        <v>1.0254431359292673E-2</v>
      </c>
      <c r="Q16">
        <f t="shared" si="11"/>
        <v>307.17999999999995</v>
      </c>
      <c r="R16">
        <f t="shared" si="12"/>
        <v>3.9999999999998009E-2</v>
      </c>
      <c r="S16">
        <f t="shared" si="13"/>
        <v>1.302168109902924E-2</v>
      </c>
      <c r="T16">
        <f t="shared" si="14"/>
        <v>1.3021681099029239E-4</v>
      </c>
      <c r="U16">
        <f>1/Q16</f>
        <v>3.2554202747574717E-3</v>
      </c>
      <c r="V16">
        <f>T16*U16</f>
        <v>4.2391044661205941E-7</v>
      </c>
      <c r="W16">
        <f t="shared" si="15"/>
        <v>4.239104466120594E-4</v>
      </c>
      <c r="X16">
        <f t="shared" si="16"/>
        <v>1.0597761165302012E-5</v>
      </c>
      <c r="Y16">
        <f t="shared" si="17"/>
        <v>9.2614842896075817</v>
      </c>
      <c r="Z16">
        <f t="shared" si="18"/>
        <v>2.9014901828220857E-3</v>
      </c>
      <c r="AA16">
        <f t="shared" si="19"/>
        <v>85.77509124664806</v>
      </c>
      <c r="AB16">
        <f t="shared" si="20"/>
        <v>3.015002373073632E-2</v>
      </c>
      <c r="AC16">
        <f t="shared" si="21"/>
        <v>2.9019140932686977E-3</v>
      </c>
      <c r="AD16">
        <f t="shared" si="22"/>
        <v>662.91426835442473</v>
      </c>
      <c r="AE16">
        <f t="shared" si="23"/>
        <v>49413.058698023822</v>
      </c>
      <c r="AF16">
        <f t="shared" si="24"/>
        <v>9.392858674171849E-3</v>
      </c>
      <c r="AG16">
        <f t="shared" si="25"/>
        <v>1.2554782478974518E-2</v>
      </c>
      <c r="AH16">
        <f t="shared" si="26"/>
        <v>620.37020357448887</v>
      </c>
    </row>
    <row r="17" spans="1:35" x14ac:dyDescent="0.2">
      <c r="A17">
        <v>35.01</v>
      </c>
      <c r="B17">
        <v>35</v>
      </c>
      <c r="C17">
        <f t="shared" si="0"/>
        <v>35.004999999999995</v>
      </c>
      <c r="D17">
        <f t="shared" si="1"/>
        <v>4.9999999999990052E-3</v>
      </c>
      <c r="E17">
        <f t="shared" si="2"/>
        <v>1.4283673760888461E-4</v>
      </c>
      <c r="F17">
        <v>42.6</v>
      </c>
      <c r="G17">
        <v>42.14</v>
      </c>
      <c r="H17">
        <v>42.62</v>
      </c>
      <c r="I17">
        <f t="shared" si="3"/>
        <v>42.45333333333334</v>
      </c>
      <c r="J17">
        <f t="shared" si="4"/>
        <v>0.20888888888888602</v>
      </c>
      <c r="K17">
        <f t="shared" si="5"/>
        <v>0.23888888888888601</v>
      </c>
      <c r="L17">
        <f t="shared" si="6"/>
        <v>5.6270938023449896E-3</v>
      </c>
      <c r="M17">
        <f t="shared" si="7"/>
        <v>0.56270938023449901</v>
      </c>
      <c r="N17">
        <f t="shared" si="8"/>
        <v>11327.907840000002</v>
      </c>
      <c r="O17">
        <f t="shared" si="9"/>
        <v>63.743199999999227</v>
      </c>
      <c r="P17">
        <f t="shared" si="10"/>
        <v>1.2980034978815579E-2</v>
      </c>
      <c r="Q17">
        <f t="shared" si="11"/>
        <v>308.15499999999997</v>
      </c>
      <c r="R17">
        <f t="shared" si="12"/>
        <v>3.4999999999999004E-2</v>
      </c>
      <c r="S17">
        <f t="shared" si="13"/>
        <v>1.135792052700719E-2</v>
      </c>
      <c r="T17">
        <f t="shared" si="14"/>
        <v>1.135792052700719E-4</v>
      </c>
      <c r="U17">
        <f>1/Q17</f>
        <v>3.2451201505735751E-3</v>
      </c>
      <c r="V17">
        <f>T17*U17</f>
        <v>3.6857816770804273E-7</v>
      </c>
      <c r="W17">
        <f t="shared" si="15"/>
        <v>3.6857816770804271E-4</v>
      </c>
      <c r="X17">
        <f t="shared" si="16"/>
        <v>1.0530804791658663E-5</v>
      </c>
      <c r="Y17">
        <f t="shared" si="17"/>
        <v>9.3350246803071872</v>
      </c>
      <c r="Z17">
        <f t="shared" si="18"/>
        <v>5.6270938023449896E-3</v>
      </c>
      <c r="AA17">
        <f t="shared" si="19"/>
        <v>87.142685781944309</v>
      </c>
      <c r="AB17">
        <f t="shared" si="20"/>
        <v>3.02932766961665E-2</v>
      </c>
      <c r="AC17">
        <f t="shared" si="21"/>
        <v>5.6274623805126975E-3</v>
      </c>
      <c r="AD17">
        <f t="shared" si="22"/>
        <v>590.98852173911803</v>
      </c>
      <c r="AE17">
        <f t="shared" si="23"/>
        <v>41188.672666662889</v>
      </c>
      <c r="AF17">
        <f t="shared" si="24"/>
        <v>7.3839351740025913E-3</v>
      </c>
      <c r="AG17">
        <f t="shared" si="25"/>
        <v>1.3238187386887725E-2</v>
      </c>
      <c r="AH17">
        <f t="shared" si="26"/>
        <v>545.26336697846386</v>
      </c>
    </row>
    <row r="18" spans="1:35" x14ac:dyDescent="0.2">
      <c r="A18">
        <v>35.979999999999997</v>
      </c>
      <c r="B18">
        <v>35.99</v>
      </c>
      <c r="C18">
        <f t="shared" si="0"/>
        <v>35.984999999999999</v>
      </c>
      <c r="D18">
        <f t="shared" si="1"/>
        <v>5.000000000002558E-3</v>
      </c>
      <c r="E18">
        <f t="shared" si="2"/>
        <v>1.3894678338203579E-4</v>
      </c>
      <c r="F18">
        <v>43.96</v>
      </c>
      <c r="G18">
        <v>43.82</v>
      </c>
      <c r="H18">
        <v>43.54</v>
      </c>
      <c r="I18">
        <f t="shared" si="3"/>
        <v>43.773333333333333</v>
      </c>
      <c r="J18">
        <f t="shared" si="4"/>
        <v>0.1555555555555562</v>
      </c>
      <c r="K18">
        <f t="shared" si="5"/>
        <v>0.1855555555555562</v>
      </c>
      <c r="L18">
        <f t="shared" si="6"/>
        <v>4.2390090364504158E-3</v>
      </c>
      <c r="M18">
        <f t="shared" si="7"/>
        <v>0.42390090364504157</v>
      </c>
      <c r="N18">
        <f t="shared" si="8"/>
        <v>11680.12608</v>
      </c>
      <c r="O18">
        <f t="shared" si="9"/>
        <v>49.512160000000172</v>
      </c>
      <c r="P18">
        <f t="shared" si="10"/>
        <v>1.1591950212921004E-2</v>
      </c>
      <c r="Q18">
        <f t="shared" si="11"/>
        <v>309.13499999999999</v>
      </c>
      <c r="R18">
        <f t="shared" si="12"/>
        <v>3.5000000000002557E-2</v>
      </c>
      <c r="S18">
        <f t="shared" si="13"/>
        <v>1.1321914373979834E-2</v>
      </c>
      <c r="T18">
        <f t="shared" si="14"/>
        <v>1.1321914373979833E-4</v>
      </c>
      <c r="U18">
        <f>1/Q18</f>
        <v>3.2348326782797162E-3</v>
      </c>
      <c r="V18">
        <f>T18*U18</f>
        <v>3.6624498597634799E-7</v>
      </c>
      <c r="W18">
        <f t="shared" si="15"/>
        <v>3.6624498597634798E-4</v>
      </c>
      <c r="X18">
        <f t="shared" si="16"/>
        <v>1.0464142456466321E-5</v>
      </c>
      <c r="Y18">
        <f t="shared" si="17"/>
        <v>9.3656440508445051</v>
      </c>
      <c r="Z18">
        <f t="shared" si="18"/>
        <v>4.2390090364504158E-3</v>
      </c>
      <c r="AA18">
        <f t="shared" si="19"/>
        <v>87.715288487119068</v>
      </c>
      <c r="AB18">
        <f t="shared" si="20"/>
        <v>3.0296291428807822E-2</v>
      </c>
      <c r="AC18">
        <f t="shared" si="21"/>
        <v>4.2393752814363925E-3</v>
      </c>
      <c r="AD18">
        <f t="shared" si="22"/>
        <v>504.75719999999819</v>
      </c>
      <c r="AE18">
        <f t="shared" si="23"/>
        <v>34335.341287918993</v>
      </c>
      <c r="AF18">
        <f t="shared" si="24"/>
        <v>1.1020174461210982E-2</v>
      </c>
      <c r="AG18">
        <f t="shared" si="25"/>
        <v>1.5485621785140994E-2</v>
      </c>
      <c r="AH18">
        <f t="shared" si="26"/>
        <v>531.70410904844937</v>
      </c>
    </row>
    <row r="19" spans="1:35" x14ac:dyDescent="0.2">
      <c r="A19">
        <v>37</v>
      </c>
      <c r="B19">
        <v>37.01</v>
      </c>
      <c r="C19">
        <f t="shared" si="0"/>
        <v>37.004999999999995</v>
      </c>
      <c r="D19">
        <f t="shared" si="1"/>
        <v>4.9999999999990052E-3</v>
      </c>
      <c r="E19">
        <f t="shared" si="2"/>
        <v>1.3511687609779775E-4</v>
      </c>
      <c r="F19">
        <v>46</v>
      </c>
      <c r="G19">
        <v>46.16</v>
      </c>
      <c r="H19">
        <v>46.55</v>
      </c>
      <c r="I19">
        <f t="shared" si="3"/>
        <v>46.236666666666657</v>
      </c>
      <c r="J19">
        <f t="shared" si="4"/>
        <v>0.20888888888888602</v>
      </c>
      <c r="K19">
        <f t="shared" si="5"/>
        <v>0.23888888888888601</v>
      </c>
      <c r="L19">
        <f t="shared" si="6"/>
        <v>5.1666546511906723E-3</v>
      </c>
      <c r="M19">
        <f t="shared" si="7"/>
        <v>0.51666546511906719</v>
      </c>
      <c r="N19">
        <f t="shared" si="8"/>
        <v>12337.422239999998</v>
      </c>
      <c r="O19">
        <f t="shared" si="9"/>
        <v>63.743199999999234</v>
      </c>
      <c r="P19">
        <f t="shared" si="10"/>
        <v>1.251959582766126E-2</v>
      </c>
      <c r="Q19">
        <f t="shared" si="11"/>
        <v>310.15499999999997</v>
      </c>
      <c r="R19">
        <f t="shared" si="12"/>
        <v>3.4999999999999004E-2</v>
      </c>
      <c r="S19">
        <f t="shared" si="13"/>
        <v>1.1284680240524579E-2</v>
      </c>
      <c r="T19">
        <f t="shared" si="14"/>
        <v>1.1284680240524579E-4</v>
      </c>
      <c r="U19">
        <f>1/Q19</f>
        <v>3.2241943544356858E-3</v>
      </c>
      <c r="V19">
        <f>T19*U19</f>
        <v>3.6384002323111282E-7</v>
      </c>
      <c r="W19">
        <f t="shared" si="15"/>
        <v>3.6384002323111282E-4</v>
      </c>
      <c r="X19">
        <f t="shared" si="16"/>
        <v>1.0395429235174949E-5</v>
      </c>
      <c r="Y19">
        <f t="shared" si="17"/>
        <v>9.4203923809863124</v>
      </c>
      <c r="Z19">
        <f t="shared" si="18"/>
        <v>5.1666546511906723E-3</v>
      </c>
      <c r="AA19">
        <f t="shared" si="19"/>
        <v>88.743792611744965</v>
      </c>
      <c r="AB19">
        <f t="shared" si="20"/>
        <v>3.0373175931345017E-2</v>
      </c>
      <c r="AC19">
        <f t="shared" si="21"/>
        <v>5.1670184912139035E-3</v>
      </c>
      <c r="AD19">
        <f t="shared" si="22"/>
        <v>772.61802985075019</v>
      </c>
      <c r="AE19">
        <f t="shared" si="23"/>
        <v>50085.037583374644</v>
      </c>
      <c r="AF19">
        <f t="shared" si="24"/>
        <v>9.5505249515710888E-3</v>
      </c>
      <c r="AG19">
        <f t="shared" si="25"/>
        <v>1.4942873207572253E-2</v>
      </c>
      <c r="AH19">
        <f t="shared" si="26"/>
        <v>748.41436620485831</v>
      </c>
    </row>
    <row r="20" spans="1:35" x14ac:dyDescent="0.2">
      <c r="A20">
        <v>37.99</v>
      </c>
      <c r="B20">
        <v>38</v>
      </c>
      <c r="C20">
        <f t="shared" si="0"/>
        <v>37.995000000000005</v>
      </c>
      <c r="D20">
        <f t="shared" si="1"/>
        <v>4.9999999999990052E-3</v>
      </c>
      <c r="E20">
        <f t="shared" si="2"/>
        <v>1.3159626266611408E-4</v>
      </c>
      <c r="F20">
        <v>49.62</v>
      </c>
      <c r="G20">
        <v>49.9</v>
      </c>
      <c r="H20">
        <v>49.26</v>
      </c>
      <c r="I20">
        <f t="shared" si="3"/>
        <v>49.593333333333334</v>
      </c>
      <c r="J20">
        <f t="shared" si="4"/>
        <v>0.22222222222222143</v>
      </c>
      <c r="K20">
        <f t="shared" si="5"/>
        <v>0.25222222222222146</v>
      </c>
      <c r="L20">
        <f t="shared" si="6"/>
        <v>5.0858090245104477E-3</v>
      </c>
      <c r="M20">
        <f t="shared" si="7"/>
        <v>0.50858090245104481</v>
      </c>
      <c r="N20">
        <f t="shared" si="8"/>
        <v>13233.088320000001</v>
      </c>
      <c r="O20">
        <f t="shared" si="9"/>
        <v>67.300959999999804</v>
      </c>
      <c r="P20">
        <f t="shared" si="10"/>
        <v>1.2438750200981036E-2</v>
      </c>
      <c r="Q20">
        <f t="shared" si="11"/>
        <v>311.14499999999998</v>
      </c>
      <c r="R20">
        <f t="shared" si="12"/>
        <v>3.4999999999999004E-2</v>
      </c>
      <c r="S20">
        <f t="shared" si="13"/>
        <v>1.1248774687042698E-2</v>
      </c>
      <c r="T20">
        <f t="shared" si="14"/>
        <v>1.1248774687042699E-4</v>
      </c>
      <c r="U20">
        <f>1/Q20</f>
        <v>3.2139356248694342E-3</v>
      </c>
      <c r="V20">
        <f>T20*U20</f>
        <v>3.6152837702816053E-7</v>
      </c>
      <c r="W20">
        <f t="shared" si="15"/>
        <v>3.6152837702816055E-4</v>
      </c>
      <c r="X20">
        <f t="shared" si="16"/>
        <v>1.032938220080488E-5</v>
      </c>
      <c r="Y20">
        <f t="shared" si="17"/>
        <v>9.4904756629743083</v>
      </c>
      <c r="Z20">
        <f t="shared" si="18"/>
        <v>5.0858090245104477E-3</v>
      </c>
      <c r="AA20">
        <f t="shared" si="19"/>
        <v>90.069128309507633</v>
      </c>
      <c r="AB20">
        <f t="shared" si="20"/>
        <v>3.0501777830189491E-2</v>
      </c>
      <c r="AC20">
        <f t="shared" si="21"/>
        <v>5.0861705528874755E-3</v>
      </c>
      <c r="AD20">
        <f t="shared" si="22"/>
        <v>757.57277611940719</v>
      </c>
      <c r="AE20">
        <f t="shared" si="23"/>
        <v>46078.551833074664</v>
      </c>
      <c r="AF20">
        <f t="shared" si="24"/>
        <v>7.4237506759406149E-3</v>
      </c>
      <c r="AG20">
        <f t="shared" si="25"/>
        <v>1.2734535194191918E-2</v>
      </c>
      <c r="AH20">
        <f t="shared" si="26"/>
        <v>586.78894001568585</v>
      </c>
    </row>
    <row r="21" spans="1:35" x14ac:dyDescent="0.2">
      <c r="A21">
        <v>39.01</v>
      </c>
      <c r="B21">
        <v>39.020000000000003</v>
      </c>
      <c r="C21">
        <f t="shared" si="0"/>
        <v>39.015000000000001</v>
      </c>
      <c r="D21">
        <f t="shared" si="1"/>
        <v>5.000000000002558E-3</v>
      </c>
      <c r="E21">
        <f t="shared" si="2"/>
        <v>1.2815583749846361E-4</v>
      </c>
      <c r="F21">
        <v>51.83</v>
      </c>
      <c r="G21">
        <v>52.04</v>
      </c>
      <c r="H21">
        <v>51.96</v>
      </c>
      <c r="I21">
        <f t="shared" si="3"/>
        <v>51.943333333333335</v>
      </c>
      <c r="J21">
        <f t="shared" si="4"/>
        <v>7.5555555555555529E-2</v>
      </c>
      <c r="K21">
        <f t="shared" si="5"/>
        <v>0.10555555555555553</v>
      </c>
      <c r="L21">
        <f t="shared" si="6"/>
        <v>2.0321290294979567E-3</v>
      </c>
      <c r="M21">
        <f t="shared" si="7"/>
        <v>0.20321290294979566</v>
      </c>
      <c r="N21">
        <f t="shared" si="8"/>
        <v>13860.14352</v>
      </c>
      <c r="O21">
        <f t="shared" si="9"/>
        <v>28.165599999999994</v>
      </c>
      <c r="P21">
        <f t="shared" si="10"/>
        <v>9.3850702059685449E-3</v>
      </c>
      <c r="Q21">
        <f t="shared" si="11"/>
        <v>312.16499999999996</v>
      </c>
      <c r="R21">
        <f t="shared" si="12"/>
        <v>3.5000000000002557E-2</v>
      </c>
      <c r="S21">
        <f t="shared" si="13"/>
        <v>1.1212019284673989E-2</v>
      </c>
      <c r="T21">
        <f t="shared" si="14"/>
        <v>1.121201928467399E-4</v>
      </c>
      <c r="U21">
        <f>1/Q21</f>
        <v>3.2034340813351918E-3</v>
      </c>
      <c r="V21">
        <f>T21*U21</f>
        <v>3.5916964697112078E-7</v>
      </c>
      <c r="W21">
        <f t="shared" si="15"/>
        <v>3.5916964697112078E-4</v>
      </c>
      <c r="X21">
        <f t="shared" si="16"/>
        <v>1.0261989913459845E-5</v>
      </c>
      <c r="Y21">
        <f t="shared" si="17"/>
        <v>9.5367726276686362</v>
      </c>
      <c r="Z21">
        <f t="shared" si="18"/>
        <v>2.0321290294979567E-3</v>
      </c>
      <c r="AA21">
        <f t="shared" si="19"/>
        <v>90.95003215184974</v>
      </c>
      <c r="AB21">
        <f t="shared" si="20"/>
        <v>3.0550422461418283E-2</v>
      </c>
      <c r="AC21">
        <f t="shared" si="21"/>
        <v>2.0324881991449278E-3</v>
      </c>
      <c r="AD21">
        <f t="shared" si="22"/>
        <v>562.86949253731564</v>
      </c>
      <c r="AE21">
        <f t="shared" si="23"/>
        <v>32901.706199004548</v>
      </c>
      <c r="AF21">
        <f t="shared" si="24"/>
        <v>7.3121264938800865E-3</v>
      </c>
      <c r="AG21">
        <f t="shared" si="25"/>
        <v>9.5684959090715227E-3</v>
      </c>
      <c r="AH21">
        <f t="shared" si="26"/>
        <v>314.81984116664819</v>
      </c>
    </row>
    <row r="22" spans="1:35" x14ac:dyDescent="0.2">
      <c r="A22">
        <v>40.01</v>
      </c>
      <c r="B22">
        <v>40</v>
      </c>
      <c r="C22">
        <f t="shared" si="0"/>
        <v>40.004999999999995</v>
      </c>
      <c r="D22">
        <f t="shared" si="1"/>
        <v>4.9999999999990052E-3</v>
      </c>
      <c r="E22">
        <f t="shared" si="2"/>
        <v>1.2498437695285605E-4</v>
      </c>
      <c r="F22">
        <v>53.72</v>
      </c>
      <c r="G22">
        <v>53.83</v>
      </c>
      <c r="H22">
        <v>53.95</v>
      </c>
      <c r="I22">
        <f t="shared" si="3"/>
        <v>53.833333333333336</v>
      </c>
      <c r="J22">
        <f t="shared" si="4"/>
        <v>7.7777777777780457E-2</v>
      </c>
      <c r="K22">
        <f t="shared" si="5"/>
        <v>0.10777777777778046</v>
      </c>
      <c r="L22">
        <f t="shared" si="6"/>
        <v>2.0020639834881816E-3</v>
      </c>
      <c r="M22">
        <f t="shared" si="7"/>
        <v>0.20020639834881815</v>
      </c>
      <c r="N22">
        <f t="shared" si="8"/>
        <v>14364.456</v>
      </c>
      <c r="O22">
        <f t="shared" si="9"/>
        <v>28.758560000000713</v>
      </c>
      <c r="P22">
        <f t="shared" si="10"/>
        <v>9.3550051599587698E-3</v>
      </c>
      <c r="Q22">
        <f t="shared" si="11"/>
        <v>313.15499999999997</v>
      </c>
      <c r="R22">
        <f t="shared" si="12"/>
        <v>3.4999999999999004E-2</v>
      </c>
      <c r="S22">
        <f t="shared" si="13"/>
        <v>1.117657390110297E-2</v>
      </c>
      <c r="T22">
        <f t="shared" si="14"/>
        <v>1.1176573901102971E-4</v>
      </c>
      <c r="U22">
        <f>1/Q22</f>
        <v>3.1933068288866537E-3</v>
      </c>
      <c r="V22">
        <f>T22*U22</f>
        <v>3.5690229761948463E-7</v>
      </c>
      <c r="W22">
        <f t="shared" si="15"/>
        <v>3.5690229761948465E-4</v>
      </c>
      <c r="X22">
        <f t="shared" si="16"/>
        <v>1.0197208503414137E-5</v>
      </c>
      <c r="Y22">
        <f t="shared" si="17"/>
        <v>9.5725121008738245</v>
      </c>
      <c r="Z22">
        <f t="shared" si="18"/>
        <v>2.0020639834881816E-3</v>
      </c>
      <c r="AA22">
        <f t="shared" si="19"/>
        <v>91.632987921375801</v>
      </c>
      <c r="AB22">
        <f t="shared" si="20"/>
        <v>3.0567968261320511E-2</v>
      </c>
      <c r="AC22">
        <f t="shared" si="21"/>
        <v>2.002420885785801E-3</v>
      </c>
    </row>
    <row r="23" spans="1:35" x14ac:dyDescent="0.2">
      <c r="AE23">
        <f>AVERAGE(AE3:AE21)</f>
        <v>43885.108794463507</v>
      </c>
      <c r="AH23">
        <f>AVERAGE(AH3:AH21)</f>
        <v>850.81190399896605</v>
      </c>
    </row>
    <row r="24" spans="1:35" x14ac:dyDescent="0.2">
      <c r="X24" t="s">
        <v>24</v>
      </c>
      <c r="Y24">
        <v>21</v>
      </c>
      <c r="AC24">
        <f>AVERAGE(AC2:AC22)</f>
        <v>6.9692190511429566E-3</v>
      </c>
    </row>
    <row r="25" spans="1:35" x14ac:dyDescent="0.2">
      <c r="X25" t="s">
        <v>26</v>
      </c>
      <c r="Y25">
        <f>AVERAGE(U2:U22)</f>
        <v>3.2998295927114964E-3</v>
      </c>
      <c r="AE25">
        <v>43900</v>
      </c>
      <c r="AH25">
        <v>900</v>
      </c>
      <c r="AI25">
        <f>AH25/AE25</f>
        <v>2.0501138952164009E-2</v>
      </c>
    </row>
    <row r="26" spans="1:35" x14ac:dyDescent="0.2">
      <c r="X26" t="s">
        <v>27</v>
      </c>
      <c r="Y26">
        <f>AVERAGE(Y2:Y22)</f>
        <v>9.0400812738522554</v>
      </c>
      <c r="AC26">
        <f>AC24*Y31</f>
        <v>-36.278349088929751</v>
      </c>
    </row>
    <row r="27" spans="1:35" x14ac:dyDescent="0.2">
      <c r="X27" t="s">
        <v>17</v>
      </c>
      <c r="Y27">
        <f>AVERAGE(X2:X22)</f>
        <v>1.0893213806503757E-5</v>
      </c>
      <c r="AB27" t="s">
        <v>46</v>
      </c>
      <c r="AC27">
        <f>ABS(Y35) + AC24</f>
        <v>1.9230669011660852E-2</v>
      </c>
    </row>
    <row r="28" spans="1:35" x14ac:dyDescent="0.2">
      <c r="X28" t="s">
        <v>20</v>
      </c>
      <c r="Y28">
        <f>AVERAGE(AA2:AA22)</f>
        <v>81.841001516435313</v>
      </c>
      <c r="AB28" t="s">
        <v>23</v>
      </c>
      <c r="AC28">
        <f>AC26-Y34</f>
        <v>-100.10546640864732</v>
      </c>
    </row>
    <row r="29" spans="1:35" x14ac:dyDescent="0.2">
      <c r="T29" t="s">
        <v>13</v>
      </c>
      <c r="U29" t="s">
        <v>15</v>
      </c>
      <c r="X29" t="s">
        <v>22</v>
      </c>
      <c r="Y29">
        <f>AVERAGE(AB2:AB22)</f>
        <v>2.9808143776077028E-2</v>
      </c>
      <c r="AG29">
        <f>19 * AC24</f>
        <v>0.13241516197171618</v>
      </c>
    </row>
    <row r="30" spans="1:35" x14ac:dyDescent="0.2">
      <c r="T30">
        <f>U2*E2</f>
        <v>4.2538031477982256E-6</v>
      </c>
      <c r="U30">
        <f>U2 * 1000</f>
        <v>3.4106993639045688</v>
      </c>
      <c r="AG30">
        <f>AG29+0.021</f>
        <v>0.15341516197171617</v>
      </c>
    </row>
    <row r="31" spans="1:35" x14ac:dyDescent="0.2">
      <c r="T31">
        <f>U3*E3</f>
        <v>8.0922833964107774E-7</v>
      </c>
      <c r="U31">
        <f>U3 * 1000</f>
        <v>3.3995682548316366</v>
      </c>
      <c r="X31" t="s">
        <v>25</v>
      </c>
      <c r="Y31">
        <f xml:space="preserve"> (Y29 - Y25 * Y26) / (Y27 - Y25 * Y25)</f>
        <v>-5205.5113812185427</v>
      </c>
      <c r="AA31">
        <v>5200</v>
      </c>
    </row>
    <row r="32" spans="1:35" x14ac:dyDescent="0.2">
      <c r="T32">
        <f>U4*E4</f>
        <v>2.3038833593619909E-6</v>
      </c>
      <c r="U32">
        <f>U4 * 1000</f>
        <v>3.3874764993817861</v>
      </c>
      <c r="X32" t="s">
        <v>28</v>
      </c>
      <c r="Y32">
        <f xml:space="preserve"> Y26 - Y31 * Y25</f>
        <v>26.217381774793697</v>
      </c>
      <c r="AG32">
        <f>AE23*AG30</f>
        <v>6732.6410738490049</v>
      </c>
    </row>
    <row r="33" spans="20:27" x14ac:dyDescent="0.2">
      <c r="T33">
        <f>U5*E5</f>
        <v>1.4660552356248062E-6</v>
      </c>
      <c r="U33">
        <f>U5 * 1000</f>
        <v>3.3763252076440007</v>
      </c>
    </row>
    <row r="34" spans="20:27" x14ac:dyDescent="0.2">
      <c r="T34">
        <f>U6*E6</f>
        <v>1.402209882775473E-6</v>
      </c>
      <c r="U34">
        <f>U6 * 1000</f>
        <v>3.3653037186606092</v>
      </c>
      <c r="X34" t="s">
        <v>23</v>
      </c>
      <c r="Y34">
        <f xml:space="preserve"> 1/(Y24)^0.5 * ((Y28 - Y26 * Y26) / (Y27 - Y25 * Y25) - Y31 * Y31)^0.5</f>
        <v>63.827117319717566</v>
      </c>
      <c r="AA34">
        <v>70</v>
      </c>
    </row>
    <row r="35" spans="20:27" x14ac:dyDescent="0.2">
      <c r="T35">
        <f>U7*E7</f>
        <v>6.7007696755338678E-7</v>
      </c>
      <c r="U35">
        <f>U7 * 1000</f>
        <v>3.3537352226041759</v>
      </c>
      <c r="X35" t="s">
        <v>29</v>
      </c>
      <c r="Y35">
        <f>Y34/Y31</f>
        <v>-1.2261449960517897E-2</v>
      </c>
    </row>
    <row r="36" spans="20:27" x14ac:dyDescent="0.2">
      <c r="T36">
        <f>U8*E8</f>
        <v>1.2856940819503418E-6</v>
      </c>
      <c r="U36">
        <f>U8 * 1000</f>
        <v>3.3428046130703661</v>
      </c>
    </row>
    <row r="37" spans="20:27" x14ac:dyDescent="0.2">
      <c r="T37">
        <f>U9*E9</f>
        <v>0</v>
      </c>
      <c r="U37">
        <f>U9 * 1000</f>
        <v>3.331667499583542</v>
      </c>
      <c r="X37" t="s">
        <v>30</v>
      </c>
      <c r="Y37">
        <f xml:space="preserve"> - Y31 * 8.314</f>
        <v>43278.621623450963</v>
      </c>
    </row>
    <row r="38" spans="20:27" x14ac:dyDescent="0.2">
      <c r="T38">
        <f>U10*E10</f>
        <v>2.9630902748802677E-6</v>
      </c>
      <c r="U38">
        <f>U10 * 1000</f>
        <v>3.3204389620307806</v>
      </c>
      <c r="X38" t="s">
        <v>31</v>
      </c>
      <c r="Y38">
        <f>AC27 * Y37</f>
        <v>832.27684772149371</v>
      </c>
      <c r="AA38">
        <v>600</v>
      </c>
    </row>
    <row r="39" spans="20:27" x14ac:dyDescent="0.2">
      <c r="T39">
        <f>U11*E11</f>
        <v>0</v>
      </c>
      <c r="U39">
        <f>U11 * 1000</f>
        <v>3.3095048980672495</v>
      </c>
      <c r="X39" t="s">
        <v>47</v>
      </c>
      <c r="Y39">
        <f>Y38/Y37 * 100</f>
        <v>1.9230669011660853</v>
      </c>
    </row>
    <row r="40" spans="20:27" x14ac:dyDescent="0.2">
      <c r="T40">
        <f>U12*E12</f>
        <v>1.098358509797236E-6</v>
      </c>
      <c r="U40">
        <f>U12 * 1000</f>
        <v>3.2983706049211698</v>
      </c>
    </row>
    <row r="41" spans="20:27" x14ac:dyDescent="0.2">
      <c r="T41">
        <f>U13*E13</f>
        <v>5.3020437674124585E-7</v>
      </c>
      <c r="U41">
        <f>U13 * 1000</f>
        <v>3.2877973401719522</v>
      </c>
    </row>
    <row r="42" spans="20:27" x14ac:dyDescent="0.2">
      <c r="T42">
        <f>U14*E14</f>
        <v>2.0439380038447264E-6</v>
      </c>
      <c r="U42">
        <f>U14 * 1000</f>
        <v>3.2764326201631668</v>
      </c>
    </row>
    <row r="43" spans="20:27" x14ac:dyDescent="0.2">
      <c r="T43">
        <f>U15*E15</f>
        <v>9.8881400204906114E-7</v>
      </c>
      <c r="U43">
        <f>U15 * 1000</f>
        <v>3.2660526487686985</v>
      </c>
    </row>
    <row r="44" spans="20:27" x14ac:dyDescent="0.2">
      <c r="T44">
        <f>U16*E16</f>
        <v>9.5663246393089154E-7</v>
      </c>
      <c r="U44">
        <f>U16 * 1000</f>
        <v>3.2554202747574719</v>
      </c>
    </row>
    <row r="45" spans="20:27" x14ac:dyDescent="0.2">
      <c r="T45">
        <f>U17*E17</f>
        <v>4.6352237545678189E-7</v>
      </c>
      <c r="U45">
        <f>U17 * 1000</f>
        <v>3.2451201505735749</v>
      </c>
    </row>
    <row r="46" spans="20:27" x14ac:dyDescent="0.2">
      <c r="T46">
        <f>U18*E18</f>
        <v>4.4946959542606242E-7</v>
      </c>
      <c r="U46">
        <f>U18 * 1000</f>
        <v>3.2348326782797163</v>
      </c>
    </row>
    <row r="47" spans="20:27" x14ac:dyDescent="0.2">
      <c r="T47">
        <f>U19*E19</f>
        <v>4.3564306910350559E-7</v>
      </c>
      <c r="U47">
        <f>U19 * 1000</f>
        <v>3.2241943544356859</v>
      </c>
    </row>
    <row r="48" spans="20:27" x14ac:dyDescent="0.2">
      <c r="T48">
        <f>U20*E20</f>
        <v>4.2294191668229956E-7</v>
      </c>
      <c r="U48">
        <f>U20 * 1000</f>
        <v>3.2139356248694342</v>
      </c>
    </row>
    <row r="49" spans="1:28" x14ac:dyDescent="0.2">
      <c r="T49">
        <f>U21*E21</f>
        <v>4.1053877756463294E-7</v>
      </c>
      <c r="U49">
        <f>U21 * 1000</f>
        <v>3.203434081335192</v>
      </c>
    </row>
    <row r="50" spans="1:28" x14ac:dyDescent="0.2">
      <c r="T50">
        <f>U22*E22</f>
        <v>3.9911346442769891E-7</v>
      </c>
      <c r="U50">
        <f>U22 * 1000</f>
        <v>3.1933068288866537</v>
      </c>
    </row>
    <row r="51" spans="1:28" x14ac:dyDescent="0.2">
      <c r="T51">
        <f>U55*E55</f>
        <v>1.0975116411230354E-5</v>
      </c>
      <c r="U51">
        <f>U55 * 1000</f>
        <v>3.4260655063724821</v>
      </c>
    </row>
    <row r="55" spans="1:28" x14ac:dyDescent="0.2">
      <c r="A55">
        <v>18.670000000000002</v>
      </c>
      <c r="B55">
        <v>18.79</v>
      </c>
      <c r="C55">
        <f>(A55+B55)/2</f>
        <v>18.73</v>
      </c>
      <c r="D55">
        <f>0.5 * (ABS(A55-C55) +ABS(B55-C55))</f>
        <v>5.9999999999998721E-2</v>
      </c>
      <c r="E55">
        <f>D55/C55</f>
        <v>3.2034169781099157E-3</v>
      </c>
      <c r="F55">
        <v>18.32</v>
      </c>
      <c r="G55">
        <v>17.03</v>
      </c>
      <c r="H55">
        <v>16.95</v>
      </c>
      <c r="I55">
        <f>(F55+G55+H55)/3</f>
        <v>17.433333333333334</v>
      </c>
      <c r="J55">
        <f>(ABS(F55-I55) + ABS(G55-I55) + ABS(H55-I55))/3</f>
        <v>0.59111111111111114</v>
      </c>
      <c r="L55">
        <f>J55/I55</f>
        <v>3.3906947100063735E-2</v>
      </c>
      <c r="N55">
        <f xml:space="preserve"> 2 * 13600 * 9.81 * I55 / 1000</f>
        <v>4651.7712000000001</v>
      </c>
      <c r="O55">
        <f>L55 * N55</f>
        <v>157.72736</v>
      </c>
      <c r="Q55">
        <f>C55+273.15</f>
        <v>291.88</v>
      </c>
      <c r="R55">
        <v>0.03</v>
      </c>
      <c r="T55">
        <f>R55/C55</f>
        <v>1.6017084890549919E-3</v>
      </c>
      <c r="U55">
        <f>1/Q55</f>
        <v>3.426065506372482E-3</v>
      </c>
      <c r="V55">
        <f>T55*U55</f>
        <v>5.4875582056152937E-6</v>
      </c>
      <c r="X55">
        <f>U55*U55</f>
        <v>1.1737924853955331E-5</v>
      </c>
      <c r="Y55">
        <f>LN(N55)</f>
        <v>8.4450033292819917</v>
      </c>
      <c r="AA55">
        <f>Y55*Y55</f>
        <v>71.318081231583918</v>
      </c>
      <c r="AB55">
        <f>U55*Y55</f>
        <v>2.8933134607653802E-2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Plotnikova</dc:creator>
  <cp:lastModifiedBy>Anastasiia Plotnikova</cp:lastModifiedBy>
  <dcterms:created xsi:type="dcterms:W3CDTF">2025-02-04T15:55:14Z</dcterms:created>
  <dcterms:modified xsi:type="dcterms:W3CDTF">2025-02-15T19:06:11Z</dcterms:modified>
</cp:coreProperties>
</file>