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Studia\Fizyka Techniczna\3. semestr\Laboratorium Fizyczne\Lab1 ćwiczenie 1\"/>
    </mc:Choice>
  </mc:AlternateContent>
  <xr:revisionPtr revIDLastSave="0" documentId="13_ncr:1_{B5EE6238-34D8-462B-8E51-335077316F5D}" xr6:coauthVersionLast="47" xr6:coauthVersionMax="47" xr10:uidLastSave="{00000000-0000-0000-0000-000000000000}"/>
  <bookViews>
    <workbookView xWindow="-108" yWindow="-108" windowWidth="23256" windowHeight="12456" xr2:uid="{A68909BE-5FF3-4E1D-B33C-2D9B51AFE64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/>
  <c r="H42" i="1"/>
  <c r="I42" i="1"/>
  <c r="H57" i="1"/>
  <c r="I52" i="1"/>
  <c r="C42" i="1"/>
  <c r="D42" i="1"/>
  <c r="C52" i="1"/>
  <c r="C43" i="1"/>
  <c r="C57" i="1"/>
  <c r="D57" i="1"/>
  <c r="D52" i="1"/>
  <c r="I43" i="1"/>
  <c r="H43" i="1"/>
  <c r="D43" i="1"/>
  <c r="H44" i="1"/>
  <c r="C44" i="1"/>
  <c r="J27" i="1"/>
  <c r="I38" i="1"/>
  <c r="I39" i="1"/>
  <c r="J31" i="1"/>
  <c r="J32" i="1"/>
  <c r="J33" i="1"/>
  <c r="J34" i="1"/>
  <c r="J35" i="1"/>
  <c r="J36" i="1"/>
  <c r="J37" i="1"/>
  <c r="J38" i="1"/>
  <c r="J39" i="1"/>
  <c r="J30" i="1"/>
  <c r="E30" i="1"/>
  <c r="I31" i="1"/>
  <c r="I32" i="1"/>
  <c r="I33" i="1"/>
  <c r="I34" i="1"/>
  <c r="I35" i="1"/>
  <c r="I36" i="1"/>
  <c r="I37" i="1"/>
  <c r="I30" i="1"/>
  <c r="E27" i="1"/>
  <c r="D30" i="1"/>
  <c r="E31" i="1"/>
  <c r="E32" i="1"/>
  <c r="E33" i="1"/>
  <c r="E34" i="1"/>
  <c r="E35" i="1"/>
  <c r="E36" i="1"/>
  <c r="E37" i="1"/>
  <c r="E38" i="1"/>
  <c r="E39" i="1"/>
  <c r="D39" i="1"/>
  <c r="D31" i="1"/>
  <c r="D32" i="1"/>
  <c r="D33" i="1"/>
  <c r="D34" i="1"/>
  <c r="D35" i="1"/>
  <c r="D36" i="1"/>
  <c r="D37" i="1"/>
  <c r="D38" i="1"/>
  <c r="D6" i="1"/>
  <c r="J14" i="1"/>
  <c r="J15" i="1"/>
  <c r="J16" i="1"/>
  <c r="J17" i="1"/>
  <c r="J18" i="1"/>
  <c r="J19" i="1"/>
  <c r="J20" i="1"/>
  <c r="J21" i="1"/>
  <c r="J22" i="1"/>
  <c r="J13" i="1"/>
  <c r="E14" i="1"/>
  <c r="E15" i="1"/>
  <c r="E16" i="1"/>
  <c r="E17" i="1"/>
  <c r="E18" i="1"/>
  <c r="E19" i="1"/>
  <c r="E20" i="1"/>
  <c r="E21" i="1"/>
  <c r="E22" i="1"/>
  <c r="E13" i="1"/>
  <c r="C23" i="1" l="1"/>
  <c r="H23" i="1"/>
</calcChain>
</file>

<file path=xl/sharedStrings.xml><?xml version="1.0" encoding="utf-8"?>
<sst xmlns="http://schemas.openxmlformats.org/spreadsheetml/2006/main" count="67" uniqueCount="41">
  <si>
    <t>pręt</t>
  </si>
  <si>
    <t>pierścień</t>
  </si>
  <si>
    <t>l</t>
  </si>
  <si>
    <t>b</t>
  </si>
  <si>
    <t>D</t>
  </si>
  <si>
    <t>e</t>
  </si>
  <si>
    <t>masa</t>
  </si>
  <si>
    <r>
      <t xml:space="preserve">wymiary </t>
    </r>
    <r>
      <rPr>
        <sz val="8"/>
        <color theme="1"/>
        <rFont val="Calibri"/>
        <family val="2"/>
        <charset val="238"/>
        <scheme val="minor"/>
      </rPr>
      <t>(zmierzone)</t>
    </r>
  </si>
  <si>
    <r>
      <t xml:space="preserve">wymiary </t>
    </r>
    <r>
      <rPr>
        <sz val="8"/>
        <color theme="1"/>
        <rFont val="Calibri"/>
        <family val="2"/>
        <charset val="238"/>
        <scheme val="minor"/>
      </rPr>
      <t>(obliczone)</t>
    </r>
  </si>
  <si>
    <t>a</t>
  </si>
  <si>
    <t>Pomiar</t>
  </si>
  <si>
    <t>nr</t>
  </si>
  <si>
    <t>niep</t>
  </si>
  <si>
    <t>k</t>
  </si>
  <si>
    <t>t</t>
  </si>
  <si>
    <t>T_i</t>
  </si>
  <si>
    <t>T_śr</t>
  </si>
  <si>
    <t>u(T)</t>
  </si>
  <si>
    <t>Temperatura (14:01)</t>
  </si>
  <si>
    <t>21 +/-1</t>
  </si>
  <si>
    <t>0,05mm</t>
  </si>
  <si>
    <t>R-r</t>
  </si>
  <si>
    <t>Producenci</t>
  </si>
  <si>
    <t>Stoper</t>
  </si>
  <si>
    <t>Suwmiarka</t>
  </si>
  <si>
    <t>ferex (0,05)</t>
  </si>
  <si>
    <t>Q&amp;Q BATCR032 (0,02)</t>
  </si>
  <si>
    <t>1mm</t>
  </si>
  <si>
    <t>Amplituda</t>
  </si>
  <si>
    <t xml:space="preserve">80,8 / 2 </t>
  </si>
  <si>
    <t>Temperatura (16:20)</t>
  </si>
  <si>
    <t>1g</t>
  </si>
  <si>
    <t>odchylenie standardowe</t>
  </si>
  <si>
    <t>u(I)</t>
  </si>
  <si>
    <t>na SI</t>
  </si>
  <si>
    <t>stała</t>
  </si>
  <si>
    <t>wynik</t>
  </si>
  <si>
    <t>na sI</t>
  </si>
  <si>
    <t>GEOMETRYCZNIE</t>
  </si>
  <si>
    <t>WAHADŁO</t>
  </si>
  <si>
    <t>wynik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</si>
</sst>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00000"/>
    <numFmt numFmtId="167" formatCode="0.0000E+00"/>
    <numFmt numFmtId="168" formatCode="0.0000"/>
  </numFmts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5" fontId="0" fillId="0" borderId="0" xfId="0" applyNumberFormat="1"/>
    <xf numFmtId="166" fontId="0" fillId="0" borderId="0" xfId="0" applyNumberFormat="1"/>
    <xf numFmtId="11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6F56-1571-4327-995C-8F400D087778}">
  <dimension ref="A2:O57"/>
  <sheetViews>
    <sheetView tabSelected="1" topLeftCell="A40" zoomScale="145" zoomScaleNormal="145" workbookViewId="0">
      <selection activeCell="H53" sqref="H53"/>
    </sheetView>
  </sheetViews>
  <sheetFormatPr defaultRowHeight="14.4" x14ac:dyDescent="0.3"/>
  <cols>
    <col min="3" max="3" width="8.88671875" customWidth="1"/>
    <col min="4" max="4" width="10.5546875" bestFit="1" customWidth="1"/>
    <col min="8" max="8" width="11.6640625" bestFit="1" customWidth="1"/>
    <col min="9" max="9" width="11" bestFit="1" customWidth="1"/>
  </cols>
  <sheetData>
    <row r="2" spans="1:15" x14ac:dyDescent="0.3">
      <c r="A2" s="1"/>
      <c r="B2" s="16" t="s">
        <v>0</v>
      </c>
      <c r="C2" s="16"/>
      <c r="D2" s="16"/>
      <c r="E2" s="5" t="s">
        <v>12</v>
      </c>
      <c r="F2" s="1"/>
      <c r="G2" s="16" t="s">
        <v>1</v>
      </c>
      <c r="H2" s="16"/>
      <c r="I2" s="16"/>
      <c r="J2" s="5" t="s">
        <v>12</v>
      </c>
      <c r="K2" s="1"/>
      <c r="L2" s="15" t="s">
        <v>18</v>
      </c>
      <c r="M2" s="15"/>
      <c r="N2" t="s">
        <v>19</v>
      </c>
    </row>
    <row r="3" spans="1:15" x14ac:dyDescent="0.3">
      <c r="A3" s="1"/>
      <c r="B3" s="17" t="s">
        <v>6</v>
      </c>
      <c r="C3" s="17"/>
      <c r="D3" s="6">
        <v>649</v>
      </c>
      <c r="E3" s="5" t="s">
        <v>31</v>
      </c>
      <c r="F3" s="1"/>
      <c r="G3" s="17" t="s">
        <v>6</v>
      </c>
      <c r="H3" s="17"/>
      <c r="I3" s="6">
        <v>1427</v>
      </c>
      <c r="J3" s="5" t="s">
        <v>31</v>
      </c>
      <c r="K3" s="1"/>
      <c r="L3" s="15" t="s">
        <v>30</v>
      </c>
      <c r="M3" s="15"/>
      <c r="N3" t="s">
        <v>19</v>
      </c>
    </row>
    <row r="4" spans="1:15" x14ac:dyDescent="0.3">
      <c r="A4" s="2"/>
      <c r="B4" s="20" t="s">
        <v>7</v>
      </c>
      <c r="C4" s="5" t="s">
        <v>2</v>
      </c>
      <c r="D4" s="6">
        <v>739</v>
      </c>
      <c r="E4" s="8" t="s">
        <v>27</v>
      </c>
      <c r="F4" s="3"/>
      <c r="G4" s="20" t="s">
        <v>7</v>
      </c>
      <c r="H4" s="5" t="s">
        <v>4</v>
      </c>
      <c r="I4" s="6">
        <v>2918</v>
      </c>
      <c r="J4" s="7" t="s">
        <v>27</v>
      </c>
      <c r="K4" s="1"/>
    </row>
    <row r="5" spans="1:15" x14ac:dyDescent="0.3">
      <c r="A5" s="2"/>
      <c r="B5" s="20"/>
      <c r="C5" s="5" t="s">
        <v>3</v>
      </c>
      <c r="D5" s="6">
        <v>98.2</v>
      </c>
      <c r="E5" s="8" t="s">
        <v>20</v>
      </c>
      <c r="F5" s="3"/>
      <c r="G5" s="20"/>
      <c r="H5" s="5" t="s">
        <v>21</v>
      </c>
      <c r="I5" s="6">
        <v>15.55</v>
      </c>
      <c r="J5" s="7" t="s">
        <v>20</v>
      </c>
      <c r="K5" s="1"/>
    </row>
    <row r="6" spans="1:15" x14ac:dyDescent="0.3">
      <c r="B6" s="18" t="s">
        <v>8</v>
      </c>
      <c r="C6" s="19" t="s">
        <v>9</v>
      </c>
      <c r="D6" s="19">
        <f>D4/2-D5</f>
        <v>271.3</v>
      </c>
      <c r="E6" s="21"/>
      <c r="F6" s="3"/>
      <c r="G6" s="20"/>
      <c r="H6" s="5" t="s">
        <v>5</v>
      </c>
      <c r="I6" s="6">
        <v>7.05</v>
      </c>
      <c r="J6" s="7" t="s">
        <v>20</v>
      </c>
      <c r="K6" s="1"/>
      <c r="L6" s="15" t="s">
        <v>22</v>
      </c>
      <c r="M6" s="15"/>
      <c r="N6" s="15"/>
      <c r="O6" s="15"/>
    </row>
    <row r="7" spans="1:15" x14ac:dyDescent="0.3">
      <c r="B7" s="18"/>
      <c r="C7" s="19"/>
      <c r="D7" s="19"/>
      <c r="E7" s="22"/>
      <c r="F7" s="4"/>
      <c r="G7" s="18" t="s">
        <v>8</v>
      </c>
      <c r="H7" s="19" t="s">
        <v>9</v>
      </c>
      <c r="I7" s="19">
        <v>1451.95</v>
      </c>
      <c r="J7" s="23">
        <v>0.55000000000000004</v>
      </c>
      <c r="K7" s="2"/>
      <c r="L7" s="25" t="s">
        <v>23</v>
      </c>
      <c r="M7" s="25"/>
      <c r="N7" s="15" t="s">
        <v>26</v>
      </c>
      <c r="O7" s="15"/>
    </row>
    <row r="8" spans="1:15" x14ac:dyDescent="0.3">
      <c r="B8" t="s">
        <v>28</v>
      </c>
      <c r="C8" t="s">
        <v>29</v>
      </c>
      <c r="F8" s="4"/>
      <c r="G8" s="18"/>
      <c r="H8" s="19"/>
      <c r="I8" s="19"/>
      <c r="J8" s="24"/>
      <c r="K8" s="2"/>
      <c r="L8" s="25" t="s">
        <v>24</v>
      </c>
      <c r="M8" s="25"/>
      <c r="N8" s="15" t="s">
        <v>25</v>
      </c>
      <c r="O8" s="15"/>
    </row>
    <row r="11" spans="1:15" x14ac:dyDescent="0.3">
      <c r="B11" s="17" t="s">
        <v>10</v>
      </c>
      <c r="C11" s="17"/>
      <c r="D11" s="17"/>
      <c r="E11" s="17"/>
      <c r="F11" s="1"/>
      <c r="G11" s="17" t="s">
        <v>10</v>
      </c>
      <c r="H11" s="17"/>
      <c r="I11" s="17"/>
      <c r="J11" s="17"/>
      <c r="K11" s="1"/>
      <c r="L11" s="1"/>
    </row>
    <row r="12" spans="1:15" x14ac:dyDescent="0.3">
      <c r="B12" s="5" t="s">
        <v>11</v>
      </c>
      <c r="C12" s="5" t="s">
        <v>13</v>
      </c>
      <c r="D12" s="5" t="s">
        <v>14</v>
      </c>
      <c r="E12" s="5" t="s">
        <v>15</v>
      </c>
      <c r="F12" s="1"/>
      <c r="G12" s="5" t="s">
        <v>11</v>
      </c>
      <c r="H12" s="5" t="s">
        <v>13</v>
      </c>
      <c r="I12" s="5" t="s">
        <v>14</v>
      </c>
      <c r="J12" s="5" t="s">
        <v>15</v>
      </c>
      <c r="K12" s="1"/>
      <c r="L12" s="1"/>
    </row>
    <row r="13" spans="1:15" x14ac:dyDescent="0.3">
      <c r="B13" s="5">
        <v>1</v>
      </c>
      <c r="C13" s="5">
        <v>30</v>
      </c>
      <c r="D13" s="5">
        <v>39.94</v>
      </c>
      <c r="E13" s="9">
        <f>D13/C13</f>
        <v>1.3313333333333333</v>
      </c>
      <c r="F13" s="1"/>
      <c r="G13" s="5">
        <v>1</v>
      </c>
      <c r="H13" s="5">
        <v>20</v>
      </c>
      <c r="I13" s="5">
        <v>21</v>
      </c>
      <c r="J13" s="9">
        <f>I13/H13</f>
        <v>1.05</v>
      </c>
      <c r="K13" s="1"/>
      <c r="L13" s="1"/>
    </row>
    <row r="14" spans="1:15" x14ac:dyDescent="0.3">
      <c r="B14" s="5">
        <v>2</v>
      </c>
      <c r="C14" s="5">
        <v>30</v>
      </c>
      <c r="D14" s="5">
        <v>39.97</v>
      </c>
      <c r="E14" s="9">
        <f t="shared" ref="E14:E22" si="0">D14/C14</f>
        <v>1.3323333333333334</v>
      </c>
      <c r="F14" s="1"/>
      <c r="G14" s="5">
        <v>2</v>
      </c>
      <c r="H14" s="5">
        <v>20</v>
      </c>
      <c r="I14" s="5">
        <v>19.63</v>
      </c>
      <c r="J14" s="9">
        <f t="shared" ref="J14:J22" si="1">I14/H14</f>
        <v>0.98149999999999993</v>
      </c>
      <c r="K14" s="1"/>
      <c r="L14" s="1"/>
    </row>
    <row r="15" spans="1:15" x14ac:dyDescent="0.3">
      <c r="B15" s="5">
        <v>3</v>
      </c>
      <c r="C15" s="5">
        <v>30</v>
      </c>
      <c r="D15" s="5">
        <v>39.78</v>
      </c>
      <c r="E15" s="9">
        <f t="shared" si="0"/>
        <v>1.3260000000000001</v>
      </c>
      <c r="F15" s="1"/>
      <c r="G15" s="5">
        <v>3</v>
      </c>
      <c r="H15" s="5">
        <v>20</v>
      </c>
      <c r="I15" s="5">
        <v>20.85</v>
      </c>
      <c r="J15" s="9">
        <f t="shared" si="1"/>
        <v>1.0425</v>
      </c>
      <c r="K15" s="1"/>
      <c r="L15" s="1"/>
    </row>
    <row r="16" spans="1:15" x14ac:dyDescent="0.3">
      <c r="B16" s="5">
        <v>4</v>
      </c>
      <c r="C16" s="5">
        <v>30</v>
      </c>
      <c r="D16" s="5">
        <v>39.78</v>
      </c>
      <c r="E16" s="9">
        <f t="shared" si="0"/>
        <v>1.3260000000000001</v>
      </c>
      <c r="F16" s="1"/>
      <c r="G16" s="5">
        <v>4</v>
      </c>
      <c r="H16" s="5">
        <v>20</v>
      </c>
      <c r="I16" s="5">
        <v>20.62</v>
      </c>
      <c r="J16" s="9">
        <f t="shared" si="1"/>
        <v>1.0310000000000001</v>
      </c>
      <c r="K16" s="1"/>
      <c r="L16" s="1"/>
    </row>
    <row r="17" spans="2:12" x14ac:dyDescent="0.3">
      <c r="B17" s="5">
        <v>5</v>
      </c>
      <c r="C17" s="5">
        <v>30</v>
      </c>
      <c r="D17" s="5">
        <v>39.85</v>
      </c>
      <c r="E17" s="9">
        <f t="shared" si="0"/>
        <v>1.3283333333333334</v>
      </c>
      <c r="F17" s="1"/>
      <c r="G17" s="5">
        <v>5</v>
      </c>
      <c r="H17" s="5">
        <v>20</v>
      </c>
      <c r="I17" s="5">
        <v>20.56</v>
      </c>
      <c r="J17" s="9">
        <f t="shared" si="1"/>
        <v>1.028</v>
      </c>
      <c r="K17" s="1"/>
      <c r="L17" s="1"/>
    </row>
    <row r="18" spans="2:12" x14ac:dyDescent="0.3">
      <c r="B18" s="5">
        <v>6</v>
      </c>
      <c r="C18" s="5">
        <v>30</v>
      </c>
      <c r="D18" s="5">
        <v>39.659999999999997</v>
      </c>
      <c r="E18" s="9">
        <f t="shared" si="0"/>
        <v>1.3219999999999998</v>
      </c>
      <c r="F18" s="1"/>
      <c r="G18" s="5">
        <v>6</v>
      </c>
      <c r="H18" s="5">
        <v>20</v>
      </c>
      <c r="I18" s="5">
        <v>20.53</v>
      </c>
      <c r="J18" s="9">
        <f t="shared" si="1"/>
        <v>1.0265</v>
      </c>
      <c r="K18" s="1"/>
      <c r="L18" s="1"/>
    </row>
    <row r="19" spans="2:12" x14ac:dyDescent="0.3">
      <c r="B19" s="5">
        <v>7</v>
      </c>
      <c r="C19" s="5">
        <v>30</v>
      </c>
      <c r="D19" s="5">
        <v>39.72</v>
      </c>
      <c r="E19" s="9">
        <f t="shared" si="0"/>
        <v>1.3240000000000001</v>
      </c>
      <c r="F19" s="1"/>
      <c r="G19" s="5">
        <v>7</v>
      </c>
      <c r="H19" s="5">
        <v>20</v>
      </c>
      <c r="I19" s="5">
        <v>20.5</v>
      </c>
      <c r="J19" s="9">
        <f t="shared" si="1"/>
        <v>1.0249999999999999</v>
      </c>
      <c r="K19" s="1"/>
      <c r="L19" s="1"/>
    </row>
    <row r="20" spans="2:12" x14ac:dyDescent="0.3">
      <c r="B20" s="5">
        <v>8</v>
      </c>
      <c r="C20" s="5">
        <v>30</v>
      </c>
      <c r="D20" s="5">
        <v>39.78</v>
      </c>
      <c r="E20" s="9">
        <f t="shared" si="0"/>
        <v>1.3260000000000001</v>
      </c>
      <c r="F20" s="1"/>
      <c r="G20" s="5">
        <v>8</v>
      </c>
      <c r="H20" s="5">
        <v>20</v>
      </c>
      <c r="I20" s="5">
        <v>20.440000000000001</v>
      </c>
      <c r="J20" s="9">
        <f t="shared" si="1"/>
        <v>1.022</v>
      </c>
      <c r="K20" s="1"/>
      <c r="L20" s="1"/>
    </row>
    <row r="21" spans="2:12" x14ac:dyDescent="0.3">
      <c r="B21" s="5">
        <v>9</v>
      </c>
      <c r="C21" s="5">
        <v>30</v>
      </c>
      <c r="D21" s="5">
        <v>39.72</v>
      </c>
      <c r="E21" s="9">
        <f t="shared" si="0"/>
        <v>1.3240000000000001</v>
      </c>
      <c r="F21" s="1"/>
      <c r="G21" s="5">
        <v>9</v>
      </c>
      <c r="H21" s="5">
        <v>20</v>
      </c>
      <c r="I21" s="5">
        <v>20.66</v>
      </c>
      <c r="J21" s="9">
        <f t="shared" si="1"/>
        <v>1.0329999999999999</v>
      </c>
      <c r="K21" s="1"/>
      <c r="L21" s="1"/>
    </row>
    <row r="22" spans="2:12" x14ac:dyDescent="0.3">
      <c r="B22" s="5">
        <v>10</v>
      </c>
      <c r="C22" s="5">
        <v>30</v>
      </c>
      <c r="D22" s="5">
        <v>39.78</v>
      </c>
      <c r="E22" s="9">
        <f t="shared" si="0"/>
        <v>1.3260000000000001</v>
      </c>
      <c r="F22" s="1"/>
      <c r="G22" s="5">
        <v>10</v>
      </c>
      <c r="H22" s="5">
        <v>20</v>
      </c>
      <c r="I22" s="5">
        <v>20.66</v>
      </c>
      <c r="J22" s="9">
        <f t="shared" si="1"/>
        <v>1.0329999999999999</v>
      </c>
      <c r="K22" s="1"/>
      <c r="L22" s="1"/>
    </row>
    <row r="23" spans="2:12" x14ac:dyDescent="0.3">
      <c r="B23" s="5" t="s">
        <v>16</v>
      </c>
      <c r="C23" s="26">
        <f>AVERAGE(E13:E22)</f>
        <v>1.3266000000000002</v>
      </c>
      <c r="D23" s="17"/>
      <c r="E23" s="17"/>
      <c r="G23" s="5" t="s">
        <v>16</v>
      </c>
      <c r="H23" s="26">
        <f>AVERAGE(J13:J22)</f>
        <v>1.02725</v>
      </c>
      <c r="I23" s="17"/>
      <c r="J23" s="17"/>
    </row>
    <row r="24" spans="2:12" x14ac:dyDescent="0.3">
      <c r="B24" s="5" t="s">
        <v>17</v>
      </c>
      <c r="C24" s="17"/>
      <c r="D24" s="17"/>
      <c r="E24" s="17"/>
      <c r="G24" s="5" t="s">
        <v>17</v>
      </c>
      <c r="H24" s="17"/>
      <c r="I24" s="17"/>
      <c r="J24" s="17"/>
    </row>
    <row r="27" spans="2:12" x14ac:dyDescent="0.3">
      <c r="B27" s="15" t="s">
        <v>32</v>
      </c>
      <c r="C27" s="15"/>
      <c r="D27" s="15"/>
      <c r="E27">
        <f>SQRT(SUM(E30:E39)/(10*9))</f>
        <v>1.0241527663824826E-3</v>
      </c>
      <c r="G27" s="15" t="s">
        <v>32</v>
      </c>
      <c r="H27" s="15"/>
      <c r="I27" s="15"/>
      <c r="J27">
        <f>SQRT(SUM(J30:J39)/(10*9))</f>
        <v>5.7320977350743541E-3</v>
      </c>
    </row>
    <row r="30" spans="2:12" x14ac:dyDescent="0.3">
      <c r="D30" s="10">
        <f>E13-$C$23</f>
        <v>4.7333333333330341E-3</v>
      </c>
      <c r="E30" s="11">
        <f>D30^2</f>
        <v>2.2404444444441612E-5</v>
      </c>
      <c r="I30" s="10">
        <f>J13-$H$23</f>
        <v>2.2750000000000048E-2</v>
      </c>
      <c r="J30" s="11">
        <f>I30^2</f>
        <v>5.1756250000000218E-4</v>
      </c>
    </row>
    <row r="31" spans="2:12" x14ac:dyDescent="0.3">
      <c r="D31" s="10">
        <f t="shared" ref="D31:D38" si="2">E14-$C$23</f>
        <v>5.733333333333146E-3</v>
      </c>
      <c r="E31" s="11">
        <f t="shared" ref="E31:E39" si="3">D31^2</f>
        <v>3.2871111111108965E-5</v>
      </c>
      <c r="I31" s="10">
        <f t="shared" ref="I31:I37" si="4">J14-$H$23</f>
        <v>-4.5750000000000068E-2</v>
      </c>
      <c r="J31" s="11">
        <f t="shared" ref="J31:J39" si="5">I31^2</f>
        <v>2.0930625000000064E-3</v>
      </c>
    </row>
    <row r="32" spans="2:12" x14ac:dyDescent="0.3">
      <c r="D32" s="10">
        <f t="shared" si="2"/>
        <v>-6.0000000000015596E-4</v>
      </c>
      <c r="E32" s="11">
        <f t="shared" si="3"/>
        <v>3.6000000000018714E-7</v>
      </c>
      <c r="I32" s="10">
        <f t="shared" si="4"/>
        <v>1.5249999999999986E-2</v>
      </c>
      <c r="J32" s="11">
        <f t="shared" si="5"/>
        <v>2.3256249999999956E-4</v>
      </c>
    </row>
    <row r="33" spans="2:10" x14ac:dyDescent="0.3">
      <c r="D33" s="10">
        <f t="shared" si="2"/>
        <v>-6.0000000000015596E-4</v>
      </c>
      <c r="E33" s="11">
        <f t="shared" si="3"/>
        <v>3.6000000000018714E-7</v>
      </c>
      <c r="I33" s="10">
        <f t="shared" si="4"/>
        <v>3.7500000000001421E-3</v>
      </c>
      <c r="J33" s="11">
        <f t="shared" si="5"/>
        <v>1.4062500000001065E-5</v>
      </c>
    </row>
    <row r="34" spans="2:10" x14ac:dyDescent="0.3">
      <c r="D34" s="10">
        <f t="shared" si="2"/>
        <v>1.7333333333331424E-3</v>
      </c>
      <c r="E34" s="11">
        <f t="shared" si="3"/>
        <v>3.0044444444437829E-6</v>
      </c>
      <c r="I34" s="10">
        <f t="shared" si="4"/>
        <v>7.5000000000002842E-4</v>
      </c>
      <c r="J34" s="11">
        <f t="shared" si="5"/>
        <v>5.6250000000004268E-7</v>
      </c>
    </row>
    <row r="35" spans="2:10" x14ac:dyDescent="0.3">
      <c r="D35" s="10">
        <f t="shared" si="2"/>
        <v>-4.6000000000003816E-3</v>
      </c>
      <c r="E35" s="11">
        <f t="shared" si="3"/>
        <v>2.1160000000003511E-5</v>
      </c>
      <c r="I35" s="10">
        <f t="shared" si="4"/>
        <v>-7.5000000000002842E-4</v>
      </c>
      <c r="J35" s="11">
        <f t="shared" si="5"/>
        <v>5.6250000000004268E-7</v>
      </c>
    </row>
    <row r="36" spans="2:10" x14ac:dyDescent="0.3">
      <c r="D36" s="10">
        <f t="shared" si="2"/>
        <v>-2.6000000000001577E-3</v>
      </c>
      <c r="E36" s="11">
        <f t="shared" si="3"/>
        <v>6.7600000000008204E-6</v>
      </c>
      <c r="I36" s="10">
        <f t="shared" si="4"/>
        <v>-2.2500000000000853E-3</v>
      </c>
      <c r="J36" s="11">
        <f t="shared" si="5"/>
        <v>5.0625000000003839E-6</v>
      </c>
    </row>
    <row r="37" spans="2:10" x14ac:dyDescent="0.3">
      <c r="D37" s="10">
        <f t="shared" si="2"/>
        <v>-6.0000000000015596E-4</v>
      </c>
      <c r="E37" s="11">
        <f t="shared" si="3"/>
        <v>3.6000000000018714E-7</v>
      </c>
      <c r="I37" s="10">
        <f t="shared" si="4"/>
        <v>-5.2499999999999769E-3</v>
      </c>
      <c r="J37" s="11">
        <f t="shared" si="5"/>
        <v>2.7562499999999759E-5</v>
      </c>
    </row>
    <row r="38" spans="2:10" x14ac:dyDescent="0.3">
      <c r="D38" s="10">
        <f t="shared" si="2"/>
        <v>-2.6000000000001577E-3</v>
      </c>
      <c r="E38" s="11">
        <f t="shared" si="3"/>
        <v>6.7600000000008204E-6</v>
      </c>
      <c r="I38" s="10">
        <f>J21-$H$23</f>
        <v>5.7499999999999218E-3</v>
      </c>
      <c r="J38" s="11">
        <f t="shared" si="5"/>
        <v>3.3062499999999103E-5</v>
      </c>
    </row>
    <row r="39" spans="2:10" x14ac:dyDescent="0.3">
      <c r="D39" s="10">
        <f>E22-$C$23</f>
        <v>-6.0000000000015596E-4</v>
      </c>
      <c r="E39" s="11">
        <f t="shared" si="3"/>
        <v>3.6000000000018714E-7</v>
      </c>
      <c r="I39" s="10">
        <f>J22-$H$23</f>
        <v>5.7499999999999218E-3</v>
      </c>
      <c r="J39" s="11">
        <f t="shared" si="5"/>
        <v>3.3062499999999103E-5</v>
      </c>
    </row>
    <row r="41" spans="2:10" x14ac:dyDescent="0.3">
      <c r="B41" s="15" t="s">
        <v>39</v>
      </c>
      <c r="C41" s="15"/>
      <c r="D41" s="15"/>
      <c r="E41" s="15"/>
      <c r="F41" s="15"/>
      <c r="G41" s="15"/>
      <c r="H41" s="15"/>
      <c r="I41" s="15"/>
      <c r="J41" s="15"/>
    </row>
    <row r="42" spans="2:10" x14ac:dyDescent="0.3">
      <c r="B42" t="s">
        <v>40</v>
      </c>
      <c r="C42">
        <f>9.81/(4*3.14^2)*D3*D6*C23^2</f>
        <v>77076.892403339865</v>
      </c>
      <c r="D42">
        <f>C42*0.000001</f>
        <v>7.7076892403339856E-2</v>
      </c>
      <c r="G42" t="s">
        <v>40</v>
      </c>
      <c r="H42">
        <f>9.81/(4*3.14^2)*I3*I7*H23^2</f>
        <v>543848.14801159804</v>
      </c>
      <c r="I42">
        <f>H42*0.000001</f>
        <v>0.54384814801159798</v>
      </c>
    </row>
    <row r="43" spans="2:10" x14ac:dyDescent="0.3">
      <c r="B43" t="s">
        <v>33</v>
      </c>
      <c r="C43">
        <f>SQRT(D6^2*C23^4*0.58^2 + D3^2*C23^4*0.55^2 + 4*D3^2*D6^2*C23^2*0.0133^2)</f>
        <v>6251.0235986452954</v>
      </c>
      <c r="D43">
        <f>C43*C45*C44</f>
        <v>1.5548942528781683E-3</v>
      </c>
      <c r="G43" t="s">
        <v>33</v>
      </c>
      <c r="H43">
        <f>SQRT(I7^2*H23^4*0.58^2 + I3^2*H23^4*0.55^2 + 4*I3^2*I7^2*H23^2*0.1155^2)</f>
        <v>491660.24086143536</v>
      </c>
      <c r="I43">
        <f>H43*H44*H45</f>
        <v>0.12229672002035277</v>
      </c>
    </row>
    <row r="44" spans="2:10" x14ac:dyDescent="0.3">
      <c r="B44" t="s">
        <v>35</v>
      </c>
      <c r="C44">
        <f>9.81/(4*3.14*3.14)</f>
        <v>0.2487423424885391</v>
      </c>
      <c r="G44" t="s">
        <v>35</v>
      </c>
      <c r="H44">
        <f>9.81/(4*3.14*3.14)</f>
        <v>0.2487423424885391</v>
      </c>
    </row>
    <row r="45" spans="2:10" x14ac:dyDescent="0.3">
      <c r="B45" t="s">
        <v>34</v>
      </c>
      <c r="C45">
        <v>9.9999999999999995E-7</v>
      </c>
      <c r="G45" t="s">
        <v>34</v>
      </c>
      <c r="H45">
        <v>9.9999999999999995E-7</v>
      </c>
    </row>
    <row r="50" spans="2:10" x14ac:dyDescent="0.3">
      <c r="B50" s="15" t="s">
        <v>38</v>
      </c>
      <c r="C50" s="15"/>
      <c r="D50" s="15"/>
      <c r="E50" s="15"/>
      <c r="F50" s="15"/>
      <c r="G50" s="15"/>
      <c r="H50" s="15"/>
      <c r="I50" s="15"/>
      <c r="J50" s="15"/>
    </row>
    <row r="52" spans="2:10" x14ac:dyDescent="0.3">
      <c r="B52" t="s">
        <v>36</v>
      </c>
      <c r="C52">
        <f>D3*((1/12)*D4^2+D6^2)</f>
        <v>77304838.893333331</v>
      </c>
      <c r="D52" s="13">
        <f>C52*B55</f>
        <v>7.7304838893333339E-2</v>
      </c>
      <c r="G52" t="s">
        <v>36</v>
      </c>
      <c r="H52">
        <f>0.5*I3*(1459^2 + 1443.45^2)+I3*I7^2</f>
        <v>6013767933.1012497</v>
      </c>
      <c r="I52" s="14">
        <f>H52*G55</f>
        <v>6.0137679331012501</v>
      </c>
    </row>
    <row r="54" spans="2:10" x14ac:dyDescent="0.3">
      <c r="B54" t="s">
        <v>34</v>
      </c>
      <c r="G54" t="s">
        <v>37</v>
      </c>
    </row>
    <row r="55" spans="2:10" x14ac:dyDescent="0.3">
      <c r="B55" s="12">
        <v>1.0000000000000001E-9</v>
      </c>
      <c r="G55" s="12">
        <v>1.0000000000000001E-9</v>
      </c>
    </row>
    <row r="57" spans="2:10" x14ac:dyDescent="0.3">
      <c r="B57" t="s">
        <v>33</v>
      </c>
      <c r="C57">
        <f>SQRT((1/12*(D4^2+D6^2)+0.58^2)^2 + (1/24*D3*D4*0.58)^2)</f>
        <v>52928.734925896992</v>
      </c>
      <c r="D57" s="12">
        <f>C57*B55</f>
        <v>5.2928734925896993E-5</v>
      </c>
      <c r="G57" t="s">
        <v>33</v>
      </c>
      <c r="H57">
        <f>C43</f>
        <v>6251.0235986452954</v>
      </c>
    </row>
  </sheetData>
  <mergeCells count="31">
    <mergeCell ref="B27:D27"/>
    <mergeCell ref="G27:I27"/>
    <mergeCell ref="B50:J50"/>
    <mergeCell ref="B41:J41"/>
    <mergeCell ref="L3:M3"/>
    <mergeCell ref="E6:E7"/>
    <mergeCell ref="J7:J8"/>
    <mergeCell ref="L7:M7"/>
    <mergeCell ref="L8:M8"/>
    <mergeCell ref="C24:E24"/>
    <mergeCell ref="H23:J23"/>
    <mergeCell ref="H24:J24"/>
    <mergeCell ref="B11:E11"/>
    <mergeCell ref="G11:J11"/>
    <mergeCell ref="C23:E23"/>
    <mergeCell ref="N7:O7"/>
    <mergeCell ref="L6:O6"/>
    <mergeCell ref="N8:O8"/>
    <mergeCell ref="B2:D2"/>
    <mergeCell ref="B3:C3"/>
    <mergeCell ref="B6:B7"/>
    <mergeCell ref="C6:C7"/>
    <mergeCell ref="D6:D7"/>
    <mergeCell ref="B4:B5"/>
    <mergeCell ref="G2:I2"/>
    <mergeCell ref="G3:H3"/>
    <mergeCell ref="G4:G6"/>
    <mergeCell ref="I7:I8"/>
    <mergeCell ref="G7:G8"/>
    <mergeCell ref="H7:H8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Puchała</dc:creator>
  <cp:lastModifiedBy>Łukasz Puchała</cp:lastModifiedBy>
  <dcterms:created xsi:type="dcterms:W3CDTF">2023-10-09T19:00:06Z</dcterms:created>
  <dcterms:modified xsi:type="dcterms:W3CDTF">2023-10-15T20:05:22Z</dcterms:modified>
</cp:coreProperties>
</file>