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arol\Desktop\labfiz\"/>
    </mc:Choice>
  </mc:AlternateContent>
  <xr:revisionPtr revIDLastSave="0" documentId="13_ncr:1_{287769FB-09EE-4094-A3E9-8D0F07CBE8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O5" i="1"/>
  <c r="N4" i="1"/>
  <c r="P4" i="1" s="1"/>
  <c r="A13" i="1"/>
  <c r="H13" i="1"/>
  <c r="G13" i="1"/>
  <c r="S2" i="1"/>
  <c r="H11" i="1"/>
  <c r="G11" i="1"/>
  <c r="F13" i="1"/>
  <c r="F11" i="1"/>
  <c r="E13" i="1"/>
  <c r="D13" i="1"/>
  <c r="D11" i="1"/>
  <c r="B13" i="1"/>
  <c r="C13" i="1"/>
  <c r="E11" i="1"/>
  <c r="C11" i="1"/>
  <c r="B11" i="1"/>
  <c r="A11" i="1"/>
  <c r="O4" i="1"/>
  <c r="O3" i="1"/>
  <c r="N3" i="1"/>
  <c r="J8" i="1"/>
  <c r="K8" i="1"/>
  <c r="L8" i="1"/>
  <c r="M8" i="1"/>
  <c r="I8" i="1"/>
  <c r="B8" i="1"/>
  <c r="C8" i="1"/>
  <c r="D8" i="1"/>
  <c r="E8" i="1"/>
  <c r="F8" i="1"/>
  <c r="G8" i="1"/>
  <c r="H8" i="1"/>
  <c r="A8" i="1"/>
  <c r="A4" i="1"/>
  <c r="M7" i="1"/>
  <c r="L7" i="1"/>
  <c r="K7" i="1"/>
  <c r="I7" i="1"/>
  <c r="J7" i="1"/>
  <c r="H7" i="1"/>
  <c r="G7" i="1"/>
  <c r="F7" i="1"/>
  <c r="E7" i="1"/>
  <c r="D7" i="1"/>
  <c r="C7" i="1"/>
  <c r="B7" i="1"/>
  <c r="A7" i="1"/>
  <c r="B6" i="1"/>
  <c r="C6" i="1"/>
  <c r="D6" i="1"/>
  <c r="E6" i="1"/>
  <c r="F6" i="1"/>
  <c r="G6" i="1"/>
  <c r="H6" i="1"/>
  <c r="I6" i="1"/>
  <c r="J6" i="1"/>
  <c r="K6" i="1"/>
  <c r="L6" i="1"/>
  <c r="M6" i="1"/>
  <c r="A6" i="1"/>
  <c r="L4" i="1"/>
  <c r="M4" i="1"/>
  <c r="M3" i="1"/>
  <c r="K4" i="1"/>
  <c r="K3" i="1"/>
  <c r="J4" i="1"/>
  <c r="I4" i="1"/>
  <c r="J3" i="1"/>
  <c r="I3" i="1"/>
  <c r="B4" i="1"/>
  <c r="C4" i="1"/>
  <c r="D4" i="1"/>
  <c r="E4" i="1"/>
  <c r="F4" i="1"/>
  <c r="G4" i="1"/>
  <c r="H4" i="1"/>
  <c r="B3" i="1"/>
  <c r="C3" i="1"/>
  <c r="F3" i="1"/>
  <c r="G3" i="1"/>
  <c r="A3" i="1"/>
</calcChain>
</file>

<file path=xl/sharedStrings.xml><?xml version="1.0" encoding="utf-8"?>
<sst xmlns="http://schemas.openxmlformats.org/spreadsheetml/2006/main" count="31" uniqueCount="18">
  <si>
    <t>f</t>
  </si>
  <si>
    <t>f-n</t>
  </si>
  <si>
    <t>n-z1</t>
  </si>
  <si>
    <t>n-z2</t>
  </si>
  <si>
    <t>z</t>
  </si>
  <si>
    <t>p1</t>
  </si>
  <si>
    <t>p2</t>
  </si>
  <si>
    <t>d</t>
  </si>
  <si>
    <t>Lampa HG l1</t>
  </si>
  <si>
    <t>c</t>
  </si>
  <si>
    <t>lampahgl2</t>
  </si>
  <si>
    <t>Lampa hg p1</t>
  </si>
  <si>
    <t>lampa hg p2</t>
  </si>
  <si>
    <t>Srednie</t>
  </si>
  <si>
    <t>zl</t>
  </si>
  <si>
    <t>zp</t>
  </si>
  <si>
    <t>L Na 2p</t>
  </si>
  <si>
    <t>Błędy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</si>
</sst>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zoomScale="94" workbookViewId="0">
      <selection activeCell="H4" sqref="H4"/>
    </sheetView>
  </sheetViews>
  <sheetFormatPr defaultRowHeight="15" x14ac:dyDescent="0.25"/>
  <cols>
    <col min="1" max="1" width="12.140625" bestFit="1" customWidth="1"/>
    <col min="2" max="3" width="9.28515625" bestFit="1" customWidth="1"/>
    <col min="4" max="8" width="12.7109375" bestFit="1" customWidth="1"/>
    <col min="9" max="9" width="12.140625" bestFit="1" customWidth="1"/>
    <col min="10" max="13" width="9.28515625" bestFit="1" customWidth="1"/>
    <col min="14" max="15" width="12.7109375" bestFit="1" customWidth="1"/>
    <col min="16" max="16" width="13.42578125" bestFit="1" customWidth="1"/>
    <col min="19" max="19" width="12.7109375" bestFit="1" customWidth="1"/>
    <col min="20" max="20" width="12" bestFit="1" customWidth="1"/>
  </cols>
  <sheetData>
    <row r="1" spans="1:19" x14ac:dyDescent="0.25">
      <c r="A1" s="1" t="s">
        <v>8</v>
      </c>
      <c r="B1" s="1"/>
      <c r="C1" s="1"/>
      <c r="D1" s="1"/>
      <c r="E1" s="1"/>
      <c r="F1" s="1"/>
      <c r="G1" s="1"/>
      <c r="H1" s="1"/>
      <c r="I1" s="1" t="s">
        <v>10</v>
      </c>
      <c r="J1" s="1"/>
      <c r="K1" s="1"/>
      <c r="L1" s="1"/>
      <c r="M1" s="1"/>
      <c r="N1" s="1" t="s">
        <v>16</v>
      </c>
      <c r="O1" s="1"/>
      <c r="S1" t="s">
        <v>7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9</v>
      </c>
      <c r="I2" t="s">
        <v>0</v>
      </c>
      <c r="J2" t="s">
        <v>1</v>
      </c>
      <c r="K2" t="s">
        <v>4</v>
      </c>
      <c r="L2" t="s">
        <v>5</v>
      </c>
      <c r="M2" t="s">
        <v>6</v>
      </c>
      <c r="N2" t="s">
        <v>14</v>
      </c>
      <c r="O2" t="s">
        <v>15</v>
      </c>
      <c r="S2">
        <f>(1/1000)/570</f>
        <v>1.7543859649122807E-6</v>
      </c>
    </row>
    <row r="3" spans="1:19" x14ac:dyDescent="0.25">
      <c r="A3">
        <f>13.5 + 10/60</f>
        <v>13.666666666666666</v>
      </c>
      <c r="B3">
        <f>14.5 + 15/60</f>
        <v>14.75</v>
      </c>
      <c r="C3">
        <f>16.5 + 15/60</f>
        <v>16.75</v>
      </c>
      <c r="D3">
        <v>17</v>
      </c>
      <c r="E3">
        <v>18.5</v>
      </c>
      <c r="F3">
        <f>19.5 + 10/60</f>
        <v>19.666666666666668</v>
      </c>
      <c r="G3">
        <f>19.5 + 15/60</f>
        <v>19.75</v>
      </c>
      <c r="H3">
        <v>21.5</v>
      </c>
      <c r="I3">
        <f>28.5 + 13/60</f>
        <v>28.716666666666665</v>
      </c>
      <c r="J3">
        <f>31 + 17/60</f>
        <v>31.283333333333335</v>
      </c>
      <c r="K3">
        <f>41 + 19/60</f>
        <v>41.31666666666667</v>
      </c>
      <c r="L3">
        <v>44.5</v>
      </c>
      <c r="M3">
        <f>44.5 + 11/60</f>
        <v>44.68333333333333</v>
      </c>
      <c r="N3">
        <f>360 - 318.5-10/60</f>
        <v>41.333333333333336</v>
      </c>
      <c r="O3">
        <f>360 - 318.5 - 6/60</f>
        <v>41.4</v>
      </c>
    </row>
    <row r="4" spans="1:19" x14ac:dyDescent="0.25">
      <c r="A4">
        <f>$S$2*SIN(RADIANS(A3))</f>
        <v>4.1451382745726548E-7</v>
      </c>
      <c r="B4">
        <f t="shared" ref="B4:H4" si="0">$S$2*SIN(RADIANS(B3))</f>
        <v>4.4667008457110111E-7</v>
      </c>
      <c r="C4">
        <f t="shared" si="0"/>
        <v>5.0560748795454274E-7</v>
      </c>
      <c r="D4">
        <f t="shared" si="0"/>
        <v>5.1293281530304702E-7</v>
      </c>
      <c r="E4">
        <f t="shared" si="0"/>
        <v>5.5667483579840731E-7</v>
      </c>
      <c r="F4">
        <f t="shared" si="0"/>
        <v>5.9043416850197603E-7</v>
      </c>
      <c r="G4">
        <f t="shared" si="0"/>
        <v>5.9283634737425779E-7</v>
      </c>
      <c r="H4">
        <f t="shared" si="0"/>
        <v>6.4298460828824086E-7</v>
      </c>
      <c r="I4">
        <f>$S$2*SIN(RADIANS(I3))/2</f>
        <v>4.2147248122684678E-7</v>
      </c>
      <c r="J4">
        <f>$S$2*SIN(RADIANS(J3))/2</f>
        <v>4.5550047184626081E-7</v>
      </c>
      <c r="K4">
        <f>$S$2*SIN(RADIANS(K3))/2</f>
        <v>5.7914050343206193E-7</v>
      </c>
      <c r="L4">
        <f t="shared" ref="L4:O4" si="1">$S$2*SIN(RADIANS(L3))/2</f>
        <v>6.148326879823254E-7</v>
      </c>
      <c r="M4">
        <f t="shared" si="1"/>
        <v>6.1683149988468344E-7</v>
      </c>
      <c r="N4">
        <f>$S$2*SIN(RADIANS(N3))/2</f>
        <v>5.7933212631491909E-7</v>
      </c>
      <c r="O4">
        <f t="shared" si="1"/>
        <v>5.8009812747688754E-7</v>
      </c>
      <c r="P4">
        <f xml:space="preserve"> N4-O4</f>
        <v>-7.6600116196844774E-10</v>
      </c>
    </row>
    <row r="5" spans="1:19" x14ac:dyDescent="0.25">
      <c r="A5" s="1" t="s">
        <v>11</v>
      </c>
      <c r="B5" s="1"/>
      <c r="C5" s="1"/>
      <c r="D5" s="1"/>
      <c r="E5" s="1"/>
      <c r="F5" s="1"/>
      <c r="G5" s="1"/>
      <c r="H5" s="1"/>
      <c r="I5" s="1" t="s">
        <v>12</v>
      </c>
      <c r="J5" s="1"/>
      <c r="K5" s="1"/>
      <c r="L5" s="1"/>
      <c r="M5" s="1"/>
      <c r="N5">
        <f>$S$2*COS(RADIANS(N3))/120</f>
        <v>1.0977778259963439E-8</v>
      </c>
      <c r="O5">
        <f>$S$2*COS(RADIANS(O3))/120</f>
        <v>1.0966536105708474E-8</v>
      </c>
    </row>
    <row r="6" spans="1:19" x14ac:dyDescent="0.25">
      <c r="A6" t="str">
        <f>A2</f>
        <v>f</v>
      </c>
      <c r="B6" t="str">
        <f t="shared" ref="B6:M6" si="2">B2</f>
        <v>f-n</v>
      </c>
      <c r="C6" t="str">
        <f t="shared" si="2"/>
        <v>n-z1</v>
      </c>
      <c r="D6" t="str">
        <f t="shared" si="2"/>
        <v>n-z2</v>
      </c>
      <c r="E6" t="str">
        <f t="shared" si="2"/>
        <v>z</v>
      </c>
      <c r="F6" t="str">
        <f t="shared" si="2"/>
        <v>p1</v>
      </c>
      <c r="G6" t="str">
        <f t="shared" si="2"/>
        <v>p2</v>
      </c>
      <c r="H6" t="str">
        <f t="shared" si="2"/>
        <v>c</v>
      </c>
      <c r="I6" t="str">
        <f t="shared" si="2"/>
        <v>f</v>
      </c>
      <c r="J6" t="str">
        <f t="shared" si="2"/>
        <v>f-n</v>
      </c>
      <c r="K6" t="str">
        <f t="shared" si="2"/>
        <v>z</v>
      </c>
      <c r="L6" t="str">
        <f t="shared" si="2"/>
        <v>p1</v>
      </c>
      <c r="M6" t="str">
        <f t="shared" si="2"/>
        <v>p2</v>
      </c>
    </row>
    <row r="7" spans="1:19" x14ac:dyDescent="0.25">
      <c r="A7">
        <f>360-346.5-7/60</f>
        <v>13.383333333333333</v>
      </c>
      <c r="B7">
        <f>360-345.5-5/60</f>
        <v>14.416666666666666</v>
      </c>
      <c r="C7">
        <f>360-343.5-13/60</f>
        <v>16.283333333333335</v>
      </c>
      <c r="D7">
        <f>360-343.5</f>
        <v>16.5</v>
      </c>
      <c r="E7">
        <f>360-341.5-20/60</f>
        <v>18.166666666666668</v>
      </c>
      <c r="F7">
        <f>360-340.5-25/60</f>
        <v>19.083333333333332</v>
      </c>
      <c r="G7">
        <f>360-340.5-16/60</f>
        <v>19.233333333333334</v>
      </c>
      <c r="H7">
        <f>360-339-19/60</f>
        <v>20.683333333333334</v>
      </c>
      <c r="I7">
        <f>360-333</f>
        <v>27</v>
      </c>
      <c r="J7">
        <f>360-330.5-17/60</f>
        <v>29.216666666666665</v>
      </c>
      <c r="K7">
        <f>360-322.5-16/60</f>
        <v>37.233333333333334</v>
      </c>
      <c r="L7">
        <f>360-320.5</f>
        <v>39.5</v>
      </c>
      <c r="M7">
        <f>360-320-15/60</f>
        <v>39.75</v>
      </c>
    </row>
    <row r="8" spans="1:19" x14ac:dyDescent="0.25">
      <c r="A8">
        <f>$S$2*SIN(RADIANS(A7))</f>
        <v>4.0607881519424206E-7</v>
      </c>
      <c r="B8">
        <f t="shared" ref="B8:H8" si="3">$S$2*SIN(RADIANS(B7))</f>
        <v>4.3679232642105336E-7</v>
      </c>
      <c r="C8">
        <f t="shared" si="3"/>
        <v>4.9190789650567492E-7</v>
      </c>
      <c r="D8">
        <f t="shared" si="3"/>
        <v>4.9827253456828537E-7</v>
      </c>
      <c r="E8">
        <f t="shared" si="3"/>
        <v>5.4698630587662795E-7</v>
      </c>
      <c r="F8">
        <f t="shared" si="3"/>
        <v>5.735842291977468E-7</v>
      </c>
      <c r="G8">
        <f t="shared" si="3"/>
        <v>5.7792281921781355E-7</v>
      </c>
      <c r="H8">
        <f t="shared" si="3"/>
        <v>6.196538933155346E-7</v>
      </c>
      <c r="I8">
        <f>$S$2*SIN(RADIANS(I7))/2</f>
        <v>3.9823728047328663E-7</v>
      </c>
      <c r="J8">
        <f t="shared" ref="J8:M8" si="4">$S$2*SIN(RADIANS(J7))/2</f>
        <v>4.2816979055628013E-7</v>
      </c>
      <c r="K8">
        <f t="shared" si="4"/>
        <v>5.3075650424630304E-7</v>
      </c>
      <c r="L8">
        <f t="shared" si="4"/>
        <v>5.5796335112084559E-7</v>
      </c>
      <c r="M8">
        <f t="shared" si="4"/>
        <v>5.6091140524612699E-7</v>
      </c>
    </row>
    <row r="9" spans="1:19" x14ac:dyDescent="0.25">
      <c r="A9" s="1" t="s">
        <v>13</v>
      </c>
      <c r="B9" s="1"/>
      <c r="C9" s="1"/>
      <c r="D9" s="1"/>
      <c r="E9" s="1"/>
      <c r="F9" s="1"/>
      <c r="G9" s="1"/>
      <c r="H9" s="1"/>
      <c r="I9" s="2"/>
      <c r="J9" s="2"/>
      <c r="K9" s="2"/>
      <c r="L9" s="2"/>
      <c r="M9" s="2"/>
    </row>
    <row r="10" spans="1:19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9</v>
      </c>
    </row>
    <row r="11" spans="1:19" x14ac:dyDescent="0.25">
      <c r="A11">
        <f>AVERAGE(A4,A8,I8,I4)</f>
        <v>4.1007560108791022E-7</v>
      </c>
      <c r="B11">
        <f>AVERAGE(B4,B8,J8,J4)</f>
        <v>4.4178316834867389E-7</v>
      </c>
      <c r="C11">
        <f>AVERAGE(C4,C8,K8,K4)</f>
        <v>5.2685309803464566E-7</v>
      </c>
      <c r="D11">
        <f>AVERAGE(D4,D8)</f>
        <v>5.056026749356662E-7</v>
      </c>
      <c r="E11">
        <f>AVERAGE(E8,E4,K8,K4)</f>
        <v>5.5338953733835009E-7</v>
      </c>
      <c r="F11">
        <f>AVERAGE(F8,F4,L8,L4)</f>
        <v>5.8420360920072343E-7</v>
      </c>
      <c r="G11">
        <f>AVERAGE(G8,G4,M8,M4)</f>
        <v>5.8712551793072042E-7</v>
      </c>
      <c r="H11">
        <f>AVERAGE(H4,H8)</f>
        <v>6.3131925080188773E-7</v>
      </c>
    </row>
    <row r="12" spans="1:19" x14ac:dyDescent="0.25">
      <c r="A12" s="1" t="s">
        <v>17</v>
      </c>
      <c r="B12" s="1"/>
      <c r="C12" s="1"/>
      <c r="D12" s="1"/>
      <c r="E12" s="1"/>
      <c r="F12" s="1"/>
      <c r="G12" s="1"/>
      <c r="H12" s="1"/>
    </row>
    <row r="13" spans="1:19" x14ac:dyDescent="0.25">
      <c r="A13">
        <f>_xlfn.STDEV.P(A4,A8,I4,I8)</f>
        <v>8.742237451896593E-9</v>
      </c>
      <c r="B13">
        <f t="shared" ref="B13:C13" si="5">_xlfn.STDEV.P(B4,B8,J4,J8)</f>
        <v>1.0274713176956171E-8</v>
      </c>
      <c r="C13">
        <f t="shared" si="5"/>
        <v>3.3248129273776857E-8</v>
      </c>
      <c r="D13">
        <f>_xlfn.STDEV.P(D4,D8)</f>
        <v>7.3301403673808259E-9</v>
      </c>
      <c r="E13">
        <f>_xlfn.STDEV.P(E4,E8)</f>
        <v>4.8442649608896784E-9</v>
      </c>
      <c r="F13">
        <f>_xlfn.STDEV.P(F4,F8,L8,L4)</f>
        <v>2.1084844746655238E-8</v>
      </c>
      <c r="G13">
        <f>_xlfn.STDEV.P(G8,G4,M8,M4)</f>
        <v>2.053611638201981E-8</v>
      </c>
      <c r="H13">
        <f>_xlfn.STDEV.P(H4,H8)</f>
        <v>1.1665357486353127E-8</v>
      </c>
    </row>
  </sheetData>
  <mergeCells count="7">
    <mergeCell ref="A12:H12"/>
    <mergeCell ref="N1:O1"/>
    <mergeCell ref="A1:H1"/>
    <mergeCell ref="I1:M1"/>
    <mergeCell ref="A5:H5"/>
    <mergeCell ref="I5:M5"/>
    <mergeCell ref="A9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grz</dc:creator>
  <cp:lastModifiedBy>karol grz</cp:lastModifiedBy>
  <dcterms:created xsi:type="dcterms:W3CDTF">2015-06-05T18:17:20Z</dcterms:created>
  <dcterms:modified xsi:type="dcterms:W3CDTF">2024-04-21T22:28:34Z</dcterms:modified>
</cp:coreProperties>
</file>