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Поект пок и NDVI" sheetId="2" r:id="rId1"/>
    <sheet name="Урожайность" sheetId="1" r:id="rId2"/>
    <sheet name="Почва" sheetId="3" r:id="rId3"/>
    <sheet name="Заг 1" sheetId="5" r:id="rId4"/>
    <sheet name="Заг 2" sheetId="4" r:id="rId5"/>
    <sheet name="Заг 3" sheetId="6" r:id="rId6"/>
  </sheets>
  <calcPr calcId="145621"/>
</workbook>
</file>

<file path=xl/calcChain.xml><?xml version="1.0" encoding="utf-8"?>
<calcChain xmlns="http://schemas.openxmlformats.org/spreadsheetml/2006/main">
  <c r="O58" i="6" l="1"/>
  <c r="C67" i="6"/>
  <c r="N73" i="4"/>
  <c r="O44" i="5"/>
  <c r="C52" i="5"/>
  <c r="R15" i="5"/>
  <c r="P40" i="2"/>
  <c r="P39" i="2"/>
  <c r="P38" i="2"/>
  <c r="B48" i="2"/>
  <c r="C48" i="2"/>
  <c r="A48" i="2"/>
  <c r="C29" i="1" l="1"/>
  <c r="H15" i="1"/>
  <c r="G15" i="1"/>
  <c r="B29" i="1"/>
  <c r="D27" i="1"/>
  <c r="D26" i="1"/>
  <c r="D25" i="1"/>
  <c r="D24" i="1"/>
  <c r="D23" i="1"/>
  <c r="D22" i="1"/>
  <c r="D21" i="1"/>
  <c r="D20" i="1"/>
  <c r="I12" i="1"/>
  <c r="I11" i="1"/>
  <c r="I10" i="1"/>
  <c r="I9" i="1"/>
  <c r="I8" i="1"/>
  <c r="I7" i="1"/>
  <c r="I6" i="1"/>
  <c r="I5" i="1"/>
  <c r="D6" i="1"/>
  <c r="D7" i="1"/>
  <c r="D8" i="1"/>
  <c r="D9" i="1"/>
  <c r="D10" i="1"/>
  <c r="D11" i="1"/>
  <c r="D12" i="1"/>
  <c r="D5" i="1"/>
  <c r="C13" i="1"/>
  <c r="B13" i="1"/>
  <c r="D13" i="1" l="1"/>
  <c r="I13" i="1"/>
  <c r="D28" i="1"/>
  <c r="I14" i="1"/>
  <c r="I15" i="1" s="1"/>
  <c r="D29" i="1"/>
  <c r="Q34" i="2"/>
  <c r="R23" i="2"/>
  <c r="Q23" i="2"/>
  <c r="R11" i="2"/>
  <c r="Q11" i="2"/>
  <c r="G27" i="2"/>
  <c r="G28" i="2"/>
  <c r="G29" i="2"/>
  <c r="G30" i="2"/>
  <c r="G31" i="2"/>
  <c r="G32" i="2"/>
  <c r="G33" i="2"/>
  <c r="G34" i="2"/>
  <c r="G26" i="2"/>
  <c r="G15" i="2"/>
  <c r="G16" i="2"/>
  <c r="G17" i="2"/>
  <c r="G18" i="2"/>
  <c r="G19" i="2"/>
  <c r="G20" i="2"/>
  <c r="G21" i="2"/>
  <c r="G22" i="2"/>
  <c r="G23" i="2"/>
  <c r="G14" i="2"/>
  <c r="G5" i="2"/>
  <c r="G6" i="2"/>
  <c r="G7" i="2"/>
  <c r="G8" i="2"/>
  <c r="G9" i="2"/>
  <c r="G10" i="2"/>
  <c r="G11" i="2"/>
  <c r="G4" i="2"/>
  <c r="M54" i="6" l="1"/>
  <c r="M47" i="6"/>
  <c r="M48" i="6"/>
  <c r="M49" i="6"/>
  <c r="M50" i="6"/>
  <c r="M51" i="6"/>
  <c r="M52" i="6"/>
  <c r="M53" i="6"/>
  <c r="M46" i="6"/>
  <c r="D54" i="6"/>
  <c r="E54" i="6"/>
  <c r="F54" i="6"/>
  <c r="G54" i="6"/>
  <c r="H54" i="6"/>
  <c r="I54" i="6"/>
  <c r="J54" i="6"/>
  <c r="K54" i="6"/>
  <c r="L54" i="6"/>
  <c r="E37" i="6"/>
  <c r="E36" i="6"/>
  <c r="P41" i="6"/>
  <c r="P40" i="6"/>
  <c r="P42" i="6" s="1"/>
  <c r="P39" i="6"/>
  <c r="E40" i="6"/>
  <c r="E41" i="6"/>
  <c r="E39" i="6"/>
  <c r="B39" i="6"/>
  <c r="P32" i="6"/>
  <c r="P31" i="6"/>
  <c r="E32" i="6"/>
  <c r="E31" i="6"/>
  <c r="B31" i="6"/>
  <c r="P29" i="6"/>
  <c r="P35" i="6"/>
  <c r="P36" i="6"/>
  <c r="P38" i="6" s="1"/>
  <c r="P37" i="6"/>
  <c r="P34" i="6"/>
  <c r="E35" i="6"/>
  <c r="E34" i="6"/>
  <c r="B34" i="6"/>
  <c r="P33" i="6"/>
  <c r="P26" i="6"/>
  <c r="P28" i="6" s="1"/>
  <c r="P30" i="6" s="1"/>
  <c r="P27" i="6"/>
  <c r="P25" i="6"/>
  <c r="E26" i="6"/>
  <c r="E27" i="6"/>
  <c r="E25" i="6"/>
  <c r="B25" i="6"/>
  <c r="P18" i="6"/>
  <c r="P19" i="6"/>
  <c r="P20" i="6"/>
  <c r="P21" i="6"/>
  <c r="P22" i="6"/>
  <c r="P24" i="6" s="1"/>
  <c r="P23" i="6"/>
  <c r="P17" i="6"/>
  <c r="E18" i="6"/>
  <c r="E19" i="6"/>
  <c r="E20" i="6"/>
  <c r="E21" i="6"/>
  <c r="E22" i="6"/>
  <c r="E23" i="6"/>
  <c r="E17" i="6"/>
  <c r="B17" i="6"/>
  <c r="P15" i="6"/>
  <c r="P14" i="6"/>
  <c r="P16" i="6" s="1"/>
  <c r="E15" i="6"/>
  <c r="B14" i="6"/>
  <c r="E14" i="6" s="1"/>
  <c r="P10" i="6"/>
  <c r="P11" i="6"/>
  <c r="P13" i="6" s="1"/>
  <c r="P12" i="6"/>
  <c r="P9" i="6"/>
  <c r="E10" i="6"/>
  <c r="E11" i="6"/>
  <c r="E12" i="6"/>
  <c r="E9" i="6"/>
  <c r="B9" i="6"/>
  <c r="P6" i="6"/>
  <c r="P8" i="6" s="1"/>
  <c r="P7" i="6"/>
  <c r="P5" i="6"/>
  <c r="E7" i="6"/>
  <c r="E6" i="6"/>
  <c r="E5" i="6"/>
  <c r="B5" i="6"/>
  <c r="N68" i="4"/>
  <c r="N58" i="4"/>
  <c r="N59" i="4"/>
  <c r="N60" i="4"/>
  <c r="N61" i="4"/>
  <c r="N62" i="4"/>
  <c r="N63" i="4"/>
  <c r="N64" i="4"/>
  <c r="N65" i="4"/>
  <c r="N66" i="4"/>
  <c r="N67" i="4"/>
  <c r="N57" i="4"/>
  <c r="M68" i="4"/>
  <c r="E68" i="4"/>
  <c r="D68" i="4"/>
  <c r="G68" i="4"/>
  <c r="H68" i="4"/>
  <c r="I68" i="4"/>
  <c r="J68" i="4"/>
  <c r="L68" i="4"/>
  <c r="F68" i="4"/>
  <c r="P50" i="4"/>
  <c r="P51" i="4"/>
  <c r="P52" i="4"/>
  <c r="P49" i="4"/>
  <c r="P53" i="4" s="1"/>
  <c r="P46" i="4"/>
  <c r="P47" i="4"/>
  <c r="P45" i="4"/>
  <c r="P41" i="4"/>
  <c r="P42" i="4"/>
  <c r="P43" i="4"/>
  <c r="P40" i="4"/>
  <c r="P35" i="4"/>
  <c r="P36" i="4"/>
  <c r="P37" i="4"/>
  <c r="P38" i="4"/>
  <c r="P34" i="4"/>
  <c r="E50" i="4"/>
  <c r="E51" i="4"/>
  <c r="E52" i="4"/>
  <c r="E49" i="4"/>
  <c r="E46" i="4"/>
  <c r="E47" i="4"/>
  <c r="E45" i="4"/>
  <c r="E41" i="4"/>
  <c r="E42" i="4"/>
  <c r="E43" i="4"/>
  <c r="E40" i="4"/>
  <c r="E36" i="4"/>
  <c r="E37" i="4"/>
  <c r="E38" i="4"/>
  <c r="E35" i="4"/>
  <c r="B49" i="4"/>
  <c r="B45" i="4"/>
  <c r="B40" i="4"/>
  <c r="B34" i="4"/>
  <c r="E34" i="4" s="1"/>
  <c r="P30" i="4"/>
  <c r="P31" i="4"/>
  <c r="P32" i="4"/>
  <c r="P29" i="4"/>
  <c r="B29" i="4"/>
  <c r="E32" i="4" s="1"/>
  <c r="P25" i="4"/>
  <c r="P26" i="4"/>
  <c r="P27" i="4"/>
  <c r="P24" i="4"/>
  <c r="B24" i="4"/>
  <c r="E27" i="4" s="1"/>
  <c r="P22" i="4"/>
  <c r="P20" i="4"/>
  <c r="P21" i="4"/>
  <c r="P19" i="4"/>
  <c r="B19" i="4"/>
  <c r="E22" i="4" s="1"/>
  <c r="P15" i="4"/>
  <c r="P16" i="4"/>
  <c r="P17" i="4"/>
  <c r="P14" i="4"/>
  <c r="P12" i="4"/>
  <c r="P11" i="4"/>
  <c r="P6" i="4"/>
  <c r="P7" i="4"/>
  <c r="P8" i="4"/>
  <c r="P10" i="4" s="1"/>
  <c r="P9" i="4"/>
  <c r="B14" i="4"/>
  <c r="E16" i="4" s="1"/>
  <c r="P5" i="4"/>
  <c r="B11" i="4"/>
  <c r="E11" i="4" s="1"/>
  <c r="B5" i="4"/>
  <c r="E8" i="4" s="1"/>
  <c r="P13" i="4" l="1"/>
  <c r="P44" i="4"/>
  <c r="P48" i="4" s="1"/>
  <c r="P39" i="4"/>
  <c r="E5" i="4"/>
  <c r="E9" i="4"/>
  <c r="E12" i="4"/>
  <c r="E15" i="4"/>
  <c r="E17" i="4"/>
  <c r="E19" i="4"/>
  <c r="E21" i="4"/>
  <c r="E26" i="4"/>
  <c r="E24" i="4"/>
  <c r="E29" i="4"/>
  <c r="E31" i="4"/>
  <c r="E7" i="4"/>
  <c r="E6" i="4"/>
  <c r="E14" i="4"/>
  <c r="E20" i="4"/>
  <c r="E25" i="4"/>
  <c r="E30" i="4"/>
  <c r="P33" i="4"/>
  <c r="P28" i="4"/>
  <c r="P23" i="4"/>
  <c r="P18" i="4"/>
  <c r="L35" i="5" l="1"/>
  <c r="L36" i="5"/>
  <c r="L37" i="5"/>
  <c r="L38" i="5"/>
  <c r="L39" i="5"/>
  <c r="L40" i="5"/>
  <c r="L41" i="5"/>
  <c r="L34" i="5"/>
  <c r="P16" i="5"/>
  <c r="P17" i="5" s="1"/>
  <c r="P15" i="5"/>
  <c r="B18" i="5"/>
  <c r="E18" i="5" s="1"/>
  <c r="P18" i="5"/>
  <c r="E19" i="5"/>
  <c r="P19" i="5"/>
  <c r="E20" i="5"/>
  <c r="P20" i="5"/>
  <c r="P22" i="5"/>
  <c r="P24" i="5"/>
  <c r="P25" i="5"/>
  <c r="B26" i="5"/>
  <c r="E26" i="5"/>
  <c r="P26" i="5"/>
  <c r="E27" i="5"/>
  <c r="P27" i="5"/>
  <c r="E28" i="5"/>
  <c r="P28" i="5"/>
  <c r="P29" i="5"/>
  <c r="B15" i="5"/>
  <c r="E16" i="5" s="1"/>
  <c r="P13" i="5"/>
  <c r="P12" i="5"/>
  <c r="B12" i="5"/>
  <c r="E13" i="5" s="1"/>
  <c r="P9" i="5"/>
  <c r="P10" i="5"/>
  <c r="P8" i="5"/>
  <c r="B8" i="5"/>
  <c r="E9" i="5" s="1"/>
  <c r="P6" i="5"/>
  <c r="P5" i="5"/>
  <c r="P7" i="5" s="1"/>
  <c r="B5" i="5"/>
  <c r="E6" i="5" s="1"/>
  <c r="O34" i="2"/>
  <c r="O33" i="2"/>
  <c r="O32" i="2"/>
  <c r="O31" i="2"/>
  <c r="O30" i="2"/>
  <c r="O29" i="2"/>
  <c r="O28" i="2"/>
  <c r="O27" i="2"/>
  <c r="O26" i="2"/>
  <c r="F34" i="2"/>
  <c r="H34" i="2" s="1"/>
  <c r="H33" i="2"/>
  <c r="F32" i="2"/>
  <c r="H32" i="2" s="1"/>
  <c r="H31" i="2"/>
  <c r="F30" i="2"/>
  <c r="H30" i="2" s="1"/>
  <c r="F29" i="2"/>
  <c r="H29" i="2" s="1"/>
  <c r="F28" i="2"/>
  <c r="H28" i="2" s="1"/>
  <c r="F27" i="2"/>
  <c r="H27" i="2" s="1"/>
  <c r="H26" i="2"/>
  <c r="O23" i="2"/>
  <c r="F23" i="2"/>
  <c r="H23" i="2" s="1"/>
  <c r="O22" i="2"/>
  <c r="H22" i="2"/>
  <c r="O21" i="2"/>
  <c r="F21" i="2"/>
  <c r="H21" i="2" s="1"/>
  <c r="O20" i="2"/>
  <c r="F20" i="2"/>
  <c r="H20" i="2" s="1"/>
  <c r="O19" i="2"/>
  <c r="H19" i="2"/>
  <c r="O18" i="2"/>
  <c r="H18" i="2"/>
  <c r="O17" i="2"/>
  <c r="F17" i="2"/>
  <c r="H17" i="2" s="1"/>
  <c r="O16" i="2"/>
  <c r="F16" i="2"/>
  <c r="H16" i="2" s="1"/>
  <c r="O15" i="2"/>
  <c r="F15" i="2"/>
  <c r="H15" i="2" s="1"/>
  <c r="O14" i="2"/>
  <c r="F14" i="2"/>
  <c r="H14" i="2" s="1"/>
  <c r="O11" i="2"/>
  <c r="F11" i="2"/>
  <c r="H11" i="2" s="1"/>
  <c r="O10" i="2"/>
  <c r="F10" i="2"/>
  <c r="H10" i="2" s="1"/>
  <c r="O9" i="2"/>
  <c r="F9" i="2"/>
  <c r="H9" i="2" s="1"/>
  <c r="O8" i="2"/>
  <c r="F8" i="2"/>
  <c r="H8" i="2" s="1"/>
  <c r="O7" i="2"/>
  <c r="F7" i="2"/>
  <c r="H7" i="2" s="1"/>
  <c r="O6" i="2"/>
  <c r="F6" i="2"/>
  <c r="H6" i="2" s="1"/>
  <c r="O5" i="2"/>
  <c r="F5" i="2"/>
  <c r="H5" i="2" s="1"/>
  <c r="O4" i="2"/>
  <c r="F4" i="2"/>
  <c r="H4" i="2" s="1"/>
  <c r="P14" i="5" l="1"/>
  <c r="E5" i="5"/>
  <c r="E8" i="5"/>
  <c r="P21" i="5"/>
  <c r="E15" i="5"/>
  <c r="E10" i="5"/>
  <c r="P11" i="5"/>
  <c r="E12" i="5"/>
</calcChain>
</file>

<file path=xl/sharedStrings.xml><?xml version="1.0" encoding="utf-8"?>
<sst xmlns="http://schemas.openxmlformats.org/spreadsheetml/2006/main" count="376" uniqueCount="90">
  <si>
    <t>Урожайность</t>
  </si>
  <si>
    <t>Образцы</t>
  </si>
  <si>
    <t>Показатели</t>
  </si>
  <si>
    <t>Зеленая масса</t>
  </si>
  <si>
    <t>Сухая масса</t>
  </si>
  <si>
    <t>Образец 1</t>
  </si>
  <si>
    <t>Образец 2</t>
  </si>
  <si>
    <t>Образец 3</t>
  </si>
  <si>
    <t>Образец 4</t>
  </si>
  <si>
    <t>Образец 5</t>
  </si>
  <si>
    <t xml:space="preserve">Образец 6 </t>
  </si>
  <si>
    <t xml:space="preserve">Образец 7 </t>
  </si>
  <si>
    <t>Образец 8</t>
  </si>
  <si>
    <t xml:space="preserve">Образец 9 </t>
  </si>
  <si>
    <t xml:space="preserve">Образец 10 </t>
  </si>
  <si>
    <t>Круг 2 Загон 1 до выпаса</t>
  </si>
  <si>
    <t>Круг 2 Загон 2 до выпаса</t>
  </si>
  <si>
    <t>Круг 2 Загон 3 до выпаса</t>
  </si>
  <si>
    <t xml:space="preserve">Образец 8 </t>
  </si>
  <si>
    <t>Проективное покрытие</t>
  </si>
  <si>
    <t>Количество пустых клетох</t>
  </si>
  <si>
    <t>общ</t>
  </si>
  <si>
    <t>% соотн п/к</t>
  </si>
  <si>
    <t>Проек. пок %</t>
  </si>
  <si>
    <t>ср</t>
  </si>
  <si>
    <t>образец 1</t>
  </si>
  <si>
    <t>образец 2</t>
  </si>
  <si>
    <t>образец 3</t>
  </si>
  <si>
    <t>образец 4</t>
  </si>
  <si>
    <t>образец 5</t>
  </si>
  <si>
    <t>образец 6</t>
  </si>
  <si>
    <t>образец 7</t>
  </si>
  <si>
    <t>образец 8</t>
  </si>
  <si>
    <t>образец 9</t>
  </si>
  <si>
    <t>образец 10</t>
  </si>
  <si>
    <t>Плотность</t>
  </si>
  <si>
    <t>Глубина</t>
  </si>
  <si>
    <t>0-10см</t>
  </si>
  <si>
    <t>10-20cм</t>
  </si>
  <si>
    <t>20-30см</t>
  </si>
  <si>
    <t>Влага</t>
  </si>
  <si>
    <t>200/300</t>
  </si>
  <si>
    <t>Круг 2 заг 1 дв</t>
  </si>
  <si>
    <t>Круг 2 заг 2 дв</t>
  </si>
  <si>
    <t>Круг 2 заг 3 дв</t>
  </si>
  <si>
    <t>Круг2 заг1 дв обр 1</t>
  </si>
  <si>
    <t>Круг2 заг2 дв обр 1</t>
  </si>
  <si>
    <t>Круг2 заг2 дв обр 2</t>
  </si>
  <si>
    <t>Круг2 заг3 дв обр 1</t>
  </si>
  <si>
    <t>Круг2 заг3 дв обр 2</t>
  </si>
  <si>
    <t>NDVI</t>
  </si>
  <si>
    <t xml:space="preserve">Образцы </t>
  </si>
  <si>
    <t>пастбищная масса, г\м2</t>
  </si>
  <si>
    <t>Растений</t>
  </si>
  <si>
    <t>Вес фракции, г</t>
  </si>
  <si>
    <t>процентное соотношение фракции, %</t>
  </si>
  <si>
    <t>Высота растений , см</t>
  </si>
  <si>
    <t>Полынь горкая (Artemísia absínthium)</t>
  </si>
  <si>
    <r>
      <t xml:space="preserve">Мятлик луговой </t>
    </r>
    <r>
      <rPr>
        <i/>
        <sz val="11"/>
        <color theme="1"/>
        <rFont val="Times New Roman"/>
        <family val="1"/>
        <charset val="204"/>
      </rPr>
      <t xml:space="preserve">(Poa pratеnsis) </t>
    </r>
  </si>
  <si>
    <r>
      <t xml:space="preserve">Овсяница валисская </t>
    </r>
    <r>
      <rPr>
        <i/>
        <sz val="11"/>
        <color theme="1"/>
        <rFont val="Times New Roman"/>
        <family val="1"/>
        <charset val="204"/>
      </rPr>
      <t>(Festuca valesiaca)</t>
    </r>
  </si>
  <si>
    <r>
      <t xml:space="preserve">Полынь обыкновенный </t>
    </r>
    <r>
      <rPr>
        <i/>
        <sz val="11"/>
        <color theme="1"/>
        <rFont val="Times New Roman"/>
        <family val="1"/>
        <charset val="204"/>
      </rPr>
      <t>(Artemisia vulgaris)</t>
    </r>
  </si>
  <si>
    <t>Вьюнок полевой (convōlvulus arvēnsis)</t>
  </si>
  <si>
    <t>Молочай острый (Euphorbia esula)</t>
  </si>
  <si>
    <t>Образец 6</t>
  </si>
  <si>
    <t>Образец 7</t>
  </si>
  <si>
    <t xml:space="preserve">Люцерна синяя  (Medicаgo satíva) </t>
  </si>
  <si>
    <t>Наименование растений</t>
  </si>
  <si>
    <r>
      <t xml:space="preserve">Кострец безостый </t>
    </r>
    <r>
      <rPr>
        <i/>
        <sz val="11"/>
        <rFont val="Times New Roman"/>
        <family val="1"/>
        <charset val="204"/>
      </rPr>
      <t>(Brоmus inеrmis) </t>
    </r>
  </si>
  <si>
    <r>
      <t xml:space="preserve">Вика </t>
    </r>
    <r>
      <rPr>
        <i/>
        <sz val="11"/>
        <color theme="1"/>
        <rFont val="Times New Roman"/>
        <family val="1"/>
        <charset val="204"/>
      </rPr>
      <t>(Vicia sativa L.)</t>
    </r>
  </si>
  <si>
    <t>Образц 1</t>
  </si>
  <si>
    <t>Круг 2 Загон 1 после выпаса</t>
  </si>
  <si>
    <r>
      <t>Люцерна жёлтая (</t>
    </r>
    <r>
      <rPr>
        <i/>
        <sz val="11"/>
        <color rgb="FF202122"/>
        <rFont val="Times New Roman"/>
        <family val="1"/>
        <charset val="204"/>
      </rPr>
      <t>Medicago falcata</t>
    </r>
    <r>
      <rPr>
        <sz val="11"/>
        <color rgb="FF202122"/>
        <rFont val="Times New Roman"/>
        <family val="1"/>
        <charset val="204"/>
      </rPr>
      <t>)</t>
    </r>
  </si>
  <si>
    <r>
      <t>Кострец безостый (</t>
    </r>
    <r>
      <rPr>
        <i/>
        <sz val="11"/>
        <color rgb="FF202122"/>
        <rFont val="Times New Roman"/>
        <family val="1"/>
        <charset val="204"/>
      </rPr>
      <t>Brōmus inērmis</t>
    </r>
    <r>
      <rPr>
        <sz val="11"/>
        <color rgb="FF202122"/>
        <rFont val="Times New Roman"/>
        <family val="1"/>
        <charset val="204"/>
      </rPr>
      <t>) </t>
    </r>
  </si>
  <si>
    <r>
      <t>Полынь белая (</t>
    </r>
    <r>
      <rPr>
        <i/>
        <sz val="11"/>
        <color theme="1"/>
        <rFont val="Times New Roman"/>
        <family val="1"/>
        <charset val="204"/>
      </rPr>
      <t>Artemisia hololeuca)</t>
    </r>
  </si>
  <si>
    <r>
      <t xml:space="preserve">Одуванчик </t>
    </r>
    <r>
      <rPr>
        <i/>
        <sz val="11"/>
        <color theme="1"/>
        <rFont val="Times New Roman"/>
        <family val="1"/>
        <charset val="204"/>
      </rPr>
      <t xml:space="preserve">(Tarxacum) </t>
    </r>
  </si>
  <si>
    <t>Подорожник большой</t>
  </si>
  <si>
    <r>
      <t>Кострец безостый (</t>
    </r>
    <r>
      <rPr>
        <i/>
        <sz val="11"/>
        <color theme="1"/>
        <rFont val="Times New Roman"/>
        <family val="1"/>
        <charset val="204"/>
      </rPr>
      <t>Brōmus inērmis</t>
    </r>
    <r>
      <rPr>
        <sz val="11"/>
        <color theme="1"/>
        <rFont val="Times New Roman"/>
        <family val="1"/>
        <charset val="204"/>
      </rPr>
      <t>) </t>
    </r>
  </si>
  <si>
    <t>вика</t>
  </si>
  <si>
    <t>Образец 9</t>
  </si>
  <si>
    <t>Образец 10</t>
  </si>
  <si>
    <r>
      <t xml:space="preserve">Подорожник большой </t>
    </r>
    <r>
      <rPr>
        <i/>
        <sz val="11"/>
        <color theme="1"/>
        <rFont val="Times New Roman"/>
        <family val="1"/>
        <charset val="204"/>
      </rPr>
      <t>(Plantágo májor)</t>
    </r>
  </si>
  <si>
    <r>
      <t xml:space="preserve">Вика </t>
    </r>
    <r>
      <rPr>
        <i/>
        <sz val="11"/>
        <color theme="1"/>
        <rFont val="Times New Roman"/>
        <family val="1"/>
        <charset val="204"/>
      </rPr>
      <t>(Vicia sativa)</t>
    </r>
  </si>
  <si>
    <r>
      <t xml:space="preserve">Вьюнок полевой </t>
    </r>
    <r>
      <rPr>
        <i/>
        <sz val="11"/>
        <color theme="1"/>
        <rFont val="Times New Roman"/>
        <family val="1"/>
        <charset val="204"/>
      </rPr>
      <t>(Сonvōlvulus arvēnsis)</t>
    </r>
  </si>
  <si>
    <r>
      <t xml:space="preserve">Полынь горкая </t>
    </r>
    <r>
      <rPr>
        <i/>
        <sz val="11"/>
        <color theme="1"/>
        <rFont val="Times New Roman"/>
        <family val="1"/>
        <charset val="204"/>
      </rPr>
      <t>(Artemísia absínthium)</t>
    </r>
  </si>
  <si>
    <t>Круг 2 Загон 2 после выпаса</t>
  </si>
  <si>
    <t>Вьюнок полевой (Сonvоlvulus arvеnsis)</t>
  </si>
  <si>
    <t>16,,5</t>
  </si>
  <si>
    <t>Круг 2 Загон 3 после выпаса</t>
  </si>
  <si>
    <t>Зеленая масса т/г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</si>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</sst>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0.0"/>
    <numFmt numFmtId="165" formatCode="_-* #,##0.0\ _₽_-;\-* #,##0.0\ _₽_-;_-* &quot;-&quot;??\ _₽_-;_-@_-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202122"/>
      <name val="Times New Roman"/>
      <family val="1"/>
      <charset val="204"/>
    </font>
    <font>
      <i/>
      <sz val="11"/>
      <color rgb="FF202122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FFFFCC"/>
      </patternFill>
    </fill>
    <fill>
      <patternFill patternType="solid">
        <fgColor theme="2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B9CDE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98">
    <xf numFmtId="0" fontId="0" fillId="0" borderId="0" xfId="0"/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/>
    <xf numFmtId="0" fontId="6" fillId="0" borderId="1" xfId="0" applyFont="1" applyBorder="1"/>
    <xf numFmtId="0" fontId="4" fillId="5" borderId="1" xfId="0" applyFont="1" applyFill="1" applyBorder="1"/>
    <xf numFmtId="2" fontId="6" fillId="0" borderId="1" xfId="0" applyNumberFormat="1" applyFont="1" applyBorder="1"/>
    <xf numFmtId="2" fontId="4" fillId="5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1" xfId="0" applyNumberFormat="1" applyBorder="1"/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9" xfId="0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43" fontId="6" fillId="0" borderId="1" xfId="0" applyNumberFormat="1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164" fontId="6" fillId="6" borderId="1" xfId="0" applyNumberFormat="1" applyFont="1" applyFill="1" applyBorder="1"/>
    <xf numFmtId="164" fontId="15" fillId="0" borderId="0" xfId="0" applyNumberFormat="1" applyFont="1"/>
    <xf numFmtId="0" fontId="15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3" fontId="0" fillId="0" borderId="0" xfId="0" applyNumberFormat="1"/>
    <xf numFmtId="43" fontId="2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43" fontId="6" fillId="0" borderId="8" xfId="1" applyFont="1" applyBorder="1" applyAlignment="1">
      <alignment horizontal="center" vertical="center"/>
    </xf>
    <xf numFmtId="43" fontId="6" fillId="0" borderId="9" xfId="1" applyFont="1" applyBorder="1" applyAlignment="1">
      <alignment horizontal="center" vertical="center"/>
    </xf>
    <xf numFmtId="43" fontId="6" fillId="0" borderId="10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22" workbookViewId="0">
      <selection activeCell="F38" sqref="F38:P40"/>
    </sheetView>
  </sheetViews>
  <sheetFormatPr defaultRowHeight="15" x14ac:dyDescent="0.25"/>
  <cols>
    <col min="1" max="1" width="12.5703125" customWidth="1"/>
    <col min="8" max="8" width="16.140625" customWidth="1"/>
    <col min="10" max="10" width="14.5703125" customWidth="1"/>
  </cols>
  <sheetData>
    <row r="1" spans="1:18" x14ac:dyDescent="0.25">
      <c r="A1" s="56" t="s">
        <v>19</v>
      </c>
      <c r="B1" s="57"/>
      <c r="C1" s="57"/>
      <c r="D1" s="57"/>
      <c r="E1" s="57"/>
      <c r="F1" s="57"/>
      <c r="G1" s="57"/>
      <c r="H1" s="57"/>
      <c r="J1" s="58" t="s">
        <v>50</v>
      </c>
      <c r="K1" s="58"/>
      <c r="L1" s="58"/>
      <c r="M1" s="58"/>
      <c r="N1" s="58"/>
      <c r="O1" s="58"/>
    </row>
    <row r="2" spans="1:18" x14ac:dyDescent="0.25">
      <c r="A2" s="59" t="s">
        <v>15</v>
      </c>
      <c r="B2" s="60"/>
      <c r="C2" s="60"/>
      <c r="D2" s="60"/>
      <c r="E2" s="60"/>
      <c r="F2" s="60"/>
      <c r="G2" s="60"/>
      <c r="H2" s="60"/>
      <c r="J2" s="61" t="s">
        <v>15</v>
      </c>
      <c r="K2" s="62"/>
      <c r="L2" s="62"/>
      <c r="M2" s="62"/>
      <c r="N2" s="62"/>
      <c r="O2" s="63"/>
    </row>
    <row r="3" spans="1:18" x14ac:dyDescent="0.25">
      <c r="A3" s="3" t="s">
        <v>1</v>
      </c>
      <c r="B3" s="64" t="s">
        <v>20</v>
      </c>
      <c r="C3" s="64"/>
      <c r="D3" s="64"/>
      <c r="E3" s="64"/>
      <c r="F3" s="4" t="s">
        <v>21</v>
      </c>
      <c r="G3" s="5" t="s">
        <v>22</v>
      </c>
      <c r="H3" s="5" t="s">
        <v>23</v>
      </c>
      <c r="J3" s="3" t="s">
        <v>1</v>
      </c>
      <c r="K3" s="65" t="s">
        <v>2</v>
      </c>
      <c r="L3" s="66"/>
      <c r="M3" s="66"/>
      <c r="N3" s="67"/>
      <c r="O3" s="4" t="s">
        <v>24</v>
      </c>
      <c r="Q3" s="43">
        <v>53.977272727272727</v>
      </c>
      <c r="R3">
        <v>0.25</v>
      </c>
    </row>
    <row r="4" spans="1:18" x14ac:dyDescent="0.25">
      <c r="A4" s="6" t="s">
        <v>25</v>
      </c>
      <c r="B4" s="6">
        <v>60</v>
      </c>
      <c r="C4" s="6">
        <v>25</v>
      </c>
      <c r="D4" s="6">
        <v>36</v>
      </c>
      <c r="E4" s="6">
        <v>41</v>
      </c>
      <c r="F4" s="7">
        <f>SUM(B4:E4)</f>
        <v>162</v>
      </c>
      <c r="G4" s="44">
        <f>(F4*100)/352</f>
        <v>46.022727272727273</v>
      </c>
      <c r="H4" s="44">
        <f>100-G4</f>
        <v>53.977272727272727</v>
      </c>
      <c r="J4" s="6" t="s">
        <v>25</v>
      </c>
      <c r="K4" s="6">
        <v>0.21</v>
      </c>
      <c r="L4" s="6">
        <v>0.23</v>
      </c>
      <c r="M4" s="6">
        <v>0.33</v>
      </c>
      <c r="N4" s="8">
        <v>0.23</v>
      </c>
      <c r="O4" s="9">
        <f>AVERAGE(K4:N4)</f>
        <v>0.25</v>
      </c>
      <c r="Q4" s="43">
        <v>50.852272727272727</v>
      </c>
      <c r="R4">
        <v>0.28249999999999997</v>
      </c>
    </row>
    <row r="5" spans="1:18" x14ac:dyDescent="0.25">
      <c r="A5" s="6" t="s">
        <v>26</v>
      </c>
      <c r="B5" s="6">
        <v>52</v>
      </c>
      <c r="C5" s="6">
        <v>44</v>
      </c>
      <c r="D5" s="6">
        <v>37</v>
      </c>
      <c r="E5" s="6">
        <v>40</v>
      </c>
      <c r="F5" s="7">
        <f t="shared" ref="F5:F11" si="0">SUM(B5:E5)</f>
        <v>173</v>
      </c>
      <c r="G5" s="44">
        <f t="shared" ref="G5:G11" si="1">(F5*100)/352</f>
        <v>49.147727272727273</v>
      </c>
      <c r="H5" s="44">
        <f t="shared" ref="H5:H34" si="2">100-G5</f>
        <v>50.852272727272727</v>
      </c>
      <c r="J5" s="6" t="s">
        <v>26</v>
      </c>
      <c r="K5" s="6">
        <v>0.3</v>
      </c>
      <c r="L5" s="8">
        <v>0.28999999999999998</v>
      </c>
      <c r="M5" s="6">
        <v>0.22</v>
      </c>
      <c r="N5" s="6">
        <v>0.32</v>
      </c>
      <c r="O5" s="9">
        <f t="shared" ref="O5:O11" si="3">AVERAGE(K5:N5)</f>
        <v>0.28249999999999997</v>
      </c>
      <c r="Q5" s="43">
        <v>62.784090909090907</v>
      </c>
      <c r="R5">
        <v>0.33250000000000002</v>
      </c>
    </row>
    <row r="6" spans="1:18" x14ac:dyDescent="0.25">
      <c r="A6" s="6" t="s">
        <v>27</v>
      </c>
      <c r="B6" s="6">
        <v>39</v>
      </c>
      <c r="C6" s="6">
        <v>29</v>
      </c>
      <c r="D6" s="6">
        <v>24</v>
      </c>
      <c r="E6" s="6">
        <v>39</v>
      </c>
      <c r="F6" s="7">
        <f t="shared" si="0"/>
        <v>131</v>
      </c>
      <c r="G6" s="44">
        <f t="shared" si="1"/>
        <v>37.215909090909093</v>
      </c>
      <c r="H6" s="44">
        <f t="shared" si="2"/>
        <v>62.784090909090907</v>
      </c>
      <c r="J6" s="6" t="s">
        <v>27</v>
      </c>
      <c r="K6" s="6">
        <v>0.37</v>
      </c>
      <c r="L6" s="6">
        <v>0.26</v>
      </c>
      <c r="M6" s="6">
        <v>0.32</v>
      </c>
      <c r="N6" s="6">
        <v>0.38</v>
      </c>
      <c r="O6" s="9">
        <f t="shared" si="3"/>
        <v>0.33250000000000002</v>
      </c>
      <c r="Q6" s="43">
        <v>61.93181818181818</v>
      </c>
      <c r="R6">
        <v>0.31</v>
      </c>
    </row>
    <row r="7" spans="1:18" x14ac:dyDescent="0.25">
      <c r="A7" s="6" t="s">
        <v>28</v>
      </c>
      <c r="B7" s="6">
        <v>44</v>
      </c>
      <c r="C7" s="6">
        <v>31</v>
      </c>
      <c r="D7" s="6">
        <v>21</v>
      </c>
      <c r="E7" s="6">
        <v>38</v>
      </c>
      <c r="F7" s="7">
        <f t="shared" si="0"/>
        <v>134</v>
      </c>
      <c r="G7" s="44">
        <f t="shared" si="1"/>
        <v>38.06818181818182</v>
      </c>
      <c r="H7" s="44">
        <f t="shared" si="2"/>
        <v>61.93181818181818</v>
      </c>
      <c r="J7" s="6" t="s">
        <v>28</v>
      </c>
      <c r="K7" s="6">
        <v>0.38</v>
      </c>
      <c r="L7" s="6">
        <v>0.4</v>
      </c>
      <c r="M7" s="6">
        <v>0.23</v>
      </c>
      <c r="N7" s="6">
        <v>0.23</v>
      </c>
      <c r="O7" s="9">
        <f t="shared" si="3"/>
        <v>0.31</v>
      </c>
      <c r="Q7" s="43">
        <v>63.920454545454547</v>
      </c>
      <c r="R7">
        <v>0.34500000000000003</v>
      </c>
    </row>
    <row r="8" spans="1:18" x14ac:dyDescent="0.25">
      <c r="A8" s="6" t="s">
        <v>29</v>
      </c>
      <c r="B8" s="6">
        <v>50</v>
      </c>
      <c r="C8" s="6">
        <v>39</v>
      </c>
      <c r="D8" s="6">
        <v>9</v>
      </c>
      <c r="E8" s="6">
        <v>29</v>
      </c>
      <c r="F8" s="7">
        <f t="shared" si="0"/>
        <v>127</v>
      </c>
      <c r="G8" s="44">
        <f t="shared" si="1"/>
        <v>36.079545454545453</v>
      </c>
      <c r="H8" s="44">
        <f t="shared" si="2"/>
        <v>63.920454545454547</v>
      </c>
      <c r="J8" s="6" t="s">
        <v>29</v>
      </c>
      <c r="K8" s="6">
        <v>0.42</v>
      </c>
      <c r="L8" s="6">
        <v>0.35</v>
      </c>
      <c r="M8" s="6">
        <v>0.28999999999999998</v>
      </c>
      <c r="N8" s="6">
        <v>0.32</v>
      </c>
      <c r="O8" s="9">
        <f t="shared" si="3"/>
        <v>0.34500000000000003</v>
      </c>
      <c r="Q8" s="43">
        <v>58.522727272727273</v>
      </c>
      <c r="R8">
        <v>0.35749999999999993</v>
      </c>
    </row>
    <row r="9" spans="1:18" x14ac:dyDescent="0.25">
      <c r="A9" s="6" t="s">
        <v>30</v>
      </c>
      <c r="B9" s="6">
        <v>54</v>
      </c>
      <c r="C9" s="6">
        <v>30</v>
      </c>
      <c r="D9" s="6">
        <v>25</v>
      </c>
      <c r="E9" s="6">
        <v>37</v>
      </c>
      <c r="F9" s="7">
        <f t="shared" si="0"/>
        <v>146</v>
      </c>
      <c r="G9" s="44">
        <f t="shared" si="1"/>
        <v>41.477272727272727</v>
      </c>
      <c r="H9" s="44">
        <f t="shared" si="2"/>
        <v>58.522727272727273</v>
      </c>
      <c r="J9" s="6" t="s">
        <v>30</v>
      </c>
      <c r="K9" s="6">
        <v>0.37</v>
      </c>
      <c r="L9" s="6">
        <v>0.34</v>
      </c>
      <c r="M9" s="6">
        <v>0.36</v>
      </c>
      <c r="N9" s="6">
        <v>0.36</v>
      </c>
      <c r="O9" s="9">
        <f t="shared" si="3"/>
        <v>0.35749999999999993</v>
      </c>
      <c r="Q9" s="43">
        <v>60.795454545454547</v>
      </c>
      <c r="R9">
        <v>0.38500000000000001</v>
      </c>
    </row>
    <row r="10" spans="1:18" x14ac:dyDescent="0.25">
      <c r="A10" s="6" t="s">
        <v>31</v>
      </c>
      <c r="B10" s="6">
        <v>44</v>
      </c>
      <c r="C10" s="6">
        <v>36</v>
      </c>
      <c r="D10" s="6">
        <v>25</v>
      </c>
      <c r="E10" s="6">
        <v>33</v>
      </c>
      <c r="F10" s="7">
        <f t="shared" si="0"/>
        <v>138</v>
      </c>
      <c r="G10" s="44">
        <f t="shared" si="1"/>
        <v>39.204545454545453</v>
      </c>
      <c r="H10" s="44">
        <f t="shared" si="2"/>
        <v>60.795454545454547</v>
      </c>
      <c r="J10" s="6" t="s">
        <v>31</v>
      </c>
      <c r="K10" s="6">
        <v>0.47</v>
      </c>
      <c r="L10" s="6">
        <v>0.38</v>
      </c>
      <c r="M10" s="8">
        <v>0.39</v>
      </c>
      <c r="N10" s="6">
        <v>0.3</v>
      </c>
      <c r="O10" s="9">
        <f t="shared" si="3"/>
        <v>0.38500000000000001</v>
      </c>
      <c r="Q10" s="43">
        <v>59.090909090909093</v>
      </c>
      <c r="R10">
        <v>0.26</v>
      </c>
    </row>
    <row r="11" spans="1:18" x14ac:dyDescent="0.25">
      <c r="A11" s="6" t="s">
        <v>32</v>
      </c>
      <c r="B11" s="6">
        <v>43</v>
      </c>
      <c r="C11" s="6">
        <v>29</v>
      </c>
      <c r="D11" s="6">
        <v>28</v>
      </c>
      <c r="E11" s="6">
        <v>44</v>
      </c>
      <c r="F11" s="7">
        <f t="shared" si="0"/>
        <v>144</v>
      </c>
      <c r="G11" s="44">
        <f t="shared" si="1"/>
        <v>40.909090909090907</v>
      </c>
      <c r="H11" s="44">
        <f t="shared" si="2"/>
        <v>59.090909090909093</v>
      </c>
      <c r="J11" s="6" t="s">
        <v>32</v>
      </c>
      <c r="K11" s="6">
        <v>0.24</v>
      </c>
      <c r="L11" s="6">
        <v>0.27</v>
      </c>
      <c r="M11" s="6">
        <v>0.25</v>
      </c>
      <c r="N11" s="6">
        <v>0.28000000000000003</v>
      </c>
      <c r="O11" s="9">
        <f t="shared" si="3"/>
        <v>0.26</v>
      </c>
      <c r="Q11" s="45">
        <f>AVERAGE(Q3:Q10)</f>
        <v>58.984375</v>
      </c>
      <c r="R11" s="46">
        <f>AVERAGE(R3:R10)</f>
        <v>0.3153125</v>
      </c>
    </row>
    <row r="12" spans="1:18" x14ac:dyDescent="0.25">
      <c r="A12" s="59" t="s">
        <v>16</v>
      </c>
      <c r="B12" s="60"/>
      <c r="C12" s="60"/>
      <c r="D12" s="60"/>
      <c r="E12" s="60"/>
      <c r="F12" s="60"/>
      <c r="G12" s="60"/>
      <c r="H12" s="60"/>
      <c r="J12" s="61" t="s">
        <v>16</v>
      </c>
      <c r="K12" s="62"/>
      <c r="L12" s="62"/>
      <c r="M12" s="62"/>
      <c r="N12" s="62"/>
      <c r="O12" s="63"/>
    </row>
    <row r="13" spans="1:18" x14ac:dyDescent="0.25">
      <c r="A13" s="3" t="s">
        <v>1</v>
      </c>
      <c r="B13" s="64" t="s">
        <v>20</v>
      </c>
      <c r="C13" s="64"/>
      <c r="D13" s="64"/>
      <c r="E13" s="64"/>
      <c r="F13" s="4" t="s">
        <v>21</v>
      </c>
      <c r="G13" s="5" t="s">
        <v>22</v>
      </c>
      <c r="H13" s="5" t="s">
        <v>23</v>
      </c>
      <c r="J13" s="3" t="s">
        <v>1</v>
      </c>
      <c r="K13" s="65" t="s">
        <v>2</v>
      </c>
      <c r="L13" s="66"/>
      <c r="M13" s="66"/>
      <c r="N13" s="67"/>
      <c r="O13" s="4" t="s">
        <v>24</v>
      </c>
      <c r="Q13">
        <v>68.465909090909093</v>
      </c>
      <c r="R13">
        <v>0.44</v>
      </c>
    </row>
    <row r="14" spans="1:18" x14ac:dyDescent="0.25">
      <c r="A14" s="6" t="s">
        <v>25</v>
      </c>
      <c r="B14" s="6">
        <v>29</v>
      </c>
      <c r="C14" s="6">
        <v>33</v>
      </c>
      <c r="D14" s="6">
        <v>24</v>
      </c>
      <c r="E14" s="6">
        <v>25</v>
      </c>
      <c r="F14" s="7">
        <f>SUM(B14:E14)</f>
        <v>111</v>
      </c>
      <c r="G14" s="44">
        <f>(F14*100)/352</f>
        <v>31.53409090909091</v>
      </c>
      <c r="H14" s="44">
        <f t="shared" si="2"/>
        <v>68.465909090909093</v>
      </c>
      <c r="J14" s="6" t="s">
        <v>25</v>
      </c>
      <c r="K14" s="6">
        <v>0.46</v>
      </c>
      <c r="L14" s="8">
        <v>0.45</v>
      </c>
      <c r="M14" s="6">
        <v>0.43</v>
      </c>
      <c r="N14" s="6">
        <v>0.42</v>
      </c>
      <c r="O14" s="9">
        <f>AVERAGE(K14:N14)</f>
        <v>0.44</v>
      </c>
      <c r="Q14">
        <v>61.079545454545453</v>
      </c>
      <c r="R14">
        <v>0.23749999999999999</v>
      </c>
    </row>
    <row r="15" spans="1:18" x14ac:dyDescent="0.25">
      <c r="A15" s="6" t="s">
        <v>26</v>
      </c>
      <c r="B15" s="6">
        <v>36</v>
      </c>
      <c r="C15" s="6">
        <v>29</v>
      </c>
      <c r="D15" s="6">
        <v>23</v>
      </c>
      <c r="E15" s="6">
        <v>49</v>
      </c>
      <c r="F15" s="7">
        <f t="shared" ref="F15:F23" si="4">SUM(B15:E15)</f>
        <v>137</v>
      </c>
      <c r="G15" s="44">
        <f t="shared" ref="G15:G23" si="5">(F15*100)/352</f>
        <v>38.920454545454547</v>
      </c>
      <c r="H15" s="44">
        <f t="shared" si="2"/>
        <v>61.079545454545453</v>
      </c>
      <c r="J15" s="6" t="s">
        <v>26</v>
      </c>
      <c r="K15" s="6">
        <v>0.27</v>
      </c>
      <c r="L15" s="8">
        <v>0.28000000000000003</v>
      </c>
      <c r="M15" s="6">
        <v>0.19</v>
      </c>
      <c r="N15" s="6">
        <v>0.21</v>
      </c>
      <c r="O15" s="9">
        <f t="shared" ref="O15:O23" si="6">AVERAGE(K15:N15)</f>
        <v>0.23749999999999999</v>
      </c>
      <c r="Q15">
        <v>54.261363636363633</v>
      </c>
      <c r="R15">
        <v>0.35</v>
      </c>
    </row>
    <row r="16" spans="1:18" x14ac:dyDescent="0.25">
      <c r="A16" s="6" t="s">
        <v>27</v>
      </c>
      <c r="B16" s="6">
        <v>48</v>
      </c>
      <c r="C16" s="6">
        <v>43</v>
      </c>
      <c r="D16" s="6">
        <v>43</v>
      </c>
      <c r="E16" s="6">
        <v>27</v>
      </c>
      <c r="F16" s="7">
        <f t="shared" si="4"/>
        <v>161</v>
      </c>
      <c r="G16" s="44">
        <f t="shared" si="5"/>
        <v>45.738636363636367</v>
      </c>
      <c r="H16" s="44">
        <f t="shared" si="2"/>
        <v>54.261363636363633</v>
      </c>
      <c r="J16" s="6" t="s">
        <v>27</v>
      </c>
      <c r="K16" s="6">
        <v>0.39</v>
      </c>
      <c r="L16" s="6">
        <v>0.33</v>
      </c>
      <c r="M16" s="6">
        <v>0.35</v>
      </c>
      <c r="N16" s="6">
        <v>0.33</v>
      </c>
      <c r="O16" s="9">
        <f t="shared" si="6"/>
        <v>0.35</v>
      </c>
      <c r="Q16">
        <v>64.77272727272728</v>
      </c>
      <c r="R16">
        <v>0.39</v>
      </c>
    </row>
    <row r="17" spans="1:18" x14ac:dyDescent="0.25">
      <c r="A17" s="6" t="s">
        <v>28</v>
      </c>
      <c r="B17" s="6">
        <v>36</v>
      </c>
      <c r="C17" s="6">
        <v>27</v>
      </c>
      <c r="D17" s="6">
        <v>27</v>
      </c>
      <c r="E17" s="6">
        <v>34</v>
      </c>
      <c r="F17" s="7">
        <f t="shared" si="4"/>
        <v>124</v>
      </c>
      <c r="G17" s="44">
        <f t="shared" si="5"/>
        <v>35.227272727272727</v>
      </c>
      <c r="H17" s="44">
        <f t="shared" si="2"/>
        <v>64.77272727272728</v>
      </c>
      <c r="J17" s="6" t="s">
        <v>28</v>
      </c>
      <c r="K17" s="6">
        <v>0.33</v>
      </c>
      <c r="L17" s="6">
        <v>0.38</v>
      </c>
      <c r="M17" s="6">
        <v>0.39</v>
      </c>
      <c r="N17" s="6">
        <v>0.46</v>
      </c>
      <c r="O17" s="9">
        <f t="shared" si="6"/>
        <v>0.39</v>
      </c>
      <c r="Q17">
        <v>69.318181818181813</v>
      </c>
      <c r="R17">
        <v>0.30000000000000004</v>
      </c>
    </row>
    <row r="18" spans="1:18" x14ac:dyDescent="0.25">
      <c r="A18" s="6" t="s">
        <v>29</v>
      </c>
      <c r="B18" s="6"/>
      <c r="C18" s="6"/>
      <c r="D18" s="6"/>
      <c r="E18" s="6"/>
      <c r="F18" s="7">
        <v>108</v>
      </c>
      <c r="G18" s="44">
        <f t="shared" si="5"/>
        <v>30.681818181818183</v>
      </c>
      <c r="H18" s="44">
        <f t="shared" si="2"/>
        <v>69.318181818181813</v>
      </c>
      <c r="J18" s="6" t="s">
        <v>29</v>
      </c>
      <c r="K18" s="6">
        <v>0.24</v>
      </c>
      <c r="L18" s="8">
        <v>0.22</v>
      </c>
      <c r="M18" s="8">
        <v>0.34</v>
      </c>
      <c r="N18" s="6">
        <v>0.4</v>
      </c>
      <c r="O18" s="9">
        <f t="shared" si="6"/>
        <v>0.30000000000000004</v>
      </c>
      <c r="Q18">
        <v>66.193181818181813</v>
      </c>
      <c r="R18">
        <v>0.32</v>
      </c>
    </row>
    <row r="19" spans="1:18" x14ac:dyDescent="0.25">
      <c r="A19" s="6" t="s">
        <v>30</v>
      </c>
      <c r="B19" s="6"/>
      <c r="C19" s="6"/>
      <c r="D19" s="6"/>
      <c r="E19" s="6"/>
      <c r="F19" s="7">
        <v>119</v>
      </c>
      <c r="G19" s="44">
        <f t="shared" si="5"/>
        <v>33.80681818181818</v>
      </c>
      <c r="H19" s="44">
        <f t="shared" si="2"/>
        <v>66.193181818181813</v>
      </c>
      <c r="J19" s="6" t="s">
        <v>30</v>
      </c>
      <c r="K19" s="6">
        <v>0.33</v>
      </c>
      <c r="L19" s="6">
        <v>0.28000000000000003</v>
      </c>
      <c r="M19" s="6">
        <v>0.35</v>
      </c>
      <c r="N19" s="6">
        <v>0.32</v>
      </c>
      <c r="O19" s="9">
        <f t="shared" si="6"/>
        <v>0.32</v>
      </c>
      <c r="Q19">
        <v>57.670454545454547</v>
      </c>
      <c r="R19">
        <v>0.40749999999999997</v>
      </c>
    </row>
    <row r="20" spans="1:18" x14ac:dyDescent="0.25">
      <c r="A20" s="6" t="s">
        <v>31</v>
      </c>
      <c r="B20" s="6">
        <v>45</v>
      </c>
      <c r="C20" s="6">
        <v>37</v>
      </c>
      <c r="D20" s="6">
        <v>30</v>
      </c>
      <c r="E20" s="6">
        <v>37</v>
      </c>
      <c r="F20" s="7">
        <f t="shared" si="4"/>
        <v>149</v>
      </c>
      <c r="G20" s="44">
        <f t="shared" si="5"/>
        <v>42.329545454545453</v>
      </c>
      <c r="H20" s="44">
        <f t="shared" si="2"/>
        <v>57.670454545454547</v>
      </c>
      <c r="J20" s="6" t="s">
        <v>31</v>
      </c>
      <c r="K20" s="6">
        <v>0.37</v>
      </c>
      <c r="L20" s="6">
        <v>0.41</v>
      </c>
      <c r="M20" s="8">
        <v>0.46</v>
      </c>
      <c r="N20" s="6">
        <v>0.39</v>
      </c>
      <c r="O20" s="9">
        <f t="shared" si="6"/>
        <v>0.40749999999999997</v>
      </c>
      <c r="Q20">
        <v>78.125</v>
      </c>
      <c r="R20">
        <v>0.39749999999999996</v>
      </c>
    </row>
    <row r="21" spans="1:18" x14ac:dyDescent="0.25">
      <c r="A21" s="6" t="s">
        <v>32</v>
      </c>
      <c r="B21" s="6">
        <v>19</v>
      </c>
      <c r="C21" s="6">
        <v>18</v>
      </c>
      <c r="D21" s="6">
        <v>11</v>
      </c>
      <c r="E21" s="6">
        <v>29</v>
      </c>
      <c r="F21" s="7">
        <f t="shared" si="4"/>
        <v>77</v>
      </c>
      <c r="G21" s="44">
        <f t="shared" si="5"/>
        <v>21.875</v>
      </c>
      <c r="H21" s="44">
        <f t="shared" si="2"/>
        <v>78.125</v>
      </c>
      <c r="J21" s="6" t="s">
        <v>32</v>
      </c>
      <c r="K21" s="6">
        <v>0.43</v>
      </c>
      <c r="L21" s="6">
        <v>0.4</v>
      </c>
      <c r="M21" s="6">
        <v>0.38</v>
      </c>
      <c r="N21" s="6">
        <v>0.38</v>
      </c>
      <c r="O21" s="9">
        <f t="shared" si="6"/>
        <v>0.39749999999999996</v>
      </c>
      <c r="Q21">
        <v>58.80681818181818</v>
      </c>
      <c r="R21">
        <v>0.28000000000000003</v>
      </c>
    </row>
    <row r="22" spans="1:18" x14ac:dyDescent="0.25">
      <c r="A22" s="6" t="s">
        <v>33</v>
      </c>
      <c r="B22" s="6"/>
      <c r="C22" s="6"/>
      <c r="D22" s="6"/>
      <c r="E22" s="6"/>
      <c r="F22" s="7">
        <v>145</v>
      </c>
      <c r="G22" s="44">
        <f t="shared" si="5"/>
        <v>41.19318181818182</v>
      </c>
      <c r="H22" s="44">
        <f t="shared" si="2"/>
        <v>58.80681818181818</v>
      </c>
      <c r="J22" s="6" t="s">
        <v>33</v>
      </c>
      <c r="K22" s="6">
        <v>0.23</v>
      </c>
      <c r="L22" s="8">
        <v>0.32</v>
      </c>
      <c r="M22" s="6">
        <v>0.28999999999999998</v>
      </c>
      <c r="N22" s="6">
        <v>0.28000000000000003</v>
      </c>
      <c r="O22" s="9">
        <f t="shared" si="6"/>
        <v>0.28000000000000003</v>
      </c>
      <c r="Q22">
        <v>68.181818181818187</v>
      </c>
      <c r="R22">
        <v>0.34750000000000003</v>
      </c>
    </row>
    <row r="23" spans="1:18" x14ac:dyDescent="0.25">
      <c r="A23" s="6" t="s">
        <v>34</v>
      </c>
      <c r="B23" s="6">
        <v>32</v>
      </c>
      <c r="C23" s="6">
        <v>24</v>
      </c>
      <c r="D23" s="6">
        <v>26</v>
      </c>
      <c r="E23" s="6">
        <v>30</v>
      </c>
      <c r="F23" s="7">
        <f t="shared" si="4"/>
        <v>112</v>
      </c>
      <c r="G23" s="44">
        <f t="shared" si="5"/>
        <v>31.818181818181817</v>
      </c>
      <c r="H23" s="44">
        <f t="shared" si="2"/>
        <v>68.181818181818187</v>
      </c>
      <c r="J23" s="6" t="s">
        <v>34</v>
      </c>
      <c r="K23" s="8">
        <v>0.36</v>
      </c>
      <c r="L23" s="6">
        <v>0.28999999999999998</v>
      </c>
      <c r="M23" s="8">
        <v>0.34</v>
      </c>
      <c r="N23" s="6">
        <v>0.4</v>
      </c>
      <c r="O23" s="9">
        <f t="shared" si="6"/>
        <v>0.34750000000000003</v>
      </c>
      <c r="Q23" s="46">
        <f>AVERAGE(Q13:Q22)</f>
        <v>64.6875</v>
      </c>
      <c r="R23" s="46">
        <f>AVERAGE(R13:R22)</f>
        <v>0.34700000000000009</v>
      </c>
    </row>
    <row r="24" spans="1:18" x14ac:dyDescent="0.25">
      <c r="A24" s="61" t="s">
        <v>17</v>
      </c>
      <c r="B24" s="62"/>
      <c r="C24" s="62"/>
      <c r="D24" s="62"/>
      <c r="E24" s="62"/>
      <c r="F24" s="62"/>
      <c r="G24" s="62"/>
      <c r="H24" s="63"/>
      <c r="J24" s="61" t="s">
        <v>17</v>
      </c>
      <c r="K24" s="62"/>
      <c r="L24" s="62"/>
      <c r="M24" s="62"/>
      <c r="N24" s="62"/>
      <c r="O24" s="63"/>
    </row>
    <row r="25" spans="1:18" x14ac:dyDescent="0.25">
      <c r="A25" s="3" t="s">
        <v>1</v>
      </c>
      <c r="B25" s="64" t="s">
        <v>20</v>
      </c>
      <c r="C25" s="64"/>
      <c r="D25" s="64"/>
      <c r="E25" s="64"/>
      <c r="F25" s="4" t="s">
        <v>21</v>
      </c>
      <c r="G25" s="5" t="s">
        <v>22</v>
      </c>
      <c r="H25" s="5" t="s">
        <v>23</v>
      </c>
      <c r="J25" s="3" t="s">
        <v>1</v>
      </c>
      <c r="K25" s="65" t="s">
        <v>2</v>
      </c>
      <c r="L25" s="66"/>
      <c r="M25" s="66"/>
      <c r="N25" s="67"/>
      <c r="O25" s="4" t="s">
        <v>24</v>
      </c>
      <c r="Q25" s="43">
        <v>50</v>
      </c>
    </row>
    <row r="26" spans="1:18" x14ac:dyDescent="0.25">
      <c r="A26" s="6" t="s">
        <v>25</v>
      </c>
      <c r="B26" s="6"/>
      <c r="C26" s="6"/>
      <c r="D26" s="6"/>
      <c r="E26" s="6"/>
      <c r="F26" s="7">
        <v>176</v>
      </c>
      <c r="G26" s="44">
        <f>(F26*100)/352</f>
        <v>50</v>
      </c>
      <c r="H26" s="44">
        <f t="shared" si="2"/>
        <v>50</v>
      </c>
      <c r="J26" s="6" t="s">
        <v>25</v>
      </c>
      <c r="K26" s="6">
        <v>0.31</v>
      </c>
      <c r="L26" s="8">
        <v>0.34</v>
      </c>
      <c r="M26" s="6">
        <v>0.32</v>
      </c>
      <c r="N26" s="6">
        <v>0.35</v>
      </c>
      <c r="O26" s="9">
        <f>AVERAGE(K26:N26)</f>
        <v>0.32999999999999996</v>
      </c>
      <c r="Q26" s="43">
        <v>49.43181818181818</v>
      </c>
    </row>
    <row r="27" spans="1:18" x14ac:dyDescent="0.25">
      <c r="A27" s="6" t="s">
        <v>26</v>
      </c>
      <c r="B27" s="6">
        <v>41</v>
      </c>
      <c r="C27" s="6">
        <v>33</v>
      </c>
      <c r="D27" s="6">
        <v>64</v>
      </c>
      <c r="E27" s="6">
        <v>40</v>
      </c>
      <c r="F27" s="7">
        <f t="shared" ref="F27:F34" si="7">SUM(B27:E27)</f>
        <v>178</v>
      </c>
      <c r="G27" s="44">
        <f t="shared" ref="G27:G34" si="8">(F27*100)/352</f>
        <v>50.56818181818182</v>
      </c>
      <c r="H27" s="44">
        <f t="shared" si="2"/>
        <v>49.43181818181818</v>
      </c>
      <c r="J27" s="6" t="s">
        <v>26</v>
      </c>
      <c r="K27" s="6">
        <v>0.28000000000000003</v>
      </c>
      <c r="L27" s="8">
        <v>0.36</v>
      </c>
      <c r="M27" s="6">
        <v>0.35</v>
      </c>
      <c r="N27" s="6">
        <v>0.35</v>
      </c>
      <c r="O27" s="9">
        <f t="shared" ref="O27:O34" si="9">AVERAGE(K27:N27)</f>
        <v>0.33499999999999996</v>
      </c>
      <c r="Q27" s="43">
        <v>53.977272727272727</v>
      </c>
    </row>
    <row r="28" spans="1:18" x14ac:dyDescent="0.25">
      <c r="A28" s="6" t="s">
        <v>27</v>
      </c>
      <c r="B28" s="6">
        <v>55</v>
      </c>
      <c r="C28" s="6">
        <v>11</v>
      </c>
      <c r="D28" s="6">
        <v>43</v>
      </c>
      <c r="E28" s="6">
        <v>53</v>
      </c>
      <c r="F28" s="7">
        <f t="shared" si="7"/>
        <v>162</v>
      </c>
      <c r="G28" s="44">
        <f t="shared" si="8"/>
        <v>46.022727272727273</v>
      </c>
      <c r="H28" s="44">
        <f t="shared" si="2"/>
        <v>53.977272727272727</v>
      </c>
      <c r="J28" s="6" t="s">
        <v>27</v>
      </c>
      <c r="K28" s="6">
        <v>0.35</v>
      </c>
      <c r="L28" s="6">
        <v>0.33</v>
      </c>
      <c r="M28" s="6">
        <v>0.25</v>
      </c>
      <c r="N28" s="6">
        <v>0.28000000000000003</v>
      </c>
      <c r="O28" s="9">
        <f t="shared" si="9"/>
        <v>0.30249999999999999</v>
      </c>
      <c r="Q28" s="43">
        <v>67.329545454545453</v>
      </c>
    </row>
    <row r="29" spans="1:18" x14ac:dyDescent="0.25">
      <c r="A29" s="6" t="s">
        <v>28</v>
      </c>
      <c r="B29" s="6">
        <v>36</v>
      </c>
      <c r="C29" s="6">
        <v>37</v>
      </c>
      <c r="D29" s="6">
        <v>25</v>
      </c>
      <c r="E29" s="6">
        <v>17</v>
      </c>
      <c r="F29" s="7">
        <f t="shared" si="7"/>
        <v>115</v>
      </c>
      <c r="G29" s="44">
        <f t="shared" si="8"/>
        <v>32.670454545454547</v>
      </c>
      <c r="H29" s="44">
        <f t="shared" si="2"/>
        <v>67.329545454545453</v>
      </c>
      <c r="J29" s="6" t="s">
        <v>28</v>
      </c>
      <c r="K29" s="6">
        <v>0.45</v>
      </c>
      <c r="L29" s="6">
        <v>0.48</v>
      </c>
      <c r="M29" s="6">
        <v>0.34</v>
      </c>
      <c r="N29" s="6">
        <v>0.35</v>
      </c>
      <c r="O29" s="9">
        <f t="shared" si="9"/>
        <v>0.40500000000000003</v>
      </c>
      <c r="Q29" s="43">
        <v>47.159090909090907</v>
      </c>
    </row>
    <row r="30" spans="1:18" x14ac:dyDescent="0.25">
      <c r="A30" s="6" t="s">
        <v>29</v>
      </c>
      <c r="B30" s="6">
        <v>41</v>
      </c>
      <c r="C30" s="6">
        <v>42</v>
      </c>
      <c r="D30" s="6">
        <v>50</v>
      </c>
      <c r="E30" s="6">
        <v>53</v>
      </c>
      <c r="F30" s="7">
        <f t="shared" si="7"/>
        <v>186</v>
      </c>
      <c r="G30" s="44">
        <f t="shared" si="8"/>
        <v>52.840909090909093</v>
      </c>
      <c r="H30" s="44">
        <f t="shared" si="2"/>
        <v>47.159090909090907</v>
      </c>
      <c r="J30" s="6" t="s">
        <v>29</v>
      </c>
      <c r="K30" s="6">
        <v>0.48</v>
      </c>
      <c r="L30" s="8">
        <v>0.5</v>
      </c>
      <c r="M30" s="8">
        <v>0.45</v>
      </c>
      <c r="N30" s="6">
        <v>0.52</v>
      </c>
      <c r="O30" s="9">
        <f t="shared" si="9"/>
        <v>0.48749999999999999</v>
      </c>
      <c r="Q30" s="43">
        <v>57.954545454545453</v>
      </c>
    </row>
    <row r="31" spans="1:18" x14ac:dyDescent="0.25">
      <c r="A31" s="6" t="s">
        <v>30</v>
      </c>
      <c r="B31" s="6"/>
      <c r="C31" s="6"/>
      <c r="D31" s="6"/>
      <c r="E31" s="6"/>
      <c r="F31" s="7">
        <v>148</v>
      </c>
      <c r="G31" s="44">
        <f t="shared" si="8"/>
        <v>42.045454545454547</v>
      </c>
      <c r="H31" s="44">
        <f t="shared" si="2"/>
        <v>57.954545454545453</v>
      </c>
      <c r="J31" s="6" t="s">
        <v>30</v>
      </c>
      <c r="K31" s="6">
        <v>0.34</v>
      </c>
      <c r="L31" s="6">
        <v>0.31</v>
      </c>
      <c r="M31" s="6">
        <v>0.37</v>
      </c>
      <c r="N31" s="6">
        <v>0.36</v>
      </c>
      <c r="O31" s="9">
        <f t="shared" si="9"/>
        <v>0.34499999999999997</v>
      </c>
      <c r="Q31" s="43">
        <v>38.636363636363633</v>
      </c>
    </row>
    <row r="32" spans="1:18" x14ac:dyDescent="0.25">
      <c r="A32" s="6" t="s">
        <v>31</v>
      </c>
      <c r="B32" s="6">
        <v>58</v>
      </c>
      <c r="C32" s="6">
        <v>62</v>
      </c>
      <c r="D32" s="6">
        <v>47</v>
      </c>
      <c r="E32" s="6">
        <v>49</v>
      </c>
      <c r="F32" s="7">
        <f t="shared" si="7"/>
        <v>216</v>
      </c>
      <c r="G32" s="44">
        <f t="shared" si="8"/>
        <v>61.363636363636367</v>
      </c>
      <c r="H32" s="44">
        <f t="shared" si="2"/>
        <v>38.636363636363633</v>
      </c>
      <c r="J32" s="6" t="s">
        <v>31</v>
      </c>
      <c r="K32" s="6">
        <v>0.28999999999999998</v>
      </c>
      <c r="L32" s="6">
        <v>0.25</v>
      </c>
      <c r="M32" s="8">
        <v>0.36</v>
      </c>
      <c r="N32" s="6">
        <v>0.47</v>
      </c>
      <c r="O32" s="9">
        <f t="shared" si="9"/>
        <v>0.34250000000000003</v>
      </c>
      <c r="Q32" s="43">
        <v>44.886363636363633</v>
      </c>
    </row>
    <row r="33" spans="1:17" x14ac:dyDescent="0.25">
      <c r="A33" s="6" t="s">
        <v>32</v>
      </c>
      <c r="B33" s="6"/>
      <c r="C33" s="6"/>
      <c r="D33" s="6"/>
      <c r="E33" s="6"/>
      <c r="F33" s="7">
        <v>194</v>
      </c>
      <c r="G33" s="44">
        <f t="shared" si="8"/>
        <v>55.113636363636367</v>
      </c>
      <c r="H33" s="44">
        <f t="shared" si="2"/>
        <v>44.886363636363633</v>
      </c>
      <c r="J33" s="6" t="s">
        <v>32</v>
      </c>
      <c r="K33" s="6">
        <v>0.31</v>
      </c>
      <c r="L33" s="6">
        <v>0.4</v>
      </c>
      <c r="M33" s="6">
        <v>0.36</v>
      </c>
      <c r="N33" s="6">
        <v>0.3</v>
      </c>
      <c r="O33" s="9">
        <f t="shared" si="9"/>
        <v>0.34249999999999997</v>
      </c>
      <c r="Q33" s="43">
        <v>45.454545454545453</v>
      </c>
    </row>
    <row r="34" spans="1:17" x14ac:dyDescent="0.25">
      <c r="A34" s="6" t="s">
        <v>33</v>
      </c>
      <c r="B34" s="6">
        <v>94</v>
      </c>
      <c r="C34" s="6">
        <v>37</v>
      </c>
      <c r="D34" s="6">
        <v>61</v>
      </c>
      <c r="E34" s="6"/>
      <c r="F34" s="7">
        <f t="shared" si="7"/>
        <v>192</v>
      </c>
      <c r="G34" s="44">
        <f t="shared" si="8"/>
        <v>54.545454545454547</v>
      </c>
      <c r="H34" s="44">
        <f t="shared" si="2"/>
        <v>45.454545454545453</v>
      </c>
      <c r="J34" s="6" t="s">
        <v>33</v>
      </c>
      <c r="K34" s="6"/>
      <c r="L34" s="8"/>
      <c r="M34" s="6"/>
      <c r="N34" s="6"/>
      <c r="O34" s="9" t="e">
        <f t="shared" si="9"/>
        <v>#DIV/0!</v>
      </c>
      <c r="Q34" s="43">
        <f>AVERAGE(Q25:Q33)</f>
        <v>50.536616161616152</v>
      </c>
    </row>
    <row r="38" spans="1:17" x14ac:dyDescent="0.25">
      <c r="A38" s="43">
        <v>53.977272727272727</v>
      </c>
      <c r="B38" s="43">
        <v>68.465909090909093</v>
      </c>
      <c r="C38" s="43">
        <v>50</v>
      </c>
      <c r="F38" s="43">
        <v>53.977272727272727</v>
      </c>
      <c r="G38" s="43">
        <v>50.852272727272727</v>
      </c>
      <c r="H38" s="43">
        <v>62.784090909090907</v>
      </c>
      <c r="I38" s="43">
        <v>61.93181818181818</v>
      </c>
      <c r="J38" s="43">
        <v>63.920454545454547</v>
      </c>
      <c r="K38" s="43">
        <v>58.522727272727273</v>
      </c>
      <c r="L38" s="43">
        <v>60.795454545454547</v>
      </c>
      <c r="M38" s="43">
        <v>59.090909090909093</v>
      </c>
      <c r="N38">
        <v>60.5</v>
      </c>
      <c r="O38">
        <v>58</v>
      </c>
      <c r="P38" s="43">
        <f>AVERAGE(F38:O38)</f>
        <v>59.037500000000001</v>
      </c>
    </row>
    <row r="39" spans="1:17" x14ac:dyDescent="0.25">
      <c r="A39" s="43">
        <v>50.852272727272727</v>
      </c>
      <c r="B39" s="43">
        <v>61.079545454545453</v>
      </c>
      <c r="C39" s="43">
        <v>49.43181818181818</v>
      </c>
      <c r="F39" s="43">
        <v>68.465909090909093</v>
      </c>
      <c r="G39" s="43">
        <v>61.079545454545453</v>
      </c>
      <c r="H39" s="43">
        <v>54.261363636363633</v>
      </c>
      <c r="I39" s="43">
        <v>64.77272727272728</v>
      </c>
      <c r="J39" s="43">
        <v>69.318181818181813</v>
      </c>
      <c r="K39" s="43">
        <v>66.193181818181813</v>
      </c>
      <c r="L39" s="43">
        <v>57.670454545454547</v>
      </c>
      <c r="M39" s="43">
        <v>78.125</v>
      </c>
      <c r="N39" s="43">
        <v>58.80681818181818</v>
      </c>
      <c r="O39" s="43">
        <v>68.181818181818187</v>
      </c>
      <c r="P39" s="43">
        <f>AVERAGE(F39:O39)</f>
        <v>64.6875</v>
      </c>
    </row>
    <row r="40" spans="1:17" x14ac:dyDescent="0.25">
      <c r="A40" s="43">
        <v>62.784090909090907</v>
      </c>
      <c r="B40" s="43">
        <v>54.261363636363633</v>
      </c>
      <c r="C40" s="43">
        <v>53.977272727272727</v>
      </c>
      <c r="F40" s="43">
        <v>50</v>
      </c>
      <c r="G40" s="43">
        <v>49.43181818181818</v>
      </c>
      <c r="H40" s="43">
        <v>53.977272727272727</v>
      </c>
      <c r="I40" s="43">
        <v>67.329545454545453</v>
      </c>
      <c r="J40" s="43">
        <v>47.159090909090907</v>
      </c>
      <c r="K40" s="43">
        <v>57.954545454545453</v>
      </c>
      <c r="L40" s="43">
        <v>38.636363636363633</v>
      </c>
      <c r="M40" s="43">
        <v>44.886363636363633</v>
      </c>
      <c r="N40" s="43">
        <v>45.454545454545453</v>
      </c>
      <c r="O40">
        <v>50</v>
      </c>
      <c r="P40" s="43">
        <f>AVERAGE(F40:O40)</f>
        <v>50.48295454545454</v>
      </c>
    </row>
    <row r="41" spans="1:17" x14ac:dyDescent="0.25">
      <c r="A41" s="43">
        <v>61.93181818181818</v>
      </c>
      <c r="B41" s="43">
        <v>64.77272727272728</v>
      </c>
      <c r="C41" s="43">
        <v>67.329545454545453</v>
      </c>
    </row>
    <row r="42" spans="1:17" x14ac:dyDescent="0.25">
      <c r="A42" s="43">
        <v>63.920454545454547</v>
      </c>
      <c r="B42" s="43">
        <v>69.318181818181813</v>
      </c>
      <c r="C42" s="43">
        <v>47.159090909090907</v>
      </c>
    </row>
    <row r="43" spans="1:17" x14ac:dyDescent="0.25">
      <c r="A43" s="43">
        <v>58.522727272727273</v>
      </c>
      <c r="B43" s="43">
        <v>66.193181818181813</v>
      </c>
      <c r="C43" s="43">
        <v>57.954545454545453</v>
      </c>
    </row>
    <row r="44" spans="1:17" x14ac:dyDescent="0.25">
      <c r="A44" s="43">
        <v>60.795454545454547</v>
      </c>
      <c r="B44" s="43">
        <v>57.670454545454547</v>
      </c>
      <c r="C44" s="43">
        <v>38.636363636363633</v>
      </c>
    </row>
    <row r="45" spans="1:17" x14ac:dyDescent="0.25">
      <c r="A45" s="43">
        <v>59.090909090909093</v>
      </c>
      <c r="B45" s="43">
        <v>78.125</v>
      </c>
      <c r="C45" s="43">
        <v>44.886363636363633</v>
      </c>
    </row>
    <row r="46" spans="1:17" x14ac:dyDescent="0.25">
      <c r="A46" t="s">
        <v>89</v>
      </c>
      <c r="B46" s="43">
        <v>58.80681818181818</v>
      </c>
      <c r="C46" s="43">
        <v>45.454545454545453</v>
      </c>
    </row>
    <row r="47" spans="1:17" x14ac:dyDescent="0.25">
      <c r="A47" t="s">
        <v>89</v>
      </c>
      <c r="B47" s="43">
        <v>68.181818181818187</v>
      </c>
      <c r="C47" t="s">
        <v>89</v>
      </c>
    </row>
    <row r="48" spans="1:17" x14ac:dyDescent="0.25">
      <c r="A48" s="43">
        <f>AVERAGE(A38:A47)</f>
        <v>58.984375</v>
      </c>
      <c r="B48" s="43">
        <f t="shared" ref="B48:C48" si="10">AVERAGE(B38:B47)</f>
        <v>64.6875</v>
      </c>
      <c r="C48" s="43">
        <f t="shared" si="10"/>
        <v>50.536616161616152</v>
      </c>
    </row>
  </sheetData>
  <mergeCells count="14">
    <mergeCell ref="B25:E25"/>
    <mergeCell ref="K25:N25"/>
    <mergeCell ref="A12:H12"/>
    <mergeCell ref="J12:O12"/>
    <mergeCell ref="B13:E13"/>
    <mergeCell ref="K13:N13"/>
    <mergeCell ref="A24:H24"/>
    <mergeCell ref="J24:O24"/>
    <mergeCell ref="A1:H1"/>
    <mergeCell ref="J1:O1"/>
    <mergeCell ref="A2:H2"/>
    <mergeCell ref="J2:O2"/>
    <mergeCell ref="B3:E3"/>
    <mergeCell ref="K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selection activeCell="I24" sqref="I24"/>
    </sheetView>
  </sheetViews>
  <sheetFormatPr defaultRowHeight="15" x14ac:dyDescent="0.25"/>
  <cols>
    <col min="1" max="1" width="13.5703125" customWidth="1"/>
    <col min="2" max="2" width="15.140625" customWidth="1"/>
    <col min="3" max="3" width="14" customWidth="1"/>
    <col min="4" max="4" width="17.7109375" customWidth="1"/>
    <col min="5" max="5" width="12.85546875" customWidth="1"/>
    <col min="6" max="6" width="14.85546875" customWidth="1"/>
    <col min="7" max="7" width="15" customWidth="1"/>
    <col min="8" max="8" width="13.140625" customWidth="1"/>
    <col min="9" max="9" width="18.140625" customWidth="1"/>
    <col min="10" max="10" width="14.85546875" customWidth="1"/>
    <col min="11" max="11" width="14" customWidth="1"/>
  </cols>
  <sheetData>
    <row r="1" spans="1:12" ht="15.75" x14ac:dyDescent="0.25">
      <c r="A1" s="69" t="s">
        <v>0</v>
      </c>
      <c r="B1" s="69"/>
      <c r="C1" s="69"/>
      <c r="D1" s="69"/>
      <c r="F1" s="69" t="s">
        <v>0</v>
      </c>
      <c r="G1" s="69"/>
      <c r="H1" s="69"/>
      <c r="I1" s="69"/>
    </row>
    <row r="2" spans="1:12" ht="15.75" x14ac:dyDescent="0.25">
      <c r="A2" s="68" t="s">
        <v>15</v>
      </c>
      <c r="B2" s="68"/>
      <c r="C2" s="68"/>
      <c r="D2" s="68"/>
      <c r="F2" s="68" t="s">
        <v>16</v>
      </c>
      <c r="G2" s="68"/>
      <c r="H2" s="68"/>
      <c r="I2" s="68"/>
      <c r="K2" s="54"/>
    </row>
    <row r="3" spans="1:12" ht="15.75" x14ac:dyDescent="0.25">
      <c r="A3" s="70" t="s">
        <v>1</v>
      </c>
      <c r="B3" s="70" t="s">
        <v>2</v>
      </c>
      <c r="C3" s="70"/>
      <c r="D3" s="70"/>
      <c r="F3" s="70" t="s">
        <v>1</v>
      </c>
      <c r="G3" s="70" t="s">
        <v>2</v>
      </c>
      <c r="H3" s="70"/>
      <c r="I3" s="47"/>
      <c r="K3" s="54"/>
    </row>
    <row r="4" spans="1:12" ht="15.75" x14ac:dyDescent="0.25">
      <c r="A4" s="70"/>
      <c r="B4" s="1" t="s">
        <v>3</v>
      </c>
      <c r="C4" s="1" t="s">
        <v>4</v>
      </c>
      <c r="D4" s="1" t="s">
        <v>88</v>
      </c>
      <c r="F4" s="70"/>
      <c r="G4" s="1" t="s">
        <v>3</v>
      </c>
      <c r="H4" s="1" t="s">
        <v>4</v>
      </c>
      <c r="I4" s="1" t="s">
        <v>88</v>
      </c>
      <c r="K4" s="54"/>
    </row>
    <row r="5" spans="1:12" ht="15.75" x14ac:dyDescent="0.25">
      <c r="A5" s="1" t="s">
        <v>5</v>
      </c>
      <c r="B5" s="48">
        <v>109.24</v>
      </c>
      <c r="C5" s="48">
        <v>20.100000000000001</v>
      </c>
      <c r="D5" s="48">
        <f>B5*10000/1000000</f>
        <v>1.0924</v>
      </c>
      <c r="F5" s="1" t="s">
        <v>5</v>
      </c>
      <c r="G5" s="2">
        <v>154.46</v>
      </c>
      <c r="H5" s="47">
        <v>42.75</v>
      </c>
      <c r="I5" s="48">
        <f>G5*10000/1000000</f>
        <v>1.5446</v>
      </c>
      <c r="K5" s="54"/>
    </row>
    <row r="6" spans="1:12" ht="15.75" x14ac:dyDescent="0.25">
      <c r="A6" s="1" t="s">
        <v>6</v>
      </c>
      <c r="B6" s="48">
        <v>75.28</v>
      </c>
      <c r="C6" s="48">
        <v>34.64</v>
      </c>
      <c r="D6" s="48">
        <f t="shared" ref="D6:D12" si="0">B6*10000/1000000</f>
        <v>0.75280000000000002</v>
      </c>
      <c r="F6" s="1" t="s">
        <v>6</v>
      </c>
      <c r="G6" s="2">
        <v>127.4</v>
      </c>
      <c r="H6" s="55">
        <v>55.85</v>
      </c>
      <c r="I6" s="48">
        <f t="shared" ref="I6:I12" si="1">G6*10000/1000000</f>
        <v>1.274</v>
      </c>
      <c r="K6" s="54"/>
    </row>
    <row r="7" spans="1:12" ht="15.75" x14ac:dyDescent="0.25">
      <c r="A7" s="1" t="s">
        <v>7</v>
      </c>
      <c r="B7" s="48">
        <v>94.1</v>
      </c>
      <c r="C7" s="48">
        <v>32.35</v>
      </c>
      <c r="D7" s="48">
        <f t="shared" si="0"/>
        <v>0.94099999999999995</v>
      </c>
      <c r="F7" s="1" t="s">
        <v>7</v>
      </c>
      <c r="G7" s="47">
        <v>188.64</v>
      </c>
      <c r="H7" s="55">
        <v>67.3</v>
      </c>
      <c r="I7" s="48">
        <f t="shared" si="1"/>
        <v>1.8863999999999999</v>
      </c>
      <c r="K7" s="54"/>
    </row>
    <row r="8" spans="1:12" ht="15.75" x14ac:dyDescent="0.25">
      <c r="A8" s="1" t="s">
        <v>8</v>
      </c>
      <c r="B8" s="48">
        <v>111.76</v>
      </c>
      <c r="C8" s="48">
        <v>53</v>
      </c>
      <c r="D8" s="48">
        <f t="shared" si="0"/>
        <v>1.1175999999999999</v>
      </c>
      <c r="F8" s="1" t="s">
        <v>8</v>
      </c>
      <c r="G8" s="47">
        <v>190.08</v>
      </c>
      <c r="H8" s="55">
        <v>59.25</v>
      </c>
      <c r="I8" s="48">
        <f t="shared" si="1"/>
        <v>1.9008000000000003</v>
      </c>
      <c r="K8" s="54"/>
    </row>
    <row r="9" spans="1:12" ht="15.75" x14ac:dyDescent="0.25">
      <c r="A9" s="1" t="s">
        <v>9</v>
      </c>
      <c r="B9" s="48">
        <v>185.6</v>
      </c>
      <c r="C9" s="48">
        <v>83.95</v>
      </c>
      <c r="D9" s="48">
        <f t="shared" si="0"/>
        <v>1.8560000000000001</v>
      </c>
      <c r="F9" s="1" t="s">
        <v>9</v>
      </c>
      <c r="G9" s="47">
        <v>123.64</v>
      </c>
      <c r="H9" s="55">
        <v>29.200000000000003</v>
      </c>
      <c r="I9" s="48">
        <f t="shared" si="1"/>
        <v>1.2363999999999999</v>
      </c>
      <c r="K9" s="54"/>
    </row>
    <row r="10" spans="1:12" ht="15.75" x14ac:dyDescent="0.25">
      <c r="A10" s="1" t="s">
        <v>10</v>
      </c>
      <c r="B10" s="48">
        <v>158.13999999999999</v>
      </c>
      <c r="C10" s="48">
        <v>63.5</v>
      </c>
      <c r="D10" s="48">
        <f t="shared" si="0"/>
        <v>1.5813999999999997</v>
      </c>
      <c r="F10" s="1" t="s">
        <v>10</v>
      </c>
      <c r="G10" s="47">
        <v>87.38</v>
      </c>
      <c r="H10" s="55">
        <v>23.6</v>
      </c>
      <c r="I10" s="48">
        <f t="shared" si="1"/>
        <v>0.87380000000000002</v>
      </c>
      <c r="K10" s="54"/>
    </row>
    <row r="11" spans="1:12" ht="15.75" x14ac:dyDescent="0.25">
      <c r="A11" s="1" t="s">
        <v>11</v>
      </c>
      <c r="B11" s="48">
        <v>114.28</v>
      </c>
      <c r="C11" s="48">
        <v>45.3</v>
      </c>
      <c r="D11" s="48">
        <f t="shared" si="0"/>
        <v>1.1428</v>
      </c>
      <c r="F11" s="1" t="s">
        <v>11</v>
      </c>
      <c r="G11" s="47">
        <v>117.86</v>
      </c>
      <c r="H11" s="55">
        <v>40.000000000000007</v>
      </c>
      <c r="I11" s="48">
        <f t="shared" si="1"/>
        <v>1.1786000000000001</v>
      </c>
      <c r="K11" s="54"/>
    </row>
    <row r="12" spans="1:12" ht="15.75" x14ac:dyDescent="0.25">
      <c r="A12" s="1" t="s">
        <v>18</v>
      </c>
      <c r="B12" s="48">
        <v>62.82</v>
      </c>
      <c r="C12" s="48">
        <v>30.55</v>
      </c>
      <c r="D12" s="48">
        <f t="shared" si="0"/>
        <v>0.62819999999999998</v>
      </c>
      <c r="F12" s="1" t="s">
        <v>12</v>
      </c>
      <c r="G12" s="47">
        <v>105.64</v>
      </c>
      <c r="H12" s="55">
        <v>32.65</v>
      </c>
      <c r="I12" s="48">
        <f t="shared" si="1"/>
        <v>1.0564</v>
      </c>
      <c r="K12" s="54"/>
    </row>
    <row r="13" spans="1:12" ht="15.75" x14ac:dyDescent="0.25">
      <c r="A13" s="49" t="s">
        <v>24</v>
      </c>
      <c r="B13" s="50">
        <f>AVERAGE(B5:B12)</f>
        <v>113.9025</v>
      </c>
      <c r="C13" s="50">
        <f>AVERAGE(C5:C12)</f>
        <v>45.423750000000005</v>
      </c>
      <c r="D13" s="50">
        <f>AVERAGE(D5:D12)</f>
        <v>1.139025</v>
      </c>
      <c r="F13" s="1" t="s">
        <v>13</v>
      </c>
      <c r="G13" s="47">
        <v>81.7</v>
      </c>
      <c r="H13" s="55">
        <v>27.3</v>
      </c>
      <c r="I13" s="48">
        <f>AVERAGE(I5:I12)</f>
        <v>1.3688749999999998</v>
      </c>
      <c r="K13" s="54"/>
    </row>
    <row r="14" spans="1:12" ht="15.75" x14ac:dyDescent="0.25">
      <c r="F14" s="1" t="s">
        <v>14</v>
      </c>
      <c r="G14" s="47">
        <v>91.38</v>
      </c>
      <c r="H14" s="55">
        <v>15.850000000000001</v>
      </c>
      <c r="I14" s="48">
        <f>AVERAGE(I6:I13)</f>
        <v>1.3469093749999999</v>
      </c>
      <c r="K14" s="54"/>
    </row>
    <row r="15" spans="1:12" ht="15.75" x14ac:dyDescent="0.25">
      <c r="F15" s="49" t="s">
        <v>24</v>
      </c>
      <c r="G15" s="51">
        <f>AVERAGE(G5:G14)</f>
        <v>126.81800000000003</v>
      </c>
      <c r="H15" s="51">
        <f t="shared" ref="H15:I15" si="2">AVERAGE(H5:H14)</f>
        <v>39.375</v>
      </c>
      <c r="I15" s="52">
        <f t="shared" si="2"/>
        <v>1.3666784374999996</v>
      </c>
      <c r="L15" s="30"/>
    </row>
    <row r="16" spans="1:12" ht="15.75" x14ac:dyDescent="0.25">
      <c r="A16" s="69" t="s">
        <v>0</v>
      </c>
      <c r="B16" s="69"/>
      <c r="C16" s="69"/>
      <c r="D16" s="69"/>
    </row>
    <row r="17" spans="1:4" ht="15.75" x14ac:dyDescent="0.25">
      <c r="A17" s="68" t="s">
        <v>17</v>
      </c>
      <c r="B17" s="68"/>
      <c r="C17" s="68"/>
      <c r="D17" s="68"/>
    </row>
    <row r="18" spans="1:4" ht="15.75" x14ac:dyDescent="0.25">
      <c r="A18" s="70" t="s">
        <v>1</v>
      </c>
      <c r="B18" s="70" t="s">
        <v>2</v>
      </c>
      <c r="C18" s="70"/>
      <c r="D18" s="70"/>
    </row>
    <row r="19" spans="1:4" ht="15.75" x14ac:dyDescent="0.25">
      <c r="A19" s="70"/>
      <c r="B19" s="1" t="s">
        <v>3</v>
      </c>
      <c r="C19" s="1" t="s">
        <v>4</v>
      </c>
      <c r="D19" s="1" t="s">
        <v>88</v>
      </c>
    </row>
    <row r="20" spans="1:4" ht="15.75" x14ac:dyDescent="0.25">
      <c r="A20" s="1" t="s">
        <v>5</v>
      </c>
      <c r="B20" s="2">
        <v>59.3</v>
      </c>
      <c r="C20" s="48">
        <v>18.850000000000001</v>
      </c>
      <c r="D20" s="48">
        <f>B20*10000/1000000</f>
        <v>0.59299999999999997</v>
      </c>
    </row>
    <row r="21" spans="1:4" ht="15.75" x14ac:dyDescent="0.25">
      <c r="A21" s="1" t="s">
        <v>6</v>
      </c>
      <c r="B21" s="2">
        <v>91.46</v>
      </c>
      <c r="C21" s="48">
        <v>32.15</v>
      </c>
      <c r="D21" s="48">
        <f t="shared" ref="D21:D27" si="3">B21*10000/1000000</f>
        <v>0.91459999999999986</v>
      </c>
    </row>
    <row r="22" spans="1:4" ht="15.75" x14ac:dyDescent="0.25">
      <c r="A22" s="1" t="s">
        <v>7</v>
      </c>
      <c r="B22" s="47">
        <v>98.08</v>
      </c>
      <c r="C22" s="48">
        <v>35.049999999999997</v>
      </c>
      <c r="D22" s="48">
        <f t="shared" si="3"/>
        <v>0.98080000000000001</v>
      </c>
    </row>
    <row r="23" spans="1:4" ht="15.75" x14ac:dyDescent="0.25">
      <c r="A23" s="1" t="s">
        <v>8</v>
      </c>
      <c r="B23" s="47">
        <v>223.12</v>
      </c>
      <c r="C23" s="48">
        <v>77.599999999999994</v>
      </c>
      <c r="D23" s="48">
        <f t="shared" si="3"/>
        <v>2.2311999999999999</v>
      </c>
    </row>
    <row r="24" spans="1:4" ht="15.75" x14ac:dyDescent="0.25">
      <c r="A24" s="1" t="s">
        <v>9</v>
      </c>
      <c r="B24" s="47">
        <v>194.6</v>
      </c>
      <c r="C24" s="48">
        <v>50.6</v>
      </c>
      <c r="D24" s="48">
        <f t="shared" si="3"/>
        <v>1.946</v>
      </c>
    </row>
    <row r="25" spans="1:4" ht="15.75" x14ac:dyDescent="0.25">
      <c r="A25" s="1" t="s">
        <v>10</v>
      </c>
      <c r="B25" s="47">
        <v>83.84</v>
      </c>
      <c r="C25" s="48">
        <v>23.9</v>
      </c>
      <c r="D25" s="48">
        <f t="shared" si="3"/>
        <v>0.83840000000000003</v>
      </c>
    </row>
    <row r="26" spans="1:4" ht="15.75" x14ac:dyDescent="0.25">
      <c r="A26" s="1" t="s">
        <v>11</v>
      </c>
      <c r="B26" s="47">
        <v>76.8</v>
      </c>
      <c r="C26" s="48">
        <v>26.2</v>
      </c>
      <c r="D26" s="48">
        <f t="shared" si="3"/>
        <v>0.76800000000000002</v>
      </c>
    </row>
    <row r="27" spans="1:4" ht="15.75" x14ac:dyDescent="0.25">
      <c r="A27" s="1" t="s">
        <v>12</v>
      </c>
      <c r="B27" s="47">
        <v>95.84</v>
      </c>
      <c r="C27" s="48">
        <v>25.800000000000004</v>
      </c>
      <c r="D27" s="48">
        <f t="shared" si="3"/>
        <v>0.95840000000000003</v>
      </c>
    </row>
    <row r="28" spans="1:4" ht="15.75" x14ac:dyDescent="0.25">
      <c r="A28" s="1" t="s">
        <v>13</v>
      </c>
      <c r="B28" s="47">
        <v>81.96</v>
      </c>
      <c r="C28" s="48">
        <v>44.5</v>
      </c>
      <c r="D28" s="48">
        <f>AVERAGE(D20:D27)</f>
        <v>1.1537999999999999</v>
      </c>
    </row>
    <row r="29" spans="1:4" ht="15.75" x14ac:dyDescent="0.25">
      <c r="A29" s="49" t="s">
        <v>24</v>
      </c>
      <c r="B29" s="53">
        <f>AVERAGE(B20:B28)</f>
        <v>111.66666666666667</v>
      </c>
      <c r="C29" s="50">
        <f>AVERAGE(C20:C28)</f>
        <v>37.18333333333333</v>
      </c>
      <c r="D29" s="50">
        <f>AVERAGE(D20:D28)</f>
        <v>1.1537999999999999</v>
      </c>
    </row>
    <row r="33" spans="1:15" x14ac:dyDescent="0.25">
      <c r="A33" s="43"/>
      <c r="B33" s="43"/>
      <c r="C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</row>
    <row r="34" spans="1:15" x14ac:dyDescent="0.25">
      <c r="A34" s="43"/>
      <c r="B34" s="43"/>
      <c r="C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  <row r="35" spans="1:15" x14ac:dyDescent="0.25">
      <c r="A35" s="43"/>
      <c r="B35" s="43"/>
      <c r="C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</row>
    <row r="36" spans="1:15" x14ac:dyDescent="0.25">
      <c r="A36" s="43"/>
      <c r="B36" s="43"/>
      <c r="C36" s="43"/>
    </row>
    <row r="37" spans="1:15" x14ac:dyDescent="0.25">
      <c r="A37" s="43"/>
      <c r="B37" s="43"/>
      <c r="C37" s="43"/>
    </row>
    <row r="38" spans="1:15" x14ac:dyDescent="0.25">
      <c r="A38" s="43"/>
      <c r="B38" s="43"/>
      <c r="C38" s="43"/>
    </row>
    <row r="39" spans="1:15" x14ac:dyDescent="0.25">
      <c r="A39" s="43"/>
      <c r="B39" s="43"/>
      <c r="C39" s="43"/>
    </row>
    <row r="40" spans="1:15" x14ac:dyDescent="0.25">
      <c r="A40" s="43"/>
      <c r="B40" s="43"/>
      <c r="C40" s="43"/>
    </row>
    <row r="41" spans="1:15" x14ac:dyDescent="0.25">
      <c r="A41" s="43"/>
      <c r="B41" s="43"/>
      <c r="C41" s="43"/>
    </row>
    <row r="42" spans="1:15" x14ac:dyDescent="0.25">
      <c r="A42" s="43"/>
      <c r="B42" s="43"/>
      <c r="C42" s="43"/>
    </row>
    <row r="43" spans="1:15" x14ac:dyDescent="0.25">
      <c r="A43" s="43"/>
      <c r="B43" s="43"/>
      <c r="C43" s="43"/>
    </row>
  </sheetData>
  <mergeCells count="12">
    <mergeCell ref="A1:D1"/>
    <mergeCell ref="A2:D2"/>
    <mergeCell ref="F1:I1"/>
    <mergeCell ref="F2:I2"/>
    <mergeCell ref="A16:D16"/>
    <mergeCell ref="A17:D17"/>
    <mergeCell ref="B18:D18"/>
    <mergeCell ref="A3:A4"/>
    <mergeCell ref="F3:F4"/>
    <mergeCell ref="G3:H3"/>
    <mergeCell ref="A18:A19"/>
    <mergeCell ref="B3:D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defaultRowHeight="15" x14ac:dyDescent="0.25"/>
  <cols>
    <col min="1" max="1" width="24" customWidth="1"/>
    <col min="3" max="3" width="14.5703125" customWidth="1"/>
    <col min="4" max="4" width="21.85546875" customWidth="1"/>
  </cols>
  <sheetData>
    <row r="1" spans="1:6" x14ac:dyDescent="0.25">
      <c r="A1" s="71" t="s">
        <v>35</v>
      </c>
      <c r="B1" s="71"/>
      <c r="C1" s="71"/>
      <c r="D1" s="72" t="s">
        <v>40</v>
      </c>
      <c r="E1" s="72"/>
      <c r="F1" s="72"/>
    </row>
    <row r="2" spans="1:6" x14ac:dyDescent="0.25">
      <c r="A2" s="3" t="s">
        <v>1</v>
      </c>
      <c r="B2" s="3" t="s">
        <v>36</v>
      </c>
      <c r="C2" s="3"/>
      <c r="D2" s="3" t="s">
        <v>1</v>
      </c>
      <c r="E2" s="3" t="s">
        <v>36</v>
      </c>
      <c r="F2" s="3"/>
    </row>
    <row r="3" spans="1:6" x14ac:dyDescent="0.25">
      <c r="A3" s="73" t="s">
        <v>45</v>
      </c>
      <c r="B3" s="10" t="s">
        <v>37</v>
      </c>
      <c r="C3" s="10">
        <v>62</v>
      </c>
      <c r="D3" s="73" t="s">
        <v>42</v>
      </c>
      <c r="E3" s="10" t="s">
        <v>37</v>
      </c>
      <c r="F3" s="10">
        <v>200</v>
      </c>
    </row>
    <row r="4" spans="1:6" x14ac:dyDescent="0.25">
      <c r="A4" s="74"/>
      <c r="B4" s="10" t="s">
        <v>38</v>
      </c>
      <c r="C4" s="10">
        <v>53</v>
      </c>
      <c r="D4" s="74"/>
      <c r="E4" s="10" t="s">
        <v>38</v>
      </c>
      <c r="F4" s="10">
        <v>300</v>
      </c>
    </row>
    <row r="5" spans="1:6" x14ac:dyDescent="0.25">
      <c r="A5" s="75"/>
      <c r="B5" s="10" t="s">
        <v>39</v>
      </c>
      <c r="C5" s="10">
        <v>58</v>
      </c>
      <c r="D5" s="75"/>
      <c r="E5" s="10" t="s">
        <v>39</v>
      </c>
      <c r="F5" s="10" t="s">
        <v>41</v>
      </c>
    </row>
    <row r="6" spans="1:6" x14ac:dyDescent="0.25">
      <c r="A6" s="73" t="s">
        <v>46</v>
      </c>
      <c r="B6" s="10" t="s">
        <v>37</v>
      </c>
      <c r="C6" s="10">
        <v>69</v>
      </c>
      <c r="D6" s="73" t="s">
        <v>43</v>
      </c>
      <c r="E6" s="10" t="s">
        <v>37</v>
      </c>
      <c r="F6" s="10">
        <v>200</v>
      </c>
    </row>
    <row r="7" spans="1:6" x14ac:dyDescent="0.25">
      <c r="A7" s="74"/>
      <c r="B7" s="10" t="s">
        <v>38</v>
      </c>
      <c r="C7" s="10">
        <v>56</v>
      </c>
      <c r="D7" s="74"/>
      <c r="E7" s="10" t="s">
        <v>38</v>
      </c>
      <c r="F7" s="10">
        <v>300</v>
      </c>
    </row>
    <row r="8" spans="1:6" x14ac:dyDescent="0.25">
      <c r="A8" s="75"/>
      <c r="B8" s="10" t="s">
        <v>39</v>
      </c>
      <c r="C8" s="10">
        <v>54</v>
      </c>
      <c r="D8" s="75"/>
      <c r="E8" s="10" t="s">
        <v>39</v>
      </c>
      <c r="F8" s="10">
        <v>300</v>
      </c>
    </row>
    <row r="9" spans="1:6" x14ac:dyDescent="0.25">
      <c r="A9" s="73" t="s">
        <v>47</v>
      </c>
      <c r="B9" s="10" t="s">
        <v>37</v>
      </c>
      <c r="C9" s="10">
        <v>71</v>
      </c>
      <c r="D9" s="73" t="s">
        <v>44</v>
      </c>
      <c r="E9" s="10" t="s">
        <v>37</v>
      </c>
      <c r="F9" s="10">
        <v>320</v>
      </c>
    </row>
    <row r="10" spans="1:6" x14ac:dyDescent="0.25">
      <c r="A10" s="74"/>
      <c r="B10" s="10" t="s">
        <v>38</v>
      </c>
      <c r="C10" s="10">
        <v>60</v>
      </c>
      <c r="D10" s="74"/>
      <c r="E10" s="10" t="s">
        <v>38</v>
      </c>
      <c r="F10" s="10">
        <v>320</v>
      </c>
    </row>
    <row r="11" spans="1:6" x14ac:dyDescent="0.25">
      <c r="A11" s="75"/>
      <c r="B11" s="10" t="s">
        <v>39</v>
      </c>
      <c r="C11" s="10">
        <v>56</v>
      </c>
      <c r="D11" s="75"/>
      <c r="E11" s="10" t="s">
        <v>39</v>
      </c>
      <c r="F11" s="10">
        <v>200</v>
      </c>
    </row>
    <row r="12" spans="1:6" x14ac:dyDescent="0.25">
      <c r="A12" s="73" t="s">
        <v>48</v>
      </c>
      <c r="B12" s="10" t="s">
        <v>37</v>
      </c>
      <c r="C12" s="10">
        <v>60</v>
      </c>
    </row>
    <row r="13" spans="1:6" x14ac:dyDescent="0.25">
      <c r="A13" s="74"/>
      <c r="B13" s="10" t="s">
        <v>38</v>
      </c>
      <c r="C13" s="10">
        <v>60</v>
      </c>
    </row>
    <row r="14" spans="1:6" x14ac:dyDescent="0.25">
      <c r="A14" s="75"/>
      <c r="B14" s="10" t="s">
        <v>39</v>
      </c>
      <c r="C14" s="10">
        <v>57</v>
      </c>
    </row>
    <row r="15" spans="1:6" x14ac:dyDescent="0.25">
      <c r="A15" s="73" t="s">
        <v>49</v>
      </c>
      <c r="B15" s="10" t="s">
        <v>37</v>
      </c>
      <c r="C15" s="10">
        <v>66</v>
      </c>
    </row>
    <row r="16" spans="1:6" x14ac:dyDescent="0.25">
      <c r="A16" s="74"/>
      <c r="B16" s="10" t="s">
        <v>38</v>
      </c>
      <c r="C16" s="10">
        <v>53</v>
      </c>
    </row>
    <row r="17" spans="1:3" x14ac:dyDescent="0.25">
      <c r="A17" s="75"/>
      <c r="B17" s="10" t="s">
        <v>39</v>
      </c>
      <c r="C17" s="10">
        <v>62</v>
      </c>
    </row>
  </sheetData>
  <mergeCells count="10">
    <mergeCell ref="A1:C1"/>
    <mergeCell ref="D1:F1"/>
    <mergeCell ref="A12:A14"/>
    <mergeCell ref="A15:A17"/>
    <mergeCell ref="A3:A5"/>
    <mergeCell ref="D3:D5"/>
    <mergeCell ref="A6:A8"/>
    <mergeCell ref="D6:D8"/>
    <mergeCell ref="A9:A11"/>
    <mergeCell ref="D9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9" zoomScale="80" zoomScaleNormal="80" workbookViewId="0">
      <selection activeCell="E44" sqref="E44:O44"/>
    </sheetView>
  </sheetViews>
  <sheetFormatPr defaultRowHeight="15" x14ac:dyDescent="0.25"/>
  <cols>
    <col min="1" max="1" width="14.5703125" customWidth="1"/>
    <col min="2" max="2" width="22.7109375" customWidth="1"/>
    <col min="3" max="3" width="45" customWidth="1"/>
    <col min="4" max="4" width="17.28515625" customWidth="1"/>
    <col min="5" max="5" width="26.42578125" customWidth="1"/>
  </cols>
  <sheetData>
    <row r="1" spans="1:18" x14ac:dyDescent="0.25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8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8" x14ac:dyDescent="0.25">
      <c r="A3" s="77" t="s">
        <v>51</v>
      </c>
      <c r="B3" s="78" t="s">
        <v>52</v>
      </c>
      <c r="C3" s="77" t="s">
        <v>53</v>
      </c>
      <c r="D3" s="79" t="s">
        <v>54</v>
      </c>
      <c r="E3" s="80" t="s">
        <v>55</v>
      </c>
      <c r="F3" s="81" t="s">
        <v>56</v>
      </c>
      <c r="G3" s="81"/>
      <c r="H3" s="81"/>
      <c r="I3" s="81"/>
      <c r="J3" s="81"/>
      <c r="K3" s="81"/>
      <c r="L3" s="81"/>
      <c r="M3" s="81"/>
      <c r="N3" s="81"/>
      <c r="O3" s="81"/>
      <c r="P3" s="82" t="s">
        <v>24</v>
      </c>
    </row>
    <row r="4" spans="1:18" x14ac:dyDescent="0.25">
      <c r="A4" s="77"/>
      <c r="B4" s="78"/>
      <c r="C4" s="77"/>
      <c r="D4" s="79"/>
      <c r="E4" s="80"/>
      <c r="F4" s="11">
        <v>1</v>
      </c>
      <c r="G4" s="11">
        <v>2</v>
      </c>
      <c r="H4" s="11">
        <v>3</v>
      </c>
      <c r="I4" s="11">
        <v>4</v>
      </c>
      <c r="J4" s="11">
        <v>5</v>
      </c>
      <c r="K4" s="11">
        <v>6</v>
      </c>
      <c r="L4" s="11">
        <v>7</v>
      </c>
      <c r="M4" s="11">
        <v>8</v>
      </c>
      <c r="N4" s="11">
        <v>9</v>
      </c>
      <c r="O4" s="11">
        <v>10</v>
      </c>
      <c r="P4" s="82"/>
    </row>
    <row r="5" spans="1:18" x14ac:dyDescent="0.25">
      <c r="A5" s="83" t="s">
        <v>69</v>
      </c>
      <c r="B5" s="83">
        <f>D5+D6</f>
        <v>20.100000000000001</v>
      </c>
      <c r="C5" s="19" t="s">
        <v>68</v>
      </c>
      <c r="D5" s="21">
        <v>2.1</v>
      </c>
      <c r="E5" s="20">
        <f>D5*100/B5</f>
        <v>10.44776119402985</v>
      </c>
      <c r="F5" s="21">
        <v>13</v>
      </c>
      <c r="G5" s="21">
        <v>12</v>
      </c>
      <c r="H5" s="21">
        <v>11</v>
      </c>
      <c r="I5" s="21">
        <v>12</v>
      </c>
      <c r="J5" s="21">
        <v>10</v>
      </c>
      <c r="K5" s="21"/>
      <c r="L5" s="21"/>
      <c r="M5" s="21"/>
      <c r="N5" s="21"/>
      <c r="O5" s="21"/>
      <c r="P5" s="21">
        <f>AVERAGE(F5:O5)</f>
        <v>11.6</v>
      </c>
    </row>
    <row r="6" spans="1:18" x14ac:dyDescent="0.25">
      <c r="A6" s="83"/>
      <c r="B6" s="83"/>
      <c r="C6" s="21" t="s">
        <v>59</v>
      </c>
      <c r="D6" s="21">
        <v>18</v>
      </c>
      <c r="E6" s="20">
        <f>D6*100/B5</f>
        <v>89.552238805970148</v>
      </c>
      <c r="F6" s="21">
        <v>19</v>
      </c>
      <c r="G6" s="21">
        <v>20</v>
      </c>
      <c r="H6" s="21">
        <v>26</v>
      </c>
      <c r="I6" s="21">
        <v>28</v>
      </c>
      <c r="J6" s="21">
        <v>29</v>
      </c>
      <c r="K6" s="21">
        <v>30</v>
      </c>
      <c r="L6" s="21">
        <v>32</v>
      </c>
      <c r="M6" s="21">
        <v>38</v>
      </c>
      <c r="N6" s="21">
        <v>28</v>
      </c>
      <c r="O6" s="21">
        <v>31</v>
      </c>
      <c r="P6" s="21">
        <f>AVERAGE(F6:O6)</f>
        <v>28.1</v>
      </c>
    </row>
    <row r="7" spans="1:18" x14ac:dyDescent="0.25">
      <c r="A7" s="83"/>
      <c r="B7" s="83"/>
      <c r="C7" s="25" t="s">
        <v>24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2">
        <f>AVERAGE(P5:P6)</f>
        <v>19.850000000000001</v>
      </c>
      <c r="R7" s="43">
        <v>19.899999999999999</v>
      </c>
    </row>
    <row r="8" spans="1:18" x14ac:dyDescent="0.25">
      <c r="A8" s="73" t="s">
        <v>6</v>
      </c>
      <c r="B8" s="73">
        <f>D8+D9+D10</f>
        <v>34.650000000000006</v>
      </c>
      <c r="C8" s="12" t="s">
        <v>57</v>
      </c>
      <c r="D8" s="21">
        <v>13.75</v>
      </c>
      <c r="E8" s="20">
        <f>D8*100/B8</f>
        <v>39.682539682539677</v>
      </c>
      <c r="F8" s="21">
        <v>19</v>
      </c>
      <c r="G8" s="21">
        <v>33</v>
      </c>
      <c r="H8" s="21">
        <v>31</v>
      </c>
      <c r="I8" s="21">
        <v>19</v>
      </c>
      <c r="J8" s="21">
        <v>18</v>
      </c>
      <c r="K8" s="21">
        <v>17</v>
      </c>
      <c r="L8" s="21">
        <v>12</v>
      </c>
      <c r="M8" s="21">
        <v>20</v>
      </c>
      <c r="N8" s="21">
        <v>21</v>
      </c>
      <c r="O8" s="21">
        <v>22</v>
      </c>
      <c r="P8" s="20">
        <f>AVERAGE(F8:O8)</f>
        <v>21.2</v>
      </c>
      <c r="R8" s="92">
        <v>12.4</v>
      </c>
    </row>
    <row r="9" spans="1:18" x14ac:dyDescent="0.25">
      <c r="A9" s="74"/>
      <c r="B9" s="74"/>
      <c r="C9" s="21" t="s">
        <v>61</v>
      </c>
      <c r="D9" s="21">
        <v>4.05</v>
      </c>
      <c r="E9" s="20">
        <f>D9*100/B8</f>
        <v>11.688311688311686</v>
      </c>
      <c r="F9" s="21">
        <v>10</v>
      </c>
      <c r="G9" s="21">
        <v>12</v>
      </c>
      <c r="H9" s="21">
        <v>13</v>
      </c>
      <c r="I9" s="21">
        <v>12</v>
      </c>
      <c r="J9" s="21">
        <v>11</v>
      </c>
      <c r="K9" s="21">
        <v>12</v>
      </c>
      <c r="L9" s="21">
        <v>13</v>
      </c>
      <c r="M9" s="21"/>
      <c r="N9" s="21"/>
      <c r="O9" s="21"/>
      <c r="P9" s="20">
        <f t="shared" ref="P9:P10" si="0">AVERAGE(F9:O9)</f>
        <v>11.857142857142858</v>
      </c>
      <c r="R9" s="43">
        <v>15.3</v>
      </c>
    </row>
    <row r="10" spans="1:18" x14ac:dyDescent="0.25">
      <c r="A10" s="74"/>
      <c r="B10" s="74"/>
      <c r="C10" s="21" t="s">
        <v>59</v>
      </c>
      <c r="D10" s="21">
        <v>16.850000000000001</v>
      </c>
      <c r="E10" s="20">
        <f>D10*100/B8</f>
        <v>48.629148629148631</v>
      </c>
      <c r="F10" s="21">
        <v>14</v>
      </c>
      <c r="G10" s="21">
        <v>11</v>
      </c>
      <c r="H10" s="21">
        <v>12</v>
      </c>
      <c r="I10" s="21">
        <v>17</v>
      </c>
      <c r="J10" s="21">
        <v>15</v>
      </c>
      <c r="K10" s="21">
        <v>13</v>
      </c>
      <c r="L10" s="21">
        <v>9</v>
      </c>
      <c r="M10" s="21">
        <v>14</v>
      </c>
      <c r="N10" s="21">
        <v>13</v>
      </c>
      <c r="O10" s="21">
        <v>12</v>
      </c>
      <c r="P10" s="20">
        <f t="shared" si="0"/>
        <v>13</v>
      </c>
      <c r="R10" s="92">
        <v>16.399999999999999</v>
      </c>
    </row>
    <row r="11" spans="1:18" x14ac:dyDescent="0.25">
      <c r="A11" s="75"/>
      <c r="B11" s="75"/>
      <c r="C11" s="25" t="s">
        <v>24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3">
        <f>AVERAGE(P9:P10)</f>
        <v>12.428571428571429</v>
      </c>
      <c r="R11" s="43">
        <v>19.8</v>
      </c>
    </row>
    <row r="12" spans="1:18" x14ac:dyDescent="0.25">
      <c r="A12" s="73" t="s">
        <v>7</v>
      </c>
      <c r="B12" s="73">
        <f>D12+D13</f>
        <v>32.35</v>
      </c>
      <c r="C12" s="21" t="s">
        <v>61</v>
      </c>
      <c r="D12" s="21">
        <v>3.5</v>
      </c>
      <c r="E12" s="20">
        <f>D12*100/B12</f>
        <v>10.819165378670787</v>
      </c>
      <c r="F12" s="21">
        <v>11</v>
      </c>
      <c r="G12" s="21">
        <v>16</v>
      </c>
      <c r="H12" s="21">
        <v>15</v>
      </c>
      <c r="I12" s="21">
        <v>18</v>
      </c>
      <c r="J12" s="21">
        <v>15</v>
      </c>
      <c r="K12" s="21">
        <v>11</v>
      </c>
      <c r="L12" s="21">
        <v>9.5</v>
      </c>
      <c r="M12" s="21">
        <v>32</v>
      </c>
      <c r="N12" s="21">
        <v>32.5</v>
      </c>
      <c r="O12" s="21"/>
      <c r="P12" s="20">
        <f>AVERAGE(F12:O12)</f>
        <v>17.777777777777779</v>
      </c>
      <c r="R12" s="93">
        <v>17.5</v>
      </c>
    </row>
    <row r="13" spans="1:18" x14ac:dyDescent="0.25">
      <c r="A13" s="74"/>
      <c r="B13" s="74"/>
      <c r="C13" s="12" t="s">
        <v>60</v>
      </c>
      <c r="D13" s="21">
        <v>28.85</v>
      </c>
      <c r="E13" s="20">
        <f>D13*100/B12</f>
        <v>89.180834621329211</v>
      </c>
      <c r="F13" s="21">
        <v>17.899999999999999</v>
      </c>
      <c r="G13" s="21">
        <v>24</v>
      </c>
      <c r="H13" s="21">
        <v>4.5</v>
      </c>
      <c r="I13" s="21">
        <v>6.5</v>
      </c>
      <c r="J13" s="21">
        <v>6</v>
      </c>
      <c r="K13" s="21">
        <v>15.6</v>
      </c>
      <c r="L13" s="21">
        <v>9.5</v>
      </c>
      <c r="M13" s="21">
        <v>10.5</v>
      </c>
      <c r="N13" s="21">
        <v>21</v>
      </c>
      <c r="O13" s="21">
        <v>13</v>
      </c>
      <c r="P13" s="20">
        <f>AVERAGE(F13:O13)</f>
        <v>12.85</v>
      </c>
      <c r="R13" s="92">
        <v>15.9</v>
      </c>
    </row>
    <row r="14" spans="1:18" x14ac:dyDescent="0.25">
      <c r="A14" s="75"/>
      <c r="B14" s="75"/>
      <c r="C14" s="25" t="s">
        <v>24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3">
        <f>AVERAGE(P12:P13)</f>
        <v>15.31388888888889</v>
      </c>
      <c r="R14" s="93">
        <v>15</v>
      </c>
    </row>
    <row r="15" spans="1:18" x14ac:dyDescent="0.25">
      <c r="A15" s="73" t="s">
        <v>8</v>
      </c>
      <c r="B15" s="73">
        <f>D15+D16</f>
        <v>53</v>
      </c>
      <c r="C15" s="12" t="s">
        <v>57</v>
      </c>
      <c r="D15" s="21">
        <v>36.6</v>
      </c>
      <c r="E15" s="20">
        <f>D15*100/B15</f>
        <v>69.056603773584911</v>
      </c>
      <c r="F15" s="21">
        <v>32</v>
      </c>
      <c r="G15" s="21">
        <v>33</v>
      </c>
      <c r="H15" s="21">
        <v>14</v>
      </c>
      <c r="I15" s="21">
        <v>15</v>
      </c>
      <c r="J15" s="21">
        <v>19</v>
      </c>
      <c r="K15" s="21">
        <v>22</v>
      </c>
      <c r="L15" s="21">
        <v>3</v>
      </c>
      <c r="M15" s="21">
        <v>11</v>
      </c>
      <c r="N15" s="21">
        <v>12</v>
      </c>
      <c r="O15" s="21">
        <v>13</v>
      </c>
      <c r="P15" s="21">
        <f>AVERAGE(F15:O15)</f>
        <v>17.399999999999999</v>
      </c>
      <c r="R15" s="43">
        <f>AVERAGE(R7:R14)</f>
        <v>16.524999999999999</v>
      </c>
    </row>
    <row r="16" spans="1:18" x14ac:dyDescent="0.25">
      <c r="A16" s="74"/>
      <c r="B16" s="74"/>
      <c r="C16" s="21" t="s">
        <v>59</v>
      </c>
      <c r="D16" s="21">
        <v>16.399999999999999</v>
      </c>
      <c r="E16" s="20">
        <f>D16*100/B15</f>
        <v>30.943396226415089</v>
      </c>
      <c r="F16" s="21">
        <v>20</v>
      </c>
      <c r="G16" s="21">
        <v>14</v>
      </c>
      <c r="H16" s="21">
        <v>21</v>
      </c>
      <c r="I16" s="21">
        <v>11</v>
      </c>
      <c r="J16" s="21">
        <v>18</v>
      </c>
      <c r="K16" s="21">
        <v>13</v>
      </c>
      <c r="L16" s="21">
        <v>16</v>
      </c>
      <c r="M16" s="21">
        <v>18</v>
      </c>
      <c r="N16" s="21">
        <v>11</v>
      </c>
      <c r="O16" s="21">
        <v>12</v>
      </c>
      <c r="P16" s="21">
        <f>AVERAGE(F16:O16)</f>
        <v>15.4</v>
      </c>
    </row>
    <row r="17" spans="1:16" x14ac:dyDescent="0.25">
      <c r="A17" s="75"/>
      <c r="B17" s="75"/>
      <c r="C17" s="25" t="s">
        <v>24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3">
        <f>AVERAGE(P15:P16)</f>
        <v>16.399999999999999</v>
      </c>
    </row>
    <row r="18" spans="1:16" x14ac:dyDescent="0.25">
      <c r="A18" s="73" t="s">
        <v>9</v>
      </c>
      <c r="B18" s="73">
        <f>D18+D19+D20</f>
        <v>83.95</v>
      </c>
      <c r="C18" s="12" t="s">
        <v>57</v>
      </c>
      <c r="D18" s="21">
        <v>0.95</v>
      </c>
      <c r="E18" s="20">
        <f>D18*100/B18</f>
        <v>1.1316259678379987</v>
      </c>
      <c r="F18" s="21">
        <v>7.7</v>
      </c>
      <c r="G18" s="21">
        <v>11</v>
      </c>
      <c r="H18" s="21">
        <v>10</v>
      </c>
      <c r="I18" s="21">
        <v>6</v>
      </c>
      <c r="J18" s="21">
        <v>4</v>
      </c>
      <c r="K18" s="21">
        <v>9.5</v>
      </c>
      <c r="L18" s="21">
        <v>3</v>
      </c>
      <c r="M18" s="21"/>
      <c r="N18" s="21"/>
      <c r="O18" s="21"/>
      <c r="P18" s="20">
        <f>AVERAGE(F18:O18)</f>
        <v>7.3142857142857149</v>
      </c>
    </row>
    <row r="19" spans="1:16" x14ac:dyDescent="0.25">
      <c r="A19" s="74"/>
      <c r="B19" s="74"/>
      <c r="C19" s="19" t="s">
        <v>65</v>
      </c>
      <c r="D19" s="21">
        <v>1.2</v>
      </c>
      <c r="E19" s="20">
        <f>D19*100/B18</f>
        <v>1.4294222751637879</v>
      </c>
      <c r="F19" s="21">
        <v>14</v>
      </c>
      <c r="G19" s="21">
        <v>19.5</v>
      </c>
      <c r="H19" s="21">
        <v>20</v>
      </c>
      <c r="I19" s="21">
        <v>17</v>
      </c>
      <c r="J19" s="21">
        <v>18</v>
      </c>
      <c r="K19" s="21">
        <v>18.5</v>
      </c>
      <c r="L19" s="21"/>
      <c r="M19" s="21"/>
      <c r="N19" s="21"/>
      <c r="O19" s="21"/>
      <c r="P19" s="20">
        <f>AVERAGE(F19:O19)</f>
        <v>17.833333333333332</v>
      </c>
    </row>
    <row r="20" spans="1:16" x14ac:dyDescent="0.25">
      <c r="A20" s="74"/>
      <c r="B20" s="74"/>
      <c r="C20" s="24" t="s">
        <v>67</v>
      </c>
      <c r="D20" s="21">
        <v>81.8</v>
      </c>
      <c r="E20" s="20">
        <f>D20*100/B18</f>
        <v>97.438951756998208</v>
      </c>
      <c r="F20" s="21">
        <v>33</v>
      </c>
      <c r="G20" s="21">
        <v>32</v>
      </c>
      <c r="H20" s="21">
        <v>30</v>
      </c>
      <c r="I20" s="21">
        <v>35.299999999999997</v>
      </c>
      <c r="J20" s="21">
        <v>33</v>
      </c>
      <c r="K20" s="21">
        <v>32.4</v>
      </c>
      <c r="L20" s="21">
        <v>35.6</v>
      </c>
      <c r="M20" s="21">
        <v>40</v>
      </c>
      <c r="N20" s="21">
        <v>36.299999999999997</v>
      </c>
      <c r="O20" s="21"/>
      <c r="P20" s="20">
        <f>AVERAGE(F20:O20)</f>
        <v>34.177777777777777</v>
      </c>
    </row>
    <row r="21" spans="1:16" x14ac:dyDescent="0.25">
      <c r="A21" s="75"/>
      <c r="B21" s="75"/>
      <c r="C21" s="25" t="s">
        <v>24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3">
        <f>AVERAGE(P18:P20)</f>
        <v>19.775132275132275</v>
      </c>
    </row>
    <row r="22" spans="1:16" x14ac:dyDescent="0.25">
      <c r="A22" s="73" t="s">
        <v>63</v>
      </c>
      <c r="B22" s="73">
        <v>63.5</v>
      </c>
      <c r="C22" s="21" t="s">
        <v>58</v>
      </c>
      <c r="D22" s="21">
        <v>63.5</v>
      </c>
      <c r="E22" s="21">
        <v>100</v>
      </c>
      <c r="F22" s="21">
        <v>23</v>
      </c>
      <c r="G22" s="21">
        <v>21.2</v>
      </c>
      <c r="H22" s="21">
        <v>20.5</v>
      </c>
      <c r="I22" s="21">
        <v>13.5</v>
      </c>
      <c r="J22" s="21">
        <v>17.899999999999999</v>
      </c>
      <c r="K22" s="21">
        <v>9</v>
      </c>
      <c r="L22" s="21">
        <v>16</v>
      </c>
      <c r="M22" s="21">
        <v>11.6</v>
      </c>
      <c r="N22" s="21">
        <v>24.9</v>
      </c>
      <c r="O22" s="21">
        <v>17.3</v>
      </c>
      <c r="P22" s="21">
        <f>AVERAGE(F22:O22)</f>
        <v>17.490000000000002</v>
      </c>
    </row>
    <row r="23" spans="1:16" x14ac:dyDescent="0.25">
      <c r="A23" s="75"/>
      <c r="B23" s="75"/>
      <c r="C23" s="25" t="s">
        <v>24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3">
        <v>17.489999999999998</v>
      </c>
    </row>
    <row r="24" spans="1:16" x14ac:dyDescent="0.25">
      <c r="A24" s="73" t="s">
        <v>64</v>
      </c>
      <c r="B24" s="73">
        <v>45.3</v>
      </c>
      <c r="C24" s="21" t="s">
        <v>58</v>
      </c>
      <c r="D24" s="21">
        <v>45.3</v>
      </c>
      <c r="E24" s="21">
        <v>100</v>
      </c>
      <c r="F24" s="21">
        <v>12</v>
      </c>
      <c r="G24" s="21">
        <v>14</v>
      </c>
      <c r="H24" s="21">
        <v>16</v>
      </c>
      <c r="I24" s="21">
        <v>20</v>
      </c>
      <c r="J24" s="21">
        <v>20</v>
      </c>
      <c r="K24" s="21">
        <v>16.2</v>
      </c>
      <c r="L24" s="21">
        <v>8</v>
      </c>
      <c r="M24" s="21">
        <v>25.2</v>
      </c>
      <c r="N24" s="21">
        <v>11.3</v>
      </c>
      <c r="O24" s="21">
        <v>16.5</v>
      </c>
      <c r="P24" s="21">
        <f>AVERAGE(F24:O24)</f>
        <v>15.920000000000002</v>
      </c>
    </row>
    <row r="25" spans="1:16" x14ac:dyDescent="0.25">
      <c r="A25" s="75"/>
      <c r="B25" s="75"/>
      <c r="C25" s="25" t="s">
        <v>24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3">
        <f>AVERAGE(P24)</f>
        <v>15.920000000000002</v>
      </c>
    </row>
    <row r="26" spans="1:16" x14ac:dyDescent="0.25">
      <c r="A26" s="73" t="s">
        <v>12</v>
      </c>
      <c r="B26" s="73">
        <f>D26+D27+D28</f>
        <v>30.549999999999997</v>
      </c>
      <c r="C26" s="12" t="s">
        <v>57</v>
      </c>
      <c r="D26" s="21">
        <v>4.2</v>
      </c>
      <c r="E26" s="20">
        <f>D26*100/B26</f>
        <v>13.74795417348609</v>
      </c>
      <c r="F26" s="21">
        <v>9</v>
      </c>
      <c r="G26" s="21">
        <v>26</v>
      </c>
      <c r="H26" s="21">
        <v>6.5</v>
      </c>
      <c r="I26" s="21">
        <v>12</v>
      </c>
      <c r="J26" s="21">
        <v>7.5</v>
      </c>
      <c r="K26" s="21">
        <v>14</v>
      </c>
      <c r="L26" s="21">
        <v>10</v>
      </c>
      <c r="M26" s="21">
        <v>8.5</v>
      </c>
      <c r="N26" s="21">
        <v>5</v>
      </c>
      <c r="O26" s="21">
        <v>5</v>
      </c>
      <c r="P26" s="21">
        <f>AVERAGE(F26:O26)</f>
        <v>10.35</v>
      </c>
    </row>
    <row r="27" spans="1:16" x14ac:dyDescent="0.25">
      <c r="A27" s="74"/>
      <c r="B27" s="74"/>
      <c r="C27" s="21" t="s">
        <v>61</v>
      </c>
      <c r="D27" s="21">
        <v>1.45</v>
      </c>
      <c r="E27" s="20">
        <f>D27*100/B26</f>
        <v>4.7463175122749597</v>
      </c>
      <c r="F27" s="21">
        <v>21.2</v>
      </c>
      <c r="G27" s="21">
        <v>10.5</v>
      </c>
      <c r="H27" s="21">
        <v>13.7</v>
      </c>
      <c r="I27" s="21">
        <v>14</v>
      </c>
      <c r="J27" s="21">
        <v>21</v>
      </c>
      <c r="K27" s="21"/>
      <c r="L27" s="21"/>
      <c r="M27" s="21"/>
      <c r="N27" s="21"/>
      <c r="O27" s="21"/>
      <c r="P27" s="21">
        <f>AVERAGE(F27:O27)</f>
        <v>16.080000000000002</v>
      </c>
    </row>
    <row r="28" spans="1:16" x14ac:dyDescent="0.25">
      <c r="A28" s="74"/>
      <c r="B28" s="74"/>
      <c r="C28" s="21" t="s">
        <v>59</v>
      </c>
      <c r="D28" s="21">
        <v>24.9</v>
      </c>
      <c r="E28" s="20">
        <f>D28*100/B26</f>
        <v>81.505728314238965</v>
      </c>
      <c r="F28" s="21">
        <v>23.5</v>
      </c>
      <c r="G28" s="21">
        <v>21.5</v>
      </c>
      <c r="H28" s="21">
        <v>20</v>
      </c>
      <c r="I28" s="21">
        <v>19.5</v>
      </c>
      <c r="J28" s="21">
        <v>18</v>
      </c>
      <c r="K28" s="21">
        <v>18.3</v>
      </c>
      <c r="L28" s="21">
        <v>21.5</v>
      </c>
      <c r="M28" s="21">
        <v>11</v>
      </c>
      <c r="N28" s="21">
        <v>10.4</v>
      </c>
      <c r="O28" s="21">
        <v>21</v>
      </c>
      <c r="P28" s="21">
        <f>AVERAGE(F28:O28)</f>
        <v>18.470000000000002</v>
      </c>
    </row>
    <row r="29" spans="1:16" x14ac:dyDescent="0.25">
      <c r="A29" s="75"/>
      <c r="B29" s="75"/>
      <c r="C29" s="25" t="s">
        <v>24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3">
        <f>AVERAGE(P26:P28)</f>
        <v>14.966666666666669</v>
      </c>
    </row>
    <row r="30" spans="1:16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6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3" spans="3:15" x14ac:dyDescent="0.25">
      <c r="C33" s="15" t="s">
        <v>66</v>
      </c>
      <c r="D33" s="16">
        <v>1</v>
      </c>
      <c r="E33" s="16">
        <v>2</v>
      </c>
      <c r="F33" s="16">
        <v>3</v>
      </c>
      <c r="G33" s="16">
        <v>4</v>
      </c>
      <c r="H33" s="16">
        <v>5</v>
      </c>
      <c r="I33" s="16">
        <v>6</v>
      </c>
      <c r="J33" s="16">
        <v>7</v>
      </c>
      <c r="K33" s="17">
        <v>8</v>
      </c>
      <c r="L33" s="18" t="s">
        <v>24</v>
      </c>
    </row>
    <row r="34" spans="3:15" x14ac:dyDescent="0.25">
      <c r="C34" s="19" t="s">
        <v>68</v>
      </c>
      <c r="D34" s="27">
        <v>10.44776119402985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f>AVERAGE(D34:K34)</f>
        <v>1.3059701492537312</v>
      </c>
    </row>
    <row r="35" spans="3:15" x14ac:dyDescent="0.25">
      <c r="C35" s="21" t="s">
        <v>61</v>
      </c>
      <c r="D35" s="27">
        <v>0</v>
      </c>
      <c r="E35" s="27">
        <v>11.688311688311686</v>
      </c>
      <c r="F35" s="27">
        <v>10.819165378670787</v>
      </c>
      <c r="G35" s="27">
        <v>0</v>
      </c>
      <c r="H35" s="27">
        <v>0</v>
      </c>
      <c r="I35" s="27">
        <v>0</v>
      </c>
      <c r="J35" s="27">
        <v>0</v>
      </c>
      <c r="K35" s="27">
        <v>4.7463175122749597</v>
      </c>
      <c r="L35" s="27">
        <f t="shared" ref="L35:L41" si="1">AVERAGE(D35:K35)</f>
        <v>3.4067243224071793</v>
      </c>
    </row>
    <row r="36" spans="3:15" x14ac:dyDescent="0.25">
      <c r="C36" s="24" t="s">
        <v>67</v>
      </c>
      <c r="D36" s="27">
        <v>0</v>
      </c>
      <c r="E36" s="27">
        <v>0</v>
      </c>
      <c r="F36" s="27">
        <v>0</v>
      </c>
      <c r="G36" s="27">
        <v>0</v>
      </c>
      <c r="H36" s="27">
        <v>97.438951756998208</v>
      </c>
      <c r="I36" s="27">
        <v>0</v>
      </c>
      <c r="J36" s="27">
        <v>0</v>
      </c>
      <c r="K36" s="27">
        <v>0</v>
      </c>
      <c r="L36" s="27">
        <f t="shared" si="1"/>
        <v>12.179868969624776</v>
      </c>
    </row>
    <row r="37" spans="3:15" x14ac:dyDescent="0.25">
      <c r="C37" s="19" t="s">
        <v>65</v>
      </c>
      <c r="D37" s="27">
        <v>0</v>
      </c>
      <c r="E37" s="27">
        <v>0</v>
      </c>
      <c r="F37" s="27">
        <v>0</v>
      </c>
      <c r="G37" s="27">
        <v>0</v>
      </c>
      <c r="H37" s="27">
        <v>1.4294222751637879</v>
      </c>
      <c r="I37" s="27">
        <v>0</v>
      </c>
      <c r="J37" s="27">
        <v>0</v>
      </c>
      <c r="K37" s="27">
        <v>0</v>
      </c>
      <c r="L37" s="27">
        <f t="shared" si="1"/>
        <v>0.17867778439547349</v>
      </c>
    </row>
    <row r="38" spans="3:15" x14ac:dyDescent="0.25">
      <c r="C38" s="21" t="s">
        <v>58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100</v>
      </c>
      <c r="J38" s="27">
        <v>100</v>
      </c>
      <c r="K38" s="27">
        <v>0</v>
      </c>
      <c r="L38" s="27">
        <f t="shared" si="1"/>
        <v>25</v>
      </c>
    </row>
    <row r="39" spans="3:15" x14ac:dyDescent="0.25">
      <c r="C39" s="21" t="s">
        <v>59</v>
      </c>
      <c r="D39" s="27">
        <v>89.552238805970148</v>
      </c>
      <c r="E39" s="27">
        <v>48.629148629148631</v>
      </c>
      <c r="F39" s="27">
        <v>0</v>
      </c>
      <c r="G39" s="27">
        <v>30.943396226415089</v>
      </c>
      <c r="H39" s="27">
        <v>0</v>
      </c>
      <c r="I39" s="27">
        <v>0</v>
      </c>
      <c r="J39" s="27">
        <v>0</v>
      </c>
      <c r="K39" s="27">
        <v>81.505728314238965</v>
      </c>
      <c r="L39" s="27">
        <f t="shared" si="1"/>
        <v>31.328813996971604</v>
      </c>
    </row>
    <row r="40" spans="3:15" x14ac:dyDescent="0.25">
      <c r="C40" s="12" t="s">
        <v>57</v>
      </c>
      <c r="D40" s="27">
        <v>0</v>
      </c>
      <c r="E40" s="27">
        <v>39.682539682539677</v>
      </c>
      <c r="F40" s="27">
        <v>0</v>
      </c>
      <c r="G40" s="27">
        <v>69.056603773584911</v>
      </c>
      <c r="H40" s="27">
        <v>1.1316259678379987</v>
      </c>
      <c r="I40" s="27">
        <v>0</v>
      </c>
      <c r="J40" s="27">
        <v>0</v>
      </c>
      <c r="K40" s="27">
        <v>13.74795417348609</v>
      </c>
      <c r="L40" s="27">
        <f t="shared" si="1"/>
        <v>15.452340449681087</v>
      </c>
    </row>
    <row r="41" spans="3:15" x14ac:dyDescent="0.25">
      <c r="C41" s="12" t="s">
        <v>60</v>
      </c>
      <c r="D41" s="27">
        <v>0</v>
      </c>
      <c r="E41" s="27">
        <v>0</v>
      </c>
      <c r="F41" s="27">
        <v>89.180834621329211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f t="shared" si="1"/>
        <v>11.147604327666151</v>
      </c>
    </row>
    <row r="44" spans="3:15" x14ac:dyDescent="0.25">
      <c r="C44" s="94">
        <v>19.899999999999999</v>
      </c>
      <c r="E44" s="94">
        <v>19.899999999999999</v>
      </c>
      <c r="F44" s="92">
        <v>12.4</v>
      </c>
      <c r="G44" s="94">
        <v>15.3</v>
      </c>
      <c r="H44" s="92">
        <v>16.399999999999999</v>
      </c>
      <c r="I44" s="94">
        <v>19.8</v>
      </c>
      <c r="J44" s="93">
        <v>17.5</v>
      </c>
      <c r="K44" s="92">
        <v>15.9</v>
      </c>
      <c r="L44" s="93">
        <v>15</v>
      </c>
      <c r="M44">
        <v>12</v>
      </c>
      <c r="N44">
        <v>20.5</v>
      </c>
      <c r="O44" s="43">
        <f>AVERAGE(E44:N44)</f>
        <v>16.47</v>
      </c>
    </row>
    <row r="45" spans="3:15" x14ac:dyDescent="0.25">
      <c r="C45" s="92">
        <v>12.4</v>
      </c>
    </row>
    <row r="46" spans="3:15" x14ac:dyDescent="0.25">
      <c r="C46" s="94">
        <v>15.3</v>
      </c>
    </row>
    <row r="47" spans="3:15" x14ac:dyDescent="0.25">
      <c r="C47" s="92">
        <v>16.399999999999999</v>
      </c>
    </row>
    <row r="48" spans="3:15" x14ac:dyDescent="0.25">
      <c r="C48" s="94">
        <v>19.8</v>
      </c>
    </row>
    <row r="49" spans="3:3" x14ac:dyDescent="0.25">
      <c r="C49" s="93">
        <v>17.5</v>
      </c>
    </row>
    <row r="50" spans="3:3" x14ac:dyDescent="0.25">
      <c r="C50" s="92">
        <v>15.9</v>
      </c>
    </row>
    <row r="51" spans="3:3" x14ac:dyDescent="0.25">
      <c r="C51" s="93">
        <v>15</v>
      </c>
    </row>
    <row r="52" spans="3:3" x14ac:dyDescent="0.25">
      <c r="C52" s="94">
        <f>AVERAGE(C44:C51)</f>
        <v>16.524999999999999</v>
      </c>
    </row>
  </sheetData>
  <sortState ref="C34:L49">
    <sortCondition ref="C34"/>
  </sortState>
  <mergeCells count="24">
    <mergeCell ref="A24:A25"/>
    <mergeCell ref="B24:B25"/>
    <mergeCell ref="A26:A29"/>
    <mergeCell ref="B26:B29"/>
    <mergeCell ref="B15:B17"/>
    <mergeCell ref="A15:A17"/>
    <mergeCell ref="B18:B21"/>
    <mergeCell ref="A18:A21"/>
    <mergeCell ref="B22:B23"/>
    <mergeCell ref="A22:A23"/>
    <mergeCell ref="B5:B7"/>
    <mergeCell ref="A5:A7"/>
    <mergeCell ref="B8:B11"/>
    <mergeCell ref="A8:A11"/>
    <mergeCell ref="B12:B14"/>
    <mergeCell ref="A12:A14"/>
    <mergeCell ref="A1:P2"/>
    <mergeCell ref="A3:A4"/>
    <mergeCell ref="B3:B4"/>
    <mergeCell ref="C3:C4"/>
    <mergeCell ref="D3:D4"/>
    <mergeCell ref="E3:E4"/>
    <mergeCell ref="F3:O3"/>
    <mergeCell ref="P3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opLeftCell="B61" zoomScale="80" zoomScaleNormal="80" workbookViewId="0">
      <selection activeCell="D73" sqref="D73:N73"/>
    </sheetView>
  </sheetViews>
  <sheetFormatPr defaultRowHeight="15" x14ac:dyDescent="0.25"/>
  <cols>
    <col min="1" max="1" width="13.7109375" customWidth="1"/>
    <col min="2" max="2" width="22" customWidth="1"/>
    <col min="3" max="3" width="44.85546875" customWidth="1"/>
    <col min="4" max="4" width="20.42578125" customWidth="1"/>
    <col min="5" max="5" width="26.85546875" customWidth="1"/>
    <col min="9" max="9" width="10.28515625" bestFit="1" customWidth="1"/>
  </cols>
  <sheetData>
    <row r="1" spans="1:18" x14ac:dyDescent="0.25">
      <c r="A1" s="84" t="s">
        <v>84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1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18" x14ac:dyDescent="0.25">
      <c r="A3" s="77" t="s">
        <v>51</v>
      </c>
      <c r="B3" s="78" t="s">
        <v>52</v>
      </c>
      <c r="C3" s="77" t="s">
        <v>53</v>
      </c>
      <c r="D3" s="79" t="s">
        <v>54</v>
      </c>
      <c r="E3" s="80" t="s">
        <v>55</v>
      </c>
      <c r="F3" s="81" t="s">
        <v>56</v>
      </c>
      <c r="G3" s="81"/>
      <c r="H3" s="81"/>
      <c r="I3" s="81"/>
      <c r="J3" s="81"/>
      <c r="K3" s="81"/>
      <c r="L3" s="81"/>
      <c r="M3" s="81"/>
      <c r="N3" s="81"/>
      <c r="O3" s="81"/>
      <c r="P3" s="82" t="s">
        <v>24</v>
      </c>
    </row>
    <row r="4" spans="1:18" x14ac:dyDescent="0.25">
      <c r="A4" s="77"/>
      <c r="B4" s="78"/>
      <c r="C4" s="77"/>
      <c r="D4" s="79"/>
      <c r="E4" s="80"/>
      <c r="F4" s="29">
        <v>1</v>
      </c>
      <c r="G4" s="29">
        <v>2</v>
      </c>
      <c r="H4" s="29">
        <v>3</v>
      </c>
      <c r="I4" s="29">
        <v>4</v>
      </c>
      <c r="J4" s="29">
        <v>5</v>
      </c>
      <c r="K4" s="29">
        <v>6</v>
      </c>
      <c r="L4" s="29">
        <v>7</v>
      </c>
      <c r="M4" s="29">
        <v>8</v>
      </c>
      <c r="N4" s="29">
        <v>9</v>
      </c>
      <c r="O4" s="29">
        <v>10</v>
      </c>
      <c r="P4" s="82"/>
    </row>
    <row r="5" spans="1:18" x14ac:dyDescent="0.25">
      <c r="A5" s="83" t="s">
        <v>5</v>
      </c>
      <c r="B5" s="85">
        <f>D5+D7+D6+D8+D9</f>
        <v>42.75</v>
      </c>
      <c r="C5" s="36" t="s">
        <v>71</v>
      </c>
      <c r="D5" s="28">
        <v>10.15</v>
      </c>
      <c r="E5" s="37">
        <f>D5*100/B5</f>
        <v>23.742690058479532</v>
      </c>
      <c r="F5" s="28">
        <v>35</v>
      </c>
      <c r="G5" s="28">
        <v>32</v>
      </c>
      <c r="H5" s="28">
        <v>9</v>
      </c>
      <c r="I5" s="28">
        <v>12</v>
      </c>
      <c r="J5" s="28">
        <v>18</v>
      </c>
      <c r="K5" s="28">
        <v>11</v>
      </c>
      <c r="L5" s="28">
        <v>12</v>
      </c>
      <c r="M5" s="28">
        <v>19</v>
      </c>
      <c r="N5" s="28">
        <v>20</v>
      </c>
      <c r="O5" s="28">
        <v>11</v>
      </c>
      <c r="P5" s="28">
        <f>AVERAGE(F5:O5)</f>
        <v>17.899999999999999</v>
      </c>
    </row>
    <row r="6" spans="1:18" x14ac:dyDescent="0.25">
      <c r="A6" s="83"/>
      <c r="B6" s="86"/>
      <c r="C6" s="12" t="s">
        <v>57</v>
      </c>
      <c r="D6" s="28">
        <v>10.7</v>
      </c>
      <c r="E6" s="37">
        <f>D6*100/B5</f>
        <v>25.029239766081872</v>
      </c>
      <c r="F6" s="28">
        <v>11</v>
      </c>
      <c r="G6" s="28">
        <v>12</v>
      </c>
      <c r="H6" s="28">
        <v>10</v>
      </c>
      <c r="I6" s="28">
        <v>13</v>
      </c>
      <c r="J6" s="28">
        <v>12</v>
      </c>
      <c r="K6" s="28">
        <v>13</v>
      </c>
      <c r="L6" s="28">
        <v>11</v>
      </c>
      <c r="M6" s="28">
        <v>12</v>
      </c>
      <c r="N6" s="28">
        <v>12</v>
      </c>
      <c r="O6" s="28">
        <v>11</v>
      </c>
      <c r="P6" s="28">
        <f t="shared" ref="P6:P9" si="0">AVERAGE(F6:O6)</f>
        <v>11.7</v>
      </c>
    </row>
    <row r="7" spans="1:18" x14ac:dyDescent="0.25">
      <c r="A7" s="83"/>
      <c r="B7" s="86"/>
      <c r="C7" s="36" t="s">
        <v>72</v>
      </c>
      <c r="D7" s="28">
        <v>1</v>
      </c>
      <c r="E7" s="37">
        <f>D7*100/B5</f>
        <v>2.3391812865497075</v>
      </c>
      <c r="F7" s="28">
        <v>13</v>
      </c>
      <c r="G7" s="28">
        <v>12</v>
      </c>
      <c r="H7" s="28">
        <v>11</v>
      </c>
      <c r="I7" s="28">
        <v>12</v>
      </c>
      <c r="J7" s="28">
        <v>13</v>
      </c>
      <c r="K7" s="28">
        <v>14</v>
      </c>
      <c r="L7" s="28">
        <v>10</v>
      </c>
      <c r="M7" s="28">
        <v>9</v>
      </c>
      <c r="N7" s="28">
        <v>8</v>
      </c>
      <c r="O7" s="28">
        <v>9</v>
      </c>
      <c r="P7" s="28">
        <f t="shared" si="0"/>
        <v>11.1</v>
      </c>
    </row>
    <row r="8" spans="1:18" x14ac:dyDescent="0.25">
      <c r="A8" s="83"/>
      <c r="B8" s="86"/>
      <c r="C8" s="28" t="s">
        <v>61</v>
      </c>
      <c r="D8" s="28">
        <v>6.95</v>
      </c>
      <c r="E8" s="37">
        <f>D8*100/B5</f>
        <v>16.257309941520468</v>
      </c>
      <c r="F8" s="28">
        <v>28</v>
      </c>
      <c r="G8" s="28">
        <v>21</v>
      </c>
      <c r="H8" s="28">
        <v>27</v>
      </c>
      <c r="I8" s="28">
        <v>24</v>
      </c>
      <c r="J8" s="28">
        <v>19</v>
      </c>
      <c r="K8" s="28">
        <v>23</v>
      </c>
      <c r="L8" s="28">
        <v>24</v>
      </c>
      <c r="M8" s="28">
        <v>18</v>
      </c>
      <c r="N8" s="28">
        <v>15</v>
      </c>
      <c r="O8" s="28">
        <v>17</v>
      </c>
      <c r="P8" s="28">
        <f t="shared" si="0"/>
        <v>21.6</v>
      </c>
    </row>
    <row r="9" spans="1:18" x14ac:dyDescent="0.25">
      <c r="A9" s="83"/>
      <c r="B9" s="86"/>
      <c r="C9" s="28" t="s">
        <v>59</v>
      </c>
      <c r="D9" s="38">
        <v>13.95</v>
      </c>
      <c r="E9" s="37">
        <f>D9*100/B5</f>
        <v>32.631578947368418</v>
      </c>
      <c r="F9" s="28">
        <v>15</v>
      </c>
      <c r="G9" s="28">
        <v>11</v>
      </c>
      <c r="H9" s="28">
        <v>12</v>
      </c>
      <c r="I9" s="28">
        <v>14</v>
      </c>
      <c r="J9" s="28">
        <v>19</v>
      </c>
      <c r="K9" s="28">
        <v>11</v>
      </c>
      <c r="L9" s="28">
        <v>12</v>
      </c>
      <c r="M9" s="28">
        <v>10</v>
      </c>
      <c r="N9" s="28">
        <v>10</v>
      </c>
      <c r="O9" s="28">
        <v>9</v>
      </c>
      <c r="P9" s="28">
        <f t="shared" si="0"/>
        <v>12.3</v>
      </c>
    </row>
    <row r="10" spans="1:18" x14ac:dyDescent="0.25">
      <c r="A10" s="83"/>
      <c r="B10" s="87"/>
      <c r="C10" s="25" t="s">
        <v>24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3">
        <f>AVERAGE(P8)</f>
        <v>21.6</v>
      </c>
      <c r="R10">
        <v>21.6</v>
      </c>
    </row>
    <row r="11" spans="1:18" x14ac:dyDescent="0.25">
      <c r="A11" s="83" t="s">
        <v>6</v>
      </c>
      <c r="B11" s="73">
        <f>D11+D12</f>
        <v>55.85</v>
      </c>
      <c r="C11" s="12" t="s">
        <v>57</v>
      </c>
      <c r="D11" s="28">
        <v>48.4</v>
      </c>
      <c r="E11" s="20">
        <f>D11*100/B11</f>
        <v>86.660698299015223</v>
      </c>
      <c r="F11" s="28">
        <v>12</v>
      </c>
      <c r="G11" s="28">
        <v>8</v>
      </c>
      <c r="H11" s="28">
        <v>6.5</v>
      </c>
      <c r="I11" s="28">
        <v>4.5</v>
      </c>
      <c r="J11" s="28">
        <v>6.5</v>
      </c>
      <c r="K11" s="28">
        <v>7.5</v>
      </c>
      <c r="L11" s="28">
        <v>13.2</v>
      </c>
      <c r="M11" s="28">
        <v>10</v>
      </c>
      <c r="N11" s="28">
        <v>9</v>
      </c>
      <c r="O11" s="28">
        <v>8</v>
      </c>
      <c r="P11" s="20">
        <f>AVERAGE(F11:O11)</f>
        <v>8.52</v>
      </c>
      <c r="R11" s="90">
        <v>14</v>
      </c>
    </row>
    <row r="12" spans="1:18" x14ac:dyDescent="0.25">
      <c r="A12" s="83"/>
      <c r="B12" s="74"/>
      <c r="C12" s="28" t="s">
        <v>58</v>
      </c>
      <c r="D12" s="28">
        <v>7.45</v>
      </c>
      <c r="E12" s="20">
        <f>D12*100/B11</f>
        <v>13.33930170098478</v>
      </c>
      <c r="F12" s="28">
        <v>16.600000000000001</v>
      </c>
      <c r="G12" s="28">
        <v>14.5</v>
      </c>
      <c r="H12" s="28">
        <v>17.5</v>
      </c>
      <c r="I12" s="28">
        <v>12.1</v>
      </c>
      <c r="J12" s="28">
        <v>16</v>
      </c>
      <c r="K12" s="28">
        <v>36.5</v>
      </c>
      <c r="L12" s="28">
        <v>15.5</v>
      </c>
      <c r="M12" s="28">
        <v>40.4</v>
      </c>
      <c r="N12" s="28">
        <v>13</v>
      </c>
      <c r="O12" s="28">
        <v>12.5</v>
      </c>
      <c r="P12" s="20">
        <f>AVERAGE(F12:O12)</f>
        <v>19.46</v>
      </c>
      <c r="R12" s="90">
        <v>21.9</v>
      </c>
    </row>
    <row r="13" spans="1:18" x14ac:dyDescent="0.25">
      <c r="A13" s="83"/>
      <c r="B13" s="75"/>
      <c r="C13" s="25" t="s">
        <v>24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3">
        <f>AVERAGE(P11:P12)</f>
        <v>13.99</v>
      </c>
      <c r="R13">
        <v>16.899999999999999</v>
      </c>
    </row>
    <row r="14" spans="1:18" x14ac:dyDescent="0.25">
      <c r="A14" s="85" t="s">
        <v>7</v>
      </c>
      <c r="B14" s="85">
        <f>D14+D15+D16+D17</f>
        <v>67.3</v>
      </c>
      <c r="C14" s="12" t="s">
        <v>73</v>
      </c>
      <c r="D14" s="28">
        <v>35.950000000000003</v>
      </c>
      <c r="E14" s="37">
        <f>D14*100/B14</f>
        <v>53.417533432392283</v>
      </c>
      <c r="F14" s="28">
        <v>28</v>
      </c>
      <c r="G14" s="28">
        <v>29</v>
      </c>
      <c r="H14" s="28">
        <v>30</v>
      </c>
      <c r="I14" s="28">
        <v>31</v>
      </c>
      <c r="J14" s="28">
        <v>25</v>
      </c>
      <c r="K14" s="28">
        <v>26</v>
      </c>
      <c r="L14" s="28">
        <v>27</v>
      </c>
      <c r="M14" s="28">
        <v>30</v>
      </c>
      <c r="N14" s="28">
        <v>32</v>
      </c>
      <c r="O14" s="28">
        <v>30</v>
      </c>
      <c r="P14" s="28">
        <f>AVERAGE(F14:O14)</f>
        <v>28.8</v>
      </c>
      <c r="R14" s="90">
        <v>16.5</v>
      </c>
    </row>
    <row r="15" spans="1:18" x14ac:dyDescent="0.25">
      <c r="A15" s="86"/>
      <c r="B15" s="86"/>
      <c r="C15" s="28" t="s">
        <v>74</v>
      </c>
      <c r="D15" s="28">
        <v>11.05</v>
      </c>
      <c r="E15" s="37">
        <f>D15*100/B14</f>
        <v>16.419019316493316</v>
      </c>
      <c r="F15" s="28">
        <v>36</v>
      </c>
      <c r="G15" s="28">
        <v>16</v>
      </c>
      <c r="H15" s="28">
        <v>25</v>
      </c>
      <c r="I15" s="28">
        <v>25</v>
      </c>
      <c r="J15" s="28">
        <v>28</v>
      </c>
      <c r="K15" s="28">
        <v>16</v>
      </c>
      <c r="L15" s="28"/>
      <c r="M15" s="28"/>
      <c r="N15" s="28"/>
      <c r="O15" s="28"/>
      <c r="P15" s="20">
        <f t="shared" ref="P15:P17" si="1">AVERAGE(F15:O15)</f>
        <v>24.333333333333332</v>
      </c>
      <c r="R15" s="91">
        <v>16.3</v>
      </c>
    </row>
    <row r="16" spans="1:18" x14ac:dyDescent="0.25">
      <c r="A16" s="86"/>
      <c r="B16" s="86"/>
      <c r="C16" s="28" t="s">
        <v>61</v>
      </c>
      <c r="D16" s="28">
        <v>5.0999999999999996</v>
      </c>
      <c r="E16" s="37">
        <f>D16*100/B14</f>
        <v>7.578008915304606</v>
      </c>
      <c r="F16" s="28">
        <v>24</v>
      </c>
      <c r="G16" s="28">
        <v>13</v>
      </c>
      <c r="H16" s="28">
        <v>12</v>
      </c>
      <c r="I16" s="28">
        <v>14</v>
      </c>
      <c r="J16" s="28">
        <v>15</v>
      </c>
      <c r="K16" s="28"/>
      <c r="L16" s="28"/>
      <c r="M16" s="28"/>
      <c r="N16" s="28"/>
      <c r="O16" s="28"/>
      <c r="P16" s="28">
        <f t="shared" si="1"/>
        <v>15.6</v>
      </c>
      <c r="R16" s="91">
        <v>18.100000000000001</v>
      </c>
    </row>
    <row r="17" spans="1:18" x14ac:dyDescent="0.25">
      <c r="A17" s="86"/>
      <c r="B17" s="86"/>
      <c r="C17" s="28" t="s">
        <v>59</v>
      </c>
      <c r="D17" s="28">
        <v>15.2</v>
      </c>
      <c r="E17" s="37">
        <f>D17*100/B14</f>
        <v>22.585438335809808</v>
      </c>
      <c r="F17" s="28">
        <v>15</v>
      </c>
      <c r="G17" s="28">
        <v>16</v>
      </c>
      <c r="H17" s="28">
        <v>19</v>
      </c>
      <c r="I17" s="28">
        <v>20</v>
      </c>
      <c r="J17" s="28">
        <v>23</v>
      </c>
      <c r="K17" s="28">
        <v>18</v>
      </c>
      <c r="L17" s="28">
        <v>19</v>
      </c>
      <c r="M17" s="28">
        <v>20</v>
      </c>
      <c r="N17" s="28">
        <v>21</v>
      </c>
      <c r="O17" s="28">
        <v>18</v>
      </c>
      <c r="P17" s="28">
        <f t="shared" si="1"/>
        <v>18.899999999999999</v>
      </c>
      <c r="R17" s="91">
        <v>16.100000000000001</v>
      </c>
    </row>
    <row r="18" spans="1:18" x14ac:dyDescent="0.25">
      <c r="A18" s="87"/>
      <c r="B18" s="87"/>
      <c r="C18" s="25" t="s">
        <v>24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3">
        <f>AVERAGE(P14:P17)</f>
        <v>21.908333333333331</v>
      </c>
      <c r="R18" s="91">
        <v>14.6</v>
      </c>
    </row>
    <row r="19" spans="1:18" x14ac:dyDescent="0.25">
      <c r="A19" s="73" t="s">
        <v>8</v>
      </c>
      <c r="B19" s="73">
        <f>D19+D20+D21+D22</f>
        <v>59.25</v>
      </c>
      <c r="C19" s="28" t="s">
        <v>62</v>
      </c>
      <c r="D19" s="39">
        <v>10.55</v>
      </c>
      <c r="E19" s="39">
        <f>D19*100/B19</f>
        <v>17.805907172995781</v>
      </c>
      <c r="F19" s="40">
        <v>23</v>
      </c>
      <c r="G19" s="40">
        <v>8.5</v>
      </c>
      <c r="H19" s="40">
        <v>9</v>
      </c>
      <c r="I19" s="40">
        <v>27</v>
      </c>
      <c r="J19" s="40">
        <v>30</v>
      </c>
      <c r="K19" s="40">
        <v>30</v>
      </c>
      <c r="L19" s="40">
        <v>26</v>
      </c>
      <c r="M19" s="40">
        <v>34</v>
      </c>
      <c r="N19" s="40">
        <v>30</v>
      </c>
      <c r="O19" s="40">
        <v>20</v>
      </c>
      <c r="P19" s="40">
        <f>AVERAGE(F19:O19)</f>
        <v>23.75</v>
      </c>
      <c r="R19" s="91">
        <v>11.2</v>
      </c>
    </row>
    <row r="20" spans="1:18" x14ac:dyDescent="0.25">
      <c r="A20" s="74"/>
      <c r="B20" s="74"/>
      <c r="C20" s="28" t="s">
        <v>75</v>
      </c>
      <c r="D20" s="39">
        <v>0.6</v>
      </c>
      <c r="E20" s="39">
        <f>D20*100/B19</f>
        <v>1.0126582278481013</v>
      </c>
      <c r="F20" s="40">
        <v>10</v>
      </c>
      <c r="G20" s="40"/>
      <c r="H20" s="40"/>
      <c r="I20" s="40"/>
      <c r="J20" s="40"/>
      <c r="K20" s="40"/>
      <c r="L20" s="40"/>
      <c r="M20" s="40"/>
      <c r="N20" s="40"/>
      <c r="O20" s="40"/>
      <c r="P20" s="40">
        <f t="shared" ref="P20:P22" si="2">AVERAGE(F20:O20)</f>
        <v>10</v>
      </c>
    </row>
    <row r="21" spans="1:18" x14ac:dyDescent="0.25">
      <c r="A21" s="74"/>
      <c r="B21" s="74"/>
      <c r="C21" s="28" t="s">
        <v>61</v>
      </c>
      <c r="D21" s="39">
        <v>0.9</v>
      </c>
      <c r="E21" s="39">
        <f>D21*100/B19</f>
        <v>1.518987341772152</v>
      </c>
      <c r="F21" s="40">
        <v>24</v>
      </c>
      <c r="G21" s="40">
        <v>13</v>
      </c>
      <c r="H21" s="40"/>
      <c r="I21" s="40"/>
      <c r="J21" s="40"/>
      <c r="K21" s="40"/>
      <c r="L21" s="40"/>
      <c r="M21" s="40"/>
      <c r="N21" s="40"/>
      <c r="O21" s="40"/>
      <c r="P21" s="40">
        <f t="shared" si="2"/>
        <v>18.5</v>
      </c>
    </row>
    <row r="22" spans="1:18" x14ac:dyDescent="0.25">
      <c r="A22" s="74"/>
      <c r="B22" s="74"/>
      <c r="C22" s="12" t="s">
        <v>57</v>
      </c>
      <c r="D22" s="39">
        <v>47.2</v>
      </c>
      <c r="E22" s="39">
        <f>D22*100/B19</f>
        <v>79.66244725738396</v>
      </c>
      <c r="F22" s="40">
        <v>17.5</v>
      </c>
      <c r="G22" s="40">
        <v>14</v>
      </c>
      <c r="H22" s="40">
        <v>16</v>
      </c>
      <c r="I22" s="40">
        <v>20</v>
      </c>
      <c r="J22" s="40">
        <v>17</v>
      </c>
      <c r="K22" s="40">
        <v>18.5</v>
      </c>
      <c r="L22" s="40">
        <v>14</v>
      </c>
      <c r="M22" s="40">
        <v>11</v>
      </c>
      <c r="N22" s="40">
        <v>11</v>
      </c>
      <c r="O22" s="40">
        <v>14</v>
      </c>
      <c r="P22" s="40">
        <f t="shared" si="2"/>
        <v>15.3</v>
      </c>
    </row>
    <row r="23" spans="1:18" x14ac:dyDescent="0.25">
      <c r="A23" s="75"/>
      <c r="B23" s="75"/>
      <c r="C23" s="25" t="s">
        <v>24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3">
        <f>AVERAGE(P19:P22)</f>
        <v>16.887499999999999</v>
      </c>
    </row>
    <row r="24" spans="1:18" x14ac:dyDescent="0.25">
      <c r="A24" s="73" t="s">
        <v>9</v>
      </c>
      <c r="B24" s="73">
        <f>D24+D25+D26+D27</f>
        <v>29.200000000000003</v>
      </c>
      <c r="C24" s="28" t="s">
        <v>58</v>
      </c>
      <c r="D24" s="40">
        <v>19.850000000000001</v>
      </c>
      <c r="E24" s="39">
        <f>D24*100/B24</f>
        <v>67.979452054794521</v>
      </c>
      <c r="F24" s="40">
        <v>11</v>
      </c>
      <c r="G24" s="40">
        <v>16.5</v>
      </c>
      <c r="H24" s="40">
        <v>15</v>
      </c>
      <c r="I24" s="40">
        <v>19</v>
      </c>
      <c r="J24" s="40">
        <v>21</v>
      </c>
      <c r="K24" s="40">
        <v>22.2</v>
      </c>
      <c r="L24" s="40">
        <v>19</v>
      </c>
      <c r="M24" s="40">
        <v>18</v>
      </c>
      <c r="N24" s="40">
        <v>18.100000000000001</v>
      </c>
      <c r="O24" s="40">
        <v>19.2</v>
      </c>
      <c r="P24" s="39">
        <f>AVERAGE(F24:O24)</f>
        <v>17.899999999999999</v>
      </c>
    </row>
    <row r="25" spans="1:18" x14ac:dyDescent="0.25">
      <c r="A25" s="74"/>
      <c r="B25" s="74"/>
      <c r="C25" s="12" t="s">
        <v>57</v>
      </c>
      <c r="D25" s="40">
        <v>2.25</v>
      </c>
      <c r="E25" s="39">
        <f>D25*100/B24</f>
        <v>7.705479452054794</v>
      </c>
      <c r="F25" s="40">
        <v>14</v>
      </c>
      <c r="G25" s="40">
        <v>32</v>
      </c>
      <c r="H25" s="40">
        <v>19</v>
      </c>
      <c r="I25" s="40">
        <v>17</v>
      </c>
      <c r="J25" s="40">
        <v>16</v>
      </c>
      <c r="K25" s="40">
        <v>11.5</v>
      </c>
      <c r="L25" s="40">
        <v>10</v>
      </c>
      <c r="M25" s="40">
        <v>7</v>
      </c>
      <c r="N25" s="40">
        <v>7.5</v>
      </c>
      <c r="O25" s="40">
        <v>7</v>
      </c>
      <c r="P25" s="39">
        <f t="shared" ref="P25:P27" si="3">AVERAGE(F25:O25)</f>
        <v>14.1</v>
      </c>
    </row>
    <row r="26" spans="1:18" x14ac:dyDescent="0.25">
      <c r="A26" s="74"/>
      <c r="B26" s="74"/>
      <c r="C26" s="28" t="s">
        <v>61</v>
      </c>
      <c r="D26" s="40">
        <v>1.95</v>
      </c>
      <c r="E26" s="39">
        <f>D26*100/B24</f>
        <v>6.6780821917808213</v>
      </c>
      <c r="F26" s="40">
        <v>14</v>
      </c>
      <c r="G26" s="40">
        <v>11</v>
      </c>
      <c r="H26" s="40">
        <v>11</v>
      </c>
      <c r="I26" s="40">
        <v>23.5</v>
      </c>
      <c r="J26" s="40">
        <v>30</v>
      </c>
      <c r="K26" s="40">
        <v>12</v>
      </c>
      <c r="L26" s="40">
        <v>14.5</v>
      </c>
      <c r="M26" s="40">
        <v>14</v>
      </c>
      <c r="N26" s="40">
        <v>13.5</v>
      </c>
      <c r="O26" s="40">
        <v>10</v>
      </c>
      <c r="P26" s="39">
        <f t="shared" si="3"/>
        <v>15.35</v>
      </c>
    </row>
    <row r="27" spans="1:18" x14ac:dyDescent="0.25">
      <c r="A27" s="74"/>
      <c r="B27" s="74"/>
      <c r="C27" s="36" t="s">
        <v>71</v>
      </c>
      <c r="D27" s="40">
        <v>5.15</v>
      </c>
      <c r="E27" s="39">
        <f>D27*100/B24</f>
        <v>17.636986301369863</v>
      </c>
      <c r="F27" s="40">
        <v>20</v>
      </c>
      <c r="G27" s="40">
        <v>18</v>
      </c>
      <c r="H27" s="40">
        <v>10</v>
      </c>
      <c r="I27" s="40">
        <v>14</v>
      </c>
      <c r="J27" s="40">
        <v>14</v>
      </c>
      <c r="K27" s="40">
        <v>27</v>
      </c>
      <c r="L27" s="40">
        <v>24</v>
      </c>
      <c r="M27" s="40">
        <v>22</v>
      </c>
      <c r="N27" s="40"/>
      <c r="O27" s="40"/>
      <c r="P27" s="39">
        <f t="shared" si="3"/>
        <v>18.625</v>
      </c>
    </row>
    <row r="28" spans="1:18" x14ac:dyDescent="0.25">
      <c r="A28" s="75"/>
      <c r="B28" s="75"/>
      <c r="C28" s="25" t="s">
        <v>24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3">
        <f>AVERAGE(P24:P27)</f>
        <v>16.493749999999999</v>
      </c>
    </row>
    <row r="29" spans="1:18" x14ac:dyDescent="0.25">
      <c r="A29" s="83" t="s">
        <v>63</v>
      </c>
      <c r="B29" s="83">
        <f>D29+D30+D31+D32</f>
        <v>23.6</v>
      </c>
      <c r="C29" s="12" t="s">
        <v>57</v>
      </c>
      <c r="D29" s="40">
        <v>6.2</v>
      </c>
      <c r="E29" s="39">
        <f>D29*100/B29</f>
        <v>26.271186440677965</v>
      </c>
      <c r="F29" s="40">
        <v>23</v>
      </c>
      <c r="G29" s="40">
        <v>11</v>
      </c>
      <c r="H29" s="40">
        <v>12</v>
      </c>
      <c r="I29" s="40">
        <v>13</v>
      </c>
      <c r="J29" s="40">
        <v>12</v>
      </c>
      <c r="K29" s="40">
        <v>11</v>
      </c>
      <c r="L29" s="40">
        <v>23</v>
      </c>
      <c r="M29" s="40">
        <v>10</v>
      </c>
      <c r="N29" s="40">
        <v>11</v>
      </c>
      <c r="O29" s="40">
        <v>13</v>
      </c>
      <c r="P29" s="40">
        <f>AVERAGE(F29:O29)</f>
        <v>13.9</v>
      </c>
    </row>
    <row r="30" spans="1:18" x14ac:dyDescent="0.25">
      <c r="A30" s="83"/>
      <c r="B30" s="83"/>
      <c r="C30" s="28" t="s">
        <v>61</v>
      </c>
      <c r="D30" s="40">
        <v>7.5</v>
      </c>
      <c r="E30" s="39">
        <f>D30*100/B29</f>
        <v>31.779661016949152</v>
      </c>
      <c r="F30" s="40">
        <v>12</v>
      </c>
      <c r="G30" s="40">
        <v>13</v>
      </c>
      <c r="H30" s="40">
        <v>15</v>
      </c>
      <c r="I30" s="40">
        <v>26</v>
      </c>
      <c r="J30" s="40">
        <v>17</v>
      </c>
      <c r="K30" s="40">
        <v>16</v>
      </c>
      <c r="L30" s="40">
        <v>18</v>
      </c>
      <c r="M30" s="40">
        <v>15</v>
      </c>
      <c r="N30" s="40">
        <v>19</v>
      </c>
      <c r="O30" s="40">
        <v>22</v>
      </c>
      <c r="P30" s="40">
        <f t="shared" ref="P30:P32" si="4">AVERAGE(F30:O30)</f>
        <v>17.3</v>
      </c>
    </row>
    <row r="31" spans="1:18" x14ac:dyDescent="0.25">
      <c r="A31" s="83"/>
      <c r="B31" s="83"/>
      <c r="C31" s="28" t="s">
        <v>76</v>
      </c>
      <c r="D31" s="40">
        <v>3.05</v>
      </c>
      <c r="E31" s="39">
        <f>D31*100/B29</f>
        <v>12.923728813559322</v>
      </c>
      <c r="F31" s="40">
        <v>29</v>
      </c>
      <c r="G31" s="40">
        <v>20</v>
      </c>
      <c r="H31" s="40">
        <v>12</v>
      </c>
      <c r="I31" s="40">
        <v>16</v>
      </c>
      <c r="J31" s="40">
        <v>15</v>
      </c>
      <c r="K31" s="40">
        <v>16</v>
      </c>
      <c r="L31" s="40">
        <v>18</v>
      </c>
      <c r="M31" s="40">
        <v>15</v>
      </c>
      <c r="N31" s="40">
        <v>19</v>
      </c>
      <c r="O31" s="40">
        <v>22</v>
      </c>
      <c r="P31" s="40">
        <f t="shared" si="4"/>
        <v>18.2</v>
      </c>
    </row>
    <row r="32" spans="1:18" x14ac:dyDescent="0.25">
      <c r="A32" s="83"/>
      <c r="B32" s="83"/>
      <c r="C32" s="28" t="s">
        <v>59</v>
      </c>
      <c r="D32" s="40">
        <v>6.85</v>
      </c>
      <c r="E32" s="39">
        <f>D32*100/B29</f>
        <v>29.025423728813557</v>
      </c>
      <c r="F32" s="40">
        <v>13</v>
      </c>
      <c r="G32" s="40">
        <v>14</v>
      </c>
      <c r="H32" s="40">
        <v>15</v>
      </c>
      <c r="I32" s="40">
        <v>16</v>
      </c>
      <c r="J32" s="40">
        <v>18</v>
      </c>
      <c r="K32" s="40">
        <v>12</v>
      </c>
      <c r="L32" s="40">
        <v>24</v>
      </c>
      <c r="M32" s="40">
        <v>17</v>
      </c>
      <c r="N32" s="40">
        <v>10</v>
      </c>
      <c r="O32" s="40">
        <v>18</v>
      </c>
      <c r="P32" s="40">
        <f t="shared" si="4"/>
        <v>15.7</v>
      </c>
    </row>
    <row r="33" spans="1:16" x14ac:dyDescent="0.25">
      <c r="A33" s="83"/>
      <c r="B33" s="83"/>
      <c r="C33" s="25" t="s">
        <v>24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3">
        <f>AVERAGE(P29:P32)</f>
        <v>16.275000000000002</v>
      </c>
    </row>
    <row r="34" spans="1:16" x14ac:dyDescent="0.25">
      <c r="A34" s="73" t="s">
        <v>64</v>
      </c>
      <c r="B34" s="73">
        <f>D34+D35+D36+D37+D38</f>
        <v>40.000000000000007</v>
      </c>
      <c r="C34" s="28" t="s">
        <v>62</v>
      </c>
      <c r="D34" s="31">
        <v>14.15</v>
      </c>
      <c r="E34" s="35">
        <f>D34*100/B34</f>
        <v>35.374999999999993</v>
      </c>
      <c r="F34" s="31">
        <v>24</v>
      </c>
      <c r="G34" s="31">
        <v>28</v>
      </c>
      <c r="H34" s="31">
        <v>29</v>
      </c>
      <c r="I34" s="31">
        <v>25</v>
      </c>
      <c r="J34" s="31">
        <v>14</v>
      </c>
      <c r="K34" s="31">
        <v>22</v>
      </c>
      <c r="L34" s="31">
        <v>26</v>
      </c>
      <c r="M34" s="31">
        <v>18</v>
      </c>
      <c r="N34" s="31">
        <v>22</v>
      </c>
      <c r="O34" s="31">
        <v>23</v>
      </c>
      <c r="P34" s="31">
        <f>AVERAGE(F34:O34)</f>
        <v>23.1</v>
      </c>
    </row>
    <row r="35" spans="1:16" x14ac:dyDescent="0.25">
      <c r="A35" s="74"/>
      <c r="B35" s="74"/>
      <c r="C35" s="12" t="s">
        <v>57</v>
      </c>
      <c r="D35" s="31">
        <v>9.9499999999999993</v>
      </c>
      <c r="E35" s="35">
        <f>D35*100/40</f>
        <v>24.874999999999996</v>
      </c>
      <c r="F35" s="31">
        <v>15</v>
      </c>
      <c r="G35" s="31">
        <v>17</v>
      </c>
      <c r="H35" s="31">
        <v>16</v>
      </c>
      <c r="I35" s="31">
        <v>18</v>
      </c>
      <c r="J35" s="31">
        <v>12</v>
      </c>
      <c r="K35" s="31">
        <v>11</v>
      </c>
      <c r="L35" s="31">
        <v>8</v>
      </c>
      <c r="M35" s="31">
        <v>9</v>
      </c>
      <c r="N35" s="31">
        <v>12</v>
      </c>
      <c r="O35" s="31">
        <v>13</v>
      </c>
      <c r="P35" s="31">
        <f t="shared" ref="P35:P38" si="5">AVERAGE(F35:O35)</f>
        <v>13.1</v>
      </c>
    </row>
    <row r="36" spans="1:16" x14ac:dyDescent="0.25">
      <c r="A36" s="74"/>
      <c r="B36" s="74"/>
      <c r="C36" s="28" t="s">
        <v>76</v>
      </c>
      <c r="D36" s="31">
        <v>3.5</v>
      </c>
      <c r="E36" s="35">
        <f t="shared" ref="E36:E38" si="6">D36*100/40</f>
        <v>8.75</v>
      </c>
      <c r="F36" s="31">
        <v>14</v>
      </c>
      <c r="G36" s="31">
        <v>15</v>
      </c>
      <c r="H36" s="31">
        <v>10</v>
      </c>
      <c r="I36" s="31">
        <v>12</v>
      </c>
      <c r="J36" s="31">
        <v>13</v>
      </c>
      <c r="K36" s="31">
        <v>10</v>
      </c>
      <c r="L36" s="31">
        <v>12</v>
      </c>
      <c r="M36" s="31">
        <v>16</v>
      </c>
      <c r="N36" s="31">
        <v>18</v>
      </c>
      <c r="O36" s="31">
        <v>12</v>
      </c>
      <c r="P36" s="31">
        <f t="shared" si="5"/>
        <v>13.2</v>
      </c>
    </row>
    <row r="37" spans="1:16" x14ac:dyDescent="0.25">
      <c r="A37" s="74"/>
      <c r="B37" s="74"/>
      <c r="C37" s="28" t="s">
        <v>59</v>
      </c>
      <c r="D37" s="31">
        <v>11.05</v>
      </c>
      <c r="E37" s="35">
        <f t="shared" si="6"/>
        <v>27.625</v>
      </c>
      <c r="F37" s="31">
        <v>11</v>
      </c>
      <c r="G37" s="31">
        <v>13</v>
      </c>
      <c r="H37" s="31">
        <v>12</v>
      </c>
      <c r="I37" s="31">
        <v>12</v>
      </c>
      <c r="J37" s="31">
        <v>11</v>
      </c>
      <c r="K37" s="31">
        <v>7</v>
      </c>
      <c r="L37" s="31">
        <v>8</v>
      </c>
      <c r="M37" s="31">
        <v>10</v>
      </c>
      <c r="N37" s="31">
        <v>11</v>
      </c>
      <c r="O37" s="31">
        <v>11</v>
      </c>
      <c r="P37" s="31">
        <f t="shared" si="5"/>
        <v>10.6</v>
      </c>
    </row>
    <row r="38" spans="1:16" x14ac:dyDescent="0.25">
      <c r="A38" s="74"/>
      <c r="B38" s="74"/>
      <c r="C38" s="14" t="s">
        <v>77</v>
      </c>
      <c r="D38" s="31">
        <v>1.35</v>
      </c>
      <c r="E38" s="35">
        <f t="shared" si="6"/>
        <v>3.375</v>
      </c>
      <c r="F38" s="31">
        <v>35</v>
      </c>
      <c r="G38" s="31">
        <v>36</v>
      </c>
      <c r="H38" s="31"/>
      <c r="I38" s="31"/>
      <c r="J38" s="31"/>
      <c r="K38" s="31"/>
      <c r="L38" s="31"/>
      <c r="M38" s="31"/>
      <c r="N38" s="31"/>
      <c r="O38" s="31"/>
      <c r="P38" s="31">
        <f t="shared" si="5"/>
        <v>35.5</v>
      </c>
    </row>
    <row r="39" spans="1:16" x14ac:dyDescent="0.25">
      <c r="A39" s="75"/>
      <c r="B39" s="75"/>
      <c r="C39" s="25" t="s">
        <v>24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3">
        <f>AVERAGE(P35:P38)</f>
        <v>18.100000000000001</v>
      </c>
    </row>
    <row r="40" spans="1:16" x14ac:dyDescent="0.25">
      <c r="A40" s="83" t="s">
        <v>12</v>
      </c>
      <c r="B40" s="73">
        <f>D40+D41+D42+D43</f>
        <v>32.65</v>
      </c>
      <c r="C40" s="28" t="s">
        <v>76</v>
      </c>
      <c r="D40" s="31">
        <v>4.45</v>
      </c>
      <c r="E40" s="35">
        <f>D40*100/32.65</f>
        <v>13.629402756508423</v>
      </c>
      <c r="F40" s="31">
        <v>25</v>
      </c>
      <c r="G40" s="31">
        <v>28</v>
      </c>
      <c r="H40" s="31">
        <v>18</v>
      </c>
      <c r="I40" s="31">
        <v>12</v>
      </c>
      <c r="J40" s="31">
        <v>13</v>
      </c>
      <c r="K40" s="31">
        <v>14</v>
      </c>
      <c r="L40" s="31"/>
      <c r="M40" s="31"/>
      <c r="N40" s="31"/>
      <c r="O40" s="31"/>
      <c r="P40" s="35">
        <f>AVERAGE(F40:O40)</f>
        <v>18.333333333333332</v>
      </c>
    </row>
    <row r="41" spans="1:16" x14ac:dyDescent="0.25">
      <c r="A41" s="83"/>
      <c r="B41" s="74"/>
      <c r="C41" s="28" t="s">
        <v>62</v>
      </c>
      <c r="D41" s="31">
        <v>2.9</v>
      </c>
      <c r="E41" s="35">
        <f t="shared" ref="E41:E43" si="7">D41*100/32.65</f>
        <v>8.8820826952526808</v>
      </c>
      <c r="F41" s="31">
        <v>21</v>
      </c>
      <c r="G41" s="31">
        <v>22</v>
      </c>
      <c r="H41" s="31">
        <v>18</v>
      </c>
      <c r="I41" s="31">
        <v>24</v>
      </c>
      <c r="J41" s="31">
        <v>19</v>
      </c>
      <c r="K41" s="31"/>
      <c r="L41" s="31"/>
      <c r="M41" s="31"/>
      <c r="N41" s="31"/>
      <c r="O41" s="31"/>
      <c r="P41" s="35">
        <f t="shared" ref="P41:P43" si="8">AVERAGE(F41:O41)</f>
        <v>20.8</v>
      </c>
    </row>
    <row r="42" spans="1:16" x14ac:dyDescent="0.25">
      <c r="A42" s="83"/>
      <c r="B42" s="74"/>
      <c r="C42" s="12" t="s">
        <v>57</v>
      </c>
      <c r="D42" s="31">
        <v>1.2</v>
      </c>
      <c r="E42" s="35">
        <f t="shared" si="7"/>
        <v>3.6753445635528332</v>
      </c>
      <c r="F42" s="31">
        <v>5</v>
      </c>
      <c r="G42" s="31">
        <v>7</v>
      </c>
      <c r="H42" s="31">
        <v>8</v>
      </c>
      <c r="I42" s="31">
        <v>9</v>
      </c>
      <c r="J42" s="31">
        <v>10</v>
      </c>
      <c r="K42" s="31">
        <v>5</v>
      </c>
      <c r="L42" s="31">
        <v>7</v>
      </c>
      <c r="M42" s="31"/>
      <c r="N42" s="31"/>
      <c r="O42" s="31"/>
      <c r="P42" s="35">
        <f t="shared" si="8"/>
        <v>7.2857142857142856</v>
      </c>
    </row>
    <row r="43" spans="1:16" x14ac:dyDescent="0.25">
      <c r="A43" s="83"/>
      <c r="B43" s="74"/>
      <c r="C43" s="28" t="s">
        <v>59</v>
      </c>
      <c r="D43" s="31">
        <v>24.1</v>
      </c>
      <c r="E43" s="35">
        <f t="shared" si="7"/>
        <v>73.81316998468607</v>
      </c>
      <c r="F43" s="31">
        <v>16</v>
      </c>
      <c r="G43" s="31">
        <v>17</v>
      </c>
      <c r="H43" s="31">
        <v>18</v>
      </c>
      <c r="I43" s="31">
        <v>24</v>
      </c>
      <c r="J43" s="31">
        <v>15</v>
      </c>
      <c r="K43" s="31">
        <v>19</v>
      </c>
      <c r="L43" s="31">
        <v>22</v>
      </c>
      <c r="M43" s="31">
        <v>15</v>
      </c>
      <c r="N43" s="31">
        <v>16</v>
      </c>
      <c r="O43" s="31">
        <v>17</v>
      </c>
      <c r="P43" s="35">
        <f t="shared" si="8"/>
        <v>17.899999999999999</v>
      </c>
    </row>
    <row r="44" spans="1:16" x14ac:dyDescent="0.25">
      <c r="A44" s="83"/>
      <c r="B44" s="75"/>
      <c r="C44" s="25" t="s">
        <v>24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3">
        <f>AVERAGE(P40:P43)</f>
        <v>16.079761904761902</v>
      </c>
    </row>
    <row r="45" spans="1:16" x14ac:dyDescent="0.25">
      <c r="A45" s="83" t="s">
        <v>78</v>
      </c>
      <c r="B45" s="73">
        <f>D45+D46+D47</f>
        <v>27.3</v>
      </c>
      <c r="C45" s="12" t="s">
        <v>57</v>
      </c>
      <c r="D45" s="31">
        <v>9.25</v>
      </c>
      <c r="E45" s="35">
        <f>D45*100/27.3</f>
        <v>33.882783882783883</v>
      </c>
      <c r="F45" s="31">
        <v>22</v>
      </c>
      <c r="G45" s="31">
        <v>18</v>
      </c>
      <c r="H45" s="31">
        <v>16</v>
      </c>
      <c r="I45" s="31">
        <v>25</v>
      </c>
      <c r="J45" s="31">
        <v>19</v>
      </c>
      <c r="K45" s="31">
        <v>23</v>
      </c>
      <c r="L45" s="31">
        <v>24</v>
      </c>
      <c r="M45" s="31">
        <v>7</v>
      </c>
      <c r="N45" s="31">
        <v>8</v>
      </c>
      <c r="O45" s="31">
        <v>9</v>
      </c>
      <c r="P45" s="35">
        <f>AVERAGE(F45:O45)</f>
        <v>17.100000000000001</v>
      </c>
    </row>
    <row r="46" spans="1:16" x14ac:dyDescent="0.25">
      <c r="A46" s="83"/>
      <c r="B46" s="74"/>
      <c r="C46" s="28" t="s">
        <v>61</v>
      </c>
      <c r="D46" s="31">
        <v>0.55000000000000004</v>
      </c>
      <c r="E46" s="35">
        <f t="shared" ref="E46:E47" si="9">D46*100/27.3</f>
        <v>2.014652014652015</v>
      </c>
      <c r="F46" s="31">
        <v>10</v>
      </c>
      <c r="G46" s="31">
        <v>12</v>
      </c>
      <c r="H46" s="31">
        <v>13</v>
      </c>
      <c r="I46" s="31">
        <v>14</v>
      </c>
      <c r="J46" s="31"/>
      <c r="K46" s="31"/>
      <c r="L46" s="31"/>
      <c r="M46" s="31"/>
      <c r="N46" s="31"/>
      <c r="O46" s="31"/>
      <c r="P46" s="35">
        <f t="shared" ref="P46:P47" si="10">AVERAGE(F46:O46)</f>
        <v>12.25</v>
      </c>
    </row>
    <row r="47" spans="1:16" x14ac:dyDescent="0.25">
      <c r="A47" s="83"/>
      <c r="B47" s="74"/>
      <c r="C47" s="28" t="s">
        <v>59</v>
      </c>
      <c r="D47" s="31">
        <v>17.5</v>
      </c>
      <c r="E47" s="35">
        <f t="shared" si="9"/>
        <v>64.102564102564102</v>
      </c>
      <c r="F47" s="31">
        <v>14</v>
      </c>
      <c r="G47" s="31">
        <v>15</v>
      </c>
      <c r="H47" s="31">
        <v>16</v>
      </c>
      <c r="I47" s="31">
        <v>15</v>
      </c>
      <c r="J47" s="31">
        <v>12</v>
      </c>
      <c r="K47" s="31">
        <v>10</v>
      </c>
      <c r="L47" s="31">
        <v>11</v>
      </c>
      <c r="M47" s="31">
        <v>10</v>
      </c>
      <c r="N47" s="31">
        <v>12</v>
      </c>
      <c r="O47" s="31">
        <v>13</v>
      </c>
      <c r="P47" s="35">
        <f t="shared" si="10"/>
        <v>12.8</v>
      </c>
    </row>
    <row r="48" spans="1:16" x14ac:dyDescent="0.25">
      <c r="A48" s="83"/>
      <c r="B48" s="75"/>
      <c r="C48" s="25" t="s">
        <v>24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3">
        <f>AVERAGE(P44:P47)</f>
        <v>14.557440476190475</v>
      </c>
    </row>
    <row r="49" spans="1:17" x14ac:dyDescent="0.25">
      <c r="A49" s="73" t="s">
        <v>79</v>
      </c>
      <c r="B49" s="73">
        <f>D49+D50+D51+D52</f>
        <v>15.850000000000001</v>
      </c>
      <c r="C49" s="28" t="s">
        <v>61</v>
      </c>
      <c r="D49" s="10">
        <v>0.2</v>
      </c>
      <c r="E49" s="13">
        <f>D49*100/15.85</f>
        <v>1.2618296529968454</v>
      </c>
      <c r="F49" s="10">
        <v>10</v>
      </c>
      <c r="G49" s="10">
        <v>14.5</v>
      </c>
      <c r="H49" s="10"/>
      <c r="I49" s="10"/>
      <c r="J49" s="10"/>
      <c r="K49" s="10"/>
      <c r="L49" s="10"/>
      <c r="M49" s="10"/>
      <c r="N49" s="10"/>
      <c r="O49" s="10"/>
      <c r="P49" s="13">
        <f>AVERAGE(F49:O49)</f>
        <v>12.25</v>
      </c>
    </row>
    <row r="50" spans="1:17" x14ac:dyDescent="0.25">
      <c r="A50" s="74"/>
      <c r="B50" s="74"/>
      <c r="C50" s="28" t="s">
        <v>74</v>
      </c>
      <c r="D50" s="10">
        <v>1.1000000000000001</v>
      </c>
      <c r="E50" s="13">
        <f t="shared" ref="E50:E52" si="11">D50*100/15.85</f>
        <v>6.9400630914826511</v>
      </c>
      <c r="F50" s="10">
        <v>18.5</v>
      </c>
      <c r="G50" s="10">
        <v>9</v>
      </c>
      <c r="H50" s="10">
        <v>8</v>
      </c>
      <c r="I50" s="10"/>
      <c r="J50" s="10"/>
      <c r="K50" s="10"/>
      <c r="L50" s="10"/>
      <c r="M50" s="10"/>
      <c r="N50" s="10"/>
      <c r="O50" s="10"/>
      <c r="P50" s="13">
        <f t="shared" ref="P50:P52" si="12">AVERAGE(F50:O50)</f>
        <v>11.833333333333334</v>
      </c>
    </row>
    <row r="51" spans="1:17" x14ac:dyDescent="0.25">
      <c r="A51" s="74"/>
      <c r="B51" s="74"/>
      <c r="C51" s="12" t="s">
        <v>57</v>
      </c>
      <c r="D51" s="10">
        <v>0.5</v>
      </c>
      <c r="E51" s="13">
        <f t="shared" si="11"/>
        <v>3.1545741324921135</v>
      </c>
      <c r="F51" s="10">
        <v>12</v>
      </c>
      <c r="G51" s="10">
        <v>2</v>
      </c>
      <c r="H51" s="10">
        <v>2.5</v>
      </c>
      <c r="I51" s="10"/>
      <c r="J51" s="10"/>
      <c r="K51" s="10"/>
      <c r="L51" s="10"/>
      <c r="M51" s="10"/>
      <c r="N51" s="10"/>
      <c r="O51" s="10"/>
      <c r="P51" s="13">
        <f t="shared" si="12"/>
        <v>5.5</v>
      </c>
    </row>
    <row r="52" spans="1:17" x14ac:dyDescent="0.25">
      <c r="A52" s="74"/>
      <c r="B52" s="74"/>
      <c r="C52" s="28" t="s">
        <v>58</v>
      </c>
      <c r="D52" s="10">
        <v>14.05</v>
      </c>
      <c r="E52" s="13">
        <f t="shared" si="11"/>
        <v>88.643533123028391</v>
      </c>
      <c r="F52" s="10">
        <v>17.5</v>
      </c>
      <c r="G52" s="10">
        <v>14.3</v>
      </c>
      <c r="H52" s="10">
        <v>18</v>
      </c>
      <c r="I52" s="10">
        <v>14</v>
      </c>
      <c r="J52" s="10">
        <v>16.5</v>
      </c>
      <c r="K52" s="10">
        <v>18</v>
      </c>
      <c r="L52" s="10">
        <v>13.5</v>
      </c>
      <c r="M52" s="10">
        <v>15.8</v>
      </c>
      <c r="N52" s="10">
        <v>11.5</v>
      </c>
      <c r="O52" s="10">
        <v>12.2</v>
      </c>
      <c r="P52" s="13">
        <f t="shared" si="12"/>
        <v>15.129999999999999</v>
      </c>
      <c r="Q52" s="41"/>
    </row>
    <row r="53" spans="1:17" x14ac:dyDescent="0.25">
      <c r="A53" s="75"/>
      <c r="B53" s="75"/>
      <c r="C53" s="25" t="s">
        <v>24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3">
        <f>AVERAGE(P49:P52)</f>
        <v>11.178333333333335</v>
      </c>
    </row>
    <row r="56" spans="1:17" x14ac:dyDescent="0.25">
      <c r="C56" s="15" t="s">
        <v>66</v>
      </c>
      <c r="D56" s="16">
        <v>1</v>
      </c>
      <c r="E56" s="16">
        <v>2</v>
      </c>
      <c r="F56" s="16">
        <v>3</v>
      </c>
      <c r="G56" s="16">
        <v>4</v>
      </c>
      <c r="H56" s="16">
        <v>5</v>
      </c>
      <c r="I56" s="16">
        <v>6</v>
      </c>
      <c r="J56" s="16">
        <v>7</v>
      </c>
      <c r="K56" s="16">
        <v>8</v>
      </c>
      <c r="L56" s="17">
        <v>9</v>
      </c>
      <c r="M56" s="17">
        <v>10</v>
      </c>
      <c r="N56" s="18" t="s">
        <v>24</v>
      </c>
    </row>
    <row r="57" spans="1:17" x14ac:dyDescent="0.25">
      <c r="C57" s="14" t="s">
        <v>81</v>
      </c>
      <c r="D57" s="31">
        <v>0</v>
      </c>
      <c r="E57" s="31">
        <v>0</v>
      </c>
      <c r="F57" s="31">
        <v>0</v>
      </c>
      <c r="G57" s="35">
        <v>0</v>
      </c>
      <c r="H57" s="35">
        <v>0</v>
      </c>
      <c r="I57" s="31">
        <v>0</v>
      </c>
      <c r="J57" s="35">
        <v>3.375</v>
      </c>
      <c r="K57" s="31">
        <v>0</v>
      </c>
      <c r="L57" s="31">
        <v>0</v>
      </c>
      <c r="M57" s="35">
        <v>0</v>
      </c>
      <c r="N57" s="35">
        <f>AVERAGE(D57:M57)</f>
        <v>0.33750000000000002</v>
      </c>
    </row>
    <row r="58" spans="1:17" x14ac:dyDescent="0.25">
      <c r="C58" s="28" t="s">
        <v>82</v>
      </c>
      <c r="D58" s="33">
        <v>16.257309941520468</v>
      </c>
      <c r="E58" s="31">
        <v>0</v>
      </c>
      <c r="F58" s="35">
        <v>7.578008915304606</v>
      </c>
      <c r="G58" s="35">
        <v>1.518987341772152</v>
      </c>
      <c r="H58" s="35">
        <v>6.6780821917808213</v>
      </c>
      <c r="I58" s="35">
        <v>31.779661016949152</v>
      </c>
      <c r="J58" s="31">
        <v>0</v>
      </c>
      <c r="K58" s="31">
        <v>0</v>
      </c>
      <c r="L58" s="31">
        <v>2</v>
      </c>
      <c r="M58" s="35">
        <v>1.2618296529968454</v>
      </c>
      <c r="N58" s="35">
        <f t="shared" ref="N58:N67" si="13">AVERAGE(D58:M58)</f>
        <v>6.7073879060324062</v>
      </c>
    </row>
    <row r="59" spans="1:17" x14ac:dyDescent="0.25">
      <c r="C59" s="28" t="s">
        <v>76</v>
      </c>
      <c r="D59" s="33">
        <v>2.3391812865497075</v>
      </c>
      <c r="E59" s="31">
        <v>0</v>
      </c>
      <c r="F59" s="31">
        <v>0</v>
      </c>
      <c r="G59" s="35">
        <v>0</v>
      </c>
      <c r="H59" s="35">
        <v>0</v>
      </c>
      <c r="I59" s="35">
        <v>12.923728813559322</v>
      </c>
      <c r="J59" s="31">
        <v>8.75</v>
      </c>
      <c r="K59" s="35">
        <v>13.629402756508423</v>
      </c>
      <c r="L59" s="31">
        <v>0</v>
      </c>
      <c r="M59" s="35">
        <v>0</v>
      </c>
      <c r="N59" s="35">
        <f t="shared" si="13"/>
        <v>3.764231285661745</v>
      </c>
    </row>
    <row r="60" spans="1:17" x14ac:dyDescent="0.25">
      <c r="C60" s="36" t="s">
        <v>71</v>
      </c>
      <c r="D60" s="33">
        <v>23.742690058479532</v>
      </c>
      <c r="E60" s="31">
        <v>0</v>
      </c>
      <c r="F60" s="31">
        <v>0</v>
      </c>
      <c r="G60" s="35">
        <v>0</v>
      </c>
      <c r="H60" s="35">
        <v>17.636986301369863</v>
      </c>
      <c r="I60" s="31">
        <v>0</v>
      </c>
      <c r="J60" s="31">
        <v>0</v>
      </c>
      <c r="K60" s="31">
        <v>0</v>
      </c>
      <c r="L60" s="31">
        <v>0</v>
      </c>
      <c r="M60" s="35">
        <v>0</v>
      </c>
      <c r="N60" s="35">
        <f t="shared" si="13"/>
        <v>4.13796763598494</v>
      </c>
    </row>
    <row r="61" spans="1:17" x14ac:dyDescent="0.25">
      <c r="C61" s="28" t="s">
        <v>62</v>
      </c>
      <c r="D61" s="31">
        <v>0</v>
      </c>
      <c r="E61" s="31">
        <v>0</v>
      </c>
      <c r="F61" s="31">
        <v>0</v>
      </c>
      <c r="G61" s="35">
        <v>17.805907172995781</v>
      </c>
      <c r="H61" s="35">
        <v>0</v>
      </c>
      <c r="I61" s="31">
        <v>0</v>
      </c>
      <c r="J61" s="35">
        <v>35.374999999999993</v>
      </c>
      <c r="K61" s="35">
        <v>8.8820826952526808</v>
      </c>
      <c r="L61" s="31">
        <v>0</v>
      </c>
      <c r="M61" s="35">
        <v>0</v>
      </c>
      <c r="N61" s="35">
        <f t="shared" si="13"/>
        <v>6.2062989868248453</v>
      </c>
    </row>
    <row r="62" spans="1:17" x14ac:dyDescent="0.25">
      <c r="C62" s="28" t="s">
        <v>58</v>
      </c>
      <c r="D62" s="31">
        <v>0</v>
      </c>
      <c r="E62" s="35">
        <v>13.33930170098478</v>
      </c>
      <c r="F62" s="31">
        <v>0</v>
      </c>
      <c r="G62" s="35">
        <v>0</v>
      </c>
      <c r="H62" s="35">
        <v>67.979452054794521</v>
      </c>
      <c r="I62" s="31">
        <v>0</v>
      </c>
      <c r="J62" s="31">
        <v>0</v>
      </c>
      <c r="K62" s="31">
        <v>0</v>
      </c>
      <c r="L62" s="31">
        <v>0</v>
      </c>
      <c r="M62" s="35">
        <v>88.643533123028391</v>
      </c>
      <c r="N62" s="35">
        <f t="shared" si="13"/>
        <v>16.996228687880766</v>
      </c>
    </row>
    <row r="63" spans="1:17" x14ac:dyDescent="0.25">
      <c r="C63" s="28" t="s">
        <v>59</v>
      </c>
      <c r="D63" s="33">
        <v>32.631578947368418</v>
      </c>
      <c r="E63" s="31">
        <v>0</v>
      </c>
      <c r="F63" s="35">
        <v>22.585438335809808</v>
      </c>
      <c r="G63" s="35">
        <v>0</v>
      </c>
      <c r="H63" s="35">
        <v>0</v>
      </c>
      <c r="I63" s="35">
        <v>29.025423728813557</v>
      </c>
      <c r="J63" s="35">
        <v>27.625</v>
      </c>
      <c r="K63" s="35">
        <v>73.81316998468607</v>
      </c>
      <c r="L63" s="31">
        <v>64.099999999999994</v>
      </c>
      <c r="M63" s="35">
        <v>0</v>
      </c>
      <c r="N63" s="35">
        <f t="shared" si="13"/>
        <v>24.978061099667784</v>
      </c>
    </row>
    <row r="64" spans="1:17" x14ac:dyDescent="0.25">
      <c r="C64" s="28" t="s">
        <v>74</v>
      </c>
      <c r="D64" s="31">
        <v>0</v>
      </c>
      <c r="E64" s="31">
        <v>0</v>
      </c>
      <c r="F64" s="35">
        <v>16.419019316493316</v>
      </c>
      <c r="G64" s="35">
        <v>0</v>
      </c>
      <c r="H64" s="35">
        <v>0</v>
      </c>
      <c r="I64" s="31">
        <v>0</v>
      </c>
      <c r="J64" s="31">
        <v>0</v>
      </c>
      <c r="K64" s="31">
        <v>0</v>
      </c>
      <c r="L64" s="31">
        <v>0</v>
      </c>
      <c r="M64" s="35">
        <v>6.9400630914826511</v>
      </c>
      <c r="N64" s="35">
        <f t="shared" si="13"/>
        <v>2.3359082407975968</v>
      </c>
    </row>
    <row r="65" spans="3:14" x14ac:dyDescent="0.25">
      <c r="C65" s="28" t="s">
        <v>80</v>
      </c>
      <c r="D65" s="31">
        <v>0</v>
      </c>
      <c r="E65" s="31">
        <v>0</v>
      </c>
      <c r="F65" s="31">
        <v>0</v>
      </c>
      <c r="G65" s="35">
        <v>1.0126582278481013</v>
      </c>
      <c r="H65" s="35">
        <v>0</v>
      </c>
      <c r="I65" s="31">
        <v>0</v>
      </c>
      <c r="J65" s="31">
        <v>0</v>
      </c>
      <c r="K65" s="31">
        <v>0</v>
      </c>
      <c r="L65" s="31">
        <v>0</v>
      </c>
      <c r="M65" s="35">
        <v>0</v>
      </c>
      <c r="N65" s="35">
        <f t="shared" si="13"/>
        <v>0.10126582278481014</v>
      </c>
    </row>
    <row r="66" spans="3:14" x14ac:dyDescent="0.25">
      <c r="C66" s="12" t="s">
        <v>73</v>
      </c>
      <c r="D66" s="31">
        <v>0</v>
      </c>
      <c r="E66" s="31">
        <v>0</v>
      </c>
      <c r="F66" s="42">
        <v>53.417533432392283</v>
      </c>
      <c r="G66" s="35">
        <v>0</v>
      </c>
      <c r="H66" s="35">
        <v>0</v>
      </c>
      <c r="I66" s="31">
        <v>0</v>
      </c>
      <c r="J66" s="31">
        <v>0</v>
      </c>
      <c r="K66" s="31">
        <v>0</v>
      </c>
      <c r="L66" s="31">
        <v>0</v>
      </c>
      <c r="M66" s="35">
        <v>0</v>
      </c>
      <c r="N66" s="35">
        <f t="shared" si="13"/>
        <v>5.3417533432392279</v>
      </c>
    </row>
    <row r="67" spans="3:14" x14ac:dyDescent="0.25">
      <c r="C67" s="12" t="s">
        <v>83</v>
      </c>
      <c r="D67" s="33">
        <v>25.029239766081872</v>
      </c>
      <c r="E67" s="35">
        <v>86.660698299015223</v>
      </c>
      <c r="F67" s="31">
        <v>0</v>
      </c>
      <c r="G67" s="35">
        <v>79.66244725738396</v>
      </c>
      <c r="H67" s="35">
        <v>7.705479452054794</v>
      </c>
      <c r="I67" s="35">
        <v>26.271186440677965</v>
      </c>
      <c r="J67" s="35">
        <v>24.874999999999996</v>
      </c>
      <c r="K67" s="35">
        <v>3.6753445635528332</v>
      </c>
      <c r="L67" s="31">
        <v>33.9</v>
      </c>
      <c r="M67" s="35">
        <v>3.1545741324921135</v>
      </c>
      <c r="N67" s="35">
        <f t="shared" si="13"/>
        <v>29.093396991125871</v>
      </c>
    </row>
    <row r="68" spans="3:14" x14ac:dyDescent="0.25">
      <c r="D68">
        <f>SUM(D57:D67)</f>
        <v>100</v>
      </c>
      <c r="E68">
        <f>SUM(E57:E67)</f>
        <v>100</v>
      </c>
      <c r="F68">
        <f>SUM(F57:F67)</f>
        <v>100</v>
      </c>
      <c r="G68">
        <f t="shared" ref="G68:L68" si="14">SUM(G57:G67)</f>
        <v>100</v>
      </c>
      <c r="H68">
        <f t="shared" si="14"/>
        <v>100</v>
      </c>
      <c r="I68">
        <f t="shared" si="14"/>
        <v>99.999999999999986</v>
      </c>
      <c r="J68">
        <f t="shared" si="14"/>
        <v>100</v>
      </c>
      <c r="L68">
        <f t="shared" si="14"/>
        <v>100</v>
      </c>
      <c r="M68" s="43">
        <f>SUM(M57:M67)</f>
        <v>100.00000000000001</v>
      </c>
      <c r="N68" s="32">
        <f>SUM(N57:N67)</f>
        <v>100</v>
      </c>
    </row>
    <row r="73" spans="3:14" x14ac:dyDescent="0.25">
      <c r="D73" s="43">
        <v>21.6</v>
      </c>
      <c r="E73" s="92">
        <v>14</v>
      </c>
      <c r="F73" s="92">
        <v>21.9</v>
      </c>
      <c r="G73" s="43">
        <v>16.899999999999999</v>
      </c>
      <c r="H73" s="92">
        <v>16.5</v>
      </c>
      <c r="I73" s="93">
        <v>16.3</v>
      </c>
      <c r="J73" s="93">
        <v>18.100000000000001</v>
      </c>
      <c r="K73" s="93">
        <v>16.100000000000001</v>
      </c>
      <c r="L73" s="93">
        <v>14.6</v>
      </c>
      <c r="M73" s="93">
        <v>11.2</v>
      </c>
      <c r="N73" s="43">
        <f>AVERAGE(D73:M73)</f>
        <v>16.72</v>
      </c>
    </row>
  </sheetData>
  <sortState ref="C57:L95">
    <sortCondition ref="C57"/>
  </sortState>
  <mergeCells count="28">
    <mergeCell ref="A49:A53"/>
    <mergeCell ref="B49:B53"/>
    <mergeCell ref="B34:B39"/>
    <mergeCell ref="A34:A39"/>
    <mergeCell ref="B40:B44"/>
    <mergeCell ref="A40:A44"/>
    <mergeCell ref="B45:B48"/>
    <mergeCell ref="A45:A48"/>
    <mergeCell ref="B19:B23"/>
    <mergeCell ref="A19:A23"/>
    <mergeCell ref="A24:A28"/>
    <mergeCell ref="A29:A33"/>
    <mergeCell ref="B29:B33"/>
    <mergeCell ref="B24:B28"/>
    <mergeCell ref="B5:B10"/>
    <mergeCell ref="B11:B13"/>
    <mergeCell ref="B14:B18"/>
    <mergeCell ref="A5:A10"/>
    <mergeCell ref="A11:A13"/>
    <mergeCell ref="A14:A18"/>
    <mergeCell ref="A1:P2"/>
    <mergeCell ref="A3:A4"/>
    <mergeCell ref="B3:B4"/>
    <mergeCell ref="C3:C4"/>
    <mergeCell ref="D3:D4"/>
    <mergeCell ref="E3:E4"/>
    <mergeCell ref="F3:O3"/>
    <mergeCell ref="P3:P4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topLeftCell="A43" zoomScale="70" zoomScaleNormal="70" workbookViewId="0">
      <selection activeCell="E58" sqref="E58:O58"/>
    </sheetView>
  </sheetViews>
  <sheetFormatPr defaultRowHeight="15" x14ac:dyDescent="0.25"/>
  <cols>
    <col min="1" max="1" width="14.140625" customWidth="1"/>
    <col min="2" max="2" width="25.140625" customWidth="1"/>
    <col min="3" max="3" width="43.28515625" customWidth="1"/>
    <col min="4" max="4" width="23.42578125" customWidth="1"/>
    <col min="5" max="5" width="26.5703125" customWidth="1"/>
  </cols>
  <sheetData>
    <row r="1" spans="1:16" x14ac:dyDescent="0.25">
      <c r="A1" s="84" t="s">
        <v>87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16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16" x14ac:dyDescent="0.25">
      <c r="A3" s="77" t="s">
        <v>51</v>
      </c>
      <c r="B3" s="78" t="s">
        <v>52</v>
      </c>
      <c r="C3" s="77" t="s">
        <v>53</v>
      </c>
      <c r="D3" s="79" t="s">
        <v>54</v>
      </c>
      <c r="E3" s="80" t="s">
        <v>55</v>
      </c>
      <c r="F3" s="81" t="s">
        <v>56</v>
      </c>
      <c r="G3" s="81"/>
      <c r="H3" s="81"/>
      <c r="I3" s="81"/>
      <c r="J3" s="81"/>
      <c r="K3" s="81"/>
      <c r="L3" s="81"/>
      <c r="M3" s="81"/>
      <c r="N3" s="81"/>
      <c r="O3" s="81"/>
      <c r="P3" s="82" t="s">
        <v>24</v>
      </c>
    </row>
    <row r="4" spans="1:16" x14ac:dyDescent="0.25">
      <c r="A4" s="77"/>
      <c r="B4" s="78"/>
      <c r="C4" s="77"/>
      <c r="D4" s="79"/>
      <c r="E4" s="80"/>
      <c r="F4" s="29">
        <v>1</v>
      </c>
      <c r="G4" s="29">
        <v>2</v>
      </c>
      <c r="H4" s="29">
        <v>3</v>
      </c>
      <c r="I4" s="29">
        <v>4</v>
      </c>
      <c r="J4" s="29">
        <v>5</v>
      </c>
      <c r="K4" s="29">
        <v>6</v>
      </c>
      <c r="L4" s="29">
        <v>7</v>
      </c>
      <c r="M4" s="29">
        <v>8</v>
      </c>
      <c r="N4" s="29">
        <v>9</v>
      </c>
      <c r="O4" s="29">
        <v>10</v>
      </c>
      <c r="P4" s="82"/>
    </row>
    <row r="5" spans="1:16" x14ac:dyDescent="0.25">
      <c r="A5" s="73" t="s">
        <v>5</v>
      </c>
      <c r="B5" s="73">
        <f>D5+D6+D7</f>
        <v>18.850000000000001</v>
      </c>
      <c r="C5" s="28" t="s">
        <v>85</v>
      </c>
      <c r="D5" s="10">
        <v>0.25</v>
      </c>
      <c r="E5" s="13">
        <f>D5*100/18.85</f>
        <v>1.3262599469496019</v>
      </c>
      <c r="F5" s="10">
        <v>11.5</v>
      </c>
      <c r="G5" s="10">
        <v>6.9</v>
      </c>
      <c r="H5" s="10">
        <v>6.4</v>
      </c>
      <c r="I5" s="10"/>
      <c r="J5" s="10"/>
      <c r="K5" s="10"/>
      <c r="L5" s="10"/>
      <c r="M5" s="10"/>
      <c r="N5" s="10"/>
      <c r="O5" s="10"/>
      <c r="P5" s="13">
        <f>AVERAGE(F5:O5)</f>
        <v>8.2666666666666657</v>
      </c>
    </row>
    <row r="6" spans="1:16" x14ac:dyDescent="0.25">
      <c r="A6" s="74"/>
      <c r="B6" s="74"/>
      <c r="C6" s="28" t="s">
        <v>80</v>
      </c>
      <c r="D6" s="10">
        <v>2.2999999999999998</v>
      </c>
      <c r="E6" s="13">
        <f>D6*100/18.85</f>
        <v>12.201591511936337</v>
      </c>
      <c r="F6" s="10">
        <v>2.2999999999999998</v>
      </c>
      <c r="G6" s="10">
        <v>3</v>
      </c>
      <c r="H6" s="10">
        <v>3.2</v>
      </c>
      <c r="I6" s="10"/>
      <c r="J6" s="10"/>
      <c r="K6" s="10"/>
      <c r="L6" s="10"/>
      <c r="M6" s="10"/>
      <c r="N6" s="10"/>
      <c r="O6" s="10"/>
      <c r="P6" s="13">
        <f t="shared" ref="P6:P7" si="0">AVERAGE(F6:O6)</f>
        <v>2.8333333333333335</v>
      </c>
    </row>
    <row r="7" spans="1:16" x14ac:dyDescent="0.25">
      <c r="A7" s="74"/>
      <c r="B7" s="74"/>
      <c r="C7" s="28" t="s">
        <v>58</v>
      </c>
      <c r="D7" s="10">
        <v>16.3</v>
      </c>
      <c r="E7" s="13">
        <f>D7*100/18.85</f>
        <v>86.472148541114052</v>
      </c>
      <c r="F7" s="10">
        <v>19.600000000000001</v>
      </c>
      <c r="G7" s="10">
        <v>14.5</v>
      </c>
      <c r="H7" s="10">
        <v>12.2</v>
      </c>
      <c r="I7" s="10">
        <v>14.1</v>
      </c>
      <c r="J7" s="10">
        <v>15.5</v>
      </c>
      <c r="K7" s="10">
        <v>17.100000000000001</v>
      </c>
      <c r="L7" s="10">
        <v>11.8</v>
      </c>
      <c r="M7" s="10">
        <v>21.2</v>
      </c>
      <c r="N7" s="10">
        <v>23.2</v>
      </c>
      <c r="O7" s="10">
        <v>18.3</v>
      </c>
      <c r="P7" s="13">
        <f t="shared" si="0"/>
        <v>16.75</v>
      </c>
    </row>
    <row r="8" spans="1:16" x14ac:dyDescent="0.25">
      <c r="A8" s="75"/>
      <c r="B8" s="75"/>
      <c r="C8" s="25" t="s">
        <v>24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3">
        <f>AVERAGE(P6)</f>
        <v>2.8333333333333335</v>
      </c>
    </row>
    <row r="9" spans="1:16" x14ac:dyDescent="0.25">
      <c r="A9" s="73" t="s">
        <v>6</v>
      </c>
      <c r="B9" s="73">
        <f>D9+D10+D11+D12</f>
        <v>32.15</v>
      </c>
      <c r="C9" s="12" t="s">
        <v>57</v>
      </c>
      <c r="D9" s="10">
        <v>22.5</v>
      </c>
      <c r="E9" s="13">
        <f>D9*100/32.15</f>
        <v>69.984447900466563</v>
      </c>
      <c r="F9" s="10">
        <v>15</v>
      </c>
      <c r="G9" s="10">
        <v>22</v>
      </c>
      <c r="H9" s="10">
        <v>24</v>
      </c>
      <c r="I9" s="10">
        <v>14</v>
      </c>
      <c r="J9" s="10">
        <v>12</v>
      </c>
      <c r="K9" s="10">
        <v>18</v>
      </c>
      <c r="L9" s="10">
        <v>22</v>
      </c>
      <c r="M9" s="10">
        <v>26</v>
      </c>
      <c r="N9" s="10">
        <v>18</v>
      </c>
      <c r="O9" s="10">
        <v>12</v>
      </c>
      <c r="P9" s="10">
        <f>AVERAGE(F9:O9)</f>
        <v>18.3</v>
      </c>
    </row>
    <row r="10" spans="1:16" x14ac:dyDescent="0.25">
      <c r="A10" s="74"/>
      <c r="B10" s="74"/>
      <c r="C10" s="28" t="s">
        <v>85</v>
      </c>
      <c r="D10" s="10">
        <v>3.15</v>
      </c>
      <c r="E10" s="13">
        <f t="shared" ref="E10:E12" si="1">D10*100/32.15</f>
        <v>9.79782270606532</v>
      </c>
      <c r="F10" s="10">
        <v>18</v>
      </c>
      <c r="G10" s="10">
        <v>19</v>
      </c>
      <c r="H10" s="10">
        <v>20</v>
      </c>
      <c r="I10" s="10">
        <v>24</v>
      </c>
      <c r="J10" s="10">
        <v>16</v>
      </c>
      <c r="K10" s="10"/>
      <c r="L10" s="10"/>
      <c r="M10" s="10"/>
      <c r="N10" s="10"/>
      <c r="O10" s="10"/>
      <c r="P10" s="10">
        <f t="shared" ref="P10:P12" si="2">AVERAGE(F10:O10)</f>
        <v>19.399999999999999</v>
      </c>
    </row>
    <row r="11" spans="1:16" x14ac:dyDescent="0.25">
      <c r="A11" s="74"/>
      <c r="B11" s="74"/>
      <c r="C11" s="28" t="s">
        <v>59</v>
      </c>
      <c r="D11" s="10">
        <v>2</v>
      </c>
      <c r="E11" s="13">
        <f t="shared" si="1"/>
        <v>6.2208398133748055</v>
      </c>
      <c r="F11" s="10">
        <v>10</v>
      </c>
      <c r="G11" s="10">
        <v>13</v>
      </c>
      <c r="H11" s="10">
        <v>11</v>
      </c>
      <c r="I11" s="10">
        <v>9</v>
      </c>
      <c r="J11" s="10">
        <v>8</v>
      </c>
      <c r="K11" s="10">
        <v>14</v>
      </c>
      <c r="L11" s="10">
        <v>12</v>
      </c>
      <c r="M11" s="10">
        <v>13</v>
      </c>
      <c r="N11" s="10">
        <v>12</v>
      </c>
      <c r="O11" s="10">
        <v>10</v>
      </c>
      <c r="P11" s="10">
        <f t="shared" si="2"/>
        <v>11.2</v>
      </c>
    </row>
    <row r="12" spans="1:16" x14ac:dyDescent="0.25">
      <c r="A12" s="74"/>
      <c r="B12" s="74"/>
      <c r="C12" s="36" t="s">
        <v>72</v>
      </c>
      <c r="D12" s="10">
        <v>4.5</v>
      </c>
      <c r="E12" s="13">
        <f t="shared" si="1"/>
        <v>13.996889580093313</v>
      </c>
      <c r="F12" s="10">
        <v>10</v>
      </c>
      <c r="G12" s="10">
        <v>12</v>
      </c>
      <c r="H12" s="10">
        <v>13</v>
      </c>
      <c r="I12" s="10">
        <v>12</v>
      </c>
      <c r="J12" s="10">
        <v>10</v>
      </c>
      <c r="K12" s="10">
        <v>11</v>
      </c>
      <c r="L12" s="10">
        <v>9</v>
      </c>
      <c r="M12" s="10">
        <v>14</v>
      </c>
      <c r="N12" s="10">
        <v>10</v>
      </c>
      <c r="O12" s="10">
        <v>12</v>
      </c>
      <c r="P12" s="10">
        <f t="shared" si="2"/>
        <v>11.3</v>
      </c>
    </row>
    <row r="13" spans="1:16" x14ac:dyDescent="0.25">
      <c r="A13" s="75"/>
      <c r="B13" s="75"/>
      <c r="C13" s="25" t="s">
        <v>24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3">
        <f>AVERAGE(P11)</f>
        <v>11.2</v>
      </c>
    </row>
    <row r="14" spans="1:16" x14ac:dyDescent="0.25">
      <c r="A14" s="73" t="s">
        <v>7</v>
      </c>
      <c r="B14" s="73">
        <f>D14+D15</f>
        <v>35.049999999999997</v>
      </c>
      <c r="C14" s="12" t="s">
        <v>83</v>
      </c>
      <c r="D14" s="10">
        <v>24.25</v>
      </c>
      <c r="E14" s="13">
        <f>D14*100/B14</f>
        <v>69.186875891583455</v>
      </c>
      <c r="F14" s="10">
        <v>19</v>
      </c>
      <c r="G14" s="10">
        <v>22</v>
      </c>
      <c r="H14" s="10">
        <v>8</v>
      </c>
      <c r="I14" s="10">
        <v>17</v>
      </c>
      <c r="J14" s="10">
        <v>14.6</v>
      </c>
      <c r="K14" s="10">
        <v>15</v>
      </c>
      <c r="L14" s="10">
        <v>8.6999999999999993</v>
      </c>
      <c r="M14" s="10">
        <v>5</v>
      </c>
      <c r="N14" s="10">
        <v>4.5999999999999996</v>
      </c>
      <c r="O14" s="10">
        <v>20</v>
      </c>
      <c r="P14" s="13">
        <f>AVERAGE(F14:O14)</f>
        <v>13.389999999999997</v>
      </c>
    </row>
    <row r="15" spans="1:16" x14ac:dyDescent="0.25">
      <c r="A15" s="74"/>
      <c r="B15" s="74"/>
      <c r="C15" s="28" t="s">
        <v>62</v>
      </c>
      <c r="D15" s="10">
        <v>10.8</v>
      </c>
      <c r="E15" s="13">
        <f>D15*100/35.05</f>
        <v>30.813124108416549</v>
      </c>
      <c r="F15" s="10">
        <v>29</v>
      </c>
      <c r="G15" s="10">
        <v>13.4</v>
      </c>
      <c r="H15" s="10">
        <v>20</v>
      </c>
      <c r="I15" s="10">
        <v>15.5</v>
      </c>
      <c r="J15" s="10">
        <v>13.5</v>
      </c>
      <c r="K15" s="10">
        <v>14.5</v>
      </c>
      <c r="L15" s="10">
        <v>22.5</v>
      </c>
      <c r="M15" s="10">
        <v>17.5</v>
      </c>
      <c r="N15" s="10">
        <v>20</v>
      </c>
      <c r="O15" s="10">
        <v>23.5</v>
      </c>
      <c r="P15" s="13">
        <f>AVERAGE(F15:O15)</f>
        <v>18.940000000000001</v>
      </c>
    </row>
    <row r="16" spans="1:16" x14ac:dyDescent="0.25">
      <c r="A16" s="75"/>
      <c r="B16" s="75"/>
      <c r="C16" s="25" t="s">
        <v>24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3">
        <f>AVERAGE(P14)</f>
        <v>13.389999999999997</v>
      </c>
    </row>
    <row r="17" spans="1:16" x14ac:dyDescent="0.25">
      <c r="A17" s="73" t="s">
        <v>8</v>
      </c>
      <c r="B17" s="73">
        <f>D17+D18+D19+D20+D21+D22+D23</f>
        <v>77.599999999999994</v>
      </c>
      <c r="C17" s="28" t="s">
        <v>62</v>
      </c>
      <c r="D17" s="10">
        <v>4.05</v>
      </c>
      <c r="E17" s="13">
        <f>D17*100/77.6</f>
        <v>5.2190721649484537</v>
      </c>
      <c r="F17" s="10">
        <v>32</v>
      </c>
      <c r="G17" s="10">
        <v>33</v>
      </c>
      <c r="H17" s="10">
        <v>22</v>
      </c>
      <c r="I17" s="10">
        <v>23</v>
      </c>
      <c r="J17" s="10">
        <v>26</v>
      </c>
      <c r="K17" s="10"/>
      <c r="L17" s="10"/>
      <c r="M17" s="10"/>
      <c r="N17" s="10"/>
      <c r="O17" s="10"/>
      <c r="P17" s="10">
        <f>AVERAGE(F17:O17)</f>
        <v>27.2</v>
      </c>
    </row>
    <row r="18" spans="1:16" x14ac:dyDescent="0.25">
      <c r="A18" s="74"/>
      <c r="B18" s="74"/>
      <c r="C18" s="28" t="s">
        <v>80</v>
      </c>
      <c r="D18" s="10">
        <v>12.2</v>
      </c>
      <c r="E18" s="13">
        <f t="shared" ref="E18:E23" si="3">D18*100/77.6</f>
        <v>15.721649484536083</v>
      </c>
      <c r="F18" s="10">
        <v>35</v>
      </c>
      <c r="G18" s="10">
        <v>34</v>
      </c>
      <c r="H18" s="10">
        <v>16</v>
      </c>
      <c r="I18" s="10">
        <v>32</v>
      </c>
      <c r="J18" s="10">
        <v>33</v>
      </c>
      <c r="K18" s="10">
        <v>34</v>
      </c>
      <c r="L18" s="10">
        <v>22</v>
      </c>
      <c r="M18" s="10">
        <v>24</v>
      </c>
      <c r="N18" s="10">
        <v>18</v>
      </c>
      <c r="O18" s="10">
        <v>21</v>
      </c>
      <c r="P18" s="10">
        <f t="shared" ref="P18:P23" si="4">AVERAGE(F18:O18)</f>
        <v>26.9</v>
      </c>
    </row>
    <row r="19" spans="1:16" x14ac:dyDescent="0.25">
      <c r="A19" s="74"/>
      <c r="B19" s="74"/>
      <c r="C19" s="12" t="s">
        <v>83</v>
      </c>
      <c r="D19" s="10">
        <v>17.100000000000001</v>
      </c>
      <c r="E19" s="13">
        <f t="shared" si="3"/>
        <v>22.036082474226809</v>
      </c>
      <c r="F19" s="10">
        <v>32</v>
      </c>
      <c r="G19" s="10">
        <v>33</v>
      </c>
      <c r="H19" s="10">
        <v>20</v>
      </c>
      <c r="I19" s="10">
        <v>21</v>
      </c>
      <c r="J19" s="10">
        <v>34</v>
      </c>
      <c r="K19" s="10">
        <v>18</v>
      </c>
      <c r="L19" s="10">
        <v>31</v>
      </c>
      <c r="M19" s="10">
        <v>17</v>
      </c>
      <c r="N19" s="10">
        <v>31</v>
      </c>
      <c r="O19" s="10">
        <v>19</v>
      </c>
      <c r="P19" s="10">
        <f t="shared" si="4"/>
        <v>25.6</v>
      </c>
    </row>
    <row r="20" spans="1:16" x14ac:dyDescent="0.25">
      <c r="A20" s="74"/>
      <c r="B20" s="74"/>
      <c r="C20" s="28" t="s">
        <v>58</v>
      </c>
      <c r="D20" s="10">
        <v>20.05</v>
      </c>
      <c r="E20" s="13">
        <f t="shared" si="3"/>
        <v>25.837628865979383</v>
      </c>
      <c r="F20" s="10">
        <v>19</v>
      </c>
      <c r="G20" s="10">
        <v>18</v>
      </c>
      <c r="H20" s="10">
        <v>20</v>
      </c>
      <c r="I20" s="10">
        <v>15</v>
      </c>
      <c r="J20" s="10">
        <v>16</v>
      </c>
      <c r="K20" s="10">
        <v>18</v>
      </c>
      <c r="L20" s="10">
        <v>3</v>
      </c>
      <c r="M20" s="10">
        <v>14</v>
      </c>
      <c r="N20" s="10">
        <v>16</v>
      </c>
      <c r="O20" s="10">
        <v>17</v>
      </c>
      <c r="P20" s="10">
        <f t="shared" si="4"/>
        <v>15.6</v>
      </c>
    </row>
    <row r="21" spans="1:16" x14ac:dyDescent="0.25">
      <c r="A21" s="74"/>
      <c r="B21" s="74"/>
      <c r="C21" s="36" t="s">
        <v>71</v>
      </c>
      <c r="D21" s="10">
        <v>5.8</v>
      </c>
      <c r="E21" s="13">
        <f t="shared" si="3"/>
        <v>7.4742268041237123</v>
      </c>
      <c r="F21" s="10">
        <v>30</v>
      </c>
      <c r="G21" s="10">
        <v>18</v>
      </c>
      <c r="H21" s="10">
        <v>15</v>
      </c>
      <c r="I21" s="10">
        <v>29</v>
      </c>
      <c r="J21" s="10">
        <v>19</v>
      </c>
      <c r="K21" s="10">
        <v>22</v>
      </c>
      <c r="L21" s="10">
        <v>20</v>
      </c>
      <c r="M21" s="10">
        <v>18</v>
      </c>
      <c r="N21" s="10">
        <v>19</v>
      </c>
      <c r="O21" s="10">
        <v>25</v>
      </c>
      <c r="P21" s="10">
        <f t="shared" si="4"/>
        <v>21.5</v>
      </c>
    </row>
    <row r="22" spans="1:16" x14ac:dyDescent="0.25">
      <c r="A22" s="74"/>
      <c r="B22" s="74"/>
      <c r="C22" s="28" t="s">
        <v>85</v>
      </c>
      <c r="D22" s="10">
        <v>10.8</v>
      </c>
      <c r="E22" s="13">
        <f t="shared" si="3"/>
        <v>13.917525773195877</v>
      </c>
      <c r="F22" s="10">
        <v>17</v>
      </c>
      <c r="G22" s="10">
        <v>13</v>
      </c>
      <c r="H22" s="10">
        <v>12</v>
      </c>
      <c r="I22" s="10">
        <v>16</v>
      </c>
      <c r="J22" s="10">
        <v>18</v>
      </c>
      <c r="K22" s="10">
        <v>20</v>
      </c>
      <c r="L22" s="10">
        <v>17</v>
      </c>
      <c r="M22" s="10">
        <v>15</v>
      </c>
      <c r="N22" s="10">
        <v>16</v>
      </c>
      <c r="O22" s="10">
        <v>19</v>
      </c>
      <c r="P22" s="10">
        <f t="shared" si="4"/>
        <v>16.3</v>
      </c>
    </row>
    <row r="23" spans="1:16" x14ac:dyDescent="0.25">
      <c r="A23" s="74"/>
      <c r="B23" s="74"/>
      <c r="C23" s="28" t="s">
        <v>59</v>
      </c>
      <c r="D23" s="10">
        <v>7.6</v>
      </c>
      <c r="E23" s="13">
        <f t="shared" si="3"/>
        <v>9.7938144329896915</v>
      </c>
      <c r="F23" s="10">
        <v>12</v>
      </c>
      <c r="G23" s="10">
        <v>10</v>
      </c>
      <c r="H23" s="10">
        <v>13</v>
      </c>
      <c r="I23" s="10">
        <v>16</v>
      </c>
      <c r="J23" s="10">
        <v>15</v>
      </c>
      <c r="K23" s="10">
        <v>12</v>
      </c>
      <c r="L23" s="10">
        <v>10</v>
      </c>
      <c r="M23" s="10">
        <v>9</v>
      </c>
      <c r="N23" s="10">
        <v>12</v>
      </c>
      <c r="O23" s="10">
        <v>11</v>
      </c>
      <c r="P23" s="10">
        <f t="shared" si="4"/>
        <v>12</v>
      </c>
    </row>
    <row r="24" spans="1:16" x14ac:dyDescent="0.25">
      <c r="A24" s="75"/>
      <c r="B24" s="75"/>
      <c r="C24" s="25" t="s">
        <v>24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3">
        <f>AVERAGE(P22)</f>
        <v>16.3</v>
      </c>
    </row>
    <row r="25" spans="1:16" x14ac:dyDescent="0.25">
      <c r="A25" s="73" t="s">
        <v>9</v>
      </c>
      <c r="B25" s="73">
        <f>D25+D26+D27</f>
        <v>50.6</v>
      </c>
      <c r="C25" s="12" t="s">
        <v>83</v>
      </c>
      <c r="D25" s="10">
        <v>4.8</v>
      </c>
      <c r="E25" s="13">
        <f>D25*100/50.6</f>
        <v>9.4861660079051386</v>
      </c>
      <c r="F25" s="10">
        <v>19</v>
      </c>
      <c r="G25" s="10">
        <v>13</v>
      </c>
      <c r="H25" s="10">
        <v>29.5</v>
      </c>
      <c r="I25" s="10">
        <v>13</v>
      </c>
      <c r="J25" s="10">
        <v>15.3</v>
      </c>
      <c r="K25" s="10">
        <v>13</v>
      </c>
      <c r="L25" s="10">
        <v>17</v>
      </c>
      <c r="M25" s="10">
        <v>16</v>
      </c>
      <c r="N25" s="10">
        <v>11</v>
      </c>
      <c r="O25" s="10">
        <v>11</v>
      </c>
      <c r="P25" s="10">
        <f>AVERAGE(F25:O25)</f>
        <v>15.780000000000001</v>
      </c>
    </row>
    <row r="26" spans="1:16" x14ac:dyDescent="0.25">
      <c r="A26" s="88"/>
      <c r="B26" s="74"/>
      <c r="C26" s="36" t="s">
        <v>71</v>
      </c>
      <c r="D26" s="10">
        <v>4.3</v>
      </c>
      <c r="E26" s="13">
        <f t="shared" ref="E26:E27" si="5">D26*100/50.6</f>
        <v>8.4980237154150196</v>
      </c>
      <c r="F26" s="10">
        <v>7.5</v>
      </c>
      <c r="G26" s="10">
        <v>4</v>
      </c>
      <c r="H26" s="10">
        <v>5</v>
      </c>
      <c r="I26" s="10">
        <v>5</v>
      </c>
      <c r="J26" s="10">
        <v>6.5</v>
      </c>
      <c r="K26" s="10">
        <v>7</v>
      </c>
      <c r="L26" s="10">
        <v>4.5</v>
      </c>
      <c r="M26" s="10">
        <v>5</v>
      </c>
      <c r="N26" s="10">
        <v>3</v>
      </c>
      <c r="O26" s="10">
        <v>6</v>
      </c>
      <c r="P26" s="10">
        <f t="shared" ref="P26:P27" si="6">AVERAGE(F26:O26)</f>
        <v>5.35</v>
      </c>
    </row>
    <row r="27" spans="1:16" x14ac:dyDescent="0.25">
      <c r="A27" s="88"/>
      <c r="B27" s="74"/>
      <c r="C27" s="28" t="s">
        <v>62</v>
      </c>
      <c r="D27" s="10">
        <v>41.5</v>
      </c>
      <c r="E27" s="13">
        <f t="shared" si="5"/>
        <v>82.015810276679844</v>
      </c>
      <c r="F27" s="10">
        <v>30</v>
      </c>
      <c r="G27" s="10">
        <v>17.5</v>
      </c>
      <c r="H27" s="10">
        <v>33</v>
      </c>
      <c r="I27" s="10">
        <v>32</v>
      </c>
      <c r="J27" s="10">
        <v>27.5</v>
      </c>
      <c r="K27" s="10">
        <v>23</v>
      </c>
      <c r="L27" s="10">
        <v>29.5</v>
      </c>
      <c r="M27" s="10">
        <v>25</v>
      </c>
      <c r="N27" s="10">
        <v>24.2</v>
      </c>
      <c r="O27" s="10">
        <v>19</v>
      </c>
      <c r="P27" s="10">
        <f t="shared" si="6"/>
        <v>26.07</v>
      </c>
    </row>
    <row r="28" spans="1:16" x14ac:dyDescent="0.25">
      <c r="A28" s="89"/>
      <c r="B28" s="75"/>
      <c r="C28" s="25" t="s">
        <v>24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3">
        <f>AVERAGE(P26)</f>
        <v>5.35</v>
      </c>
    </row>
    <row r="29" spans="1:16" x14ac:dyDescent="0.25">
      <c r="A29" s="73" t="s">
        <v>63</v>
      </c>
      <c r="B29" s="73">
        <v>23.9</v>
      </c>
      <c r="C29" s="28" t="s">
        <v>58</v>
      </c>
      <c r="D29" s="10">
        <v>23.9</v>
      </c>
      <c r="E29" s="10">
        <v>100</v>
      </c>
      <c r="F29" s="10">
        <v>20.5</v>
      </c>
      <c r="G29" s="10">
        <v>18.600000000000001</v>
      </c>
      <c r="H29" s="10">
        <v>11.6</v>
      </c>
      <c r="I29" s="10">
        <v>15.4</v>
      </c>
      <c r="J29" s="10">
        <v>16.5</v>
      </c>
      <c r="K29" s="10">
        <v>21.6</v>
      </c>
      <c r="L29" s="10">
        <v>21</v>
      </c>
      <c r="M29" s="10">
        <v>14.5</v>
      </c>
      <c r="N29" s="10">
        <v>18.3</v>
      </c>
      <c r="O29" s="10">
        <v>24.9</v>
      </c>
      <c r="P29" s="10">
        <f>AVERAGE(F29:O29)</f>
        <v>18.290000000000003</v>
      </c>
    </row>
    <row r="30" spans="1:16" x14ac:dyDescent="0.25">
      <c r="A30" s="89"/>
      <c r="B30" s="75"/>
      <c r="C30" s="25" t="s">
        <v>24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3">
        <f>AVERAGE(P28)</f>
        <v>5.35</v>
      </c>
    </row>
    <row r="31" spans="1:16" x14ac:dyDescent="0.25">
      <c r="A31" s="73" t="s">
        <v>64</v>
      </c>
      <c r="B31" s="73">
        <f>D31+D32</f>
        <v>26.2</v>
      </c>
      <c r="C31" s="28" t="s">
        <v>59</v>
      </c>
      <c r="D31" s="10">
        <v>24.25</v>
      </c>
      <c r="E31" s="13">
        <f>D31*100/26.2</f>
        <v>92.55725190839695</v>
      </c>
      <c r="F31" s="10">
        <v>10.5</v>
      </c>
      <c r="G31" s="10">
        <v>17.2</v>
      </c>
      <c r="H31" s="10">
        <v>17</v>
      </c>
      <c r="I31" s="10">
        <v>15.5</v>
      </c>
      <c r="J31" s="10">
        <v>13.5</v>
      </c>
      <c r="K31" s="10">
        <v>19.3</v>
      </c>
      <c r="L31" s="10">
        <v>14.6</v>
      </c>
      <c r="M31" s="10">
        <v>10.199999999999999</v>
      </c>
      <c r="N31" s="10">
        <v>19.2</v>
      </c>
      <c r="O31" s="10">
        <v>12.5</v>
      </c>
      <c r="P31" s="10">
        <f>AVERAGE(F31:O31)</f>
        <v>14.95</v>
      </c>
    </row>
    <row r="32" spans="1:16" x14ac:dyDescent="0.25">
      <c r="A32" s="74"/>
      <c r="B32" s="74"/>
      <c r="C32" s="12" t="s">
        <v>83</v>
      </c>
      <c r="D32" s="10">
        <v>1.95</v>
      </c>
      <c r="E32" s="13">
        <f>D32*100/26.2</f>
        <v>7.442748091603054</v>
      </c>
      <c r="F32" s="10">
        <v>4.5</v>
      </c>
      <c r="G32" s="10">
        <v>4.5</v>
      </c>
      <c r="H32" s="10">
        <v>6.3</v>
      </c>
      <c r="I32" s="10">
        <v>7.6</v>
      </c>
      <c r="J32" s="10">
        <v>13.5</v>
      </c>
      <c r="K32" s="10">
        <v>11.5</v>
      </c>
      <c r="L32" s="10">
        <v>17.5</v>
      </c>
      <c r="M32" s="10">
        <v>3.2</v>
      </c>
      <c r="N32" s="10">
        <v>3.5</v>
      </c>
      <c r="O32" s="10">
        <v>5</v>
      </c>
      <c r="P32" s="10">
        <f>AVERAGE(F32:O32)</f>
        <v>7.7100000000000009</v>
      </c>
    </row>
    <row r="33" spans="1:16" x14ac:dyDescent="0.25">
      <c r="A33" s="75"/>
      <c r="B33" s="75"/>
      <c r="C33" s="25" t="s">
        <v>24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3">
        <f>AVERAGE(P31)</f>
        <v>14.95</v>
      </c>
    </row>
    <row r="34" spans="1:16" x14ac:dyDescent="0.25">
      <c r="A34" s="73" t="s">
        <v>12</v>
      </c>
      <c r="B34" s="73">
        <f>D34+D35+D36+D37</f>
        <v>25.800000000000004</v>
      </c>
      <c r="C34" s="36" t="s">
        <v>71</v>
      </c>
      <c r="D34" s="10">
        <v>14.3</v>
      </c>
      <c r="E34" s="13">
        <f>D34*100/25.8</f>
        <v>55.426356589147282</v>
      </c>
      <c r="F34" s="10">
        <v>19</v>
      </c>
      <c r="G34" s="10">
        <v>13</v>
      </c>
      <c r="H34" s="10">
        <v>14</v>
      </c>
      <c r="I34" s="10">
        <v>10</v>
      </c>
      <c r="J34" s="10">
        <v>19</v>
      </c>
      <c r="K34" s="10">
        <v>11</v>
      </c>
      <c r="L34" s="10">
        <v>20</v>
      </c>
      <c r="M34" s="10">
        <v>15</v>
      </c>
      <c r="N34" s="10">
        <v>10</v>
      </c>
      <c r="O34" s="10">
        <v>11.5</v>
      </c>
      <c r="P34" s="10">
        <f>AVERAGE(F34:O34)</f>
        <v>14.25</v>
      </c>
    </row>
    <row r="35" spans="1:16" x14ac:dyDescent="0.25">
      <c r="A35" s="74"/>
      <c r="B35" s="74"/>
      <c r="C35" s="36" t="s">
        <v>72</v>
      </c>
      <c r="D35" s="10">
        <v>6.3</v>
      </c>
      <c r="E35" s="13">
        <f t="shared" ref="E35:E37" si="7">D35*100/25.8</f>
        <v>24.418604651162791</v>
      </c>
      <c r="F35" s="10">
        <v>40</v>
      </c>
      <c r="G35" s="10">
        <v>31</v>
      </c>
      <c r="H35" s="10">
        <v>30</v>
      </c>
      <c r="I35" s="10">
        <v>40</v>
      </c>
      <c r="J35" s="10">
        <v>24</v>
      </c>
      <c r="K35" s="10">
        <v>25</v>
      </c>
      <c r="L35" s="10">
        <v>23</v>
      </c>
      <c r="M35" s="10">
        <v>23</v>
      </c>
      <c r="N35" s="10">
        <v>29</v>
      </c>
      <c r="O35" s="10"/>
      <c r="P35" s="10">
        <f t="shared" ref="P35:P37" si="8">AVERAGE(F35:O35)</f>
        <v>29.444444444444443</v>
      </c>
    </row>
    <row r="36" spans="1:16" x14ac:dyDescent="0.25">
      <c r="A36" s="74"/>
      <c r="B36" s="74"/>
      <c r="C36" s="28" t="s">
        <v>62</v>
      </c>
      <c r="D36" s="10">
        <v>1.85</v>
      </c>
      <c r="E36" s="13">
        <f t="shared" si="7"/>
        <v>7.1705426356589141</v>
      </c>
      <c r="F36" s="10">
        <v>17</v>
      </c>
      <c r="G36" s="10">
        <v>15</v>
      </c>
      <c r="H36" s="10">
        <v>18</v>
      </c>
      <c r="I36" s="10">
        <v>17</v>
      </c>
      <c r="J36" s="10" t="s">
        <v>86</v>
      </c>
      <c r="K36" s="10">
        <v>20</v>
      </c>
      <c r="L36" s="10">
        <v>38</v>
      </c>
      <c r="M36" s="10"/>
      <c r="N36" s="10"/>
      <c r="O36" s="10"/>
      <c r="P36" s="10">
        <f t="shared" si="8"/>
        <v>20.833333333333332</v>
      </c>
    </row>
    <row r="37" spans="1:16" x14ac:dyDescent="0.25">
      <c r="A37" s="74"/>
      <c r="B37" s="74"/>
      <c r="C37" s="12" t="s">
        <v>83</v>
      </c>
      <c r="D37" s="10">
        <v>3.35</v>
      </c>
      <c r="E37" s="13">
        <f t="shared" si="7"/>
        <v>12.984496124031008</v>
      </c>
      <c r="F37" s="10">
        <v>23</v>
      </c>
      <c r="G37" s="10">
        <v>13.5</v>
      </c>
      <c r="H37" s="10">
        <v>7.3</v>
      </c>
      <c r="I37" s="10">
        <v>8</v>
      </c>
      <c r="J37" s="10">
        <v>12.2</v>
      </c>
      <c r="K37" s="10">
        <v>8.3000000000000007</v>
      </c>
      <c r="L37" s="10">
        <v>10</v>
      </c>
      <c r="M37" s="10">
        <v>10</v>
      </c>
      <c r="N37" s="10"/>
      <c r="O37" s="10"/>
      <c r="P37" s="10">
        <f t="shared" si="8"/>
        <v>11.5375</v>
      </c>
    </row>
    <row r="38" spans="1:16" x14ac:dyDescent="0.25">
      <c r="A38" s="75"/>
      <c r="B38" s="75"/>
      <c r="C38" s="25" t="s">
        <v>24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3">
        <f>AVERAGE(P36)</f>
        <v>20.833333333333332</v>
      </c>
    </row>
    <row r="39" spans="1:16" x14ac:dyDescent="0.25">
      <c r="A39" s="73" t="s">
        <v>78</v>
      </c>
      <c r="B39" s="73">
        <f>D39+D40+D41</f>
        <v>44.5</v>
      </c>
      <c r="C39" s="36" t="s">
        <v>72</v>
      </c>
      <c r="D39" s="10">
        <v>17</v>
      </c>
      <c r="E39" s="13">
        <f>D39*100/44.5</f>
        <v>38.202247191011239</v>
      </c>
      <c r="F39" s="10">
        <v>22</v>
      </c>
      <c r="G39" s="10">
        <v>21</v>
      </c>
      <c r="H39" s="10">
        <v>21</v>
      </c>
      <c r="I39" s="10">
        <v>12</v>
      </c>
      <c r="J39" s="10">
        <v>29</v>
      </c>
      <c r="K39" s="10">
        <v>9</v>
      </c>
      <c r="L39" s="10">
        <v>21</v>
      </c>
      <c r="M39" s="10">
        <v>17</v>
      </c>
      <c r="N39" s="10">
        <v>16</v>
      </c>
      <c r="O39" s="10">
        <v>19</v>
      </c>
      <c r="P39" s="10">
        <f>AVERAGE(F39:O39)</f>
        <v>18.7</v>
      </c>
    </row>
    <row r="40" spans="1:16" x14ac:dyDescent="0.25">
      <c r="A40" s="74"/>
      <c r="B40" s="74"/>
      <c r="C40" s="28" t="s">
        <v>59</v>
      </c>
      <c r="D40" s="10">
        <v>9</v>
      </c>
      <c r="E40" s="13">
        <f t="shared" ref="E40:E41" si="9">D40*100/44.5</f>
        <v>20.224719101123597</v>
      </c>
      <c r="F40" s="10">
        <v>14</v>
      </c>
      <c r="G40" s="10">
        <v>12</v>
      </c>
      <c r="H40" s="10">
        <v>22</v>
      </c>
      <c r="I40" s="10">
        <v>18</v>
      </c>
      <c r="J40" s="10">
        <v>21</v>
      </c>
      <c r="K40" s="10">
        <v>22</v>
      </c>
      <c r="L40" s="10">
        <v>14</v>
      </c>
      <c r="M40" s="10">
        <v>10</v>
      </c>
      <c r="N40" s="10">
        <v>12</v>
      </c>
      <c r="O40" s="10">
        <v>14</v>
      </c>
      <c r="P40" s="10">
        <f>AVERAGE(F40:O40)</f>
        <v>15.9</v>
      </c>
    </row>
    <row r="41" spans="1:16" x14ac:dyDescent="0.25">
      <c r="A41" s="74"/>
      <c r="B41" s="74"/>
      <c r="C41" s="12" t="s">
        <v>83</v>
      </c>
      <c r="D41" s="10">
        <v>18.5</v>
      </c>
      <c r="E41" s="13">
        <f t="shared" si="9"/>
        <v>41.573033707865171</v>
      </c>
      <c r="F41" s="10">
        <v>13</v>
      </c>
      <c r="G41" s="10">
        <v>9</v>
      </c>
      <c r="H41" s="10">
        <v>8</v>
      </c>
      <c r="I41" s="10">
        <v>10</v>
      </c>
      <c r="J41" s="10"/>
      <c r="K41" s="10"/>
      <c r="L41" s="10"/>
      <c r="M41" s="10"/>
      <c r="N41" s="10"/>
      <c r="O41" s="10"/>
      <c r="P41" s="10">
        <f>AVERAGE(F41:O41)</f>
        <v>10</v>
      </c>
    </row>
    <row r="42" spans="1:16" x14ac:dyDescent="0.25">
      <c r="A42" s="75"/>
      <c r="B42" s="75"/>
      <c r="C42" s="25" t="s">
        <v>24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3">
        <f>AVERAGE(P40)</f>
        <v>15.9</v>
      </c>
    </row>
    <row r="45" spans="1:16" x14ac:dyDescent="0.25">
      <c r="C45" s="15" t="s">
        <v>66</v>
      </c>
      <c r="D45" s="16">
        <v>1</v>
      </c>
      <c r="E45" s="16">
        <v>2</v>
      </c>
      <c r="F45" s="16">
        <v>3</v>
      </c>
      <c r="G45" s="16">
        <v>4</v>
      </c>
      <c r="H45" s="16">
        <v>5</v>
      </c>
      <c r="I45" s="16">
        <v>6</v>
      </c>
      <c r="J45" s="16">
        <v>7</v>
      </c>
      <c r="K45" s="16">
        <v>8</v>
      </c>
      <c r="L45" s="17">
        <v>9</v>
      </c>
      <c r="M45" s="18" t="s">
        <v>24</v>
      </c>
    </row>
    <row r="46" spans="1:16" x14ac:dyDescent="0.25">
      <c r="C46" s="28" t="s">
        <v>85</v>
      </c>
      <c r="D46" s="35">
        <v>1.3262599469496019</v>
      </c>
      <c r="E46" s="35">
        <v>9.79782270606532</v>
      </c>
      <c r="F46" s="35">
        <v>0</v>
      </c>
      <c r="G46" s="35">
        <v>13.917525773195877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4">
        <f>AVERAGE(D46:L46)</f>
        <v>2.7824009362456446</v>
      </c>
    </row>
    <row r="47" spans="1:16" x14ac:dyDescent="0.25">
      <c r="C47" s="36" t="s">
        <v>72</v>
      </c>
      <c r="D47" s="35">
        <v>0</v>
      </c>
      <c r="E47" s="35">
        <v>13.996889580093313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24.418604651162791</v>
      </c>
      <c r="L47" s="35">
        <v>38.202247191011239</v>
      </c>
      <c r="M47" s="34">
        <f t="shared" ref="M47:M53" si="10">AVERAGE(D47:L47)</f>
        <v>8.5130823802519267</v>
      </c>
    </row>
    <row r="48" spans="1:16" x14ac:dyDescent="0.25">
      <c r="C48" s="36" t="s">
        <v>71</v>
      </c>
      <c r="D48" s="35">
        <v>0</v>
      </c>
      <c r="E48" s="35">
        <v>0</v>
      </c>
      <c r="F48" s="35">
        <v>0</v>
      </c>
      <c r="G48" s="35">
        <v>7.4742268041237123</v>
      </c>
      <c r="H48" s="35">
        <v>8.4980237154150196</v>
      </c>
      <c r="I48" s="35">
        <v>0</v>
      </c>
      <c r="J48" s="35">
        <v>0</v>
      </c>
      <c r="K48" s="35">
        <v>55.426356589147282</v>
      </c>
      <c r="L48" s="35">
        <v>0</v>
      </c>
      <c r="M48" s="34">
        <f t="shared" si="10"/>
        <v>7.9331785676317788</v>
      </c>
    </row>
    <row r="49" spans="3:15" x14ac:dyDescent="0.25">
      <c r="C49" s="28" t="s">
        <v>62</v>
      </c>
      <c r="D49" s="35">
        <v>0</v>
      </c>
      <c r="E49" s="35">
        <v>0</v>
      </c>
      <c r="F49" s="35">
        <v>30.813124108416549</v>
      </c>
      <c r="G49" s="35">
        <v>5.2190721649484537</v>
      </c>
      <c r="H49" s="35">
        <v>82.015810276679844</v>
      </c>
      <c r="I49" s="35">
        <v>0</v>
      </c>
      <c r="J49" s="35">
        <v>0</v>
      </c>
      <c r="K49" s="35">
        <v>7.1705426356589141</v>
      </c>
      <c r="L49" s="35">
        <v>0</v>
      </c>
      <c r="M49" s="34">
        <f t="shared" si="10"/>
        <v>13.913172131744863</v>
      </c>
    </row>
    <row r="50" spans="3:15" x14ac:dyDescent="0.25">
      <c r="C50" s="28" t="s">
        <v>58</v>
      </c>
      <c r="D50" s="35">
        <v>86.472148541114052</v>
      </c>
      <c r="E50" s="35">
        <v>0</v>
      </c>
      <c r="F50" s="35">
        <v>0</v>
      </c>
      <c r="G50" s="35">
        <v>25.837628865979383</v>
      </c>
      <c r="H50" s="35">
        <v>0</v>
      </c>
      <c r="I50" s="35">
        <v>100</v>
      </c>
      <c r="J50" s="35">
        <v>0</v>
      </c>
      <c r="K50" s="35">
        <v>0</v>
      </c>
      <c r="L50" s="35">
        <v>0</v>
      </c>
      <c r="M50" s="34">
        <f t="shared" si="10"/>
        <v>23.589975267454825</v>
      </c>
    </row>
    <row r="51" spans="3:15" x14ac:dyDescent="0.25">
      <c r="C51" s="28" t="s">
        <v>59</v>
      </c>
      <c r="D51" s="35">
        <v>0</v>
      </c>
      <c r="E51" s="35">
        <v>6.2208398133748055</v>
      </c>
      <c r="F51" s="35">
        <v>0</v>
      </c>
      <c r="G51" s="35">
        <v>9.7938144329896915</v>
      </c>
      <c r="H51" s="35">
        <v>0</v>
      </c>
      <c r="I51" s="35">
        <v>0</v>
      </c>
      <c r="J51" s="35">
        <v>92.55725190839695</v>
      </c>
      <c r="K51" s="35">
        <v>0</v>
      </c>
      <c r="L51" s="35">
        <v>20.224719101123597</v>
      </c>
      <c r="M51" s="34">
        <f t="shared" si="10"/>
        <v>14.310736139542781</v>
      </c>
    </row>
    <row r="52" spans="3:15" x14ac:dyDescent="0.25">
      <c r="C52" s="28" t="s">
        <v>80</v>
      </c>
      <c r="D52" s="35">
        <v>12.201591511936337</v>
      </c>
      <c r="E52" s="35">
        <v>0</v>
      </c>
      <c r="F52" s="35">
        <v>0</v>
      </c>
      <c r="G52" s="35">
        <v>15.721649484536083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4">
        <f t="shared" si="10"/>
        <v>3.1025823329413802</v>
      </c>
    </row>
    <row r="53" spans="3:15" x14ac:dyDescent="0.25">
      <c r="C53" s="12" t="s">
        <v>83</v>
      </c>
      <c r="D53" s="35">
        <v>0</v>
      </c>
      <c r="E53" s="35">
        <v>69.984447900466563</v>
      </c>
      <c r="F53" s="35">
        <v>69.186875891583455</v>
      </c>
      <c r="G53" s="35">
        <v>22.036082474226809</v>
      </c>
      <c r="H53" s="35">
        <v>9.4861660079051386</v>
      </c>
      <c r="I53" s="35">
        <v>0</v>
      </c>
      <c r="J53" s="35">
        <v>7.442748091603054</v>
      </c>
      <c r="K53" s="35">
        <v>12.984496124031008</v>
      </c>
      <c r="L53" s="35">
        <v>41.573033707865171</v>
      </c>
      <c r="M53" s="34">
        <f t="shared" si="10"/>
        <v>25.854872244186801</v>
      </c>
    </row>
    <row r="54" spans="3:15" x14ac:dyDescent="0.25">
      <c r="D54" s="43">
        <f t="shared" ref="D54:M54" si="11">SUM(D46:D53)</f>
        <v>100</v>
      </c>
      <c r="E54" s="43">
        <f t="shared" si="11"/>
        <v>100</v>
      </c>
      <c r="F54" s="43">
        <f t="shared" si="11"/>
        <v>100</v>
      </c>
      <c r="G54" s="43">
        <f t="shared" si="11"/>
        <v>100</v>
      </c>
      <c r="H54" s="43">
        <f t="shared" si="11"/>
        <v>100</v>
      </c>
      <c r="I54" s="43">
        <f t="shared" si="11"/>
        <v>100</v>
      </c>
      <c r="J54" s="43">
        <f t="shared" si="11"/>
        <v>100</v>
      </c>
      <c r="K54" s="43">
        <f t="shared" si="11"/>
        <v>100</v>
      </c>
      <c r="L54" s="43">
        <f t="shared" si="11"/>
        <v>100</v>
      </c>
      <c r="M54" s="43">
        <f t="shared" si="11"/>
        <v>100</v>
      </c>
    </row>
    <row r="58" spans="3:15" x14ac:dyDescent="0.25">
      <c r="C58" s="97">
        <v>2.8</v>
      </c>
      <c r="E58" s="97">
        <v>2.8</v>
      </c>
      <c r="F58" s="95">
        <v>11.2</v>
      </c>
      <c r="G58" s="97">
        <v>13.4</v>
      </c>
      <c r="H58" s="95">
        <v>16.3</v>
      </c>
      <c r="I58" s="95">
        <v>5.4</v>
      </c>
      <c r="J58" s="96">
        <v>5.4</v>
      </c>
      <c r="K58" s="96">
        <v>15</v>
      </c>
      <c r="L58" s="96">
        <v>20.8</v>
      </c>
      <c r="M58" s="96">
        <v>15.9</v>
      </c>
      <c r="N58">
        <v>12.1</v>
      </c>
      <c r="O58">
        <f>AVERAGE(E58:N58)</f>
        <v>11.83</v>
      </c>
    </row>
    <row r="59" spans="3:15" x14ac:dyDescent="0.25">
      <c r="C59" s="95">
        <v>11.2</v>
      </c>
    </row>
    <row r="60" spans="3:15" x14ac:dyDescent="0.25">
      <c r="C60" s="97">
        <v>13.4</v>
      </c>
    </row>
    <row r="61" spans="3:15" x14ac:dyDescent="0.25">
      <c r="C61" s="95">
        <v>16.3</v>
      </c>
    </row>
    <row r="62" spans="3:15" x14ac:dyDescent="0.25">
      <c r="C62" s="95">
        <v>5.4</v>
      </c>
    </row>
    <row r="63" spans="3:15" x14ac:dyDescent="0.25">
      <c r="C63" s="96">
        <v>5.4</v>
      </c>
    </row>
    <row r="64" spans="3:15" x14ac:dyDescent="0.25">
      <c r="C64" s="96">
        <v>15</v>
      </c>
    </row>
    <row r="65" spans="3:3" x14ac:dyDescent="0.25">
      <c r="C65" s="96">
        <v>20.8</v>
      </c>
    </row>
    <row r="66" spans="3:3" x14ac:dyDescent="0.25">
      <c r="C66" s="96">
        <v>15.9</v>
      </c>
    </row>
    <row r="67" spans="3:3" x14ac:dyDescent="0.25">
      <c r="C67">
        <f>AVERAGE(C58:C66)</f>
        <v>11.8</v>
      </c>
    </row>
  </sheetData>
  <sortState ref="C46:M71">
    <sortCondition ref="C46"/>
  </sortState>
  <mergeCells count="26">
    <mergeCell ref="B31:B33"/>
    <mergeCell ref="A31:A33"/>
    <mergeCell ref="B34:B38"/>
    <mergeCell ref="A34:A38"/>
    <mergeCell ref="B39:B42"/>
    <mergeCell ref="A39:A42"/>
    <mergeCell ref="B17:B24"/>
    <mergeCell ref="A17:A24"/>
    <mergeCell ref="B25:B28"/>
    <mergeCell ref="A25:A28"/>
    <mergeCell ref="B29:B30"/>
    <mergeCell ref="A29:A30"/>
    <mergeCell ref="B5:B8"/>
    <mergeCell ref="A5:A8"/>
    <mergeCell ref="B9:B13"/>
    <mergeCell ref="A9:A13"/>
    <mergeCell ref="B14:B16"/>
    <mergeCell ref="A14:A16"/>
    <mergeCell ref="A1:P2"/>
    <mergeCell ref="A3:A4"/>
    <mergeCell ref="B3:B4"/>
    <mergeCell ref="C3:C4"/>
    <mergeCell ref="D3:D4"/>
    <mergeCell ref="E3:E4"/>
    <mergeCell ref="F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Поект пок и NDVI</vt:lpstr>
      <vt:lpstr>Урожайность</vt:lpstr>
      <vt:lpstr>Почва</vt:lpstr>
      <vt:lpstr>Заг 1</vt:lpstr>
      <vt:lpstr>Заг 2</vt:lpstr>
      <vt:lpstr>Заг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2022-10-06T22:32:12Z</dcterms:modified>
</cp:coreProperties>
</file>