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Проекты\Smart ферма\2023\"/>
    </mc:Choice>
  </mc:AlternateContent>
  <xr:revisionPtr revIDLastSave="0" documentId="13_ncr:1_{82EB54BB-D698-4406-8F0B-9A8535D05E2E}" xr6:coauthVersionLast="47" xr6:coauthVersionMax="47" xr10:uidLastSave="{00000000-0000-0000-0000-000000000000}"/>
  <bookViews>
    <workbookView xWindow="-105" yWindow="0" windowWidth="14610" windowHeight="15585" firstSheet="8" activeTab="10" xr2:uid="{00000000-000D-0000-FFFF-FFFF00000000}"/>
  </bookViews>
  <sheets>
    <sheet name="Контур 1 (16.05) " sheetId="1" r:id="rId1"/>
    <sheet name="Контур 2 (16.05)" sheetId="2" r:id="rId2"/>
    <sheet name="Контур 3 (25.05)" sheetId="4" r:id="rId3"/>
    <sheet name="Контур 4. (30.05)" sheetId="5" r:id="rId4"/>
    <sheet name="Контур 5.(30.05)" sheetId="6" r:id="rId5"/>
    <sheet name="контур 6 (10.06)" sheetId="7" r:id="rId6"/>
    <sheet name="контур 7" sheetId="8" r:id="rId7"/>
    <sheet name=" ЗАГОН 1 круг-2" sheetId="9" r:id="rId8"/>
    <sheet name="2-круг загон 2" sheetId="10" r:id="rId9"/>
    <sheet name="загон 3 круг-2" sheetId="11" r:id="rId10"/>
    <sheet name="загон 4 круг-2" sheetId="12" r:id="rId11"/>
    <sheet name="загон 5 круг-2" sheetId="13" r:id="rId12"/>
    <sheet name="загон 6 круг-2" sheetId="14" r:id="rId13"/>
    <sheet name="загон 7 круг-2" sheetId="15" r:id="rId14"/>
    <sheet name="Почва" sheetId="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2" l="1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5" i="12"/>
  <c r="E23" i="12"/>
  <c r="E7" i="12"/>
  <c r="P24" i="11"/>
  <c r="P11" i="10"/>
  <c r="P26" i="9"/>
  <c r="R30" i="8"/>
  <c r="R31" i="8"/>
  <c r="R32" i="8"/>
  <c r="R33" i="8"/>
  <c r="R34" i="8"/>
  <c r="R29" i="8"/>
  <c r="R24" i="8"/>
  <c r="R25" i="8"/>
  <c r="R26" i="8"/>
  <c r="R27" i="8"/>
  <c r="R23" i="8"/>
  <c r="R17" i="8"/>
  <c r="R18" i="8"/>
  <c r="R19" i="8"/>
  <c r="R20" i="8"/>
  <c r="R16" i="8"/>
  <c r="R11" i="8"/>
  <c r="R12" i="8"/>
  <c r="R13" i="8"/>
  <c r="R14" i="8"/>
  <c r="R10" i="8"/>
  <c r="R6" i="8"/>
  <c r="R7" i="8"/>
  <c r="R8" i="8"/>
  <c r="R5" i="8"/>
  <c r="R27" i="7"/>
  <c r="R28" i="7"/>
  <c r="R29" i="7"/>
  <c r="R30" i="7"/>
  <c r="R31" i="7"/>
  <c r="R32" i="7"/>
  <c r="R33" i="7"/>
  <c r="R26" i="7"/>
  <c r="R20" i="7"/>
  <c r="R21" i="7"/>
  <c r="R22" i="7"/>
  <c r="R23" i="7"/>
  <c r="R19" i="7"/>
  <c r="R7" i="7"/>
  <c r="R8" i="7"/>
  <c r="R9" i="7"/>
  <c r="R10" i="7"/>
  <c r="R11" i="7"/>
  <c r="R6" i="7"/>
  <c r="R5" i="7"/>
  <c r="R10" i="6"/>
  <c r="R5" i="6"/>
  <c r="R6" i="6"/>
  <c r="R7" i="6"/>
  <c r="R8" i="6"/>
  <c r="R48" i="6" s="1"/>
  <c r="R4" i="6"/>
  <c r="R5" i="5"/>
  <c r="R6" i="5"/>
  <c r="R4" i="5"/>
  <c r="R5" i="4"/>
  <c r="R6" i="4"/>
  <c r="R7" i="4"/>
  <c r="R4" i="4"/>
  <c r="R8" i="2"/>
  <c r="R6" i="2"/>
  <c r="R4" i="2"/>
  <c r="T21" i="1"/>
  <c r="T19" i="1"/>
  <c r="T17" i="1"/>
  <c r="T16" i="1"/>
  <c r="T14" i="1"/>
  <c r="T12" i="1"/>
  <c r="T11" i="1"/>
  <c r="T10" i="1"/>
  <c r="T9" i="1"/>
  <c r="T5" i="1"/>
  <c r="T6" i="1"/>
  <c r="T7" i="1"/>
  <c r="T4" i="1"/>
  <c r="R43" i="5"/>
  <c r="R40" i="4"/>
  <c r="R18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E10" i="15"/>
  <c r="E11" i="15"/>
  <c r="R36" i="8" l="1"/>
  <c r="R41" i="7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6" i="14"/>
  <c r="P5" i="13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6" i="15"/>
  <c r="E23" i="15"/>
  <c r="E22" i="15"/>
  <c r="E21" i="15"/>
  <c r="E20" i="15"/>
  <c r="E18" i="15"/>
  <c r="E17" i="15"/>
  <c r="E16" i="15"/>
  <c r="E15" i="15"/>
  <c r="E13" i="15"/>
  <c r="E12" i="15"/>
  <c r="E8" i="15"/>
  <c r="E7" i="15"/>
  <c r="E6" i="15"/>
  <c r="E16" i="14" l="1"/>
  <c r="E17" i="14"/>
  <c r="E18" i="14"/>
  <c r="E20" i="14"/>
  <c r="E21" i="14"/>
  <c r="E22" i="14"/>
  <c r="E23" i="14"/>
  <c r="E15" i="14"/>
  <c r="E11" i="14"/>
  <c r="E12" i="14"/>
  <c r="E13" i="14"/>
  <c r="E10" i="14"/>
  <c r="E6" i="14"/>
  <c r="E7" i="14"/>
  <c r="E8" i="14"/>
  <c r="P10" i="13"/>
  <c r="P11" i="13"/>
  <c r="P12" i="13"/>
  <c r="P14" i="13"/>
  <c r="P15" i="13"/>
  <c r="P16" i="13"/>
  <c r="P18" i="13"/>
  <c r="P19" i="13"/>
  <c r="P20" i="13"/>
  <c r="P6" i="13"/>
  <c r="P7" i="13"/>
  <c r="P8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5" i="13"/>
  <c r="E5" i="12" l="1"/>
  <c r="E6" i="12"/>
  <c r="E8" i="12"/>
  <c r="E10" i="12"/>
  <c r="E11" i="12"/>
  <c r="E12" i="12"/>
  <c r="E13" i="12"/>
  <c r="E15" i="12"/>
  <c r="E16" i="12"/>
  <c r="E17" i="12"/>
  <c r="E18" i="12"/>
  <c r="E19" i="12"/>
  <c r="E21" i="12"/>
  <c r="E22" i="12"/>
  <c r="E24" i="12"/>
  <c r="E25" i="12"/>
  <c r="E26" i="12"/>
  <c r="E4" i="12"/>
  <c r="E21" i="11"/>
  <c r="E20" i="11"/>
  <c r="E19" i="11"/>
  <c r="E18" i="11"/>
  <c r="E17" i="11"/>
  <c r="E15" i="11"/>
  <c r="E14" i="11"/>
  <c r="E13" i="11"/>
  <c r="E11" i="11"/>
  <c r="E10" i="11"/>
  <c r="E9" i="11"/>
  <c r="E8" i="11"/>
  <c r="E4" i="11"/>
  <c r="E5" i="11"/>
  <c r="E6" i="11"/>
  <c r="E3" i="11" l="1"/>
  <c r="P21" i="11"/>
  <c r="P20" i="11"/>
  <c r="P19" i="11"/>
  <c r="P18" i="11"/>
  <c r="P17" i="11"/>
  <c r="P15" i="11"/>
  <c r="P14" i="11"/>
  <c r="P10" i="11"/>
  <c r="P9" i="11"/>
  <c r="P8" i="11"/>
  <c r="P6" i="11"/>
  <c r="P5" i="11"/>
  <c r="P4" i="11"/>
  <c r="P3" i="11"/>
  <c r="P12" i="11" l="1"/>
  <c r="P7" i="11"/>
  <c r="P16" i="11"/>
  <c r="P23" i="11"/>
  <c r="P18" i="10" l="1"/>
  <c r="P15" i="10"/>
  <c r="E16" i="10"/>
  <c r="E17" i="10"/>
  <c r="E15" i="10"/>
  <c r="E13" i="10"/>
  <c r="E10" i="10"/>
  <c r="E11" i="10"/>
  <c r="E9" i="10"/>
  <c r="E6" i="10"/>
  <c r="E7" i="10"/>
  <c r="E5" i="10"/>
  <c r="P5" i="10"/>
  <c r="P17" i="10"/>
  <c r="P16" i="10"/>
  <c r="P13" i="10"/>
  <c r="P10" i="10"/>
  <c r="P9" i="10"/>
  <c r="P7" i="10"/>
  <c r="P6" i="10"/>
  <c r="P5" i="9"/>
  <c r="D18" i="9"/>
  <c r="D19" i="9"/>
  <c r="D20" i="9"/>
  <c r="D21" i="9"/>
  <c r="D22" i="9"/>
  <c r="D23" i="9"/>
  <c r="D17" i="9"/>
  <c r="D15" i="9"/>
  <c r="D14" i="9"/>
  <c r="D10" i="9"/>
  <c r="D11" i="9"/>
  <c r="D12" i="9"/>
  <c r="D9" i="9"/>
  <c r="D6" i="9"/>
  <c r="D7" i="9"/>
  <c r="D5" i="9"/>
  <c r="E5" i="8"/>
  <c r="F8" i="7"/>
  <c r="F9" i="7"/>
  <c r="P23" i="9"/>
  <c r="P22" i="9"/>
  <c r="P21" i="9"/>
  <c r="P20" i="9"/>
  <c r="P19" i="9"/>
  <c r="P18" i="9"/>
  <c r="P17" i="9"/>
  <c r="P15" i="9"/>
  <c r="P16" i="9" s="1"/>
  <c r="P14" i="9"/>
  <c r="P12" i="9"/>
  <c r="P11" i="9"/>
  <c r="P10" i="9"/>
  <c r="P9" i="9"/>
  <c r="P7" i="9"/>
  <c r="P6" i="9"/>
  <c r="P8" i="9" s="1"/>
  <c r="P8" i="10" l="1"/>
  <c r="P12" i="10" s="1"/>
  <c r="P21" i="10" s="1"/>
  <c r="P13" i="9"/>
  <c r="P24" i="9"/>
  <c r="J40" i="8" l="1"/>
  <c r="J41" i="8"/>
  <c r="J42" i="8"/>
  <c r="J43" i="8"/>
  <c r="J44" i="8"/>
  <c r="J45" i="8"/>
  <c r="J46" i="8"/>
  <c r="J47" i="8"/>
  <c r="J48" i="8"/>
  <c r="J49" i="8"/>
  <c r="J50" i="8"/>
  <c r="J39" i="8"/>
  <c r="F26" i="8"/>
  <c r="J48" i="7" l="1"/>
  <c r="J54" i="7"/>
  <c r="J50" i="7"/>
  <c r="J47" i="7"/>
  <c r="J45" i="7"/>
  <c r="J49" i="7"/>
  <c r="J44" i="7"/>
  <c r="J52" i="7"/>
  <c r="J51" i="7"/>
  <c r="J46" i="7"/>
  <c r="J53" i="7"/>
  <c r="E30" i="8"/>
  <c r="E31" i="8"/>
  <c r="E32" i="8"/>
  <c r="F32" i="8" s="1"/>
  <c r="E33" i="8"/>
  <c r="F33" i="8" s="1"/>
  <c r="E34" i="8"/>
  <c r="E29" i="8"/>
  <c r="F29" i="8" s="1"/>
  <c r="F30" i="8"/>
  <c r="F31" i="8"/>
  <c r="F34" i="8"/>
  <c r="F24" i="8"/>
  <c r="E25" i="8"/>
  <c r="F25" i="8" s="1"/>
  <c r="E27" i="8"/>
  <c r="F27" i="8" s="1"/>
  <c r="E23" i="8"/>
  <c r="F23" i="8" s="1"/>
  <c r="E17" i="8"/>
  <c r="F17" i="8" s="1"/>
  <c r="E18" i="8"/>
  <c r="E19" i="8"/>
  <c r="E20" i="8"/>
  <c r="F20" i="8" s="1"/>
  <c r="E16" i="8"/>
  <c r="F16" i="8" s="1"/>
  <c r="F18" i="8"/>
  <c r="F19" i="8"/>
  <c r="E10" i="8"/>
  <c r="F10" i="8" s="1"/>
  <c r="E12" i="8"/>
  <c r="F12" i="8" s="1"/>
  <c r="E13" i="8"/>
  <c r="E14" i="8"/>
  <c r="F14" i="8" s="1"/>
  <c r="E11" i="8"/>
  <c r="F11" i="8" s="1"/>
  <c r="E6" i="8"/>
  <c r="E7" i="8"/>
  <c r="F7" i="8" s="1"/>
  <c r="E8" i="8"/>
  <c r="F8" i="8" s="1"/>
  <c r="F5" i="8"/>
  <c r="F13" i="8"/>
  <c r="F6" i="8"/>
  <c r="E36" i="7"/>
  <c r="F36" i="7" s="1"/>
  <c r="E37" i="7"/>
  <c r="F37" i="7" s="1"/>
  <c r="E38" i="7"/>
  <c r="F38" i="7" s="1"/>
  <c r="E39" i="7"/>
  <c r="F39" i="7" s="1"/>
  <c r="E35" i="7"/>
  <c r="F35" i="7" s="1"/>
  <c r="E27" i="7"/>
  <c r="E28" i="7"/>
  <c r="E29" i="7"/>
  <c r="E30" i="7"/>
  <c r="F30" i="7" s="1"/>
  <c r="E31" i="7"/>
  <c r="E32" i="7"/>
  <c r="F32" i="7" s="1"/>
  <c r="E33" i="7"/>
  <c r="F33" i="7" s="1"/>
  <c r="E26" i="7"/>
  <c r="F26" i="7" s="1"/>
  <c r="F27" i="7"/>
  <c r="F28" i="7"/>
  <c r="F29" i="7"/>
  <c r="F31" i="7"/>
  <c r="E20" i="7"/>
  <c r="F20" i="7" s="1"/>
  <c r="E21" i="7"/>
  <c r="F21" i="7" s="1"/>
  <c r="E22" i="7"/>
  <c r="F22" i="7" s="1"/>
  <c r="E23" i="7"/>
  <c r="F23" i="7" s="1"/>
  <c r="E19" i="7"/>
  <c r="F19" i="7" s="1"/>
  <c r="E16" i="7"/>
  <c r="E17" i="7"/>
  <c r="F17" i="7" s="1"/>
  <c r="E13" i="7"/>
  <c r="F13" i="7" s="1"/>
  <c r="E14" i="7"/>
  <c r="F14" i="7" s="1"/>
  <c r="E15" i="7"/>
  <c r="F15" i="7" s="1"/>
  <c r="E6" i="7"/>
  <c r="F6" i="7" s="1"/>
  <c r="E7" i="7"/>
  <c r="F7" i="7" s="1"/>
  <c r="E8" i="7"/>
  <c r="E9" i="7"/>
  <c r="E10" i="7"/>
  <c r="F10" i="7" s="1"/>
  <c r="E11" i="7"/>
  <c r="F11" i="7" s="1"/>
  <c r="E5" i="7"/>
  <c r="F5" i="7" s="1"/>
  <c r="F16" i="7"/>
  <c r="K50" i="6"/>
  <c r="K51" i="6"/>
  <c r="K52" i="6"/>
  <c r="K53" i="6"/>
  <c r="K54" i="6"/>
  <c r="K55" i="6"/>
  <c r="K56" i="6"/>
  <c r="K57" i="6"/>
  <c r="K58" i="6"/>
  <c r="K59" i="6"/>
  <c r="K49" i="6"/>
  <c r="K46" i="5"/>
  <c r="K47" i="5"/>
  <c r="K48" i="5"/>
  <c r="K49" i="5"/>
  <c r="K50" i="5"/>
  <c r="K51" i="5"/>
  <c r="K52" i="5"/>
  <c r="K53" i="5"/>
  <c r="K54" i="5"/>
  <c r="K55" i="5"/>
  <c r="K45" i="5"/>
  <c r="L43" i="4"/>
  <c r="L44" i="4"/>
  <c r="L45" i="4"/>
  <c r="L46" i="4"/>
  <c r="L47" i="4"/>
  <c r="L48" i="4"/>
  <c r="L49" i="4"/>
  <c r="L42" i="4"/>
  <c r="J21" i="2" l="1"/>
  <c r="J22" i="2"/>
  <c r="J23" i="2"/>
  <c r="J20" i="2"/>
  <c r="K27" i="1"/>
  <c r="K25" i="1"/>
  <c r="K28" i="1"/>
  <c r="K29" i="1"/>
  <c r="K26" i="1"/>
  <c r="F38" i="6"/>
  <c r="F42" i="6"/>
  <c r="F46" i="6"/>
  <c r="E38" i="6"/>
  <c r="E39" i="6"/>
  <c r="F39" i="6" s="1"/>
  <c r="E40" i="6"/>
  <c r="F40" i="6" s="1"/>
  <c r="E41" i="6"/>
  <c r="F41" i="6" s="1"/>
  <c r="E42" i="6"/>
  <c r="E43" i="6"/>
  <c r="F43" i="6" s="1"/>
  <c r="E44" i="6"/>
  <c r="F44" i="6" s="1"/>
  <c r="E45" i="6"/>
  <c r="F45" i="6" s="1"/>
  <c r="E46" i="6"/>
  <c r="E37" i="6"/>
  <c r="E32" i="6"/>
  <c r="E33" i="6"/>
  <c r="F33" i="6" s="1"/>
  <c r="E34" i="6"/>
  <c r="F34" i="6" s="1"/>
  <c r="E35" i="6"/>
  <c r="F35" i="6" s="1"/>
  <c r="E31" i="6"/>
  <c r="F31" i="6" s="1"/>
  <c r="E25" i="6"/>
  <c r="F25" i="6" s="1"/>
  <c r="E26" i="6"/>
  <c r="F26" i="6" s="1"/>
  <c r="E27" i="6"/>
  <c r="E28" i="6"/>
  <c r="F28" i="6" s="1"/>
  <c r="E29" i="6"/>
  <c r="F29" i="6" s="1"/>
  <c r="E24" i="6"/>
  <c r="F24" i="6" s="1"/>
  <c r="E20" i="6"/>
  <c r="F20" i="6" s="1"/>
  <c r="E21" i="6"/>
  <c r="F21" i="6" s="1"/>
  <c r="E22" i="6"/>
  <c r="F22" i="6" s="1"/>
  <c r="E19" i="6"/>
  <c r="E11" i="6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0" i="6"/>
  <c r="F37" i="6"/>
  <c r="F32" i="6"/>
  <c r="F27" i="6"/>
  <c r="F19" i="6"/>
  <c r="F11" i="6"/>
  <c r="F10" i="6"/>
  <c r="E5" i="6"/>
  <c r="F5" i="6" s="1"/>
  <c r="E6" i="6"/>
  <c r="E7" i="6"/>
  <c r="F7" i="6" s="1"/>
  <c r="E8" i="6"/>
  <c r="F8" i="6" s="1"/>
  <c r="E4" i="6"/>
  <c r="F4" i="6" s="1"/>
  <c r="F6" i="6"/>
  <c r="E36" i="5"/>
  <c r="F36" i="5" s="1"/>
  <c r="E37" i="5"/>
  <c r="F37" i="5" s="1"/>
  <c r="E38" i="5"/>
  <c r="F38" i="5" s="1"/>
  <c r="E39" i="5"/>
  <c r="F39" i="5" s="1"/>
  <c r="E40" i="5"/>
  <c r="F40" i="5" s="1"/>
  <c r="E41" i="5"/>
  <c r="E35" i="5"/>
  <c r="F35" i="5" s="1"/>
  <c r="E29" i="5"/>
  <c r="F29" i="5" s="1"/>
  <c r="E30" i="5"/>
  <c r="F30" i="5" s="1"/>
  <c r="E31" i="5"/>
  <c r="F31" i="5" s="1"/>
  <c r="E32" i="5"/>
  <c r="F32" i="5" s="1"/>
  <c r="E33" i="5"/>
  <c r="F33" i="5" s="1"/>
  <c r="E28" i="5"/>
  <c r="F28" i="5" s="1"/>
  <c r="E22" i="5"/>
  <c r="F22" i="5" s="1"/>
  <c r="E23" i="5"/>
  <c r="F23" i="5" s="1"/>
  <c r="E24" i="5"/>
  <c r="F24" i="5" s="1"/>
  <c r="E25" i="5"/>
  <c r="F25" i="5" s="1"/>
  <c r="E26" i="5"/>
  <c r="F26" i="5" s="1"/>
  <c r="E21" i="5"/>
  <c r="F21" i="5" s="1"/>
  <c r="E18" i="5"/>
  <c r="F18" i="5" s="1"/>
  <c r="E19" i="5"/>
  <c r="F19" i="5" s="1"/>
  <c r="E17" i="5"/>
  <c r="F17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E8" i="5"/>
  <c r="F8" i="5" s="1"/>
  <c r="F41" i="5"/>
  <c r="F15" i="5"/>
  <c r="E5" i="5"/>
  <c r="F5" i="5" s="1"/>
  <c r="E6" i="5"/>
  <c r="F6" i="5" s="1"/>
  <c r="E4" i="5"/>
  <c r="F4" i="5" s="1"/>
  <c r="E33" i="4"/>
  <c r="F33" i="4" s="1"/>
  <c r="E34" i="4"/>
  <c r="F34" i="4" s="1"/>
  <c r="E35" i="4"/>
  <c r="F35" i="4" s="1"/>
  <c r="E36" i="4"/>
  <c r="F36" i="4" s="1"/>
  <c r="E38" i="4"/>
  <c r="F32" i="4"/>
  <c r="E26" i="4"/>
  <c r="F26" i="4" s="1"/>
  <c r="E27" i="4"/>
  <c r="E28" i="4"/>
  <c r="F28" i="4" s="1"/>
  <c r="E29" i="4"/>
  <c r="F29" i="4" s="1"/>
  <c r="E30" i="4"/>
  <c r="F30" i="4" s="1"/>
  <c r="E25" i="4"/>
  <c r="F25" i="4" s="1"/>
  <c r="E21" i="4"/>
  <c r="E22" i="4"/>
  <c r="F22" i="4" s="1"/>
  <c r="E23" i="4"/>
  <c r="F23" i="4" s="1"/>
  <c r="E20" i="4"/>
  <c r="F20" i="4" s="1"/>
  <c r="E16" i="4"/>
  <c r="F16" i="4" s="1"/>
  <c r="E17" i="4"/>
  <c r="E15" i="4"/>
  <c r="F15" i="4" s="1"/>
  <c r="E10" i="4"/>
  <c r="E11" i="4"/>
  <c r="E12" i="4"/>
  <c r="F12" i="4" s="1"/>
  <c r="E13" i="4"/>
  <c r="F13" i="4" s="1"/>
  <c r="E9" i="4"/>
  <c r="F9" i="4" s="1"/>
  <c r="F38" i="4"/>
  <c r="F37" i="4"/>
  <c r="F27" i="4"/>
  <c r="F21" i="4"/>
  <c r="F17" i="4"/>
  <c r="F11" i="4"/>
  <c r="F10" i="4"/>
  <c r="F7" i="4"/>
  <c r="E5" i="4"/>
  <c r="F5" i="4" s="1"/>
  <c r="E6" i="4"/>
  <c r="F6" i="4" s="1"/>
  <c r="E7" i="4"/>
  <c r="E4" i="4"/>
  <c r="F4" i="4" s="1"/>
  <c r="G4" i="1"/>
  <c r="H4" i="1" s="1"/>
  <c r="E16" i="2"/>
  <c r="F16" i="2" s="1"/>
  <c r="E15" i="2"/>
  <c r="F15" i="2" s="1"/>
  <c r="E13" i="2"/>
  <c r="F13" i="2" s="1"/>
  <c r="E12" i="2"/>
  <c r="F12" i="2" s="1"/>
  <c r="E9" i="2"/>
  <c r="F9" i="2" s="1"/>
  <c r="E10" i="2"/>
  <c r="F10" i="2" s="1"/>
  <c r="E8" i="2"/>
  <c r="F8" i="2" s="1"/>
  <c r="E6" i="2"/>
  <c r="F6" i="2" s="1"/>
  <c r="E4" i="2"/>
  <c r="F4" i="2" s="1"/>
  <c r="G5" i="1"/>
  <c r="H5" i="1" s="1"/>
  <c r="G9" i="1"/>
  <c r="H9" i="1" s="1"/>
  <c r="G11" i="1"/>
  <c r="H11" i="1" s="1"/>
  <c r="G12" i="1"/>
  <c r="H12" i="1" s="1"/>
  <c r="G10" i="1"/>
  <c r="H10" i="1" s="1"/>
  <c r="G19" i="1"/>
  <c r="H19" i="1" s="1"/>
  <c r="G17" i="1"/>
  <c r="H17" i="1" s="1"/>
  <c r="G16" i="1"/>
  <c r="H16" i="1" s="1"/>
  <c r="G14" i="1"/>
  <c r="H14" i="1" s="1"/>
  <c r="G6" i="1"/>
  <c r="H6" i="1" s="1"/>
  <c r="G7" i="1"/>
  <c r="H7" i="1" s="1"/>
  <c r="A86" i="3"/>
  <c r="A87" i="3" s="1"/>
  <c r="A82" i="3"/>
  <c r="A83" i="3" s="1"/>
  <c r="A84" i="3" s="1"/>
  <c r="A85" i="3" s="1"/>
  <c r="A67" i="3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58" i="3"/>
  <c r="A59" i="3" s="1"/>
  <c r="A60" i="3" s="1"/>
  <c r="A61" i="3" s="1"/>
  <c r="A62" i="3" s="1"/>
  <c r="A63" i="3" s="1"/>
  <c r="A64" i="3" s="1"/>
  <c r="A65" i="3" s="1"/>
  <c r="A66" i="3" s="1"/>
  <c r="A55" i="3"/>
  <c r="A56" i="3" s="1"/>
  <c r="A57" i="3" s="1"/>
  <c r="A54" i="3"/>
  <c r="A52" i="3"/>
  <c r="A43" i="3"/>
  <c r="A44" i="3"/>
  <c r="A45" i="3" s="1"/>
  <c r="A46" i="3" s="1"/>
  <c r="A47" i="3" s="1"/>
  <c r="A48" i="3" s="1"/>
  <c r="A49" i="3" s="1"/>
  <c r="A50" i="3" s="1"/>
  <c r="A40" i="3"/>
  <c r="A41" i="3"/>
  <c r="A42" i="3"/>
  <c r="A39" i="3"/>
</calcChain>
</file>

<file path=xl/sharedStrings.xml><?xml version="1.0" encoding="utf-8"?>
<sst xmlns="http://schemas.openxmlformats.org/spreadsheetml/2006/main" count="731" uniqueCount="300">
  <si>
    <t>Образцы</t>
  </si>
  <si>
    <t>Образец 1</t>
  </si>
  <si>
    <t>Ботанический состав</t>
  </si>
  <si>
    <t>Масса фракции, г</t>
  </si>
  <si>
    <t>Высота растений</t>
  </si>
  <si>
    <t>Овсяница валийская</t>
  </si>
  <si>
    <t>Молочай острый</t>
  </si>
  <si>
    <t>Осока</t>
  </si>
  <si>
    <t>Нонея</t>
  </si>
  <si>
    <t>Полынь обыкновенная</t>
  </si>
  <si>
    <t>Образец 2</t>
  </si>
  <si>
    <t>Образец 3</t>
  </si>
  <si>
    <t>Образец 4</t>
  </si>
  <si>
    <t>Образец 5</t>
  </si>
  <si>
    <t>Контур 1</t>
  </si>
  <si>
    <t>68,55</t>
  </si>
  <si>
    <t>Ср</t>
  </si>
  <si>
    <t>Контур 2</t>
  </si>
  <si>
    <t>Масса образца, г
Зеленая масса</t>
  </si>
  <si>
    <t>Масса образца, г
Сухая масса</t>
  </si>
  <si>
    <t>63,10</t>
  </si>
  <si>
    <t>63,30</t>
  </si>
  <si>
    <t>87,45</t>
  </si>
  <si>
    <t>79,65</t>
  </si>
  <si>
    <t>87,30</t>
  </si>
  <si>
    <t>75,30</t>
  </si>
  <si>
    <t>84,45</t>
  </si>
  <si>
    <t>69,95</t>
  </si>
  <si>
    <t>81,80</t>
  </si>
  <si>
    <t>76,85</t>
  </si>
  <si>
    <t>71,90</t>
  </si>
  <si>
    <t>75,90</t>
  </si>
  <si>
    <t>83,20</t>
  </si>
  <si>
    <t>85,00</t>
  </si>
  <si>
    <t>65,95</t>
  </si>
  <si>
    <t>75,60</t>
  </si>
  <si>
    <t>65,45</t>
  </si>
  <si>
    <t>82,05</t>
  </si>
  <si>
    <t>84,90</t>
  </si>
  <si>
    <t>81,75</t>
  </si>
  <si>
    <t>71,80</t>
  </si>
  <si>
    <t>71,10</t>
  </si>
  <si>
    <t>75,65</t>
  </si>
  <si>
    <t>58,45</t>
  </si>
  <si>
    <t>78,75</t>
  </si>
  <si>
    <t>83,85</t>
  </si>
  <si>
    <t>78,25</t>
  </si>
  <si>
    <t>76,90</t>
  </si>
  <si>
    <t>69,70</t>
  </si>
  <si>
    <t>Масса почвы, г</t>
  </si>
  <si>
    <t>Масса почвы в бюксах, г</t>
  </si>
  <si>
    <t>99,90</t>
  </si>
  <si>
    <t>92,05</t>
  </si>
  <si>
    <t>99,85</t>
  </si>
  <si>
    <t>87,85</t>
  </si>
  <si>
    <t>96,80</t>
  </si>
  <si>
    <t>82,60</t>
  </si>
  <si>
    <t>94,45</t>
  </si>
  <si>
    <t>89,40</t>
  </si>
  <si>
    <t>75,80</t>
  </si>
  <si>
    <t>81,10</t>
  </si>
  <si>
    <t>88,35</t>
  </si>
  <si>
    <t>96,05</t>
  </si>
  <si>
    <t>97,65</t>
  </si>
  <si>
    <t>78,55</t>
  </si>
  <si>
    <t>88,40</t>
  </si>
  <si>
    <t>77,95</t>
  </si>
  <si>
    <t>94,50</t>
  </si>
  <si>
    <t>97,50</t>
  </si>
  <si>
    <t>94,35</t>
  </si>
  <si>
    <t>84,50</t>
  </si>
  <si>
    <t>83,55</t>
  </si>
  <si>
    <t>88,05</t>
  </si>
  <si>
    <t>70,95</t>
  </si>
  <si>
    <t>91,35</t>
  </si>
  <si>
    <t>96,45</t>
  </si>
  <si>
    <t>90,85</t>
  </si>
  <si>
    <t>89,50</t>
  </si>
  <si>
    <t>82,30</t>
  </si>
  <si>
    <t>Масса почвы после сушки, г</t>
  </si>
  <si>
    <t>61,82</t>
  </si>
  <si>
    <t>81,58</t>
  </si>
  <si>
    <t>73,94</t>
  </si>
  <si>
    <t>79,82</t>
  </si>
  <si>
    <t>72,46</t>
  </si>
  <si>
    <t>78,08</t>
  </si>
  <si>
    <t>59,90</t>
  </si>
  <si>
    <t>74,44</t>
  </si>
  <si>
    <t>71,84</t>
  </si>
  <si>
    <t>64,96</t>
  </si>
  <si>
    <t>60,76</t>
  </si>
  <si>
    <t>66,00</t>
  </si>
  <si>
    <t>68,50</t>
  </si>
  <si>
    <t>76,66</t>
  </si>
  <si>
    <t>78,92</t>
  </si>
  <si>
    <t>64,24</t>
  </si>
  <si>
    <t>72,90</t>
  </si>
  <si>
    <t>64,76</t>
  </si>
  <si>
    <t>77,58</t>
  </si>
  <si>
    <t>82,78</t>
  </si>
  <si>
    <t>80,54</t>
  </si>
  <si>
    <t>68,96</t>
  </si>
  <si>
    <t>74,80</t>
  </si>
  <si>
    <t>73,78</t>
  </si>
  <si>
    <t>80,62</t>
  </si>
  <si>
    <t>77,06</t>
  </si>
  <si>
    <t>56,94</t>
  </si>
  <si>
    <t>75,20</t>
  </si>
  <si>
    <t>71,60</t>
  </si>
  <si>
    <t>72,40</t>
  </si>
  <si>
    <t>Контур 3</t>
  </si>
  <si>
    <t>Контур 4</t>
  </si>
  <si>
    <t>Подорожник</t>
  </si>
  <si>
    <t>Образец 6</t>
  </si>
  <si>
    <t>Вероника простертая</t>
  </si>
  <si>
    <t>70,87</t>
  </si>
  <si>
    <t>90,27</t>
  </si>
  <si>
    <t>99,17</t>
  </si>
  <si>
    <t>99,94</t>
  </si>
  <si>
    <t>101,55</t>
  </si>
  <si>
    <t>91,55</t>
  </si>
  <si>
    <t>111,30</t>
  </si>
  <si>
    <t>118,98</t>
  </si>
  <si>
    <t>110,18</t>
  </si>
  <si>
    <t>109,40</t>
  </si>
  <si>
    <t>109,47</t>
  </si>
  <si>
    <t>107,11</t>
  </si>
  <si>
    <t>102,34</t>
  </si>
  <si>
    <t>120,17</t>
  </si>
  <si>
    <t>120,70</t>
  </si>
  <si>
    <t>105,36</t>
  </si>
  <si>
    <t>109,18</t>
  </si>
  <si>
    <t>123,21</t>
  </si>
  <si>
    <t>60,60</t>
  </si>
  <si>
    <t>76,00</t>
  </si>
  <si>
    <t>80,25</t>
  </si>
  <si>
    <t>87,25</t>
  </si>
  <si>
    <t>87,60</t>
  </si>
  <si>
    <t>76,20</t>
  </si>
  <si>
    <t>99,05</t>
  </si>
  <si>
    <t>104,80</t>
  </si>
  <si>
    <t>95,90</t>
  </si>
  <si>
    <t>95,60</t>
  </si>
  <si>
    <t>90,55</t>
  </si>
  <si>
    <t>89,85</t>
  </si>
  <si>
    <t>104,20</t>
  </si>
  <si>
    <t>100,90</t>
  </si>
  <si>
    <t>91,95</t>
  </si>
  <si>
    <t>94,00</t>
  </si>
  <si>
    <t>104,75</t>
  </si>
  <si>
    <t>117,40</t>
  </si>
  <si>
    <t>115,65</t>
  </si>
  <si>
    <t>119,55</t>
  </si>
  <si>
    <t>114,65</t>
  </si>
  <si>
    <t>120,30</t>
  </si>
  <si>
    <t>121,25</t>
  </si>
  <si>
    <t>116,20</t>
  </si>
  <si>
    <t>111,40</t>
  </si>
  <si>
    <t>117,05</t>
  </si>
  <si>
    <t>115,85</t>
  </si>
  <si>
    <t>117,80</t>
  </si>
  <si>
    <t>115,35</t>
  </si>
  <si>
    <t>110,25</t>
  </si>
  <si>
    <t>109,20</t>
  </si>
  <si>
    <t>112,50</t>
  </si>
  <si>
    <t>103,05</t>
  </si>
  <si>
    <t>120,45</t>
  </si>
  <si>
    <t>118,00</t>
  </si>
  <si>
    <t>116,50</t>
  </si>
  <si>
    <t>125,80</t>
  </si>
  <si>
    <t>115,10</t>
  </si>
  <si>
    <t>61,25</t>
  </si>
  <si>
    <t>115,30</t>
  </si>
  <si>
    <t>111,35</t>
  </si>
  <si>
    <t>106,65</t>
  </si>
  <si>
    <t>107,95</t>
  </si>
  <si>
    <t>124,15</t>
  </si>
  <si>
    <t>118,85</t>
  </si>
  <si>
    <t>113,35</t>
  </si>
  <si>
    <t>92,65</t>
  </si>
  <si>
    <t>116,25</t>
  </si>
  <si>
    <t>110,35</t>
  </si>
  <si>
    <t>110,45</t>
  </si>
  <si>
    <t>120,60</t>
  </si>
  <si>
    <t>99,25</t>
  </si>
  <si>
    <t>96,70</t>
  </si>
  <si>
    <t>92,60</t>
  </si>
  <si>
    <t>97,25</t>
  </si>
  <si>
    <t>90,15</t>
  </si>
  <si>
    <t>103,60</t>
  </si>
  <si>
    <t>104,60</t>
  </si>
  <si>
    <t>100,20</t>
  </si>
  <si>
    <t>107,85</t>
  </si>
  <si>
    <t>99,50</t>
  </si>
  <si>
    <t>53,65</t>
  </si>
  <si>
    <t>95,70</t>
  </si>
  <si>
    <t>103,00</t>
  </si>
  <si>
    <t>100,95</t>
  </si>
  <si>
    <t>103,40</t>
  </si>
  <si>
    <t>102,05</t>
  </si>
  <si>
    <t>105,50</t>
  </si>
  <si>
    <t>105,75</t>
  </si>
  <si>
    <t>97,15</t>
  </si>
  <si>
    <t>90,80</t>
  </si>
  <si>
    <t>101,65</t>
  </si>
  <si>
    <t>98,05</t>
  </si>
  <si>
    <t>99,95</t>
  </si>
  <si>
    <t>92,90</t>
  </si>
  <si>
    <t>93,90</t>
  </si>
  <si>
    <t>98,90</t>
  </si>
  <si>
    <t>81,65</t>
  </si>
  <si>
    <t>98,80</t>
  </si>
  <si>
    <t>103,15</t>
  </si>
  <si>
    <t>107,45</t>
  </si>
  <si>
    <t>108,70</t>
  </si>
  <si>
    <t>92,30</t>
  </si>
  <si>
    <t>93,85</t>
  </si>
  <si>
    <t>Вьюнок полевой</t>
  </si>
  <si>
    <t>Подмаренник настоящий</t>
  </si>
  <si>
    <t>Эспарцет песчаный</t>
  </si>
  <si>
    <t>Одуванчик лекарственный</t>
  </si>
  <si>
    <t>Вероника широколистная</t>
  </si>
  <si>
    <t>Подорожник средний</t>
  </si>
  <si>
    <t>Одуванчи лекарственный</t>
  </si>
  <si>
    <t>Подорожник большой</t>
  </si>
  <si>
    <t>масса фракц</t>
  </si>
  <si>
    <t>факт Масса фракции, г</t>
  </si>
  <si>
    <t>процентное соотн %</t>
  </si>
  <si>
    <t xml:space="preserve">% фракции </t>
  </si>
  <si>
    <t>масса фракции, г</t>
  </si>
  <si>
    <t>Масса фракции, г, факт</t>
  </si>
  <si>
    <t>Масса фракции, г, факт, вспомагательный</t>
  </si>
  <si>
    <t>Лапчатка распростертая</t>
  </si>
  <si>
    <t>масса фракции</t>
  </si>
  <si>
    <t>ср</t>
  </si>
  <si>
    <t>Вика посевная</t>
  </si>
  <si>
    <t>Чина клубненосная</t>
  </si>
  <si>
    <t>Контур 5</t>
  </si>
  <si>
    <t>Контур 6</t>
  </si>
  <si>
    <t xml:space="preserve">люцерна желтая </t>
  </si>
  <si>
    <t>вьюнок полевой</t>
  </si>
  <si>
    <t>осока</t>
  </si>
  <si>
    <t xml:space="preserve">подмаренник ностаящий </t>
  </si>
  <si>
    <t xml:space="preserve">молочай острый </t>
  </si>
  <si>
    <t>лапчатка распростертая</t>
  </si>
  <si>
    <t xml:space="preserve">осот полевой </t>
  </si>
  <si>
    <t xml:space="preserve">мятлик луковичный </t>
  </si>
  <si>
    <t xml:space="preserve">вьюнок полевой </t>
  </si>
  <si>
    <t xml:space="preserve">осока </t>
  </si>
  <si>
    <t>Кровохлебка лекарственная (Sanguisorba officinalis)</t>
  </si>
  <si>
    <t>Вика полевая</t>
  </si>
  <si>
    <t>Вероника широколистная (Veronica teucrium)</t>
  </si>
  <si>
    <t>Вьюнок полевой (Convolvulus arvensis)</t>
  </si>
  <si>
    <t>Лапчатка распростертая (Potentilla humifusa)</t>
  </si>
  <si>
    <t>люцерна желтая (Medicago falcata)</t>
  </si>
  <si>
    <t>молочай острый (Euphorbia esula )</t>
  </si>
  <si>
    <t>Овсяница валийская (Festuca valesiaca)</t>
  </si>
  <si>
    <t>Одуванчик лекарственный (Taraxacum officinale)</t>
  </si>
  <si>
    <t>Осока пустынная (Carex pachystylis)</t>
  </si>
  <si>
    <t>Подмаренник ностаящий (Galium verum))</t>
  </si>
  <si>
    <t>Подорожник средний (Plantago media)</t>
  </si>
  <si>
    <t>Полынь обыкновенная (Artemisia vulgaris)</t>
  </si>
  <si>
    <t>Полынь горькая</t>
  </si>
  <si>
    <t>Кровохлебка лекарственная</t>
  </si>
  <si>
    <t>Контур 7</t>
  </si>
  <si>
    <t>Растений</t>
  </si>
  <si>
    <t>Вес фракции, г</t>
  </si>
  <si>
    <t>процентное соотношение фракции, %</t>
  </si>
  <si>
    <t>Высота растений , см</t>
  </si>
  <si>
    <t>Вьюнок полевой (Сonvоlvulus arvеnsis)</t>
  </si>
  <si>
    <r>
      <t xml:space="preserve">Подорожник большой </t>
    </r>
    <r>
      <rPr>
        <i/>
        <sz val="11"/>
        <color theme="1"/>
        <rFont val="Times New Roman"/>
        <family val="1"/>
        <charset val="204"/>
      </rPr>
      <t>(Plantágo májor)</t>
    </r>
  </si>
  <si>
    <r>
      <t xml:space="preserve">Мятлик луговой </t>
    </r>
    <r>
      <rPr>
        <i/>
        <sz val="11"/>
        <color theme="1"/>
        <rFont val="Times New Roman"/>
        <family val="1"/>
        <charset val="204"/>
      </rPr>
      <t xml:space="preserve">(Poa pratеnsis) </t>
    </r>
  </si>
  <si>
    <t>Полынь горкая (Artemísia absínthium)</t>
  </si>
  <si>
    <r>
      <t xml:space="preserve">Овсяница валисская </t>
    </r>
    <r>
      <rPr>
        <i/>
        <sz val="11"/>
        <color theme="1"/>
        <rFont val="Times New Roman"/>
        <family val="1"/>
        <charset val="204"/>
      </rPr>
      <t>(Festuca valesiaca)</t>
    </r>
  </si>
  <si>
    <r>
      <t>Кострец безостый (</t>
    </r>
    <r>
      <rPr>
        <i/>
        <sz val="11"/>
        <color rgb="FF202122"/>
        <rFont val="Times New Roman"/>
        <family val="1"/>
        <charset val="204"/>
      </rPr>
      <t>Brōmus inērmis</t>
    </r>
    <r>
      <rPr>
        <sz val="11"/>
        <color rgb="FF202122"/>
        <rFont val="Times New Roman"/>
        <family val="1"/>
        <charset val="204"/>
      </rPr>
      <t>) </t>
    </r>
  </si>
  <si>
    <r>
      <t xml:space="preserve">Полынь горкая </t>
    </r>
    <r>
      <rPr>
        <i/>
        <sz val="11"/>
        <color theme="1"/>
        <rFont val="Times New Roman"/>
        <family val="1"/>
        <charset val="204"/>
      </rPr>
      <t>(Artemísia absínthium)</t>
    </r>
  </si>
  <si>
    <t>Молочай острый (Euphorbia esula)</t>
  </si>
  <si>
    <r>
      <t>Люцерна жёлтая (</t>
    </r>
    <r>
      <rPr>
        <i/>
        <sz val="11"/>
        <color rgb="FF202122"/>
        <rFont val="Times New Roman"/>
        <family val="1"/>
        <charset val="204"/>
      </rPr>
      <t>Medicago falcata</t>
    </r>
    <r>
      <rPr>
        <sz val="11"/>
        <color rgb="FF202122"/>
        <rFont val="Times New Roman"/>
        <family val="1"/>
        <charset val="204"/>
      </rPr>
      <t>)</t>
    </r>
  </si>
  <si>
    <t>2-круг 1-загон</t>
  </si>
  <si>
    <t>Вика посевная (Vicia sativa)</t>
  </si>
  <si>
    <t>Вьюнок полевой (convōlvulus arvēnsis)</t>
  </si>
  <si>
    <r>
      <t xml:space="preserve">Полынь обыкновенная </t>
    </r>
    <r>
      <rPr>
        <i/>
        <sz val="11"/>
        <color theme="1"/>
        <rFont val="Times New Roman"/>
        <family val="1"/>
        <charset val="204"/>
      </rPr>
      <t>(Artemisia vulgaris)</t>
    </r>
  </si>
  <si>
    <t xml:space="preserve">образец 1 </t>
  </si>
  <si>
    <t>Овсяница валисская (Festuca valesiaca)</t>
  </si>
  <si>
    <t>Кострец безостый (Brоmus inеrmis)</t>
  </si>
  <si>
    <t>Полынь австрийская (Artemisia austriaca)</t>
  </si>
  <si>
    <t>Чина клубненосная (Lathyrus tuberosus)</t>
  </si>
  <si>
    <t>%</t>
  </si>
  <si>
    <t>образец 2</t>
  </si>
  <si>
    <t xml:space="preserve">образец 3 </t>
  </si>
  <si>
    <t>образец 4</t>
  </si>
  <si>
    <t>Люцерна желтая (Medicago falcata)</t>
  </si>
  <si>
    <t>Подорожник большой (Plantago major)</t>
  </si>
  <si>
    <t>Тысячелистник обыкновенный (Achillea millefollium) </t>
  </si>
  <si>
    <t>Горошек мышиный (Vicia cracca)</t>
  </si>
  <si>
    <t>пырей ползучий (Elytrigia repens)</t>
  </si>
  <si>
    <t>образец 1</t>
  </si>
  <si>
    <t>образец 3</t>
  </si>
  <si>
    <t xml:space="preserve">Осока </t>
  </si>
  <si>
    <t xml:space="preserve">7-загон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</si>
</sst>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202122"/>
      <name val="Times New Roman"/>
      <family val="1"/>
      <charset val="204"/>
    </font>
    <font>
      <i/>
      <sz val="11"/>
      <color rgb="FF202122"/>
      <name val="Times New Roman"/>
      <family val="1"/>
      <charset val="204"/>
    </font>
    <font>
      <b/>
      <sz val="12"/>
      <color rgb="FF00206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16" fontId="4" fillId="0" borderId="0" xfId="0" applyNumberFormat="1" applyFont="1" applyAlignment="1">
      <alignment horizontal="center" vertical="center"/>
    </xf>
    <xf numFmtId="16" fontId="4" fillId="0" borderId="0" xfId="0" applyNumberFormat="1" applyFont="1"/>
    <xf numFmtId="0" fontId="0" fillId="0" borderId="3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2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3" fillId="0" borderId="0" xfId="0" applyNumberFormat="1" applyFont="1"/>
    <xf numFmtId="0" fontId="0" fillId="0" borderId="0" xfId="0" applyAlignment="1">
      <alignment horizontal="center" vertical="center" textRotation="255" wrapText="1"/>
    </xf>
    <xf numFmtId="0" fontId="0" fillId="0" borderId="3" xfId="0" applyBorder="1" applyAlignment="1">
      <alignment vertical="center"/>
    </xf>
    <xf numFmtId="0" fontId="1" fillId="0" borderId="0" xfId="0" applyFont="1" applyAlignment="1">
      <alignment vertical="center"/>
    </xf>
    <xf numFmtId="2" fontId="3" fillId="0" borderId="1" xfId="0" applyNumberFormat="1" applyFont="1" applyBorder="1"/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left"/>
    </xf>
    <xf numFmtId="16" fontId="5" fillId="0" borderId="0" xfId="0" applyNumberFormat="1" applyFont="1"/>
    <xf numFmtId="164" fontId="0" fillId="0" borderId="0" xfId="0" applyNumberFormat="1"/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14" fontId="0" fillId="0" borderId="0" xfId="0" applyNumberFormat="1"/>
    <xf numFmtId="14" fontId="11" fillId="0" borderId="0" xfId="0" applyNumberFormat="1" applyFont="1"/>
    <xf numFmtId="164" fontId="6" fillId="0" borderId="1" xfId="0" applyNumberFormat="1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164" fontId="6" fillId="1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3" fillId="10" borderId="1" xfId="0" applyFont="1" applyFill="1" applyBorder="1"/>
    <xf numFmtId="2" fontId="0" fillId="3" borderId="0" xfId="0" applyNumberFormat="1" applyFill="1"/>
    <xf numFmtId="0" fontId="0" fillId="3" borderId="1" xfId="0" applyFill="1" applyBorder="1" applyAlignment="1">
      <alignment vertical="center"/>
    </xf>
    <xf numFmtId="0" fontId="0" fillId="3" borderId="0" xfId="0" applyFill="1"/>
    <xf numFmtId="0" fontId="0" fillId="0" borderId="2" xfId="0" applyBorder="1"/>
    <xf numFmtId="0" fontId="12" fillId="0" borderId="0" xfId="0" applyFont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2" fontId="1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/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wrapText="1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textRotation="255" wrapText="1"/>
    </xf>
    <xf numFmtId="0" fontId="0" fillId="0" borderId="13" xfId="0" applyBorder="1" applyAlignment="1">
      <alignment horizontal="center" vertical="center" textRotation="255" wrapText="1"/>
    </xf>
    <xf numFmtId="0" fontId="0" fillId="0" borderId="5" xfId="0" applyBorder="1" applyAlignment="1">
      <alignment horizontal="center" vertical="center" textRotation="255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Загон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394595561918391E-2"/>
          <c:y val="0.21734726228528364"/>
          <c:w val="0.38535522548317819"/>
          <c:h val="0.6715100958914788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74-400E-AFFA-6270EA703B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74-400E-AFFA-6270EA703B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74-400E-AFFA-6270EA703B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74-400E-AFFA-6270EA703B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74-400E-AFFA-6270EA703BD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'Контур 1 (16.05) '!$C$25:$C$29</c:f>
              <c:strCache>
                <c:ptCount val="5"/>
                <c:pt idx="0">
                  <c:v>Овсяница валийская</c:v>
                </c:pt>
                <c:pt idx="1">
                  <c:v>Осока</c:v>
                </c:pt>
                <c:pt idx="2">
                  <c:v>Молочай острый</c:v>
                </c:pt>
                <c:pt idx="3">
                  <c:v>Нонея</c:v>
                </c:pt>
                <c:pt idx="4">
                  <c:v>Полынь обыкновенная</c:v>
                </c:pt>
              </c:strCache>
            </c:strRef>
          </c:cat>
          <c:val>
            <c:numRef>
              <c:f>'Контур 1 (16.05) '!$K$25:$K$29</c:f>
              <c:numCache>
                <c:formatCode>0.00</c:formatCode>
                <c:ptCount val="5"/>
                <c:pt idx="0">
                  <c:v>16.434000000000001</c:v>
                </c:pt>
                <c:pt idx="1">
                  <c:v>57.748000000000005</c:v>
                </c:pt>
                <c:pt idx="2">
                  <c:v>22.007999999999999</c:v>
                </c:pt>
                <c:pt idx="3">
                  <c:v>2.57</c:v>
                </c:pt>
                <c:pt idx="4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43EB-9C6A-C04B5C26B4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64948699594359"/>
          <c:y val="0.21608586055455939"/>
          <c:w val="0.46862324027678359"/>
          <c:h val="0.7524814843689093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Загон 2</a:t>
            </a:r>
          </a:p>
        </c:rich>
      </c:tx>
      <c:layout>
        <c:manualLayout>
          <c:xMode val="edge"/>
          <c:yMode val="edge"/>
          <c:x val="0.23557902443203504"/>
          <c:y val="7.2297278629644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795797945404238E-2"/>
          <c:y val="0.24519367637184888"/>
          <c:w val="0.34812461710099507"/>
          <c:h val="0.659007996093511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82-4602-A023-868F4F2DC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82-4602-A023-868F4F2DCF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82-4602-A023-868F4F2DCF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82-4602-A023-868F4F2DCFE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'Контур 2 (16.05)'!$C$20:$C$23</c:f>
              <c:strCache>
                <c:ptCount val="4"/>
                <c:pt idx="0">
                  <c:v>Овсяница валийская</c:v>
                </c:pt>
                <c:pt idx="1">
                  <c:v>Молочай острый</c:v>
                </c:pt>
                <c:pt idx="2">
                  <c:v>Полынь обыкновенная</c:v>
                </c:pt>
                <c:pt idx="3">
                  <c:v>Осока</c:v>
                </c:pt>
              </c:strCache>
            </c:strRef>
          </c:cat>
          <c:val>
            <c:numRef>
              <c:f>'Контур 2 (16.05)'!$J$20:$J$23</c:f>
              <c:numCache>
                <c:formatCode>0.00</c:formatCode>
                <c:ptCount val="4"/>
                <c:pt idx="0">
                  <c:v>83.73599999999999</c:v>
                </c:pt>
                <c:pt idx="1">
                  <c:v>2.8660000000000001</c:v>
                </c:pt>
                <c:pt idx="2">
                  <c:v>5.8420000000000005</c:v>
                </c:pt>
                <c:pt idx="3">
                  <c:v>7.556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A-4487-B171-2A7F7C37DA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69257069869223"/>
          <c:y val="0.14499848045310124"/>
          <c:w val="0.46756855689774685"/>
          <c:h val="0.7940378505318413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Загон 3</a:t>
            </a:r>
          </a:p>
        </c:rich>
      </c:tx>
      <c:layout>
        <c:manualLayout>
          <c:xMode val="edge"/>
          <c:yMode val="edge"/>
          <c:x val="0.33861050501217466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924959681244678E-2"/>
          <c:y val="0.23148651873061321"/>
          <c:w val="0.41581152958289852"/>
          <c:h val="0.65364312415493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36-42E6-ACDA-0ABAF8147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36-42E6-ACDA-0ABAF8147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36-42E6-ACDA-0ABAF8147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36-42E6-ACDA-0ABAF81476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36-42E6-ACDA-0ABAF81476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536-42E6-ACDA-0ABAF81476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536-42E6-ACDA-0ABAF81476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536-42E6-ACDA-0ABAF81476E0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36-42E6-ACDA-0ABAF81476E0}"/>
                </c:ext>
              </c:extLst>
            </c:dLbl>
            <c:dLbl>
              <c:idx val="6"/>
              <c:layout>
                <c:manualLayout>
                  <c:x val="-8.0321285140562276E-2"/>
                  <c:y val="-6.060606060606061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536-42E6-ACDA-0ABAF81476E0}"/>
                </c:ext>
              </c:extLst>
            </c:dLbl>
            <c:dLbl>
              <c:idx val="7"/>
              <c:layout>
                <c:manualLayout>
                  <c:x val="7.7108433734939766E-2"/>
                  <c:y val="-5.050505050505050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536-42E6-ACDA-0ABAF81476E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'Контур 3 (25.05)'!$C$42:$C$49</c:f>
              <c:strCache>
                <c:ptCount val="8"/>
                <c:pt idx="0">
                  <c:v>Овсяница валийская</c:v>
                </c:pt>
                <c:pt idx="1">
                  <c:v>Молочай острый</c:v>
                </c:pt>
                <c:pt idx="2">
                  <c:v>Осока</c:v>
                </c:pt>
                <c:pt idx="3">
                  <c:v>Подорожник средний</c:v>
                </c:pt>
                <c:pt idx="4">
                  <c:v>Полынь обыкновенная</c:v>
                </c:pt>
                <c:pt idx="5">
                  <c:v>Одуванчик лекарственный</c:v>
                </c:pt>
                <c:pt idx="6">
                  <c:v>Вика посевная</c:v>
                </c:pt>
                <c:pt idx="7">
                  <c:v>Вероника простертая</c:v>
                </c:pt>
              </c:strCache>
            </c:strRef>
          </c:cat>
          <c:val>
            <c:numRef>
              <c:f>'Контур 3 (25.05)'!$L$42:$L$49</c:f>
              <c:numCache>
                <c:formatCode>0.00</c:formatCode>
                <c:ptCount val="8"/>
                <c:pt idx="0">
                  <c:v>52.728333333333332</c:v>
                </c:pt>
                <c:pt idx="1">
                  <c:v>0.56666666666666665</c:v>
                </c:pt>
                <c:pt idx="2">
                  <c:v>23.718333333333334</c:v>
                </c:pt>
                <c:pt idx="3">
                  <c:v>1.3999999999999997</c:v>
                </c:pt>
                <c:pt idx="4">
                  <c:v>16.584999999999997</c:v>
                </c:pt>
                <c:pt idx="5">
                  <c:v>0.41666666666666669</c:v>
                </c:pt>
                <c:pt idx="6">
                  <c:v>1.4216666666666666</c:v>
                </c:pt>
                <c:pt idx="7">
                  <c:v>0.70333333333333325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1-4C7F-B0DF-257E16BDE2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87404737058465"/>
          <c:y val="0.18040682414698161"/>
          <c:w val="0.42784884419568031"/>
          <c:h val="0.785524536705639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Загон 4</a:t>
            </a:r>
          </a:p>
        </c:rich>
      </c:tx>
      <c:layout>
        <c:manualLayout>
          <c:xMode val="edge"/>
          <c:yMode val="edge"/>
          <c:x val="0.31106054326941196"/>
          <c:y val="2.5348542458808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489282589676287E-2"/>
          <c:y val="0.22666375036453776"/>
          <c:w val="0.40880905511811017"/>
          <c:h val="0.681348425196850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D1-4809-8EA7-210209FA62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D1-4809-8EA7-210209FA62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D1-4809-8EA7-210209FA62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D1-4809-8EA7-210209FA62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D1-4809-8EA7-210209FA62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D1-4809-8EA7-210209FA62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D1-4809-8EA7-210209FA62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ED1-4809-8EA7-210209FA62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ED1-4809-8EA7-210209FA62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ED1-4809-8EA7-210209FA62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ED1-4809-8EA7-210209FA62AF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D1-4809-8EA7-210209FA62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D1-4809-8EA7-210209FA62A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'Контур 4. (30.05)'!$C$45:$C$55</c:f>
              <c:strCache>
                <c:ptCount val="11"/>
                <c:pt idx="0">
                  <c:v>Овсяница валийская</c:v>
                </c:pt>
                <c:pt idx="1">
                  <c:v>Осока</c:v>
                </c:pt>
                <c:pt idx="2">
                  <c:v>Молочай острый</c:v>
                </c:pt>
                <c:pt idx="3">
                  <c:v>Вероника простертая</c:v>
                </c:pt>
                <c:pt idx="4">
                  <c:v>Вероника широколистная</c:v>
                </c:pt>
                <c:pt idx="5">
                  <c:v>Вьюнок полевой</c:v>
                </c:pt>
                <c:pt idx="6">
                  <c:v>Одуванчик лекарственный</c:v>
                </c:pt>
                <c:pt idx="7">
                  <c:v>Подмаренник настоящий</c:v>
                </c:pt>
                <c:pt idx="8">
                  <c:v>Подорожник средний</c:v>
                </c:pt>
                <c:pt idx="9">
                  <c:v>Полынь обыкновенная</c:v>
                </c:pt>
                <c:pt idx="10">
                  <c:v>Эспарцет песчаный</c:v>
                </c:pt>
              </c:strCache>
            </c:strRef>
          </c:cat>
          <c:val>
            <c:numRef>
              <c:f>'Контур 4. (30.05)'!$K$45:$K$55</c:f>
              <c:numCache>
                <c:formatCode>0.00</c:formatCode>
                <c:ptCount val="11"/>
                <c:pt idx="0">
                  <c:v>47.398333333333341</c:v>
                </c:pt>
                <c:pt idx="1">
                  <c:v>19.403333333333332</c:v>
                </c:pt>
                <c:pt idx="2">
                  <c:v>11.338333333333333</c:v>
                </c:pt>
                <c:pt idx="3">
                  <c:v>0.155</c:v>
                </c:pt>
                <c:pt idx="4">
                  <c:v>0.88500000000000012</c:v>
                </c:pt>
                <c:pt idx="5">
                  <c:v>0.74333333333333329</c:v>
                </c:pt>
                <c:pt idx="6">
                  <c:v>1.2283333333333333</c:v>
                </c:pt>
                <c:pt idx="7">
                  <c:v>0.41166666666666668</c:v>
                </c:pt>
                <c:pt idx="8">
                  <c:v>1.4283333333333335</c:v>
                </c:pt>
                <c:pt idx="9">
                  <c:v>10.873333333333333</c:v>
                </c:pt>
                <c:pt idx="10">
                  <c:v>6.1350000000000007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4668-A500-AB5614170D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3641010184727"/>
          <c:y val="0.1152696027065058"/>
          <c:w val="0.47252483391729139"/>
          <c:h val="0.845379878845942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Загон 5</a:t>
            </a:r>
          </a:p>
        </c:rich>
      </c:tx>
      <c:layout>
        <c:manualLayout>
          <c:xMode val="edge"/>
          <c:yMode val="edge"/>
          <c:x val="0.30972954467648067"/>
          <c:y val="2.2176017335708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58545399216402E-2"/>
          <c:y val="0.25908660127651789"/>
          <c:w val="0.40966000989006818"/>
          <c:h val="0.587661840181633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6D-471E-BE4E-E59060D70B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6D-471E-BE4E-E59060D70B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6D-471E-BE4E-E59060D70B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6D-471E-BE4E-E59060D70B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6D-471E-BE4E-E59060D70B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6D-471E-BE4E-E59060D70B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6D-471E-BE4E-E59060D70B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6D-471E-BE4E-E59060D70B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06D-471E-BE4E-E59060D70B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06D-471E-BE4E-E59060D70B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06D-471E-BE4E-E59060D70B4F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6D-471E-BE4E-E59060D70B4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'Контур 5.(30.05)'!$C$49:$C$59</c:f>
              <c:strCache>
                <c:ptCount val="11"/>
                <c:pt idx="0">
                  <c:v>Овсяница валийская</c:v>
                </c:pt>
                <c:pt idx="1">
                  <c:v>Осока</c:v>
                </c:pt>
                <c:pt idx="2">
                  <c:v>Полынь обыкновенная</c:v>
                </c:pt>
                <c:pt idx="3">
                  <c:v>Вероника простертая</c:v>
                </c:pt>
                <c:pt idx="4">
                  <c:v>Вьюнок полевой</c:v>
                </c:pt>
                <c:pt idx="5">
                  <c:v>Лапчатка распростертая</c:v>
                </c:pt>
                <c:pt idx="6">
                  <c:v>Молочай острый</c:v>
                </c:pt>
                <c:pt idx="7">
                  <c:v>Одуванчи лекарственный</c:v>
                </c:pt>
                <c:pt idx="8">
                  <c:v>Подорожник средний</c:v>
                </c:pt>
                <c:pt idx="9">
                  <c:v>Эспарцет песчаный</c:v>
                </c:pt>
                <c:pt idx="10">
                  <c:v>Чина клубненосная</c:v>
                </c:pt>
              </c:strCache>
            </c:strRef>
          </c:cat>
          <c:val>
            <c:numRef>
              <c:f>'Контур 5.(30.05)'!$K$49:$K$59</c:f>
              <c:numCache>
                <c:formatCode>0.00</c:formatCode>
                <c:ptCount val="11"/>
                <c:pt idx="0">
                  <c:v>58.445</c:v>
                </c:pt>
                <c:pt idx="1">
                  <c:v>9.2566666666666677</c:v>
                </c:pt>
                <c:pt idx="2">
                  <c:v>11.535000000000002</c:v>
                </c:pt>
                <c:pt idx="3">
                  <c:v>3.8333333333333335</c:v>
                </c:pt>
                <c:pt idx="4">
                  <c:v>1.7549999999999999</c:v>
                </c:pt>
                <c:pt idx="5">
                  <c:v>1.5766666666666669</c:v>
                </c:pt>
                <c:pt idx="6">
                  <c:v>1.04</c:v>
                </c:pt>
                <c:pt idx="7">
                  <c:v>4.5766666666666671</c:v>
                </c:pt>
                <c:pt idx="8">
                  <c:v>0.86333333333333329</c:v>
                </c:pt>
                <c:pt idx="9">
                  <c:v>6.4383333333333326</c:v>
                </c:pt>
                <c:pt idx="10">
                  <c:v>0.67833333333333334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3-4AD2-984E-5A600EB084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80676328502418"/>
          <c:y val="8.9130564794350192E-2"/>
          <c:w val="0.45700483091787442"/>
          <c:h val="0.8745732317136256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загон</a:t>
            </a:r>
            <a:r>
              <a:rPr lang="en-US"/>
              <a:t> 6</a:t>
            </a:r>
            <a:endParaRPr lang="ru-RU"/>
          </a:p>
        </c:rich>
      </c:tx>
      <c:layout>
        <c:manualLayout>
          <c:xMode val="edge"/>
          <c:yMode val="edge"/>
          <c:x val="6.072900262467192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086395450568685E-2"/>
          <c:y val="0.22666375036453776"/>
          <c:w val="0.40047572178477692"/>
          <c:h val="0.667459536307961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41-4AE8-B288-3B77E43CBA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41-4AE8-B288-3B77E43CBA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41-4AE8-B288-3B77E43CBA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41-4AE8-B288-3B77E43CBA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41-4AE8-B288-3B77E43CBA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41-4AE8-B288-3B77E43CBA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41-4AE8-B288-3B77E43CBA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41-4AE8-B288-3B77E43CBA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A41-4AE8-B288-3B77E43CBA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AA-40CE-96E2-F5A8DED0E91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AA-40CE-96E2-F5A8DED0E915}"/>
              </c:ext>
            </c:extLst>
          </c:dPt>
          <c:dLbls>
            <c:dLbl>
              <c:idx val="8"/>
              <c:layout>
                <c:manualLayout>
                  <c:x val="9.2070100612423447E-2"/>
                  <c:y val="2.37952026829979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41-4AE8-B288-3B77E43CBAC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AA-40CE-96E2-F5A8DED0E91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AA-40CE-96E2-F5A8DED0E91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'контур 6 (10.06)'!$C$44:$C$54</c:f>
              <c:strCache>
                <c:ptCount val="11"/>
                <c:pt idx="0">
                  <c:v>Осока пустынная (Carex pachystylis)</c:v>
                </c:pt>
                <c:pt idx="1">
                  <c:v>Овсяница валийская (Festuca valesiaca)</c:v>
                </c:pt>
                <c:pt idx="2">
                  <c:v>Полынь обыкновенная (Artemisia vulgaris)</c:v>
                </c:pt>
                <c:pt idx="3">
                  <c:v>молочай острый (Euphorbia esula )</c:v>
                </c:pt>
                <c:pt idx="4">
                  <c:v>Вьюнок полевой (Convolvulus arvensis)</c:v>
                </c:pt>
                <c:pt idx="5">
                  <c:v>Одуванчик лекарственный (Taraxacum officinale)</c:v>
                </c:pt>
                <c:pt idx="6">
                  <c:v>люцерна желтая (Medicago falcata)</c:v>
                </c:pt>
                <c:pt idx="7">
                  <c:v>Подорожник средний (Plantago media)</c:v>
                </c:pt>
                <c:pt idx="8">
                  <c:v>Подмаренник ностаящий (Galium verum))</c:v>
                </c:pt>
                <c:pt idx="9">
                  <c:v>Вероника широколистная (Veronica teucrium)</c:v>
                </c:pt>
                <c:pt idx="10">
                  <c:v>Лапчатка распростертая (Potentilla humifusa)</c:v>
                </c:pt>
              </c:strCache>
            </c:strRef>
          </c:cat>
          <c:val>
            <c:numRef>
              <c:f>'контур 6 (10.06)'!$J$44:$J$54</c:f>
              <c:numCache>
                <c:formatCode>0.00</c:formatCode>
                <c:ptCount val="11"/>
                <c:pt idx="0">
                  <c:v>27.96</c:v>
                </c:pt>
                <c:pt idx="1">
                  <c:v>27.95</c:v>
                </c:pt>
                <c:pt idx="2">
                  <c:v>11.474</c:v>
                </c:pt>
                <c:pt idx="3">
                  <c:v>10.926</c:v>
                </c:pt>
                <c:pt idx="4">
                  <c:v>8.2620000000000005</c:v>
                </c:pt>
                <c:pt idx="5">
                  <c:v>6.8620000000000001</c:v>
                </c:pt>
                <c:pt idx="6">
                  <c:v>3.4299999999999997</c:v>
                </c:pt>
                <c:pt idx="7">
                  <c:v>1.494</c:v>
                </c:pt>
                <c:pt idx="8">
                  <c:v>0.74</c:v>
                </c:pt>
                <c:pt idx="9">
                  <c:v>0.45999999999999996</c:v>
                </c:pt>
                <c:pt idx="10">
                  <c:v>0.442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A-40CE-96E2-F5A8DED0E9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209295713035871"/>
          <c:y val="0.10294801691455235"/>
          <c:w val="0.50124037620297468"/>
          <c:h val="0.854173228346456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загон 7</a:t>
            </a:r>
          </a:p>
        </c:rich>
      </c:tx>
      <c:layout>
        <c:manualLayout>
          <c:xMode val="edge"/>
          <c:yMode val="edge"/>
          <c:x val="0.12295822397200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446631671041121E-2"/>
          <c:y val="0.20619932925051035"/>
          <c:w val="0.38582480314960632"/>
          <c:h val="0.643041338582677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47-41A8-9C72-E028B544B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84D-4BE7-86C9-567EAF766B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4D-4BE7-86C9-567EAF766B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84D-4BE7-86C9-567EAF766B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4D-4BE7-86C9-567EAF766B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47-41A8-9C72-E028B544B4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247-41A8-9C72-E028B544B4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247-41A8-9C72-E028B544B4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247-41A8-9C72-E028B544B4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247-41A8-9C72-E028B544B4B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247-41A8-9C72-E028B544B4B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247-41A8-9C72-E028B544B4B4}"/>
              </c:ext>
            </c:extLst>
          </c:dPt>
          <c:dLbls>
            <c:dLbl>
              <c:idx val="2"/>
              <c:layout>
                <c:manualLayout>
                  <c:x val="-5.8488845144356906E-2"/>
                  <c:y val="5.453740157480306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D-4BE7-86C9-567EAF766BD4}"/>
                </c:ext>
              </c:extLst>
            </c:dLbl>
            <c:dLbl>
              <c:idx val="3"/>
              <c:layout>
                <c:manualLayout>
                  <c:x val="-6.5361767279090058E-2"/>
                  <c:y val="0.105680227471566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D-4BE7-86C9-567EAF766BD4}"/>
                </c:ext>
              </c:extLst>
            </c:dLbl>
            <c:dLbl>
              <c:idx val="4"/>
              <c:layout>
                <c:manualLayout>
                  <c:x val="-9.9361767279090116E-2"/>
                  <c:y val="0.108841498979294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D-4BE7-86C9-567EAF766BD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'контур 7'!$C$39:$C$50</c:f>
              <c:strCache>
                <c:ptCount val="12"/>
                <c:pt idx="0">
                  <c:v>Овсяница валийская</c:v>
                </c:pt>
                <c:pt idx="1">
                  <c:v>Вика полевая</c:v>
                </c:pt>
                <c:pt idx="2">
                  <c:v>вьюнок полевой </c:v>
                </c:pt>
                <c:pt idx="3">
                  <c:v>Кровохлебка лекарственная</c:v>
                </c:pt>
                <c:pt idx="4">
                  <c:v>лапчатка распростертая</c:v>
                </c:pt>
                <c:pt idx="5">
                  <c:v>молочай острый </c:v>
                </c:pt>
                <c:pt idx="6">
                  <c:v>мятлик луковичный </c:v>
                </c:pt>
                <c:pt idx="7">
                  <c:v>Осока</c:v>
                </c:pt>
                <c:pt idx="8">
                  <c:v>осот полевой </c:v>
                </c:pt>
                <c:pt idx="9">
                  <c:v>Подорожник средний</c:v>
                </c:pt>
                <c:pt idx="10">
                  <c:v>Полынь горькая</c:v>
                </c:pt>
                <c:pt idx="11">
                  <c:v>Полынь обыкновенная</c:v>
                </c:pt>
              </c:strCache>
            </c:strRef>
          </c:cat>
          <c:val>
            <c:numRef>
              <c:f>'контур 7'!$J$39:$J$50</c:f>
              <c:numCache>
                <c:formatCode>0.0</c:formatCode>
                <c:ptCount val="12"/>
                <c:pt idx="0">
                  <c:v>28.422000000000004</c:v>
                </c:pt>
                <c:pt idx="1">
                  <c:v>2.6480000000000001</c:v>
                </c:pt>
                <c:pt idx="2">
                  <c:v>2.3940000000000001</c:v>
                </c:pt>
                <c:pt idx="3">
                  <c:v>1.1859999999999999</c:v>
                </c:pt>
                <c:pt idx="4">
                  <c:v>3.88</c:v>
                </c:pt>
                <c:pt idx="5">
                  <c:v>25.991999999999997</c:v>
                </c:pt>
                <c:pt idx="6">
                  <c:v>3.5960000000000001</c:v>
                </c:pt>
                <c:pt idx="7">
                  <c:v>9.0440000000000005</c:v>
                </c:pt>
                <c:pt idx="8">
                  <c:v>2.1339999999999999</c:v>
                </c:pt>
                <c:pt idx="9">
                  <c:v>2.2399999999999998</c:v>
                </c:pt>
                <c:pt idx="10">
                  <c:v>5.3360000000000003</c:v>
                </c:pt>
                <c:pt idx="11">
                  <c:v>13.124000000000001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BE7-86C9-567EAF766BD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427340332458444"/>
          <c:y val="7.0540609507144941E-2"/>
          <c:w val="0.51905993000874895"/>
          <c:h val="0.89121026538349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628651</xdr:colOff>
      <xdr:row>29</xdr:row>
      <xdr:rowOff>95250</xdr:rowOff>
    </xdr:from>
    <xdr:to>
      <xdr:col>6</xdr:col>
      <xdr:colOff>209551</xdr:colOff>
      <xdr:row>39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9AD48E-B938-F4D0-9A5E-F0E126DA1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23</xdr:row>
      <xdr:rowOff>152401</xdr:rowOff>
    </xdr:from>
    <xdr:to>
      <xdr:col>5</xdr:col>
      <xdr:colOff>314325</xdr:colOff>
      <xdr:row>33</xdr:row>
      <xdr:rowOff>57151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D75C16-6EEE-C8E9-1E47-FA0EC325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49</xdr:row>
      <xdr:rowOff>152400</xdr:rowOff>
    </xdr:from>
    <xdr:to>
      <xdr:col>10</xdr:col>
      <xdr:colOff>514350</xdr:colOff>
      <xdr:row>63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40666E-1127-EEE3-9CB1-30F3A2A7A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55</xdr:row>
      <xdr:rowOff>0</xdr:rowOff>
    </xdr:from>
    <xdr:to>
      <xdr:col>8</xdr:col>
      <xdr:colOff>219075</xdr:colOff>
      <xdr:row>68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39F492-2C12-BAD1-D9C3-A799BCDE2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60</xdr:row>
      <xdr:rowOff>80961</xdr:rowOff>
    </xdr:from>
    <xdr:to>
      <xdr:col>7</xdr:col>
      <xdr:colOff>171450</xdr:colOff>
      <xdr:row>72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85A06F-3D9C-4B37-FC2F-523515AEC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54</xdr:row>
      <xdr:rowOff>61912</xdr:rowOff>
    </xdr:from>
    <xdr:to>
      <xdr:col>9</xdr:col>
      <xdr:colOff>333375</xdr:colOff>
      <xdr:row>68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0FE390-9EC6-1FEB-3FBE-560385D4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50</xdr:row>
      <xdr:rowOff>90487</xdr:rowOff>
    </xdr:from>
    <xdr:to>
      <xdr:col>10</xdr:col>
      <xdr:colOff>200025</xdr:colOff>
      <xdr:row>63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2899AE-A123-4940-4A6B-CFD52169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opLeftCell="F1" workbookViewId="0">
      <selection activeCell="R20" sqref="R20"/>
    </sheetView>
  </sheetViews>
  <sheetFormatPr defaultRowHeight="15" x14ac:dyDescent="0.25"/>
  <cols>
    <col min="1" max="1" width="9.28515625" customWidth="1"/>
    <col min="2" max="2" width="10.7109375" style="6" customWidth="1"/>
    <col min="3" max="3" width="26.7109375" style="4" customWidth="1"/>
    <col min="4" max="4" width="11.85546875" style="4" customWidth="1"/>
    <col min="5" max="5" width="16.7109375" style="6" hidden="1" customWidth="1"/>
    <col min="6" max="6" width="7.28515625" style="6" customWidth="1"/>
    <col min="7" max="7" width="10.42578125" style="6" customWidth="1"/>
    <col min="8" max="8" width="9.7109375" style="6" customWidth="1"/>
    <col min="9" max="9" width="16" style="6" hidden="1" customWidth="1"/>
    <col min="10" max="10" width="7.5703125" style="6" customWidth="1"/>
    <col min="11" max="11" width="8.140625" style="6" customWidth="1"/>
    <col min="12" max="19" width="8.85546875" style="6"/>
    <col min="20" max="20" width="9.5703125" style="6" customWidth="1"/>
  </cols>
  <sheetData>
    <row r="1" spans="1:20" x14ac:dyDescent="0.25">
      <c r="B1" s="48">
        <v>45062</v>
      </c>
    </row>
    <row r="2" spans="1:20" ht="21.75" customHeight="1" x14ac:dyDescent="0.25">
      <c r="A2" s="98" t="s">
        <v>14</v>
      </c>
      <c r="B2" s="104" t="s">
        <v>0</v>
      </c>
      <c r="C2" s="104" t="s">
        <v>2</v>
      </c>
      <c r="D2" s="109" t="s">
        <v>18</v>
      </c>
      <c r="E2" s="109" t="s">
        <v>18</v>
      </c>
      <c r="F2" s="45"/>
      <c r="G2" s="109" t="s">
        <v>227</v>
      </c>
      <c r="H2" s="111" t="s">
        <v>225</v>
      </c>
      <c r="I2" s="105" t="s">
        <v>226</v>
      </c>
      <c r="J2" s="101" t="s">
        <v>4</v>
      </c>
      <c r="K2" s="102"/>
      <c r="L2" s="102"/>
      <c r="M2" s="102"/>
      <c r="N2" s="102"/>
      <c r="O2" s="102"/>
      <c r="P2" s="102"/>
      <c r="Q2" s="102"/>
      <c r="R2" s="102"/>
      <c r="S2" s="102"/>
      <c r="T2" s="103"/>
    </row>
    <row r="3" spans="1:20" x14ac:dyDescent="0.25">
      <c r="A3" s="99"/>
      <c r="B3" s="104"/>
      <c r="C3" s="104"/>
      <c r="D3" s="110"/>
      <c r="E3" s="110"/>
      <c r="F3" s="46"/>
      <c r="G3" s="112"/>
      <c r="H3" s="110"/>
      <c r="I3" s="105"/>
      <c r="J3" s="2">
        <v>1</v>
      </c>
      <c r="K3" s="2">
        <v>2</v>
      </c>
      <c r="L3" s="2">
        <v>3</v>
      </c>
      <c r="M3" s="2">
        <v>4</v>
      </c>
      <c r="N3" s="2">
        <v>5</v>
      </c>
      <c r="O3" s="2">
        <v>6</v>
      </c>
      <c r="P3" s="2">
        <v>7</v>
      </c>
      <c r="Q3" s="2">
        <v>8</v>
      </c>
      <c r="R3" s="2">
        <v>9</v>
      </c>
      <c r="S3" s="2">
        <v>10</v>
      </c>
      <c r="T3" s="2" t="s">
        <v>16</v>
      </c>
    </row>
    <row r="4" spans="1:20" x14ac:dyDescent="0.25">
      <c r="A4" s="99"/>
      <c r="B4" s="106" t="s">
        <v>1</v>
      </c>
      <c r="C4" s="7" t="s">
        <v>5</v>
      </c>
      <c r="D4" s="113">
        <v>97.75</v>
      </c>
      <c r="E4" s="47">
        <v>97.75</v>
      </c>
      <c r="F4" s="53"/>
      <c r="G4" s="36">
        <f>I4*100/90.65</f>
        <v>47.380033094318804</v>
      </c>
      <c r="H4" s="36">
        <f>G4*E4/100</f>
        <v>46.313982349696637</v>
      </c>
      <c r="I4" s="32">
        <v>42.95</v>
      </c>
      <c r="J4" s="32">
        <v>13</v>
      </c>
      <c r="K4" s="32">
        <v>16</v>
      </c>
      <c r="L4" s="32">
        <v>19</v>
      </c>
      <c r="M4" s="32">
        <v>9</v>
      </c>
      <c r="N4" s="32">
        <v>13</v>
      </c>
      <c r="O4" s="32">
        <v>13</v>
      </c>
      <c r="P4" s="32">
        <v>10</v>
      </c>
      <c r="Q4" s="32">
        <v>12</v>
      </c>
      <c r="R4" s="32">
        <v>11</v>
      </c>
      <c r="S4" s="32">
        <v>10</v>
      </c>
      <c r="T4" s="32">
        <f>AVERAGE(J4:S4)</f>
        <v>12.6</v>
      </c>
    </row>
    <row r="5" spans="1:20" x14ac:dyDescent="0.25">
      <c r="A5" s="99"/>
      <c r="B5" s="107"/>
      <c r="C5" s="3" t="s">
        <v>6</v>
      </c>
      <c r="D5" s="114"/>
      <c r="E5" s="35">
        <v>97.75</v>
      </c>
      <c r="F5" s="53"/>
      <c r="G5" s="36">
        <f>I5*100/90.65</f>
        <v>36.127964699393267</v>
      </c>
      <c r="H5" s="36">
        <f>G5*E5/100</f>
        <v>35.315085493656923</v>
      </c>
      <c r="I5" s="32">
        <v>32.75</v>
      </c>
      <c r="J5" s="32">
        <v>18</v>
      </c>
      <c r="K5" s="32">
        <v>20</v>
      </c>
      <c r="L5" s="32">
        <v>16</v>
      </c>
      <c r="M5" s="32">
        <v>13</v>
      </c>
      <c r="N5" s="32">
        <v>12</v>
      </c>
      <c r="O5" s="32">
        <v>14</v>
      </c>
      <c r="P5" s="32">
        <v>15</v>
      </c>
      <c r="Q5" s="32">
        <v>12</v>
      </c>
      <c r="R5" s="32">
        <v>10</v>
      </c>
      <c r="S5" s="32">
        <v>14</v>
      </c>
      <c r="T5" s="32">
        <f t="shared" ref="T5:T19" si="0">AVERAGE(J5:S5)</f>
        <v>14.4</v>
      </c>
    </row>
    <row r="6" spans="1:20" x14ac:dyDescent="0.25">
      <c r="A6" s="99"/>
      <c r="B6" s="107"/>
      <c r="C6" s="3" t="s">
        <v>7</v>
      </c>
      <c r="D6" s="114"/>
      <c r="E6" s="35">
        <v>97.75</v>
      </c>
      <c r="F6" s="53"/>
      <c r="G6" s="36">
        <f>I6*100/90.65</f>
        <v>3.6403750689464971</v>
      </c>
      <c r="H6" s="36">
        <f>G6*E6/100</f>
        <v>3.558466629895201</v>
      </c>
      <c r="I6" s="32">
        <v>3.3</v>
      </c>
      <c r="J6" s="32">
        <v>12</v>
      </c>
      <c r="K6" s="32">
        <v>10</v>
      </c>
      <c r="L6" s="32">
        <v>10</v>
      </c>
      <c r="M6" s="32">
        <v>12</v>
      </c>
      <c r="N6" s="32">
        <v>12</v>
      </c>
      <c r="O6" s="32">
        <v>10</v>
      </c>
      <c r="P6" s="32">
        <v>8</v>
      </c>
      <c r="Q6" s="32">
        <v>12</v>
      </c>
      <c r="R6" s="32">
        <v>9</v>
      </c>
      <c r="S6" s="32">
        <v>11</v>
      </c>
      <c r="T6" s="32">
        <f t="shared" si="0"/>
        <v>10.6</v>
      </c>
    </row>
    <row r="7" spans="1:20" x14ac:dyDescent="0.25">
      <c r="A7" s="99"/>
      <c r="B7" s="108"/>
      <c r="C7" s="3" t="s">
        <v>8</v>
      </c>
      <c r="D7" s="115"/>
      <c r="E7" s="35">
        <v>97.75</v>
      </c>
      <c r="F7" s="53"/>
      <c r="G7" s="36">
        <f>I7*100/90.65</f>
        <v>12.851627137341422</v>
      </c>
      <c r="H7" s="36">
        <f>G7*E7/100</f>
        <v>12.562465526751241</v>
      </c>
      <c r="I7" s="32">
        <v>11.65</v>
      </c>
      <c r="J7" s="32">
        <v>8</v>
      </c>
      <c r="K7" s="32">
        <v>5</v>
      </c>
      <c r="L7" s="32">
        <v>9</v>
      </c>
      <c r="M7" s="32">
        <v>6</v>
      </c>
      <c r="N7" s="32">
        <v>5</v>
      </c>
      <c r="O7" s="32">
        <v>6</v>
      </c>
      <c r="P7" s="32"/>
      <c r="Q7" s="32"/>
      <c r="R7" s="32"/>
      <c r="S7" s="32"/>
      <c r="T7" s="32">
        <f t="shared" si="0"/>
        <v>6.5</v>
      </c>
    </row>
    <row r="8" spans="1:20" x14ac:dyDescent="0.25">
      <c r="A8" s="99"/>
      <c r="B8" s="29"/>
      <c r="C8" s="30"/>
      <c r="D8" s="30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7"/>
    </row>
    <row r="9" spans="1:20" x14ac:dyDescent="0.25">
      <c r="A9" s="99"/>
      <c r="B9" s="106" t="s">
        <v>10</v>
      </c>
      <c r="C9" s="7" t="s">
        <v>5</v>
      </c>
      <c r="D9" s="116">
        <v>95.15</v>
      </c>
      <c r="E9" s="34">
        <v>95.15</v>
      </c>
      <c r="F9" s="34"/>
      <c r="G9" s="36">
        <f t="shared" ref="G9:G12" si="1">I9*100/92.75</f>
        <v>18.490566037735846</v>
      </c>
      <c r="H9" s="36">
        <f>G9*E9/100</f>
        <v>17.593773584905659</v>
      </c>
      <c r="I9" s="32">
        <v>17.149999999999999</v>
      </c>
      <c r="J9" s="32">
        <v>7</v>
      </c>
      <c r="K9" s="32">
        <v>8</v>
      </c>
      <c r="L9" s="32">
        <v>8</v>
      </c>
      <c r="M9" s="32">
        <v>9</v>
      </c>
      <c r="N9" s="32">
        <v>8</v>
      </c>
      <c r="O9" s="32">
        <v>10</v>
      </c>
      <c r="P9" s="32">
        <v>9</v>
      </c>
      <c r="Q9" s="32">
        <v>10</v>
      </c>
      <c r="R9" s="32">
        <v>8</v>
      </c>
      <c r="S9" s="32">
        <v>11</v>
      </c>
      <c r="T9" s="32">
        <f t="shared" si="0"/>
        <v>8.8000000000000007</v>
      </c>
    </row>
    <row r="10" spans="1:20" x14ac:dyDescent="0.25">
      <c r="A10" s="99"/>
      <c r="B10" s="107"/>
      <c r="C10" s="3" t="s">
        <v>6</v>
      </c>
      <c r="D10" s="114"/>
      <c r="E10" s="34">
        <v>95.15</v>
      </c>
      <c r="F10" s="34"/>
      <c r="G10" s="36">
        <f>I10*100/92.75</f>
        <v>73.908355795148253</v>
      </c>
      <c r="H10" s="36">
        <f>G10*E10/100</f>
        <v>70.323800539083564</v>
      </c>
      <c r="I10" s="32">
        <v>68.55</v>
      </c>
      <c r="J10" s="32">
        <v>29</v>
      </c>
      <c r="K10" s="32">
        <v>25</v>
      </c>
      <c r="L10" s="32">
        <v>22</v>
      </c>
      <c r="M10" s="32">
        <v>20</v>
      </c>
      <c r="N10" s="32">
        <v>27</v>
      </c>
      <c r="O10" s="32">
        <v>15</v>
      </c>
      <c r="P10" s="32">
        <v>13</v>
      </c>
      <c r="Q10" s="32">
        <v>13</v>
      </c>
      <c r="R10" s="32">
        <v>14</v>
      </c>
      <c r="S10" s="32">
        <v>19</v>
      </c>
      <c r="T10" s="32">
        <f t="shared" si="0"/>
        <v>19.7</v>
      </c>
    </row>
    <row r="11" spans="1:20" x14ac:dyDescent="0.25">
      <c r="A11" s="99"/>
      <c r="B11" s="107"/>
      <c r="C11" s="3" t="s">
        <v>7</v>
      </c>
      <c r="D11" s="114"/>
      <c r="E11" s="34">
        <v>95.15</v>
      </c>
      <c r="F11" s="34"/>
      <c r="G11" s="36">
        <f t="shared" si="1"/>
        <v>1.4016172506738545</v>
      </c>
      <c r="H11" s="36">
        <f>G11*E11/100</f>
        <v>1.3336388140161726</v>
      </c>
      <c r="I11" s="32">
        <v>1.3</v>
      </c>
      <c r="J11" s="32">
        <v>8</v>
      </c>
      <c r="K11" s="32">
        <v>10</v>
      </c>
      <c r="L11" s="32">
        <v>11</v>
      </c>
      <c r="M11" s="32">
        <v>12</v>
      </c>
      <c r="N11" s="32">
        <v>12</v>
      </c>
      <c r="O11" s="32">
        <v>6</v>
      </c>
      <c r="P11" s="32">
        <v>9</v>
      </c>
      <c r="Q11" s="32">
        <v>9</v>
      </c>
      <c r="R11" s="32">
        <v>8</v>
      </c>
      <c r="S11" s="32">
        <v>7</v>
      </c>
      <c r="T11" s="32">
        <f t="shared" si="0"/>
        <v>9.1999999999999993</v>
      </c>
    </row>
    <row r="12" spans="1:20" x14ac:dyDescent="0.25">
      <c r="A12" s="99"/>
      <c r="B12" s="108"/>
      <c r="C12" s="3" t="s">
        <v>9</v>
      </c>
      <c r="D12" s="115"/>
      <c r="E12" s="34">
        <v>95.15</v>
      </c>
      <c r="F12" s="34"/>
      <c r="G12" s="36">
        <f t="shared" si="1"/>
        <v>6.1994609164420487</v>
      </c>
      <c r="H12" s="36">
        <f>G12*E12/100</f>
        <v>5.8987870619946099</v>
      </c>
      <c r="I12" s="32">
        <v>5.75</v>
      </c>
      <c r="J12" s="32">
        <v>14</v>
      </c>
      <c r="K12" s="32">
        <v>16</v>
      </c>
      <c r="L12" s="32">
        <v>12</v>
      </c>
      <c r="M12" s="32">
        <v>5</v>
      </c>
      <c r="N12" s="32">
        <v>7</v>
      </c>
      <c r="O12" s="32">
        <v>5</v>
      </c>
      <c r="P12" s="32">
        <v>6</v>
      </c>
      <c r="Q12" s="32">
        <v>7</v>
      </c>
      <c r="R12" s="32">
        <v>6</v>
      </c>
      <c r="S12" s="32">
        <v>16</v>
      </c>
      <c r="T12" s="32">
        <f t="shared" si="0"/>
        <v>9.4</v>
      </c>
    </row>
    <row r="13" spans="1:20" x14ac:dyDescent="0.25">
      <c r="A13" s="99"/>
      <c r="B13" s="29"/>
      <c r="C13" s="30"/>
      <c r="D13" s="30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7"/>
    </row>
    <row r="14" spans="1:20" x14ac:dyDescent="0.25">
      <c r="A14" s="99"/>
      <c r="B14" s="2" t="s">
        <v>11</v>
      </c>
      <c r="C14" s="3" t="s">
        <v>7</v>
      </c>
      <c r="D14" s="2">
        <v>136.1</v>
      </c>
      <c r="E14" s="2">
        <v>136.1</v>
      </c>
      <c r="F14" s="22"/>
      <c r="G14" s="36">
        <f>I14*100/136.1</f>
        <v>100</v>
      </c>
      <c r="H14" s="36">
        <f>G14*E14/100</f>
        <v>136.1</v>
      </c>
      <c r="I14" s="32">
        <v>136.1</v>
      </c>
      <c r="J14" s="32">
        <v>20</v>
      </c>
      <c r="K14" s="32">
        <v>19</v>
      </c>
      <c r="L14" s="32">
        <v>19</v>
      </c>
      <c r="M14" s="32">
        <v>18</v>
      </c>
      <c r="N14" s="32">
        <v>21</v>
      </c>
      <c r="O14" s="32">
        <v>15</v>
      </c>
      <c r="P14" s="32">
        <v>17</v>
      </c>
      <c r="Q14" s="32">
        <v>16</v>
      </c>
      <c r="R14" s="32">
        <v>26</v>
      </c>
      <c r="S14" s="32">
        <v>22</v>
      </c>
      <c r="T14" s="32">
        <f t="shared" si="0"/>
        <v>19.3</v>
      </c>
    </row>
    <row r="15" spans="1:20" x14ac:dyDescent="0.25">
      <c r="A15" s="99"/>
      <c r="B15" s="29"/>
      <c r="C15" s="30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7"/>
    </row>
    <row r="16" spans="1:20" x14ac:dyDescent="0.25">
      <c r="A16" s="99"/>
      <c r="B16" s="106" t="s">
        <v>12</v>
      </c>
      <c r="C16" s="7" t="s">
        <v>5</v>
      </c>
      <c r="D16" s="113">
        <v>55.25</v>
      </c>
      <c r="E16" s="47">
        <v>55.25</v>
      </c>
      <c r="F16" s="47"/>
      <c r="G16" s="36">
        <f>I16*100/50.6</f>
        <v>16.304347826086957</v>
      </c>
      <c r="H16" s="36">
        <f>G16*E16/100</f>
        <v>9.008152173913043</v>
      </c>
      <c r="I16" s="32">
        <v>8.25</v>
      </c>
      <c r="J16" s="32">
        <v>7</v>
      </c>
      <c r="K16" s="32">
        <v>10</v>
      </c>
      <c r="L16" s="32">
        <v>8</v>
      </c>
      <c r="M16" s="32">
        <v>12</v>
      </c>
      <c r="N16" s="32">
        <v>11</v>
      </c>
      <c r="O16" s="32">
        <v>12</v>
      </c>
      <c r="P16" s="32">
        <v>8</v>
      </c>
      <c r="Q16" s="32">
        <v>9</v>
      </c>
      <c r="R16" s="32">
        <v>10</v>
      </c>
      <c r="S16" s="32">
        <v>10</v>
      </c>
      <c r="T16" s="32">
        <f t="shared" si="0"/>
        <v>9.6999999999999993</v>
      </c>
    </row>
    <row r="17" spans="1:20" x14ac:dyDescent="0.25">
      <c r="A17" s="99"/>
      <c r="B17" s="108"/>
      <c r="C17" s="3" t="s">
        <v>7</v>
      </c>
      <c r="D17" s="115"/>
      <c r="E17" s="35">
        <v>55.25</v>
      </c>
      <c r="F17" s="35"/>
      <c r="G17" s="36">
        <f>I17*100/50.6</f>
        <v>83.695652173913047</v>
      </c>
      <c r="H17" s="36">
        <f>G17*E17/100</f>
        <v>46.241847826086961</v>
      </c>
      <c r="I17" s="32">
        <v>42.35</v>
      </c>
      <c r="J17" s="32">
        <v>14</v>
      </c>
      <c r="K17" s="32">
        <v>20</v>
      </c>
      <c r="L17" s="32">
        <v>13</v>
      </c>
      <c r="M17" s="32">
        <v>14</v>
      </c>
      <c r="N17" s="32">
        <v>11</v>
      </c>
      <c r="O17" s="32">
        <v>16</v>
      </c>
      <c r="P17" s="32">
        <v>14</v>
      </c>
      <c r="Q17" s="32">
        <v>21</v>
      </c>
      <c r="R17" s="32">
        <v>14</v>
      </c>
      <c r="S17" s="32">
        <v>12</v>
      </c>
      <c r="T17" s="32">
        <f t="shared" si="0"/>
        <v>14.9</v>
      </c>
    </row>
    <row r="18" spans="1:20" x14ac:dyDescent="0.25">
      <c r="A18" s="99"/>
      <c r="B18" s="29"/>
      <c r="C18" s="30"/>
      <c r="D18" s="30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7"/>
    </row>
    <row r="19" spans="1:20" x14ac:dyDescent="0.25">
      <c r="A19" s="99"/>
      <c r="B19" s="2" t="s">
        <v>13</v>
      </c>
      <c r="C19" s="3" t="s">
        <v>7</v>
      </c>
      <c r="D19" s="2">
        <v>73.45</v>
      </c>
      <c r="E19" s="2">
        <v>73.45</v>
      </c>
      <c r="F19" s="22"/>
      <c r="G19" s="36">
        <f>I19*100/73.45</f>
        <v>100</v>
      </c>
      <c r="H19" s="36">
        <f>G19*E19/100</f>
        <v>73.45</v>
      </c>
      <c r="I19" s="32">
        <v>73.45</v>
      </c>
      <c r="J19" s="32">
        <v>15</v>
      </c>
      <c r="K19" s="32">
        <v>16</v>
      </c>
      <c r="L19" s="32">
        <v>15</v>
      </c>
      <c r="M19" s="32">
        <v>17</v>
      </c>
      <c r="N19" s="32">
        <v>14</v>
      </c>
      <c r="O19" s="32">
        <v>16</v>
      </c>
      <c r="P19" s="32">
        <v>13</v>
      </c>
      <c r="Q19" s="32">
        <v>12</v>
      </c>
      <c r="R19" s="32">
        <v>18</v>
      </c>
      <c r="S19" s="32">
        <v>17</v>
      </c>
      <c r="T19" s="32">
        <f t="shared" si="0"/>
        <v>15.3</v>
      </c>
    </row>
    <row r="20" spans="1:20" x14ac:dyDescent="0.25">
      <c r="A20" s="100"/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/>
    </row>
    <row r="21" spans="1:20" ht="15.75" x14ac:dyDescent="0.25">
      <c r="T21" s="94">
        <f>AVERAGE(T4:T7,T9:T12,T14,T16:T17,T19)</f>
        <v>12.533333333333337</v>
      </c>
    </row>
    <row r="23" spans="1:20" x14ac:dyDescent="0.25">
      <c r="D23" s="52"/>
    </row>
    <row r="24" spans="1:20" x14ac:dyDescent="0.25">
      <c r="D24" s="54">
        <v>1</v>
      </c>
      <c r="F24" s="6">
        <v>2</v>
      </c>
      <c r="G24" s="6">
        <v>3</v>
      </c>
      <c r="H24" s="6">
        <v>4</v>
      </c>
      <c r="J24" s="6">
        <v>5</v>
      </c>
      <c r="K24" s="6" t="s">
        <v>234</v>
      </c>
    </row>
    <row r="25" spans="1:20" x14ac:dyDescent="0.25">
      <c r="C25" s="7" t="s">
        <v>5</v>
      </c>
      <c r="D25" s="32">
        <v>47.38</v>
      </c>
      <c r="E25" s="2"/>
      <c r="F25" s="2">
        <v>18.489999999999998</v>
      </c>
      <c r="G25" s="2">
        <v>0</v>
      </c>
      <c r="H25" s="2">
        <v>16.3</v>
      </c>
      <c r="I25" s="2"/>
      <c r="J25" s="2">
        <v>0</v>
      </c>
      <c r="K25" s="32">
        <f>AVERAGE(D25:J25)</f>
        <v>16.434000000000001</v>
      </c>
    </row>
    <row r="26" spans="1:20" x14ac:dyDescent="0.25">
      <c r="C26" s="3" t="s">
        <v>7</v>
      </c>
      <c r="D26" s="40">
        <v>3.64</v>
      </c>
      <c r="E26" s="2"/>
      <c r="F26" s="2">
        <v>1.4</v>
      </c>
      <c r="G26" s="2">
        <v>100</v>
      </c>
      <c r="H26" s="2">
        <v>83.7</v>
      </c>
      <c r="I26" s="2"/>
      <c r="J26" s="2">
        <v>100</v>
      </c>
      <c r="K26" s="32">
        <f>AVERAGE(D26:J26)</f>
        <v>57.748000000000005</v>
      </c>
    </row>
    <row r="27" spans="1:20" x14ac:dyDescent="0.25">
      <c r="C27" s="3" t="s">
        <v>6</v>
      </c>
      <c r="D27" s="32">
        <v>36.130000000000003</v>
      </c>
      <c r="E27" s="2"/>
      <c r="F27" s="2">
        <v>73.91</v>
      </c>
      <c r="G27" s="2">
        <v>0</v>
      </c>
      <c r="H27" s="2">
        <v>0</v>
      </c>
      <c r="I27" s="2"/>
      <c r="J27" s="2">
        <v>0</v>
      </c>
      <c r="K27" s="32">
        <f>AVERAGE(D27:J27)</f>
        <v>22.007999999999999</v>
      </c>
    </row>
    <row r="28" spans="1:20" x14ac:dyDescent="0.25">
      <c r="C28" s="3" t="s">
        <v>8</v>
      </c>
      <c r="D28" s="32">
        <v>12.85</v>
      </c>
      <c r="E28" s="2"/>
      <c r="F28" s="2">
        <v>0</v>
      </c>
      <c r="G28" s="2">
        <v>0</v>
      </c>
      <c r="H28" s="2">
        <v>0</v>
      </c>
      <c r="I28" s="2"/>
      <c r="J28" s="2">
        <v>0</v>
      </c>
      <c r="K28" s="32">
        <f>AVERAGE(D28:J28)</f>
        <v>2.57</v>
      </c>
    </row>
    <row r="29" spans="1:20" x14ac:dyDescent="0.25">
      <c r="C29" s="3" t="s">
        <v>9</v>
      </c>
      <c r="D29" s="32">
        <v>6.2</v>
      </c>
      <c r="E29" s="2"/>
      <c r="F29" s="2">
        <v>0</v>
      </c>
      <c r="G29" s="2">
        <v>0</v>
      </c>
      <c r="H29" s="2">
        <v>0</v>
      </c>
      <c r="I29" s="2"/>
      <c r="J29" s="2">
        <v>0</v>
      </c>
      <c r="K29" s="32">
        <f>AVERAGE(D29:J29)</f>
        <v>1.24</v>
      </c>
    </row>
    <row r="32" spans="1:20" x14ac:dyDescent="0.25">
      <c r="D32" s="51"/>
    </row>
    <row r="33" spans="4:4" x14ac:dyDescent="0.25">
      <c r="D33" s="51"/>
    </row>
    <row r="34" spans="4:4" x14ac:dyDescent="0.25">
      <c r="D34" s="51"/>
    </row>
  </sheetData>
  <sortState xmlns:xlrd2="http://schemas.microsoft.com/office/spreadsheetml/2017/richdata2" ref="C23:D34">
    <sortCondition descending="1" ref="D23:D34"/>
  </sortState>
  <mergeCells count="15">
    <mergeCell ref="A2:A20"/>
    <mergeCell ref="J2:T2"/>
    <mergeCell ref="B2:B3"/>
    <mergeCell ref="C2:C3"/>
    <mergeCell ref="I2:I3"/>
    <mergeCell ref="B4:B7"/>
    <mergeCell ref="B9:B12"/>
    <mergeCell ref="B16:B17"/>
    <mergeCell ref="E2:E3"/>
    <mergeCell ref="H2:H3"/>
    <mergeCell ref="G2:G3"/>
    <mergeCell ref="D2:D3"/>
    <mergeCell ref="D4:D7"/>
    <mergeCell ref="D9:D12"/>
    <mergeCell ref="D16:D1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0670-420B-47E5-B337-E1EEB3F40E11}">
  <dimension ref="A1:P24"/>
  <sheetViews>
    <sheetView topLeftCell="C1" workbookViewId="0">
      <selection activeCell="P24" sqref="P24"/>
    </sheetView>
  </sheetViews>
  <sheetFormatPr defaultRowHeight="15" x14ac:dyDescent="0.25"/>
  <cols>
    <col min="1" max="1" width="14.28515625" customWidth="1"/>
    <col min="2" max="2" width="37.85546875" customWidth="1"/>
  </cols>
  <sheetData>
    <row r="1" spans="1:16" x14ac:dyDescent="0.25">
      <c r="A1" s="104" t="s">
        <v>0</v>
      </c>
      <c r="B1" s="119" t="s">
        <v>2</v>
      </c>
      <c r="C1" s="109" t="s">
        <v>18</v>
      </c>
      <c r="D1" s="109" t="s">
        <v>228</v>
      </c>
      <c r="E1" s="109" t="s">
        <v>229</v>
      </c>
      <c r="F1" s="101" t="s">
        <v>4</v>
      </c>
      <c r="G1" s="102"/>
      <c r="H1" s="102"/>
      <c r="I1" s="102"/>
      <c r="J1" s="102"/>
      <c r="K1" s="102"/>
      <c r="L1" s="102"/>
      <c r="M1" s="102"/>
      <c r="N1" s="102"/>
      <c r="O1" s="102"/>
      <c r="P1" s="103"/>
    </row>
    <row r="2" spans="1:16" x14ac:dyDescent="0.25">
      <c r="A2" s="104"/>
      <c r="B2" s="119"/>
      <c r="C2" s="110"/>
      <c r="D2" s="112"/>
      <c r="E2" s="11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 t="s">
        <v>16</v>
      </c>
    </row>
    <row r="3" spans="1:16" x14ac:dyDescent="0.25">
      <c r="A3" s="104" t="s">
        <v>282</v>
      </c>
      <c r="B3" s="28" t="s">
        <v>283</v>
      </c>
      <c r="C3" s="69">
        <v>125</v>
      </c>
      <c r="D3" s="79">
        <v>21</v>
      </c>
      <c r="E3" s="79">
        <f>D3*C3/100</f>
        <v>26.25</v>
      </c>
      <c r="F3" s="28">
        <v>25</v>
      </c>
      <c r="G3" s="28">
        <v>32</v>
      </c>
      <c r="H3" s="28">
        <v>33</v>
      </c>
      <c r="I3" s="28">
        <v>41</v>
      </c>
      <c r="J3" s="28">
        <v>18</v>
      </c>
      <c r="K3" s="28">
        <v>11</v>
      </c>
      <c r="L3" s="28"/>
      <c r="M3" s="28"/>
      <c r="N3" s="28"/>
      <c r="O3" s="28"/>
      <c r="P3" s="64">
        <f>AVERAGE(F3:O3)</f>
        <v>26.666666666666668</v>
      </c>
    </row>
    <row r="4" spans="1:16" x14ac:dyDescent="0.25">
      <c r="A4" s="104"/>
      <c r="B4" s="28" t="s">
        <v>276</v>
      </c>
      <c r="C4" s="69">
        <v>125</v>
      </c>
      <c r="D4" s="79">
        <v>35</v>
      </c>
      <c r="E4" s="79">
        <f t="shared" ref="E4:E21" si="0">D4*C4/100</f>
        <v>43.75</v>
      </c>
      <c r="F4" s="28">
        <v>45</v>
      </c>
      <c r="G4" s="28">
        <v>31</v>
      </c>
      <c r="H4" s="28">
        <v>25</v>
      </c>
      <c r="I4" s="28">
        <v>28</v>
      </c>
      <c r="J4" s="28">
        <v>26</v>
      </c>
      <c r="K4" s="28">
        <v>16</v>
      </c>
      <c r="L4" s="28">
        <v>37</v>
      </c>
      <c r="M4" s="28">
        <v>23</v>
      </c>
      <c r="N4" s="28">
        <v>30</v>
      </c>
      <c r="O4" s="28">
        <v>21</v>
      </c>
      <c r="P4">
        <f>AVERAGE(F4:O4)</f>
        <v>28.2</v>
      </c>
    </row>
    <row r="5" spans="1:16" x14ac:dyDescent="0.25">
      <c r="A5" s="104"/>
      <c r="B5" s="28" t="s">
        <v>285</v>
      </c>
      <c r="C5" s="69">
        <v>125</v>
      </c>
      <c r="D5" s="79">
        <v>42</v>
      </c>
      <c r="E5" s="79">
        <f t="shared" si="0"/>
        <v>52.5</v>
      </c>
      <c r="F5" s="28">
        <v>23</v>
      </c>
      <c r="G5" s="28">
        <v>13</v>
      </c>
      <c r="H5" s="28">
        <v>18</v>
      </c>
      <c r="I5" s="28">
        <v>23</v>
      </c>
      <c r="J5" s="28">
        <v>19</v>
      </c>
      <c r="K5" s="28">
        <v>10</v>
      </c>
      <c r="L5" s="28">
        <v>18</v>
      </c>
      <c r="M5" s="28">
        <v>11</v>
      </c>
      <c r="N5" s="28">
        <v>10</v>
      </c>
      <c r="O5" s="28">
        <v>31</v>
      </c>
      <c r="P5">
        <f>AVERAGE(F5:O5)</f>
        <v>17.600000000000001</v>
      </c>
    </row>
    <row r="6" spans="1:16" x14ac:dyDescent="0.25">
      <c r="A6" s="104"/>
      <c r="B6" s="28" t="s">
        <v>286</v>
      </c>
      <c r="C6" s="69">
        <v>125</v>
      </c>
      <c r="D6" s="79">
        <v>2</v>
      </c>
      <c r="E6" s="79">
        <f t="shared" si="0"/>
        <v>2.5</v>
      </c>
      <c r="F6" s="28">
        <v>16</v>
      </c>
      <c r="G6" s="28">
        <v>17</v>
      </c>
      <c r="H6" s="28">
        <v>15</v>
      </c>
      <c r="I6" s="28">
        <v>17</v>
      </c>
      <c r="J6" s="28">
        <v>19</v>
      </c>
      <c r="K6" s="28">
        <v>7</v>
      </c>
      <c r="L6" s="28">
        <v>8</v>
      </c>
      <c r="M6" s="28">
        <v>10</v>
      </c>
      <c r="N6" s="28">
        <v>12</v>
      </c>
      <c r="O6" s="28">
        <v>7</v>
      </c>
      <c r="P6">
        <f>AVERAGE(F6:O6)</f>
        <v>12.8</v>
      </c>
    </row>
    <row r="7" spans="1:16" x14ac:dyDescent="0.25">
      <c r="A7" s="82"/>
      <c r="B7" s="83"/>
      <c r="C7" s="83"/>
      <c r="D7" s="84" t="s">
        <v>287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5">
        <f>AVERAGE(P3:P6)</f>
        <v>21.316666666666666</v>
      </c>
    </row>
    <row r="8" spans="1:16" x14ac:dyDescent="0.25">
      <c r="A8" s="104" t="s">
        <v>288</v>
      </c>
      <c r="B8" s="28" t="s">
        <v>276</v>
      </c>
      <c r="C8" s="88">
        <v>98</v>
      </c>
      <c r="D8" s="28">
        <v>14</v>
      </c>
      <c r="E8" s="79">
        <f t="shared" si="0"/>
        <v>13.72</v>
      </c>
      <c r="F8" s="28">
        <v>60</v>
      </c>
      <c r="G8" s="28">
        <v>52</v>
      </c>
      <c r="H8" s="28">
        <v>37</v>
      </c>
      <c r="I8" s="28">
        <v>45</v>
      </c>
      <c r="J8" s="28">
        <v>47</v>
      </c>
      <c r="K8" s="28">
        <v>36</v>
      </c>
      <c r="L8" s="28">
        <v>57</v>
      </c>
      <c r="M8" s="28">
        <v>36</v>
      </c>
      <c r="N8" s="28">
        <v>41</v>
      </c>
      <c r="O8" s="28">
        <v>58</v>
      </c>
      <c r="P8">
        <f>AVERAGE(F8:O8)</f>
        <v>46.9</v>
      </c>
    </row>
    <row r="9" spans="1:16" x14ac:dyDescent="0.25">
      <c r="A9" s="104"/>
      <c r="B9" s="28" t="s">
        <v>285</v>
      </c>
      <c r="C9" s="88">
        <v>98</v>
      </c>
      <c r="D9" s="28">
        <v>21</v>
      </c>
      <c r="E9" s="79">
        <f t="shared" si="0"/>
        <v>20.58</v>
      </c>
      <c r="F9" s="28">
        <v>14</v>
      </c>
      <c r="G9" s="28">
        <v>19</v>
      </c>
      <c r="H9" s="28">
        <v>14</v>
      </c>
      <c r="I9" s="28">
        <v>17</v>
      </c>
      <c r="J9" s="28">
        <v>13</v>
      </c>
      <c r="K9" s="28">
        <v>15</v>
      </c>
      <c r="L9" s="28">
        <v>16</v>
      </c>
      <c r="M9" s="28">
        <v>15</v>
      </c>
      <c r="N9" s="28">
        <v>16</v>
      </c>
      <c r="O9" s="28">
        <v>16</v>
      </c>
      <c r="P9">
        <f>AVERAGE(F9:O9)</f>
        <v>15.5</v>
      </c>
    </row>
    <row r="10" spans="1:16" x14ac:dyDescent="0.25">
      <c r="A10" s="104"/>
      <c r="B10" s="28" t="s">
        <v>283</v>
      </c>
      <c r="C10" s="88">
        <v>98</v>
      </c>
      <c r="D10" s="28">
        <v>31</v>
      </c>
      <c r="E10" s="79">
        <f t="shared" si="0"/>
        <v>30.38</v>
      </c>
      <c r="F10" s="28">
        <v>30</v>
      </c>
      <c r="G10" s="28">
        <v>23</v>
      </c>
      <c r="H10" s="28">
        <v>27</v>
      </c>
      <c r="I10" s="28">
        <v>14</v>
      </c>
      <c r="J10" s="28">
        <v>13</v>
      </c>
      <c r="K10" s="28">
        <v>12</v>
      </c>
      <c r="L10" s="28">
        <v>10</v>
      </c>
      <c r="M10" s="28">
        <v>18</v>
      </c>
      <c r="N10" s="28">
        <v>15</v>
      </c>
      <c r="O10" s="28">
        <v>11</v>
      </c>
      <c r="P10">
        <f>AVERAGE(F10:O10)</f>
        <v>17.3</v>
      </c>
    </row>
    <row r="11" spans="1:16" x14ac:dyDescent="0.25">
      <c r="A11" s="104"/>
      <c r="B11" s="74" t="s">
        <v>272</v>
      </c>
      <c r="C11" s="88">
        <v>98</v>
      </c>
      <c r="D11" s="28">
        <v>34</v>
      </c>
      <c r="E11" s="79">
        <f t="shared" si="0"/>
        <v>33.32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6" x14ac:dyDescent="0.25">
      <c r="A12" s="86"/>
      <c r="B12" s="83"/>
      <c r="C12" s="83"/>
      <c r="D12" s="84" t="s">
        <v>287</v>
      </c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5">
        <f>AVERAGE(P8:P11)</f>
        <v>26.566666666666666</v>
      </c>
    </row>
    <row r="13" spans="1:16" x14ac:dyDescent="0.25">
      <c r="A13" s="104" t="s">
        <v>289</v>
      </c>
      <c r="B13" s="28" t="s">
        <v>283</v>
      </c>
      <c r="C13" s="88">
        <v>178</v>
      </c>
      <c r="D13" s="28">
        <v>45</v>
      </c>
      <c r="E13" s="79">
        <f t="shared" si="0"/>
        <v>80.099999999999994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6" x14ac:dyDescent="0.25">
      <c r="A14" s="104"/>
      <c r="B14" s="28" t="s">
        <v>285</v>
      </c>
      <c r="C14" s="88">
        <v>178</v>
      </c>
      <c r="D14" s="28">
        <v>23</v>
      </c>
      <c r="E14" s="79">
        <f t="shared" si="0"/>
        <v>40.94</v>
      </c>
      <c r="F14" s="28">
        <v>11</v>
      </c>
      <c r="G14" s="28">
        <v>15</v>
      </c>
      <c r="H14" s="28">
        <v>12</v>
      </c>
      <c r="I14" s="28">
        <v>17</v>
      </c>
      <c r="J14" s="28">
        <v>17</v>
      </c>
      <c r="K14" s="28">
        <v>13</v>
      </c>
      <c r="L14" s="28">
        <v>16</v>
      </c>
      <c r="M14" s="28">
        <v>16</v>
      </c>
      <c r="N14" s="28">
        <v>11</v>
      </c>
      <c r="O14" s="28">
        <v>23</v>
      </c>
      <c r="P14">
        <f>AVERAGE(F14:O14)</f>
        <v>15.1</v>
      </c>
    </row>
    <row r="15" spans="1:16" x14ac:dyDescent="0.25">
      <c r="A15" s="104"/>
      <c r="B15" s="28" t="s">
        <v>276</v>
      </c>
      <c r="C15" s="88">
        <v>178</v>
      </c>
      <c r="D15" s="28">
        <v>32</v>
      </c>
      <c r="E15" s="79">
        <f t="shared" si="0"/>
        <v>56.96</v>
      </c>
      <c r="F15" s="28">
        <v>24</v>
      </c>
      <c r="G15" s="28">
        <v>24</v>
      </c>
      <c r="H15" s="28">
        <v>25</v>
      </c>
      <c r="I15" s="28">
        <v>21</v>
      </c>
      <c r="J15" s="28">
        <v>24</v>
      </c>
      <c r="K15" s="28">
        <v>25</v>
      </c>
      <c r="L15" s="28">
        <v>23</v>
      </c>
      <c r="M15" s="28">
        <v>24</v>
      </c>
      <c r="N15" s="28">
        <v>21</v>
      </c>
      <c r="O15" s="28">
        <v>24</v>
      </c>
      <c r="P15">
        <f>AVERAGE(F15:O15)</f>
        <v>23.5</v>
      </c>
    </row>
    <row r="16" spans="1:16" x14ac:dyDescent="0.25">
      <c r="A16" s="86"/>
      <c r="B16" s="83"/>
      <c r="C16" s="83"/>
      <c r="D16" s="84" t="s">
        <v>287</v>
      </c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7">
        <f>AVERAGE(P13:P15)</f>
        <v>19.3</v>
      </c>
    </row>
    <row r="17" spans="1:16" x14ac:dyDescent="0.25">
      <c r="A17" s="104" t="s">
        <v>290</v>
      </c>
      <c r="B17" s="28" t="s">
        <v>291</v>
      </c>
      <c r="C17" s="88">
        <v>117</v>
      </c>
      <c r="D17" s="28">
        <v>12</v>
      </c>
      <c r="E17" s="79">
        <f t="shared" si="0"/>
        <v>14.04</v>
      </c>
      <c r="F17" s="28">
        <v>31</v>
      </c>
      <c r="G17" s="28">
        <v>29</v>
      </c>
      <c r="H17" s="28">
        <v>28</v>
      </c>
      <c r="I17" s="28">
        <v>31</v>
      </c>
      <c r="J17" s="28">
        <v>33</v>
      </c>
      <c r="K17" s="28">
        <v>32</v>
      </c>
      <c r="L17" s="28">
        <v>34</v>
      </c>
      <c r="M17" s="28">
        <v>30</v>
      </c>
      <c r="N17" s="28">
        <v>31</v>
      </c>
      <c r="O17" s="28">
        <v>29</v>
      </c>
      <c r="P17">
        <f t="shared" ref="P17:P21" si="1">AVERAGE(F17:O17)</f>
        <v>30.8</v>
      </c>
    </row>
    <row r="18" spans="1:16" x14ac:dyDescent="0.25">
      <c r="A18" s="104"/>
      <c r="B18" s="28" t="s">
        <v>283</v>
      </c>
      <c r="C18" s="88">
        <v>117</v>
      </c>
      <c r="D18" s="28">
        <v>25</v>
      </c>
      <c r="E18" s="79">
        <f t="shared" si="0"/>
        <v>29.25</v>
      </c>
      <c r="F18" s="28">
        <v>43</v>
      </c>
      <c r="G18" s="28">
        <v>26</v>
      </c>
      <c r="H18" s="28">
        <v>20</v>
      </c>
      <c r="I18" s="28">
        <v>36</v>
      </c>
      <c r="J18" s="28">
        <v>27</v>
      </c>
      <c r="K18" s="28">
        <v>25</v>
      </c>
      <c r="L18" s="28">
        <v>38</v>
      </c>
      <c r="M18" s="28">
        <v>39</v>
      </c>
      <c r="N18" s="28">
        <v>29</v>
      </c>
      <c r="O18" s="28">
        <v>43</v>
      </c>
      <c r="P18">
        <f t="shared" si="1"/>
        <v>32.6</v>
      </c>
    </row>
    <row r="19" spans="1:16" x14ac:dyDescent="0.25">
      <c r="A19" s="104"/>
      <c r="B19" s="28" t="s">
        <v>276</v>
      </c>
      <c r="C19" s="88">
        <v>117</v>
      </c>
      <c r="D19" s="28">
        <v>32</v>
      </c>
      <c r="E19" s="79">
        <f t="shared" si="0"/>
        <v>37.44</v>
      </c>
      <c r="F19" s="28">
        <v>31</v>
      </c>
      <c r="G19" s="28">
        <v>20</v>
      </c>
      <c r="H19" s="28">
        <v>32</v>
      </c>
      <c r="I19" s="28">
        <v>32</v>
      </c>
      <c r="J19" s="28">
        <v>24</v>
      </c>
      <c r="K19" s="28">
        <v>18</v>
      </c>
      <c r="L19" s="28">
        <v>23</v>
      </c>
      <c r="M19" s="28">
        <v>22</v>
      </c>
      <c r="N19" s="28">
        <v>21</v>
      </c>
      <c r="O19" s="28">
        <v>26</v>
      </c>
      <c r="P19">
        <f t="shared" si="1"/>
        <v>24.9</v>
      </c>
    </row>
    <row r="20" spans="1:16" x14ac:dyDescent="0.25">
      <c r="A20" s="104"/>
      <c r="B20" s="28" t="s">
        <v>293</v>
      </c>
      <c r="C20" s="88">
        <v>117</v>
      </c>
      <c r="D20" s="28">
        <v>9</v>
      </c>
      <c r="E20" s="79">
        <f t="shared" si="0"/>
        <v>10.53</v>
      </c>
      <c r="F20" s="28">
        <v>27</v>
      </c>
      <c r="G20" s="28">
        <v>23</v>
      </c>
      <c r="H20" s="28">
        <v>24</v>
      </c>
      <c r="I20" s="28">
        <v>19</v>
      </c>
      <c r="J20" s="28">
        <v>15</v>
      </c>
      <c r="K20" s="28">
        <v>14</v>
      </c>
      <c r="L20" s="28">
        <v>17</v>
      </c>
      <c r="M20" s="28">
        <v>21</v>
      </c>
      <c r="N20" s="28">
        <v>20</v>
      </c>
      <c r="O20" s="28">
        <v>18</v>
      </c>
      <c r="P20">
        <f t="shared" si="1"/>
        <v>19.8</v>
      </c>
    </row>
    <row r="21" spans="1:16" x14ac:dyDescent="0.25">
      <c r="A21" s="104"/>
      <c r="B21" s="28" t="s">
        <v>284</v>
      </c>
      <c r="C21" s="88">
        <v>117</v>
      </c>
      <c r="D21" s="28">
        <v>22</v>
      </c>
      <c r="E21" s="79">
        <f t="shared" si="0"/>
        <v>25.74</v>
      </c>
      <c r="F21" s="28">
        <v>48</v>
      </c>
      <c r="G21" s="28">
        <v>42</v>
      </c>
      <c r="H21" s="28">
        <v>29</v>
      </c>
      <c r="I21" s="28">
        <v>30</v>
      </c>
      <c r="J21" s="28">
        <v>40</v>
      </c>
      <c r="K21" s="28"/>
      <c r="L21" s="28"/>
      <c r="M21" s="28"/>
      <c r="N21" s="28"/>
      <c r="O21" s="28"/>
      <c r="P21">
        <f t="shared" si="1"/>
        <v>37.799999999999997</v>
      </c>
    </row>
    <row r="22" spans="1:16" x14ac:dyDescent="0.25">
      <c r="A22" s="2"/>
      <c r="B22" s="28"/>
      <c r="C22" s="88"/>
      <c r="D22" s="28"/>
      <c r="E22" s="79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6" x14ac:dyDescent="0.25">
      <c r="A23" s="86"/>
      <c r="B23" s="83"/>
      <c r="C23" s="83"/>
      <c r="D23" s="84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5">
        <f>AVERAGE(P17:P21)</f>
        <v>29.18</v>
      </c>
    </row>
    <row r="24" spans="1:16" x14ac:dyDescent="0.25">
      <c r="P24" s="64">
        <f>AVERAGE(P7,P12,P16,P23)</f>
        <v>24.090833333333336</v>
      </c>
    </row>
  </sheetData>
  <mergeCells count="10">
    <mergeCell ref="E1:E2"/>
    <mergeCell ref="F1:P1"/>
    <mergeCell ref="A17:A21"/>
    <mergeCell ref="A1:A2"/>
    <mergeCell ref="B1:B2"/>
    <mergeCell ref="C1:C2"/>
    <mergeCell ref="D1:D2"/>
    <mergeCell ref="A3:A6"/>
    <mergeCell ref="A8:A11"/>
    <mergeCell ref="A13:A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0549-9899-412D-B238-39E65D1C0203}">
  <dimension ref="A2:Q26"/>
  <sheetViews>
    <sheetView tabSelected="1" topLeftCell="D1" workbookViewId="0">
      <selection activeCell="Q30" sqref="Q30"/>
    </sheetView>
  </sheetViews>
  <sheetFormatPr defaultRowHeight="15" x14ac:dyDescent="0.25"/>
  <cols>
    <col min="1" max="1" width="17.28515625" customWidth="1"/>
    <col min="2" max="2" width="34.85546875" customWidth="1"/>
  </cols>
  <sheetData>
    <row r="2" spans="1:16" x14ac:dyDescent="0.25">
      <c r="A2" s="104" t="s">
        <v>0</v>
      </c>
      <c r="B2" s="119" t="s">
        <v>2</v>
      </c>
      <c r="C2" s="109" t="s">
        <v>18</v>
      </c>
      <c r="D2" s="109" t="s">
        <v>228</v>
      </c>
      <c r="E2" s="109" t="s">
        <v>229</v>
      </c>
      <c r="F2" s="101" t="s">
        <v>4</v>
      </c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1:16" x14ac:dyDescent="0.25">
      <c r="A3" s="104"/>
      <c r="B3" s="119"/>
      <c r="C3" s="110"/>
      <c r="D3" s="112"/>
      <c r="E3" s="112"/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  <c r="P3" s="2" t="s">
        <v>16</v>
      </c>
    </row>
    <row r="4" spans="1:16" x14ac:dyDescent="0.25">
      <c r="A4" s="104" t="s">
        <v>296</v>
      </c>
      <c r="B4" s="3" t="s">
        <v>5</v>
      </c>
      <c r="C4" s="88">
        <v>79</v>
      </c>
      <c r="D4" s="28">
        <v>16</v>
      </c>
      <c r="E4" s="79">
        <f t="shared" ref="E4:E26" si="0">D4*C4/100</f>
        <v>12.64</v>
      </c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6" x14ac:dyDescent="0.25">
      <c r="A5" s="104"/>
      <c r="B5" s="28" t="s">
        <v>294</v>
      </c>
      <c r="C5" s="88">
        <v>79</v>
      </c>
      <c r="D5" s="28">
        <v>14.5</v>
      </c>
      <c r="E5" s="79">
        <f t="shared" si="0"/>
        <v>11.455</v>
      </c>
      <c r="F5" s="28">
        <v>28</v>
      </c>
      <c r="G5" s="28">
        <v>16</v>
      </c>
      <c r="H5" s="28">
        <v>16</v>
      </c>
      <c r="I5" s="28">
        <v>23</v>
      </c>
      <c r="J5" s="28">
        <v>19</v>
      </c>
      <c r="K5" s="28">
        <v>16</v>
      </c>
      <c r="L5" s="28">
        <v>25</v>
      </c>
      <c r="M5" s="28">
        <v>28</v>
      </c>
      <c r="N5" s="28">
        <v>11</v>
      </c>
      <c r="O5" s="28">
        <v>19</v>
      </c>
      <c r="P5" s="67">
        <f>AVERAGE(F5:O5)</f>
        <v>20.100000000000001</v>
      </c>
    </row>
    <row r="6" spans="1:16" x14ac:dyDescent="0.25">
      <c r="A6" s="104"/>
      <c r="B6" s="28" t="s">
        <v>252</v>
      </c>
      <c r="C6" s="88">
        <v>79</v>
      </c>
      <c r="D6" s="28">
        <v>10.5</v>
      </c>
      <c r="E6" s="79">
        <f t="shared" si="0"/>
        <v>8.2949999999999999</v>
      </c>
      <c r="F6" s="28">
        <v>15</v>
      </c>
      <c r="G6" s="28">
        <v>20</v>
      </c>
      <c r="H6" s="28">
        <v>11</v>
      </c>
      <c r="I6" s="28">
        <v>11</v>
      </c>
      <c r="J6" s="28">
        <v>20</v>
      </c>
      <c r="K6" s="28">
        <v>18</v>
      </c>
      <c r="L6" s="28">
        <v>16</v>
      </c>
      <c r="M6" s="28">
        <v>14</v>
      </c>
      <c r="N6" s="28">
        <v>21</v>
      </c>
      <c r="O6" s="28">
        <v>11</v>
      </c>
      <c r="P6" s="67">
        <f t="shared" ref="P6:P26" si="1">AVERAGE(F6:O6)</f>
        <v>15.7</v>
      </c>
    </row>
    <row r="7" spans="1:16" x14ac:dyDescent="0.25">
      <c r="A7" s="104"/>
      <c r="B7" s="28" t="s">
        <v>285</v>
      </c>
      <c r="C7" s="88">
        <v>79</v>
      </c>
      <c r="D7" s="28">
        <v>35</v>
      </c>
      <c r="E7" s="79">
        <f>D7*C7/100</f>
        <v>27.65</v>
      </c>
      <c r="F7" s="28">
        <v>19</v>
      </c>
      <c r="G7" s="28">
        <v>15</v>
      </c>
      <c r="H7" s="28">
        <v>17</v>
      </c>
      <c r="I7" s="28">
        <v>9</v>
      </c>
      <c r="J7" s="28">
        <v>16</v>
      </c>
      <c r="K7" s="28">
        <v>16</v>
      </c>
      <c r="L7" s="28">
        <v>11</v>
      </c>
      <c r="M7" s="28">
        <v>10</v>
      </c>
      <c r="N7" s="28">
        <v>17</v>
      </c>
      <c r="O7" s="28">
        <v>11</v>
      </c>
      <c r="P7" s="67">
        <f t="shared" si="1"/>
        <v>14.1</v>
      </c>
    </row>
    <row r="8" spans="1:16" x14ac:dyDescent="0.25">
      <c r="A8" s="104"/>
      <c r="B8" s="28" t="s">
        <v>276</v>
      </c>
      <c r="C8" s="88">
        <v>79</v>
      </c>
      <c r="D8" s="28">
        <v>24</v>
      </c>
      <c r="E8" s="79">
        <f t="shared" si="0"/>
        <v>18.96</v>
      </c>
      <c r="F8" s="28">
        <v>15</v>
      </c>
      <c r="G8" s="28">
        <v>18</v>
      </c>
      <c r="H8" s="28">
        <v>16</v>
      </c>
      <c r="I8" s="28">
        <v>12</v>
      </c>
      <c r="J8" s="28">
        <v>13</v>
      </c>
      <c r="K8" s="28">
        <v>10</v>
      </c>
      <c r="L8" s="28">
        <v>17</v>
      </c>
      <c r="M8" s="28">
        <v>14</v>
      </c>
      <c r="N8" s="28">
        <v>18</v>
      </c>
      <c r="O8" s="28"/>
      <c r="P8" s="67">
        <f t="shared" si="1"/>
        <v>14.777777777777779</v>
      </c>
    </row>
    <row r="9" spans="1:16" x14ac:dyDescent="0.25">
      <c r="A9" s="86"/>
      <c r="B9" s="83"/>
      <c r="C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67" t="e">
        <f t="shared" si="1"/>
        <v>#DIV/0!</v>
      </c>
    </row>
    <row r="10" spans="1:16" x14ac:dyDescent="0.25">
      <c r="A10" s="106" t="s">
        <v>288</v>
      </c>
      <c r="B10" s="28" t="s">
        <v>295</v>
      </c>
      <c r="C10" s="88">
        <v>85</v>
      </c>
      <c r="D10" s="28">
        <v>12.4</v>
      </c>
      <c r="E10" s="79">
        <f t="shared" si="0"/>
        <v>10.54</v>
      </c>
      <c r="F10" s="28">
        <v>19</v>
      </c>
      <c r="G10" s="28">
        <v>23</v>
      </c>
      <c r="H10" s="28">
        <v>19</v>
      </c>
      <c r="I10" s="28">
        <v>27</v>
      </c>
      <c r="J10" s="28">
        <v>24</v>
      </c>
      <c r="K10" s="28">
        <v>18</v>
      </c>
      <c r="L10" s="28">
        <v>26</v>
      </c>
      <c r="M10" s="28">
        <v>44</v>
      </c>
      <c r="N10" s="28">
        <v>17</v>
      </c>
      <c r="O10" s="28">
        <v>21</v>
      </c>
      <c r="P10" s="67">
        <f t="shared" si="1"/>
        <v>23.8</v>
      </c>
    </row>
    <row r="11" spans="1:16" x14ac:dyDescent="0.25">
      <c r="A11" s="107"/>
      <c r="B11" s="28" t="s">
        <v>252</v>
      </c>
      <c r="C11" s="88">
        <v>85</v>
      </c>
      <c r="D11" s="28">
        <v>9.4</v>
      </c>
      <c r="E11" s="79">
        <f t="shared" si="0"/>
        <v>7.99</v>
      </c>
      <c r="F11" s="28">
        <v>19</v>
      </c>
      <c r="G11" s="28">
        <v>10</v>
      </c>
      <c r="H11" s="28">
        <v>19</v>
      </c>
      <c r="I11" s="28">
        <v>18</v>
      </c>
      <c r="J11" s="28">
        <v>11</v>
      </c>
      <c r="K11" s="28">
        <v>18</v>
      </c>
      <c r="L11" s="28">
        <v>21</v>
      </c>
      <c r="M11" s="28">
        <v>24</v>
      </c>
      <c r="N11" s="28">
        <v>11</v>
      </c>
      <c r="O11" s="28">
        <v>14</v>
      </c>
      <c r="P11" s="67">
        <f t="shared" si="1"/>
        <v>16.5</v>
      </c>
    </row>
    <row r="12" spans="1:16" x14ac:dyDescent="0.25">
      <c r="A12" s="107"/>
      <c r="B12" s="28" t="s">
        <v>285</v>
      </c>
      <c r="C12" s="88">
        <v>85</v>
      </c>
      <c r="D12" s="28">
        <v>42.2</v>
      </c>
      <c r="E12" s="79">
        <f t="shared" si="0"/>
        <v>35.870000000000005</v>
      </c>
      <c r="F12" s="28">
        <v>18</v>
      </c>
      <c r="G12" s="28">
        <v>17</v>
      </c>
      <c r="H12" s="28"/>
      <c r="I12" s="28"/>
      <c r="J12" s="28"/>
      <c r="K12" s="28"/>
      <c r="L12" s="28"/>
      <c r="M12" s="28"/>
      <c r="N12" s="28"/>
      <c r="O12" s="28"/>
      <c r="P12" s="67">
        <f t="shared" si="1"/>
        <v>17.5</v>
      </c>
    </row>
    <row r="13" spans="1:16" x14ac:dyDescent="0.25">
      <c r="A13" s="108"/>
      <c r="B13" s="3" t="s">
        <v>7</v>
      </c>
      <c r="C13" s="88">
        <v>85</v>
      </c>
      <c r="D13" s="28">
        <v>36</v>
      </c>
      <c r="E13" s="79">
        <f t="shared" si="0"/>
        <v>30.6</v>
      </c>
      <c r="F13" s="28">
        <v>14</v>
      </c>
      <c r="G13" s="28">
        <v>16</v>
      </c>
      <c r="H13" s="28">
        <v>20</v>
      </c>
      <c r="I13" s="28"/>
      <c r="J13" s="28"/>
      <c r="K13" s="28"/>
      <c r="L13" s="28"/>
      <c r="M13" s="28"/>
      <c r="N13" s="28"/>
      <c r="O13" s="28"/>
      <c r="P13" s="67">
        <f t="shared" si="1"/>
        <v>16.666666666666668</v>
      </c>
    </row>
    <row r="14" spans="1:16" x14ac:dyDescent="0.25">
      <c r="A14" s="86"/>
      <c r="B14" s="83"/>
      <c r="C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67" t="e">
        <f t="shared" si="1"/>
        <v>#DIV/0!</v>
      </c>
    </row>
    <row r="15" spans="1:16" x14ac:dyDescent="0.25">
      <c r="A15" s="104" t="s">
        <v>297</v>
      </c>
      <c r="B15" s="28" t="s">
        <v>285</v>
      </c>
      <c r="C15" s="88">
        <v>67</v>
      </c>
      <c r="D15" s="28">
        <v>44</v>
      </c>
      <c r="E15" s="79">
        <f t="shared" si="0"/>
        <v>29.48</v>
      </c>
      <c r="F15" s="28">
        <v>14</v>
      </c>
      <c r="G15" s="28">
        <v>17</v>
      </c>
      <c r="H15" s="28">
        <v>19</v>
      </c>
      <c r="I15" s="28">
        <v>10</v>
      </c>
      <c r="J15" s="28">
        <v>19</v>
      </c>
      <c r="K15" s="28">
        <v>17</v>
      </c>
      <c r="L15" s="28">
        <v>20</v>
      </c>
      <c r="M15" s="28">
        <v>26</v>
      </c>
      <c r="N15" s="28"/>
      <c r="O15" s="28"/>
      <c r="P15" s="67">
        <f t="shared" si="1"/>
        <v>17.75</v>
      </c>
    </row>
    <row r="16" spans="1:16" x14ac:dyDescent="0.25">
      <c r="A16" s="104"/>
      <c r="B16" s="28" t="s">
        <v>284</v>
      </c>
      <c r="C16" s="88">
        <v>67</v>
      </c>
      <c r="D16" s="28">
        <v>18.5</v>
      </c>
      <c r="E16" s="79">
        <f t="shared" si="0"/>
        <v>12.395</v>
      </c>
      <c r="F16" s="28">
        <v>20</v>
      </c>
      <c r="G16" s="28">
        <v>25</v>
      </c>
      <c r="H16" s="28">
        <v>21</v>
      </c>
      <c r="I16" s="28">
        <v>19</v>
      </c>
      <c r="J16" s="28">
        <v>49</v>
      </c>
      <c r="K16" s="28">
        <v>46</v>
      </c>
      <c r="L16" s="28">
        <v>50</v>
      </c>
      <c r="M16" s="28">
        <v>44</v>
      </c>
      <c r="N16" s="28">
        <v>51</v>
      </c>
      <c r="O16" s="28">
        <v>40</v>
      </c>
      <c r="P16" s="67">
        <f t="shared" si="1"/>
        <v>36.5</v>
      </c>
    </row>
    <row r="17" spans="1:17" x14ac:dyDescent="0.25">
      <c r="A17" s="104"/>
      <c r="B17" s="28" t="s">
        <v>276</v>
      </c>
      <c r="C17" s="88">
        <v>67</v>
      </c>
      <c r="D17" s="28">
        <v>21</v>
      </c>
      <c r="E17" s="79">
        <f t="shared" si="0"/>
        <v>14.07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67" t="e">
        <f t="shared" si="1"/>
        <v>#DIV/0!</v>
      </c>
    </row>
    <row r="18" spans="1:17" x14ac:dyDescent="0.25">
      <c r="A18" s="104"/>
      <c r="B18" s="28" t="s">
        <v>291</v>
      </c>
      <c r="C18" s="88">
        <v>67</v>
      </c>
      <c r="D18" s="28">
        <v>4</v>
      </c>
      <c r="E18" s="79">
        <f t="shared" si="0"/>
        <v>2.68</v>
      </c>
      <c r="F18" s="28">
        <v>20</v>
      </c>
      <c r="G18" s="28">
        <v>23</v>
      </c>
      <c r="H18" s="28">
        <v>28</v>
      </c>
      <c r="I18" s="28">
        <v>24</v>
      </c>
      <c r="J18" s="28">
        <v>14</v>
      </c>
      <c r="K18" s="28"/>
      <c r="L18" s="28"/>
      <c r="M18" s="28"/>
      <c r="N18" s="28"/>
      <c r="O18" s="28"/>
      <c r="P18" s="67">
        <f t="shared" si="1"/>
        <v>21.8</v>
      </c>
    </row>
    <row r="19" spans="1:17" x14ac:dyDescent="0.25">
      <c r="A19" s="104"/>
      <c r="B19" s="28" t="s">
        <v>292</v>
      </c>
      <c r="C19" s="88">
        <v>67</v>
      </c>
      <c r="D19" s="28">
        <v>12.5</v>
      </c>
      <c r="E19" s="79">
        <f t="shared" si="0"/>
        <v>8.375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67" t="e">
        <f t="shared" si="1"/>
        <v>#DIV/0!</v>
      </c>
    </row>
    <row r="20" spans="1:17" x14ac:dyDescent="0.2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67" t="e">
        <f t="shared" si="1"/>
        <v>#DIV/0!</v>
      </c>
    </row>
    <row r="21" spans="1:17" x14ac:dyDescent="0.25">
      <c r="A21" s="104" t="s">
        <v>13</v>
      </c>
      <c r="B21" s="3" t="s">
        <v>5</v>
      </c>
      <c r="C21" s="3">
        <v>41</v>
      </c>
      <c r="D21" s="63">
        <v>24.6</v>
      </c>
      <c r="E21" s="79">
        <f t="shared" si="0"/>
        <v>10.086</v>
      </c>
      <c r="F21" s="2"/>
      <c r="G21" s="2">
        <v>15</v>
      </c>
      <c r="H21" s="2">
        <v>19</v>
      </c>
      <c r="I21" s="2">
        <v>14</v>
      </c>
      <c r="J21" s="2">
        <v>18</v>
      </c>
      <c r="K21" s="2">
        <v>16</v>
      </c>
      <c r="L21" s="2">
        <v>17</v>
      </c>
      <c r="M21" s="2">
        <v>14</v>
      </c>
      <c r="N21" s="2">
        <v>17</v>
      </c>
      <c r="O21" s="2">
        <v>12</v>
      </c>
      <c r="P21" s="67">
        <f t="shared" si="1"/>
        <v>15.777777777777779</v>
      </c>
      <c r="Q21" s="2"/>
    </row>
    <row r="22" spans="1:17" x14ac:dyDescent="0.25">
      <c r="A22" s="104"/>
      <c r="B22" s="28" t="s">
        <v>276</v>
      </c>
      <c r="C22" s="3">
        <v>41</v>
      </c>
      <c r="D22" s="63">
        <v>38.4</v>
      </c>
      <c r="E22" s="79">
        <f t="shared" si="0"/>
        <v>15.743999999999998</v>
      </c>
      <c r="F22" s="2"/>
      <c r="G22" s="2">
        <v>29</v>
      </c>
      <c r="H22" s="2">
        <v>20</v>
      </c>
      <c r="I22" s="2">
        <v>37</v>
      </c>
      <c r="J22" s="2">
        <v>37</v>
      </c>
      <c r="K22" s="2">
        <v>21</v>
      </c>
      <c r="L22" s="2">
        <v>24</v>
      </c>
      <c r="M22" s="2">
        <v>21</v>
      </c>
      <c r="N22" s="2">
        <v>29</v>
      </c>
      <c r="O22" s="2">
        <v>21</v>
      </c>
      <c r="P22" s="67">
        <f t="shared" si="1"/>
        <v>26.555555555555557</v>
      </c>
      <c r="Q22" s="2"/>
    </row>
    <row r="23" spans="1:17" x14ac:dyDescent="0.25">
      <c r="A23" s="104"/>
      <c r="B23" s="7" t="s">
        <v>219</v>
      </c>
      <c r="C23" s="3">
        <v>41</v>
      </c>
      <c r="D23" s="63">
        <v>7</v>
      </c>
      <c r="E23" s="79">
        <f>D23*C23/100</f>
        <v>2.87</v>
      </c>
      <c r="F23" s="2"/>
      <c r="G23" s="2">
        <v>18</v>
      </c>
      <c r="H23" s="2">
        <v>15</v>
      </c>
      <c r="I23" s="2"/>
      <c r="P23" s="67">
        <f t="shared" si="1"/>
        <v>16.5</v>
      </c>
      <c r="Q23" s="2"/>
    </row>
    <row r="24" spans="1:17" x14ac:dyDescent="0.25">
      <c r="A24" s="104"/>
      <c r="B24" s="3" t="s">
        <v>217</v>
      </c>
      <c r="C24" s="3">
        <v>41</v>
      </c>
      <c r="D24" s="63">
        <v>3.5</v>
      </c>
      <c r="E24" s="79">
        <f t="shared" si="0"/>
        <v>1.4350000000000001</v>
      </c>
      <c r="F24" s="2"/>
      <c r="G24" s="2">
        <v>12</v>
      </c>
      <c r="H24" s="2">
        <v>12</v>
      </c>
      <c r="I24" s="2">
        <v>5</v>
      </c>
      <c r="J24" s="2">
        <v>10</v>
      </c>
      <c r="K24" s="2"/>
      <c r="L24" s="2"/>
      <c r="M24" s="2"/>
      <c r="N24" s="2"/>
      <c r="O24" s="2"/>
      <c r="P24" s="67">
        <f t="shared" si="1"/>
        <v>9.75</v>
      </c>
      <c r="Q24" s="2"/>
    </row>
    <row r="25" spans="1:17" x14ac:dyDescent="0.25">
      <c r="A25" s="104"/>
      <c r="B25" s="3" t="s">
        <v>220</v>
      </c>
      <c r="C25" s="3">
        <v>41</v>
      </c>
      <c r="D25" s="63">
        <v>9.5</v>
      </c>
      <c r="E25" s="79">
        <f t="shared" si="0"/>
        <v>3.895</v>
      </c>
      <c r="F25" s="2"/>
      <c r="G25" s="2">
        <v>10</v>
      </c>
      <c r="H25" s="2">
        <v>6</v>
      </c>
      <c r="I25" s="2">
        <v>6</v>
      </c>
      <c r="J25" s="2">
        <v>7</v>
      </c>
      <c r="K25" s="2"/>
      <c r="L25" s="2"/>
      <c r="M25" s="2"/>
      <c r="N25" s="2"/>
      <c r="O25" s="2"/>
      <c r="P25" s="67">
        <f t="shared" si="1"/>
        <v>7.25</v>
      </c>
      <c r="Q25" s="2"/>
    </row>
    <row r="26" spans="1:17" x14ac:dyDescent="0.25">
      <c r="A26" s="104"/>
      <c r="B26" s="3" t="s">
        <v>7</v>
      </c>
      <c r="C26" s="3">
        <v>41</v>
      </c>
      <c r="D26" s="63">
        <v>17</v>
      </c>
      <c r="E26" s="79">
        <f t="shared" si="0"/>
        <v>6.97</v>
      </c>
      <c r="F26" s="2"/>
      <c r="G26" s="2">
        <v>15</v>
      </c>
      <c r="H26" s="2">
        <v>29</v>
      </c>
      <c r="I26" s="2">
        <v>18</v>
      </c>
      <c r="J26" s="2">
        <v>16</v>
      </c>
      <c r="K26" s="2">
        <v>17</v>
      </c>
      <c r="L26" s="2">
        <v>18</v>
      </c>
      <c r="M26" s="2">
        <v>24</v>
      </c>
      <c r="N26" s="2">
        <v>23</v>
      </c>
      <c r="O26" s="2">
        <v>19</v>
      </c>
      <c r="P26" s="67">
        <f t="shared" si="1"/>
        <v>19.888888888888889</v>
      </c>
      <c r="Q26" s="2"/>
    </row>
  </sheetData>
  <mergeCells count="10">
    <mergeCell ref="F2:P2"/>
    <mergeCell ref="A21:A26"/>
    <mergeCell ref="A2:A3"/>
    <mergeCell ref="B2:B3"/>
    <mergeCell ref="C2:C3"/>
    <mergeCell ref="D2:D3"/>
    <mergeCell ref="E2:E3"/>
    <mergeCell ref="A4:A8"/>
    <mergeCell ref="A15:A19"/>
    <mergeCell ref="A10:A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2022-8F39-4E90-9811-9AAC60522D7F}">
  <dimension ref="A3:P21"/>
  <sheetViews>
    <sheetView workbookViewId="0">
      <selection activeCell="P5" sqref="P5"/>
    </sheetView>
  </sheetViews>
  <sheetFormatPr defaultRowHeight="15" x14ac:dyDescent="0.25"/>
  <cols>
    <col min="1" max="1" width="18" customWidth="1"/>
    <col min="2" max="2" width="30.42578125" customWidth="1"/>
  </cols>
  <sheetData>
    <row r="3" spans="1:16" ht="15" customHeight="1" x14ac:dyDescent="0.25">
      <c r="A3" s="104" t="s">
        <v>0</v>
      </c>
      <c r="B3" s="126" t="s">
        <v>2</v>
      </c>
      <c r="C3" s="105" t="s">
        <v>18</v>
      </c>
      <c r="D3" s="109" t="s">
        <v>228</v>
      </c>
      <c r="E3" s="109" t="s">
        <v>229</v>
      </c>
      <c r="F3" s="104" t="s">
        <v>4</v>
      </c>
      <c r="G3" s="104"/>
      <c r="H3" s="104"/>
      <c r="I3" s="104"/>
      <c r="J3" s="104"/>
      <c r="K3" s="104"/>
      <c r="L3" s="104"/>
      <c r="M3" s="104"/>
      <c r="N3" s="104"/>
      <c r="O3" s="104"/>
      <c r="P3" s="104"/>
    </row>
    <row r="4" spans="1:16" x14ac:dyDescent="0.25">
      <c r="A4" s="106"/>
      <c r="B4" s="127"/>
      <c r="C4" s="106"/>
      <c r="D4" s="112"/>
      <c r="E4" s="112"/>
      <c r="F4" s="22">
        <v>1</v>
      </c>
      <c r="G4" s="22">
        <v>2</v>
      </c>
      <c r="H4" s="22">
        <v>3</v>
      </c>
      <c r="I4" s="22">
        <v>4</v>
      </c>
      <c r="J4" s="22">
        <v>5</v>
      </c>
      <c r="K4" s="22">
        <v>6</v>
      </c>
      <c r="L4" s="22">
        <v>7</v>
      </c>
      <c r="M4" s="22">
        <v>8</v>
      </c>
      <c r="N4" s="22">
        <v>9</v>
      </c>
      <c r="O4" s="22">
        <v>10</v>
      </c>
      <c r="P4" s="22" t="s">
        <v>16</v>
      </c>
    </row>
    <row r="5" spans="1:16" x14ac:dyDescent="0.25">
      <c r="A5" s="104" t="s">
        <v>1</v>
      </c>
      <c r="B5" s="7" t="s">
        <v>5</v>
      </c>
      <c r="C5" s="7">
        <v>69</v>
      </c>
      <c r="D5" s="40">
        <v>10.1</v>
      </c>
      <c r="E5" s="79">
        <f t="shared" ref="E5:E20" si="0">D5*C5/100</f>
        <v>6.9689999999999994</v>
      </c>
      <c r="F5" s="2">
        <v>18</v>
      </c>
      <c r="G5" s="2">
        <v>22</v>
      </c>
      <c r="H5" s="2">
        <v>18</v>
      </c>
      <c r="I5" s="2">
        <v>25</v>
      </c>
      <c r="J5" s="2">
        <v>15</v>
      </c>
      <c r="K5" s="2">
        <v>20</v>
      </c>
      <c r="L5" s="2">
        <v>27</v>
      </c>
      <c r="M5" s="2">
        <v>20</v>
      </c>
      <c r="N5" s="2">
        <v>15</v>
      </c>
      <c r="O5" s="2">
        <v>19</v>
      </c>
      <c r="P5" s="2">
        <f>AVERAGE(F5:O5)</f>
        <v>19.899999999999999</v>
      </c>
    </row>
    <row r="6" spans="1:16" x14ac:dyDescent="0.25">
      <c r="A6" s="104"/>
      <c r="B6" s="3" t="s">
        <v>7</v>
      </c>
      <c r="C6" s="7">
        <v>69</v>
      </c>
      <c r="D6" s="40">
        <v>9</v>
      </c>
      <c r="E6" s="79">
        <f t="shared" si="0"/>
        <v>6.21</v>
      </c>
      <c r="F6" s="2">
        <v>11</v>
      </c>
      <c r="G6" s="2">
        <v>15</v>
      </c>
      <c r="H6" s="2">
        <v>14</v>
      </c>
      <c r="I6" s="2">
        <v>11</v>
      </c>
      <c r="J6" s="2"/>
      <c r="K6" s="2"/>
      <c r="L6" s="2"/>
      <c r="M6" s="2"/>
      <c r="N6" s="2"/>
      <c r="O6" s="2"/>
      <c r="P6" s="2">
        <f t="shared" ref="P6:P20" si="1">AVERAGE(F6:O6)</f>
        <v>12.75</v>
      </c>
    </row>
    <row r="7" spans="1:16" x14ac:dyDescent="0.25">
      <c r="A7" s="104"/>
      <c r="B7" s="3" t="s">
        <v>9</v>
      </c>
      <c r="C7" s="7">
        <v>69</v>
      </c>
      <c r="D7" s="40">
        <v>91.8</v>
      </c>
      <c r="E7" s="79">
        <f t="shared" si="0"/>
        <v>63.341999999999999</v>
      </c>
      <c r="F7" s="2">
        <v>13</v>
      </c>
      <c r="G7" s="2">
        <v>12</v>
      </c>
      <c r="H7" s="2">
        <v>9</v>
      </c>
      <c r="I7" s="2">
        <v>9</v>
      </c>
      <c r="J7" s="2">
        <v>12</v>
      </c>
      <c r="K7" s="2">
        <v>14</v>
      </c>
      <c r="L7" s="2">
        <v>11</v>
      </c>
      <c r="M7" s="2">
        <v>14</v>
      </c>
      <c r="N7" s="2">
        <v>10</v>
      </c>
      <c r="O7" s="2">
        <v>11</v>
      </c>
      <c r="P7" s="2">
        <f t="shared" si="1"/>
        <v>11.5</v>
      </c>
    </row>
    <row r="8" spans="1:16" x14ac:dyDescent="0.25">
      <c r="A8" s="104"/>
      <c r="B8" s="3" t="s">
        <v>272</v>
      </c>
      <c r="C8" s="7">
        <v>69</v>
      </c>
      <c r="D8" s="40"/>
      <c r="E8" s="79">
        <f t="shared" si="0"/>
        <v>0</v>
      </c>
      <c r="F8" s="2">
        <v>11</v>
      </c>
      <c r="G8" s="2">
        <v>8</v>
      </c>
      <c r="H8" s="2">
        <v>9</v>
      </c>
      <c r="I8" s="2">
        <v>11</v>
      </c>
      <c r="J8" s="2">
        <v>7</v>
      </c>
      <c r="K8" s="2">
        <v>8</v>
      </c>
      <c r="L8" s="2">
        <v>11</v>
      </c>
      <c r="M8" s="2">
        <v>7</v>
      </c>
      <c r="N8" s="2">
        <v>7</v>
      </c>
      <c r="O8" s="2">
        <v>11</v>
      </c>
      <c r="P8" s="2">
        <f t="shared" si="1"/>
        <v>9</v>
      </c>
    </row>
    <row r="9" spans="1:16" x14ac:dyDescent="0.25">
      <c r="A9" s="44"/>
      <c r="B9" s="4"/>
      <c r="C9" s="4"/>
      <c r="D9" s="4"/>
      <c r="E9" s="79">
        <f t="shared" si="0"/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2"/>
    </row>
    <row r="10" spans="1:16" x14ac:dyDescent="0.25">
      <c r="A10" s="104" t="s">
        <v>10</v>
      </c>
      <c r="B10" s="7" t="s">
        <v>5</v>
      </c>
      <c r="C10" s="7">
        <v>84</v>
      </c>
      <c r="D10" s="91">
        <v>18</v>
      </c>
      <c r="E10" s="79">
        <f t="shared" si="0"/>
        <v>15.12</v>
      </c>
      <c r="F10" s="2">
        <v>20</v>
      </c>
      <c r="G10" s="2">
        <v>26</v>
      </c>
      <c r="H10" s="2">
        <v>22</v>
      </c>
      <c r="I10" s="2">
        <v>17</v>
      </c>
      <c r="J10" s="2">
        <v>34</v>
      </c>
      <c r="K10" s="2">
        <v>31</v>
      </c>
      <c r="L10" s="2">
        <v>37</v>
      </c>
      <c r="M10" s="2">
        <v>18</v>
      </c>
      <c r="N10" s="2">
        <v>23</v>
      </c>
      <c r="O10" s="2">
        <v>24</v>
      </c>
      <c r="P10" s="2">
        <f t="shared" si="1"/>
        <v>25.2</v>
      </c>
    </row>
    <row r="11" spans="1:16" x14ac:dyDescent="0.25">
      <c r="A11" s="104"/>
      <c r="B11" s="3" t="s">
        <v>272</v>
      </c>
      <c r="C11" s="7">
        <v>84</v>
      </c>
      <c r="D11" s="91">
        <v>74</v>
      </c>
      <c r="E11" s="79">
        <f t="shared" si="0"/>
        <v>62.16</v>
      </c>
      <c r="F11" s="2">
        <v>9</v>
      </c>
      <c r="G11" s="2">
        <v>12</v>
      </c>
      <c r="H11" s="2">
        <v>9</v>
      </c>
      <c r="I11" s="2">
        <v>12</v>
      </c>
      <c r="J11" s="2">
        <v>19</v>
      </c>
      <c r="K11" s="2">
        <v>17</v>
      </c>
      <c r="L11" s="2">
        <v>9</v>
      </c>
      <c r="M11" s="2">
        <v>12</v>
      </c>
      <c r="N11" s="2">
        <v>14</v>
      </c>
      <c r="O11" s="2">
        <v>15</v>
      </c>
      <c r="P11" s="2">
        <f t="shared" si="1"/>
        <v>12.8</v>
      </c>
    </row>
    <row r="12" spans="1:16" x14ac:dyDescent="0.25">
      <c r="A12" s="104"/>
      <c r="B12" s="28" t="s">
        <v>224</v>
      </c>
      <c r="C12" s="7">
        <v>84</v>
      </c>
      <c r="D12" s="91">
        <v>8</v>
      </c>
      <c r="E12" s="79">
        <f t="shared" si="0"/>
        <v>6.72</v>
      </c>
      <c r="F12" s="2">
        <v>9</v>
      </c>
      <c r="G12" s="2">
        <v>7</v>
      </c>
      <c r="H12" s="2">
        <v>11</v>
      </c>
      <c r="I12" s="2">
        <v>9</v>
      </c>
      <c r="J12" s="2">
        <v>8</v>
      </c>
      <c r="K12" s="2"/>
      <c r="L12" s="2"/>
      <c r="M12" s="2"/>
      <c r="N12" s="2"/>
      <c r="O12" s="2"/>
      <c r="P12" s="2">
        <f t="shared" si="1"/>
        <v>8.8000000000000007</v>
      </c>
    </row>
    <row r="13" spans="1:16" x14ac:dyDescent="0.25">
      <c r="A13" s="44"/>
      <c r="B13" s="4"/>
      <c r="C13" s="4"/>
      <c r="D13" s="4"/>
      <c r="E13" s="79">
        <f t="shared" si="0"/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2"/>
    </row>
    <row r="14" spans="1:16" x14ac:dyDescent="0.25">
      <c r="A14" s="104" t="s">
        <v>11</v>
      </c>
      <c r="B14" s="3" t="s">
        <v>7</v>
      </c>
      <c r="C14" s="3">
        <v>105</v>
      </c>
      <c r="D14" s="40">
        <v>11</v>
      </c>
      <c r="E14" s="79">
        <f t="shared" si="0"/>
        <v>11.55</v>
      </c>
      <c r="F14" s="2">
        <v>20</v>
      </c>
      <c r="G14" s="2">
        <v>28</v>
      </c>
      <c r="H14" s="2">
        <v>25</v>
      </c>
      <c r="I14" s="2">
        <v>18</v>
      </c>
      <c r="J14" s="2">
        <v>21</v>
      </c>
      <c r="K14" s="2">
        <v>22</v>
      </c>
      <c r="L14" s="2">
        <v>22</v>
      </c>
      <c r="M14" s="2">
        <v>19</v>
      </c>
      <c r="N14" s="2">
        <v>23</v>
      </c>
      <c r="O14" s="2">
        <v>16</v>
      </c>
      <c r="P14" s="2">
        <f t="shared" si="1"/>
        <v>21.4</v>
      </c>
    </row>
    <row r="15" spans="1:16" x14ac:dyDescent="0.25">
      <c r="A15" s="104"/>
      <c r="B15" s="3" t="s">
        <v>5</v>
      </c>
      <c r="C15" s="3">
        <v>105</v>
      </c>
      <c r="D15" s="40">
        <v>14</v>
      </c>
      <c r="E15" s="79">
        <f t="shared" si="0"/>
        <v>14.7</v>
      </c>
      <c r="F15" s="2">
        <v>20</v>
      </c>
      <c r="G15" s="2">
        <v>24</v>
      </c>
      <c r="H15" s="2">
        <v>22</v>
      </c>
      <c r="I15" s="2">
        <v>16</v>
      </c>
      <c r="J15" s="2">
        <v>15</v>
      </c>
      <c r="K15" s="2">
        <v>13</v>
      </c>
      <c r="L15" s="2">
        <v>25</v>
      </c>
      <c r="M15" s="2">
        <v>15</v>
      </c>
      <c r="N15" s="2">
        <v>14</v>
      </c>
      <c r="O15" s="2">
        <v>15</v>
      </c>
      <c r="P15" s="2">
        <f t="shared" si="1"/>
        <v>17.899999999999999</v>
      </c>
    </row>
    <row r="16" spans="1:16" x14ac:dyDescent="0.25">
      <c r="A16" s="104"/>
      <c r="B16" s="3" t="s">
        <v>272</v>
      </c>
      <c r="C16" s="3">
        <v>105</v>
      </c>
      <c r="D16" s="40">
        <v>75</v>
      </c>
      <c r="E16" s="79">
        <f t="shared" si="0"/>
        <v>78.75</v>
      </c>
      <c r="F16" s="2">
        <v>18</v>
      </c>
      <c r="G16" s="2">
        <v>21</v>
      </c>
      <c r="H16" s="2">
        <v>17</v>
      </c>
      <c r="I16" s="2">
        <v>15</v>
      </c>
      <c r="J16" s="2">
        <v>16</v>
      </c>
      <c r="K16" s="2">
        <v>10</v>
      </c>
      <c r="L16" s="2">
        <v>8</v>
      </c>
      <c r="M16" s="2">
        <v>12</v>
      </c>
      <c r="N16" s="2">
        <v>13</v>
      </c>
      <c r="O16" s="2">
        <v>12</v>
      </c>
      <c r="P16" s="2">
        <f t="shared" si="1"/>
        <v>14.2</v>
      </c>
    </row>
    <row r="17" spans="1:16" x14ac:dyDescent="0.25">
      <c r="A17" s="44"/>
      <c r="B17" s="4"/>
      <c r="C17" s="4"/>
      <c r="D17" s="4"/>
      <c r="E17" s="79">
        <f t="shared" si="0"/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</row>
    <row r="18" spans="1:16" x14ac:dyDescent="0.25">
      <c r="A18" s="104" t="s">
        <v>12</v>
      </c>
      <c r="B18" s="7" t="s">
        <v>5</v>
      </c>
      <c r="C18" s="7">
        <v>98</v>
      </c>
      <c r="D18" s="40">
        <v>14</v>
      </c>
      <c r="E18" s="79">
        <f t="shared" si="0"/>
        <v>13.72</v>
      </c>
      <c r="F18" s="2">
        <v>20</v>
      </c>
      <c r="G18" s="2">
        <v>10</v>
      </c>
      <c r="H18" s="2">
        <v>14</v>
      </c>
      <c r="I18" s="2">
        <v>15</v>
      </c>
      <c r="J18" s="2">
        <v>16</v>
      </c>
      <c r="K18" s="2">
        <v>16</v>
      </c>
      <c r="L18" s="2">
        <v>16</v>
      </c>
      <c r="M18" s="2">
        <v>14</v>
      </c>
      <c r="N18" s="2">
        <v>17</v>
      </c>
      <c r="O18" s="2">
        <v>17</v>
      </c>
      <c r="P18" s="2">
        <f t="shared" si="1"/>
        <v>15.5</v>
      </c>
    </row>
    <row r="19" spans="1:16" x14ac:dyDescent="0.25">
      <c r="A19" s="104"/>
      <c r="B19" s="3" t="s">
        <v>272</v>
      </c>
      <c r="C19" s="7">
        <v>98</v>
      </c>
      <c r="D19" s="40">
        <v>74</v>
      </c>
      <c r="E19" s="79">
        <f t="shared" si="0"/>
        <v>72.52</v>
      </c>
      <c r="F19" s="2">
        <v>10</v>
      </c>
      <c r="G19" s="2">
        <v>9</v>
      </c>
      <c r="H19" s="2">
        <v>8</v>
      </c>
      <c r="I19" s="2">
        <v>9</v>
      </c>
      <c r="J19" s="2">
        <v>10</v>
      </c>
      <c r="K19" s="2">
        <v>7</v>
      </c>
      <c r="L19" s="2">
        <v>5</v>
      </c>
      <c r="M19" s="2">
        <v>7</v>
      </c>
      <c r="N19" s="2">
        <v>7</v>
      </c>
      <c r="O19" s="2">
        <v>8</v>
      </c>
      <c r="P19" s="2">
        <f t="shared" si="1"/>
        <v>8</v>
      </c>
    </row>
    <row r="20" spans="1:16" x14ac:dyDescent="0.25">
      <c r="A20" s="104"/>
      <c r="B20" s="28" t="s">
        <v>276</v>
      </c>
      <c r="C20" s="7">
        <v>98</v>
      </c>
      <c r="D20" s="40">
        <v>12</v>
      </c>
      <c r="E20" s="79">
        <f t="shared" si="0"/>
        <v>11.76</v>
      </c>
      <c r="F20" s="2">
        <v>11</v>
      </c>
      <c r="G20" s="2">
        <v>14</v>
      </c>
      <c r="H20" s="2">
        <v>17</v>
      </c>
      <c r="I20" s="2">
        <v>22</v>
      </c>
      <c r="J20" s="2">
        <v>21</v>
      </c>
      <c r="K20" s="2">
        <v>14</v>
      </c>
      <c r="L20" s="2">
        <v>11</v>
      </c>
      <c r="M20" s="2">
        <v>12</v>
      </c>
      <c r="N20" s="2"/>
      <c r="O20" s="2"/>
      <c r="P20" s="2">
        <f t="shared" si="1"/>
        <v>15.25</v>
      </c>
    </row>
    <row r="21" spans="1:16" x14ac:dyDescent="0.25">
      <c r="A21" s="4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3"/>
    </row>
  </sheetData>
  <mergeCells count="10">
    <mergeCell ref="F3:P3"/>
    <mergeCell ref="A5:A8"/>
    <mergeCell ref="A10:A12"/>
    <mergeCell ref="A14:A16"/>
    <mergeCell ref="A18:A20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C40D-1711-4EF6-BA56-48A9797D38E9}">
  <dimension ref="A4:P23"/>
  <sheetViews>
    <sheetView workbookViewId="0">
      <selection activeCell="R24" sqref="R24"/>
    </sheetView>
  </sheetViews>
  <sheetFormatPr defaultRowHeight="15" x14ac:dyDescent="0.25"/>
  <cols>
    <col min="1" max="1" width="15.140625" customWidth="1"/>
    <col min="2" max="2" width="30.5703125" customWidth="1"/>
  </cols>
  <sheetData>
    <row r="4" spans="1:16" x14ac:dyDescent="0.25">
      <c r="A4" s="104" t="s">
        <v>0</v>
      </c>
      <c r="B4" s="119" t="s">
        <v>2</v>
      </c>
      <c r="C4" s="109" t="s">
        <v>18</v>
      </c>
      <c r="D4" s="109" t="s">
        <v>228</v>
      </c>
      <c r="E4" s="109" t="s">
        <v>229</v>
      </c>
      <c r="F4" s="101" t="s">
        <v>4</v>
      </c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x14ac:dyDescent="0.25">
      <c r="A5" s="104"/>
      <c r="B5" s="119"/>
      <c r="C5" s="110"/>
      <c r="D5" s="112"/>
      <c r="E5" s="112"/>
      <c r="F5" s="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2">
        <v>10</v>
      </c>
      <c r="P5" s="2" t="s">
        <v>16</v>
      </c>
    </row>
    <row r="6" spans="1:16" x14ac:dyDescent="0.25">
      <c r="A6" s="107"/>
      <c r="B6" s="16" t="s">
        <v>7</v>
      </c>
      <c r="C6" s="34">
        <v>94</v>
      </c>
      <c r="D6" s="36">
        <v>7</v>
      </c>
      <c r="E6" s="79">
        <f t="shared" ref="E6:E23" si="0">D6*C6/100</f>
        <v>6.58</v>
      </c>
      <c r="F6" s="2">
        <v>13</v>
      </c>
      <c r="G6" s="2">
        <v>10</v>
      </c>
      <c r="H6" s="2">
        <v>12</v>
      </c>
      <c r="I6" s="2">
        <v>9</v>
      </c>
      <c r="J6" s="2">
        <v>14</v>
      </c>
      <c r="K6" s="2">
        <v>11</v>
      </c>
      <c r="L6" s="2">
        <v>12</v>
      </c>
      <c r="M6" s="2">
        <v>11</v>
      </c>
      <c r="N6" s="2">
        <v>10</v>
      </c>
      <c r="O6" s="2">
        <v>12</v>
      </c>
      <c r="P6" s="2">
        <f>AVERAGE(F6:O6)</f>
        <v>11.4</v>
      </c>
    </row>
    <row r="7" spans="1:16" x14ac:dyDescent="0.25">
      <c r="A7" s="107"/>
      <c r="B7" s="3" t="s">
        <v>272</v>
      </c>
      <c r="C7" s="34">
        <v>94</v>
      </c>
      <c r="D7" s="36">
        <v>87</v>
      </c>
      <c r="E7" s="79">
        <f t="shared" si="0"/>
        <v>81.78</v>
      </c>
      <c r="F7" s="2"/>
      <c r="G7" s="2"/>
      <c r="H7" s="2"/>
      <c r="I7" s="2"/>
      <c r="J7" s="2"/>
      <c r="K7" s="2"/>
      <c r="L7" s="2"/>
      <c r="M7" s="2"/>
      <c r="N7" s="2"/>
      <c r="O7" s="2"/>
      <c r="P7" s="2" t="e">
        <f t="shared" ref="P7:P23" si="1">AVERAGE(F7:O7)</f>
        <v>#DIV/0!</v>
      </c>
    </row>
    <row r="8" spans="1:16" x14ac:dyDescent="0.25">
      <c r="A8" s="108"/>
      <c r="B8" s="18" t="s">
        <v>5</v>
      </c>
      <c r="C8" s="34">
        <v>94</v>
      </c>
      <c r="D8" s="36">
        <v>6</v>
      </c>
      <c r="E8" s="79">
        <f t="shared" si="0"/>
        <v>5.64</v>
      </c>
      <c r="F8" s="2">
        <v>5</v>
      </c>
      <c r="G8" s="2">
        <v>6</v>
      </c>
      <c r="H8" s="2">
        <v>4</v>
      </c>
      <c r="I8" s="2">
        <v>3</v>
      </c>
      <c r="J8" s="2"/>
      <c r="K8" s="2"/>
      <c r="L8" s="2"/>
      <c r="M8" s="2"/>
      <c r="N8" s="2"/>
      <c r="O8" s="2"/>
      <c r="P8" s="2">
        <f t="shared" si="1"/>
        <v>4.5</v>
      </c>
    </row>
    <row r="9" spans="1:16" x14ac:dyDescent="0.2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2" t="e">
        <f t="shared" si="1"/>
        <v>#DIV/0!</v>
      </c>
    </row>
    <row r="10" spans="1:16" x14ac:dyDescent="0.25">
      <c r="A10" s="106" t="s">
        <v>10</v>
      </c>
      <c r="B10" s="17" t="s">
        <v>241</v>
      </c>
      <c r="C10" s="34">
        <v>83</v>
      </c>
      <c r="D10" s="36">
        <v>11</v>
      </c>
      <c r="E10" s="79">
        <f t="shared" si="0"/>
        <v>9.1300000000000008</v>
      </c>
      <c r="F10" s="2">
        <v>17</v>
      </c>
      <c r="G10" s="2">
        <v>16</v>
      </c>
      <c r="H10" s="2">
        <v>16</v>
      </c>
      <c r="I10" s="2">
        <v>18</v>
      </c>
      <c r="J10" s="2">
        <v>21</v>
      </c>
      <c r="K10" s="2">
        <v>16</v>
      </c>
      <c r="L10" s="2">
        <v>17</v>
      </c>
      <c r="M10" s="2">
        <v>22</v>
      </c>
      <c r="N10" s="2">
        <v>15</v>
      </c>
      <c r="O10" s="2">
        <v>15</v>
      </c>
      <c r="P10" s="2">
        <f t="shared" si="1"/>
        <v>17.3</v>
      </c>
    </row>
    <row r="11" spans="1:16" x14ac:dyDescent="0.25">
      <c r="A11" s="107"/>
      <c r="B11" s="16" t="s">
        <v>240</v>
      </c>
      <c r="C11" s="34">
        <v>83</v>
      </c>
      <c r="D11" s="36">
        <v>2.1</v>
      </c>
      <c r="E11" s="79">
        <f t="shared" si="0"/>
        <v>1.7430000000000001</v>
      </c>
      <c r="F11" s="2">
        <v>9</v>
      </c>
      <c r="G11" s="2">
        <v>11</v>
      </c>
      <c r="H11" s="2">
        <v>15</v>
      </c>
      <c r="I11" s="2">
        <v>10</v>
      </c>
      <c r="J11" s="2">
        <v>14</v>
      </c>
      <c r="K11" s="2">
        <v>10</v>
      </c>
      <c r="L11" s="2">
        <v>8</v>
      </c>
      <c r="M11" s="2">
        <v>17</v>
      </c>
      <c r="N11" s="2">
        <v>12</v>
      </c>
      <c r="O11" s="2">
        <v>14</v>
      </c>
      <c r="P11" s="2">
        <f t="shared" si="1"/>
        <v>12</v>
      </c>
    </row>
    <row r="12" spans="1:16" x14ac:dyDescent="0.25">
      <c r="A12" s="107"/>
      <c r="B12" s="3" t="s">
        <v>272</v>
      </c>
      <c r="C12" s="34">
        <v>83</v>
      </c>
      <c r="D12" s="36">
        <v>80.900000000000006</v>
      </c>
      <c r="E12" s="79">
        <f t="shared" si="0"/>
        <v>67.147000000000006</v>
      </c>
      <c r="F12" s="2">
        <v>4</v>
      </c>
      <c r="G12" s="2">
        <v>5</v>
      </c>
      <c r="H12" s="2">
        <v>3</v>
      </c>
      <c r="I12" s="2">
        <v>3</v>
      </c>
      <c r="J12" s="2"/>
      <c r="K12" s="2">
        <v>5</v>
      </c>
      <c r="L12" s="2">
        <v>6</v>
      </c>
      <c r="M12" s="2"/>
      <c r="N12" s="2"/>
      <c r="O12" s="2"/>
      <c r="P12" s="2">
        <f t="shared" si="1"/>
        <v>4.333333333333333</v>
      </c>
    </row>
    <row r="13" spans="1:16" x14ac:dyDescent="0.25">
      <c r="A13" s="108"/>
      <c r="B13" s="28" t="s">
        <v>276</v>
      </c>
      <c r="C13" s="34">
        <v>83</v>
      </c>
      <c r="D13" s="36">
        <v>6</v>
      </c>
      <c r="E13" s="79">
        <f t="shared" si="0"/>
        <v>4.9800000000000004</v>
      </c>
      <c r="F13" s="2">
        <v>13</v>
      </c>
      <c r="G13" s="2">
        <v>12</v>
      </c>
      <c r="H13" s="2">
        <v>7</v>
      </c>
      <c r="I13" s="2">
        <v>7</v>
      </c>
      <c r="J13" s="2">
        <v>6</v>
      </c>
      <c r="K13" s="2">
        <v>5</v>
      </c>
      <c r="L13" s="2">
        <v>9</v>
      </c>
      <c r="M13" s="2"/>
      <c r="N13" s="2"/>
      <c r="O13" s="2"/>
      <c r="P13" s="2">
        <f t="shared" si="1"/>
        <v>8.4285714285714288</v>
      </c>
    </row>
    <row r="14" spans="1:16" x14ac:dyDescent="0.2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" t="e">
        <f t="shared" si="1"/>
        <v>#DIV/0!</v>
      </c>
    </row>
    <row r="15" spans="1:16" x14ac:dyDescent="0.25">
      <c r="A15" s="120" t="s">
        <v>11</v>
      </c>
      <c r="B15" s="16" t="s">
        <v>240</v>
      </c>
      <c r="C15" s="42">
        <v>105</v>
      </c>
      <c r="D15" s="36">
        <v>3</v>
      </c>
      <c r="E15" s="79">
        <f t="shared" si="0"/>
        <v>3.15</v>
      </c>
      <c r="F15" s="2">
        <v>9</v>
      </c>
      <c r="G15" s="2">
        <v>10</v>
      </c>
      <c r="H15" s="2">
        <v>8</v>
      </c>
      <c r="I15" s="2">
        <v>7</v>
      </c>
      <c r="J15" s="2">
        <v>11</v>
      </c>
      <c r="K15" s="2">
        <v>12</v>
      </c>
      <c r="L15" s="2">
        <v>9</v>
      </c>
      <c r="M15" s="2">
        <v>8</v>
      </c>
      <c r="N15" s="2">
        <v>10</v>
      </c>
      <c r="O15" s="2">
        <v>8</v>
      </c>
      <c r="P15" s="2">
        <f t="shared" si="1"/>
        <v>9.1999999999999993</v>
      </c>
    </row>
    <row r="16" spans="1:16" x14ac:dyDescent="0.25">
      <c r="A16" s="121"/>
      <c r="B16" s="3" t="s">
        <v>272</v>
      </c>
      <c r="C16" s="42">
        <v>105</v>
      </c>
      <c r="D16" s="36">
        <v>76</v>
      </c>
      <c r="E16" s="79">
        <f t="shared" si="0"/>
        <v>79.8</v>
      </c>
      <c r="F16" s="2">
        <v>8</v>
      </c>
      <c r="G16" s="2">
        <v>7</v>
      </c>
      <c r="H16" s="2">
        <v>5</v>
      </c>
      <c r="I16" s="2">
        <v>6</v>
      </c>
      <c r="J16" s="2">
        <v>8</v>
      </c>
      <c r="K16" s="2">
        <v>10</v>
      </c>
      <c r="L16" s="2">
        <v>7</v>
      </c>
      <c r="M16" s="2">
        <v>8</v>
      </c>
      <c r="N16" s="2">
        <v>10</v>
      </c>
      <c r="O16" s="2">
        <v>6</v>
      </c>
      <c r="P16" s="2">
        <f t="shared" si="1"/>
        <v>7.5</v>
      </c>
    </row>
    <row r="17" spans="1:16" x14ac:dyDescent="0.25">
      <c r="A17" s="121"/>
      <c r="B17" s="16" t="s">
        <v>243</v>
      </c>
      <c r="C17" s="42">
        <v>105</v>
      </c>
      <c r="D17" s="36">
        <v>14</v>
      </c>
      <c r="E17" s="79">
        <f t="shared" si="0"/>
        <v>14.7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 t="e">
        <f t="shared" si="1"/>
        <v>#DIV/0!</v>
      </c>
    </row>
    <row r="18" spans="1:16" x14ac:dyDescent="0.25">
      <c r="A18" s="122"/>
      <c r="B18" s="17" t="s">
        <v>241</v>
      </c>
      <c r="C18" s="42">
        <v>105</v>
      </c>
      <c r="D18" s="36">
        <v>7</v>
      </c>
      <c r="E18" s="79">
        <f t="shared" si="0"/>
        <v>7.35</v>
      </c>
      <c r="F18" s="2">
        <v>14</v>
      </c>
      <c r="G18" s="2">
        <v>16</v>
      </c>
      <c r="H18" s="2">
        <v>15</v>
      </c>
      <c r="I18" s="2">
        <v>15</v>
      </c>
      <c r="J18" s="2">
        <v>20</v>
      </c>
      <c r="K18" s="2">
        <v>21</v>
      </c>
      <c r="L18" s="2">
        <v>21</v>
      </c>
      <c r="M18" s="2">
        <v>19</v>
      </c>
      <c r="N18" s="2">
        <v>18</v>
      </c>
      <c r="O18" s="2">
        <v>13</v>
      </c>
      <c r="P18" s="2">
        <f t="shared" si="1"/>
        <v>17.2</v>
      </c>
    </row>
    <row r="19" spans="1:16" x14ac:dyDescent="0.25">
      <c r="A19" s="92"/>
      <c r="B19" s="93"/>
      <c r="C19" s="93"/>
      <c r="D19" s="93"/>
      <c r="E19" s="79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2" t="e">
        <f t="shared" si="1"/>
        <v>#DIV/0!</v>
      </c>
    </row>
    <row r="20" spans="1:16" x14ac:dyDescent="0.25">
      <c r="A20" s="104" t="s">
        <v>290</v>
      </c>
      <c r="B20" s="28" t="s">
        <v>285</v>
      </c>
      <c r="C20" s="7">
        <v>98</v>
      </c>
      <c r="D20" s="40">
        <v>12</v>
      </c>
      <c r="E20" s="79">
        <f t="shared" si="0"/>
        <v>11.76</v>
      </c>
      <c r="F20" s="2">
        <v>18</v>
      </c>
      <c r="G20" s="2">
        <v>17</v>
      </c>
      <c r="H20" s="2">
        <v>17</v>
      </c>
      <c r="I20" s="2">
        <v>15</v>
      </c>
      <c r="J20" s="2">
        <v>11</v>
      </c>
      <c r="K20" s="2">
        <v>14</v>
      </c>
      <c r="L20" s="2">
        <v>14</v>
      </c>
      <c r="M20" s="2">
        <v>12</v>
      </c>
      <c r="N20" s="2">
        <v>10</v>
      </c>
      <c r="O20" s="2">
        <v>15</v>
      </c>
      <c r="P20" s="2">
        <f t="shared" si="1"/>
        <v>14.3</v>
      </c>
    </row>
    <row r="21" spans="1:16" x14ac:dyDescent="0.25">
      <c r="A21" s="104"/>
      <c r="B21" s="3" t="s">
        <v>272</v>
      </c>
      <c r="C21" s="7">
        <v>98</v>
      </c>
      <c r="D21" s="40">
        <v>64</v>
      </c>
      <c r="E21" s="79">
        <f t="shared" si="0"/>
        <v>62.72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 t="e">
        <f t="shared" si="1"/>
        <v>#DIV/0!</v>
      </c>
    </row>
    <row r="22" spans="1:16" x14ac:dyDescent="0.25">
      <c r="A22" s="104"/>
      <c r="B22" s="17" t="s">
        <v>240</v>
      </c>
      <c r="C22" s="7">
        <v>98</v>
      </c>
      <c r="D22" s="40">
        <v>7</v>
      </c>
      <c r="E22" s="79">
        <f t="shared" si="0"/>
        <v>6.86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 t="e">
        <f t="shared" si="1"/>
        <v>#DIV/0!</v>
      </c>
    </row>
    <row r="23" spans="1:16" x14ac:dyDescent="0.25">
      <c r="A23" s="104"/>
      <c r="B23" s="28" t="s">
        <v>298</v>
      </c>
      <c r="C23" s="7">
        <v>98</v>
      </c>
      <c r="D23" s="40">
        <v>17</v>
      </c>
      <c r="E23" s="79">
        <f t="shared" si="0"/>
        <v>16.66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 t="e">
        <f t="shared" si="1"/>
        <v>#DIV/0!</v>
      </c>
    </row>
  </sheetData>
  <mergeCells count="10">
    <mergeCell ref="A20:A23"/>
    <mergeCell ref="F4:P4"/>
    <mergeCell ref="A6:A8"/>
    <mergeCell ref="A10:A13"/>
    <mergeCell ref="A15:A18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CD9D-F460-4F70-AF4E-FC6608C741A5}">
  <dimension ref="A2:P23"/>
  <sheetViews>
    <sheetView workbookViewId="0">
      <selection activeCell="B24" sqref="B24"/>
    </sheetView>
  </sheetViews>
  <sheetFormatPr defaultRowHeight="15" x14ac:dyDescent="0.25"/>
  <cols>
    <col min="1" max="1" width="15.5703125" customWidth="1"/>
    <col min="2" max="2" width="34.5703125" customWidth="1"/>
  </cols>
  <sheetData>
    <row r="2" spans="1:16" x14ac:dyDescent="0.25">
      <c r="A2" t="s">
        <v>299</v>
      </c>
      <c r="B2" s="77">
        <v>45130</v>
      </c>
    </row>
    <row r="4" spans="1:16" x14ac:dyDescent="0.25">
      <c r="A4" s="104" t="s">
        <v>0</v>
      </c>
      <c r="B4" s="119" t="s">
        <v>2</v>
      </c>
      <c r="C4" s="109" t="s">
        <v>18</v>
      </c>
      <c r="D4" s="109" t="s">
        <v>228</v>
      </c>
      <c r="E4" s="109" t="s">
        <v>229</v>
      </c>
      <c r="F4" s="101" t="s">
        <v>4</v>
      </c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x14ac:dyDescent="0.25">
      <c r="A5" s="104"/>
      <c r="B5" s="119"/>
      <c r="C5" s="110"/>
      <c r="D5" s="112"/>
      <c r="E5" s="112"/>
      <c r="F5" s="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2">
        <v>10</v>
      </c>
      <c r="P5" s="2" t="s">
        <v>16</v>
      </c>
    </row>
    <row r="6" spans="1:16" x14ac:dyDescent="0.25">
      <c r="A6" s="107" t="s">
        <v>1</v>
      </c>
      <c r="B6" s="16" t="s">
        <v>7</v>
      </c>
      <c r="C6" s="34">
        <v>125</v>
      </c>
      <c r="D6" s="36">
        <v>13</v>
      </c>
      <c r="E6" s="79">
        <f t="shared" ref="E6:E23" si="0">D6*C6/100</f>
        <v>16.25</v>
      </c>
      <c r="F6" s="2"/>
      <c r="G6" s="2"/>
      <c r="H6" s="2"/>
      <c r="I6" s="2"/>
      <c r="J6" s="2"/>
      <c r="K6" s="2"/>
      <c r="L6" s="2"/>
      <c r="M6" s="2"/>
      <c r="N6" s="2"/>
      <c r="O6" s="2"/>
      <c r="P6" s="2" t="e">
        <f>AVERAGE(F6:O6)</f>
        <v>#DIV/0!</v>
      </c>
    </row>
    <row r="7" spans="1:16" x14ac:dyDescent="0.25">
      <c r="A7" s="107"/>
      <c r="B7" s="3" t="s">
        <v>272</v>
      </c>
      <c r="C7" s="34">
        <v>125</v>
      </c>
      <c r="D7" s="36">
        <v>68</v>
      </c>
      <c r="E7" s="79">
        <f t="shared" si="0"/>
        <v>85</v>
      </c>
      <c r="F7" s="2"/>
      <c r="G7" s="2"/>
      <c r="H7" s="2"/>
      <c r="I7" s="2"/>
      <c r="J7" s="2"/>
      <c r="K7" s="2"/>
      <c r="L7" s="2"/>
      <c r="M7" s="2"/>
      <c r="N7" s="2"/>
      <c r="O7" s="2"/>
      <c r="P7" s="2" t="e">
        <f t="shared" ref="P7:P23" si="1">AVERAGE(F7:O7)</f>
        <v>#DIV/0!</v>
      </c>
    </row>
    <row r="8" spans="1:16" x14ac:dyDescent="0.25">
      <c r="A8" s="108"/>
      <c r="B8" s="18" t="s">
        <v>5</v>
      </c>
      <c r="C8" s="34">
        <v>125</v>
      </c>
      <c r="D8" s="36">
        <v>19</v>
      </c>
      <c r="E8" s="79">
        <f t="shared" si="0"/>
        <v>23.75</v>
      </c>
      <c r="F8" s="2"/>
      <c r="G8" s="2"/>
      <c r="H8" s="2"/>
      <c r="I8" s="2"/>
      <c r="J8" s="2"/>
      <c r="K8" s="2"/>
      <c r="L8" s="2"/>
      <c r="M8" s="2"/>
      <c r="N8" s="2"/>
      <c r="O8" s="2"/>
      <c r="P8" s="2" t="e">
        <f t="shared" si="1"/>
        <v>#DIV/0!</v>
      </c>
    </row>
    <row r="9" spans="1:16" x14ac:dyDescent="0.2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2" t="e">
        <f t="shared" si="1"/>
        <v>#DIV/0!</v>
      </c>
    </row>
    <row r="10" spans="1:16" x14ac:dyDescent="0.25">
      <c r="A10" s="106" t="s">
        <v>10</v>
      </c>
      <c r="B10" s="17" t="s">
        <v>241</v>
      </c>
      <c r="C10" s="34">
        <v>145</v>
      </c>
      <c r="D10" s="36">
        <v>19</v>
      </c>
      <c r="E10" s="79">
        <f t="shared" si="0"/>
        <v>27.55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e">
        <f t="shared" si="1"/>
        <v>#DIV/0!</v>
      </c>
    </row>
    <row r="11" spans="1:16" x14ac:dyDescent="0.25">
      <c r="A11" s="107"/>
      <c r="B11" s="16" t="s">
        <v>240</v>
      </c>
      <c r="C11" s="34">
        <v>145</v>
      </c>
      <c r="D11" s="36">
        <v>14</v>
      </c>
      <c r="E11" s="79">
        <f t="shared" si="0"/>
        <v>20.3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 t="e">
        <f t="shared" si="1"/>
        <v>#DIV/0!</v>
      </c>
    </row>
    <row r="12" spans="1:16" x14ac:dyDescent="0.25">
      <c r="A12" s="107"/>
      <c r="B12" s="3" t="s">
        <v>272</v>
      </c>
      <c r="C12" s="34">
        <v>145</v>
      </c>
      <c r="D12" s="36">
        <v>44</v>
      </c>
      <c r="E12" s="79">
        <f t="shared" si="0"/>
        <v>63.8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 t="e">
        <f t="shared" si="1"/>
        <v>#DIV/0!</v>
      </c>
    </row>
    <row r="13" spans="1:16" x14ac:dyDescent="0.25">
      <c r="A13" s="108"/>
      <c r="B13" s="28" t="s">
        <v>276</v>
      </c>
      <c r="C13" s="34">
        <v>145</v>
      </c>
      <c r="D13" s="36">
        <v>23</v>
      </c>
      <c r="E13" s="79">
        <f t="shared" si="0"/>
        <v>33.35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 t="e">
        <f t="shared" si="1"/>
        <v>#DIV/0!</v>
      </c>
    </row>
    <row r="14" spans="1:16" x14ac:dyDescent="0.2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" t="e">
        <f t="shared" si="1"/>
        <v>#DIV/0!</v>
      </c>
    </row>
    <row r="15" spans="1:16" x14ac:dyDescent="0.25">
      <c r="A15" s="120" t="s">
        <v>11</v>
      </c>
      <c r="B15" s="16" t="s">
        <v>240</v>
      </c>
      <c r="C15" s="42">
        <v>98</v>
      </c>
      <c r="D15" s="36">
        <v>9</v>
      </c>
      <c r="E15" s="79">
        <f t="shared" si="0"/>
        <v>8.82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 t="e">
        <f t="shared" si="1"/>
        <v>#DIV/0!</v>
      </c>
    </row>
    <row r="16" spans="1:16" x14ac:dyDescent="0.25">
      <c r="A16" s="121"/>
      <c r="B16" s="3" t="s">
        <v>272</v>
      </c>
      <c r="C16" s="42">
        <v>98</v>
      </c>
      <c r="D16" s="36">
        <v>74</v>
      </c>
      <c r="E16" s="79">
        <f t="shared" si="0"/>
        <v>72.52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 t="e">
        <f t="shared" si="1"/>
        <v>#DIV/0!</v>
      </c>
    </row>
    <row r="17" spans="1:16" x14ac:dyDescent="0.25">
      <c r="A17" s="121"/>
      <c r="B17" s="16" t="s">
        <v>243</v>
      </c>
      <c r="C17" s="42">
        <v>98</v>
      </c>
      <c r="D17" s="36">
        <v>7</v>
      </c>
      <c r="E17" s="79">
        <f t="shared" si="0"/>
        <v>6.86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 t="e">
        <f t="shared" si="1"/>
        <v>#DIV/0!</v>
      </c>
    </row>
    <row r="18" spans="1:16" x14ac:dyDescent="0.25">
      <c r="A18" s="122"/>
      <c r="B18" s="17" t="s">
        <v>241</v>
      </c>
      <c r="C18" s="42">
        <v>98</v>
      </c>
      <c r="D18" s="36">
        <v>10</v>
      </c>
      <c r="E18" s="79">
        <f t="shared" si="0"/>
        <v>9.8000000000000007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 t="e">
        <f t="shared" si="1"/>
        <v>#DIV/0!</v>
      </c>
    </row>
    <row r="19" spans="1:16" x14ac:dyDescent="0.25">
      <c r="A19" s="92"/>
      <c r="B19" s="93"/>
      <c r="C19" s="93"/>
      <c r="D19" s="93"/>
      <c r="E19" s="79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2" t="e">
        <f t="shared" si="1"/>
        <v>#DIV/0!</v>
      </c>
    </row>
    <row r="20" spans="1:16" x14ac:dyDescent="0.25">
      <c r="A20" s="104" t="s">
        <v>290</v>
      </c>
      <c r="B20" s="28" t="s">
        <v>285</v>
      </c>
      <c r="C20" s="7">
        <v>118</v>
      </c>
      <c r="D20" s="40">
        <v>22</v>
      </c>
      <c r="E20" s="79">
        <f t="shared" si="0"/>
        <v>25.96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 t="e">
        <f t="shared" si="1"/>
        <v>#DIV/0!</v>
      </c>
    </row>
    <row r="21" spans="1:16" x14ac:dyDescent="0.25">
      <c r="A21" s="104"/>
      <c r="B21" s="3" t="s">
        <v>272</v>
      </c>
      <c r="C21" s="7">
        <v>118</v>
      </c>
      <c r="D21" s="40">
        <v>56</v>
      </c>
      <c r="E21" s="79">
        <f t="shared" si="0"/>
        <v>66.08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 t="e">
        <f t="shared" si="1"/>
        <v>#DIV/0!</v>
      </c>
    </row>
    <row r="22" spans="1:16" x14ac:dyDescent="0.25">
      <c r="A22" s="104"/>
      <c r="B22" s="17" t="s">
        <v>240</v>
      </c>
      <c r="C22" s="7">
        <v>118</v>
      </c>
      <c r="D22" s="40">
        <v>11</v>
      </c>
      <c r="E22" s="79">
        <f t="shared" si="0"/>
        <v>12.98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 t="e">
        <f t="shared" si="1"/>
        <v>#DIV/0!</v>
      </c>
    </row>
    <row r="23" spans="1:16" x14ac:dyDescent="0.25">
      <c r="A23" s="104"/>
      <c r="B23" s="28" t="s">
        <v>298</v>
      </c>
      <c r="C23" s="7">
        <v>118</v>
      </c>
      <c r="D23" s="40">
        <v>11</v>
      </c>
      <c r="E23" s="79">
        <f t="shared" si="0"/>
        <v>12.98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 t="e">
        <f t="shared" si="1"/>
        <v>#DIV/0!</v>
      </c>
    </row>
  </sheetData>
  <mergeCells count="10">
    <mergeCell ref="A6:A8"/>
    <mergeCell ref="A10:A13"/>
    <mergeCell ref="A15:A18"/>
    <mergeCell ref="A20:A23"/>
    <mergeCell ref="A4:A5"/>
    <mergeCell ref="B4:B5"/>
    <mergeCell ref="C4:C5"/>
    <mergeCell ref="D4:D5"/>
    <mergeCell ref="E4:E5"/>
    <mergeCell ref="F4:P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5BCE-730B-491A-AE1C-095F0C3B973E}">
  <dimension ref="A1:G87"/>
  <sheetViews>
    <sheetView workbookViewId="0">
      <selection activeCell="H6" sqref="H6"/>
    </sheetView>
  </sheetViews>
  <sheetFormatPr defaultRowHeight="15" x14ac:dyDescent="0.25"/>
  <cols>
    <col min="1" max="1" width="8.85546875" style="6"/>
    <col min="2" max="2" width="22.28515625" style="5" customWidth="1"/>
    <col min="3" max="3" width="22.28515625" style="6" customWidth="1"/>
    <col min="4" max="4" width="25.140625" style="5" customWidth="1"/>
  </cols>
  <sheetData>
    <row r="1" spans="1:7" x14ac:dyDescent="0.25">
      <c r="A1" s="2" t="s">
        <v>0</v>
      </c>
      <c r="B1" s="2" t="s">
        <v>50</v>
      </c>
      <c r="C1" s="25" t="s">
        <v>49</v>
      </c>
      <c r="D1" s="1" t="s">
        <v>79</v>
      </c>
      <c r="G1" t="s">
        <v>287</v>
      </c>
    </row>
    <row r="2" spans="1:7" x14ac:dyDescent="0.25">
      <c r="A2" s="2">
        <v>1</v>
      </c>
      <c r="B2" s="2" t="s">
        <v>35</v>
      </c>
      <c r="C2" s="25" t="s">
        <v>20</v>
      </c>
      <c r="D2" s="1" t="s">
        <v>80</v>
      </c>
      <c r="E2">
        <f>D2-12.5</f>
        <v>49.32</v>
      </c>
      <c r="F2">
        <f>B2-D2</f>
        <v>13.779999999999994</v>
      </c>
      <c r="G2" s="67">
        <f>F2*100/B2</f>
        <v>18.227513227513221</v>
      </c>
    </row>
    <row r="3" spans="1:7" x14ac:dyDescent="0.25">
      <c r="A3" s="2">
        <v>2</v>
      </c>
      <c r="B3" s="2" t="s">
        <v>51</v>
      </c>
      <c r="C3" s="25" t="s">
        <v>22</v>
      </c>
      <c r="D3" s="1" t="s">
        <v>81</v>
      </c>
      <c r="E3">
        <f t="shared" ref="E3:E66" si="0">D3-12.5</f>
        <v>69.08</v>
      </c>
      <c r="F3">
        <f t="shared" ref="F3:F66" si="1">B3-D3</f>
        <v>18.320000000000007</v>
      </c>
      <c r="G3" s="67">
        <f t="shared" ref="G3:G66" si="2">F3*100/B3</f>
        <v>18.338338338338342</v>
      </c>
    </row>
    <row r="4" spans="1:7" x14ac:dyDescent="0.25">
      <c r="A4" s="2">
        <v>3</v>
      </c>
      <c r="B4" s="2" t="s">
        <v>52</v>
      </c>
      <c r="C4" s="25" t="s">
        <v>23</v>
      </c>
      <c r="D4" s="1" t="s">
        <v>82</v>
      </c>
      <c r="E4">
        <f t="shared" si="0"/>
        <v>61.44</v>
      </c>
      <c r="F4">
        <f t="shared" si="1"/>
        <v>18.11</v>
      </c>
      <c r="G4" s="67">
        <f t="shared" si="2"/>
        <v>19.674090168386748</v>
      </c>
    </row>
    <row r="5" spans="1:7" x14ac:dyDescent="0.25">
      <c r="A5" s="2">
        <v>4</v>
      </c>
      <c r="B5" s="2" t="s">
        <v>53</v>
      </c>
      <c r="C5" s="25" t="s">
        <v>24</v>
      </c>
      <c r="D5" s="1" t="s">
        <v>83</v>
      </c>
      <c r="E5">
        <f t="shared" si="0"/>
        <v>67.319999999999993</v>
      </c>
      <c r="F5">
        <f t="shared" si="1"/>
        <v>20.03</v>
      </c>
      <c r="G5" s="67">
        <f t="shared" si="2"/>
        <v>20.060090135202806</v>
      </c>
    </row>
    <row r="6" spans="1:7" x14ac:dyDescent="0.25">
      <c r="A6" s="2">
        <v>5</v>
      </c>
      <c r="B6" s="2" t="s">
        <v>54</v>
      </c>
      <c r="C6" s="25" t="s">
        <v>25</v>
      </c>
      <c r="D6" s="1" t="s">
        <v>84</v>
      </c>
      <c r="E6">
        <f t="shared" si="0"/>
        <v>59.959999999999994</v>
      </c>
      <c r="F6">
        <f t="shared" si="1"/>
        <v>15.39</v>
      </c>
      <c r="G6" s="67">
        <f t="shared" si="2"/>
        <v>17.518497438816166</v>
      </c>
    </row>
    <row r="7" spans="1:7" x14ac:dyDescent="0.25">
      <c r="A7" s="2">
        <v>6</v>
      </c>
      <c r="B7" s="2" t="s">
        <v>55</v>
      </c>
      <c r="C7" s="25" t="s">
        <v>26</v>
      </c>
      <c r="D7" s="1" t="s">
        <v>85</v>
      </c>
      <c r="E7">
        <f t="shared" si="0"/>
        <v>65.58</v>
      </c>
      <c r="F7">
        <f t="shared" si="1"/>
        <v>18.72</v>
      </c>
      <c r="G7" s="67">
        <f t="shared" si="2"/>
        <v>19.338842975206614</v>
      </c>
    </row>
    <row r="8" spans="1:7" x14ac:dyDescent="0.25">
      <c r="A8" s="2">
        <v>7</v>
      </c>
      <c r="B8" s="2" t="s">
        <v>56</v>
      </c>
      <c r="C8" s="25" t="s">
        <v>27</v>
      </c>
      <c r="D8" s="1" t="s">
        <v>86</v>
      </c>
      <c r="E8">
        <f t="shared" si="0"/>
        <v>47.4</v>
      </c>
      <c r="F8">
        <f t="shared" si="1"/>
        <v>22.699999999999996</v>
      </c>
      <c r="G8" s="67">
        <f t="shared" si="2"/>
        <v>27.481840193704596</v>
      </c>
    </row>
    <row r="9" spans="1:7" x14ac:dyDescent="0.25">
      <c r="A9" s="2">
        <v>8</v>
      </c>
      <c r="B9" s="2" t="s">
        <v>57</v>
      </c>
      <c r="C9" s="25" t="s">
        <v>28</v>
      </c>
      <c r="D9" s="1" t="s">
        <v>87</v>
      </c>
      <c r="E9">
        <f t="shared" si="0"/>
        <v>61.94</v>
      </c>
      <c r="F9">
        <f t="shared" si="1"/>
        <v>20.010000000000005</v>
      </c>
      <c r="G9" s="67">
        <f t="shared" si="2"/>
        <v>21.18581259925887</v>
      </c>
    </row>
    <row r="10" spans="1:7" x14ac:dyDescent="0.25">
      <c r="A10" s="2">
        <v>9</v>
      </c>
      <c r="B10" s="2" t="s">
        <v>58</v>
      </c>
      <c r="C10" s="25" t="s">
        <v>29</v>
      </c>
      <c r="D10" s="1" t="s">
        <v>88</v>
      </c>
      <c r="E10">
        <f t="shared" si="0"/>
        <v>59.34</v>
      </c>
      <c r="F10">
        <f t="shared" si="1"/>
        <v>17.560000000000002</v>
      </c>
      <c r="G10" s="67">
        <f t="shared" si="2"/>
        <v>19.6420581655481</v>
      </c>
    </row>
    <row r="11" spans="1:7" x14ac:dyDescent="0.25">
      <c r="A11" s="2">
        <v>10</v>
      </c>
      <c r="B11" s="2" t="s">
        <v>26</v>
      </c>
      <c r="C11" s="25" t="s">
        <v>30</v>
      </c>
      <c r="D11" s="1" t="s">
        <v>89</v>
      </c>
      <c r="E11">
        <f t="shared" si="0"/>
        <v>52.459999999999994</v>
      </c>
      <c r="F11">
        <f t="shared" si="1"/>
        <v>19.490000000000009</v>
      </c>
      <c r="G11" s="67">
        <f t="shared" si="2"/>
        <v>23.078744819419786</v>
      </c>
    </row>
    <row r="12" spans="1:7" x14ac:dyDescent="0.25">
      <c r="A12" s="2">
        <v>11</v>
      </c>
      <c r="B12" s="2" t="s">
        <v>59</v>
      </c>
      <c r="C12" s="25" t="s">
        <v>21</v>
      </c>
      <c r="D12" s="1" t="s">
        <v>90</v>
      </c>
      <c r="E12">
        <f t="shared" si="0"/>
        <v>48.26</v>
      </c>
      <c r="F12">
        <f t="shared" si="1"/>
        <v>15.04</v>
      </c>
      <c r="G12" s="67">
        <f t="shared" si="2"/>
        <v>19.841688654353561</v>
      </c>
    </row>
    <row r="13" spans="1:7" x14ac:dyDescent="0.25">
      <c r="A13" s="2">
        <v>12</v>
      </c>
      <c r="B13" s="2" t="s">
        <v>60</v>
      </c>
      <c r="C13" s="25" t="s">
        <v>15</v>
      </c>
      <c r="D13" s="1" t="s">
        <v>91</v>
      </c>
      <c r="E13">
        <f t="shared" si="0"/>
        <v>53.5</v>
      </c>
      <c r="F13">
        <f t="shared" si="1"/>
        <v>15.099999999999994</v>
      </c>
      <c r="G13" s="67">
        <f t="shared" si="2"/>
        <v>18.61898890258939</v>
      </c>
    </row>
    <row r="14" spans="1:7" x14ac:dyDescent="0.25">
      <c r="A14" s="2">
        <v>13</v>
      </c>
      <c r="B14" s="2" t="s">
        <v>61</v>
      </c>
      <c r="C14" s="25" t="s">
        <v>31</v>
      </c>
      <c r="D14" s="1" t="s">
        <v>92</v>
      </c>
      <c r="E14">
        <f t="shared" si="0"/>
        <v>56</v>
      </c>
      <c r="F14">
        <f t="shared" si="1"/>
        <v>19.849999999999994</v>
      </c>
      <c r="G14" s="67">
        <f t="shared" si="2"/>
        <v>22.467458970005655</v>
      </c>
    </row>
    <row r="15" spans="1:7" x14ac:dyDescent="0.25">
      <c r="A15" s="2">
        <v>14</v>
      </c>
      <c r="B15" s="2" t="s">
        <v>62</v>
      </c>
      <c r="C15" s="25" t="s">
        <v>32</v>
      </c>
      <c r="D15" s="1" t="s">
        <v>93</v>
      </c>
      <c r="E15">
        <f t="shared" si="0"/>
        <v>64.16</v>
      </c>
      <c r="F15">
        <f t="shared" si="1"/>
        <v>19.39</v>
      </c>
      <c r="G15" s="67">
        <f t="shared" si="2"/>
        <v>20.187402394586154</v>
      </c>
    </row>
    <row r="16" spans="1:7" x14ac:dyDescent="0.25">
      <c r="A16" s="2">
        <v>15</v>
      </c>
      <c r="B16" s="2" t="s">
        <v>63</v>
      </c>
      <c r="C16" s="25" t="s">
        <v>33</v>
      </c>
      <c r="D16" s="1" t="s">
        <v>94</v>
      </c>
      <c r="E16">
        <f t="shared" si="0"/>
        <v>66.42</v>
      </c>
      <c r="F16">
        <f t="shared" si="1"/>
        <v>18.730000000000004</v>
      </c>
      <c r="G16" s="67">
        <f t="shared" si="2"/>
        <v>19.180747567844346</v>
      </c>
    </row>
    <row r="17" spans="1:7" x14ac:dyDescent="0.25">
      <c r="A17" s="2">
        <v>16</v>
      </c>
      <c r="B17" s="2" t="s">
        <v>64</v>
      </c>
      <c r="C17" s="25" t="s">
        <v>34</v>
      </c>
      <c r="D17" s="1" t="s">
        <v>95</v>
      </c>
      <c r="E17">
        <f t="shared" si="0"/>
        <v>51.739999999999995</v>
      </c>
      <c r="F17">
        <f t="shared" si="1"/>
        <v>14.310000000000002</v>
      </c>
      <c r="G17" s="67">
        <f t="shared" si="2"/>
        <v>18.217695735200511</v>
      </c>
    </row>
    <row r="18" spans="1:7" x14ac:dyDescent="0.25">
      <c r="A18" s="2">
        <v>17</v>
      </c>
      <c r="B18" s="2" t="s">
        <v>65</v>
      </c>
      <c r="C18" s="25" t="s">
        <v>35</v>
      </c>
      <c r="D18" s="1" t="s">
        <v>96</v>
      </c>
      <c r="E18">
        <f t="shared" si="0"/>
        <v>60.400000000000006</v>
      </c>
      <c r="F18">
        <f t="shared" si="1"/>
        <v>15.5</v>
      </c>
      <c r="G18" s="67">
        <f t="shared" si="2"/>
        <v>17.533936651583709</v>
      </c>
    </row>
    <row r="19" spans="1:7" x14ac:dyDescent="0.25">
      <c r="A19" s="2">
        <v>18</v>
      </c>
      <c r="B19" s="2" t="s">
        <v>66</v>
      </c>
      <c r="C19" s="25" t="s">
        <v>36</v>
      </c>
      <c r="D19" s="1" t="s">
        <v>97</v>
      </c>
      <c r="E19">
        <f t="shared" si="0"/>
        <v>52.260000000000005</v>
      </c>
      <c r="F19">
        <f t="shared" si="1"/>
        <v>13.189999999999998</v>
      </c>
      <c r="G19" s="67">
        <f t="shared" si="2"/>
        <v>16.92110327132777</v>
      </c>
    </row>
    <row r="20" spans="1:7" x14ac:dyDescent="0.25">
      <c r="A20" s="2">
        <v>19</v>
      </c>
      <c r="B20" s="2" t="s">
        <v>67</v>
      </c>
      <c r="C20" s="25" t="s">
        <v>37</v>
      </c>
      <c r="D20" s="1" t="s">
        <v>98</v>
      </c>
      <c r="E20">
        <f t="shared" si="0"/>
        <v>65.08</v>
      </c>
      <c r="F20">
        <f t="shared" si="1"/>
        <v>16.920000000000002</v>
      </c>
      <c r="G20" s="67">
        <f t="shared" si="2"/>
        <v>17.904761904761909</v>
      </c>
    </row>
    <row r="21" spans="1:7" x14ac:dyDescent="0.25">
      <c r="A21" s="2">
        <v>20</v>
      </c>
      <c r="B21" s="2" t="s">
        <v>68</v>
      </c>
      <c r="C21" s="25" t="s">
        <v>38</v>
      </c>
      <c r="D21" s="1" t="s">
        <v>99</v>
      </c>
      <c r="E21">
        <f t="shared" si="0"/>
        <v>70.28</v>
      </c>
      <c r="F21">
        <f t="shared" si="1"/>
        <v>14.719999999999999</v>
      </c>
      <c r="G21" s="67">
        <f t="shared" si="2"/>
        <v>15.097435897435897</v>
      </c>
    </row>
    <row r="22" spans="1:7" x14ac:dyDescent="0.25">
      <c r="A22" s="2">
        <v>21</v>
      </c>
      <c r="B22" s="2" t="s">
        <v>69</v>
      </c>
      <c r="C22" s="25" t="s">
        <v>39</v>
      </c>
      <c r="D22" s="1" t="s">
        <v>100</v>
      </c>
      <c r="E22">
        <f t="shared" si="0"/>
        <v>68.040000000000006</v>
      </c>
      <c r="F22">
        <f t="shared" si="1"/>
        <v>13.809999999999988</v>
      </c>
      <c r="G22" s="67">
        <f t="shared" si="2"/>
        <v>14.636989931107568</v>
      </c>
    </row>
    <row r="23" spans="1:7" x14ac:dyDescent="0.25">
      <c r="A23" s="2">
        <v>22</v>
      </c>
      <c r="B23" s="2" t="s">
        <v>70</v>
      </c>
      <c r="C23" s="25" t="s">
        <v>40</v>
      </c>
      <c r="D23" s="1" t="s">
        <v>109</v>
      </c>
      <c r="E23">
        <f t="shared" si="0"/>
        <v>59.900000000000006</v>
      </c>
      <c r="F23">
        <f t="shared" si="1"/>
        <v>12.099999999999994</v>
      </c>
      <c r="G23" s="67">
        <f t="shared" si="2"/>
        <v>14.319526627218929</v>
      </c>
    </row>
    <row r="24" spans="1:7" x14ac:dyDescent="0.25">
      <c r="A24" s="2">
        <v>23</v>
      </c>
      <c r="B24" s="2" t="s">
        <v>71</v>
      </c>
      <c r="C24" s="25" t="s">
        <v>41</v>
      </c>
      <c r="D24" s="1" t="s">
        <v>108</v>
      </c>
      <c r="E24">
        <f t="shared" si="0"/>
        <v>59.099999999999994</v>
      </c>
      <c r="F24">
        <f t="shared" si="1"/>
        <v>11.950000000000003</v>
      </c>
      <c r="G24" s="67">
        <f t="shared" si="2"/>
        <v>14.302812687013768</v>
      </c>
    </row>
    <row r="25" spans="1:7" x14ac:dyDescent="0.25">
      <c r="A25" s="2">
        <v>24</v>
      </c>
      <c r="B25" s="2" t="s">
        <v>72</v>
      </c>
      <c r="C25" s="25" t="s">
        <v>42</v>
      </c>
      <c r="D25" s="1" t="s">
        <v>107</v>
      </c>
      <c r="E25">
        <f t="shared" si="0"/>
        <v>62.7</v>
      </c>
      <c r="F25">
        <f t="shared" si="1"/>
        <v>12.849999999999994</v>
      </c>
      <c r="G25" s="67">
        <f t="shared" si="2"/>
        <v>14.593980692788184</v>
      </c>
    </row>
    <row r="26" spans="1:7" x14ac:dyDescent="0.25">
      <c r="A26" s="2">
        <v>25</v>
      </c>
      <c r="B26" s="2" t="s">
        <v>73</v>
      </c>
      <c r="C26" s="25" t="s">
        <v>43</v>
      </c>
      <c r="D26" s="1" t="s">
        <v>106</v>
      </c>
      <c r="E26">
        <f t="shared" si="0"/>
        <v>44.44</v>
      </c>
      <c r="F26">
        <f t="shared" si="1"/>
        <v>14.010000000000005</v>
      </c>
      <c r="G26" s="67">
        <f t="shared" si="2"/>
        <v>19.746300211416496</v>
      </c>
    </row>
    <row r="27" spans="1:7" x14ac:dyDescent="0.25">
      <c r="A27" s="2">
        <v>26</v>
      </c>
      <c r="B27" s="2" t="s">
        <v>74</v>
      </c>
      <c r="C27" s="25" t="s">
        <v>44</v>
      </c>
      <c r="D27" s="1" t="s">
        <v>105</v>
      </c>
      <c r="E27">
        <f t="shared" si="0"/>
        <v>64.56</v>
      </c>
      <c r="F27">
        <f t="shared" si="1"/>
        <v>14.289999999999992</v>
      </c>
      <c r="G27" s="67">
        <f t="shared" si="2"/>
        <v>15.6431308155446</v>
      </c>
    </row>
    <row r="28" spans="1:7" x14ac:dyDescent="0.25">
      <c r="A28" s="2">
        <v>27</v>
      </c>
      <c r="B28" s="2" t="s">
        <v>75</v>
      </c>
      <c r="C28" s="25" t="s">
        <v>45</v>
      </c>
      <c r="D28" s="1" t="s">
        <v>104</v>
      </c>
      <c r="E28">
        <f t="shared" si="0"/>
        <v>68.12</v>
      </c>
      <c r="F28">
        <f t="shared" si="1"/>
        <v>15.829999999999998</v>
      </c>
      <c r="G28" s="67">
        <f t="shared" si="2"/>
        <v>16.412649040953859</v>
      </c>
    </row>
    <row r="29" spans="1:7" x14ac:dyDescent="0.25">
      <c r="A29" s="2">
        <v>28</v>
      </c>
      <c r="B29" s="2" t="s">
        <v>76</v>
      </c>
      <c r="C29" s="25" t="s">
        <v>46</v>
      </c>
      <c r="D29" s="1" t="s">
        <v>103</v>
      </c>
      <c r="E29">
        <f t="shared" si="0"/>
        <v>61.28</v>
      </c>
      <c r="F29">
        <f t="shared" si="1"/>
        <v>17.069999999999993</v>
      </c>
      <c r="G29" s="67">
        <f t="shared" si="2"/>
        <v>18.789212988442483</v>
      </c>
    </row>
    <row r="30" spans="1:7" x14ac:dyDescent="0.25">
      <c r="A30" s="2">
        <v>29</v>
      </c>
      <c r="B30" s="2" t="s">
        <v>77</v>
      </c>
      <c r="C30" s="25" t="s">
        <v>47</v>
      </c>
      <c r="D30" s="1" t="s">
        <v>102</v>
      </c>
      <c r="E30">
        <f t="shared" si="0"/>
        <v>62.3</v>
      </c>
      <c r="F30">
        <f t="shared" si="1"/>
        <v>14.700000000000003</v>
      </c>
      <c r="G30" s="67">
        <f t="shared" si="2"/>
        <v>16.424581005586596</v>
      </c>
    </row>
    <row r="31" spans="1:7" x14ac:dyDescent="0.25">
      <c r="A31" s="2">
        <v>30</v>
      </c>
      <c r="B31" s="2" t="s">
        <v>78</v>
      </c>
      <c r="C31" s="25" t="s">
        <v>48</v>
      </c>
      <c r="D31" s="1" t="s">
        <v>101</v>
      </c>
      <c r="E31">
        <f t="shared" si="0"/>
        <v>56.459999999999994</v>
      </c>
      <c r="F31">
        <f t="shared" si="1"/>
        <v>13.340000000000003</v>
      </c>
      <c r="G31" s="67">
        <f t="shared" si="2"/>
        <v>16.208991494532206</v>
      </c>
    </row>
    <row r="32" spans="1:7" x14ac:dyDescent="0.25">
      <c r="A32" s="23"/>
      <c r="B32" s="24"/>
      <c r="C32" s="23"/>
      <c r="D32" s="24"/>
      <c r="E32">
        <f t="shared" si="0"/>
        <v>-12.5</v>
      </c>
      <c r="F32">
        <f t="shared" si="1"/>
        <v>0</v>
      </c>
      <c r="G32" s="67" t="e">
        <f t="shared" si="2"/>
        <v>#DIV/0!</v>
      </c>
    </row>
    <row r="33" spans="1:7" x14ac:dyDescent="0.25">
      <c r="A33" s="2">
        <v>31</v>
      </c>
      <c r="B33" s="1" t="s">
        <v>115</v>
      </c>
      <c r="C33" s="26"/>
      <c r="D33" s="1" t="s">
        <v>133</v>
      </c>
      <c r="E33">
        <f t="shared" si="0"/>
        <v>48.1</v>
      </c>
      <c r="F33">
        <f t="shared" si="1"/>
        <v>10.270000000000003</v>
      </c>
      <c r="G33" s="67">
        <f t="shared" si="2"/>
        <v>14.491322139127982</v>
      </c>
    </row>
    <row r="34" spans="1:7" x14ac:dyDescent="0.25">
      <c r="A34" s="2">
        <v>32</v>
      </c>
      <c r="B34" s="1" t="s">
        <v>116</v>
      </c>
      <c r="C34" s="26"/>
      <c r="D34" s="1" t="s">
        <v>134</v>
      </c>
      <c r="E34">
        <f t="shared" si="0"/>
        <v>63.5</v>
      </c>
      <c r="F34">
        <f t="shared" si="1"/>
        <v>14.269999999999996</v>
      </c>
      <c r="G34" s="67">
        <f t="shared" si="2"/>
        <v>15.808131162069342</v>
      </c>
    </row>
    <row r="35" spans="1:7" x14ac:dyDescent="0.25">
      <c r="A35" s="2">
        <v>33</v>
      </c>
      <c r="B35" s="1" t="s">
        <v>117</v>
      </c>
      <c r="C35" s="26"/>
      <c r="D35" s="1" t="s">
        <v>135</v>
      </c>
      <c r="E35">
        <f t="shared" si="0"/>
        <v>67.75</v>
      </c>
      <c r="F35">
        <f t="shared" si="1"/>
        <v>18.920000000000002</v>
      </c>
      <c r="G35" s="67">
        <f t="shared" si="2"/>
        <v>19.078350307552689</v>
      </c>
    </row>
    <row r="36" spans="1:7" x14ac:dyDescent="0.25">
      <c r="A36" s="2">
        <v>34</v>
      </c>
      <c r="B36" s="1" t="s">
        <v>118</v>
      </c>
      <c r="C36" s="26"/>
      <c r="D36" s="1" t="s">
        <v>136</v>
      </c>
      <c r="E36">
        <f t="shared" si="0"/>
        <v>74.75</v>
      </c>
      <c r="F36">
        <f t="shared" si="1"/>
        <v>12.689999999999998</v>
      </c>
      <c r="G36" s="67">
        <f t="shared" si="2"/>
        <v>12.697618571142684</v>
      </c>
    </row>
    <row r="37" spans="1:7" x14ac:dyDescent="0.25">
      <c r="A37" s="2">
        <v>35</v>
      </c>
      <c r="B37" s="1" t="s">
        <v>119</v>
      </c>
      <c r="C37" s="26"/>
      <c r="D37" s="1" t="s">
        <v>137</v>
      </c>
      <c r="E37">
        <f t="shared" si="0"/>
        <v>75.099999999999994</v>
      </c>
      <c r="F37">
        <f t="shared" si="1"/>
        <v>13.950000000000003</v>
      </c>
      <c r="G37" s="67">
        <f t="shared" si="2"/>
        <v>13.737075332348599</v>
      </c>
    </row>
    <row r="38" spans="1:7" x14ac:dyDescent="0.25">
      <c r="A38" s="2">
        <v>36</v>
      </c>
      <c r="B38" s="1" t="s">
        <v>120</v>
      </c>
      <c r="C38" s="26"/>
      <c r="D38" s="1" t="s">
        <v>138</v>
      </c>
      <c r="E38">
        <f t="shared" si="0"/>
        <v>63.7</v>
      </c>
      <c r="F38">
        <f t="shared" si="1"/>
        <v>15.349999999999994</v>
      </c>
      <c r="G38" s="67">
        <f t="shared" si="2"/>
        <v>16.76679410158383</v>
      </c>
    </row>
    <row r="39" spans="1:7" x14ac:dyDescent="0.25">
      <c r="A39" s="2">
        <f>A38+1</f>
        <v>37</v>
      </c>
      <c r="B39" s="1" t="s">
        <v>121</v>
      </c>
      <c r="C39" s="26"/>
      <c r="D39" s="1" t="s">
        <v>139</v>
      </c>
      <c r="E39">
        <f t="shared" si="0"/>
        <v>86.55</v>
      </c>
      <c r="F39">
        <f t="shared" si="1"/>
        <v>12.25</v>
      </c>
      <c r="G39" s="67">
        <f t="shared" si="2"/>
        <v>11.0062893081761</v>
      </c>
    </row>
    <row r="40" spans="1:7" x14ac:dyDescent="0.25">
      <c r="A40" s="2">
        <f t="shared" ref="A40:A50" si="3">A39+1</f>
        <v>38</v>
      </c>
      <c r="B40" s="1" t="s">
        <v>122</v>
      </c>
      <c r="C40" s="26"/>
      <c r="D40" s="1" t="s">
        <v>140</v>
      </c>
      <c r="E40">
        <f t="shared" si="0"/>
        <v>92.3</v>
      </c>
      <c r="F40">
        <f t="shared" si="1"/>
        <v>14.180000000000007</v>
      </c>
      <c r="G40" s="67">
        <f t="shared" si="2"/>
        <v>11.917969406622968</v>
      </c>
    </row>
    <row r="41" spans="1:7" x14ac:dyDescent="0.25">
      <c r="A41" s="2">
        <f t="shared" si="3"/>
        <v>39</v>
      </c>
      <c r="B41" s="1" t="s">
        <v>123</v>
      </c>
      <c r="C41" s="26"/>
      <c r="D41" s="1" t="s">
        <v>141</v>
      </c>
      <c r="E41">
        <f t="shared" si="0"/>
        <v>83.4</v>
      </c>
      <c r="F41">
        <f t="shared" si="1"/>
        <v>14.280000000000001</v>
      </c>
      <c r="G41" s="67">
        <f t="shared" si="2"/>
        <v>12.960609911054638</v>
      </c>
    </row>
    <row r="42" spans="1:7" x14ac:dyDescent="0.25">
      <c r="A42" s="2">
        <f t="shared" si="3"/>
        <v>40</v>
      </c>
      <c r="B42" s="1" t="s">
        <v>124</v>
      </c>
      <c r="C42" s="26"/>
      <c r="D42" s="1" t="s">
        <v>142</v>
      </c>
      <c r="E42">
        <f t="shared" si="0"/>
        <v>83.1</v>
      </c>
      <c r="F42">
        <f t="shared" si="1"/>
        <v>13.800000000000011</v>
      </c>
      <c r="G42" s="67">
        <f t="shared" si="2"/>
        <v>12.614259597806225</v>
      </c>
    </row>
    <row r="43" spans="1:7" x14ac:dyDescent="0.25">
      <c r="A43" s="2">
        <f t="shared" si="3"/>
        <v>41</v>
      </c>
      <c r="B43" s="1" t="s">
        <v>125</v>
      </c>
      <c r="C43" s="26"/>
      <c r="D43" s="1" t="s">
        <v>69</v>
      </c>
      <c r="E43">
        <f t="shared" si="0"/>
        <v>81.849999999999994</v>
      </c>
      <c r="F43">
        <f t="shared" si="1"/>
        <v>15.120000000000005</v>
      </c>
      <c r="G43" s="67">
        <f t="shared" si="2"/>
        <v>13.812003288572216</v>
      </c>
    </row>
    <row r="44" spans="1:7" x14ac:dyDescent="0.25">
      <c r="A44" s="2">
        <f t="shared" si="3"/>
        <v>42</v>
      </c>
      <c r="B44" s="1" t="s">
        <v>126</v>
      </c>
      <c r="C44" s="26"/>
      <c r="D44" s="1" t="s">
        <v>143</v>
      </c>
      <c r="E44">
        <f t="shared" si="0"/>
        <v>78.05</v>
      </c>
      <c r="F44">
        <f t="shared" si="1"/>
        <v>16.560000000000002</v>
      </c>
      <c r="G44" s="67">
        <f t="shared" si="2"/>
        <v>15.460741293996827</v>
      </c>
    </row>
    <row r="45" spans="1:7" x14ac:dyDescent="0.25">
      <c r="A45" s="2">
        <f t="shared" si="3"/>
        <v>43</v>
      </c>
      <c r="B45" s="1" t="s">
        <v>127</v>
      </c>
      <c r="C45" s="26"/>
      <c r="D45" s="1" t="s">
        <v>144</v>
      </c>
      <c r="E45">
        <f t="shared" si="0"/>
        <v>77.349999999999994</v>
      </c>
      <c r="F45">
        <f t="shared" si="1"/>
        <v>12.490000000000009</v>
      </c>
      <c r="G45" s="67">
        <f t="shared" si="2"/>
        <v>12.204416650381091</v>
      </c>
    </row>
    <row r="46" spans="1:7" x14ac:dyDescent="0.25">
      <c r="A46" s="2">
        <f t="shared" si="3"/>
        <v>44</v>
      </c>
      <c r="B46" s="1" t="s">
        <v>128</v>
      </c>
      <c r="C46" s="26"/>
      <c r="D46" s="1" t="s">
        <v>145</v>
      </c>
      <c r="E46">
        <f t="shared" si="0"/>
        <v>91.7</v>
      </c>
      <c r="F46">
        <f t="shared" si="1"/>
        <v>15.969999999999999</v>
      </c>
      <c r="G46" s="67">
        <f t="shared" si="2"/>
        <v>13.289506532412416</v>
      </c>
    </row>
    <row r="47" spans="1:7" x14ac:dyDescent="0.25">
      <c r="A47" s="2">
        <f t="shared" si="3"/>
        <v>45</v>
      </c>
      <c r="B47" s="1" t="s">
        <v>129</v>
      </c>
      <c r="C47" s="26"/>
      <c r="D47" s="1" t="s">
        <v>146</v>
      </c>
      <c r="E47">
        <f t="shared" si="0"/>
        <v>88.4</v>
      </c>
      <c r="F47">
        <f t="shared" si="1"/>
        <v>19.799999999999997</v>
      </c>
      <c r="G47" s="67">
        <f t="shared" si="2"/>
        <v>16.404308202154098</v>
      </c>
    </row>
    <row r="48" spans="1:7" x14ac:dyDescent="0.25">
      <c r="A48" s="2">
        <f t="shared" si="3"/>
        <v>46</v>
      </c>
      <c r="B48" s="1" t="s">
        <v>130</v>
      </c>
      <c r="C48" s="26"/>
      <c r="D48" s="1" t="s">
        <v>147</v>
      </c>
      <c r="E48">
        <f t="shared" si="0"/>
        <v>79.45</v>
      </c>
      <c r="F48">
        <f t="shared" si="1"/>
        <v>13.409999999999997</v>
      </c>
      <c r="G48" s="67">
        <f t="shared" si="2"/>
        <v>12.727790432801818</v>
      </c>
    </row>
    <row r="49" spans="1:7" x14ac:dyDescent="0.25">
      <c r="A49" s="2">
        <f t="shared" si="3"/>
        <v>47</v>
      </c>
      <c r="B49" s="1" t="s">
        <v>131</v>
      </c>
      <c r="C49" s="26"/>
      <c r="D49" s="1" t="s">
        <v>148</v>
      </c>
      <c r="E49">
        <f t="shared" si="0"/>
        <v>81.5</v>
      </c>
      <c r="F49">
        <f t="shared" si="1"/>
        <v>15.180000000000007</v>
      </c>
      <c r="G49" s="67">
        <f t="shared" si="2"/>
        <v>13.903645356292367</v>
      </c>
    </row>
    <row r="50" spans="1:7" x14ac:dyDescent="0.25">
      <c r="A50" s="2">
        <f t="shared" si="3"/>
        <v>48</v>
      </c>
      <c r="B50" s="1" t="s">
        <v>132</v>
      </c>
      <c r="C50" s="26"/>
      <c r="D50" s="1" t="s">
        <v>149</v>
      </c>
      <c r="E50">
        <f t="shared" si="0"/>
        <v>92.25</v>
      </c>
      <c r="F50">
        <f t="shared" si="1"/>
        <v>18.459999999999994</v>
      </c>
      <c r="G50" s="67">
        <f t="shared" si="2"/>
        <v>14.982550117685248</v>
      </c>
    </row>
    <row r="51" spans="1:7" x14ac:dyDescent="0.25">
      <c r="A51" s="23"/>
      <c r="B51" s="24"/>
      <c r="C51" s="23"/>
      <c r="D51" s="24"/>
      <c r="E51">
        <f t="shared" si="0"/>
        <v>-12.5</v>
      </c>
      <c r="F51">
        <f t="shared" si="1"/>
        <v>0</v>
      </c>
      <c r="G51" s="67" t="e">
        <f t="shared" si="2"/>
        <v>#DIV/0!</v>
      </c>
    </row>
    <row r="52" spans="1:7" x14ac:dyDescent="0.25">
      <c r="A52" s="2">
        <f>A50+1</f>
        <v>49</v>
      </c>
      <c r="B52" s="1" t="s">
        <v>150</v>
      </c>
      <c r="C52" s="26"/>
      <c r="D52" s="1" t="s">
        <v>196</v>
      </c>
      <c r="E52">
        <f t="shared" si="0"/>
        <v>90.5</v>
      </c>
      <c r="F52">
        <f t="shared" si="1"/>
        <v>14.400000000000006</v>
      </c>
      <c r="G52" s="67">
        <f t="shared" si="2"/>
        <v>12.265758091993188</v>
      </c>
    </row>
    <row r="53" spans="1:7" x14ac:dyDescent="0.25">
      <c r="A53" s="2">
        <v>50</v>
      </c>
      <c r="B53" s="1" t="s">
        <v>151</v>
      </c>
      <c r="C53" s="26"/>
      <c r="D53" s="1" t="s">
        <v>197</v>
      </c>
      <c r="E53">
        <f t="shared" si="0"/>
        <v>88.45</v>
      </c>
      <c r="F53">
        <f t="shared" si="1"/>
        <v>14.700000000000003</v>
      </c>
      <c r="G53" s="67">
        <f t="shared" si="2"/>
        <v>12.71076523994812</v>
      </c>
    </row>
    <row r="54" spans="1:7" x14ac:dyDescent="0.25">
      <c r="A54" s="2">
        <f>A53+1</f>
        <v>51</v>
      </c>
      <c r="B54" s="1" t="s">
        <v>152</v>
      </c>
      <c r="C54" s="26"/>
      <c r="D54" s="1" t="s">
        <v>198</v>
      </c>
      <c r="E54">
        <f t="shared" si="0"/>
        <v>90.9</v>
      </c>
      <c r="F54">
        <f t="shared" si="1"/>
        <v>16.149999999999991</v>
      </c>
      <c r="G54" s="67">
        <f t="shared" si="2"/>
        <v>13.50899205353408</v>
      </c>
    </row>
    <row r="55" spans="1:7" x14ac:dyDescent="0.25">
      <c r="A55" s="2">
        <f t="shared" ref="A55:A87" si="4">A54+1</f>
        <v>52</v>
      </c>
      <c r="B55" s="1" t="s">
        <v>153</v>
      </c>
      <c r="C55" s="26"/>
      <c r="D55" s="1" t="s">
        <v>199</v>
      </c>
      <c r="E55">
        <f t="shared" si="0"/>
        <v>89.55</v>
      </c>
      <c r="F55">
        <f t="shared" si="1"/>
        <v>12.600000000000009</v>
      </c>
      <c r="G55" s="67">
        <f t="shared" si="2"/>
        <v>10.989969472307029</v>
      </c>
    </row>
    <row r="56" spans="1:7" x14ac:dyDescent="0.25">
      <c r="A56" s="2">
        <f t="shared" si="4"/>
        <v>53</v>
      </c>
      <c r="B56" s="1" t="s">
        <v>154</v>
      </c>
      <c r="C56" s="26"/>
      <c r="D56" s="1" t="s">
        <v>200</v>
      </c>
      <c r="E56">
        <f t="shared" si="0"/>
        <v>93</v>
      </c>
      <c r="F56">
        <f t="shared" si="1"/>
        <v>14.799999999999997</v>
      </c>
      <c r="G56" s="67">
        <f t="shared" si="2"/>
        <v>12.302576891105568</v>
      </c>
    </row>
    <row r="57" spans="1:7" x14ac:dyDescent="0.25">
      <c r="A57" s="2">
        <f t="shared" si="4"/>
        <v>54</v>
      </c>
      <c r="B57" s="1" t="s">
        <v>155</v>
      </c>
      <c r="C57" s="26"/>
      <c r="D57" s="1" t="s">
        <v>201</v>
      </c>
      <c r="E57">
        <f t="shared" si="0"/>
        <v>93.25</v>
      </c>
      <c r="F57">
        <f t="shared" si="1"/>
        <v>15.5</v>
      </c>
      <c r="G57" s="67">
        <f t="shared" si="2"/>
        <v>12.783505154639176</v>
      </c>
    </row>
    <row r="58" spans="1:7" x14ac:dyDescent="0.25">
      <c r="A58" s="2">
        <f t="shared" si="4"/>
        <v>55</v>
      </c>
      <c r="B58" s="1" t="s">
        <v>156</v>
      </c>
      <c r="C58" s="26"/>
      <c r="D58" s="1" t="s">
        <v>191</v>
      </c>
      <c r="E58">
        <f t="shared" si="0"/>
        <v>87.7</v>
      </c>
      <c r="F58">
        <f t="shared" si="1"/>
        <v>16</v>
      </c>
      <c r="G58" s="67">
        <f t="shared" si="2"/>
        <v>13.769363166953529</v>
      </c>
    </row>
    <row r="59" spans="1:7" x14ac:dyDescent="0.25">
      <c r="A59" s="2">
        <f t="shared" si="4"/>
        <v>56</v>
      </c>
      <c r="B59" s="1" t="s">
        <v>153</v>
      </c>
      <c r="C59" s="26"/>
      <c r="D59" s="1" t="s">
        <v>202</v>
      </c>
      <c r="E59">
        <f t="shared" si="0"/>
        <v>84.65</v>
      </c>
      <c r="F59">
        <f t="shared" si="1"/>
        <v>17.5</v>
      </c>
      <c r="G59" s="67">
        <f t="shared" si="2"/>
        <v>15.263846489315307</v>
      </c>
    </row>
    <row r="60" spans="1:7" x14ac:dyDescent="0.25">
      <c r="A60" s="2">
        <f t="shared" si="4"/>
        <v>57</v>
      </c>
      <c r="B60" s="1" t="s">
        <v>157</v>
      </c>
      <c r="C60" s="26"/>
      <c r="D60" s="1" t="s">
        <v>203</v>
      </c>
      <c r="E60">
        <f t="shared" si="0"/>
        <v>78.3</v>
      </c>
      <c r="F60">
        <f t="shared" si="1"/>
        <v>20.600000000000009</v>
      </c>
      <c r="G60" s="67">
        <f t="shared" si="2"/>
        <v>18.491921005386004</v>
      </c>
    </row>
    <row r="61" spans="1:7" x14ac:dyDescent="0.25">
      <c r="A61" s="2">
        <f t="shared" si="4"/>
        <v>58</v>
      </c>
      <c r="B61" s="1" t="s">
        <v>158</v>
      </c>
      <c r="C61" s="26"/>
      <c r="D61" s="1" t="s">
        <v>204</v>
      </c>
      <c r="E61">
        <f t="shared" si="0"/>
        <v>89.15</v>
      </c>
      <c r="F61">
        <f t="shared" si="1"/>
        <v>15.399999999999991</v>
      </c>
      <c r="G61" s="67">
        <f t="shared" si="2"/>
        <v>13.156770610850057</v>
      </c>
    </row>
    <row r="62" spans="1:7" x14ac:dyDescent="0.25">
      <c r="A62" s="2">
        <f t="shared" si="4"/>
        <v>59</v>
      </c>
      <c r="B62" s="1" t="s">
        <v>159</v>
      </c>
      <c r="C62" s="26"/>
      <c r="D62" s="1" t="s">
        <v>205</v>
      </c>
      <c r="E62">
        <f t="shared" si="0"/>
        <v>85.55</v>
      </c>
      <c r="F62">
        <f t="shared" si="1"/>
        <v>17.799999999999997</v>
      </c>
      <c r="G62" s="67">
        <f t="shared" si="2"/>
        <v>15.364695727233491</v>
      </c>
    </row>
    <row r="63" spans="1:7" x14ac:dyDescent="0.25">
      <c r="A63" s="2">
        <f t="shared" si="4"/>
        <v>60</v>
      </c>
      <c r="B63" s="1" t="s">
        <v>183</v>
      </c>
      <c r="C63" s="26"/>
      <c r="D63" s="1" t="s">
        <v>206</v>
      </c>
      <c r="E63">
        <f t="shared" si="0"/>
        <v>87.45</v>
      </c>
      <c r="F63">
        <f t="shared" si="1"/>
        <v>20.649999999999991</v>
      </c>
      <c r="G63" s="67">
        <f t="shared" si="2"/>
        <v>17.122719734660027</v>
      </c>
    </row>
    <row r="64" spans="1:7" x14ac:dyDescent="0.25">
      <c r="A64" s="2">
        <f t="shared" si="4"/>
        <v>61</v>
      </c>
      <c r="B64" s="1" t="s">
        <v>182</v>
      </c>
      <c r="C64" s="26"/>
      <c r="D64" s="1" t="s">
        <v>207</v>
      </c>
      <c r="E64">
        <f t="shared" si="0"/>
        <v>80.400000000000006</v>
      </c>
      <c r="F64">
        <f t="shared" si="1"/>
        <v>17.549999999999997</v>
      </c>
      <c r="G64" s="67">
        <f t="shared" si="2"/>
        <v>15.88954277953825</v>
      </c>
    </row>
    <row r="65" spans="1:7" x14ac:dyDescent="0.25">
      <c r="A65" s="2">
        <f t="shared" si="4"/>
        <v>62</v>
      </c>
      <c r="B65" s="1" t="s">
        <v>181</v>
      </c>
      <c r="C65" s="26"/>
      <c r="D65" s="1" t="s">
        <v>208</v>
      </c>
      <c r="E65">
        <f t="shared" si="0"/>
        <v>81.400000000000006</v>
      </c>
      <c r="F65">
        <f t="shared" si="1"/>
        <v>16.449999999999989</v>
      </c>
      <c r="G65" s="67">
        <f t="shared" si="2"/>
        <v>14.907113729043942</v>
      </c>
    </row>
    <row r="66" spans="1:7" x14ac:dyDescent="0.25">
      <c r="A66" s="2">
        <f t="shared" si="4"/>
        <v>63</v>
      </c>
      <c r="B66" s="1" t="s">
        <v>180</v>
      </c>
      <c r="C66" s="26"/>
      <c r="D66" s="1" t="s">
        <v>209</v>
      </c>
      <c r="E66">
        <f t="shared" si="0"/>
        <v>86.4</v>
      </c>
      <c r="F66">
        <f t="shared" si="1"/>
        <v>17.349999999999994</v>
      </c>
      <c r="G66" s="67">
        <f t="shared" si="2"/>
        <v>14.924731182795695</v>
      </c>
    </row>
    <row r="67" spans="1:7" x14ac:dyDescent="0.25">
      <c r="A67" s="2">
        <f t="shared" si="4"/>
        <v>64</v>
      </c>
      <c r="B67" s="1" t="s">
        <v>179</v>
      </c>
      <c r="C67" s="26"/>
      <c r="D67" s="1" t="s">
        <v>210</v>
      </c>
      <c r="E67">
        <f t="shared" ref="E67:E87" si="5">D67-12.5</f>
        <v>69.150000000000006</v>
      </c>
      <c r="F67">
        <f t="shared" ref="F67:F87" si="6">B67-D67</f>
        <v>11</v>
      </c>
      <c r="G67" s="67">
        <f t="shared" ref="G67:G87" si="7">F67*100/B67</f>
        <v>11.872638963842418</v>
      </c>
    </row>
    <row r="68" spans="1:7" x14ac:dyDescent="0.25">
      <c r="A68" s="2">
        <f t="shared" si="4"/>
        <v>65</v>
      </c>
      <c r="B68" s="1" t="s">
        <v>178</v>
      </c>
      <c r="C68" s="26"/>
      <c r="D68" s="1" t="s">
        <v>211</v>
      </c>
      <c r="E68">
        <f t="shared" si="5"/>
        <v>86.3</v>
      </c>
      <c r="F68">
        <f t="shared" si="6"/>
        <v>14.549999999999997</v>
      </c>
      <c r="G68" s="67">
        <f t="shared" si="7"/>
        <v>12.836347595941772</v>
      </c>
    </row>
    <row r="69" spans="1:7" x14ac:dyDescent="0.25">
      <c r="A69" s="2">
        <f t="shared" si="4"/>
        <v>66</v>
      </c>
      <c r="B69" s="1" t="s">
        <v>177</v>
      </c>
      <c r="C69" s="26"/>
      <c r="D69" s="1" t="s">
        <v>212</v>
      </c>
      <c r="E69">
        <f t="shared" si="5"/>
        <v>90.65</v>
      </c>
      <c r="F69">
        <f t="shared" si="6"/>
        <v>15.699999999999989</v>
      </c>
      <c r="G69" s="67">
        <f t="shared" si="7"/>
        <v>13.209928481278913</v>
      </c>
    </row>
    <row r="70" spans="1:7" x14ac:dyDescent="0.25">
      <c r="A70" s="2">
        <f t="shared" si="4"/>
        <v>67</v>
      </c>
      <c r="B70" s="1" t="s">
        <v>155</v>
      </c>
      <c r="C70" s="26"/>
      <c r="D70" s="1" t="s">
        <v>213</v>
      </c>
      <c r="E70">
        <f t="shared" si="5"/>
        <v>94.95</v>
      </c>
      <c r="F70">
        <f t="shared" si="6"/>
        <v>13.799999999999997</v>
      </c>
      <c r="G70" s="67">
        <f t="shared" si="7"/>
        <v>11.381443298969071</v>
      </c>
    </row>
    <row r="71" spans="1:7" x14ac:dyDescent="0.25">
      <c r="A71" s="2">
        <f t="shared" si="4"/>
        <v>68</v>
      </c>
      <c r="B71" s="1" t="s">
        <v>176</v>
      </c>
      <c r="C71" s="26"/>
      <c r="D71" s="1" t="s">
        <v>214</v>
      </c>
      <c r="E71">
        <f t="shared" si="5"/>
        <v>96.2</v>
      </c>
      <c r="F71">
        <f t="shared" si="6"/>
        <v>15.450000000000003</v>
      </c>
      <c r="G71" s="67">
        <f t="shared" si="7"/>
        <v>12.444623439387838</v>
      </c>
    </row>
    <row r="72" spans="1:7" x14ac:dyDescent="0.25">
      <c r="A72" s="2">
        <f t="shared" si="4"/>
        <v>69</v>
      </c>
      <c r="B72" s="1" t="s">
        <v>175</v>
      </c>
      <c r="C72" s="26"/>
      <c r="D72" s="1" t="s">
        <v>215</v>
      </c>
      <c r="E72">
        <f t="shared" si="5"/>
        <v>79.8</v>
      </c>
      <c r="F72">
        <f t="shared" si="6"/>
        <v>15.650000000000006</v>
      </c>
      <c r="G72" s="67">
        <f t="shared" si="7"/>
        <v>14.497452524316817</v>
      </c>
    </row>
    <row r="73" spans="1:7" x14ac:dyDescent="0.25">
      <c r="A73" s="2">
        <f t="shared" si="4"/>
        <v>70</v>
      </c>
      <c r="B73" s="1" t="s">
        <v>174</v>
      </c>
      <c r="C73" s="26"/>
      <c r="D73" s="1" t="s">
        <v>216</v>
      </c>
      <c r="E73">
        <f t="shared" si="5"/>
        <v>81.349999999999994</v>
      </c>
      <c r="F73">
        <f t="shared" si="6"/>
        <v>12.800000000000011</v>
      </c>
      <c r="G73" s="67">
        <f t="shared" si="7"/>
        <v>12.001875293014544</v>
      </c>
    </row>
    <row r="74" spans="1:7" x14ac:dyDescent="0.25">
      <c r="A74" s="2">
        <f t="shared" si="4"/>
        <v>71</v>
      </c>
      <c r="B74" s="1" t="s">
        <v>173</v>
      </c>
      <c r="C74" s="26"/>
      <c r="D74" s="1" t="s">
        <v>195</v>
      </c>
      <c r="E74">
        <f t="shared" si="5"/>
        <v>83.2</v>
      </c>
      <c r="F74">
        <f t="shared" si="6"/>
        <v>15.649999999999991</v>
      </c>
      <c r="G74" s="67">
        <f t="shared" si="7"/>
        <v>14.054782218230796</v>
      </c>
    </row>
    <row r="75" spans="1:7" x14ac:dyDescent="0.25">
      <c r="A75" s="2">
        <f t="shared" si="4"/>
        <v>72</v>
      </c>
      <c r="B75" s="1" t="s">
        <v>172</v>
      </c>
      <c r="C75" s="26"/>
      <c r="D75" s="1" t="s">
        <v>187</v>
      </c>
      <c r="E75">
        <f t="shared" si="5"/>
        <v>84.75</v>
      </c>
      <c r="F75">
        <f t="shared" si="6"/>
        <v>18.049999999999997</v>
      </c>
      <c r="G75" s="67">
        <f t="shared" si="7"/>
        <v>15.654813529921942</v>
      </c>
    </row>
    <row r="76" spans="1:7" x14ac:dyDescent="0.25">
      <c r="A76" s="2">
        <f t="shared" si="4"/>
        <v>73</v>
      </c>
      <c r="B76" s="1" t="s">
        <v>171</v>
      </c>
      <c r="C76" s="26"/>
      <c r="D76" s="1" t="s">
        <v>194</v>
      </c>
      <c r="E76">
        <f t="shared" si="5"/>
        <v>41.15</v>
      </c>
      <c r="F76">
        <f t="shared" si="6"/>
        <v>7.6000000000000014</v>
      </c>
      <c r="G76" s="67">
        <f t="shared" si="7"/>
        <v>12.408163265306124</v>
      </c>
    </row>
    <row r="77" spans="1:7" x14ac:dyDescent="0.25">
      <c r="A77" s="2">
        <f t="shared" si="4"/>
        <v>74</v>
      </c>
      <c r="B77" s="1" t="s">
        <v>170</v>
      </c>
      <c r="C77" s="26"/>
      <c r="D77" s="1" t="s">
        <v>193</v>
      </c>
      <c r="E77">
        <f t="shared" si="5"/>
        <v>87</v>
      </c>
      <c r="F77">
        <f t="shared" si="6"/>
        <v>15.599999999999994</v>
      </c>
      <c r="G77" s="67">
        <f t="shared" si="7"/>
        <v>13.553431798436138</v>
      </c>
    </row>
    <row r="78" spans="1:7" x14ac:dyDescent="0.25">
      <c r="A78" s="2">
        <f t="shared" si="4"/>
        <v>75</v>
      </c>
      <c r="B78" s="1" t="s">
        <v>169</v>
      </c>
      <c r="C78" s="26"/>
      <c r="D78" s="1" t="s">
        <v>192</v>
      </c>
      <c r="E78">
        <f t="shared" si="5"/>
        <v>95.35</v>
      </c>
      <c r="F78">
        <f t="shared" si="6"/>
        <v>17.950000000000003</v>
      </c>
      <c r="G78" s="67">
        <f t="shared" si="7"/>
        <v>14.268680445151036</v>
      </c>
    </row>
    <row r="79" spans="1:7" x14ac:dyDescent="0.25">
      <c r="A79" s="2">
        <f t="shared" si="4"/>
        <v>76</v>
      </c>
      <c r="B79" s="1" t="s">
        <v>168</v>
      </c>
      <c r="C79" s="26"/>
      <c r="D79" s="1" t="s">
        <v>191</v>
      </c>
      <c r="E79">
        <f t="shared" si="5"/>
        <v>87.7</v>
      </c>
      <c r="F79">
        <f t="shared" si="6"/>
        <v>16.299999999999997</v>
      </c>
      <c r="G79" s="67">
        <f t="shared" si="7"/>
        <v>13.991416309012873</v>
      </c>
    </row>
    <row r="80" spans="1:7" x14ac:dyDescent="0.25">
      <c r="A80" s="2">
        <f t="shared" si="4"/>
        <v>77</v>
      </c>
      <c r="B80" s="1" t="s">
        <v>167</v>
      </c>
      <c r="C80" s="26"/>
      <c r="D80" s="1" t="s">
        <v>190</v>
      </c>
      <c r="E80">
        <f t="shared" si="5"/>
        <v>92.1</v>
      </c>
      <c r="F80">
        <f t="shared" si="6"/>
        <v>13.400000000000006</v>
      </c>
      <c r="G80" s="67">
        <f t="shared" si="7"/>
        <v>11.355932203389834</v>
      </c>
    </row>
    <row r="81" spans="1:7" x14ac:dyDescent="0.25">
      <c r="A81" s="2">
        <f t="shared" si="4"/>
        <v>78</v>
      </c>
      <c r="B81" s="1" t="s">
        <v>166</v>
      </c>
      <c r="C81" s="26"/>
      <c r="D81" s="1" t="s">
        <v>189</v>
      </c>
      <c r="E81">
        <f t="shared" si="5"/>
        <v>91.1</v>
      </c>
      <c r="F81">
        <f t="shared" si="6"/>
        <v>16.850000000000009</v>
      </c>
      <c r="G81" s="67">
        <f t="shared" si="7"/>
        <v>13.989207139892079</v>
      </c>
    </row>
    <row r="82" spans="1:7" x14ac:dyDescent="0.25">
      <c r="A82" s="2">
        <f>A81+1</f>
        <v>79</v>
      </c>
      <c r="B82" s="1" t="s">
        <v>165</v>
      </c>
      <c r="C82" s="26"/>
      <c r="D82" s="1" t="s">
        <v>188</v>
      </c>
      <c r="E82">
        <f t="shared" si="5"/>
        <v>77.650000000000006</v>
      </c>
      <c r="F82">
        <f t="shared" si="6"/>
        <v>12.899999999999991</v>
      </c>
      <c r="G82" s="67">
        <f t="shared" si="7"/>
        <v>12.518195050946135</v>
      </c>
    </row>
    <row r="83" spans="1:7" x14ac:dyDescent="0.25">
      <c r="A83" s="2">
        <f t="shared" si="4"/>
        <v>80</v>
      </c>
      <c r="B83" s="1" t="s">
        <v>164</v>
      </c>
      <c r="C83" s="26"/>
      <c r="D83" s="1" t="s">
        <v>187</v>
      </c>
      <c r="E83">
        <f t="shared" si="5"/>
        <v>84.75</v>
      </c>
      <c r="F83">
        <f t="shared" si="6"/>
        <v>15.25</v>
      </c>
      <c r="G83" s="67">
        <f t="shared" si="7"/>
        <v>13.555555555555555</v>
      </c>
    </row>
    <row r="84" spans="1:7" x14ac:dyDescent="0.25">
      <c r="A84" s="2">
        <f t="shared" si="4"/>
        <v>81</v>
      </c>
      <c r="B84" s="1" t="s">
        <v>163</v>
      </c>
      <c r="C84" s="26"/>
      <c r="D84" s="1" t="s">
        <v>186</v>
      </c>
      <c r="E84">
        <f t="shared" si="5"/>
        <v>80.099999999999994</v>
      </c>
      <c r="F84">
        <f t="shared" si="6"/>
        <v>16.600000000000009</v>
      </c>
      <c r="G84" s="67">
        <f t="shared" si="7"/>
        <v>15.20146520146521</v>
      </c>
    </row>
    <row r="85" spans="1:7" x14ac:dyDescent="0.25">
      <c r="A85" s="2">
        <f t="shared" si="4"/>
        <v>82</v>
      </c>
      <c r="B85" s="1" t="s">
        <v>162</v>
      </c>
      <c r="C85" s="26"/>
      <c r="D85" s="1" t="s">
        <v>185</v>
      </c>
      <c r="E85">
        <f t="shared" si="5"/>
        <v>84.2</v>
      </c>
      <c r="F85">
        <f t="shared" si="6"/>
        <v>13.549999999999997</v>
      </c>
      <c r="G85" s="67">
        <f t="shared" si="7"/>
        <v>12.290249433106574</v>
      </c>
    </row>
    <row r="86" spans="1:7" x14ac:dyDescent="0.25">
      <c r="A86" s="2">
        <f>A85+1</f>
        <v>83</v>
      </c>
      <c r="B86" s="1" t="s">
        <v>161</v>
      </c>
      <c r="C86" s="26"/>
      <c r="D86" s="1" t="s">
        <v>184</v>
      </c>
      <c r="E86">
        <f t="shared" si="5"/>
        <v>86.75</v>
      </c>
      <c r="F86">
        <f t="shared" si="6"/>
        <v>16.099999999999994</v>
      </c>
      <c r="G86" s="67">
        <f t="shared" si="7"/>
        <v>13.957520589510183</v>
      </c>
    </row>
    <row r="87" spans="1:7" x14ac:dyDescent="0.25">
      <c r="A87" s="2">
        <f t="shared" si="4"/>
        <v>84</v>
      </c>
      <c r="B87" s="1" t="s">
        <v>160</v>
      </c>
      <c r="C87" s="26"/>
      <c r="D87" s="1" t="s">
        <v>184</v>
      </c>
      <c r="E87">
        <f t="shared" si="5"/>
        <v>86.75</v>
      </c>
      <c r="F87">
        <f t="shared" si="6"/>
        <v>18.549999999999997</v>
      </c>
      <c r="G87" s="67">
        <f t="shared" si="7"/>
        <v>15.747028862478777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9A57-CF7E-43A4-AC38-7D628FC5F5C7}">
  <dimension ref="A1:R23"/>
  <sheetViews>
    <sheetView topLeftCell="E1" workbookViewId="0">
      <selection activeCell="R8" sqref="R8"/>
    </sheetView>
  </sheetViews>
  <sheetFormatPr defaultRowHeight="15" x14ac:dyDescent="0.25"/>
  <cols>
    <col min="1" max="1" width="4.85546875" customWidth="1"/>
    <col min="2" max="2" width="11.28515625" customWidth="1"/>
    <col min="3" max="3" width="21.28515625" customWidth="1"/>
    <col min="4" max="4" width="12.42578125" style="5" customWidth="1"/>
    <col min="5" max="5" width="10.42578125" style="5" customWidth="1"/>
    <col min="6" max="6" width="11.28515625" style="5" customWidth="1"/>
    <col min="7" max="7" width="1.42578125" style="5" hidden="1" customWidth="1"/>
    <col min="8" max="8" width="7.140625" style="6" customWidth="1"/>
    <col min="9" max="9" width="8" style="6" customWidth="1"/>
    <col min="10" max="17" width="8.85546875" style="6"/>
    <col min="18" max="18" width="9.85546875" style="6" customWidth="1"/>
  </cols>
  <sheetData>
    <row r="1" spans="1:18" x14ac:dyDescent="0.25">
      <c r="B1" s="49">
        <v>45062</v>
      </c>
    </row>
    <row r="2" spans="1:18" x14ac:dyDescent="0.25">
      <c r="A2" s="118" t="s">
        <v>17</v>
      </c>
      <c r="B2" s="104" t="s">
        <v>0</v>
      </c>
      <c r="C2" s="104" t="s">
        <v>2</v>
      </c>
      <c r="D2" s="109" t="s">
        <v>18</v>
      </c>
      <c r="E2" s="109" t="s">
        <v>228</v>
      </c>
      <c r="F2" s="109" t="s">
        <v>229</v>
      </c>
      <c r="G2" s="104" t="s">
        <v>230</v>
      </c>
      <c r="H2" s="104" t="s">
        <v>4</v>
      </c>
      <c r="I2" s="104"/>
      <c r="J2" s="104"/>
      <c r="K2" s="104"/>
      <c r="L2" s="104"/>
      <c r="M2" s="104"/>
      <c r="N2" s="104"/>
      <c r="O2" s="104"/>
      <c r="P2" s="104"/>
      <c r="Q2" s="104"/>
      <c r="R2" s="104"/>
    </row>
    <row r="3" spans="1:18" x14ac:dyDescent="0.25">
      <c r="A3" s="118"/>
      <c r="B3" s="104"/>
      <c r="C3" s="104"/>
      <c r="D3" s="110"/>
      <c r="E3" s="112"/>
      <c r="F3" s="112"/>
      <c r="G3" s="104"/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 t="s">
        <v>16</v>
      </c>
    </row>
    <row r="4" spans="1:18" x14ac:dyDescent="0.25">
      <c r="A4" s="118"/>
      <c r="B4" s="38" t="s">
        <v>1</v>
      </c>
      <c r="C4" s="39" t="s">
        <v>5</v>
      </c>
      <c r="D4" s="41">
        <v>29.4</v>
      </c>
      <c r="E4" s="36">
        <f>G4*100/29.4</f>
        <v>100</v>
      </c>
      <c r="F4" s="36">
        <f>E4*D4/100</f>
        <v>29.4</v>
      </c>
      <c r="G4" s="1">
        <v>29.4</v>
      </c>
      <c r="H4" s="32">
        <v>11</v>
      </c>
      <c r="I4" s="32">
        <v>8</v>
      </c>
      <c r="J4" s="32">
        <v>9</v>
      </c>
      <c r="K4" s="32">
        <v>8</v>
      </c>
      <c r="L4" s="32">
        <v>12</v>
      </c>
      <c r="M4" s="32">
        <v>14</v>
      </c>
      <c r="N4" s="32">
        <v>11</v>
      </c>
      <c r="O4" s="32">
        <v>12</v>
      </c>
      <c r="P4" s="32">
        <v>9</v>
      </c>
      <c r="Q4" s="32">
        <v>13</v>
      </c>
      <c r="R4" s="32">
        <f>AVERAGE(H4:Q4)</f>
        <v>10.7</v>
      </c>
    </row>
    <row r="5" spans="1:18" x14ac:dyDescent="0.25">
      <c r="A5" s="118"/>
      <c r="B5" s="38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x14ac:dyDescent="0.25">
      <c r="A6" s="118"/>
      <c r="B6" s="38" t="s">
        <v>10</v>
      </c>
      <c r="C6" s="39" t="s">
        <v>5</v>
      </c>
      <c r="D6" s="41">
        <v>49.9</v>
      </c>
      <c r="E6" s="36">
        <f>G6*100/49.9</f>
        <v>100</v>
      </c>
      <c r="F6" s="36">
        <f>E6*D6/100</f>
        <v>49.9</v>
      </c>
      <c r="G6" s="1">
        <v>49.9</v>
      </c>
      <c r="H6" s="32">
        <v>12</v>
      </c>
      <c r="I6" s="32">
        <v>12</v>
      </c>
      <c r="J6" s="32">
        <v>14</v>
      </c>
      <c r="K6" s="32">
        <v>13</v>
      </c>
      <c r="L6" s="32">
        <v>12</v>
      </c>
      <c r="M6" s="32">
        <v>10</v>
      </c>
      <c r="N6" s="32">
        <v>15</v>
      </c>
      <c r="O6" s="32">
        <v>14</v>
      </c>
      <c r="P6" s="32">
        <v>11</v>
      </c>
      <c r="Q6" s="32">
        <v>10</v>
      </c>
      <c r="R6" s="32">
        <f>AVERAGE(H6:Q6)</f>
        <v>12.3</v>
      </c>
    </row>
    <row r="7" spans="1:18" x14ac:dyDescent="0.25">
      <c r="A7" s="118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18" x14ac:dyDescent="0.25">
      <c r="A8" s="118"/>
      <c r="B8" s="117" t="s">
        <v>11</v>
      </c>
      <c r="C8" s="39" t="s">
        <v>5</v>
      </c>
      <c r="D8" s="8">
        <v>55</v>
      </c>
      <c r="E8" s="36">
        <f>G8*100/52.9</f>
        <v>65.311909262759912</v>
      </c>
      <c r="F8" s="36">
        <f>E8*D8/100</f>
        <v>35.921550094517954</v>
      </c>
      <c r="G8" s="32">
        <v>34.549999999999997</v>
      </c>
      <c r="H8" s="32">
        <v>14</v>
      </c>
      <c r="I8" s="32">
        <v>11</v>
      </c>
      <c r="J8" s="32">
        <v>12</v>
      </c>
      <c r="K8" s="32">
        <v>10</v>
      </c>
      <c r="L8" s="32">
        <v>14</v>
      </c>
      <c r="M8" s="32">
        <v>11</v>
      </c>
      <c r="N8" s="32">
        <v>9</v>
      </c>
      <c r="O8" s="32">
        <v>10</v>
      </c>
      <c r="P8" s="32">
        <v>11</v>
      </c>
      <c r="Q8" s="32">
        <v>11</v>
      </c>
      <c r="R8" s="32">
        <f>AVERAGE(H8:Q8)</f>
        <v>11.3</v>
      </c>
    </row>
    <row r="9" spans="1:18" x14ac:dyDescent="0.25">
      <c r="A9" s="118"/>
      <c r="B9" s="117"/>
      <c r="C9" s="38" t="s">
        <v>6</v>
      </c>
      <c r="D9" s="8">
        <v>55</v>
      </c>
      <c r="E9" s="36">
        <f t="shared" ref="E9:E10" si="0">G9*100/52.9</f>
        <v>5.4820415879017013</v>
      </c>
      <c r="F9" s="36">
        <f t="shared" ref="F9:F10" si="1">E9*D9/100</f>
        <v>3.0151228733459359</v>
      </c>
      <c r="G9" s="32">
        <v>2.9</v>
      </c>
      <c r="H9" s="32">
        <v>10</v>
      </c>
      <c r="I9" s="32">
        <v>12</v>
      </c>
      <c r="J9" s="32">
        <v>6</v>
      </c>
      <c r="K9" s="32">
        <v>8</v>
      </c>
      <c r="L9" s="32"/>
      <c r="M9" s="32"/>
      <c r="N9" s="32"/>
      <c r="O9" s="32"/>
      <c r="P9" s="32"/>
      <c r="Q9" s="32"/>
      <c r="R9" s="32">
        <v>9</v>
      </c>
    </row>
    <row r="10" spans="1:18" x14ac:dyDescent="0.25">
      <c r="A10" s="118"/>
      <c r="B10" s="117"/>
      <c r="C10" s="38" t="s">
        <v>9</v>
      </c>
      <c r="D10" s="8">
        <v>55</v>
      </c>
      <c r="E10" s="36">
        <f t="shared" si="0"/>
        <v>29.206049149338376</v>
      </c>
      <c r="F10" s="36">
        <f t="shared" si="1"/>
        <v>16.063327032136108</v>
      </c>
      <c r="G10" s="32">
        <v>15.45</v>
      </c>
      <c r="H10" s="32">
        <v>10</v>
      </c>
      <c r="I10" s="32">
        <v>8</v>
      </c>
      <c r="J10" s="32">
        <v>5</v>
      </c>
      <c r="K10" s="32">
        <v>7</v>
      </c>
      <c r="L10" s="32">
        <v>8</v>
      </c>
      <c r="M10" s="32">
        <v>13</v>
      </c>
      <c r="N10" s="32">
        <v>5</v>
      </c>
      <c r="O10" s="32">
        <v>10</v>
      </c>
      <c r="P10" s="32">
        <v>6</v>
      </c>
      <c r="Q10" s="32">
        <v>5</v>
      </c>
      <c r="R10" s="2">
        <v>7.7</v>
      </c>
    </row>
    <row r="11" spans="1:18" x14ac:dyDescent="0.25">
      <c r="A11" s="118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</row>
    <row r="12" spans="1:18" x14ac:dyDescent="0.25">
      <c r="A12" s="118"/>
      <c r="B12" s="117" t="s">
        <v>12</v>
      </c>
      <c r="C12" s="39" t="s">
        <v>5</v>
      </c>
      <c r="D12" s="8">
        <v>46.95</v>
      </c>
      <c r="E12" s="36">
        <f>G12*100/45.4</f>
        <v>62.224669603524234</v>
      </c>
      <c r="F12" s="36">
        <f>E12*D12/100</f>
        <v>29.214482378854626</v>
      </c>
      <c r="G12" s="32">
        <v>28.25</v>
      </c>
      <c r="H12" s="32">
        <v>8</v>
      </c>
      <c r="I12" s="32">
        <v>11</v>
      </c>
      <c r="J12" s="32">
        <v>15</v>
      </c>
      <c r="K12" s="32">
        <v>10</v>
      </c>
      <c r="L12" s="32">
        <v>12</v>
      </c>
      <c r="M12" s="32">
        <v>13</v>
      </c>
      <c r="N12" s="32">
        <v>11</v>
      </c>
      <c r="O12" s="32">
        <v>10</v>
      </c>
      <c r="P12" s="32">
        <v>14</v>
      </c>
      <c r="Q12" s="32">
        <v>10</v>
      </c>
      <c r="R12" s="2">
        <v>11.4</v>
      </c>
    </row>
    <row r="13" spans="1:18" x14ac:dyDescent="0.25">
      <c r="A13" s="118"/>
      <c r="B13" s="117"/>
      <c r="C13" s="38" t="s">
        <v>7</v>
      </c>
      <c r="D13" s="8">
        <v>46.95</v>
      </c>
      <c r="E13" s="36">
        <f>G13*100/45.4</f>
        <v>37.775330396475766</v>
      </c>
      <c r="F13" s="36">
        <f>E13*D13/100</f>
        <v>17.735517621145373</v>
      </c>
      <c r="G13" s="32">
        <v>17.149999999999999</v>
      </c>
      <c r="H13" s="32">
        <v>11</v>
      </c>
      <c r="I13" s="32">
        <v>16</v>
      </c>
      <c r="J13" s="32">
        <v>12</v>
      </c>
      <c r="K13" s="32">
        <v>14</v>
      </c>
      <c r="L13" s="32">
        <v>15</v>
      </c>
      <c r="M13" s="32">
        <v>20</v>
      </c>
      <c r="N13" s="32">
        <v>16</v>
      </c>
      <c r="O13" s="32">
        <v>14</v>
      </c>
      <c r="P13" s="32">
        <v>13</v>
      </c>
      <c r="Q13" s="32">
        <v>15</v>
      </c>
      <c r="R13" s="2">
        <v>14.6</v>
      </c>
    </row>
    <row r="14" spans="1:18" x14ac:dyDescent="0.25">
      <c r="A14" s="118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</row>
    <row r="15" spans="1:18" x14ac:dyDescent="0.25">
      <c r="A15" s="118"/>
      <c r="B15" s="117" t="s">
        <v>13</v>
      </c>
      <c r="C15" s="39" t="s">
        <v>5</v>
      </c>
      <c r="D15" s="8">
        <v>91.75</v>
      </c>
      <c r="E15" s="36">
        <f>G15*100/89.3</f>
        <v>91.153415453527444</v>
      </c>
      <c r="F15" s="36">
        <f>E15*D15/100</f>
        <v>83.63325867861144</v>
      </c>
      <c r="G15" s="32">
        <v>81.400000000000006</v>
      </c>
      <c r="H15" s="32">
        <v>24</v>
      </c>
      <c r="I15" s="32">
        <v>15</v>
      </c>
      <c r="J15" s="32">
        <v>17</v>
      </c>
      <c r="K15" s="32">
        <v>19</v>
      </c>
      <c r="L15" s="32">
        <v>18</v>
      </c>
      <c r="M15" s="32">
        <v>21</v>
      </c>
      <c r="N15" s="32">
        <v>21</v>
      </c>
      <c r="O15" s="32">
        <v>20</v>
      </c>
      <c r="P15" s="32">
        <v>19</v>
      </c>
      <c r="Q15" s="32">
        <v>18</v>
      </c>
      <c r="R15" s="2">
        <v>19.2</v>
      </c>
    </row>
    <row r="16" spans="1:18" x14ac:dyDescent="0.25">
      <c r="A16" s="118"/>
      <c r="B16" s="117"/>
      <c r="C16" s="38" t="s">
        <v>6</v>
      </c>
      <c r="D16" s="8">
        <v>91.75</v>
      </c>
      <c r="E16" s="36">
        <f>G16*100/89.3</f>
        <v>8.846584546472565</v>
      </c>
      <c r="F16" s="36">
        <f>E16*D16/100</f>
        <v>8.1167413213885791</v>
      </c>
      <c r="G16" s="32">
        <v>7.9</v>
      </c>
      <c r="H16" s="32">
        <v>15</v>
      </c>
      <c r="I16" s="32">
        <v>12</v>
      </c>
      <c r="J16" s="32">
        <v>15</v>
      </c>
      <c r="K16" s="32">
        <v>9</v>
      </c>
      <c r="L16" s="32">
        <v>16</v>
      </c>
      <c r="M16" s="32">
        <v>15</v>
      </c>
      <c r="N16" s="32">
        <v>13</v>
      </c>
      <c r="O16" s="32">
        <v>9</v>
      </c>
      <c r="P16" s="32">
        <v>10</v>
      </c>
      <c r="Q16" s="32">
        <v>8</v>
      </c>
      <c r="R16" s="2">
        <v>12.2</v>
      </c>
    </row>
    <row r="17" spans="1:18" x14ac:dyDescent="0.25">
      <c r="A17" s="118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</row>
    <row r="18" spans="1:18" x14ac:dyDescent="0.25">
      <c r="R18" s="95">
        <f>AVERAGE(R4,R6,R8:R10,R12:R13,R15:R16)</f>
        <v>12.044444444444444</v>
      </c>
    </row>
    <row r="20" spans="1:18" x14ac:dyDescent="0.25">
      <c r="C20" s="39" t="s">
        <v>5</v>
      </c>
      <c r="D20" s="5">
        <v>100</v>
      </c>
      <c r="E20" s="5">
        <v>100</v>
      </c>
      <c r="F20" s="5">
        <v>65.31</v>
      </c>
      <c r="H20" s="6">
        <v>62.22</v>
      </c>
      <c r="I20" s="6">
        <v>91.15</v>
      </c>
      <c r="J20" s="51">
        <f>AVERAGE(D20:I20)</f>
        <v>83.73599999999999</v>
      </c>
    </row>
    <row r="21" spans="1:18" x14ac:dyDescent="0.25">
      <c r="C21" s="38" t="s">
        <v>6</v>
      </c>
      <c r="D21" s="5">
        <v>0</v>
      </c>
      <c r="E21" s="5">
        <v>0</v>
      </c>
      <c r="F21" s="5">
        <v>5.48</v>
      </c>
      <c r="H21" s="6">
        <v>0</v>
      </c>
      <c r="I21" s="6">
        <v>8.85</v>
      </c>
      <c r="J21" s="51">
        <f t="shared" ref="J21:J23" si="2">AVERAGE(D21:I21)</f>
        <v>2.8660000000000001</v>
      </c>
    </row>
    <row r="22" spans="1:18" x14ac:dyDescent="0.25">
      <c r="C22" s="38" t="s">
        <v>9</v>
      </c>
      <c r="D22" s="5">
        <v>0</v>
      </c>
      <c r="E22" s="5">
        <v>0</v>
      </c>
      <c r="F22" s="5">
        <v>29.21</v>
      </c>
      <c r="H22" s="6">
        <v>0</v>
      </c>
      <c r="I22" s="6">
        <v>0</v>
      </c>
      <c r="J22" s="51">
        <f t="shared" si="2"/>
        <v>5.8420000000000005</v>
      </c>
    </row>
    <row r="23" spans="1:18" x14ac:dyDescent="0.25">
      <c r="C23" s="38" t="s">
        <v>7</v>
      </c>
      <c r="D23" s="5">
        <v>0</v>
      </c>
      <c r="E23" s="5">
        <v>0</v>
      </c>
      <c r="F23" s="5">
        <v>0</v>
      </c>
      <c r="H23" s="6">
        <v>37.78</v>
      </c>
      <c r="I23" s="6">
        <v>0</v>
      </c>
      <c r="J23" s="51">
        <f t="shared" si="2"/>
        <v>7.556</v>
      </c>
    </row>
  </sheetData>
  <mergeCells count="15">
    <mergeCell ref="B15:B16"/>
    <mergeCell ref="A2:A17"/>
    <mergeCell ref="B2:B3"/>
    <mergeCell ref="C2:C3"/>
    <mergeCell ref="G2:G3"/>
    <mergeCell ref="B12:B13"/>
    <mergeCell ref="B14:R14"/>
    <mergeCell ref="B17:R17"/>
    <mergeCell ref="E2:E3"/>
    <mergeCell ref="F2:F3"/>
    <mergeCell ref="H2:R2"/>
    <mergeCell ref="B7:R7"/>
    <mergeCell ref="B11:R11"/>
    <mergeCell ref="D2:D3"/>
    <mergeCell ref="B8:B10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98BE-D834-4576-9DB8-B206CCF2E4BC}">
  <dimension ref="A1:R69"/>
  <sheetViews>
    <sheetView topLeftCell="D1" workbookViewId="0">
      <selection activeCell="Q30" sqref="Q30"/>
    </sheetView>
  </sheetViews>
  <sheetFormatPr defaultRowHeight="15" x14ac:dyDescent="0.25"/>
  <cols>
    <col min="1" max="1" width="6.7109375" customWidth="1"/>
    <col min="2" max="2" width="10.140625" customWidth="1"/>
    <col min="3" max="3" width="20.85546875" style="21" customWidth="1"/>
    <col min="4" max="4" width="8.28515625" customWidth="1"/>
    <col min="5" max="5" width="8" customWidth="1"/>
    <col min="6" max="6" width="8.140625" hidden="1" customWidth="1"/>
    <col min="7" max="7" width="16.7109375" hidden="1" customWidth="1"/>
    <col min="8" max="8" width="9.140625" customWidth="1"/>
    <col min="9" max="9" width="7.5703125" customWidth="1"/>
    <col min="10" max="10" width="8" customWidth="1"/>
  </cols>
  <sheetData>
    <row r="1" spans="1:18" x14ac:dyDescent="0.25">
      <c r="B1" s="49">
        <v>45071</v>
      </c>
    </row>
    <row r="2" spans="1:18" ht="15" customHeight="1" x14ac:dyDescent="0.25">
      <c r="A2" s="98" t="s">
        <v>110</v>
      </c>
      <c r="B2" s="104" t="s">
        <v>0</v>
      </c>
      <c r="C2" s="119" t="s">
        <v>2</v>
      </c>
      <c r="D2" s="109" t="s">
        <v>18</v>
      </c>
      <c r="E2" s="109" t="s">
        <v>228</v>
      </c>
      <c r="F2" s="109" t="s">
        <v>229</v>
      </c>
      <c r="G2" s="104" t="s">
        <v>231</v>
      </c>
      <c r="H2" s="101" t="s">
        <v>4</v>
      </c>
      <c r="I2" s="102"/>
      <c r="J2" s="102"/>
      <c r="K2" s="102"/>
      <c r="L2" s="102"/>
      <c r="M2" s="102"/>
      <c r="N2" s="102"/>
      <c r="O2" s="102"/>
      <c r="P2" s="102"/>
      <c r="Q2" s="102"/>
      <c r="R2" s="103"/>
    </row>
    <row r="3" spans="1:18" x14ac:dyDescent="0.25">
      <c r="A3" s="99"/>
      <c r="B3" s="104"/>
      <c r="C3" s="119"/>
      <c r="D3" s="110"/>
      <c r="E3" s="112"/>
      <c r="F3" s="112"/>
      <c r="G3" s="104"/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 t="s">
        <v>16</v>
      </c>
    </row>
    <row r="4" spans="1:18" x14ac:dyDescent="0.25">
      <c r="A4" s="99"/>
      <c r="B4" s="106" t="s">
        <v>1</v>
      </c>
      <c r="C4" s="17" t="s">
        <v>5</v>
      </c>
      <c r="D4" s="34">
        <v>85.54</v>
      </c>
      <c r="E4" s="36">
        <f>G4*100/79.49</f>
        <v>77.707887784627005</v>
      </c>
      <c r="F4" s="36">
        <f>E4*D4/100</f>
        <v>66.471327210969946</v>
      </c>
      <c r="G4" s="8">
        <v>61.77</v>
      </c>
      <c r="H4" s="2">
        <v>14</v>
      </c>
      <c r="I4" s="2">
        <v>12</v>
      </c>
      <c r="J4" s="2">
        <v>15</v>
      </c>
      <c r="K4" s="2">
        <v>10</v>
      </c>
      <c r="L4" s="2">
        <v>8</v>
      </c>
      <c r="M4" s="2">
        <v>9</v>
      </c>
      <c r="N4" s="2">
        <v>10</v>
      </c>
      <c r="O4" s="2">
        <v>12</v>
      </c>
      <c r="P4" s="2">
        <v>11</v>
      </c>
      <c r="Q4" s="2">
        <v>10</v>
      </c>
      <c r="R4" s="2">
        <f>AVERAGE(H4:Q4)</f>
        <v>11.1</v>
      </c>
    </row>
    <row r="5" spans="1:18" x14ac:dyDescent="0.25">
      <c r="A5" s="99"/>
      <c r="B5" s="107"/>
      <c r="C5" s="16" t="s">
        <v>7</v>
      </c>
      <c r="D5" s="34">
        <v>85.54</v>
      </c>
      <c r="E5" s="36">
        <f t="shared" ref="E5:E7" si="0">G5*100/79.49</f>
        <v>16.027173229337023</v>
      </c>
      <c r="F5" s="36">
        <f t="shared" ref="F5:F7" si="1">E5*D5/100</f>
        <v>13.70964398037489</v>
      </c>
      <c r="G5" s="9">
        <v>12.74</v>
      </c>
      <c r="H5" s="2">
        <v>13</v>
      </c>
      <c r="I5" s="2">
        <v>10</v>
      </c>
      <c r="J5" s="2">
        <v>12</v>
      </c>
      <c r="K5" s="2">
        <v>9</v>
      </c>
      <c r="L5" s="2">
        <v>14</v>
      </c>
      <c r="M5" s="2">
        <v>11</v>
      </c>
      <c r="N5" s="2">
        <v>12</v>
      </c>
      <c r="O5" s="2">
        <v>11</v>
      </c>
      <c r="P5" s="2">
        <v>10</v>
      </c>
      <c r="Q5" s="2">
        <v>12</v>
      </c>
      <c r="R5" s="2">
        <f t="shared" ref="R5:R7" si="2">AVERAGE(H5:Q5)</f>
        <v>11.4</v>
      </c>
    </row>
    <row r="6" spans="1:18" x14ac:dyDescent="0.25">
      <c r="A6" s="99"/>
      <c r="B6" s="107"/>
      <c r="C6" s="16" t="s">
        <v>222</v>
      </c>
      <c r="D6" s="34">
        <v>85.54</v>
      </c>
      <c r="E6" s="36">
        <f t="shared" si="0"/>
        <v>5.0572399043904888</v>
      </c>
      <c r="F6" s="36">
        <f t="shared" si="1"/>
        <v>4.325963014215624</v>
      </c>
      <c r="G6" s="9">
        <v>4.0199999999999996</v>
      </c>
      <c r="H6" s="2">
        <v>5</v>
      </c>
      <c r="I6" s="2">
        <v>4</v>
      </c>
      <c r="J6" s="2">
        <v>8</v>
      </c>
      <c r="K6" s="2">
        <v>9</v>
      </c>
      <c r="L6" s="2">
        <v>6</v>
      </c>
      <c r="M6" s="2"/>
      <c r="N6" s="2"/>
      <c r="O6" s="2"/>
      <c r="P6" s="2"/>
      <c r="Q6" s="2"/>
      <c r="R6" s="2">
        <f t="shared" si="2"/>
        <v>6.4</v>
      </c>
    </row>
    <row r="7" spans="1:18" x14ac:dyDescent="0.25">
      <c r="A7" s="99"/>
      <c r="B7" s="108"/>
      <c r="C7" s="18" t="s">
        <v>235</v>
      </c>
      <c r="D7" s="34">
        <v>85.54</v>
      </c>
      <c r="E7" s="36">
        <f t="shared" si="0"/>
        <v>1.20769908164549</v>
      </c>
      <c r="F7" s="36">
        <f t="shared" si="1"/>
        <v>1.0330657944395523</v>
      </c>
      <c r="G7" s="10">
        <v>0.96</v>
      </c>
      <c r="H7" s="2">
        <v>5</v>
      </c>
      <c r="I7" s="2">
        <v>6</v>
      </c>
      <c r="J7" s="2">
        <v>4</v>
      </c>
      <c r="K7" s="2">
        <v>3</v>
      </c>
      <c r="L7" s="2"/>
      <c r="M7" s="2"/>
      <c r="N7" s="2"/>
      <c r="O7" s="2"/>
      <c r="P7" s="2"/>
      <c r="Q7" s="2"/>
      <c r="R7" s="2">
        <f t="shared" si="2"/>
        <v>4.5</v>
      </c>
    </row>
    <row r="8" spans="1:18" x14ac:dyDescent="0.25">
      <c r="A8" s="99"/>
      <c r="B8" s="101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</row>
    <row r="9" spans="1:18" x14ac:dyDescent="0.25">
      <c r="A9" s="99"/>
      <c r="B9" s="106" t="s">
        <v>10</v>
      </c>
      <c r="C9" s="17" t="s">
        <v>5</v>
      </c>
      <c r="D9" s="34">
        <v>119.25</v>
      </c>
      <c r="E9" s="36">
        <f>G9*100/100.5</f>
        <v>46.527363184079604</v>
      </c>
      <c r="F9" s="36">
        <f t="shared" ref="F9:F13" si="3">E9*D9/100</f>
        <v>55.483880597014931</v>
      </c>
      <c r="G9" s="2">
        <v>46.76</v>
      </c>
      <c r="H9" s="2">
        <v>17</v>
      </c>
      <c r="I9" s="2">
        <v>16</v>
      </c>
      <c r="J9" s="2">
        <v>16</v>
      </c>
      <c r="K9" s="2">
        <v>18</v>
      </c>
      <c r="L9" s="2">
        <v>21</v>
      </c>
      <c r="M9" s="2">
        <v>16</v>
      </c>
      <c r="N9" s="2">
        <v>17</v>
      </c>
      <c r="O9" s="2">
        <v>22</v>
      </c>
      <c r="P9" s="2">
        <v>15</v>
      </c>
      <c r="Q9" s="2">
        <v>15</v>
      </c>
      <c r="R9" s="2">
        <v>17.3</v>
      </c>
    </row>
    <row r="10" spans="1:18" x14ac:dyDescent="0.25">
      <c r="A10" s="99"/>
      <c r="B10" s="107"/>
      <c r="C10" s="16" t="s">
        <v>7</v>
      </c>
      <c r="D10" s="34">
        <v>119.25</v>
      </c>
      <c r="E10" s="36">
        <f t="shared" ref="E10:E13" si="4">G10*100/100.5</f>
        <v>19.273631840796021</v>
      </c>
      <c r="F10" s="36">
        <f t="shared" si="3"/>
        <v>22.983805970149255</v>
      </c>
      <c r="G10" s="2">
        <v>19.37</v>
      </c>
      <c r="H10" s="2">
        <v>9</v>
      </c>
      <c r="I10" s="2">
        <v>11</v>
      </c>
      <c r="J10" s="2">
        <v>15</v>
      </c>
      <c r="K10" s="2">
        <v>10</v>
      </c>
      <c r="L10" s="2">
        <v>14</v>
      </c>
      <c r="M10" s="2">
        <v>10</v>
      </c>
      <c r="N10" s="2">
        <v>8</v>
      </c>
      <c r="O10" s="2">
        <v>17</v>
      </c>
      <c r="P10" s="2">
        <v>12</v>
      </c>
      <c r="Q10" s="2">
        <v>14</v>
      </c>
      <c r="R10" s="2">
        <v>12</v>
      </c>
    </row>
    <row r="11" spans="1:18" x14ac:dyDescent="0.25">
      <c r="A11" s="99"/>
      <c r="B11" s="107"/>
      <c r="C11" s="16" t="s">
        <v>9</v>
      </c>
      <c r="D11" s="34">
        <v>119.25</v>
      </c>
      <c r="E11" s="36">
        <f t="shared" si="4"/>
        <v>24.487562189054728</v>
      </c>
      <c r="F11" s="36">
        <f t="shared" si="3"/>
        <v>29.201417910447763</v>
      </c>
      <c r="G11" s="2">
        <v>24.61</v>
      </c>
      <c r="H11" s="2">
        <v>5</v>
      </c>
      <c r="I11" s="2">
        <v>5</v>
      </c>
      <c r="J11" s="2">
        <v>7</v>
      </c>
      <c r="K11" s="2">
        <v>8</v>
      </c>
      <c r="L11" s="2">
        <v>7</v>
      </c>
      <c r="M11" s="2">
        <v>6</v>
      </c>
      <c r="N11" s="2">
        <v>7</v>
      </c>
      <c r="O11" s="2">
        <v>6</v>
      </c>
      <c r="P11" s="2">
        <v>5</v>
      </c>
      <c r="Q11" s="2">
        <v>5</v>
      </c>
      <c r="R11" s="2">
        <v>6.1</v>
      </c>
    </row>
    <row r="12" spans="1:18" x14ac:dyDescent="0.25">
      <c r="A12" s="99"/>
      <c r="B12" s="107"/>
      <c r="C12" s="18" t="s">
        <v>112</v>
      </c>
      <c r="D12" s="34">
        <v>119.25</v>
      </c>
      <c r="E12" s="36">
        <f t="shared" si="4"/>
        <v>3.3432835820895521</v>
      </c>
      <c r="F12" s="36">
        <f t="shared" si="3"/>
        <v>3.986865671641791</v>
      </c>
      <c r="G12" s="2">
        <v>3.36</v>
      </c>
      <c r="H12" s="2">
        <v>4</v>
      </c>
      <c r="I12" s="2">
        <v>5</v>
      </c>
      <c r="J12" s="2">
        <v>3</v>
      </c>
      <c r="K12" s="2">
        <v>3</v>
      </c>
      <c r="L12" s="2"/>
      <c r="M12" s="2">
        <v>5</v>
      </c>
      <c r="N12" s="2">
        <v>6</v>
      </c>
      <c r="O12" s="2"/>
      <c r="P12" s="2"/>
      <c r="Q12" s="2"/>
      <c r="R12" s="2">
        <v>4.3</v>
      </c>
    </row>
    <row r="13" spans="1:18" x14ac:dyDescent="0.25">
      <c r="A13" s="99"/>
      <c r="B13" s="108"/>
      <c r="C13" s="18" t="s">
        <v>235</v>
      </c>
      <c r="D13" s="34">
        <v>119.25</v>
      </c>
      <c r="E13" s="36">
        <f t="shared" si="4"/>
        <v>6.3681592039800998</v>
      </c>
      <c r="F13" s="36">
        <f t="shared" si="3"/>
        <v>7.5940298507462698</v>
      </c>
      <c r="G13" s="2">
        <v>6.4</v>
      </c>
      <c r="H13" s="2">
        <v>13</v>
      </c>
      <c r="I13" s="2">
        <v>12</v>
      </c>
      <c r="J13" s="2">
        <v>7</v>
      </c>
      <c r="K13" s="2">
        <v>7</v>
      </c>
      <c r="L13" s="2">
        <v>6</v>
      </c>
      <c r="M13" s="2">
        <v>5</v>
      </c>
      <c r="N13" s="2">
        <v>9</v>
      </c>
      <c r="O13" s="2"/>
      <c r="P13" s="2"/>
      <c r="Q13" s="2"/>
      <c r="R13" s="2">
        <v>8.4</v>
      </c>
    </row>
    <row r="14" spans="1:18" x14ac:dyDescent="0.25">
      <c r="A14" s="99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3"/>
    </row>
    <row r="15" spans="1:18" x14ac:dyDescent="0.25">
      <c r="A15" s="99"/>
      <c r="B15" s="120" t="s">
        <v>11</v>
      </c>
      <c r="C15" s="16" t="s">
        <v>9</v>
      </c>
      <c r="D15" s="42">
        <v>101.24</v>
      </c>
      <c r="E15" s="36">
        <f>G15*100/69.8</f>
        <v>34.455587392550143</v>
      </c>
      <c r="F15" s="36">
        <f t="shared" ref="F15:F17" si="5">E15*D15/100</f>
        <v>34.882836676217764</v>
      </c>
      <c r="G15" s="2">
        <v>24.05</v>
      </c>
      <c r="H15" s="2">
        <v>9</v>
      </c>
      <c r="I15" s="2">
        <v>10</v>
      </c>
      <c r="J15" s="2">
        <v>8</v>
      </c>
      <c r="K15" s="2">
        <v>7</v>
      </c>
      <c r="L15" s="2">
        <v>11</v>
      </c>
      <c r="M15" s="2">
        <v>12</v>
      </c>
      <c r="N15" s="2">
        <v>9</v>
      </c>
      <c r="O15" s="2">
        <v>8</v>
      </c>
      <c r="P15" s="2">
        <v>10</v>
      </c>
      <c r="Q15" s="2">
        <v>8</v>
      </c>
      <c r="R15" s="2">
        <v>9.1999999999999993</v>
      </c>
    </row>
    <row r="16" spans="1:18" x14ac:dyDescent="0.25">
      <c r="A16" s="99"/>
      <c r="B16" s="121"/>
      <c r="C16" s="16" t="s">
        <v>7</v>
      </c>
      <c r="D16" s="42">
        <v>101.24</v>
      </c>
      <c r="E16" s="36">
        <f t="shared" ref="E16:E17" si="6">G16*100/69.8</f>
        <v>5.5014326647564475</v>
      </c>
      <c r="F16" s="36">
        <f t="shared" si="5"/>
        <v>5.5696504297994274</v>
      </c>
      <c r="G16" s="2">
        <v>3.84</v>
      </c>
      <c r="H16" s="2">
        <v>8</v>
      </c>
      <c r="I16" s="2">
        <v>7</v>
      </c>
      <c r="J16" s="2">
        <v>5</v>
      </c>
      <c r="K16" s="2">
        <v>6</v>
      </c>
      <c r="L16" s="2">
        <v>8</v>
      </c>
      <c r="M16" s="2">
        <v>10</v>
      </c>
      <c r="N16" s="2">
        <v>7</v>
      </c>
      <c r="O16" s="2">
        <v>8</v>
      </c>
      <c r="P16" s="2">
        <v>10</v>
      </c>
      <c r="Q16" s="2">
        <v>6</v>
      </c>
      <c r="R16" s="2">
        <v>7.5</v>
      </c>
    </row>
    <row r="17" spans="1:18" x14ac:dyDescent="0.25">
      <c r="A17" s="99"/>
      <c r="B17" s="122"/>
      <c r="C17" s="17" t="s">
        <v>5</v>
      </c>
      <c r="D17" s="42">
        <v>101.24</v>
      </c>
      <c r="E17" s="36">
        <f t="shared" si="6"/>
        <v>60.042979942693414</v>
      </c>
      <c r="F17" s="36">
        <f t="shared" si="5"/>
        <v>60.787512893982814</v>
      </c>
      <c r="G17" s="2">
        <v>41.91</v>
      </c>
      <c r="H17" s="2">
        <v>14</v>
      </c>
      <c r="I17" s="2">
        <v>16</v>
      </c>
      <c r="J17" s="2">
        <v>15</v>
      </c>
      <c r="K17" s="2">
        <v>15</v>
      </c>
      <c r="L17" s="2">
        <v>20</v>
      </c>
      <c r="M17" s="2">
        <v>21</v>
      </c>
      <c r="N17" s="2">
        <v>21</v>
      </c>
      <c r="O17" s="2">
        <v>19</v>
      </c>
      <c r="P17" s="2">
        <v>18</v>
      </c>
      <c r="Q17" s="2">
        <v>13</v>
      </c>
      <c r="R17" s="2">
        <v>17.2</v>
      </c>
    </row>
    <row r="18" spans="1:18" x14ac:dyDescent="0.25">
      <c r="A18" s="99"/>
      <c r="B18" s="11"/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3"/>
    </row>
    <row r="19" spans="1:18" x14ac:dyDescent="0.25">
      <c r="A19" s="99"/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3"/>
    </row>
    <row r="20" spans="1:18" x14ac:dyDescent="0.25">
      <c r="A20" s="99"/>
      <c r="B20" s="106" t="s">
        <v>12</v>
      </c>
      <c r="C20" s="20" t="s">
        <v>7</v>
      </c>
      <c r="D20" s="34">
        <v>129</v>
      </c>
      <c r="E20" s="36">
        <f>G20*100/117.77</f>
        <v>30.661458775579522</v>
      </c>
      <c r="F20" s="36">
        <f t="shared" ref="F20:F23" si="7">E20*D20/100</f>
        <v>39.553281820497581</v>
      </c>
      <c r="G20" s="2">
        <v>36.11</v>
      </c>
      <c r="H20" s="2">
        <v>20</v>
      </c>
      <c r="I20" s="2">
        <v>21</v>
      </c>
      <c r="J20" s="2">
        <v>20</v>
      </c>
      <c r="K20" s="2">
        <v>19</v>
      </c>
      <c r="L20" s="2">
        <v>19</v>
      </c>
      <c r="M20" s="2">
        <v>15</v>
      </c>
      <c r="N20" s="2">
        <v>25</v>
      </c>
      <c r="O20" s="2">
        <v>23</v>
      </c>
      <c r="P20" s="2">
        <v>23</v>
      </c>
      <c r="Q20" s="2">
        <v>22</v>
      </c>
      <c r="R20" s="2">
        <v>20.7</v>
      </c>
    </row>
    <row r="21" spans="1:18" x14ac:dyDescent="0.25">
      <c r="A21" s="99"/>
      <c r="B21" s="107"/>
      <c r="C21" s="17" t="s">
        <v>5</v>
      </c>
      <c r="D21" s="34">
        <v>129</v>
      </c>
      <c r="E21" s="36">
        <f t="shared" ref="E21:E23" si="8">G21*100/117.77</f>
        <v>53.392205145622825</v>
      </c>
      <c r="F21" s="36">
        <f t="shared" si="7"/>
        <v>68.875944637853451</v>
      </c>
      <c r="G21" s="2">
        <v>62.88</v>
      </c>
      <c r="H21" s="2">
        <v>18</v>
      </c>
      <c r="I21" s="2">
        <v>17</v>
      </c>
      <c r="J21" s="2">
        <v>17</v>
      </c>
      <c r="K21" s="2">
        <v>15</v>
      </c>
      <c r="L21" s="2">
        <v>11</v>
      </c>
      <c r="M21" s="2">
        <v>14</v>
      </c>
      <c r="N21" s="2">
        <v>14</v>
      </c>
      <c r="O21" s="2">
        <v>12</v>
      </c>
      <c r="P21" s="2">
        <v>10</v>
      </c>
      <c r="Q21" s="2">
        <v>15</v>
      </c>
      <c r="R21" s="2">
        <v>14.3</v>
      </c>
    </row>
    <row r="22" spans="1:18" x14ac:dyDescent="0.25">
      <c r="A22" s="99"/>
      <c r="B22" s="107"/>
      <c r="C22" s="16" t="s">
        <v>9</v>
      </c>
      <c r="D22" s="34">
        <v>129</v>
      </c>
      <c r="E22" s="36">
        <f t="shared" si="8"/>
        <v>1.1802666213806572</v>
      </c>
      <c r="F22" s="36">
        <f t="shared" si="7"/>
        <v>1.5225439415810478</v>
      </c>
      <c r="G22" s="2">
        <v>1.39</v>
      </c>
      <c r="H22" s="2">
        <v>5</v>
      </c>
      <c r="I22" s="2">
        <v>7</v>
      </c>
      <c r="J22" s="2">
        <v>3</v>
      </c>
      <c r="K22" s="2">
        <v>2</v>
      </c>
      <c r="L22" s="2">
        <v>3</v>
      </c>
      <c r="M22" s="2"/>
      <c r="N22" s="2"/>
      <c r="O22" s="2"/>
      <c r="P22" s="2"/>
      <c r="Q22" s="2"/>
      <c r="R22" s="2">
        <v>4</v>
      </c>
    </row>
    <row r="23" spans="1:18" x14ac:dyDescent="0.25">
      <c r="A23" s="99"/>
      <c r="B23" s="108"/>
      <c r="D23" s="34">
        <v>129</v>
      </c>
      <c r="E23" s="36">
        <f t="shared" si="8"/>
        <v>14.766069457417</v>
      </c>
      <c r="F23" s="36">
        <f t="shared" si="7"/>
        <v>19.048229600067931</v>
      </c>
      <c r="G23" s="2">
        <v>17.39</v>
      </c>
      <c r="H23" s="2">
        <v>12</v>
      </c>
      <c r="I23" s="2">
        <v>10</v>
      </c>
      <c r="J23" s="2">
        <v>15</v>
      </c>
      <c r="K23" s="2">
        <v>15</v>
      </c>
      <c r="L23" s="2">
        <v>16</v>
      </c>
      <c r="M23" s="2">
        <v>13</v>
      </c>
      <c r="N23" s="2">
        <v>12</v>
      </c>
      <c r="O23" s="2">
        <v>10</v>
      </c>
      <c r="P23" s="2"/>
      <c r="Q23" s="2"/>
      <c r="R23" s="2">
        <v>12.8</v>
      </c>
    </row>
    <row r="24" spans="1:18" x14ac:dyDescent="0.25">
      <c r="A24" s="99"/>
      <c r="B24" s="101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3"/>
    </row>
    <row r="25" spans="1:18" x14ac:dyDescent="0.25">
      <c r="A25" s="99"/>
      <c r="B25" s="106" t="s">
        <v>13</v>
      </c>
      <c r="C25" s="16" t="s">
        <v>7</v>
      </c>
      <c r="D25" s="42">
        <v>137.91999999999999</v>
      </c>
      <c r="E25" s="36">
        <f>G25*100/133.23</f>
        <v>68.468062748630189</v>
      </c>
      <c r="F25" s="36">
        <f t="shared" ref="F25:F30" si="9">E25*D25/100</f>
        <v>94.431152142910747</v>
      </c>
      <c r="G25" s="2">
        <v>91.22</v>
      </c>
      <c r="H25" s="2">
        <v>8</v>
      </c>
      <c r="I25" s="2">
        <v>10</v>
      </c>
      <c r="J25" s="2">
        <v>12</v>
      </c>
      <c r="K25" s="2">
        <v>9</v>
      </c>
      <c r="L25" s="2">
        <v>7</v>
      </c>
      <c r="M25" s="2">
        <v>8</v>
      </c>
      <c r="N25" s="2">
        <v>9</v>
      </c>
      <c r="O25" s="2">
        <v>5</v>
      </c>
      <c r="P25" s="2">
        <v>10</v>
      </c>
      <c r="Q25" s="2">
        <v>9</v>
      </c>
      <c r="R25" s="2">
        <v>8.6999999999999993</v>
      </c>
    </row>
    <row r="26" spans="1:18" x14ac:dyDescent="0.25">
      <c r="A26" s="99"/>
      <c r="B26" s="107"/>
      <c r="C26" s="17" t="s">
        <v>5</v>
      </c>
      <c r="D26" s="42">
        <v>137.91999999999999</v>
      </c>
      <c r="E26" s="36">
        <f t="shared" ref="E26:E30" si="10">G26*100/133.23</f>
        <v>17.983937551602494</v>
      </c>
      <c r="F26" s="36">
        <f t="shared" si="9"/>
        <v>24.80344667117016</v>
      </c>
      <c r="G26" s="2">
        <v>23.96</v>
      </c>
      <c r="H26" s="2">
        <v>10</v>
      </c>
      <c r="I26" s="2">
        <v>11</v>
      </c>
      <c r="J26" s="2">
        <v>10</v>
      </c>
      <c r="K26" s="2">
        <v>11</v>
      </c>
      <c r="L26" s="2">
        <v>12</v>
      </c>
      <c r="M26" s="2">
        <v>8</v>
      </c>
      <c r="N26" s="2">
        <v>10</v>
      </c>
      <c r="O26" s="2">
        <v>11</v>
      </c>
      <c r="P26" s="2">
        <v>12</v>
      </c>
      <c r="Q26" s="2">
        <v>11</v>
      </c>
      <c r="R26" s="2">
        <v>10.6</v>
      </c>
    </row>
    <row r="27" spans="1:18" x14ac:dyDescent="0.25">
      <c r="A27" s="99"/>
      <c r="B27" s="107"/>
      <c r="C27" s="16" t="s">
        <v>9</v>
      </c>
      <c r="D27" s="42">
        <v>137.91999999999999</v>
      </c>
      <c r="E27" s="36">
        <f t="shared" si="10"/>
        <v>9.3372363581775879</v>
      </c>
      <c r="F27" s="36">
        <f t="shared" si="9"/>
        <v>12.877916385198528</v>
      </c>
      <c r="G27" s="2">
        <v>12.44</v>
      </c>
      <c r="H27" s="2">
        <v>6</v>
      </c>
      <c r="I27" s="2">
        <v>5</v>
      </c>
      <c r="J27" s="2">
        <v>5</v>
      </c>
      <c r="K27" s="2">
        <v>4</v>
      </c>
      <c r="L27" s="2">
        <v>7</v>
      </c>
      <c r="M27" s="2">
        <v>5</v>
      </c>
      <c r="N27" s="2">
        <v>4</v>
      </c>
      <c r="O27" s="2">
        <v>5</v>
      </c>
      <c r="P27" s="2">
        <v>6</v>
      </c>
      <c r="Q27" s="2">
        <v>4</v>
      </c>
      <c r="R27" s="2">
        <v>5.0999999999999996</v>
      </c>
    </row>
    <row r="28" spans="1:18" x14ac:dyDescent="0.25">
      <c r="A28" s="99"/>
      <c r="B28" s="107"/>
      <c r="C28" s="16" t="s">
        <v>114</v>
      </c>
      <c r="D28" s="42">
        <v>137.91999999999999</v>
      </c>
      <c r="E28" s="36">
        <f t="shared" si="10"/>
        <v>2.6120243188471068</v>
      </c>
      <c r="F28" s="36">
        <f t="shared" si="9"/>
        <v>3.602503940553929</v>
      </c>
      <c r="G28" s="2">
        <v>3.48</v>
      </c>
      <c r="H28" s="2">
        <v>12</v>
      </c>
      <c r="I28" s="2">
        <v>11</v>
      </c>
      <c r="J28" s="2"/>
      <c r="K28" s="2"/>
      <c r="L28" s="2"/>
      <c r="M28" s="2"/>
      <c r="N28" s="2"/>
      <c r="O28" s="2"/>
      <c r="P28" s="2"/>
      <c r="Q28" s="2"/>
      <c r="R28" s="2">
        <v>11.5</v>
      </c>
    </row>
    <row r="29" spans="1:18" x14ac:dyDescent="0.25">
      <c r="A29" s="99"/>
      <c r="B29" s="107"/>
      <c r="C29" s="3" t="s">
        <v>220</v>
      </c>
      <c r="D29" s="42">
        <v>137.91999999999999</v>
      </c>
      <c r="E29" s="36">
        <f t="shared" si="10"/>
        <v>0.65300607971177671</v>
      </c>
      <c r="F29" s="36">
        <f t="shared" si="9"/>
        <v>0.90062598513848224</v>
      </c>
      <c r="G29" s="2">
        <v>0.87</v>
      </c>
      <c r="H29" s="2">
        <v>6</v>
      </c>
      <c r="I29" s="2">
        <v>7</v>
      </c>
      <c r="J29" s="2"/>
      <c r="K29" s="2"/>
      <c r="L29" s="2"/>
      <c r="M29" s="2"/>
      <c r="N29" s="2"/>
      <c r="O29" s="2"/>
      <c r="P29" s="2"/>
      <c r="Q29" s="2"/>
      <c r="R29" s="2">
        <v>6.5</v>
      </c>
    </row>
    <row r="30" spans="1:18" x14ac:dyDescent="0.25">
      <c r="A30" s="99"/>
      <c r="B30" s="108"/>
      <c r="C30" s="18" t="s">
        <v>235</v>
      </c>
      <c r="D30" s="42">
        <v>137.91999999999999</v>
      </c>
      <c r="E30" s="36">
        <f t="shared" si="10"/>
        <v>0.94573294303084898</v>
      </c>
      <c r="F30" s="36">
        <f t="shared" si="9"/>
        <v>1.3043548750281468</v>
      </c>
      <c r="G30" s="2">
        <v>1.26</v>
      </c>
      <c r="H30" s="2">
        <v>13</v>
      </c>
      <c r="I30" s="2">
        <v>10</v>
      </c>
      <c r="J30" s="2"/>
      <c r="K30" s="2"/>
      <c r="L30" s="2"/>
      <c r="M30" s="2"/>
      <c r="N30" s="2"/>
      <c r="O30" s="2"/>
      <c r="P30" s="2"/>
      <c r="Q30" s="2"/>
      <c r="R30" s="2">
        <v>11.5</v>
      </c>
    </row>
    <row r="31" spans="1:18" x14ac:dyDescent="0.25">
      <c r="A31" s="99"/>
      <c r="B31" s="14"/>
      <c r="C31" s="19"/>
      <c r="D31" s="15"/>
      <c r="E31" s="15"/>
      <c r="F31" s="1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3"/>
    </row>
    <row r="32" spans="1:18" x14ac:dyDescent="0.25">
      <c r="A32" s="99"/>
      <c r="B32" s="106" t="s">
        <v>113</v>
      </c>
      <c r="C32" s="16" t="s">
        <v>9</v>
      </c>
      <c r="D32" s="42">
        <v>169.12</v>
      </c>
      <c r="E32" s="36">
        <v>30.04</v>
      </c>
      <c r="F32" s="36">
        <f t="shared" ref="F32:F38" si="11">E32*D32/100</f>
        <v>50.803648000000003</v>
      </c>
      <c r="G32" s="2">
        <v>40.54</v>
      </c>
      <c r="H32" s="2">
        <v>10</v>
      </c>
      <c r="I32" s="2">
        <v>12</v>
      </c>
      <c r="J32" s="2">
        <v>12</v>
      </c>
      <c r="K32" s="2">
        <v>5</v>
      </c>
      <c r="L32" s="2">
        <v>11</v>
      </c>
      <c r="M32" s="2">
        <v>7</v>
      </c>
      <c r="N32" s="2">
        <v>6</v>
      </c>
      <c r="O32" s="2">
        <v>9</v>
      </c>
      <c r="P32" s="2">
        <v>10</v>
      </c>
      <c r="Q32" s="2">
        <v>11</v>
      </c>
      <c r="R32" s="2">
        <v>9.3000000000000007</v>
      </c>
    </row>
    <row r="33" spans="1:18" x14ac:dyDescent="0.25">
      <c r="A33" s="99"/>
      <c r="B33" s="107"/>
      <c r="C33" s="16" t="s">
        <v>7</v>
      </c>
      <c r="D33" s="42">
        <v>169.12</v>
      </c>
      <c r="E33" s="36">
        <f t="shared" ref="E33:E38" si="12">G33*100/137.77</f>
        <v>2.380779560136459</v>
      </c>
      <c r="F33" s="36">
        <f t="shared" si="11"/>
        <v>4.0263743921027793</v>
      </c>
      <c r="G33" s="2">
        <v>3.28</v>
      </c>
      <c r="H33" s="2">
        <v>16</v>
      </c>
      <c r="I33" s="2">
        <v>15</v>
      </c>
      <c r="J33" s="2">
        <v>14</v>
      </c>
      <c r="K33" s="2">
        <v>15</v>
      </c>
      <c r="L33" s="2">
        <v>15</v>
      </c>
      <c r="M33" s="2">
        <v>10</v>
      </c>
      <c r="N33" s="2">
        <v>9</v>
      </c>
      <c r="O33" s="2">
        <v>8</v>
      </c>
      <c r="P33" s="2">
        <v>10</v>
      </c>
      <c r="Q33" s="2">
        <v>11</v>
      </c>
      <c r="R33" s="2">
        <v>12.3</v>
      </c>
    </row>
    <row r="34" spans="1:18" x14ac:dyDescent="0.25">
      <c r="A34" s="99"/>
      <c r="B34" s="107"/>
      <c r="C34" s="17" t="s">
        <v>5</v>
      </c>
      <c r="D34" s="42">
        <v>169.12</v>
      </c>
      <c r="E34" s="36">
        <f t="shared" si="12"/>
        <v>60.717137257748419</v>
      </c>
      <c r="F34" s="36">
        <f t="shared" si="11"/>
        <v>102.68482253030413</v>
      </c>
      <c r="G34" s="2">
        <v>83.65</v>
      </c>
      <c r="H34" s="27">
        <v>25</v>
      </c>
      <c r="I34" s="2">
        <v>25</v>
      </c>
      <c r="J34" s="2">
        <v>23</v>
      </c>
      <c r="K34" s="2">
        <v>26</v>
      </c>
      <c r="L34" s="2">
        <v>25</v>
      </c>
      <c r="M34" s="2">
        <v>25</v>
      </c>
      <c r="N34" s="2">
        <v>21</v>
      </c>
      <c r="O34" s="2">
        <v>22</v>
      </c>
      <c r="P34" s="2">
        <v>20</v>
      </c>
      <c r="Q34" s="2">
        <v>19</v>
      </c>
      <c r="R34" s="2">
        <v>23.1</v>
      </c>
    </row>
    <row r="35" spans="1:18" x14ac:dyDescent="0.25">
      <c r="A35" s="99"/>
      <c r="B35" s="107"/>
      <c r="C35" s="3" t="s">
        <v>220</v>
      </c>
      <c r="D35" s="42">
        <v>169.12</v>
      </c>
      <c r="E35" s="36">
        <f t="shared" si="12"/>
        <v>1.8509109385207225</v>
      </c>
      <c r="F35" s="36">
        <f t="shared" si="11"/>
        <v>3.1302605792262459</v>
      </c>
      <c r="G35" s="2">
        <v>2.5499999999999998</v>
      </c>
      <c r="H35" s="2">
        <v>18</v>
      </c>
      <c r="I35" s="2">
        <v>15</v>
      </c>
      <c r="J35" s="2">
        <v>5</v>
      </c>
      <c r="K35" s="2">
        <v>20</v>
      </c>
      <c r="L35" s="2">
        <v>19</v>
      </c>
      <c r="M35" s="2">
        <v>17</v>
      </c>
      <c r="N35" s="2"/>
      <c r="O35" s="2"/>
      <c r="P35" s="2"/>
      <c r="Q35" s="2"/>
      <c r="R35" s="2">
        <v>15.6</v>
      </c>
    </row>
    <row r="36" spans="1:18" x14ac:dyDescent="0.25">
      <c r="A36" s="99"/>
      <c r="B36" s="107"/>
      <c r="C36" s="16" t="s">
        <v>6</v>
      </c>
      <c r="D36" s="42">
        <v>169.12</v>
      </c>
      <c r="E36" s="36">
        <f t="shared" si="12"/>
        <v>3.3969659577556794</v>
      </c>
      <c r="F36" s="36">
        <f t="shared" si="11"/>
        <v>5.7449488277564056</v>
      </c>
      <c r="G36" s="2">
        <v>4.68</v>
      </c>
      <c r="H36" s="2">
        <v>5</v>
      </c>
      <c r="I36" s="2">
        <v>5</v>
      </c>
      <c r="J36" s="2">
        <v>4</v>
      </c>
      <c r="K36" s="2">
        <v>6</v>
      </c>
      <c r="L36" s="2">
        <v>5</v>
      </c>
      <c r="M36" s="2">
        <v>6</v>
      </c>
      <c r="N36" s="2">
        <v>5</v>
      </c>
      <c r="O36" s="2">
        <v>7</v>
      </c>
      <c r="P36" s="2">
        <v>8</v>
      </c>
      <c r="Q36" s="2">
        <v>7</v>
      </c>
      <c r="R36" s="2">
        <v>5.8</v>
      </c>
    </row>
    <row r="37" spans="1:18" x14ac:dyDescent="0.25">
      <c r="A37" s="99"/>
      <c r="B37" s="107"/>
      <c r="C37" s="16"/>
      <c r="D37" s="42"/>
      <c r="E37" s="36"/>
      <c r="F37" s="36">
        <f t="shared" si="11"/>
        <v>0</v>
      </c>
      <c r="G37" s="2">
        <v>0.85</v>
      </c>
      <c r="H37" s="2">
        <v>22</v>
      </c>
      <c r="I37" s="2">
        <v>25</v>
      </c>
      <c r="J37" s="2"/>
      <c r="K37" s="2"/>
      <c r="L37" s="2"/>
      <c r="M37" s="2"/>
      <c r="N37" s="2"/>
      <c r="O37" s="2"/>
      <c r="P37" s="2"/>
      <c r="Q37" s="2"/>
      <c r="R37" s="2">
        <v>23.5</v>
      </c>
    </row>
    <row r="38" spans="1:18" x14ac:dyDescent="0.25">
      <c r="A38" s="99"/>
      <c r="B38" s="108"/>
      <c r="C38" s="16" t="s">
        <v>114</v>
      </c>
      <c r="D38" s="42">
        <v>169.12</v>
      </c>
      <c r="E38" s="36">
        <f t="shared" si="12"/>
        <v>1.6113812876533353</v>
      </c>
      <c r="F38" s="36">
        <f t="shared" si="11"/>
        <v>2.7251680336793207</v>
      </c>
      <c r="G38" s="2">
        <v>2.2200000000000002</v>
      </c>
      <c r="H38" s="2">
        <v>19</v>
      </c>
      <c r="I38" s="2">
        <v>19</v>
      </c>
      <c r="J38" s="2">
        <v>18</v>
      </c>
      <c r="K38" s="2">
        <v>16</v>
      </c>
      <c r="L38" s="2">
        <v>5</v>
      </c>
      <c r="M38" s="2"/>
      <c r="N38" s="2"/>
      <c r="O38" s="2"/>
      <c r="P38" s="2"/>
      <c r="Q38" s="2"/>
      <c r="R38" s="2">
        <v>15.4</v>
      </c>
    </row>
    <row r="39" spans="1:18" x14ac:dyDescent="0.25">
      <c r="A39" s="100"/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3"/>
    </row>
    <row r="40" spans="1:18" ht="15.75" x14ac:dyDescent="0.25">
      <c r="A40" s="5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96">
        <f>AVERAGE(R4:R7,R9:R13,R15:R17,R20:R23,R25:R30,R32:R38)</f>
        <v>11.244827586206897</v>
      </c>
    </row>
    <row r="41" spans="1:18" x14ac:dyDescent="0.25">
      <c r="C41" s="20"/>
      <c r="D41" s="6">
        <v>1</v>
      </c>
      <c r="E41" s="6">
        <v>2</v>
      </c>
      <c r="F41" s="6"/>
      <c r="G41" s="5"/>
      <c r="H41" s="6">
        <v>3</v>
      </c>
      <c r="I41" s="6">
        <v>4</v>
      </c>
      <c r="J41" s="6">
        <v>5</v>
      </c>
      <c r="K41" s="6">
        <v>6</v>
      </c>
      <c r="L41" t="s">
        <v>234</v>
      </c>
    </row>
    <row r="42" spans="1:18" x14ac:dyDescent="0.25">
      <c r="C42" s="17" t="s">
        <v>5</v>
      </c>
      <c r="D42" s="28">
        <v>77.709999999999994</v>
      </c>
      <c r="E42" s="28">
        <v>46.53</v>
      </c>
      <c r="F42" s="28"/>
      <c r="G42" s="1"/>
      <c r="H42" s="2">
        <v>60.04</v>
      </c>
      <c r="I42" s="3">
        <v>53.39</v>
      </c>
      <c r="J42" s="3">
        <v>17.98</v>
      </c>
      <c r="K42">
        <v>60.72</v>
      </c>
      <c r="L42" s="56">
        <f>AVERAGE(D42:K42)</f>
        <v>52.728333333333332</v>
      </c>
    </row>
    <row r="43" spans="1:18" x14ac:dyDescent="0.25">
      <c r="C43" s="16" t="s">
        <v>6</v>
      </c>
      <c r="D43" s="28">
        <v>0</v>
      </c>
      <c r="E43" s="28">
        <v>0</v>
      </c>
      <c r="F43" s="28"/>
      <c r="G43" s="1"/>
      <c r="H43" s="2">
        <v>0</v>
      </c>
      <c r="I43" s="3">
        <v>0</v>
      </c>
      <c r="J43" s="3">
        <v>0</v>
      </c>
      <c r="K43" s="6">
        <v>3.4</v>
      </c>
      <c r="L43" s="56">
        <f t="shared" ref="L43:L49" si="13">AVERAGE(D43:K43)</f>
        <v>0.56666666666666665</v>
      </c>
    </row>
    <row r="44" spans="1:18" x14ac:dyDescent="0.25">
      <c r="C44" s="16" t="s">
        <v>7</v>
      </c>
      <c r="D44" s="28">
        <v>16.03</v>
      </c>
      <c r="E44" s="28">
        <v>19.27</v>
      </c>
      <c r="F44" s="28"/>
      <c r="G44" s="1"/>
      <c r="H44" s="2">
        <v>5.5</v>
      </c>
      <c r="I44" s="3">
        <v>30.66</v>
      </c>
      <c r="J44" s="3">
        <v>68.47</v>
      </c>
      <c r="K44" s="6">
        <v>2.38</v>
      </c>
      <c r="L44" s="56">
        <f t="shared" si="13"/>
        <v>23.718333333333334</v>
      </c>
    </row>
    <row r="45" spans="1:18" x14ac:dyDescent="0.25">
      <c r="C45" s="16" t="s">
        <v>222</v>
      </c>
      <c r="D45" s="28">
        <v>5.0599999999999996</v>
      </c>
      <c r="E45" s="28">
        <v>3.34</v>
      </c>
      <c r="F45" s="28"/>
      <c r="G45" s="1"/>
      <c r="H45" s="1">
        <v>0</v>
      </c>
      <c r="I45" s="3">
        <v>0</v>
      </c>
      <c r="J45" s="3">
        <v>0</v>
      </c>
      <c r="K45" s="6">
        <v>0</v>
      </c>
      <c r="L45" s="56">
        <f t="shared" si="13"/>
        <v>1.3999999999999997</v>
      </c>
    </row>
    <row r="46" spans="1:18" x14ac:dyDescent="0.25">
      <c r="C46" s="16" t="s">
        <v>9</v>
      </c>
      <c r="D46" s="2">
        <v>0</v>
      </c>
      <c r="E46" s="1">
        <v>24.49</v>
      </c>
      <c r="F46" s="1"/>
      <c r="G46" s="1"/>
      <c r="H46" s="2">
        <v>34.46</v>
      </c>
      <c r="I46" s="3">
        <v>1.18</v>
      </c>
      <c r="J46" s="3">
        <v>9.34</v>
      </c>
      <c r="K46" s="6">
        <v>30.04</v>
      </c>
      <c r="L46" s="56">
        <f t="shared" si="13"/>
        <v>16.584999999999997</v>
      </c>
    </row>
    <row r="47" spans="1:18" x14ac:dyDescent="0.25">
      <c r="C47" s="4" t="s">
        <v>220</v>
      </c>
      <c r="D47" s="28">
        <v>0</v>
      </c>
      <c r="E47" s="28">
        <v>0</v>
      </c>
      <c r="F47" s="28"/>
      <c r="G47" s="2"/>
      <c r="H47" s="2">
        <v>0</v>
      </c>
      <c r="I47" s="3">
        <v>0</v>
      </c>
      <c r="J47" s="3">
        <v>0.65</v>
      </c>
      <c r="K47" s="6">
        <v>1.85</v>
      </c>
      <c r="L47" s="56">
        <f t="shared" si="13"/>
        <v>0.41666666666666669</v>
      </c>
    </row>
    <row r="48" spans="1:18" x14ac:dyDescent="0.25">
      <c r="C48" s="16" t="s">
        <v>235</v>
      </c>
      <c r="D48" s="2">
        <v>1.21</v>
      </c>
      <c r="E48" s="1">
        <v>6.37</v>
      </c>
      <c r="F48" s="1"/>
      <c r="G48" s="2"/>
      <c r="H48" s="2">
        <v>0</v>
      </c>
      <c r="I48" s="3">
        <v>0</v>
      </c>
      <c r="J48" s="3">
        <v>0.95</v>
      </c>
      <c r="K48" s="6">
        <v>0</v>
      </c>
      <c r="L48" s="56">
        <f t="shared" si="13"/>
        <v>1.4216666666666666</v>
      </c>
    </row>
    <row r="49" spans="3:12" x14ac:dyDescent="0.25">
      <c r="C49" s="16" t="s">
        <v>114</v>
      </c>
      <c r="D49" s="6">
        <v>0</v>
      </c>
      <c r="E49" s="6">
        <v>0</v>
      </c>
      <c r="F49" s="6"/>
      <c r="H49" s="50">
        <v>0</v>
      </c>
      <c r="I49" s="58">
        <v>0</v>
      </c>
      <c r="J49" s="58">
        <v>2.61</v>
      </c>
      <c r="K49" s="6">
        <v>1.61</v>
      </c>
      <c r="L49" s="56">
        <f t="shared" si="13"/>
        <v>0.70333333333333325</v>
      </c>
    </row>
    <row r="50" spans="3:12" x14ac:dyDescent="0.25">
      <c r="C50" s="18"/>
    </row>
    <row r="51" spans="3:12" x14ac:dyDescent="0.25">
      <c r="C51" s="20"/>
    </row>
    <row r="52" spans="3:12" x14ac:dyDescent="0.25">
      <c r="C52" s="20"/>
    </row>
    <row r="53" spans="3:12" x14ac:dyDescent="0.25">
      <c r="C53" s="20"/>
    </row>
    <row r="55" spans="3:12" x14ac:dyDescent="0.25">
      <c r="C55" s="4"/>
    </row>
    <row r="56" spans="3:12" x14ac:dyDescent="0.25">
      <c r="D56" s="6"/>
      <c r="E56" s="5"/>
      <c r="F56" s="5"/>
    </row>
    <row r="57" spans="3:12" x14ac:dyDescent="0.25">
      <c r="C57" s="55"/>
      <c r="D57" s="6"/>
      <c r="E57" s="5"/>
      <c r="F57" s="5"/>
    </row>
    <row r="58" spans="3:12" x14ac:dyDescent="0.25">
      <c r="C58" s="55"/>
    </row>
    <row r="59" spans="3:12" x14ac:dyDescent="0.25">
      <c r="C59" s="55"/>
    </row>
    <row r="60" spans="3:12" x14ac:dyDescent="0.25">
      <c r="C60" s="55"/>
    </row>
    <row r="61" spans="3:12" x14ac:dyDescent="0.25">
      <c r="C61" s="55"/>
    </row>
    <row r="63" spans="3:12" x14ac:dyDescent="0.25">
      <c r="D63" s="5"/>
      <c r="E63" s="5"/>
      <c r="F63" s="5"/>
    </row>
    <row r="64" spans="3:12" x14ac:dyDescent="0.25">
      <c r="C64" s="20"/>
    </row>
    <row r="65" spans="3:6" x14ac:dyDescent="0.25">
      <c r="C65" s="20"/>
    </row>
    <row r="67" spans="3:6" x14ac:dyDescent="0.25">
      <c r="C67" s="20"/>
    </row>
    <row r="68" spans="3:6" x14ac:dyDescent="0.25">
      <c r="D68" s="6"/>
      <c r="E68" s="5"/>
      <c r="F68" s="5">
        <v>3</v>
      </c>
    </row>
    <row r="69" spans="3:6" x14ac:dyDescent="0.25">
      <c r="C69" s="20"/>
    </row>
  </sheetData>
  <sortState xmlns:xlrd2="http://schemas.microsoft.com/office/spreadsheetml/2017/richdata2" ref="C41:F68">
    <sortCondition descending="1" ref="C42:C68"/>
  </sortState>
  <mergeCells count="19">
    <mergeCell ref="B25:B30"/>
    <mergeCell ref="E2:E3"/>
    <mergeCell ref="F2:F3"/>
    <mergeCell ref="A2:A39"/>
    <mergeCell ref="B2:B3"/>
    <mergeCell ref="C2:C3"/>
    <mergeCell ref="D2:D3"/>
    <mergeCell ref="B14:R14"/>
    <mergeCell ref="B19:R19"/>
    <mergeCell ref="B20:B23"/>
    <mergeCell ref="H2:R2"/>
    <mergeCell ref="B4:B7"/>
    <mergeCell ref="B8:R8"/>
    <mergeCell ref="B9:B13"/>
    <mergeCell ref="B32:B38"/>
    <mergeCell ref="B24:R24"/>
    <mergeCell ref="B39:R39"/>
    <mergeCell ref="G2:G3"/>
    <mergeCell ref="B15:B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98E5-F9F5-4353-AF00-B33F4802F6D8}">
  <dimension ref="A1:R78"/>
  <sheetViews>
    <sheetView topLeftCell="E1" zoomScaleNormal="100" workbookViewId="0">
      <selection activeCell="R4" sqref="R4:R6"/>
    </sheetView>
  </sheetViews>
  <sheetFormatPr defaultRowHeight="15" x14ac:dyDescent="0.25"/>
  <cols>
    <col min="1" max="1" width="8.140625" customWidth="1"/>
    <col min="2" max="2" width="10.140625" customWidth="1"/>
    <col min="3" max="3" width="23.7109375" customWidth="1"/>
    <col min="4" max="4" width="10.85546875" customWidth="1"/>
    <col min="5" max="5" width="13" customWidth="1"/>
    <col min="6" max="6" width="12.7109375" customWidth="1"/>
    <col min="7" max="7" width="16.7109375" hidden="1" customWidth="1"/>
  </cols>
  <sheetData>
    <row r="1" spans="1:18" x14ac:dyDescent="0.25">
      <c r="B1" s="49">
        <v>45076</v>
      </c>
    </row>
    <row r="2" spans="1:18" ht="15" customHeight="1" x14ac:dyDescent="0.25">
      <c r="A2" s="123" t="s">
        <v>111</v>
      </c>
      <c r="B2" s="104" t="s">
        <v>0</v>
      </c>
      <c r="C2" s="104" t="s">
        <v>2</v>
      </c>
      <c r="D2" s="109" t="s">
        <v>18</v>
      </c>
      <c r="E2" s="109" t="s">
        <v>228</v>
      </c>
      <c r="F2" s="109" t="s">
        <v>229</v>
      </c>
      <c r="G2" s="104" t="s">
        <v>231</v>
      </c>
      <c r="H2" s="104" t="s">
        <v>4</v>
      </c>
      <c r="I2" s="104"/>
      <c r="J2" s="104"/>
      <c r="K2" s="104"/>
      <c r="L2" s="104"/>
      <c r="M2" s="104"/>
      <c r="N2" s="104"/>
      <c r="O2" s="104"/>
      <c r="P2" s="104"/>
      <c r="Q2" s="104"/>
      <c r="R2" s="104"/>
    </row>
    <row r="3" spans="1:18" x14ac:dyDescent="0.25">
      <c r="A3" s="124"/>
      <c r="B3" s="104"/>
      <c r="C3" s="104"/>
      <c r="D3" s="110"/>
      <c r="E3" s="112"/>
      <c r="F3" s="112"/>
      <c r="G3" s="104"/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 t="s">
        <v>16</v>
      </c>
    </row>
    <row r="4" spans="1:18" x14ac:dyDescent="0.25">
      <c r="A4" s="124"/>
      <c r="B4" s="104" t="s">
        <v>1</v>
      </c>
      <c r="C4" s="28" t="s">
        <v>7</v>
      </c>
      <c r="D4" s="7">
        <v>149.6</v>
      </c>
      <c r="E4" s="36">
        <f>G4*100/118.25</f>
        <v>11.585623678646934</v>
      </c>
      <c r="F4" s="36">
        <f>E4*D4/100</f>
        <v>17.332093023255812</v>
      </c>
      <c r="G4" s="41">
        <v>13.7</v>
      </c>
      <c r="H4" s="2">
        <v>25</v>
      </c>
      <c r="I4" s="2">
        <v>24</v>
      </c>
      <c r="J4" s="2">
        <v>23</v>
      </c>
      <c r="K4" s="2">
        <v>16</v>
      </c>
      <c r="L4" s="2">
        <v>23</v>
      </c>
      <c r="M4" s="2">
        <v>17</v>
      </c>
      <c r="N4" s="2">
        <v>18</v>
      </c>
      <c r="O4" s="2">
        <v>22</v>
      </c>
      <c r="P4" s="2">
        <v>23</v>
      </c>
      <c r="Q4" s="2">
        <v>22</v>
      </c>
      <c r="R4" s="2">
        <f>AVERAGE(H4:Q4)</f>
        <v>21.3</v>
      </c>
    </row>
    <row r="5" spans="1:18" x14ac:dyDescent="0.25">
      <c r="A5" s="124"/>
      <c r="B5" s="104"/>
      <c r="C5" s="7" t="s">
        <v>5</v>
      </c>
      <c r="D5" s="7">
        <v>149.6</v>
      </c>
      <c r="E5" s="36">
        <f t="shared" ref="E5:E6" si="0">G5*100/118.25</f>
        <v>87.822410147991548</v>
      </c>
      <c r="F5" s="36">
        <f t="shared" ref="F5:F6" si="1">E5*D5/100</f>
        <v>131.38232558139535</v>
      </c>
      <c r="G5" s="41">
        <v>103.85</v>
      </c>
      <c r="H5" s="2">
        <v>31</v>
      </c>
      <c r="I5" s="2">
        <v>24</v>
      </c>
      <c r="J5" s="2">
        <v>19</v>
      </c>
      <c r="K5" s="2">
        <v>23</v>
      </c>
      <c r="L5" s="2">
        <v>28</v>
      </c>
      <c r="M5" s="2">
        <v>19</v>
      </c>
      <c r="N5" s="2">
        <v>18</v>
      </c>
      <c r="O5" s="2">
        <v>19</v>
      </c>
      <c r="P5" s="2">
        <v>23</v>
      </c>
      <c r="Q5" s="2">
        <v>17</v>
      </c>
      <c r="R5" s="2">
        <f t="shared" ref="R5:R6" si="2">AVERAGE(H5:Q5)</f>
        <v>22.1</v>
      </c>
    </row>
    <row r="6" spans="1:18" x14ac:dyDescent="0.25">
      <c r="A6" s="124"/>
      <c r="B6" s="104"/>
      <c r="C6" s="3" t="s">
        <v>217</v>
      </c>
      <c r="D6" s="7">
        <v>149.6</v>
      </c>
      <c r="E6" s="36">
        <f t="shared" si="0"/>
        <v>0.59196617336152224</v>
      </c>
      <c r="F6" s="36">
        <f t="shared" si="1"/>
        <v>0.88558139534883717</v>
      </c>
      <c r="G6" s="41">
        <v>0.7</v>
      </c>
      <c r="H6" s="2">
        <v>17</v>
      </c>
      <c r="I6" s="2"/>
      <c r="J6" s="2"/>
      <c r="K6" s="2"/>
      <c r="L6" s="2"/>
      <c r="M6" s="2"/>
      <c r="N6" s="2"/>
      <c r="O6" s="2"/>
      <c r="P6" s="2"/>
      <c r="Q6" s="2"/>
      <c r="R6" s="2">
        <f t="shared" si="2"/>
        <v>17</v>
      </c>
    </row>
    <row r="7" spans="1:18" x14ac:dyDescent="0.25">
      <c r="A7" s="12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</row>
    <row r="8" spans="1:18" x14ac:dyDescent="0.25">
      <c r="A8" s="124"/>
      <c r="B8" s="104" t="s">
        <v>10</v>
      </c>
      <c r="C8" s="3" t="s">
        <v>217</v>
      </c>
      <c r="D8" s="7">
        <v>96.15</v>
      </c>
      <c r="E8" s="36">
        <f>G8*100/64.85</f>
        <v>2.5443330763299925</v>
      </c>
      <c r="F8" s="36">
        <f t="shared" ref="F8:F15" si="3">E8*D8/100</f>
        <v>2.4463762528912882</v>
      </c>
      <c r="G8" s="41">
        <v>1.65</v>
      </c>
      <c r="H8" s="2">
        <v>11</v>
      </c>
      <c r="I8" s="2">
        <v>12</v>
      </c>
      <c r="J8" s="2">
        <v>6</v>
      </c>
      <c r="K8" s="2">
        <v>6</v>
      </c>
      <c r="L8" s="2">
        <v>13</v>
      </c>
      <c r="M8" s="2">
        <v>10</v>
      </c>
      <c r="N8" s="2">
        <v>7</v>
      </c>
      <c r="O8" s="2">
        <v>10</v>
      </c>
      <c r="P8" s="2">
        <v>8</v>
      </c>
      <c r="Q8" s="2">
        <v>6</v>
      </c>
      <c r="R8" s="2">
        <v>8.9</v>
      </c>
    </row>
    <row r="9" spans="1:18" x14ac:dyDescent="0.25">
      <c r="A9" s="124"/>
      <c r="B9" s="104"/>
      <c r="C9" s="16" t="s">
        <v>114</v>
      </c>
      <c r="D9" s="7">
        <v>96.15</v>
      </c>
      <c r="E9" s="36">
        <f t="shared" ref="E9:E15" si="4">G9*100/64.85</f>
        <v>0.92521202775636091</v>
      </c>
      <c r="F9" s="36">
        <f t="shared" si="3"/>
        <v>0.88959136468774103</v>
      </c>
      <c r="G9" s="41">
        <v>0.6</v>
      </c>
      <c r="H9" s="2">
        <v>13</v>
      </c>
      <c r="I9" s="2">
        <v>10</v>
      </c>
      <c r="J9" s="2"/>
      <c r="K9" s="2"/>
      <c r="L9" s="2"/>
      <c r="M9" s="2"/>
      <c r="N9" s="2"/>
      <c r="O9" s="2"/>
      <c r="P9" s="2"/>
      <c r="Q9" s="2"/>
      <c r="R9" s="2">
        <v>11.5</v>
      </c>
    </row>
    <row r="10" spans="1:18" x14ac:dyDescent="0.25">
      <c r="A10" s="124"/>
      <c r="B10" s="104"/>
      <c r="C10" s="16" t="s">
        <v>6</v>
      </c>
      <c r="D10" s="7">
        <v>96.15</v>
      </c>
      <c r="E10" s="36">
        <f t="shared" si="4"/>
        <v>51.811873554356211</v>
      </c>
      <c r="F10" s="36">
        <f t="shared" si="3"/>
        <v>49.8171164225135</v>
      </c>
      <c r="G10" s="41">
        <v>33.6</v>
      </c>
      <c r="H10" s="2">
        <v>30</v>
      </c>
      <c r="I10" s="2">
        <v>23</v>
      </c>
      <c r="J10" s="2">
        <v>17</v>
      </c>
      <c r="K10" s="2">
        <v>17</v>
      </c>
      <c r="L10" s="2">
        <v>16</v>
      </c>
      <c r="M10" s="2">
        <v>18</v>
      </c>
      <c r="N10" s="2">
        <v>21</v>
      </c>
      <c r="O10" s="2">
        <v>16</v>
      </c>
      <c r="P10" s="2">
        <v>22</v>
      </c>
      <c r="Q10" s="2">
        <v>25</v>
      </c>
      <c r="R10" s="2">
        <v>20.5</v>
      </c>
    </row>
    <row r="11" spans="1:18" x14ac:dyDescent="0.25">
      <c r="A11" s="124"/>
      <c r="B11" s="104"/>
      <c r="C11" s="7" t="s">
        <v>5</v>
      </c>
      <c r="D11" s="7">
        <v>96.15</v>
      </c>
      <c r="E11" s="36">
        <f t="shared" si="4"/>
        <v>21.279876638396303</v>
      </c>
      <c r="F11" s="36">
        <f t="shared" si="3"/>
        <v>20.460601387818045</v>
      </c>
      <c r="G11" s="41">
        <v>13.8</v>
      </c>
      <c r="H11" s="2">
        <v>14</v>
      </c>
      <c r="I11" s="2">
        <v>19</v>
      </c>
      <c r="J11" s="2">
        <v>11</v>
      </c>
      <c r="K11" s="2">
        <v>20</v>
      </c>
      <c r="L11" s="2">
        <v>19</v>
      </c>
      <c r="M11" s="2">
        <v>15</v>
      </c>
      <c r="N11" s="2">
        <v>20</v>
      </c>
      <c r="O11" s="2">
        <v>12</v>
      </c>
      <c r="P11" s="2">
        <v>16</v>
      </c>
      <c r="Q11" s="2">
        <v>22</v>
      </c>
      <c r="R11" s="2">
        <v>16.8</v>
      </c>
    </row>
    <row r="12" spans="1:18" x14ac:dyDescent="0.25">
      <c r="A12" s="124"/>
      <c r="B12" s="104"/>
      <c r="C12" s="7" t="s">
        <v>9</v>
      </c>
      <c r="D12" s="7">
        <v>96.15</v>
      </c>
      <c r="E12" s="36">
        <f t="shared" si="4"/>
        <v>2.9298380878951429</v>
      </c>
      <c r="F12" s="36">
        <f t="shared" si="3"/>
        <v>2.8170393215111802</v>
      </c>
      <c r="G12" s="41">
        <v>1.9</v>
      </c>
      <c r="H12" s="2">
        <v>22</v>
      </c>
      <c r="I12" s="2">
        <v>20</v>
      </c>
      <c r="J12" s="2">
        <v>22</v>
      </c>
      <c r="K12" s="2">
        <v>10</v>
      </c>
      <c r="L12" s="2">
        <v>18</v>
      </c>
      <c r="M12" s="2">
        <v>18</v>
      </c>
      <c r="N12" s="2">
        <v>22</v>
      </c>
      <c r="O12" s="2">
        <v>10</v>
      </c>
      <c r="P12" s="2">
        <v>17</v>
      </c>
      <c r="Q12" s="2">
        <v>19</v>
      </c>
      <c r="R12" s="2">
        <v>17.8</v>
      </c>
    </row>
    <row r="13" spans="1:18" x14ac:dyDescent="0.25">
      <c r="A13" s="124"/>
      <c r="B13" s="104"/>
      <c r="C13" s="7" t="s">
        <v>7</v>
      </c>
      <c r="D13" s="7">
        <v>96.15</v>
      </c>
      <c r="E13" s="36">
        <f t="shared" si="4"/>
        <v>3.4695451040863534</v>
      </c>
      <c r="F13" s="36">
        <f t="shared" si="3"/>
        <v>3.3359676175790294</v>
      </c>
      <c r="G13" s="41">
        <v>2.25</v>
      </c>
      <c r="H13" s="2">
        <v>20</v>
      </c>
      <c r="I13" s="2">
        <v>13</v>
      </c>
      <c r="J13" s="2">
        <v>14</v>
      </c>
      <c r="K13" s="2">
        <v>15</v>
      </c>
      <c r="L13" s="2">
        <v>17</v>
      </c>
      <c r="M13" s="2">
        <v>17</v>
      </c>
      <c r="N13" s="2">
        <v>10</v>
      </c>
      <c r="O13" s="2">
        <v>14</v>
      </c>
      <c r="P13" s="2">
        <v>12</v>
      </c>
      <c r="Q13" s="2">
        <v>13</v>
      </c>
      <c r="R13" s="2">
        <v>14.5</v>
      </c>
    </row>
    <row r="14" spans="1:18" x14ac:dyDescent="0.25">
      <c r="A14" s="124"/>
      <c r="B14" s="104"/>
      <c r="C14" s="7" t="s">
        <v>219</v>
      </c>
      <c r="D14" s="7">
        <v>96.15</v>
      </c>
      <c r="E14" s="36">
        <f t="shared" si="4"/>
        <v>14.572089437162683</v>
      </c>
      <c r="F14" s="36">
        <f t="shared" si="3"/>
        <v>14.01106399383192</v>
      </c>
      <c r="G14" s="41">
        <v>9.4499999999999993</v>
      </c>
      <c r="H14" s="2">
        <v>10</v>
      </c>
      <c r="I14" s="2">
        <v>10</v>
      </c>
      <c r="J14" s="2">
        <v>12</v>
      </c>
      <c r="K14" s="2">
        <v>7</v>
      </c>
      <c r="L14" s="2">
        <v>8</v>
      </c>
      <c r="M14" s="2">
        <v>12</v>
      </c>
      <c r="N14" s="2">
        <v>5</v>
      </c>
      <c r="O14" s="2">
        <v>11</v>
      </c>
      <c r="P14" s="2">
        <v>8</v>
      </c>
      <c r="Q14" s="2">
        <v>10</v>
      </c>
      <c r="R14" s="2">
        <v>9.3000000000000007</v>
      </c>
    </row>
    <row r="15" spans="1:18" x14ac:dyDescent="0.25">
      <c r="A15" s="124"/>
      <c r="B15" s="104"/>
      <c r="C15" s="7" t="s">
        <v>218</v>
      </c>
      <c r="D15" s="7">
        <v>96.15</v>
      </c>
      <c r="E15" s="36">
        <f t="shared" si="4"/>
        <v>2.4672320740169624</v>
      </c>
      <c r="F15" s="36">
        <f t="shared" si="3"/>
        <v>2.3722436391673098</v>
      </c>
      <c r="G15" s="2">
        <v>1.6</v>
      </c>
      <c r="H15" s="2">
        <v>22</v>
      </c>
      <c r="I15" s="2">
        <v>19</v>
      </c>
      <c r="J15" s="2">
        <v>22</v>
      </c>
      <c r="K15" s="2">
        <v>12</v>
      </c>
      <c r="L15" s="2">
        <v>18</v>
      </c>
      <c r="M15" s="2">
        <v>22</v>
      </c>
      <c r="N15" s="2">
        <v>11</v>
      </c>
      <c r="O15" s="2">
        <v>17</v>
      </c>
      <c r="P15" s="2">
        <v>12</v>
      </c>
      <c r="Q15" s="2">
        <v>12</v>
      </c>
      <c r="R15" s="2">
        <v>16.7</v>
      </c>
    </row>
    <row r="16" spans="1:18" x14ac:dyDescent="0.25">
      <c r="A16" s="12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</row>
    <row r="17" spans="1:18" x14ac:dyDescent="0.25">
      <c r="A17" s="124"/>
      <c r="B17" s="104" t="s">
        <v>11</v>
      </c>
      <c r="C17" s="3" t="s">
        <v>9</v>
      </c>
      <c r="D17" s="3">
        <v>103.2</v>
      </c>
      <c r="E17" s="36">
        <f>G17*100/85.5</f>
        <v>1.2865497076023393</v>
      </c>
      <c r="F17" s="36">
        <f t="shared" ref="F17:F19" si="5">E17*D17/100</f>
        <v>1.3277192982456143</v>
      </c>
      <c r="G17" s="2">
        <v>1.1000000000000001</v>
      </c>
      <c r="H17" s="2">
        <v>8</v>
      </c>
      <c r="I17" s="2">
        <v>19</v>
      </c>
      <c r="J17" s="2">
        <v>5</v>
      </c>
      <c r="K17" s="2">
        <v>12</v>
      </c>
      <c r="L17" s="2">
        <v>4</v>
      </c>
      <c r="M17" s="2">
        <v>5</v>
      </c>
      <c r="N17" s="2"/>
      <c r="O17" s="2"/>
      <c r="P17" s="2"/>
      <c r="Q17" s="2"/>
      <c r="R17" s="2">
        <v>8.8000000000000007</v>
      </c>
    </row>
    <row r="18" spans="1:18" x14ac:dyDescent="0.25">
      <c r="A18" s="124"/>
      <c r="B18" s="104"/>
      <c r="C18" s="3" t="s">
        <v>5</v>
      </c>
      <c r="D18" s="3">
        <v>103.2</v>
      </c>
      <c r="E18" s="36">
        <f t="shared" ref="E18:E19" si="6">G18*100/85.5</f>
        <v>47.251461988304094</v>
      </c>
      <c r="F18" s="36">
        <f t="shared" si="5"/>
        <v>48.763508771929828</v>
      </c>
      <c r="G18" s="2">
        <v>40.4</v>
      </c>
      <c r="H18" s="2">
        <v>24</v>
      </c>
      <c r="I18" s="2">
        <v>25</v>
      </c>
      <c r="J18" s="2">
        <v>28</v>
      </c>
      <c r="K18" s="2">
        <v>24</v>
      </c>
      <c r="L18" s="2">
        <v>25</v>
      </c>
      <c r="M18" s="2">
        <v>22</v>
      </c>
      <c r="N18" s="2">
        <v>24</v>
      </c>
      <c r="O18" s="2">
        <v>29</v>
      </c>
      <c r="P18" s="2">
        <v>28</v>
      </c>
      <c r="Q18" s="2">
        <v>19</v>
      </c>
      <c r="R18" s="2">
        <v>24.8</v>
      </c>
    </row>
    <row r="19" spans="1:18" x14ac:dyDescent="0.25">
      <c r="A19" s="124"/>
      <c r="B19" s="104"/>
      <c r="C19" s="3" t="s">
        <v>7</v>
      </c>
      <c r="D19" s="3">
        <v>103.2</v>
      </c>
      <c r="E19" s="36">
        <f t="shared" si="6"/>
        <v>51.461988304093566</v>
      </c>
      <c r="F19" s="36">
        <f t="shared" si="5"/>
        <v>53.108771929824563</v>
      </c>
      <c r="G19" s="2">
        <v>44</v>
      </c>
      <c r="H19" s="2">
        <v>19</v>
      </c>
      <c r="I19" s="2">
        <v>14</v>
      </c>
      <c r="J19" s="2">
        <v>19</v>
      </c>
      <c r="K19" s="2">
        <v>20</v>
      </c>
      <c r="L19" s="2">
        <v>15</v>
      </c>
      <c r="M19" s="2">
        <v>16</v>
      </c>
      <c r="N19" s="2">
        <v>12</v>
      </c>
      <c r="O19" s="2">
        <v>19</v>
      </c>
      <c r="P19" s="2">
        <v>18</v>
      </c>
      <c r="Q19" s="2">
        <v>20</v>
      </c>
      <c r="R19" s="2">
        <v>17.2</v>
      </c>
    </row>
    <row r="20" spans="1:18" x14ac:dyDescent="0.25">
      <c r="A20" s="12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</row>
    <row r="21" spans="1:18" x14ac:dyDescent="0.25">
      <c r="A21" s="124"/>
      <c r="B21" s="104" t="s">
        <v>12</v>
      </c>
      <c r="C21" s="3" t="s">
        <v>9</v>
      </c>
      <c r="D21" s="7">
        <v>95.5</v>
      </c>
      <c r="E21" s="36">
        <f>G21*100/74.7</f>
        <v>15.863453815261044</v>
      </c>
      <c r="F21" s="36">
        <f t="shared" ref="F21:F26" si="7">E21*D21/100</f>
        <v>15.149598393574298</v>
      </c>
      <c r="G21" s="41">
        <v>11.85</v>
      </c>
      <c r="H21" s="2">
        <v>14</v>
      </c>
      <c r="I21" s="2">
        <v>10</v>
      </c>
      <c r="J21" s="2">
        <v>9</v>
      </c>
      <c r="K21" s="2">
        <v>13</v>
      </c>
      <c r="L21" s="2">
        <v>10</v>
      </c>
      <c r="M21" s="2">
        <v>8</v>
      </c>
      <c r="N21" s="2">
        <v>11</v>
      </c>
      <c r="O21" s="2">
        <v>12</v>
      </c>
      <c r="P21" s="2">
        <v>12</v>
      </c>
      <c r="Q21" s="2">
        <v>15</v>
      </c>
      <c r="R21" s="2">
        <v>11.4</v>
      </c>
    </row>
    <row r="22" spans="1:18" x14ac:dyDescent="0.25">
      <c r="A22" s="124"/>
      <c r="B22" s="104"/>
      <c r="C22" s="3" t="s">
        <v>220</v>
      </c>
      <c r="D22" s="7">
        <v>95.5</v>
      </c>
      <c r="E22" s="36">
        <f t="shared" ref="E22:E26" si="8">G22*100/74.7</f>
        <v>1.4725568942436413</v>
      </c>
      <c r="F22" s="36">
        <f t="shared" si="7"/>
        <v>1.4062918340026775</v>
      </c>
      <c r="G22" s="41">
        <v>1.1000000000000001</v>
      </c>
      <c r="H22" s="2">
        <v>12</v>
      </c>
      <c r="I22" s="2">
        <v>8</v>
      </c>
      <c r="J22" s="2">
        <v>7</v>
      </c>
      <c r="K22" s="2">
        <v>9</v>
      </c>
      <c r="L22" s="2">
        <v>7</v>
      </c>
      <c r="M22" s="2">
        <v>6</v>
      </c>
      <c r="N22" s="2"/>
      <c r="O22" s="2"/>
      <c r="P22" s="2"/>
      <c r="Q22" s="2"/>
      <c r="R22" s="2">
        <v>8.1</v>
      </c>
    </row>
    <row r="23" spans="1:18" x14ac:dyDescent="0.25">
      <c r="A23" s="124"/>
      <c r="B23" s="104"/>
      <c r="C23" s="3" t="s">
        <v>221</v>
      </c>
      <c r="D23" s="7">
        <v>95.5</v>
      </c>
      <c r="E23" s="36">
        <f t="shared" si="8"/>
        <v>1.3386880856760375</v>
      </c>
      <c r="F23" s="36">
        <f t="shared" si="7"/>
        <v>1.2784471218206159</v>
      </c>
      <c r="G23" s="41">
        <v>1</v>
      </c>
      <c r="H23" s="2">
        <v>13</v>
      </c>
      <c r="I23" s="2">
        <v>8</v>
      </c>
      <c r="J23" s="2">
        <v>7</v>
      </c>
      <c r="K23" s="2">
        <v>10</v>
      </c>
      <c r="L23" s="2"/>
      <c r="M23" s="2"/>
      <c r="N23" s="2"/>
      <c r="O23" s="2"/>
      <c r="P23" s="2"/>
      <c r="Q23" s="2"/>
      <c r="R23" s="2">
        <v>9.5</v>
      </c>
    </row>
    <row r="24" spans="1:18" x14ac:dyDescent="0.25">
      <c r="A24" s="124"/>
      <c r="B24" s="104"/>
      <c r="C24" s="3" t="s">
        <v>7</v>
      </c>
      <c r="D24" s="7">
        <v>95.5</v>
      </c>
      <c r="E24" s="36">
        <f t="shared" si="8"/>
        <v>5.7563587684069608</v>
      </c>
      <c r="F24" s="36">
        <f t="shared" si="7"/>
        <v>5.4973226238286479</v>
      </c>
      <c r="G24" s="41">
        <v>4.3</v>
      </c>
      <c r="H24" s="2">
        <v>16</v>
      </c>
      <c r="I24" s="2">
        <v>12</v>
      </c>
      <c r="J24" s="2">
        <v>10</v>
      </c>
      <c r="K24" s="2">
        <v>12</v>
      </c>
      <c r="L24" s="2">
        <v>18</v>
      </c>
      <c r="M24" s="2">
        <v>18</v>
      </c>
      <c r="N24" s="2">
        <v>18</v>
      </c>
      <c r="O24" s="2">
        <v>11</v>
      </c>
      <c r="P24" s="2">
        <v>11</v>
      </c>
      <c r="Q24" s="2">
        <v>11</v>
      </c>
      <c r="R24" s="2">
        <v>13.7</v>
      </c>
    </row>
    <row r="25" spans="1:18" x14ac:dyDescent="0.25">
      <c r="A25" s="124"/>
      <c r="B25" s="104"/>
      <c r="C25" s="3" t="s">
        <v>219</v>
      </c>
      <c r="D25" s="7">
        <v>95.5</v>
      </c>
      <c r="E25" s="36">
        <f t="shared" si="8"/>
        <v>21.218206157965195</v>
      </c>
      <c r="F25" s="36">
        <f t="shared" si="7"/>
        <v>20.263386880856761</v>
      </c>
      <c r="G25" s="41">
        <v>15.85</v>
      </c>
      <c r="H25" s="2">
        <v>17</v>
      </c>
      <c r="I25" s="2">
        <v>11</v>
      </c>
      <c r="J25" s="2">
        <v>18</v>
      </c>
      <c r="K25" s="2">
        <v>17</v>
      </c>
      <c r="L25" s="2">
        <v>13</v>
      </c>
      <c r="M25" s="2">
        <v>17</v>
      </c>
      <c r="N25" s="2">
        <v>16</v>
      </c>
      <c r="O25" s="2">
        <v>12</v>
      </c>
      <c r="P25" s="2">
        <v>14</v>
      </c>
      <c r="Q25" s="2">
        <v>16</v>
      </c>
      <c r="R25" s="2">
        <v>15.1</v>
      </c>
    </row>
    <row r="26" spans="1:18" x14ac:dyDescent="0.25">
      <c r="A26" s="124"/>
      <c r="B26" s="104"/>
      <c r="C26" s="3" t="s">
        <v>5</v>
      </c>
      <c r="D26" s="7">
        <v>95.5</v>
      </c>
      <c r="E26" s="36">
        <f t="shared" si="8"/>
        <v>54.350736278447123</v>
      </c>
      <c r="F26" s="36">
        <f t="shared" si="7"/>
        <v>51.904953145917005</v>
      </c>
      <c r="G26" s="41">
        <v>40.6</v>
      </c>
      <c r="H26" s="2">
        <v>23</v>
      </c>
      <c r="I26" s="2">
        <v>23</v>
      </c>
      <c r="J26" s="2">
        <v>19</v>
      </c>
      <c r="K26" s="2">
        <v>18</v>
      </c>
      <c r="L26" s="2">
        <v>17</v>
      </c>
      <c r="M26" s="2">
        <v>20</v>
      </c>
      <c r="N26" s="2">
        <v>18</v>
      </c>
      <c r="O26" s="2">
        <v>21</v>
      </c>
      <c r="P26" s="2">
        <v>23</v>
      </c>
      <c r="Q26" s="2">
        <v>19</v>
      </c>
      <c r="R26" s="2">
        <v>20.100000000000001</v>
      </c>
    </row>
    <row r="27" spans="1:18" x14ac:dyDescent="0.25">
      <c r="A27" s="12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</row>
    <row r="28" spans="1:18" x14ac:dyDescent="0.25">
      <c r="A28" s="124"/>
      <c r="B28" s="104" t="s">
        <v>13</v>
      </c>
      <c r="C28" s="3" t="s">
        <v>5</v>
      </c>
      <c r="D28" s="3">
        <v>193.95</v>
      </c>
      <c r="E28" s="36">
        <f>G28*100/161.25</f>
        <v>64.899224806201545</v>
      </c>
      <c r="F28" s="36">
        <f t="shared" ref="F28:F33" si="9">E28*D28/100</f>
        <v>125.87204651162789</v>
      </c>
      <c r="G28" s="2">
        <v>104.65</v>
      </c>
      <c r="H28" s="2">
        <v>15</v>
      </c>
      <c r="I28" s="2">
        <v>19</v>
      </c>
      <c r="J28" s="2">
        <v>14</v>
      </c>
      <c r="K28" s="2">
        <v>18</v>
      </c>
      <c r="L28" s="2">
        <v>16</v>
      </c>
      <c r="M28" s="2">
        <v>17</v>
      </c>
      <c r="N28" s="2">
        <v>14</v>
      </c>
      <c r="O28" s="2">
        <v>17</v>
      </c>
      <c r="P28" s="2">
        <v>12</v>
      </c>
      <c r="Q28" s="2">
        <v>15</v>
      </c>
      <c r="R28" s="2">
        <v>15.7</v>
      </c>
    </row>
    <row r="29" spans="1:18" x14ac:dyDescent="0.25">
      <c r="A29" s="124"/>
      <c r="B29" s="104"/>
      <c r="C29" s="16" t="s">
        <v>6</v>
      </c>
      <c r="D29" s="3">
        <v>193.95</v>
      </c>
      <c r="E29" s="36">
        <f t="shared" ref="E29:E33" si="10">G29*100/161.25</f>
        <v>16.217054263565892</v>
      </c>
      <c r="F29" s="36">
        <f t="shared" si="9"/>
        <v>31.452976744186046</v>
      </c>
      <c r="G29" s="2">
        <v>26.15</v>
      </c>
      <c r="H29" s="2">
        <v>29</v>
      </c>
      <c r="I29" s="2">
        <v>20</v>
      </c>
      <c r="J29" s="2">
        <v>37</v>
      </c>
      <c r="K29" s="2">
        <v>37</v>
      </c>
      <c r="L29" s="2">
        <v>21</v>
      </c>
      <c r="M29" s="2">
        <v>24</v>
      </c>
      <c r="N29" s="2">
        <v>21</v>
      </c>
      <c r="O29" s="2">
        <v>29</v>
      </c>
      <c r="P29" s="2">
        <v>21</v>
      </c>
      <c r="Q29" s="2">
        <v>13</v>
      </c>
      <c r="R29" s="2">
        <v>25.2</v>
      </c>
    </row>
    <row r="30" spans="1:18" x14ac:dyDescent="0.25">
      <c r="A30" s="124"/>
      <c r="B30" s="104"/>
      <c r="C30" s="7" t="s">
        <v>219</v>
      </c>
      <c r="D30" s="3">
        <v>193.95</v>
      </c>
      <c r="E30" s="36">
        <f t="shared" si="10"/>
        <v>1.0232558139534884</v>
      </c>
      <c r="F30" s="36">
        <f t="shared" si="9"/>
        <v>1.9846046511627906</v>
      </c>
      <c r="G30" s="2">
        <v>1.65</v>
      </c>
      <c r="H30" s="2">
        <v>18</v>
      </c>
      <c r="I30" s="2">
        <v>15</v>
      </c>
      <c r="J30" s="2"/>
      <c r="R30" s="2">
        <v>16.5</v>
      </c>
    </row>
    <row r="31" spans="1:18" x14ac:dyDescent="0.25">
      <c r="A31" s="124"/>
      <c r="B31" s="104"/>
      <c r="C31" s="3" t="s">
        <v>217</v>
      </c>
      <c r="D31" s="3">
        <v>193.95</v>
      </c>
      <c r="E31" s="36">
        <f t="shared" si="10"/>
        <v>0.83720930232558144</v>
      </c>
      <c r="F31" s="36">
        <f t="shared" si="9"/>
        <v>1.6237674418604653</v>
      </c>
      <c r="G31" s="2">
        <v>1.35</v>
      </c>
      <c r="H31" s="2">
        <v>12</v>
      </c>
      <c r="I31" s="2">
        <v>12</v>
      </c>
      <c r="J31" s="2">
        <v>5</v>
      </c>
      <c r="K31" s="2">
        <v>10</v>
      </c>
      <c r="L31" s="2"/>
      <c r="M31" s="2"/>
      <c r="N31" s="2"/>
      <c r="O31" s="2"/>
      <c r="P31" s="2"/>
      <c r="Q31" s="2"/>
      <c r="R31" s="2">
        <v>9.75</v>
      </c>
    </row>
    <row r="32" spans="1:18" x14ac:dyDescent="0.25">
      <c r="A32" s="124"/>
      <c r="B32" s="104"/>
      <c r="C32" s="3" t="s">
        <v>220</v>
      </c>
      <c r="D32" s="3">
        <v>193.95</v>
      </c>
      <c r="E32" s="36">
        <f t="shared" si="10"/>
        <v>0.27906976744186046</v>
      </c>
      <c r="F32" s="36">
        <f t="shared" si="9"/>
        <v>0.54125581395348832</v>
      </c>
      <c r="G32" s="2">
        <v>0.45</v>
      </c>
      <c r="H32" s="2">
        <v>10</v>
      </c>
      <c r="I32" s="2">
        <v>6</v>
      </c>
      <c r="J32" s="2">
        <v>6</v>
      </c>
      <c r="K32" s="2">
        <v>7</v>
      </c>
      <c r="L32" s="2"/>
      <c r="M32" s="2"/>
      <c r="N32" s="2"/>
      <c r="O32" s="2"/>
      <c r="P32" s="2"/>
      <c r="Q32" s="2"/>
      <c r="R32" s="2">
        <v>7.25</v>
      </c>
    </row>
    <row r="33" spans="1:18" x14ac:dyDescent="0.25">
      <c r="A33" s="124"/>
      <c r="B33" s="104"/>
      <c r="C33" s="3" t="s">
        <v>7</v>
      </c>
      <c r="D33" s="3">
        <v>193.95</v>
      </c>
      <c r="E33" s="36">
        <f t="shared" si="10"/>
        <v>16.744186046511629</v>
      </c>
      <c r="F33" s="36">
        <f t="shared" si="9"/>
        <v>32.475348837209303</v>
      </c>
      <c r="G33" s="2">
        <v>27</v>
      </c>
      <c r="H33" s="2">
        <v>15</v>
      </c>
      <c r="I33" s="2">
        <v>29</v>
      </c>
      <c r="J33" s="2">
        <v>18</v>
      </c>
      <c r="K33" s="2">
        <v>16</v>
      </c>
      <c r="L33" s="2">
        <v>17</v>
      </c>
      <c r="M33" s="2">
        <v>18</v>
      </c>
      <c r="N33" s="2">
        <v>24</v>
      </c>
      <c r="O33" s="2">
        <v>23</v>
      </c>
      <c r="P33" s="2">
        <v>19</v>
      </c>
      <c r="Q33" s="2">
        <v>21</v>
      </c>
      <c r="R33" s="2">
        <v>20</v>
      </c>
    </row>
    <row r="34" spans="1:18" x14ac:dyDescent="0.25">
      <c r="A34" s="12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</row>
    <row r="35" spans="1:18" x14ac:dyDescent="0.25">
      <c r="A35" s="124"/>
      <c r="B35" s="104" t="s">
        <v>113</v>
      </c>
      <c r="C35" s="3" t="s">
        <v>9</v>
      </c>
      <c r="D35" s="3">
        <v>116.25</v>
      </c>
      <c r="E35" s="36">
        <f>G35*100/112.05</f>
        <v>45.158411423471662</v>
      </c>
      <c r="F35" s="36">
        <f t="shared" ref="F35:F41" si="11">E35*D35/100</f>
        <v>52.496653279785804</v>
      </c>
      <c r="G35" s="2">
        <v>50.6</v>
      </c>
      <c r="H35" s="2">
        <v>18</v>
      </c>
      <c r="I35" s="2">
        <v>13</v>
      </c>
      <c r="J35" s="2">
        <v>13</v>
      </c>
      <c r="K35" s="2">
        <v>12</v>
      </c>
      <c r="L35" s="2">
        <v>15</v>
      </c>
      <c r="M35" s="2">
        <v>13</v>
      </c>
      <c r="N35" s="2">
        <v>9</v>
      </c>
      <c r="O35" s="2">
        <v>18</v>
      </c>
      <c r="P35" s="2">
        <v>8</v>
      </c>
      <c r="Q35" s="2">
        <v>12</v>
      </c>
      <c r="R35" s="2">
        <v>13.1</v>
      </c>
    </row>
    <row r="36" spans="1:18" x14ac:dyDescent="0.25">
      <c r="A36" s="124"/>
      <c r="B36" s="104"/>
      <c r="C36" s="16" t="s">
        <v>7</v>
      </c>
      <c r="D36" s="3">
        <v>116.25</v>
      </c>
      <c r="E36" s="36">
        <f t="shared" ref="E36:E41" si="12">G36*100/112.05</f>
        <v>27.398482820169569</v>
      </c>
      <c r="F36" s="36">
        <f t="shared" si="11"/>
        <v>31.850736278447126</v>
      </c>
      <c r="G36" s="2">
        <v>30.7</v>
      </c>
      <c r="H36" s="2">
        <v>15</v>
      </c>
      <c r="I36" s="2">
        <v>14</v>
      </c>
      <c r="J36" s="2">
        <v>17</v>
      </c>
      <c r="K36" s="2">
        <v>18</v>
      </c>
      <c r="L36" s="2">
        <v>16</v>
      </c>
      <c r="M36" s="2">
        <v>14</v>
      </c>
      <c r="N36" s="2">
        <v>15</v>
      </c>
      <c r="O36" s="2">
        <v>12</v>
      </c>
      <c r="P36" s="2">
        <v>13</v>
      </c>
      <c r="Q36" s="2">
        <v>14</v>
      </c>
      <c r="R36" s="2">
        <v>14.8</v>
      </c>
    </row>
    <row r="37" spans="1:18" x14ac:dyDescent="0.25">
      <c r="A37" s="124"/>
      <c r="B37" s="104"/>
      <c r="C37" s="7" t="s">
        <v>5</v>
      </c>
      <c r="D37" s="3">
        <v>116.25</v>
      </c>
      <c r="E37" s="36">
        <f t="shared" si="12"/>
        <v>8.7907184292726459</v>
      </c>
      <c r="F37" s="36">
        <f t="shared" si="11"/>
        <v>10.219210174029451</v>
      </c>
      <c r="G37" s="2">
        <v>9.85</v>
      </c>
      <c r="H37" s="2">
        <v>21</v>
      </c>
      <c r="I37" s="2">
        <v>13</v>
      </c>
      <c r="J37" s="2">
        <v>11</v>
      </c>
      <c r="K37" s="2">
        <v>25</v>
      </c>
      <c r="L37" s="2">
        <v>11</v>
      </c>
      <c r="M37" s="2">
        <v>12</v>
      </c>
      <c r="N37" s="2">
        <v>7</v>
      </c>
      <c r="O37" s="2">
        <v>14</v>
      </c>
      <c r="P37" s="2">
        <v>8</v>
      </c>
      <c r="Q37" s="2">
        <v>9</v>
      </c>
      <c r="R37" s="2">
        <v>13.1</v>
      </c>
    </row>
    <row r="38" spans="1:18" x14ac:dyDescent="0.25">
      <c r="A38" s="124"/>
      <c r="B38" s="104"/>
      <c r="C38" s="3" t="s">
        <v>221</v>
      </c>
      <c r="D38" s="3">
        <v>116.25</v>
      </c>
      <c r="E38" s="36">
        <f t="shared" si="12"/>
        <v>3.9714413208389114</v>
      </c>
      <c r="F38" s="36">
        <f t="shared" si="11"/>
        <v>4.6168005354752344</v>
      </c>
      <c r="G38" s="2">
        <v>4.45</v>
      </c>
      <c r="H38" s="2">
        <v>13</v>
      </c>
      <c r="I38" s="2">
        <v>7</v>
      </c>
      <c r="J38" s="2">
        <v>14</v>
      </c>
      <c r="K38" s="2">
        <v>11</v>
      </c>
      <c r="L38" s="2">
        <v>11</v>
      </c>
      <c r="M38" s="2">
        <v>10</v>
      </c>
      <c r="N38" s="2"/>
      <c r="O38" s="2"/>
      <c r="P38" s="2"/>
      <c r="Q38" s="2"/>
      <c r="R38" s="2">
        <v>11</v>
      </c>
    </row>
    <row r="39" spans="1:18" x14ac:dyDescent="0.25">
      <c r="A39" s="124"/>
      <c r="B39" s="104"/>
      <c r="C39" s="3" t="s">
        <v>220</v>
      </c>
      <c r="D39" s="3">
        <v>116.25</v>
      </c>
      <c r="E39" s="36">
        <f t="shared" si="12"/>
        <v>5.6224899598393572</v>
      </c>
      <c r="F39" s="36">
        <f t="shared" si="11"/>
        <v>6.5361445783132526</v>
      </c>
      <c r="G39" s="2">
        <v>6.3</v>
      </c>
      <c r="H39" s="2">
        <v>11</v>
      </c>
      <c r="I39" s="2">
        <v>14</v>
      </c>
      <c r="J39" s="2">
        <v>17</v>
      </c>
      <c r="K39" s="2">
        <v>13</v>
      </c>
      <c r="L39" s="2">
        <v>15</v>
      </c>
      <c r="M39" s="2">
        <v>11</v>
      </c>
      <c r="N39" s="2">
        <v>11</v>
      </c>
      <c r="O39" s="2">
        <v>9</v>
      </c>
      <c r="P39" s="2"/>
      <c r="Q39" s="2"/>
      <c r="R39" s="2">
        <v>12.6</v>
      </c>
    </row>
    <row r="40" spans="1:18" x14ac:dyDescent="0.25">
      <c r="A40" s="124"/>
      <c r="B40" s="104"/>
      <c r="C40" s="3" t="s">
        <v>222</v>
      </c>
      <c r="D40" s="3">
        <v>116.25</v>
      </c>
      <c r="E40" s="36">
        <f t="shared" si="12"/>
        <v>8.5676037483266398</v>
      </c>
      <c r="F40" s="36">
        <f t="shared" si="11"/>
        <v>9.9598393574297184</v>
      </c>
      <c r="G40" s="2">
        <v>9.6</v>
      </c>
      <c r="H40" s="2">
        <v>13</v>
      </c>
      <c r="I40" s="2">
        <v>10</v>
      </c>
      <c r="J40" s="2">
        <v>11</v>
      </c>
      <c r="K40" s="2">
        <v>10</v>
      </c>
      <c r="L40" s="2">
        <v>11</v>
      </c>
      <c r="M40" s="2">
        <v>9</v>
      </c>
      <c r="N40" s="2">
        <v>15</v>
      </c>
      <c r="O40" s="2">
        <v>10</v>
      </c>
      <c r="P40" s="2">
        <v>8</v>
      </c>
      <c r="Q40" s="2">
        <v>7</v>
      </c>
      <c r="R40" s="2">
        <v>10.4</v>
      </c>
    </row>
    <row r="41" spans="1:18" x14ac:dyDescent="0.25">
      <c r="A41" s="124"/>
      <c r="B41" s="104"/>
      <c r="C41" s="3" t="s">
        <v>217</v>
      </c>
      <c r="D41" s="3">
        <v>116.25</v>
      </c>
      <c r="E41" s="36">
        <f t="shared" si="12"/>
        <v>0.49085229808121383</v>
      </c>
      <c r="F41" s="36">
        <f t="shared" si="11"/>
        <v>0.57061579651941108</v>
      </c>
      <c r="G41" s="2">
        <v>0.55000000000000004</v>
      </c>
      <c r="H41" s="2">
        <v>10</v>
      </c>
      <c r="I41" s="2">
        <v>7</v>
      </c>
      <c r="J41" s="2"/>
      <c r="K41" s="2"/>
      <c r="M41" s="2"/>
      <c r="N41" s="2"/>
      <c r="O41" s="2"/>
      <c r="P41" s="2"/>
      <c r="Q41" s="2"/>
      <c r="R41" s="2">
        <v>8.5</v>
      </c>
    </row>
    <row r="42" spans="1:18" x14ac:dyDescent="0.25">
      <c r="A42" s="12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</row>
    <row r="43" spans="1:18" ht="15.75" x14ac:dyDescent="0.25">
      <c r="R43" s="97">
        <f>AVERAGE(R35:R41,R28:R33,R21:R26,R17:R19,R8:R15,R4:R6)</f>
        <v>14.636363636363637</v>
      </c>
    </row>
    <row r="44" spans="1:18" x14ac:dyDescent="0.25">
      <c r="D44" s="4">
        <v>1</v>
      </c>
      <c r="E44">
        <v>2</v>
      </c>
      <c r="F44">
        <v>3</v>
      </c>
      <c r="H44" s="6">
        <v>4</v>
      </c>
      <c r="I44" s="6">
        <v>5</v>
      </c>
      <c r="J44">
        <v>6</v>
      </c>
    </row>
    <row r="45" spans="1:18" x14ac:dyDescent="0.25">
      <c r="C45" s="7" t="s">
        <v>5</v>
      </c>
      <c r="D45" s="28">
        <v>87.82</v>
      </c>
      <c r="E45" s="28">
        <v>21.28</v>
      </c>
      <c r="F45" s="28">
        <v>47.25</v>
      </c>
      <c r="G45" s="28"/>
      <c r="H45" s="28">
        <v>54.35</v>
      </c>
      <c r="I45" s="28">
        <v>64.900000000000006</v>
      </c>
      <c r="J45" s="28">
        <v>8.7899999999999991</v>
      </c>
      <c r="K45" s="56">
        <f>AVERAGE(D45:J45)</f>
        <v>47.398333333333341</v>
      </c>
    </row>
    <row r="46" spans="1:18" x14ac:dyDescent="0.25">
      <c r="C46" s="28" t="s">
        <v>7</v>
      </c>
      <c r="D46" s="28">
        <v>11.59</v>
      </c>
      <c r="E46" s="28">
        <v>3.47</v>
      </c>
      <c r="F46" s="28">
        <v>51.46</v>
      </c>
      <c r="G46" s="28"/>
      <c r="H46" s="28">
        <v>5.76</v>
      </c>
      <c r="I46" s="28">
        <v>16.739999999999998</v>
      </c>
      <c r="J46" s="28">
        <v>27.4</v>
      </c>
      <c r="K46" s="56">
        <f t="shared" ref="K46:K55" si="13">AVERAGE(D46:J46)</f>
        <v>19.403333333333332</v>
      </c>
    </row>
    <row r="47" spans="1:18" x14ac:dyDescent="0.25">
      <c r="C47" s="16" t="s">
        <v>6</v>
      </c>
      <c r="D47" s="28">
        <v>0</v>
      </c>
      <c r="E47" s="28">
        <v>51.81</v>
      </c>
      <c r="F47" s="28">
        <v>0</v>
      </c>
      <c r="G47" s="28"/>
      <c r="H47" s="28">
        <v>0</v>
      </c>
      <c r="I47" s="28">
        <v>16.22</v>
      </c>
      <c r="J47" s="28">
        <v>0</v>
      </c>
      <c r="K47" s="56">
        <f t="shared" si="13"/>
        <v>11.338333333333333</v>
      </c>
    </row>
    <row r="48" spans="1:18" x14ac:dyDescent="0.25">
      <c r="C48" s="16" t="s">
        <v>114</v>
      </c>
      <c r="D48" s="28">
        <v>0</v>
      </c>
      <c r="E48" s="28">
        <v>0.93</v>
      </c>
      <c r="F48" s="28">
        <v>0</v>
      </c>
      <c r="G48" s="28"/>
      <c r="H48" s="28">
        <v>0</v>
      </c>
      <c r="I48" s="28">
        <v>0</v>
      </c>
      <c r="J48" s="28">
        <v>0</v>
      </c>
      <c r="K48" s="56">
        <f t="shared" si="13"/>
        <v>0.155</v>
      </c>
    </row>
    <row r="49" spans="3:11" x14ac:dyDescent="0.25">
      <c r="C49" s="3" t="s">
        <v>221</v>
      </c>
      <c r="D49" s="28">
        <v>0</v>
      </c>
      <c r="E49" s="28">
        <v>0</v>
      </c>
      <c r="F49" s="28">
        <v>0</v>
      </c>
      <c r="G49" s="28"/>
      <c r="H49" s="28">
        <v>1.34</v>
      </c>
      <c r="I49" s="28">
        <v>0</v>
      </c>
      <c r="J49" s="28">
        <v>3.97</v>
      </c>
      <c r="K49" s="56">
        <f t="shared" si="13"/>
        <v>0.88500000000000012</v>
      </c>
    </row>
    <row r="50" spans="3:11" x14ac:dyDescent="0.25">
      <c r="C50" s="3" t="s">
        <v>217</v>
      </c>
      <c r="D50" s="28">
        <v>0.59</v>
      </c>
      <c r="E50" s="28">
        <v>2.54</v>
      </c>
      <c r="F50" s="28">
        <v>0</v>
      </c>
      <c r="G50" s="28"/>
      <c r="H50" s="28">
        <v>0</v>
      </c>
      <c r="I50" s="28">
        <v>0.84</v>
      </c>
      <c r="J50" s="28">
        <v>0.49</v>
      </c>
      <c r="K50" s="56">
        <f t="shared" si="13"/>
        <v>0.74333333333333329</v>
      </c>
    </row>
    <row r="51" spans="3:11" x14ac:dyDescent="0.25">
      <c r="C51" s="3" t="s">
        <v>220</v>
      </c>
      <c r="D51" s="28">
        <v>0</v>
      </c>
      <c r="E51" s="28">
        <v>0</v>
      </c>
      <c r="F51" s="28">
        <v>0</v>
      </c>
      <c r="G51" s="28"/>
      <c r="H51" s="28">
        <v>1.47</v>
      </c>
      <c r="I51" s="28">
        <v>0.28000000000000003</v>
      </c>
      <c r="J51" s="28">
        <v>5.62</v>
      </c>
      <c r="K51" s="56">
        <f t="shared" si="13"/>
        <v>1.2283333333333333</v>
      </c>
    </row>
    <row r="52" spans="3:11" x14ac:dyDescent="0.25">
      <c r="C52" s="7" t="s">
        <v>218</v>
      </c>
      <c r="D52" s="28">
        <v>0</v>
      </c>
      <c r="E52" s="28">
        <v>2.4700000000000002</v>
      </c>
      <c r="F52" s="28">
        <v>0</v>
      </c>
      <c r="G52" s="28"/>
      <c r="H52" s="28">
        <v>0</v>
      </c>
      <c r="I52" s="28">
        <v>0</v>
      </c>
      <c r="J52" s="28">
        <v>0</v>
      </c>
      <c r="K52" s="56">
        <f t="shared" si="13"/>
        <v>0.41166666666666668</v>
      </c>
    </row>
    <row r="53" spans="3:11" x14ac:dyDescent="0.25">
      <c r="C53" s="3" t="s">
        <v>222</v>
      </c>
      <c r="D53" s="28">
        <v>0</v>
      </c>
      <c r="E53" s="28">
        <v>0</v>
      </c>
      <c r="F53" s="28">
        <v>0</v>
      </c>
      <c r="G53" s="28"/>
      <c r="H53" s="28">
        <v>0</v>
      </c>
      <c r="I53" s="28">
        <v>0</v>
      </c>
      <c r="J53" s="28">
        <v>8.57</v>
      </c>
      <c r="K53" s="56">
        <f t="shared" si="13"/>
        <v>1.4283333333333335</v>
      </c>
    </row>
    <row r="54" spans="3:11" x14ac:dyDescent="0.25">
      <c r="C54" s="7" t="s">
        <v>9</v>
      </c>
      <c r="D54" s="28">
        <v>0</v>
      </c>
      <c r="E54" s="28">
        <v>2.93</v>
      </c>
      <c r="F54" s="28">
        <v>1.29</v>
      </c>
      <c r="G54" s="28"/>
      <c r="H54" s="28">
        <v>15.86</v>
      </c>
      <c r="I54" s="28">
        <v>0</v>
      </c>
      <c r="J54" s="28">
        <v>45.16</v>
      </c>
      <c r="K54" s="56">
        <f t="shared" si="13"/>
        <v>10.873333333333333</v>
      </c>
    </row>
    <row r="55" spans="3:11" x14ac:dyDescent="0.25">
      <c r="C55" s="7" t="s">
        <v>219</v>
      </c>
      <c r="D55" s="28">
        <v>0</v>
      </c>
      <c r="E55" s="28">
        <v>14.57</v>
      </c>
      <c r="F55" s="28">
        <v>0</v>
      </c>
      <c r="G55" s="28"/>
      <c r="H55" s="28">
        <v>21.22</v>
      </c>
      <c r="I55" s="28">
        <v>1.02</v>
      </c>
      <c r="J55" s="28">
        <v>0</v>
      </c>
      <c r="K55" s="56">
        <f t="shared" si="13"/>
        <v>6.1350000000000007</v>
      </c>
    </row>
    <row r="56" spans="3:11" x14ac:dyDescent="0.25">
      <c r="C56" s="18"/>
    </row>
    <row r="57" spans="3:11" x14ac:dyDescent="0.25">
      <c r="C57" s="59"/>
    </row>
    <row r="58" spans="3:11" x14ac:dyDescent="0.25">
      <c r="C58" s="4"/>
    </row>
    <row r="59" spans="3:11" x14ac:dyDescent="0.25">
      <c r="C59" s="4"/>
    </row>
    <row r="60" spans="3:11" x14ac:dyDescent="0.25">
      <c r="C60" s="4"/>
    </row>
    <row r="61" spans="3:11" x14ac:dyDescent="0.25">
      <c r="C61" s="59"/>
    </row>
    <row r="63" spans="3:11" x14ac:dyDescent="0.25">
      <c r="C63" s="4"/>
    </row>
    <row r="64" spans="3:11" x14ac:dyDescent="0.25">
      <c r="C64" s="4"/>
    </row>
    <row r="65" spans="3:3" x14ac:dyDescent="0.25">
      <c r="C65" s="59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20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7" spans="3:3" x14ac:dyDescent="0.25">
      <c r="C77" s="4"/>
    </row>
    <row r="78" spans="3:3" x14ac:dyDescent="0.25">
      <c r="C78" s="59"/>
    </row>
  </sheetData>
  <sortState xmlns:xlrd2="http://schemas.microsoft.com/office/spreadsheetml/2017/richdata2" ref="C47:C78">
    <sortCondition ref="C46:C78"/>
  </sortState>
  <mergeCells count="20">
    <mergeCell ref="B17:B19"/>
    <mergeCell ref="B21:B26"/>
    <mergeCell ref="B28:B33"/>
    <mergeCell ref="B27:R27"/>
    <mergeCell ref="B34:R34"/>
    <mergeCell ref="B35:B41"/>
    <mergeCell ref="A2:A42"/>
    <mergeCell ref="H2:R2"/>
    <mergeCell ref="B4:B6"/>
    <mergeCell ref="B7:R7"/>
    <mergeCell ref="G2:G3"/>
    <mergeCell ref="E2:E3"/>
    <mergeCell ref="F2:F3"/>
    <mergeCell ref="B42:R42"/>
    <mergeCell ref="B2:B3"/>
    <mergeCell ref="C2:C3"/>
    <mergeCell ref="D2:D3"/>
    <mergeCell ref="B16:R16"/>
    <mergeCell ref="B20:R20"/>
    <mergeCell ref="B8:B1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0F9C-B275-4E58-ABBC-4F8674D7BB88}">
  <dimension ref="A1:R59"/>
  <sheetViews>
    <sheetView topLeftCell="E19" zoomScaleNormal="100" workbookViewId="0">
      <selection activeCell="R10" sqref="R10"/>
    </sheetView>
  </sheetViews>
  <sheetFormatPr defaultRowHeight="15" x14ac:dyDescent="0.25"/>
  <cols>
    <col min="1" max="1" width="6.28515625" customWidth="1"/>
    <col min="2" max="2" width="12.42578125" customWidth="1"/>
    <col min="3" max="3" width="23" customWidth="1"/>
    <col min="4" max="4" width="10.42578125" customWidth="1"/>
    <col min="5" max="5" width="11.5703125" customWidth="1"/>
    <col min="6" max="6" width="9.28515625" customWidth="1"/>
    <col min="7" max="7" width="16.28515625" hidden="1" customWidth="1"/>
  </cols>
  <sheetData>
    <row r="1" spans="1:18" x14ac:dyDescent="0.25">
      <c r="B1" s="49">
        <v>45076</v>
      </c>
    </row>
    <row r="2" spans="1:18" x14ac:dyDescent="0.25">
      <c r="A2" s="118" t="s">
        <v>237</v>
      </c>
      <c r="B2" s="104" t="s">
        <v>0</v>
      </c>
      <c r="C2" s="126" t="s">
        <v>2</v>
      </c>
      <c r="D2" s="105" t="s">
        <v>18</v>
      </c>
      <c r="E2" s="105" t="s">
        <v>19</v>
      </c>
      <c r="F2" s="128" t="s">
        <v>233</v>
      </c>
      <c r="G2" s="104" t="s">
        <v>3</v>
      </c>
      <c r="H2" s="104" t="s">
        <v>4</v>
      </c>
      <c r="I2" s="104"/>
      <c r="J2" s="104"/>
      <c r="K2" s="104"/>
      <c r="L2" s="104"/>
      <c r="M2" s="104"/>
      <c r="N2" s="104"/>
      <c r="O2" s="104"/>
      <c r="P2" s="104"/>
      <c r="Q2" s="104"/>
      <c r="R2" s="104"/>
    </row>
    <row r="3" spans="1:18" x14ac:dyDescent="0.25">
      <c r="A3" s="118"/>
      <c r="B3" s="106"/>
      <c r="C3" s="127"/>
      <c r="D3" s="106"/>
      <c r="E3" s="106"/>
      <c r="F3" s="129"/>
      <c r="G3" s="106"/>
      <c r="H3" s="22">
        <v>1</v>
      </c>
      <c r="I3" s="22">
        <v>2</v>
      </c>
      <c r="J3" s="22">
        <v>3</v>
      </c>
      <c r="K3" s="22">
        <v>4</v>
      </c>
      <c r="L3" s="22">
        <v>5</v>
      </c>
      <c r="M3" s="22">
        <v>6</v>
      </c>
      <c r="N3" s="22">
        <v>7</v>
      </c>
      <c r="O3" s="22">
        <v>8</v>
      </c>
      <c r="P3" s="22">
        <v>9</v>
      </c>
      <c r="Q3" s="22">
        <v>10</v>
      </c>
      <c r="R3" s="22" t="s">
        <v>16</v>
      </c>
    </row>
    <row r="4" spans="1:18" x14ac:dyDescent="0.25">
      <c r="A4" s="125"/>
      <c r="B4" s="104" t="s">
        <v>1</v>
      </c>
      <c r="C4" s="7" t="s">
        <v>5</v>
      </c>
      <c r="D4" s="7">
        <v>91.95</v>
      </c>
      <c r="E4" s="40">
        <f>G4*100/60.4</f>
        <v>93.129139072847678</v>
      </c>
      <c r="F4" s="40">
        <f>E4*D4/100</f>
        <v>85.632243377483448</v>
      </c>
      <c r="G4" s="41">
        <v>56.25</v>
      </c>
      <c r="H4" s="2">
        <v>18</v>
      </c>
      <c r="I4" s="2">
        <v>22</v>
      </c>
      <c r="J4" s="2">
        <v>18</v>
      </c>
      <c r="K4" s="2">
        <v>25</v>
      </c>
      <c r="L4" s="2">
        <v>15</v>
      </c>
      <c r="M4" s="2">
        <v>20</v>
      </c>
      <c r="N4" s="2">
        <v>27</v>
      </c>
      <c r="O4" s="2">
        <v>20</v>
      </c>
      <c r="P4" s="2">
        <v>15</v>
      </c>
      <c r="Q4" s="2">
        <v>19</v>
      </c>
      <c r="R4" s="62">
        <f>AVERAGE(H4:Q4)</f>
        <v>19.899999999999999</v>
      </c>
    </row>
    <row r="5" spans="1:18" x14ac:dyDescent="0.25">
      <c r="A5" s="125"/>
      <c r="B5" s="104"/>
      <c r="C5" s="3" t="s">
        <v>7</v>
      </c>
      <c r="D5" s="7">
        <v>91.95</v>
      </c>
      <c r="E5" s="40">
        <f t="shared" ref="E5:E8" si="0">G5*100/60.4</f>
        <v>0.66225165562913912</v>
      </c>
      <c r="F5" s="40">
        <f>E5*D5/100</f>
        <v>0.60894039735099348</v>
      </c>
      <c r="G5" s="41">
        <v>0.4</v>
      </c>
      <c r="H5" s="2">
        <v>11</v>
      </c>
      <c r="I5" s="2">
        <v>15</v>
      </c>
      <c r="J5" s="2"/>
      <c r="K5" s="2"/>
      <c r="L5" s="2"/>
      <c r="M5" s="2"/>
      <c r="N5" s="2"/>
      <c r="O5" s="2"/>
      <c r="P5" s="2"/>
      <c r="Q5" s="2"/>
      <c r="R5" s="62">
        <f t="shared" ref="R5:R10" si="1">AVERAGE(H5:Q5)</f>
        <v>13</v>
      </c>
    </row>
    <row r="6" spans="1:18" x14ac:dyDescent="0.25">
      <c r="A6" s="125"/>
      <c r="B6" s="104"/>
      <c r="C6" s="3" t="s">
        <v>114</v>
      </c>
      <c r="D6" s="7">
        <v>91.95</v>
      </c>
      <c r="E6" s="40">
        <f t="shared" si="0"/>
        <v>0.66225165562913912</v>
      </c>
      <c r="F6" s="40">
        <f>E6*D6/100</f>
        <v>0.60894039735099348</v>
      </c>
      <c r="G6" s="41">
        <v>0.4</v>
      </c>
      <c r="H6" s="2">
        <v>23</v>
      </c>
      <c r="I6" s="2">
        <v>11</v>
      </c>
      <c r="J6" s="2"/>
      <c r="K6" s="2"/>
      <c r="L6" s="2"/>
      <c r="M6" s="2"/>
      <c r="N6" s="2"/>
      <c r="O6" s="2"/>
      <c r="P6" s="2"/>
      <c r="Q6" s="2"/>
      <c r="R6" s="62">
        <f t="shared" si="1"/>
        <v>17</v>
      </c>
    </row>
    <row r="7" spans="1:18" x14ac:dyDescent="0.25">
      <c r="A7" s="125"/>
      <c r="B7" s="104"/>
      <c r="C7" s="3" t="s">
        <v>9</v>
      </c>
      <c r="D7" s="7">
        <v>91.95</v>
      </c>
      <c r="E7" s="40">
        <f t="shared" si="0"/>
        <v>1.9039735099337747</v>
      </c>
      <c r="F7" s="40">
        <f>E7*D7/100</f>
        <v>1.7507036423841058</v>
      </c>
      <c r="G7" s="41">
        <v>1.1499999999999999</v>
      </c>
      <c r="H7" s="2">
        <v>13</v>
      </c>
      <c r="I7" s="2">
        <v>12</v>
      </c>
      <c r="J7" s="2">
        <v>9</v>
      </c>
      <c r="K7" s="2"/>
      <c r="L7" s="2"/>
      <c r="M7" s="2"/>
      <c r="N7" s="2"/>
      <c r="O7" s="2"/>
      <c r="P7" s="2"/>
      <c r="Q7" s="2"/>
      <c r="R7" s="62">
        <f t="shared" si="1"/>
        <v>11.333333333333334</v>
      </c>
    </row>
    <row r="8" spans="1:18" x14ac:dyDescent="0.25">
      <c r="A8" s="125"/>
      <c r="B8" s="104"/>
      <c r="C8" s="3" t="s">
        <v>219</v>
      </c>
      <c r="D8" s="7">
        <v>91.95</v>
      </c>
      <c r="E8" s="40">
        <f t="shared" si="0"/>
        <v>3.6423841059602653</v>
      </c>
      <c r="F8" s="40">
        <f>E8*D8/100</f>
        <v>3.3491721854304641</v>
      </c>
      <c r="G8" s="41">
        <v>2.2000000000000002</v>
      </c>
      <c r="H8" s="2">
        <v>11</v>
      </c>
      <c r="I8" s="2">
        <v>8</v>
      </c>
      <c r="J8" s="2">
        <v>9</v>
      </c>
      <c r="K8" s="2">
        <v>11</v>
      </c>
      <c r="L8" s="2"/>
      <c r="M8" s="2"/>
      <c r="N8" s="2"/>
      <c r="O8" s="2"/>
      <c r="P8" s="2"/>
      <c r="Q8" s="2"/>
      <c r="R8" s="62">
        <f t="shared" si="1"/>
        <v>9.75</v>
      </c>
    </row>
    <row r="9" spans="1:18" x14ac:dyDescent="0.25">
      <c r="A9" s="125"/>
      <c r="B9" s="4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3"/>
    </row>
    <row r="10" spans="1:18" x14ac:dyDescent="0.25">
      <c r="A10" s="125"/>
      <c r="B10" s="104" t="s">
        <v>10</v>
      </c>
      <c r="C10" s="7" t="s">
        <v>5</v>
      </c>
      <c r="D10" s="7">
        <v>195</v>
      </c>
      <c r="E10" s="40">
        <f>G10*100/150.99</f>
        <v>39.108550235114905</v>
      </c>
      <c r="F10" s="40">
        <f t="shared" ref="F10:F17" si="2">E10*D10/100</f>
        <v>76.261672958474065</v>
      </c>
      <c r="G10" s="41">
        <v>59.05</v>
      </c>
      <c r="H10" s="2">
        <v>20</v>
      </c>
      <c r="I10" s="2">
        <v>26</v>
      </c>
      <c r="J10" s="2">
        <v>22</v>
      </c>
      <c r="K10" s="2">
        <v>17</v>
      </c>
      <c r="L10" s="2">
        <v>34</v>
      </c>
      <c r="M10" s="2">
        <v>31</v>
      </c>
      <c r="N10" s="2">
        <v>37</v>
      </c>
      <c r="O10" s="2">
        <v>18</v>
      </c>
      <c r="P10" s="2">
        <v>23</v>
      </c>
      <c r="Q10" s="2">
        <v>24</v>
      </c>
      <c r="R10" s="62">
        <f t="shared" si="1"/>
        <v>25.2</v>
      </c>
    </row>
    <row r="11" spans="1:18" x14ac:dyDescent="0.25">
      <c r="A11" s="125"/>
      <c r="B11" s="104"/>
      <c r="C11" s="3" t="s">
        <v>219</v>
      </c>
      <c r="D11" s="7">
        <v>195</v>
      </c>
      <c r="E11" s="40">
        <f t="shared" ref="E11:E17" si="3">G11*100/150.99</f>
        <v>13.570435128154182</v>
      </c>
      <c r="F11" s="40">
        <f t="shared" si="2"/>
        <v>26.462348499900653</v>
      </c>
      <c r="G11" s="41">
        <v>20.49</v>
      </c>
      <c r="H11" s="2">
        <v>14</v>
      </c>
      <c r="I11" s="2">
        <v>24</v>
      </c>
      <c r="J11" s="2">
        <v>21</v>
      </c>
      <c r="K11" s="2">
        <v>22</v>
      </c>
      <c r="L11" s="2">
        <v>20</v>
      </c>
      <c r="M11" s="2">
        <v>24</v>
      </c>
      <c r="N11" s="2">
        <v>22</v>
      </c>
      <c r="O11" s="2">
        <v>25</v>
      </c>
      <c r="P11" s="2">
        <v>26</v>
      </c>
      <c r="Q11" s="2">
        <v>20</v>
      </c>
      <c r="R11" s="2">
        <v>21.8</v>
      </c>
    </row>
    <row r="12" spans="1:18" x14ac:dyDescent="0.25">
      <c r="A12" s="125"/>
      <c r="B12" s="104"/>
      <c r="C12" s="3" t="s">
        <v>9</v>
      </c>
      <c r="D12" s="7">
        <v>195</v>
      </c>
      <c r="E12" s="40">
        <f t="shared" si="3"/>
        <v>17.915093714815551</v>
      </c>
      <c r="F12" s="40">
        <f t="shared" si="2"/>
        <v>34.934432743890326</v>
      </c>
      <c r="G12" s="41">
        <v>27.05</v>
      </c>
      <c r="H12" s="2">
        <v>9</v>
      </c>
      <c r="I12" s="2">
        <v>12</v>
      </c>
      <c r="J12" s="2">
        <v>9</v>
      </c>
      <c r="K12" s="2">
        <v>12</v>
      </c>
      <c r="L12" s="2">
        <v>19</v>
      </c>
      <c r="M12" s="2">
        <v>17</v>
      </c>
      <c r="N12" s="2">
        <v>9</v>
      </c>
      <c r="O12" s="2">
        <v>12</v>
      </c>
      <c r="P12" s="2">
        <v>14</v>
      </c>
      <c r="Q12" s="2">
        <v>15</v>
      </c>
      <c r="R12" s="2">
        <v>12.8</v>
      </c>
    </row>
    <row r="13" spans="1:18" x14ac:dyDescent="0.25">
      <c r="A13" s="125"/>
      <c r="B13" s="104"/>
      <c r="C13" s="3" t="s">
        <v>114</v>
      </c>
      <c r="D13" s="7">
        <v>195</v>
      </c>
      <c r="E13" s="40">
        <f t="shared" si="3"/>
        <v>0.6622955162593549</v>
      </c>
      <c r="F13" s="40">
        <f t="shared" si="2"/>
        <v>1.2914762567057421</v>
      </c>
      <c r="G13" s="41">
        <v>1</v>
      </c>
      <c r="H13" s="2">
        <v>13</v>
      </c>
      <c r="I13" s="2">
        <v>14</v>
      </c>
      <c r="J13" s="2">
        <v>14</v>
      </c>
      <c r="K13" s="2"/>
      <c r="L13" s="2"/>
      <c r="M13" s="2"/>
      <c r="N13" s="2"/>
      <c r="O13" s="2"/>
      <c r="P13" s="2"/>
      <c r="Q13" s="2"/>
      <c r="R13" s="2">
        <v>13.6</v>
      </c>
    </row>
    <row r="14" spans="1:18" x14ac:dyDescent="0.25">
      <c r="A14" s="125"/>
      <c r="B14" s="104"/>
      <c r="C14" s="3" t="s">
        <v>7</v>
      </c>
      <c r="D14" s="7">
        <v>195</v>
      </c>
      <c r="E14" s="40">
        <f t="shared" si="3"/>
        <v>7.7488575402344519</v>
      </c>
      <c r="F14" s="40">
        <f t="shared" si="2"/>
        <v>15.110272203457182</v>
      </c>
      <c r="G14" s="41">
        <v>11.7</v>
      </c>
      <c r="H14" s="2">
        <v>14</v>
      </c>
      <c r="I14" s="2">
        <v>21</v>
      </c>
      <c r="J14" s="2">
        <v>25</v>
      </c>
      <c r="K14" s="2">
        <v>24</v>
      </c>
      <c r="L14" s="2">
        <v>21</v>
      </c>
      <c r="M14" s="2">
        <v>21</v>
      </c>
      <c r="N14" s="2">
        <v>21</v>
      </c>
      <c r="O14" s="2">
        <v>28</v>
      </c>
      <c r="P14" s="2">
        <v>18</v>
      </c>
      <c r="Q14" s="2">
        <v>16</v>
      </c>
      <c r="R14" s="2">
        <v>20.9</v>
      </c>
    </row>
    <row r="15" spans="1:18" x14ac:dyDescent="0.25">
      <c r="A15" s="125"/>
      <c r="B15" s="104"/>
      <c r="C15" s="3" t="s">
        <v>217</v>
      </c>
      <c r="D15" s="7">
        <v>195</v>
      </c>
      <c r="E15" s="40">
        <f t="shared" si="3"/>
        <v>10.530498708523742</v>
      </c>
      <c r="F15" s="40">
        <f t="shared" si="2"/>
        <v>20.534472481621297</v>
      </c>
      <c r="G15" s="41">
        <v>15.9</v>
      </c>
      <c r="H15" s="2">
        <v>9</v>
      </c>
      <c r="I15" s="2">
        <v>14</v>
      </c>
      <c r="J15" s="2">
        <v>15</v>
      </c>
      <c r="K15" s="2">
        <v>10</v>
      </c>
      <c r="L15" s="2">
        <v>17</v>
      </c>
      <c r="M15" s="2">
        <v>10</v>
      </c>
      <c r="N15" s="2">
        <v>16</v>
      </c>
      <c r="O15" s="2">
        <v>15</v>
      </c>
      <c r="P15" s="2">
        <v>7</v>
      </c>
      <c r="Q15" s="2">
        <v>14</v>
      </c>
      <c r="R15" s="2">
        <v>12.7</v>
      </c>
    </row>
    <row r="16" spans="1:18" x14ac:dyDescent="0.25">
      <c r="A16" s="125"/>
      <c r="B16" s="104"/>
      <c r="C16" s="3" t="s">
        <v>223</v>
      </c>
      <c r="D16" s="7">
        <v>195</v>
      </c>
      <c r="E16" s="40">
        <f t="shared" si="3"/>
        <v>9.9675475197032917</v>
      </c>
      <c r="F16" s="40">
        <f t="shared" si="2"/>
        <v>19.436717663421419</v>
      </c>
      <c r="G16" s="41">
        <v>15.05</v>
      </c>
      <c r="H16" s="2">
        <v>13</v>
      </c>
      <c r="I16" s="2">
        <v>14</v>
      </c>
      <c r="J16" s="2">
        <v>9</v>
      </c>
      <c r="K16" s="2">
        <v>9</v>
      </c>
      <c r="L16" s="2">
        <v>8</v>
      </c>
      <c r="M16" s="2">
        <v>10</v>
      </c>
      <c r="N16" s="2">
        <v>10</v>
      </c>
      <c r="O16" s="2">
        <v>11</v>
      </c>
      <c r="P16" s="2">
        <v>12</v>
      </c>
      <c r="Q16" s="2">
        <v>11</v>
      </c>
      <c r="R16" s="2">
        <v>10.7</v>
      </c>
    </row>
    <row r="17" spans="1:18" x14ac:dyDescent="0.25">
      <c r="A17" s="125"/>
      <c r="B17" s="104"/>
      <c r="C17" s="28" t="s">
        <v>224</v>
      </c>
      <c r="D17" s="7">
        <v>195</v>
      </c>
      <c r="E17" s="40">
        <f t="shared" si="3"/>
        <v>0.49672163719451617</v>
      </c>
      <c r="F17" s="40">
        <f t="shared" si="2"/>
        <v>0.96860719252930649</v>
      </c>
      <c r="G17" s="41">
        <v>0.75</v>
      </c>
      <c r="H17" s="2">
        <v>9</v>
      </c>
      <c r="I17" s="2">
        <v>7</v>
      </c>
      <c r="J17" s="2"/>
      <c r="K17" s="2"/>
      <c r="L17" s="2"/>
      <c r="M17" s="2"/>
      <c r="N17" s="2"/>
      <c r="O17" s="2"/>
      <c r="P17" s="2"/>
      <c r="Q17" s="2"/>
      <c r="R17" s="2">
        <v>8</v>
      </c>
    </row>
    <row r="18" spans="1:18" x14ac:dyDescent="0.25">
      <c r="A18" s="125"/>
      <c r="B18" s="4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3"/>
    </row>
    <row r="19" spans="1:18" x14ac:dyDescent="0.25">
      <c r="A19" s="125"/>
      <c r="B19" s="104" t="s">
        <v>11</v>
      </c>
      <c r="C19" s="3" t="s">
        <v>7</v>
      </c>
      <c r="D19" s="3">
        <v>128.1</v>
      </c>
      <c r="E19" s="40">
        <f>G19*100/81.7</f>
        <v>28.518971848225213</v>
      </c>
      <c r="F19" s="40">
        <f t="shared" ref="F19:F22" si="4">E19*D19/100</f>
        <v>36.532802937576498</v>
      </c>
      <c r="G19" s="2">
        <v>23.3</v>
      </c>
      <c r="H19" s="2">
        <v>20</v>
      </c>
      <c r="I19" s="2">
        <v>28</v>
      </c>
      <c r="J19" s="2">
        <v>25</v>
      </c>
      <c r="K19" s="2">
        <v>18</v>
      </c>
      <c r="L19" s="2">
        <v>21</v>
      </c>
      <c r="M19" s="2">
        <v>22</v>
      </c>
      <c r="N19" s="2">
        <v>22</v>
      </c>
      <c r="O19" s="2">
        <v>19</v>
      </c>
      <c r="P19" s="2">
        <v>23</v>
      </c>
      <c r="Q19" s="2">
        <v>16</v>
      </c>
      <c r="R19" s="2">
        <v>21.4</v>
      </c>
    </row>
    <row r="20" spans="1:18" x14ac:dyDescent="0.25">
      <c r="A20" s="125"/>
      <c r="B20" s="104"/>
      <c r="C20" s="3" t="s">
        <v>5</v>
      </c>
      <c r="D20" s="3">
        <v>128.1</v>
      </c>
      <c r="E20" s="40">
        <f t="shared" ref="E20:E22" si="5">G20*100/81.7</f>
        <v>49.632802937576493</v>
      </c>
      <c r="F20" s="40">
        <f t="shared" si="4"/>
        <v>63.57962056303549</v>
      </c>
      <c r="G20" s="2">
        <v>40.549999999999997</v>
      </c>
      <c r="H20" s="2">
        <v>20</v>
      </c>
      <c r="I20" s="2">
        <v>24</v>
      </c>
      <c r="J20" s="2">
        <v>22</v>
      </c>
      <c r="K20" s="2">
        <v>16</v>
      </c>
      <c r="L20" s="2">
        <v>15</v>
      </c>
      <c r="M20" s="2">
        <v>13</v>
      </c>
      <c r="N20" s="2">
        <v>25</v>
      </c>
      <c r="O20" s="2">
        <v>15</v>
      </c>
      <c r="P20" s="2">
        <v>14</v>
      </c>
      <c r="Q20" s="2">
        <v>15</v>
      </c>
      <c r="R20" s="2">
        <v>17.899999999999999</v>
      </c>
    </row>
    <row r="21" spans="1:18" x14ac:dyDescent="0.25">
      <c r="A21" s="125"/>
      <c r="B21" s="104"/>
      <c r="C21" s="3" t="s">
        <v>9</v>
      </c>
      <c r="D21" s="3">
        <v>128.1</v>
      </c>
      <c r="E21" s="40">
        <f t="shared" si="5"/>
        <v>18.421052631578945</v>
      </c>
      <c r="F21" s="40">
        <f t="shared" si="4"/>
        <v>23.597368421052629</v>
      </c>
      <c r="G21" s="2">
        <v>15.05</v>
      </c>
      <c r="H21" s="2">
        <v>18</v>
      </c>
      <c r="I21" s="2">
        <v>21</v>
      </c>
      <c r="J21" s="2">
        <v>17</v>
      </c>
      <c r="K21" s="2">
        <v>15</v>
      </c>
      <c r="L21" s="2">
        <v>16</v>
      </c>
      <c r="M21" s="2">
        <v>10</v>
      </c>
      <c r="N21" s="2">
        <v>8</v>
      </c>
      <c r="O21" s="2">
        <v>12</v>
      </c>
      <c r="P21" s="2">
        <v>13</v>
      </c>
      <c r="Q21" s="2">
        <v>12</v>
      </c>
      <c r="R21" s="2">
        <v>14.2</v>
      </c>
    </row>
    <row r="22" spans="1:18" x14ac:dyDescent="0.25">
      <c r="A22" s="125"/>
      <c r="B22" s="104"/>
      <c r="C22" s="3" t="s">
        <v>219</v>
      </c>
      <c r="D22" s="3">
        <v>128.1</v>
      </c>
      <c r="E22" s="40">
        <f t="shared" si="5"/>
        <v>3.4271725826193391</v>
      </c>
      <c r="F22" s="40">
        <f t="shared" si="4"/>
        <v>4.3902080783353732</v>
      </c>
      <c r="G22" s="2">
        <v>2.8</v>
      </c>
      <c r="H22" s="2">
        <v>7</v>
      </c>
      <c r="I22" s="2">
        <v>10</v>
      </c>
      <c r="J22" s="2">
        <v>10</v>
      </c>
      <c r="K22" s="2">
        <v>15</v>
      </c>
      <c r="L22" s="2">
        <v>9</v>
      </c>
      <c r="M22" s="2">
        <v>9</v>
      </c>
      <c r="N22" s="2">
        <v>13</v>
      </c>
      <c r="O22" s="2">
        <v>10</v>
      </c>
      <c r="P22" s="2">
        <v>10</v>
      </c>
      <c r="Q22" s="2">
        <v>10</v>
      </c>
      <c r="R22" s="2">
        <v>10.3</v>
      </c>
    </row>
    <row r="23" spans="1:18" x14ac:dyDescent="0.25">
      <c r="A23" s="125"/>
      <c r="B23" s="4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3"/>
    </row>
    <row r="24" spans="1:18" x14ac:dyDescent="0.25">
      <c r="A24" s="125"/>
      <c r="B24" s="104" t="s">
        <v>12</v>
      </c>
      <c r="C24" s="7" t="s">
        <v>5</v>
      </c>
      <c r="D24" s="7">
        <v>66.900000000000006</v>
      </c>
      <c r="E24" s="40">
        <f>G24*100/49.35</f>
        <v>43.768996960486319</v>
      </c>
      <c r="F24" s="40">
        <f t="shared" ref="F24:F29" si="6">E24*D24/100</f>
        <v>29.281458966565353</v>
      </c>
      <c r="G24" s="41">
        <v>21.6</v>
      </c>
      <c r="H24" s="2">
        <v>20</v>
      </c>
      <c r="I24" s="2">
        <v>10</v>
      </c>
      <c r="J24" s="2">
        <v>14</v>
      </c>
      <c r="K24" s="2">
        <v>15</v>
      </c>
      <c r="L24" s="2">
        <v>16</v>
      </c>
      <c r="M24" s="2">
        <v>16</v>
      </c>
      <c r="N24" s="2">
        <v>16</v>
      </c>
      <c r="O24" s="2">
        <v>14</v>
      </c>
      <c r="P24" s="2">
        <v>17</v>
      </c>
      <c r="Q24" s="2">
        <v>17</v>
      </c>
      <c r="R24" s="2">
        <v>15.5</v>
      </c>
    </row>
    <row r="25" spans="1:18" x14ac:dyDescent="0.25">
      <c r="A25" s="125"/>
      <c r="B25" s="104"/>
      <c r="C25" s="7" t="s">
        <v>9</v>
      </c>
      <c r="D25" s="7">
        <v>66.900000000000006</v>
      </c>
      <c r="E25" s="40">
        <f t="shared" ref="E25:E29" si="7">G25*100/49.35</f>
        <v>19.351570415400204</v>
      </c>
      <c r="F25" s="40">
        <f t="shared" si="6"/>
        <v>12.946200607902737</v>
      </c>
      <c r="G25" s="41">
        <v>9.5500000000000007</v>
      </c>
      <c r="H25" s="2">
        <v>10</v>
      </c>
      <c r="I25" s="2">
        <v>9</v>
      </c>
      <c r="J25" s="2">
        <v>8</v>
      </c>
      <c r="K25" s="2">
        <v>9</v>
      </c>
      <c r="L25" s="2">
        <v>10</v>
      </c>
      <c r="M25" s="2">
        <v>7</v>
      </c>
      <c r="N25" s="2">
        <v>5</v>
      </c>
      <c r="O25" s="2">
        <v>7</v>
      </c>
      <c r="P25" s="2">
        <v>7</v>
      </c>
      <c r="Q25" s="2">
        <v>8</v>
      </c>
      <c r="R25" s="2">
        <v>8</v>
      </c>
    </row>
    <row r="26" spans="1:18" x14ac:dyDescent="0.25">
      <c r="A26" s="125"/>
      <c r="B26" s="104"/>
      <c r="C26" s="7" t="s">
        <v>221</v>
      </c>
      <c r="D26" s="7">
        <v>66.900000000000006</v>
      </c>
      <c r="E26" s="40">
        <f t="shared" si="7"/>
        <v>17.426545086119553</v>
      </c>
      <c r="F26" s="40">
        <f t="shared" si="6"/>
        <v>11.658358662613983</v>
      </c>
      <c r="G26" s="41">
        <v>8.6</v>
      </c>
      <c r="H26" s="2">
        <v>11</v>
      </c>
      <c r="I26" s="2">
        <v>14</v>
      </c>
      <c r="J26" s="2">
        <v>17</v>
      </c>
      <c r="K26" s="2"/>
      <c r="L26" s="2"/>
      <c r="M26" s="2"/>
      <c r="N26" s="2"/>
      <c r="O26" s="2"/>
      <c r="P26" s="2"/>
      <c r="Q26" s="2"/>
      <c r="R26" s="2">
        <v>14</v>
      </c>
    </row>
    <row r="27" spans="1:18" x14ac:dyDescent="0.25">
      <c r="A27" s="125"/>
      <c r="B27" s="104"/>
      <c r="C27" s="7" t="s">
        <v>224</v>
      </c>
      <c r="D27" s="7">
        <v>66.900000000000006</v>
      </c>
      <c r="E27" s="40">
        <f t="shared" si="7"/>
        <v>3.1408308004052685</v>
      </c>
      <c r="F27" s="40">
        <f t="shared" si="6"/>
        <v>2.1012158054711247</v>
      </c>
      <c r="G27" s="41">
        <v>1.55</v>
      </c>
      <c r="H27" s="2">
        <v>10</v>
      </c>
      <c r="I27" s="2">
        <v>10</v>
      </c>
      <c r="J27" s="2">
        <v>7</v>
      </c>
      <c r="K27" s="2">
        <v>7</v>
      </c>
      <c r="L27" s="2">
        <v>4</v>
      </c>
      <c r="M27" s="2">
        <v>6</v>
      </c>
      <c r="N27" s="2">
        <v>4</v>
      </c>
      <c r="O27" s="2">
        <v>5</v>
      </c>
      <c r="P27" s="2">
        <v>2</v>
      </c>
      <c r="Q27" s="2">
        <v>2</v>
      </c>
      <c r="R27" s="2">
        <v>5.7</v>
      </c>
    </row>
    <row r="28" spans="1:18" x14ac:dyDescent="0.25">
      <c r="A28" s="125"/>
      <c r="B28" s="104"/>
      <c r="C28" s="7" t="s">
        <v>7</v>
      </c>
      <c r="D28" s="7">
        <v>66.900000000000006</v>
      </c>
      <c r="E28" s="40">
        <f t="shared" si="7"/>
        <v>2.5329280648429582</v>
      </c>
      <c r="F28" s="40">
        <f t="shared" si="6"/>
        <v>1.6945288753799392</v>
      </c>
      <c r="G28" s="41">
        <v>1.25</v>
      </c>
      <c r="H28" s="2">
        <v>23</v>
      </c>
      <c r="I28" s="2">
        <v>13</v>
      </c>
      <c r="J28" s="2">
        <v>15</v>
      </c>
      <c r="K28" s="2">
        <v>15</v>
      </c>
      <c r="L28" s="2">
        <v>14</v>
      </c>
      <c r="M28" s="2">
        <v>13</v>
      </c>
      <c r="N28" s="2">
        <v>12</v>
      </c>
      <c r="O28" s="2">
        <v>12</v>
      </c>
      <c r="P28" s="2">
        <v>9</v>
      </c>
      <c r="Q28" s="2">
        <v>13</v>
      </c>
      <c r="R28" s="2">
        <v>13.9</v>
      </c>
    </row>
    <row r="29" spans="1:18" x14ac:dyDescent="0.25">
      <c r="A29" s="125"/>
      <c r="B29" s="104"/>
      <c r="C29" s="3" t="s">
        <v>220</v>
      </c>
      <c r="D29" s="7">
        <v>66.900000000000006</v>
      </c>
      <c r="E29" s="40">
        <f t="shared" si="7"/>
        <v>13.779128672745694</v>
      </c>
      <c r="F29" s="40">
        <f t="shared" si="6"/>
        <v>9.2182370820668709</v>
      </c>
      <c r="G29" s="41">
        <v>6.8</v>
      </c>
      <c r="H29" s="2">
        <v>8</v>
      </c>
      <c r="I29" s="2">
        <v>10</v>
      </c>
      <c r="J29" s="2">
        <v>8</v>
      </c>
      <c r="K29" s="2">
        <v>7</v>
      </c>
      <c r="L29" s="2">
        <v>5</v>
      </c>
      <c r="M29" s="2">
        <v>4</v>
      </c>
      <c r="N29" s="2"/>
      <c r="O29" s="2"/>
      <c r="P29" s="2"/>
      <c r="Q29" s="2"/>
      <c r="R29" s="2">
        <v>7</v>
      </c>
    </row>
    <row r="30" spans="1:18" x14ac:dyDescent="0.25">
      <c r="A30" s="125"/>
      <c r="B30" s="4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3"/>
    </row>
    <row r="31" spans="1:18" x14ac:dyDescent="0.25">
      <c r="A31" s="125"/>
      <c r="B31" s="104" t="s">
        <v>13</v>
      </c>
      <c r="C31" s="3" t="s">
        <v>5</v>
      </c>
      <c r="D31" s="3">
        <v>153.65</v>
      </c>
      <c r="E31" s="40">
        <f>G31*100/111.45</f>
        <v>56.034096007178107</v>
      </c>
      <c r="F31" s="40">
        <f t="shared" ref="F31:F35" si="8">E31*D31/100</f>
        <v>86.096388515029162</v>
      </c>
      <c r="G31" s="2">
        <v>62.45</v>
      </c>
      <c r="H31" s="2">
        <v>29</v>
      </c>
      <c r="I31" s="2">
        <v>26</v>
      </c>
      <c r="J31" s="2">
        <v>25</v>
      </c>
      <c r="K31" s="2">
        <v>14</v>
      </c>
      <c r="L31" s="2">
        <v>20</v>
      </c>
      <c r="M31" s="2">
        <v>19</v>
      </c>
      <c r="N31" s="2">
        <v>17</v>
      </c>
      <c r="O31" s="2">
        <v>17</v>
      </c>
      <c r="P31" s="2">
        <v>16</v>
      </c>
      <c r="Q31" s="2">
        <v>15</v>
      </c>
      <c r="R31" s="2">
        <v>19.8</v>
      </c>
    </row>
    <row r="32" spans="1:18" x14ac:dyDescent="0.25">
      <c r="A32" s="125"/>
      <c r="B32" s="104"/>
      <c r="C32" s="3" t="s">
        <v>7</v>
      </c>
      <c r="D32" s="3">
        <v>153.65</v>
      </c>
      <c r="E32" s="40">
        <f t="shared" ref="E32:E35" si="9">G32*100/111.45</f>
        <v>14.266487213997308</v>
      </c>
      <c r="F32" s="40">
        <f t="shared" si="8"/>
        <v>21.920457604306865</v>
      </c>
      <c r="G32" s="2">
        <v>15.9</v>
      </c>
      <c r="H32" s="2">
        <v>20</v>
      </c>
      <c r="I32" s="2">
        <v>16</v>
      </c>
      <c r="J32" s="2">
        <v>15</v>
      </c>
      <c r="K32" s="2">
        <v>14</v>
      </c>
      <c r="L32" s="2">
        <v>18</v>
      </c>
      <c r="M32" s="2">
        <v>25</v>
      </c>
      <c r="N32" s="2">
        <v>19</v>
      </c>
      <c r="O32" s="2">
        <v>17</v>
      </c>
      <c r="P32" s="2">
        <v>17</v>
      </c>
      <c r="Q32" s="2">
        <v>16</v>
      </c>
      <c r="R32" s="2">
        <v>17.7</v>
      </c>
    </row>
    <row r="33" spans="1:18" x14ac:dyDescent="0.25">
      <c r="A33" s="125"/>
      <c r="B33" s="104"/>
      <c r="C33" s="3" t="s">
        <v>9</v>
      </c>
      <c r="D33" s="3">
        <v>153.65</v>
      </c>
      <c r="E33" s="40">
        <f t="shared" si="9"/>
        <v>5.4733064154329298</v>
      </c>
      <c r="F33" s="40">
        <f t="shared" si="8"/>
        <v>8.4097353073126957</v>
      </c>
      <c r="G33" s="2">
        <v>6.1</v>
      </c>
      <c r="H33" s="2">
        <v>5</v>
      </c>
      <c r="I33" s="2">
        <v>4</v>
      </c>
      <c r="J33" s="2">
        <v>4</v>
      </c>
      <c r="K33" s="2">
        <v>5</v>
      </c>
      <c r="L33" s="2">
        <v>3</v>
      </c>
      <c r="M33" s="2"/>
      <c r="N33" s="2"/>
      <c r="O33" s="2"/>
      <c r="P33" s="2"/>
      <c r="Q33" s="2"/>
      <c r="R33" s="2">
        <v>4.2</v>
      </c>
    </row>
    <row r="34" spans="1:18" x14ac:dyDescent="0.25">
      <c r="A34" s="125"/>
      <c r="B34" s="104"/>
      <c r="C34" s="3" t="s">
        <v>6</v>
      </c>
      <c r="D34" s="3">
        <v>153.65</v>
      </c>
      <c r="E34" s="40">
        <f t="shared" si="9"/>
        <v>6.2359802602063708</v>
      </c>
      <c r="F34" s="40">
        <f t="shared" si="8"/>
        <v>9.58158366980709</v>
      </c>
      <c r="G34" s="2">
        <v>6.95</v>
      </c>
      <c r="H34" s="2">
        <v>8</v>
      </c>
      <c r="I34" s="2">
        <v>7</v>
      </c>
      <c r="J34" s="2">
        <v>7</v>
      </c>
      <c r="K34" s="2">
        <v>5</v>
      </c>
      <c r="L34" s="2">
        <v>5</v>
      </c>
      <c r="M34" s="2"/>
      <c r="N34" s="2"/>
      <c r="O34" s="2"/>
      <c r="P34" s="2"/>
      <c r="Q34" s="2"/>
      <c r="R34" s="2">
        <v>6.4</v>
      </c>
    </row>
    <row r="35" spans="1:18" x14ac:dyDescent="0.25">
      <c r="A35" s="125"/>
      <c r="B35" s="104"/>
      <c r="C35" s="3" t="s">
        <v>219</v>
      </c>
      <c r="D35" s="3">
        <v>153.65</v>
      </c>
      <c r="E35" s="40">
        <f t="shared" si="9"/>
        <v>17.990130103185283</v>
      </c>
      <c r="F35" s="40">
        <f t="shared" si="8"/>
        <v>27.64183490354419</v>
      </c>
      <c r="G35" s="2">
        <v>20.05</v>
      </c>
      <c r="H35" s="2">
        <v>32</v>
      </c>
      <c r="I35" s="2">
        <v>28</v>
      </c>
      <c r="J35" s="2">
        <v>27</v>
      </c>
      <c r="K35" s="2">
        <v>27</v>
      </c>
      <c r="L35" s="2">
        <v>30</v>
      </c>
      <c r="M35" s="2">
        <v>18</v>
      </c>
      <c r="N35" s="2">
        <v>31</v>
      </c>
      <c r="O35" s="2">
        <v>15</v>
      </c>
      <c r="P35" s="2">
        <v>21</v>
      </c>
      <c r="Q35" s="2">
        <v>20</v>
      </c>
      <c r="R35" s="2">
        <v>24.9</v>
      </c>
    </row>
    <row r="36" spans="1:18" x14ac:dyDescent="0.25">
      <c r="A36" s="125"/>
      <c r="B36" s="4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3"/>
    </row>
    <row r="37" spans="1:18" x14ac:dyDescent="0.25">
      <c r="B37" s="104" t="s">
        <v>113</v>
      </c>
      <c r="C37" s="7" t="s">
        <v>5</v>
      </c>
      <c r="D37" s="7">
        <v>143.30000000000001</v>
      </c>
      <c r="E37" s="40">
        <f>G37*100/110.5</f>
        <v>69.004524886877832</v>
      </c>
      <c r="F37" s="40">
        <f t="shared" ref="F37:F46" si="10">E37*D37/100</f>
        <v>98.883484162895954</v>
      </c>
      <c r="G37" s="41">
        <v>76.25</v>
      </c>
      <c r="H37" s="2">
        <v>22</v>
      </c>
      <c r="I37" s="2">
        <v>18</v>
      </c>
      <c r="J37" s="2">
        <v>25</v>
      </c>
      <c r="K37" s="2">
        <v>23</v>
      </c>
      <c r="L37" s="2">
        <v>15</v>
      </c>
      <c r="M37" s="2">
        <v>20</v>
      </c>
      <c r="N37" s="2">
        <v>21</v>
      </c>
      <c r="O37" s="2">
        <v>24</v>
      </c>
      <c r="P37" s="2">
        <v>22</v>
      </c>
      <c r="Q37" s="2">
        <v>19</v>
      </c>
      <c r="R37" s="2">
        <v>20.9</v>
      </c>
    </row>
    <row r="38" spans="1:18" x14ac:dyDescent="0.25">
      <c r="B38" s="104"/>
      <c r="C38" s="3" t="s">
        <v>7</v>
      </c>
      <c r="D38" s="7">
        <v>143.30000000000001</v>
      </c>
      <c r="E38" s="40">
        <f t="shared" ref="E38:E46" si="11">G38*100/110.5</f>
        <v>1.8099547511312217</v>
      </c>
      <c r="F38" s="40">
        <f t="shared" si="10"/>
        <v>2.5936651583710408</v>
      </c>
      <c r="G38" s="41">
        <v>2</v>
      </c>
      <c r="H38" s="2">
        <v>12</v>
      </c>
      <c r="I38" s="2">
        <v>19</v>
      </c>
      <c r="J38" s="2">
        <v>22</v>
      </c>
      <c r="K38" s="2">
        <v>13</v>
      </c>
      <c r="L38" s="2">
        <v>16</v>
      </c>
      <c r="M38" s="2">
        <v>14</v>
      </c>
      <c r="N38" s="2">
        <v>11</v>
      </c>
      <c r="O38" s="2">
        <v>12</v>
      </c>
      <c r="P38" s="2">
        <v>13</v>
      </c>
      <c r="Q38" s="2">
        <v>9</v>
      </c>
      <c r="R38" s="2">
        <v>14.1</v>
      </c>
    </row>
    <row r="39" spans="1:18" x14ac:dyDescent="0.25">
      <c r="B39" s="104"/>
      <c r="C39" s="3" t="s">
        <v>9</v>
      </c>
      <c r="D39" s="7">
        <v>143.30000000000001</v>
      </c>
      <c r="E39" s="40">
        <f t="shared" si="11"/>
        <v>6.1538461538461542</v>
      </c>
      <c r="F39" s="40">
        <f t="shared" si="10"/>
        <v>8.8184615384615395</v>
      </c>
      <c r="G39" s="41">
        <v>6.8</v>
      </c>
      <c r="H39" s="2">
        <v>7</v>
      </c>
      <c r="I39" s="2">
        <v>11</v>
      </c>
      <c r="J39" s="2">
        <v>10</v>
      </c>
      <c r="K39" s="2">
        <v>7</v>
      </c>
      <c r="L39" s="2">
        <v>18</v>
      </c>
      <c r="M39" s="2">
        <v>14</v>
      </c>
      <c r="N39" s="2">
        <v>12</v>
      </c>
      <c r="O39" s="2">
        <v>13</v>
      </c>
      <c r="P39" s="2">
        <v>8</v>
      </c>
      <c r="Q39" s="2">
        <v>13</v>
      </c>
      <c r="R39" s="2">
        <v>11.3</v>
      </c>
    </row>
    <row r="40" spans="1:18" x14ac:dyDescent="0.25">
      <c r="B40" s="104"/>
      <c r="C40" s="3" t="s">
        <v>224</v>
      </c>
      <c r="D40" s="7">
        <v>143.30000000000001</v>
      </c>
      <c r="E40" s="40">
        <f t="shared" si="11"/>
        <v>1.5384615384615385</v>
      </c>
      <c r="F40" s="40">
        <f t="shared" si="10"/>
        <v>2.2046153846153849</v>
      </c>
      <c r="G40" s="41">
        <v>1.7</v>
      </c>
      <c r="H40" s="2">
        <v>8</v>
      </c>
      <c r="I40" s="2">
        <v>7</v>
      </c>
      <c r="J40" s="2">
        <v>5</v>
      </c>
      <c r="K40" s="2">
        <v>6</v>
      </c>
      <c r="L40" s="2">
        <v>5</v>
      </c>
      <c r="M40" s="2">
        <v>5</v>
      </c>
      <c r="N40" s="2">
        <v>6</v>
      </c>
      <c r="O40" s="2">
        <v>5</v>
      </c>
      <c r="P40" s="2">
        <v>5</v>
      </c>
      <c r="Q40" s="2">
        <v>6</v>
      </c>
      <c r="R40" s="2">
        <v>5.8</v>
      </c>
    </row>
    <row r="41" spans="1:18" x14ac:dyDescent="0.25">
      <c r="B41" s="104"/>
      <c r="C41" s="3" t="s">
        <v>223</v>
      </c>
      <c r="D41" s="7">
        <v>143.30000000000001</v>
      </c>
      <c r="E41" s="40">
        <f t="shared" si="11"/>
        <v>3.7104072398190042</v>
      </c>
      <c r="F41" s="40">
        <f t="shared" si="10"/>
        <v>5.3170135746606331</v>
      </c>
      <c r="G41" s="41">
        <v>4.0999999999999996</v>
      </c>
      <c r="H41" s="2">
        <v>8</v>
      </c>
      <c r="I41" s="2">
        <v>7</v>
      </c>
      <c r="J41" s="2">
        <v>4</v>
      </c>
      <c r="K41" s="2">
        <v>5</v>
      </c>
      <c r="L41" s="2">
        <v>4</v>
      </c>
      <c r="M41" s="2">
        <v>15</v>
      </c>
      <c r="N41" s="2">
        <v>22</v>
      </c>
      <c r="O41" s="2">
        <v>16</v>
      </c>
      <c r="P41" s="2"/>
      <c r="Q41" s="2"/>
      <c r="R41" s="2">
        <v>10.1</v>
      </c>
    </row>
    <row r="42" spans="1:18" x14ac:dyDescent="0.25">
      <c r="B42" s="104"/>
      <c r="C42" s="3" t="s">
        <v>114</v>
      </c>
      <c r="D42" s="7">
        <v>143.30000000000001</v>
      </c>
      <c r="E42" s="40">
        <f t="shared" si="11"/>
        <v>4.253393665158371</v>
      </c>
      <c r="F42" s="40">
        <f t="shared" si="10"/>
        <v>6.0951131221719459</v>
      </c>
      <c r="G42" s="41">
        <v>4.7</v>
      </c>
      <c r="H42" s="2">
        <v>15</v>
      </c>
      <c r="I42" s="2">
        <v>14</v>
      </c>
      <c r="J42" s="2">
        <v>18</v>
      </c>
      <c r="K42" s="2">
        <v>10</v>
      </c>
      <c r="L42" s="2">
        <v>11</v>
      </c>
      <c r="M42" s="2">
        <v>13</v>
      </c>
      <c r="N42" s="2">
        <v>8</v>
      </c>
      <c r="O42" s="2">
        <v>12</v>
      </c>
      <c r="P42" s="2">
        <v>14</v>
      </c>
      <c r="Q42" s="2">
        <v>8</v>
      </c>
      <c r="R42" s="2">
        <v>12.3</v>
      </c>
    </row>
    <row r="43" spans="1:18" x14ac:dyDescent="0.25">
      <c r="B43" s="104"/>
      <c r="C43" s="3" t="s">
        <v>236</v>
      </c>
      <c r="D43" s="7">
        <v>143.30000000000001</v>
      </c>
      <c r="E43" s="40">
        <f t="shared" si="11"/>
        <v>2.6244343891402715</v>
      </c>
      <c r="F43" s="40">
        <f t="shared" si="10"/>
        <v>3.7608144796380092</v>
      </c>
      <c r="G43" s="41">
        <v>2.9</v>
      </c>
      <c r="H43" s="2">
        <v>15</v>
      </c>
      <c r="I43" s="2">
        <v>8</v>
      </c>
      <c r="J43" s="2">
        <v>16</v>
      </c>
      <c r="K43" s="2">
        <v>11</v>
      </c>
      <c r="L43" s="2">
        <v>11</v>
      </c>
      <c r="M43" s="2">
        <v>17</v>
      </c>
      <c r="N43" s="2">
        <v>11</v>
      </c>
      <c r="O43" s="2">
        <v>13</v>
      </c>
      <c r="P43" s="2">
        <v>14</v>
      </c>
      <c r="Q43" s="2"/>
      <c r="R43" s="2">
        <v>12.8</v>
      </c>
    </row>
    <row r="44" spans="1:18" x14ac:dyDescent="0.25">
      <c r="B44" s="104"/>
      <c r="C44" s="3"/>
      <c r="D44" s="7">
        <v>143.30000000000001</v>
      </c>
      <c r="E44" s="40">
        <f t="shared" si="11"/>
        <v>0.85972850678733037</v>
      </c>
      <c r="F44" s="40">
        <f t="shared" si="10"/>
        <v>1.2319909502262445</v>
      </c>
      <c r="G44" s="41">
        <v>0.95</v>
      </c>
      <c r="H44" s="2">
        <v>11</v>
      </c>
      <c r="I44" s="2">
        <v>10</v>
      </c>
      <c r="J44" s="2">
        <v>7</v>
      </c>
      <c r="K44" s="2"/>
      <c r="L44" s="2"/>
      <c r="M44" s="2"/>
      <c r="N44" s="2"/>
      <c r="O44" s="2"/>
      <c r="P44" s="2"/>
      <c r="Q44" s="2"/>
      <c r="R44" s="2">
        <v>9.3000000000000007</v>
      </c>
    </row>
    <row r="45" spans="1:18" x14ac:dyDescent="0.25">
      <c r="B45" s="104"/>
      <c r="C45" s="3"/>
      <c r="D45" s="7">
        <v>143.30000000000001</v>
      </c>
      <c r="E45" s="40">
        <f t="shared" si="11"/>
        <v>0.58823529411764708</v>
      </c>
      <c r="F45" s="40">
        <f t="shared" si="10"/>
        <v>0.8429411764705883</v>
      </c>
      <c r="G45" s="41">
        <v>0.65</v>
      </c>
      <c r="H45" s="2">
        <v>15</v>
      </c>
      <c r="I45" s="2"/>
      <c r="J45" s="2"/>
      <c r="K45" s="2"/>
      <c r="L45" s="2"/>
      <c r="M45" s="2"/>
      <c r="N45" s="2"/>
      <c r="O45" s="2"/>
      <c r="P45" s="2"/>
      <c r="Q45" s="2"/>
      <c r="R45" s="2">
        <v>15</v>
      </c>
    </row>
    <row r="46" spans="1:18" x14ac:dyDescent="0.25">
      <c r="B46" s="104"/>
      <c r="C46" s="3" t="s">
        <v>232</v>
      </c>
      <c r="D46" s="7">
        <v>143.30000000000001</v>
      </c>
      <c r="E46" s="40">
        <f t="shared" si="11"/>
        <v>9.4570135746606336</v>
      </c>
      <c r="F46" s="40">
        <f t="shared" si="10"/>
        <v>13.55190045248869</v>
      </c>
      <c r="G46" s="41">
        <v>10.45</v>
      </c>
      <c r="H46" s="2">
        <v>6</v>
      </c>
      <c r="I46" s="2">
        <v>5</v>
      </c>
      <c r="J46" s="2">
        <v>9</v>
      </c>
      <c r="K46" s="2">
        <v>7</v>
      </c>
      <c r="L46" s="2">
        <v>7</v>
      </c>
      <c r="M46" s="2">
        <v>7</v>
      </c>
      <c r="N46" s="2">
        <v>7</v>
      </c>
      <c r="O46" s="2">
        <v>7</v>
      </c>
      <c r="P46" s="2">
        <v>9</v>
      </c>
      <c r="Q46" s="2">
        <v>10</v>
      </c>
      <c r="R46" s="2">
        <v>7.4</v>
      </c>
    </row>
    <row r="48" spans="1:18" ht="15.75" x14ac:dyDescent="0.25">
      <c r="D48" s="59">
        <v>1</v>
      </c>
      <c r="E48">
        <v>2</v>
      </c>
      <c r="F48">
        <v>3</v>
      </c>
      <c r="H48" s="6">
        <v>4</v>
      </c>
      <c r="I48" s="6">
        <v>5</v>
      </c>
      <c r="J48" s="6">
        <v>6</v>
      </c>
      <c r="R48" s="97">
        <f>AVERAGE(R37:R46,R31:R35,R24:R29,R19:R22,R10:R17,R4:R8)</f>
        <v>13.594298245614032</v>
      </c>
    </row>
    <row r="49" spans="3:11" x14ac:dyDescent="0.25">
      <c r="C49" s="7" t="s">
        <v>5</v>
      </c>
      <c r="D49" s="28">
        <v>93.13</v>
      </c>
      <c r="E49" s="28">
        <v>39.11</v>
      </c>
      <c r="F49" s="28">
        <v>49.63</v>
      </c>
      <c r="G49" s="28"/>
      <c r="H49" s="28">
        <v>43.77</v>
      </c>
      <c r="I49" s="28">
        <v>56.03</v>
      </c>
      <c r="J49" s="2">
        <v>69</v>
      </c>
      <c r="K49" s="60">
        <f>AVERAGE(D49:J49)</f>
        <v>58.445</v>
      </c>
    </row>
    <row r="50" spans="3:11" x14ac:dyDescent="0.25">
      <c r="C50" s="3" t="s">
        <v>7</v>
      </c>
      <c r="D50" s="28">
        <v>0.66</v>
      </c>
      <c r="E50" s="28">
        <v>7.75</v>
      </c>
      <c r="F50" s="28">
        <v>28.52</v>
      </c>
      <c r="G50" s="28"/>
      <c r="H50" s="28">
        <v>2.5299999999999998</v>
      </c>
      <c r="I50" s="28">
        <v>14.27</v>
      </c>
      <c r="J50" s="2">
        <v>1.81</v>
      </c>
      <c r="K50" s="60">
        <f t="shared" ref="K50:K59" si="12">AVERAGE(D50:J50)</f>
        <v>9.2566666666666677</v>
      </c>
    </row>
    <row r="51" spans="3:11" x14ac:dyDescent="0.25">
      <c r="C51" s="3" t="s">
        <v>9</v>
      </c>
      <c r="D51" s="28">
        <v>1.9</v>
      </c>
      <c r="E51" s="28">
        <v>17.920000000000002</v>
      </c>
      <c r="F51" s="28">
        <v>18.420000000000002</v>
      </c>
      <c r="G51" s="28"/>
      <c r="H51" s="28">
        <v>19.350000000000001</v>
      </c>
      <c r="I51" s="28">
        <v>5.47</v>
      </c>
      <c r="J51" s="2">
        <v>6.15</v>
      </c>
      <c r="K51" s="60">
        <f t="shared" si="12"/>
        <v>11.535000000000002</v>
      </c>
    </row>
    <row r="52" spans="3:11" x14ac:dyDescent="0.25">
      <c r="C52" s="3" t="s">
        <v>114</v>
      </c>
      <c r="D52" s="28">
        <v>0.66</v>
      </c>
      <c r="E52" s="28">
        <v>0.66</v>
      </c>
      <c r="F52" s="28">
        <v>0</v>
      </c>
      <c r="G52" s="28"/>
      <c r="H52" s="28">
        <v>17.43</v>
      </c>
      <c r="I52" s="28">
        <v>0</v>
      </c>
      <c r="J52" s="2">
        <v>4.25</v>
      </c>
      <c r="K52" s="60">
        <f t="shared" si="12"/>
        <v>3.8333333333333335</v>
      </c>
    </row>
    <row r="53" spans="3:11" x14ac:dyDescent="0.25">
      <c r="C53" s="3" t="s">
        <v>217</v>
      </c>
      <c r="D53" s="28">
        <v>0</v>
      </c>
      <c r="E53" s="28">
        <v>10.53</v>
      </c>
      <c r="F53" s="28">
        <v>0</v>
      </c>
      <c r="G53" s="28"/>
      <c r="H53" s="28">
        <v>0</v>
      </c>
      <c r="I53" s="28">
        <v>0</v>
      </c>
      <c r="J53" s="2">
        <v>0</v>
      </c>
      <c r="K53" s="60">
        <f t="shared" si="12"/>
        <v>1.7549999999999999</v>
      </c>
    </row>
    <row r="54" spans="3:11" x14ac:dyDescent="0.25">
      <c r="C54" s="3" t="s">
        <v>232</v>
      </c>
      <c r="D54" s="28">
        <v>0</v>
      </c>
      <c r="E54" s="28">
        <v>0</v>
      </c>
      <c r="F54" s="28">
        <v>0</v>
      </c>
      <c r="G54" s="28"/>
      <c r="H54" s="28">
        <v>0</v>
      </c>
      <c r="I54" s="28">
        <v>0</v>
      </c>
      <c r="J54" s="2">
        <v>9.4600000000000009</v>
      </c>
      <c r="K54" s="60">
        <f t="shared" si="12"/>
        <v>1.5766666666666669</v>
      </c>
    </row>
    <row r="55" spans="3:11" x14ac:dyDescent="0.25">
      <c r="C55" s="3" t="s">
        <v>6</v>
      </c>
      <c r="D55" s="28">
        <v>0</v>
      </c>
      <c r="E55" s="28">
        <v>0</v>
      </c>
      <c r="F55" s="28">
        <v>0</v>
      </c>
      <c r="G55" s="28"/>
      <c r="H55" s="28">
        <v>0</v>
      </c>
      <c r="I55" s="28">
        <v>6.24</v>
      </c>
      <c r="J55" s="2">
        <v>0</v>
      </c>
      <c r="K55" s="60">
        <f t="shared" si="12"/>
        <v>1.04</v>
      </c>
    </row>
    <row r="56" spans="3:11" x14ac:dyDescent="0.25">
      <c r="C56" s="3" t="s">
        <v>223</v>
      </c>
      <c r="D56" s="28">
        <v>0</v>
      </c>
      <c r="E56" s="28">
        <v>9.9700000000000006</v>
      </c>
      <c r="F56" s="28">
        <v>0</v>
      </c>
      <c r="G56" s="28"/>
      <c r="H56" s="28">
        <v>13.78</v>
      </c>
      <c r="I56" s="28">
        <v>0</v>
      </c>
      <c r="J56" s="2">
        <v>3.71</v>
      </c>
      <c r="K56" s="60">
        <f t="shared" si="12"/>
        <v>4.5766666666666671</v>
      </c>
    </row>
    <row r="57" spans="3:11" x14ac:dyDescent="0.25">
      <c r="C57" s="28" t="s">
        <v>222</v>
      </c>
      <c r="D57" s="28">
        <v>0</v>
      </c>
      <c r="E57" s="28">
        <v>0.5</v>
      </c>
      <c r="F57" s="28">
        <v>0</v>
      </c>
      <c r="G57" s="28"/>
      <c r="H57" s="28">
        <v>3.14</v>
      </c>
      <c r="I57" s="28">
        <v>0</v>
      </c>
      <c r="J57" s="2">
        <v>1.54</v>
      </c>
      <c r="K57" s="60">
        <f t="shared" si="12"/>
        <v>0.86333333333333329</v>
      </c>
    </row>
    <row r="58" spans="3:11" x14ac:dyDescent="0.25">
      <c r="C58" s="3" t="s">
        <v>219</v>
      </c>
      <c r="D58" s="28">
        <v>3.64</v>
      </c>
      <c r="E58" s="28">
        <v>13.57</v>
      </c>
      <c r="F58" s="28">
        <v>3.43</v>
      </c>
      <c r="G58" s="28"/>
      <c r="H58" s="28">
        <v>0</v>
      </c>
      <c r="I58" s="28">
        <v>17.989999999999998</v>
      </c>
      <c r="J58" s="2">
        <v>0</v>
      </c>
      <c r="K58" s="60">
        <f t="shared" si="12"/>
        <v>6.4383333333333326</v>
      </c>
    </row>
    <row r="59" spans="3:11" x14ac:dyDescent="0.25">
      <c r="C59" s="3" t="s">
        <v>236</v>
      </c>
      <c r="D59" s="28">
        <v>0</v>
      </c>
      <c r="E59" s="28">
        <v>0</v>
      </c>
      <c r="F59" s="28">
        <v>0</v>
      </c>
      <c r="G59" s="28"/>
      <c r="H59" s="28">
        <v>0</v>
      </c>
      <c r="I59" s="28">
        <v>0</v>
      </c>
      <c r="J59" s="2">
        <v>4.07</v>
      </c>
      <c r="K59" s="60">
        <f t="shared" si="12"/>
        <v>0.67833333333333334</v>
      </c>
    </row>
  </sheetData>
  <sortState xmlns:xlrd2="http://schemas.microsoft.com/office/spreadsheetml/2017/richdata2" ref="C50:C58">
    <sortCondition ref="C49:C58"/>
  </sortState>
  <mergeCells count="14">
    <mergeCell ref="H2:R2"/>
    <mergeCell ref="B4:B8"/>
    <mergeCell ref="B10:B17"/>
    <mergeCell ref="G2:G3"/>
    <mergeCell ref="B37:B46"/>
    <mergeCell ref="F2:F3"/>
    <mergeCell ref="A2:A36"/>
    <mergeCell ref="B2:B3"/>
    <mergeCell ref="C2:C3"/>
    <mergeCell ref="D2:D3"/>
    <mergeCell ref="E2:E3"/>
    <mergeCell ref="B24:B29"/>
    <mergeCell ref="B19:B22"/>
    <mergeCell ref="B31:B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F0D1-FAEF-446A-A4ED-9BEC4F9E2C06}">
  <dimension ref="A1:R54"/>
  <sheetViews>
    <sheetView topLeftCell="E1" zoomScale="85" zoomScaleNormal="85" workbookViewId="0">
      <selection activeCell="K31" sqref="K31"/>
    </sheetView>
  </sheetViews>
  <sheetFormatPr defaultRowHeight="15" x14ac:dyDescent="0.25"/>
  <cols>
    <col min="2" max="2" width="15.5703125" customWidth="1"/>
    <col min="3" max="3" width="28.28515625" customWidth="1"/>
    <col min="4" max="4" width="0" hidden="1" customWidth="1"/>
  </cols>
  <sheetData>
    <row r="1" spans="1:18" x14ac:dyDescent="0.25">
      <c r="A1" s="49">
        <v>45087</v>
      </c>
    </row>
    <row r="3" spans="1:18" x14ac:dyDescent="0.25">
      <c r="A3" s="98" t="s">
        <v>238</v>
      </c>
      <c r="B3" s="104" t="s">
        <v>0</v>
      </c>
      <c r="C3" s="119" t="s">
        <v>2</v>
      </c>
      <c r="D3" s="109" t="s">
        <v>18</v>
      </c>
      <c r="E3" s="109" t="s">
        <v>228</v>
      </c>
      <c r="F3" s="109" t="s">
        <v>229</v>
      </c>
      <c r="G3" s="104" t="s">
        <v>231</v>
      </c>
      <c r="H3" s="101" t="s">
        <v>4</v>
      </c>
      <c r="I3" s="102"/>
      <c r="J3" s="102"/>
      <c r="K3" s="102"/>
      <c r="L3" s="102"/>
      <c r="M3" s="102"/>
      <c r="N3" s="102"/>
      <c r="O3" s="102"/>
      <c r="P3" s="102"/>
      <c r="Q3" s="102"/>
      <c r="R3" s="103"/>
    </row>
    <row r="4" spans="1:18" x14ac:dyDescent="0.25">
      <c r="A4" s="99"/>
      <c r="B4" s="104"/>
      <c r="C4" s="119"/>
      <c r="D4" s="110"/>
      <c r="E4" s="112"/>
      <c r="F4" s="112"/>
      <c r="G4" s="104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 t="s">
        <v>16</v>
      </c>
    </row>
    <row r="5" spans="1:18" x14ac:dyDescent="0.25">
      <c r="A5" s="99"/>
      <c r="B5" s="106" t="s">
        <v>1</v>
      </c>
      <c r="C5" s="17" t="s">
        <v>239</v>
      </c>
      <c r="D5" s="34">
        <v>128</v>
      </c>
      <c r="E5" s="36">
        <f>G5*100/109.7</f>
        <v>0.95715587967183224</v>
      </c>
      <c r="F5" s="36">
        <f>E5*D5/100</f>
        <v>1.2251595259799453</v>
      </c>
      <c r="G5" s="8">
        <v>1.05</v>
      </c>
      <c r="H5" s="2">
        <v>14</v>
      </c>
      <c r="I5" s="2">
        <v>12</v>
      </c>
      <c r="J5" s="2">
        <v>15</v>
      </c>
      <c r="K5" s="2">
        <v>10</v>
      </c>
      <c r="L5" s="2">
        <v>8</v>
      </c>
      <c r="M5" s="2">
        <v>9</v>
      </c>
      <c r="N5" s="2">
        <v>10</v>
      </c>
      <c r="O5" s="2">
        <v>12</v>
      </c>
      <c r="P5" s="2">
        <v>11</v>
      </c>
      <c r="Q5" s="2">
        <v>10</v>
      </c>
      <c r="R5" s="2">
        <f>AVERAGE(H5:Q5)</f>
        <v>11.1</v>
      </c>
    </row>
    <row r="6" spans="1:18" x14ac:dyDescent="0.25">
      <c r="A6" s="99"/>
      <c r="B6" s="107"/>
      <c r="C6" s="16" t="s">
        <v>7</v>
      </c>
      <c r="D6" s="34">
        <v>128</v>
      </c>
      <c r="E6" s="36">
        <f t="shared" ref="E6:E11" si="0">G6*100/109.7</f>
        <v>30.811303555150406</v>
      </c>
      <c r="F6" s="36">
        <f>E6*D6/100</f>
        <v>39.438468550592518</v>
      </c>
      <c r="G6" s="9">
        <v>33.799999999999997</v>
      </c>
      <c r="H6" s="2">
        <v>13</v>
      </c>
      <c r="I6" s="2">
        <v>10</v>
      </c>
      <c r="J6" s="2">
        <v>12</v>
      </c>
      <c r="K6" s="2">
        <v>9</v>
      </c>
      <c r="L6" s="2">
        <v>14</v>
      </c>
      <c r="M6" s="2">
        <v>11</v>
      </c>
      <c r="N6" s="2">
        <v>12</v>
      </c>
      <c r="O6" s="2">
        <v>11</v>
      </c>
      <c r="P6" s="2">
        <v>10</v>
      </c>
      <c r="Q6" s="2">
        <v>12</v>
      </c>
      <c r="R6" s="2">
        <f t="shared" ref="R6:R11" si="1">AVERAGE(H6:Q6)</f>
        <v>11.4</v>
      </c>
    </row>
    <row r="7" spans="1:18" x14ac:dyDescent="0.25">
      <c r="A7" s="99"/>
      <c r="B7" s="107"/>
      <c r="C7" s="16" t="s">
        <v>222</v>
      </c>
      <c r="D7" s="34">
        <v>128</v>
      </c>
      <c r="E7" s="36">
        <f t="shared" si="0"/>
        <v>7.4749316317228791</v>
      </c>
      <c r="F7" s="36">
        <f t="shared" ref="F7:F11" si="2">E7*D7/100</f>
        <v>9.5679124886052858</v>
      </c>
      <c r="G7" s="9">
        <v>8.1999999999999993</v>
      </c>
      <c r="H7" s="2">
        <v>5</v>
      </c>
      <c r="I7" s="2">
        <v>4</v>
      </c>
      <c r="J7" s="2">
        <v>8</v>
      </c>
      <c r="K7" s="2">
        <v>9</v>
      </c>
      <c r="L7" s="2">
        <v>6</v>
      </c>
      <c r="M7" s="2"/>
      <c r="N7" s="2"/>
      <c r="O7" s="2"/>
      <c r="P7" s="2"/>
      <c r="Q7" s="2"/>
      <c r="R7" s="2">
        <f>AVERAGE(H7:Q7)</f>
        <v>6.4</v>
      </c>
    </row>
    <row r="8" spans="1:18" x14ac:dyDescent="0.25">
      <c r="A8" s="99"/>
      <c r="B8" s="107"/>
      <c r="C8" s="18" t="s">
        <v>240</v>
      </c>
      <c r="D8" s="34">
        <v>128</v>
      </c>
      <c r="E8" s="36">
        <f t="shared" si="0"/>
        <v>5.104831358249772</v>
      </c>
      <c r="F8" s="36">
        <f>E8*D8/100</f>
        <v>6.5341841385597084</v>
      </c>
      <c r="G8" s="9">
        <v>5.6</v>
      </c>
      <c r="H8" s="2">
        <v>16</v>
      </c>
      <c r="I8" s="2">
        <v>21</v>
      </c>
      <c r="J8" s="2">
        <v>17</v>
      </c>
      <c r="K8" s="2">
        <v>18</v>
      </c>
      <c r="L8" s="2">
        <v>11</v>
      </c>
      <c r="M8" s="2">
        <v>9</v>
      </c>
      <c r="N8" s="2"/>
      <c r="O8" s="2"/>
      <c r="P8" s="2"/>
      <c r="Q8" s="2"/>
      <c r="R8" s="62">
        <f t="shared" si="1"/>
        <v>15.333333333333334</v>
      </c>
    </row>
    <row r="9" spans="1:18" x14ac:dyDescent="0.25">
      <c r="A9" s="99"/>
      <c r="B9" s="107"/>
      <c r="C9" s="18" t="s">
        <v>220</v>
      </c>
      <c r="D9" s="34">
        <v>128</v>
      </c>
      <c r="E9" s="36">
        <f t="shared" si="0"/>
        <v>14.767547857793984</v>
      </c>
      <c r="F9" s="36">
        <f>E9*D9/100</f>
        <v>18.902461257976299</v>
      </c>
      <c r="G9" s="9">
        <v>16.2</v>
      </c>
      <c r="H9" s="2">
        <v>14</v>
      </c>
      <c r="I9" s="2">
        <v>12</v>
      </c>
      <c r="J9" s="2">
        <v>16</v>
      </c>
      <c r="K9" s="2">
        <v>18</v>
      </c>
      <c r="L9" s="2">
        <v>14</v>
      </c>
      <c r="M9" s="2"/>
      <c r="N9" s="2"/>
      <c r="O9" s="2"/>
      <c r="P9" s="2"/>
      <c r="Q9" s="2"/>
      <c r="R9" s="2">
        <f t="shared" si="1"/>
        <v>14.8</v>
      </c>
    </row>
    <row r="10" spans="1:18" x14ac:dyDescent="0.25">
      <c r="A10" s="99"/>
      <c r="B10" s="107"/>
      <c r="C10" s="18" t="s">
        <v>9</v>
      </c>
      <c r="D10" s="34">
        <v>128</v>
      </c>
      <c r="E10" s="36">
        <f t="shared" si="0"/>
        <v>18.824065633546034</v>
      </c>
      <c r="F10" s="36">
        <f t="shared" si="2"/>
        <v>24.094804010938923</v>
      </c>
      <c r="G10" s="9">
        <v>20.65</v>
      </c>
      <c r="H10" s="2">
        <v>11</v>
      </c>
      <c r="I10" s="2">
        <v>12</v>
      </c>
      <c r="J10" s="2">
        <v>21</v>
      </c>
      <c r="K10" s="2">
        <v>14</v>
      </c>
      <c r="L10" s="2">
        <v>17</v>
      </c>
      <c r="M10" s="2"/>
      <c r="N10" s="2"/>
      <c r="O10" s="2"/>
      <c r="P10" s="2"/>
      <c r="Q10" s="2"/>
      <c r="R10" s="2">
        <f t="shared" si="1"/>
        <v>15</v>
      </c>
    </row>
    <row r="11" spans="1:18" x14ac:dyDescent="0.25">
      <c r="A11" s="99"/>
      <c r="B11" s="108"/>
      <c r="C11" s="18" t="s">
        <v>5</v>
      </c>
      <c r="D11" s="34">
        <v>128</v>
      </c>
      <c r="E11" s="36">
        <f t="shared" si="0"/>
        <v>22.060164083865086</v>
      </c>
      <c r="F11" s="36">
        <f t="shared" si="2"/>
        <v>28.23701002734731</v>
      </c>
      <c r="G11" s="10">
        <v>24.2</v>
      </c>
      <c r="H11" s="2">
        <v>5</v>
      </c>
      <c r="I11" s="2">
        <v>6</v>
      </c>
      <c r="J11" s="2">
        <v>4</v>
      </c>
      <c r="K11" s="2">
        <v>3</v>
      </c>
      <c r="L11" s="2"/>
      <c r="M11" s="2"/>
      <c r="N11" s="2"/>
      <c r="O11" s="2"/>
      <c r="P11" s="2"/>
      <c r="Q11" s="2"/>
      <c r="R11" s="2">
        <f t="shared" si="1"/>
        <v>4.5</v>
      </c>
    </row>
    <row r="12" spans="1:18" x14ac:dyDescent="0.25">
      <c r="A12" s="99"/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3"/>
    </row>
    <row r="13" spans="1:18" x14ac:dyDescent="0.25">
      <c r="A13" s="99"/>
      <c r="B13" s="106" t="s">
        <v>10</v>
      </c>
      <c r="C13" s="17" t="s">
        <v>241</v>
      </c>
      <c r="D13" s="34">
        <v>141.6</v>
      </c>
      <c r="E13" s="36">
        <f t="shared" ref="E13:E17" si="3">G13*100/62.5</f>
        <v>35.840000000000003</v>
      </c>
      <c r="F13" s="36">
        <f t="shared" ref="F13:F17" si="4">E13*D13/100</f>
        <v>50.749440000000007</v>
      </c>
      <c r="G13" s="2">
        <v>22.4</v>
      </c>
      <c r="H13" s="2">
        <v>17</v>
      </c>
      <c r="I13" s="2">
        <v>16</v>
      </c>
      <c r="J13" s="2">
        <v>16</v>
      </c>
      <c r="K13" s="2">
        <v>18</v>
      </c>
      <c r="L13" s="2">
        <v>21</v>
      </c>
      <c r="M13" s="2">
        <v>16</v>
      </c>
      <c r="N13" s="2">
        <v>17</v>
      </c>
      <c r="O13" s="2">
        <v>22</v>
      </c>
      <c r="P13" s="2">
        <v>15</v>
      </c>
      <c r="Q13" s="2">
        <v>15</v>
      </c>
      <c r="R13" s="2">
        <v>17.3</v>
      </c>
    </row>
    <row r="14" spans="1:18" x14ac:dyDescent="0.25">
      <c r="A14" s="99"/>
      <c r="B14" s="107"/>
      <c r="C14" s="16" t="s">
        <v>240</v>
      </c>
      <c r="D14" s="34">
        <v>141.6</v>
      </c>
      <c r="E14" s="36">
        <f t="shared" si="3"/>
        <v>15.919999999999998</v>
      </c>
      <c r="F14" s="36">
        <f t="shared" si="4"/>
        <v>22.542719999999996</v>
      </c>
      <c r="G14" s="2">
        <v>9.9499999999999993</v>
      </c>
      <c r="H14" s="2">
        <v>9</v>
      </c>
      <c r="I14" s="2">
        <v>11</v>
      </c>
      <c r="J14" s="2">
        <v>15</v>
      </c>
      <c r="K14" s="2">
        <v>10</v>
      </c>
      <c r="L14" s="2">
        <v>14</v>
      </c>
      <c r="M14" s="2">
        <v>10</v>
      </c>
      <c r="N14" s="2">
        <v>8</v>
      </c>
      <c r="O14" s="2">
        <v>17</v>
      </c>
      <c r="P14" s="2">
        <v>12</v>
      </c>
      <c r="Q14" s="2">
        <v>14</v>
      </c>
      <c r="R14" s="2">
        <v>12</v>
      </c>
    </row>
    <row r="15" spans="1:18" x14ac:dyDescent="0.25">
      <c r="A15" s="99"/>
      <c r="B15" s="107"/>
      <c r="C15" s="16" t="s">
        <v>239</v>
      </c>
      <c r="D15" s="34">
        <v>141.6</v>
      </c>
      <c r="E15" s="36">
        <f>G15*100/62.5</f>
        <v>7.2</v>
      </c>
      <c r="F15" s="36">
        <f t="shared" si="4"/>
        <v>10.1952</v>
      </c>
      <c r="G15" s="2">
        <v>4.5</v>
      </c>
      <c r="H15" s="2">
        <v>5</v>
      </c>
      <c r="I15" s="2">
        <v>5</v>
      </c>
      <c r="J15" s="2">
        <v>7</v>
      </c>
      <c r="K15" s="2">
        <v>8</v>
      </c>
      <c r="L15" s="2">
        <v>7</v>
      </c>
      <c r="M15" s="2">
        <v>6</v>
      </c>
      <c r="N15" s="2">
        <v>7</v>
      </c>
      <c r="O15" s="2">
        <v>6</v>
      </c>
      <c r="P15" s="2">
        <v>5</v>
      </c>
      <c r="Q15" s="2">
        <v>5</v>
      </c>
      <c r="R15" s="2">
        <v>6.1</v>
      </c>
    </row>
    <row r="16" spans="1:18" x14ac:dyDescent="0.25">
      <c r="A16" s="99"/>
      <c r="B16" s="107"/>
      <c r="C16" s="18" t="s">
        <v>9</v>
      </c>
      <c r="D16" s="34">
        <v>141.6</v>
      </c>
      <c r="E16" s="36">
        <f t="shared" si="3"/>
        <v>22.88</v>
      </c>
      <c r="F16" s="36">
        <f t="shared" si="4"/>
        <v>32.398079999999993</v>
      </c>
      <c r="G16" s="2">
        <v>14.3</v>
      </c>
      <c r="H16" s="2">
        <v>4</v>
      </c>
      <c r="I16" s="2">
        <v>5</v>
      </c>
      <c r="J16" s="2">
        <v>3</v>
      </c>
      <c r="K16" s="2">
        <v>3</v>
      </c>
      <c r="L16" s="2"/>
      <c r="M16" s="2">
        <v>5</v>
      </c>
      <c r="N16" s="2">
        <v>6</v>
      </c>
      <c r="O16" s="2"/>
      <c r="P16" s="2"/>
      <c r="Q16" s="2"/>
      <c r="R16" s="2">
        <v>4.3</v>
      </c>
    </row>
    <row r="17" spans="1:18" x14ac:dyDescent="0.25">
      <c r="A17" s="99"/>
      <c r="B17" s="108"/>
      <c r="C17" s="18" t="s">
        <v>220</v>
      </c>
      <c r="D17" s="34">
        <v>141.6</v>
      </c>
      <c r="E17" s="36">
        <f t="shared" si="3"/>
        <v>18.16</v>
      </c>
      <c r="F17" s="36">
        <f t="shared" si="4"/>
        <v>25.714560000000002</v>
      </c>
      <c r="G17" s="2">
        <v>11.35</v>
      </c>
      <c r="H17" s="2">
        <v>13</v>
      </c>
      <c r="I17" s="2">
        <v>12</v>
      </c>
      <c r="J17" s="2">
        <v>7</v>
      </c>
      <c r="K17" s="2">
        <v>7</v>
      </c>
      <c r="L17" s="2">
        <v>6</v>
      </c>
      <c r="M17" s="2">
        <v>5</v>
      </c>
      <c r="N17" s="2">
        <v>9</v>
      </c>
      <c r="O17" s="2"/>
      <c r="P17" s="2"/>
      <c r="Q17" s="2"/>
      <c r="R17" s="2">
        <v>8.4</v>
      </c>
    </row>
    <row r="18" spans="1:18" x14ac:dyDescent="0.25">
      <c r="A18" s="99"/>
      <c r="B18" s="101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3"/>
    </row>
    <row r="19" spans="1:18" x14ac:dyDescent="0.25">
      <c r="A19" s="99"/>
      <c r="B19" s="120" t="s">
        <v>11</v>
      </c>
      <c r="C19" s="16" t="s">
        <v>240</v>
      </c>
      <c r="D19" s="42">
        <v>129</v>
      </c>
      <c r="E19" s="36">
        <f>G19*100/107.9</f>
        <v>1.0658016682113065</v>
      </c>
      <c r="F19" s="36">
        <f t="shared" ref="F19:F23" si="5">E19*D19/100</f>
        <v>1.3748841519925852</v>
      </c>
      <c r="G19" s="2">
        <v>1.1499999999999999</v>
      </c>
      <c r="H19" s="2">
        <v>9</v>
      </c>
      <c r="I19" s="2">
        <v>10</v>
      </c>
      <c r="J19" s="2">
        <v>8</v>
      </c>
      <c r="K19" s="2">
        <v>7</v>
      </c>
      <c r="L19" s="2">
        <v>11</v>
      </c>
      <c r="M19" s="2">
        <v>12</v>
      </c>
      <c r="N19" s="2">
        <v>9</v>
      </c>
      <c r="O19" s="2">
        <v>8</v>
      </c>
      <c r="P19" s="2">
        <v>10</v>
      </c>
      <c r="Q19" s="2">
        <v>8</v>
      </c>
      <c r="R19" s="2">
        <f t="shared" ref="R19:R23" si="6">AVERAGE(H19:Q19)</f>
        <v>9.1999999999999993</v>
      </c>
    </row>
    <row r="20" spans="1:18" x14ac:dyDescent="0.25">
      <c r="A20" s="99"/>
      <c r="B20" s="121"/>
      <c r="C20" s="16" t="s">
        <v>242</v>
      </c>
      <c r="D20" s="42">
        <v>129</v>
      </c>
      <c r="E20" s="36">
        <f t="shared" ref="E20:E23" si="7">G20*100/107.9</f>
        <v>2.3169601482854492</v>
      </c>
      <c r="F20" s="36">
        <f t="shared" si="5"/>
        <v>2.9888785912882292</v>
      </c>
      <c r="G20" s="2">
        <v>2.5</v>
      </c>
      <c r="H20" s="2">
        <v>8</v>
      </c>
      <c r="I20" s="2">
        <v>7</v>
      </c>
      <c r="J20" s="2">
        <v>5</v>
      </c>
      <c r="K20" s="2">
        <v>6</v>
      </c>
      <c r="L20" s="2">
        <v>8</v>
      </c>
      <c r="M20" s="2">
        <v>10</v>
      </c>
      <c r="N20" s="2">
        <v>7</v>
      </c>
      <c r="O20" s="2">
        <v>8</v>
      </c>
      <c r="P20" s="2">
        <v>10</v>
      </c>
      <c r="Q20" s="2">
        <v>6</v>
      </c>
      <c r="R20" s="2">
        <f t="shared" si="6"/>
        <v>7.5</v>
      </c>
    </row>
    <row r="21" spans="1:18" x14ac:dyDescent="0.25">
      <c r="A21" s="99"/>
      <c r="B21" s="121"/>
      <c r="C21" s="16" t="s">
        <v>5</v>
      </c>
      <c r="D21" s="42">
        <v>129</v>
      </c>
      <c r="E21" s="36">
        <f t="shared" si="7"/>
        <v>4.8656163113994433</v>
      </c>
      <c r="F21" s="36">
        <f t="shared" si="5"/>
        <v>6.2766450417052821</v>
      </c>
      <c r="G21" s="2">
        <v>5.25</v>
      </c>
      <c r="H21" s="2">
        <v>16</v>
      </c>
      <c r="I21" s="2">
        <v>22</v>
      </c>
      <c r="J21" s="2">
        <v>18</v>
      </c>
      <c r="K21" s="2">
        <v>17</v>
      </c>
      <c r="L21" s="2">
        <v>19</v>
      </c>
      <c r="M21" s="2"/>
      <c r="N21" s="2"/>
      <c r="O21" s="2"/>
      <c r="P21" s="2"/>
      <c r="Q21" s="2"/>
      <c r="R21" s="2">
        <f t="shared" si="6"/>
        <v>18.399999999999999</v>
      </c>
    </row>
    <row r="22" spans="1:18" x14ac:dyDescent="0.25">
      <c r="A22" s="99"/>
      <c r="B22" s="121"/>
      <c r="C22" s="16" t="s">
        <v>243</v>
      </c>
      <c r="D22" s="42">
        <v>129</v>
      </c>
      <c r="E22" s="36">
        <f t="shared" si="7"/>
        <v>54.633920296570899</v>
      </c>
      <c r="F22" s="36">
        <f t="shared" si="5"/>
        <v>70.477757182576454</v>
      </c>
      <c r="G22" s="2">
        <v>58.95</v>
      </c>
      <c r="H22" s="2">
        <v>24</v>
      </c>
      <c r="I22" s="2">
        <v>22</v>
      </c>
      <c r="J22" s="2">
        <v>26</v>
      </c>
      <c r="K22" s="2">
        <v>21</v>
      </c>
      <c r="L22" s="2">
        <v>20</v>
      </c>
      <c r="M22" s="2"/>
      <c r="N22" s="2"/>
      <c r="O22" s="2"/>
      <c r="P22" s="2"/>
      <c r="Q22" s="2"/>
      <c r="R22" s="2">
        <f t="shared" si="6"/>
        <v>22.6</v>
      </c>
    </row>
    <row r="23" spans="1:18" x14ac:dyDescent="0.25">
      <c r="A23" s="99"/>
      <c r="B23" s="122"/>
      <c r="C23" s="17" t="s">
        <v>241</v>
      </c>
      <c r="D23" s="42">
        <v>129</v>
      </c>
      <c r="E23" s="36">
        <f t="shared" si="7"/>
        <v>37.117701575532898</v>
      </c>
      <c r="F23" s="36">
        <f t="shared" si="5"/>
        <v>47.881835032437436</v>
      </c>
      <c r="G23" s="2">
        <v>40.049999999999997</v>
      </c>
      <c r="H23" s="2">
        <v>14</v>
      </c>
      <c r="I23" s="2">
        <v>16</v>
      </c>
      <c r="J23" s="2">
        <v>15</v>
      </c>
      <c r="K23" s="2">
        <v>15</v>
      </c>
      <c r="L23" s="2">
        <v>20</v>
      </c>
      <c r="M23" s="2">
        <v>21</v>
      </c>
      <c r="N23" s="2">
        <v>21</v>
      </c>
      <c r="O23" s="2">
        <v>19</v>
      </c>
      <c r="P23" s="2">
        <v>18</v>
      </c>
      <c r="Q23" s="2">
        <v>13</v>
      </c>
      <c r="R23" s="2">
        <f t="shared" si="6"/>
        <v>17.2</v>
      </c>
    </row>
    <row r="24" spans="1:18" x14ac:dyDescent="0.25">
      <c r="A24" s="99"/>
      <c r="B24" s="11"/>
      <c r="C24" s="1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1:18" x14ac:dyDescent="0.25">
      <c r="A25" s="99"/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3"/>
    </row>
    <row r="26" spans="1:18" x14ac:dyDescent="0.25">
      <c r="A26" s="99"/>
      <c r="B26" s="106" t="s">
        <v>12</v>
      </c>
      <c r="C26" s="20" t="s">
        <v>239</v>
      </c>
      <c r="D26" s="34">
        <v>44.55</v>
      </c>
      <c r="E26" s="36">
        <f>G26*100/36.15</f>
        <v>8.9903181189488244</v>
      </c>
      <c r="F26" s="36">
        <f t="shared" ref="F26:F33" si="8">E26*D26/100</f>
        <v>4.0051867219917012</v>
      </c>
      <c r="G26" s="2">
        <v>3.25</v>
      </c>
      <c r="H26" s="2">
        <v>20</v>
      </c>
      <c r="I26" s="2">
        <v>21</v>
      </c>
      <c r="J26" s="2">
        <v>20</v>
      </c>
      <c r="K26" s="2">
        <v>19</v>
      </c>
      <c r="L26" s="2">
        <v>19</v>
      </c>
      <c r="M26" s="2">
        <v>15</v>
      </c>
      <c r="N26" s="2">
        <v>25</v>
      </c>
      <c r="O26" s="2">
        <v>23</v>
      </c>
      <c r="P26" s="2">
        <v>23</v>
      </c>
      <c r="Q26" s="2">
        <v>22</v>
      </c>
      <c r="R26" s="62">
        <f t="shared" ref="R26:R33" si="9">AVERAGE(H26:Q26)</f>
        <v>20.7</v>
      </c>
    </row>
    <row r="27" spans="1:18" x14ac:dyDescent="0.25">
      <c r="A27" s="99"/>
      <c r="B27" s="107"/>
      <c r="C27" s="17" t="s">
        <v>9</v>
      </c>
      <c r="D27" s="34">
        <v>44.55</v>
      </c>
      <c r="E27" s="36">
        <f t="shared" ref="E27:E33" si="10">G27*100/36.15</f>
        <v>2.7662517289073305</v>
      </c>
      <c r="F27" s="36">
        <f t="shared" si="8"/>
        <v>1.2323651452282156</v>
      </c>
      <c r="G27" s="2">
        <v>1</v>
      </c>
      <c r="H27" s="2">
        <v>18</v>
      </c>
      <c r="I27" s="2">
        <v>17</v>
      </c>
      <c r="J27" s="2">
        <v>17</v>
      </c>
      <c r="K27" s="2">
        <v>15</v>
      </c>
      <c r="L27" s="2">
        <v>11</v>
      </c>
      <c r="M27" s="2">
        <v>14</v>
      </c>
      <c r="N27" s="2">
        <v>14</v>
      </c>
      <c r="O27" s="2">
        <v>12</v>
      </c>
      <c r="P27" s="2">
        <v>10</v>
      </c>
      <c r="Q27" s="2">
        <v>15</v>
      </c>
      <c r="R27" s="62">
        <f t="shared" si="9"/>
        <v>14.3</v>
      </c>
    </row>
    <row r="28" spans="1:18" x14ac:dyDescent="0.25">
      <c r="A28" s="99"/>
      <c r="B28" s="107"/>
      <c r="C28" s="17" t="s">
        <v>7</v>
      </c>
      <c r="D28" s="34">
        <v>44.55</v>
      </c>
      <c r="E28" s="36">
        <f t="shared" si="10"/>
        <v>20.193637621023512</v>
      </c>
      <c r="F28" s="36">
        <f t="shared" si="8"/>
        <v>8.9962655601659733</v>
      </c>
      <c r="G28" s="2">
        <v>7.3</v>
      </c>
      <c r="H28" s="2">
        <v>16</v>
      </c>
      <c r="I28" s="2">
        <v>18</v>
      </c>
      <c r="J28" s="2"/>
      <c r="K28" s="2"/>
      <c r="L28" s="2"/>
      <c r="M28" s="2"/>
      <c r="N28" s="2"/>
      <c r="O28" s="2"/>
      <c r="P28" s="2"/>
      <c r="Q28" s="2"/>
      <c r="R28" s="62">
        <f t="shared" si="9"/>
        <v>17</v>
      </c>
    </row>
    <row r="29" spans="1:18" x14ac:dyDescent="0.25">
      <c r="A29" s="99"/>
      <c r="B29" s="107"/>
      <c r="C29" s="17" t="s">
        <v>240</v>
      </c>
      <c r="D29" s="34">
        <v>44.55</v>
      </c>
      <c r="E29" s="36">
        <f t="shared" si="10"/>
        <v>4.1493775933609962</v>
      </c>
      <c r="F29" s="36">
        <f t="shared" si="8"/>
        <v>1.8485477178423237</v>
      </c>
      <c r="G29" s="2">
        <v>1.5</v>
      </c>
      <c r="H29" s="2">
        <v>11</v>
      </c>
      <c r="I29" s="2">
        <v>16</v>
      </c>
      <c r="J29" s="2"/>
      <c r="K29" s="2"/>
      <c r="L29" s="2"/>
      <c r="M29" s="2"/>
      <c r="N29" s="2"/>
      <c r="O29" s="2"/>
      <c r="P29" s="2"/>
      <c r="Q29" s="2"/>
      <c r="R29" s="62">
        <f t="shared" si="9"/>
        <v>13.5</v>
      </c>
    </row>
    <row r="30" spans="1:18" x14ac:dyDescent="0.25">
      <c r="A30" s="99"/>
      <c r="B30" s="107"/>
      <c r="C30" s="17" t="s">
        <v>244</v>
      </c>
      <c r="D30" s="34">
        <v>44.55</v>
      </c>
      <c r="E30" s="36">
        <f t="shared" si="10"/>
        <v>2.2130013831258646</v>
      </c>
      <c r="F30" s="36">
        <f t="shared" si="8"/>
        <v>0.98589211618257266</v>
      </c>
      <c r="G30" s="2">
        <v>0.8</v>
      </c>
      <c r="H30" s="2">
        <v>19</v>
      </c>
      <c r="I30" s="2">
        <v>14</v>
      </c>
      <c r="J30" s="2">
        <v>16</v>
      </c>
      <c r="K30" s="2">
        <v>18</v>
      </c>
      <c r="L30" s="2"/>
      <c r="M30" s="2"/>
      <c r="N30" s="2"/>
      <c r="O30" s="2"/>
      <c r="P30" s="2"/>
      <c r="Q30" s="2"/>
      <c r="R30" s="62">
        <f t="shared" si="9"/>
        <v>16.75</v>
      </c>
    </row>
    <row r="31" spans="1:18" x14ac:dyDescent="0.25">
      <c r="A31" s="99"/>
      <c r="B31" s="107"/>
      <c r="C31" s="17" t="s">
        <v>242</v>
      </c>
      <c r="D31" s="34">
        <v>44.55</v>
      </c>
      <c r="E31" s="36">
        <f t="shared" si="10"/>
        <v>1.3831258644536653</v>
      </c>
      <c r="F31" s="36">
        <f t="shared" si="8"/>
        <v>0.6161825726141078</v>
      </c>
      <c r="G31" s="2">
        <v>0.5</v>
      </c>
      <c r="H31" s="2">
        <v>7</v>
      </c>
      <c r="I31" s="2">
        <v>11</v>
      </c>
      <c r="J31" s="2">
        <v>9</v>
      </c>
      <c r="K31" s="2"/>
      <c r="L31" s="2"/>
      <c r="M31" s="2"/>
      <c r="N31" s="2"/>
      <c r="O31" s="2"/>
      <c r="P31" s="2"/>
      <c r="Q31" s="2"/>
      <c r="R31" s="62">
        <f t="shared" si="9"/>
        <v>9</v>
      </c>
    </row>
    <row r="32" spans="1:18" x14ac:dyDescent="0.25">
      <c r="A32" s="99"/>
      <c r="B32" s="107"/>
      <c r="C32" s="16" t="s">
        <v>220</v>
      </c>
      <c r="D32" s="34">
        <v>44.55</v>
      </c>
      <c r="E32" s="36">
        <f t="shared" si="10"/>
        <v>1.3831258644536653</v>
      </c>
      <c r="F32" s="36">
        <f t="shared" si="8"/>
        <v>0.6161825726141078</v>
      </c>
      <c r="G32" s="2">
        <v>0.5</v>
      </c>
      <c r="H32" s="2">
        <v>5</v>
      </c>
      <c r="I32" s="2">
        <v>7</v>
      </c>
      <c r="J32" s="2">
        <v>3</v>
      </c>
      <c r="K32" s="2">
        <v>2</v>
      </c>
      <c r="L32" s="2">
        <v>3</v>
      </c>
      <c r="M32" s="2"/>
      <c r="N32" s="2"/>
      <c r="O32" s="2"/>
      <c r="P32" s="2"/>
      <c r="Q32" s="2"/>
      <c r="R32" s="62">
        <f t="shared" si="9"/>
        <v>4</v>
      </c>
    </row>
    <row r="33" spans="1:18" x14ac:dyDescent="0.25">
      <c r="A33" s="99"/>
      <c r="B33" s="108"/>
      <c r="C33" s="21" t="s">
        <v>5</v>
      </c>
      <c r="D33" s="34">
        <v>44.55</v>
      </c>
      <c r="E33" s="36">
        <f t="shared" si="10"/>
        <v>58.921161825726145</v>
      </c>
      <c r="F33" s="36">
        <f t="shared" si="8"/>
        <v>26.249377593360997</v>
      </c>
      <c r="G33" s="2">
        <v>21.3</v>
      </c>
      <c r="H33" s="2">
        <v>12</v>
      </c>
      <c r="I33" s="2">
        <v>10</v>
      </c>
      <c r="J33" s="2">
        <v>15</v>
      </c>
      <c r="K33" s="2">
        <v>15</v>
      </c>
      <c r="L33" s="2">
        <v>16</v>
      </c>
      <c r="M33" s="2">
        <v>13</v>
      </c>
      <c r="N33" s="2">
        <v>12</v>
      </c>
      <c r="O33" s="2">
        <v>10</v>
      </c>
      <c r="P33" s="2"/>
      <c r="Q33" s="2"/>
      <c r="R33" s="62">
        <f t="shared" si="9"/>
        <v>12.875</v>
      </c>
    </row>
    <row r="34" spans="1:18" x14ac:dyDescent="0.25">
      <c r="A34" s="99"/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3"/>
    </row>
    <row r="35" spans="1:18" x14ac:dyDescent="0.25">
      <c r="A35" s="99"/>
      <c r="B35" s="106" t="s">
        <v>13</v>
      </c>
      <c r="C35" s="16" t="s">
        <v>5</v>
      </c>
      <c r="D35" s="42">
        <v>44.65</v>
      </c>
      <c r="E35" s="36">
        <f>G35*100/39.15</f>
        <v>53.895274584929759</v>
      </c>
      <c r="F35" s="36">
        <f t="shared" ref="F35:F39" si="11">E35*D35/100</f>
        <v>24.064240102171137</v>
      </c>
      <c r="G35" s="2">
        <v>21.1</v>
      </c>
      <c r="H35" s="2">
        <v>8</v>
      </c>
      <c r="I35" s="2">
        <v>10</v>
      </c>
      <c r="J35" s="2">
        <v>12</v>
      </c>
      <c r="K35" s="2">
        <v>9</v>
      </c>
      <c r="L35" s="2">
        <v>7</v>
      </c>
      <c r="M35" s="2">
        <v>8</v>
      </c>
      <c r="N35" s="2">
        <v>9</v>
      </c>
      <c r="O35" s="2">
        <v>5</v>
      </c>
      <c r="P35" s="2">
        <v>10</v>
      </c>
      <c r="Q35" s="2">
        <v>9</v>
      </c>
      <c r="R35" s="2">
        <v>8.6999999999999993</v>
      </c>
    </row>
    <row r="36" spans="1:18" x14ac:dyDescent="0.25">
      <c r="A36" s="99"/>
      <c r="B36" s="107"/>
      <c r="C36" s="17" t="s">
        <v>9</v>
      </c>
      <c r="D36" s="42">
        <v>44.65</v>
      </c>
      <c r="E36" s="36">
        <f t="shared" ref="E36:E39" si="12">G36*100/39.15</f>
        <v>12.899106002554278</v>
      </c>
      <c r="F36" s="36">
        <f t="shared" si="11"/>
        <v>5.7594508301404845</v>
      </c>
      <c r="G36" s="2">
        <v>5.05</v>
      </c>
      <c r="H36" s="2">
        <v>10</v>
      </c>
      <c r="I36" s="2">
        <v>11</v>
      </c>
      <c r="J36" s="2">
        <v>10</v>
      </c>
      <c r="K36" s="2">
        <v>11</v>
      </c>
      <c r="L36" s="2">
        <v>12</v>
      </c>
      <c r="M36" s="2">
        <v>8</v>
      </c>
      <c r="N36" s="2">
        <v>10</v>
      </c>
      <c r="O36" s="2">
        <v>11</v>
      </c>
      <c r="P36" s="2">
        <v>12</v>
      </c>
      <c r="Q36" s="2">
        <v>11</v>
      </c>
      <c r="R36" s="2">
        <v>10.6</v>
      </c>
    </row>
    <row r="37" spans="1:18" x14ac:dyDescent="0.25">
      <c r="A37" s="99"/>
      <c r="B37" s="107"/>
      <c r="C37" s="16" t="s">
        <v>7</v>
      </c>
      <c r="D37" s="42">
        <v>44.65</v>
      </c>
      <c r="E37" s="36">
        <f t="shared" si="12"/>
        <v>15.836526181353769</v>
      </c>
      <c r="F37" s="36">
        <f t="shared" si="11"/>
        <v>7.0710089399744573</v>
      </c>
      <c r="G37" s="2">
        <v>6.2</v>
      </c>
      <c r="H37" s="2">
        <v>6</v>
      </c>
      <c r="I37" s="2">
        <v>5</v>
      </c>
      <c r="J37" s="2">
        <v>5</v>
      </c>
      <c r="K37" s="2">
        <v>4</v>
      </c>
      <c r="L37" s="2">
        <v>7</v>
      </c>
      <c r="M37" s="2">
        <v>5</v>
      </c>
      <c r="N37" s="2">
        <v>4</v>
      </c>
      <c r="O37" s="2">
        <v>5</v>
      </c>
      <c r="P37" s="2">
        <v>6</v>
      </c>
      <c r="Q37" s="2">
        <v>4</v>
      </c>
      <c r="R37" s="2">
        <v>5.0999999999999996</v>
      </c>
    </row>
    <row r="38" spans="1:18" x14ac:dyDescent="0.25">
      <c r="A38" s="99"/>
      <c r="B38" s="107"/>
      <c r="C38" s="16" t="s">
        <v>240</v>
      </c>
      <c r="D38" s="42">
        <v>44.65</v>
      </c>
      <c r="E38" s="36">
        <f t="shared" si="12"/>
        <v>15.070242656449553</v>
      </c>
      <c r="F38" s="36">
        <f t="shared" si="11"/>
        <v>6.7288633461047258</v>
      </c>
      <c r="G38" s="2">
        <v>5.9</v>
      </c>
      <c r="H38" s="2">
        <v>12</v>
      </c>
      <c r="I38" s="2">
        <v>11</v>
      </c>
      <c r="J38" s="2"/>
      <c r="K38" s="2"/>
      <c r="L38" s="2"/>
      <c r="M38" s="2"/>
      <c r="N38" s="2"/>
      <c r="O38" s="2"/>
      <c r="P38" s="2"/>
      <c r="Q38" s="2"/>
      <c r="R38" s="2">
        <v>11.5</v>
      </c>
    </row>
    <row r="39" spans="1:18" x14ac:dyDescent="0.25">
      <c r="A39" s="99"/>
      <c r="B39" s="107"/>
      <c r="C39" s="3" t="s">
        <v>221</v>
      </c>
      <c r="D39" s="42">
        <v>44.65</v>
      </c>
      <c r="E39" s="36">
        <f t="shared" si="12"/>
        <v>2.298850574712644</v>
      </c>
      <c r="F39" s="36">
        <f t="shared" si="11"/>
        <v>1.0264367816091955</v>
      </c>
      <c r="G39" s="2">
        <v>0.9</v>
      </c>
      <c r="H39" s="2">
        <v>6</v>
      </c>
      <c r="I39" s="2">
        <v>7</v>
      </c>
      <c r="J39" s="2"/>
      <c r="K39" s="2"/>
      <c r="L39" s="2"/>
      <c r="M39" s="2"/>
      <c r="N39" s="2"/>
      <c r="O39" s="2"/>
      <c r="P39" s="2"/>
      <c r="Q39" s="2"/>
      <c r="R39" s="2">
        <v>6.5</v>
      </c>
    </row>
    <row r="40" spans="1:18" x14ac:dyDescent="0.25">
      <c r="A40" s="99"/>
      <c r="B40" s="14"/>
      <c r="C40" s="19"/>
      <c r="D40" s="15"/>
      <c r="E40" s="15"/>
      <c r="F40" s="15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3"/>
    </row>
    <row r="41" spans="1:18" x14ac:dyDescent="0.25">
      <c r="R41" s="67">
        <f>AVERAGE(R5:R11,R13:R17,R19:R23,R26:R33,R35:R39)</f>
        <v>11.735277777777778</v>
      </c>
    </row>
    <row r="43" spans="1:18" x14ac:dyDescent="0.25">
      <c r="E43">
        <v>1</v>
      </c>
      <c r="F43">
        <v>2</v>
      </c>
      <c r="G43">
        <v>3</v>
      </c>
      <c r="H43">
        <v>4</v>
      </c>
      <c r="I43">
        <v>5</v>
      </c>
      <c r="J43" t="s">
        <v>234</v>
      </c>
    </row>
    <row r="44" spans="1:18" x14ac:dyDescent="0.25">
      <c r="C44" s="17" t="s">
        <v>258</v>
      </c>
      <c r="D44" s="7">
        <v>44.55</v>
      </c>
      <c r="E44" s="40">
        <v>30.81</v>
      </c>
      <c r="F44" s="28">
        <v>35.840000000000003</v>
      </c>
      <c r="G44" s="28">
        <v>37.119999999999997</v>
      </c>
      <c r="H44" s="28">
        <v>20.190000000000001</v>
      </c>
      <c r="I44" s="28">
        <v>15.84</v>
      </c>
      <c r="J44" s="64">
        <f t="shared" ref="J44:J54" si="13">AVERAGE(E44:I44)</f>
        <v>27.96</v>
      </c>
    </row>
    <row r="45" spans="1:18" x14ac:dyDescent="0.25">
      <c r="C45" s="65" t="s">
        <v>256</v>
      </c>
      <c r="D45" s="7">
        <v>44.55</v>
      </c>
      <c r="E45" s="40">
        <v>22.06</v>
      </c>
      <c r="F45" s="28">
        <v>0</v>
      </c>
      <c r="G45" s="28">
        <v>4.87</v>
      </c>
      <c r="H45" s="28">
        <v>58.92</v>
      </c>
      <c r="I45" s="28">
        <v>53.9</v>
      </c>
      <c r="J45" s="64">
        <f t="shared" si="13"/>
        <v>27.95</v>
      </c>
    </row>
    <row r="46" spans="1:18" x14ac:dyDescent="0.25">
      <c r="C46" s="16" t="s">
        <v>261</v>
      </c>
      <c r="D46" s="7">
        <v>141.6</v>
      </c>
      <c r="E46" s="40">
        <v>18.82</v>
      </c>
      <c r="F46" s="28">
        <v>22.88</v>
      </c>
      <c r="G46" s="28">
        <v>0</v>
      </c>
      <c r="H46" s="28">
        <v>2.77</v>
      </c>
      <c r="I46" s="28">
        <v>12.9</v>
      </c>
      <c r="J46" s="64">
        <f t="shared" si="13"/>
        <v>11.474</v>
      </c>
    </row>
    <row r="47" spans="1:18" ht="15.75" customHeight="1" x14ac:dyDescent="0.25">
      <c r="C47" s="16" t="s">
        <v>255</v>
      </c>
      <c r="D47" s="3">
        <v>129</v>
      </c>
      <c r="E47" s="40">
        <v>0</v>
      </c>
      <c r="F47" s="28">
        <v>0</v>
      </c>
      <c r="G47" s="28">
        <v>54.63</v>
      </c>
      <c r="H47" s="28">
        <v>0</v>
      </c>
      <c r="I47" s="28">
        <v>0</v>
      </c>
      <c r="J47" s="64">
        <f t="shared" si="13"/>
        <v>10.926</v>
      </c>
    </row>
    <row r="48" spans="1:18" x14ac:dyDescent="0.25">
      <c r="C48" s="16" t="s">
        <v>252</v>
      </c>
      <c r="D48" s="7">
        <v>141.6</v>
      </c>
      <c r="E48" s="40">
        <v>5.0999999999999996</v>
      </c>
      <c r="F48" s="28">
        <v>15.92</v>
      </c>
      <c r="G48" s="28">
        <v>1.07</v>
      </c>
      <c r="H48" s="28">
        <v>4.1500000000000004</v>
      </c>
      <c r="I48" s="28">
        <v>15.07</v>
      </c>
      <c r="J48" s="64">
        <f t="shared" si="13"/>
        <v>8.2620000000000005</v>
      </c>
    </row>
    <row r="49" spans="3:10" x14ac:dyDescent="0.25">
      <c r="C49" s="16" t="s">
        <v>257</v>
      </c>
      <c r="D49" s="7">
        <v>141.6</v>
      </c>
      <c r="E49" s="40">
        <v>14.77</v>
      </c>
      <c r="F49" s="28">
        <v>18.16</v>
      </c>
      <c r="G49" s="28">
        <v>0</v>
      </c>
      <c r="H49" s="28">
        <v>1.38</v>
      </c>
      <c r="I49" s="28">
        <v>0</v>
      </c>
      <c r="J49" s="64">
        <f t="shared" si="13"/>
        <v>6.8620000000000001</v>
      </c>
    </row>
    <row r="50" spans="3:10" x14ac:dyDescent="0.25">
      <c r="C50" s="16" t="s">
        <v>254</v>
      </c>
      <c r="D50" s="7">
        <v>44.55</v>
      </c>
      <c r="E50" s="40">
        <v>0.96</v>
      </c>
      <c r="F50" s="28">
        <v>7.2</v>
      </c>
      <c r="G50" s="28">
        <v>0</v>
      </c>
      <c r="H50" s="28">
        <v>8.99</v>
      </c>
      <c r="I50" s="28">
        <v>0</v>
      </c>
      <c r="J50" s="64">
        <f t="shared" si="13"/>
        <v>3.4299999999999997</v>
      </c>
    </row>
    <row r="51" spans="3:10" x14ac:dyDescent="0.25">
      <c r="C51" s="16" t="s">
        <v>260</v>
      </c>
      <c r="D51" s="7">
        <v>128</v>
      </c>
      <c r="E51" s="40">
        <v>7.47</v>
      </c>
      <c r="F51" s="28">
        <v>0</v>
      </c>
      <c r="G51" s="28">
        <v>0</v>
      </c>
      <c r="H51" s="28">
        <v>0</v>
      </c>
      <c r="I51" s="28">
        <v>0</v>
      </c>
      <c r="J51" s="64">
        <f t="shared" si="13"/>
        <v>1.494</v>
      </c>
    </row>
    <row r="52" spans="3:10" x14ac:dyDescent="0.25">
      <c r="C52" s="16" t="s">
        <v>259</v>
      </c>
      <c r="D52" s="3">
        <v>129</v>
      </c>
      <c r="E52" s="40">
        <v>0</v>
      </c>
      <c r="F52" s="28">
        <v>0</v>
      </c>
      <c r="G52" s="28">
        <v>2.3199999999999998</v>
      </c>
      <c r="H52" s="28">
        <v>1.38</v>
      </c>
      <c r="I52" s="28">
        <v>0</v>
      </c>
      <c r="J52" s="64">
        <f t="shared" si="13"/>
        <v>0.74</v>
      </c>
    </row>
    <row r="53" spans="3:10" x14ac:dyDescent="0.25">
      <c r="C53" s="3" t="s">
        <v>251</v>
      </c>
      <c r="D53" s="3">
        <v>44.65</v>
      </c>
      <c r="E53" s="40">
        <v>0</v>
      </c>
      <c r="F53" s="28">
        <v>0</v>
      </c>
      <c r="G53" s="28">
        <v>0</v>
      </c>
      <c r="H53" s="28">
        <v>0</v>
      </c>
      <c r="I53" s="28">
        <v>2.2999999999999998</v>
      </c>
      <c r="J53" s="64">
        <f t="shared" si="13"/>
        <v>0.45999999999999996</v>
      </c>
    </row>
    <row r="54" spans="3:10" x14ac:dyDescent="0.25">
      <c r="C54" s="17" t="s">
        <v>253</v>
      </c>
      <c r="D54" s="7">
        <v>44.55</v>
      </c>
      <c r="E54" s="40">
        <v>0</v>
      </c>
      <c r="F54" s="28">
        <v>0</v>
      </c>
      <c r="G54" s="28">
        <v>0</v>
      </c>
      <c r="H54" s="28">
        <v>2.21</v>
      </c>
      <c r="I54" s="28">
        <v>0</v>
      </c>
      <c r="J54" s="64">
        <f t="shared" si="13"/>
        <v>0.442</v>
      </c>
    </row>
  </sheetData>
  <sortState xmlns:xlrd2="http://schemas.microsoft.com/office/spreadsheetml/2017/richdata2" ref="C43:J54">
    <sortCondition descending="1" ref="J43:J54"/>
  </sortState>
  <mergeCells count="17">
    <mergeCell ref="A3:A40"/>
    <mergeCell ref="B3:B4"/>
    <mergeCell ref="C3:C4"/>
    <mergeCell ref="D3:D4"/>
    <mergeCell ref="E3:E4"/>
    <mergeCell ref="B19:B23"/>
    <mergeCell ref="B25:R25"/>
    <mergeCell ref="B26:B33"/>
    <mergeCell ref="B34:R34"/>
    <mergeCell ref="B35:B39"/>
    <mergeCell ref="G3:G4"/>
    <mergeCell ref="H3:R3"/>
    <mergeCell ref="B5:B11"/>
    <mergeCell ref="B12:R12"/>
    <mergeCell ref="B13:B17"/>
    <mergeCell ref="B18:R18"/>
    <mergeCell ref="F3:F4"/>
  </mergeCells>
  <pageMargins left="0.7" right="0.7" top="0.75" bottom="0.75" header="0.3" footer="0.3"/>
  <ignoredErrors>
    <ignoredError sqref="R5:R6 R8:R11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45DE-BBDF-40CC-AAE0-981088ADCD59}">
  <dimension ref="A1:R53"/>
  <sheetViews>
    <sheetView topLeftCell="E7" workbookViewId="0">
      <selection activeCell="J30" sqref="J30"/>
    </sheetView>
  </sheetViews>
  <sheetFormatPr defaultRowHeight="15" x14ac:dyDescent="0.25"/>
  <cols>
    <col min="2" max="2" width="11.42578125" customWidth="1"/>
    <col min="3" max="3" width="24.28515625" customWidth="1"/>
    <col min="4" max="4" width="9.140625" customWidth="1"/>
  </cols>
  <sheetData>
    <row r="1" spans="1:18" x14ac:dyDescent="0.25">
      <c r="A1" s="66">
        <v>45093</v>
      </c>
    </row>
    <row r="3" spans="1:18" ht="15" customHeight="1" x14ac:dyDescent="0.25">
      <c r="A3" s="98" t="s">
        <v>264</v>
      </c>
      <c r="B3" s="104" t="s">
        <v>0</v>
      </c>
      <c r="C3" s="119" t="s">
        <v>2</v>
      </c>
      <c r="D3" s="109" t="s">
        <v>18</v>
      </c>
      <c r="E3" s="109" t="s">
        <v>228</v>
      </c>
      <c r="F3" s="109" t="s">
        <v>229</v>
      </c>
      <c r="G3" s="104" t="s">
        <v>231</v>
      </c>
      <c r="H3" s="101" t="s">
        <v>4</v>
      </c>
      <c r="I3" s="102"/>
      <c r="J3" s="102"/>
      <c r="K3" s="102"/>
      <c r="L3" s="102"/>
      <c r="M3" s="102"/>
      <c r="N3" s="102"/>
      <c r="O3" s="102"/>
      <c r="P3" s="102"/>
      <c r="Q3" s="102"/>
      <c r="R3" s="103"/>
    </row>
    <row r="4" spans="1:18" x14ac:dyDescent="0.25">
      <c r="A4" s="99"/>
      <c r="B4" s="104"/>
      <c r="C4" s="119"/>
      <c r="D4" s="110"/>
      <c r="E4" s="112"/>
      <c r="F4" s="112"/>
      <c r="G4" s="104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 t="s">
        <v>16</v>
      </c>
    </row>
    <row r="5" spans="1:18" x14ac:dyDescent="0.25">
      <c r="A5" s="99"/>
      <c r="B5" s="106" t="s">
        <v>1</v>
      </c>
      <c r="C5" s="17" t="s">
        <v>5</v>
      </c>
      <c r="D5" s="34">
        <v>125</v>
      </c>
      <c r="E5" s="36">
        <f>G5*100/125</f>
        <v>39.6</v>
      </c>
      <c r="F5" s="36">
        <f>E5*D5/100</f>
        <v>49.5</v>
      </c>
      <c r="G5" s="8">
        <v>49.5</v>
      </c>
      <c r="H5" s="2">
        <v>14</v>
      </c>
      <c r="I5" s="2">
        <v>12</v>
      </c>
      <c r="J5" s="2">
        <v>15</v>
      </c>
      <c r="K5" s="2">
        <v>10</v>
      </c>
      <c r="L5" s="2">
        <v>8</v>
      </c>
      <c r="M5" s="2">
        <v>9</v>
      </c>
      <c r="N5" s="2">
        <v>10</v>
      </c>
      <c r="O5" s="2">
        <v>12</v>
      </c>
      <c r="P5" s="2">
        <v>11</v>
      </c>
      <c r="Q5" s="2">
        <v>10</v>
      </c>
      <c r="R5" s="62">
        <f>AVERAGE(H5:Q5)</f>
        <v>11.1</v>
      </c>
    </row>
    <row r="6" spans="1:18" x14ac:dyDescent="0.25">
      <c r="A6" s="99"/>
      <c r="B6" s="107"/>
      <c r="C6" s="16" t="s">
        <v>243</v>
      </c>
      <c r="D6" s="34">
        <v>125</v>
      </c>
      <c r="E6" s="36">
        <f t="shared" ref="E6:E8" si="0">G6*100/125</f>
        <v>25.68</v>
      </c>
      <c r="F6" s="36">
        <f t="shared" ref="F6:F8" si="1">E6*D6/100</f>
        <v>32.1</v>
      </c>
      <c r="G6" s="9">
        <v>32.1</v>
      </c>
      <c r="H6" s="2">
        <v>13</v>
      </c>
      <c r="I6" s="2">
        <v>10</v>
      </c>
      <c r="J6" s="2">
        <v>12</v>
      </c>
      <c r="K6" s="2">
        <v>9</v>
      </c>
      <c r="L6" s="2">
        <v>14</v>
      </c>
      <c r="M6" s="2">
        <v>11</v>
      </c>
      <c r="N6" s="2">
        <v>12</v>
      </c>
      <c r="O6" s="2">
        <v>11</v>
      </c>
      <c r="P6" s="2">
        <v>10</v>
      </c>
      <c r="Q6" s="2">
        <v>12</v>
      </c>
      <c r="R6" s="62">
        <f t="shared" ref="R6:R20" si="2">AVERAGE(H6:Q6)</f>
        <v>11.4</v>
      </c>
    </row>
    <row r="7" spans="1:18" x14ac:dyDescent="0.25">
      <c r="A7" s="99"/>
      <c r="B7" s="107"/>
      <c r="C7" s="16" t="s">
        <v>222</v>
      </c>
      <c r="D7" s="34">
        <v>125</v>
      </c>
      <c r="E7" s="36">
        <f t="shared" si="0"/>
        <v>11.2</v>
      </c>
      <c r="F7" s="36">
        <f t="shared" si="1"/>
        <v>14</v>
      </c>
      <c r="G7" s="9">
        <v>14</v>
      </c>
      <c r="H7" s="2">
        <v>5</v>
      </c>
      <c r="I7" s="2">
        <v>4</v>
      </c>
      <c r="J7" s="2">
        <v>8</v>
      </c>
      <c r="K7" s="2">
        <v>9</v>
      </c>
      <c r="L7" s="2">
        <v>6</v>
      </c>
      <c r="M7" s="2">
        <v>11</v>
      </c>
      <c r="N7" s="2">
        <v>10</v>
      </c>
      <c r="O7" s="2">
        <v>11</v>
      </c>
      <c r="P7" s="2">
        <v>9</v>
      </c>
      <c r="Q7" s="2">
        <v>8</v>
      </c>
      <c r="R7" s="62">
        <f t="shared" si="2"/>
        <v>8.1</v>
      </c>
    </row>
    <row r="8" spans="1:18" x14ac:dyDescent="0.25">
      <c r="A8" s="99"/>
      <c r="B8" s="108"/>
      <c r="C8" s="18" t="s">
        <v>9</v>
      </c>
      <c r="D8" s="34">
        <v>125</v>
      </c>
      <c r="E8" s="36">
        <f t="shared" si="0"/>
        <v>23.52</v>
      </c>
      <c r="F8" s="36">
        <f t="shared" si="1"/>
        <v>29.4</v>
      </c>
      <c r="G8" s="10">
        <v>29.4</v>
      </c>
      <c r="H8" s="2">
        <v>5</v>
      </c>
      <c r="I8" s="2">
        <v>6</v>
      </c>
      <c r="J8" s="2">
        <v>4</v>
      </c>
      <c r="K8" s="2">
        <v>3</v>
      </c>
      <c r="L8" s="2">
        <v>6</v>
      </c>
      <c r="M8" s="2">
        <v>10</v>
      </c>
      <c r="N8" s="2">
        <v>8</v>
      </c>
      <c r="O8" s="2">
        <v>9</v>
      </c>
      <c r="P8" s="2">
        <v>11</v>
      </c>
      <c r="Q8" s="2">
        <v>10</v>
      </c>
      <c r="R8" s="62">
        <f t="shared" si="2"/>
        <v>7.2</v>
      </c>
    </row>
    <row r="9" spans="1:18" x14ac:dyDescent="0.25">
      <c r="A9" s="99"/>
      <c r="B9" s="101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</row>
    <row r="10" spans="1:18" x14ac:dyDescent="0.25">
      <c r="A10" s="99"/>
      <c r="B10" s="106" t="s">
        <v>10</v>
      </c>
      <c r="C10" s="17" t="s">
        <v>5</v>
      </c>
      <c r="D10" s="34">
        <v>178</v>
      </c>
      <c r="E10" s="36">
        <f t="shared" ref="E10:E14" si="3">G10*100/178</f>
        <v>40.730337078651687</v>
      </c>
      <c r="F10" s="36">
        <f t="shared" ref="F10:F14" si="4">E10*D10/100</f>
        <v>72.5</v>
      </c>
      <c r="G10" s="2">
        <v>72.5</v>
      </c>
      <c r="H10" s="2">
        <v>17</v>
      </c>
      <c r="I10" s="2">
        <v>16</v>
      </c>
      <c r="J10" s="2">
        <v>16</v>
      </c>
      <c r="K10" s="2">
        <v>18</v>
      </c>
      <c r="L10" s="2">
        <v>21</v>
      </c>
      <c r="M10" s="2">
        <v>16</v>
      </c>
      <c r="N10" s="2">
        <v>17</v>
      </c>
      <c r="O10" s="2">
        <v>22</v>
      </c>
      <c r="P10" s="2">
        <v>15</v>
      </c>
      <c r="Q10" s="2">
        <v>15</v>
      </c>
      <c r="R10" s="62">
        <f t="shared" si="2"/>
        <v>17.3</v>
      </c>
    </row>
    <row r="11" spans="1:18" x14ac:dyDescent="0.25">
      <c r="A11" s="99"/>
      <c r="B11" s="107"/>
      <c r="C11" s="16" t="s">
        <v>246</v>
      </c>
      <c r="D11" s="34">
        <v>178</v>
      </c>
      <c r="E11" s="36">
        <f>G11*100/178</f>
        <v>17.977528089887642</v>
      </c>
      <c r="F11" s="36">
        <f t="shared" si="4"/>
        <v>32</v>
      </c>
      <c r="G11" s="2">
        <v>32</v>
      </c>
      <c r="H11" s="2">
        <v>9</v>
      </c>
      <c r="I11" s="2">
        <v>11</v>
      </c>
      <c r="J11" s="2">
        <v>15</v>
      </c>
      <c r="K11" s="2">
        <v>10</v>
      </c>
      <c r="L11" s="2">
        <v>14</v>
      </c>
      <c r="M11" s="2">
        <v>10</v>
      </c>
      <c r="N11" s="2">
        <v>8</v>
      </c>
      <c r="O11" s="2">
        <v>17</v>
      </c>
      <c r="P11" s="2">
        <v>12</v>
      </c>
      <c r="Q11" s="2">
        <v>14</v>
      </c>
      <c r="R11" s="62">
        <f t="shared" si="2"/>
        <v>12</v>
      </c>
    </row>
    <row r="12" spans="1:18" x14ac:dyDescent="0.25">
      <c r="A12" s="99"/>
      <c r="B12" s="107"/>
      <c r="C12" s="16" t="s">
        <v>262</v>
      </c>
      <c r="D12" s="34">
        <v>178</v>
      </c>
      <c r="E12" s="36">
        <f t="shared" si="3"/>
        <v>23.876404494382022</v>
      </c>
      <c r="F12" s="36">
        <f t="shared" si="4"/>
        <v>42.5</v>
      </c>
      <c r="G12" s="2">
        <v>42.5</v>
      </c>
      <c r="H12" s="2">
        <v>5</v>
      </c>
      <c r="I12" s="2">
        <v>5</v>
      </c>
      <c r="J12" s="2">
        <v>7</v>
      </c>
      <c r="K12" s="2">
        <v>8</v>
      </c>
      <c r="L12" s="2">
        <v>7</v>
      </c>
      <c r="M12" s="2">
        <v>6</v>
      </c>
      <c r="N12" s="2">
        <v>7</v>
      </c>
      <c r="O12" s="2">
        <v>6</v>
      </c>
      <c r="P12" s="2">
        <v>5</v>
      </c>
      <c r="Q12" s="2">
        <v>5</v>
      </c>
      <c r="R12" s="62">
        <f t="shared" si="2"/>
        <v>6.1</v>
      </c>
    </row>
    <row r="13" spans="1:18" x14ac:dyDescent="0.25">
      <c r="A13" s="99"/>
      <c r="B13" s="107"/>
      <c r="C13" s="18" t="s">
        <v>245</v>
      </c>
      <c r="D13" s="34">
        <v>178</v>
      </c>
      <c r="E13" s="36">
        <f t="shared" si="3"/>
        <v>10.674157303370787</v>
      </c>
      <c r="F13" s="36">
        <f t="shared" si="4"/>
        <v>19.000000000000004</v>
      </c>
      <c r="G13" s="2">
        <v>19</v>
      </c>
      <c r="H13" s="2">
        <v>4</v>
      </c>
      <c r="I13" s="2">
        <v>5</v>
      </c>
      <c r="J13" s="2">
        <v>3</v>
      </c>
      <c r="K13" s="2">
        <v>3</v>
      </c>
      <c r="L13" s="2"/>
      <c r="M13" s="2">
        <v>5</v>
      </c>
      <c r="N13" s="2">
        <v>6</v>
      </c>
      <c r="O13" s="2"/>
      <c r="P13" s="2"/>
      <c r="Q13" s="2"/>
      <c r="R13" s="62">
        <f t="shared" si="2"/>
        <v>4.333333333333333</v>
      </c>
    </row>
    <row r="14" spans="1:18" x14ac:dyDescent="0.25">
      <c r="A14" s="99"/>
      <c r="B14" s="108"/>
      <c r="C14" s="18" t="s">
        <v>235</v>
      </c>
      <c r="D14" s="34">
        <v>178</v>
      </c>
      <c r="E14" s="36">
        <f t="shared" si="3"/>
        <v>6.7415730337078648</v>
      </c>
      <c r="F14" s="36">
        <f t="shared" si="4"/>
        <v>12</v>
      </c>
      <c r="G14" s="2">
        <v>12</v>
      </c>
      <c r="H14" s="2">
        <v>13</v>
      </c>
      <c r="I14" s="2">
        <v>12</v>
      </c>
      <c r="J14" s="2">
        <v>7</v>
      </c>
      <c r="K14" s="2">
        <v>7</v>
      </c>
      <c r="L14" s="2">
        <v>6</v>
      </c>
      <c r="M14" s="2">
        <v>5</v>
      </c>
      <c r="N14" s="2">
        <v>9</v>
      </c>
      <c r="O14" s="2">
        <v>11</v>
      </c>
      <c r="P14" s="2">
        <v>10</v>
      </c>
      <c r="Q14" s="2">
        <v>12</v>
      </c>
      <c r="R14" s="62">
        <f t="shared" si="2"/>
        <v>9.1999999999999993</v>
      </c>
    </row>
    <row r="15" spans="1:18" x14ac:dyDescent="0.25">
      <c r="A15" s="99"/>
      <c r="B15" s="101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3"/>
    </row>
    <row r="16" spans="1:18" x14ac:dyDescent="0.25">
      <c r="A16" s="99"/>
      <c r="B16" s="120" t="s">
        <v>11</v>
      </c>
      <c r="C16" s="16" t="s">
        <v>9</v>
      </c>
      <c r="D16" s="42">
        <v>182</v>
      </c>
      <c r="E16" s="36">
        <f>G16*100/182</f>
        <v>13.791208791208792</v>
      </c>
      <c r="F16" s="36">
        <f t="shared" ref="F16:F20" si="5">E16*D16/100</f>
        <v>25.1</v>
      </c>
      <c r="G16" s="2">
        <v>25.1</v>
      </c>
      <c r="H16" s="2">
        <v>9</v>
      </c>
      <c r="I16" s="2">
        <v>10</v>
      </c>
      <c r="J16" s="2">
        <v>8</v>
      </c>
      <c r="K16" s="2">
        <v>7</v>
      </c>
      <c r="L16" s="2">
        <v>11</v>
      </c>
      <c r="M16" s="2">
        <v>12</v>
      </c>
      <c r="N16" s="2">
        <v>9</v>
      </c>
      <c r="O16" s="2">
        <v>8</v>
      </c>
      <c r="P16" s="2">
        <v>10</v>
      </c>
      <c r="Q16" s="2">
        <v>8</v>
      </c>
      <c r="R16" s="62">
        <f t="shared" si="2"/>
        <v>9.1999999999999993</v>
      </c>
    </row>
    <row r="17" spans="1:18" x14ac:dyDescent="0.25">
      <c r="A17" s="99"/>
      <c r="B17" s="121"/>
      <c r="C17" s="16" t="s">
        <v>7</v>
      </c>
      <c r="D17" s="42">
        <v>182</v>
      </c>
      <c r="E17" s="36">
        <f t="shared" ref="E17:E20" si="6">G17*100/182</f>
        <v>13.791208791208792</v>
      </c>
      <c r="F17" s="36">
        <f t="shared" si="5"/>
        <v>25.1</v>
      </c>
      <c r="G17" s="2">
        <v>25.1</v>
      </c>
      <c r="H17" s="2">
        <v>8</v>
      </c>
      <c r="I17" s="2">
        <v>7</v>
      </c>
      <c r="J17" s="2">
        <v>5</v>
      </c>
      <c r="K17" s="2">
        <v>6</v>
      </c>
      <c r="L17" s="2">
        <v>8</v>
      </c>
      <c r="M17" s="2">
        <v>10</v>
      </c>
      <c r="N17" s="2">
        <v>7</v>
      </c>
      <c r="O17" s="2">
        <v>8</v>
      </c>
      <c r="P17" s="2">
        <v>10</v>
      </c>
      <c r="Q17" s="2">
        <v>6</v>
      </c>
      <c r="R17" s="62">
        <f>AVERAGE(H17:Q17)</f>
        <v>7.5</v>
      </c>
    </row>
    <row r="18" spans="1:18" x14ac:dyDescent="0.25">
      <c r="A18" s="99"/>
      <c r="B18" s="121"/>
      <c r="C18" s="16" t="s">
        <v>243</v>
      </c>
      <c r="D18" s="42">
        <v>182</v>
      </c>
      <c r="E18" s="36">
        <f t="shared" si="6"/>
        <v>26.703296703296704</v>
      </c>
      <c r="F18" s="36">
        <f t="shared" si="5"/>
        <v>48.6</v>
      </c>
      <c r="G18" s="2">
        <v>48.6</v>
      </c>
      <c r="H18" s="2">
        <v>22</v>
      </c>
      <c r="I18" s="2">
        <v>14</v>
      </c>
      <c r="J18" s="2">
        <v>18</v>
      </c>
      <c r="K18" s="2">
        <v>21</v>
      </c>
      <c r="L18" s="2">
        <v>19</v>
      </c>
      <c r="M18" s="2">
        <v>17</v>
      </c>
      <c r="N18" s="2">
        <v>16</v>
      </c>
      <c r="O18" s="2">
        <v>14</v>
      </c>
      <c r="P18" s="2">
        <v>18</v>
      </c>
      <c r="Q18" s="2">
        <v>19</v>
      </c>
      <c r="R18" s="62">
        <f t="shared" si="2"/>
        <v>17.8</v>
      </c>
    </row>
    <row r="19" spans="1:18" ht="45" x14ac:dyDescent="0.25">
      <c r="A19" s="99"/>
      <c r="B19" s="121"/>
      <c r="C19" s="61" t="s">
        <v>249</v>
      </c>
      <c r="D19" s="42">
        <v>182</v>
      </c>
      <c r="E19" s="36">
        <f t="shared" si="6"/>
        <v>5.9340659340659343</v>
      </c>
      <c r="F19" s="36">
        <f t="shared" si="5"/>
        <v>10.8</v>
      </c>
      <c r="G19" s="2">
        <v>10.8</v>
      </c>
      <c r="H19" s="2">
        <v>6</v>
      </c>
      <c r="I19" s="2">
        <v>8</v>
      </c>
      <c r="J19" s="2">
        <v>12</v>
      </c>
      <c r="K19" s="2">
        <v>14</v>
      </c>
      <c r="L19" s="2">
        <v>12</v>
      </c>
      <c r="M19" s="2">
        <v>11</v>
      </c>
      <c r="N19" s="2">
        <v>9</v>
      </c>
      <c r="O19" s="2">
        <v>13</v>
      </c>
      <c r="P19" s="2">
        <v>14</v>
      </c>
      <c r="Q19" s="2">
        <v>11</v>
      </c>
      <c r="R19" s="62">
        <f t="shared" si="2"/>
        <v>11</v>
      </c>
    </row>
    <row r="20" spans="1:18" x14ac:dyDescent="0.25">
      <c r="A20" s="99"/>
      <c r="B20" s="122"/>
      <c r="C20" s="17" t="s">
        <v>5</v>
      </c>
      <c r="D20" s="42">
        <v>182</v>
      </c>
      <c r="E20" s="36">
        <f t="shared" si="6"/>
        <v>39.780219780219788</v>
      </c>
      <c r="F20" s="36">
        <f t="shared" si="5"/>
        <v>72.40000000000002</v>
      </c>
      <c r="G20" s="2">
        <v>72.400000000000006</v>
      </c>
      <c r="H20" s="2">
        <v>14</v>
      </c>
      <c r="I20" s="2">
        <v>16</v>
      </c>
      <c r="J20" s="2">
        <v>15</v>
      </c>
      <c r="K20" s="2">
        <v>15</v>
      </c>
      <c r="L20" s="2">
        <v>20</v>
      </c>
      <c r="M20" s="2">
        <v>21</v>
      </c>
      <c r="N20" s="2">
        <v>21</v>
      </c>
      <c r="O20" s="2">
        <v>19</v>
      </c>
      <c r="P20" s="2">
        <v>18</v>
      </c>
      <c r="Q20" s="2">
        <v>13</v>
      </c>
      <c r="R20" s="62">
        <f t="shared" si="2"/>
        <v>17.2</v>
      </c>
    </row>
    <row r="21" spans="1:18" x14ac:dyDescent="0.25">
      <c r="A21" s="99"/>
      <c r="B21" s="11"/>
      <c r="C21" s="19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1:18" x14ac:dyDescent="0.25">
      <c r="A22" s="99"/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3"/>
    </row>
    <row r="23" spans="1:18" x14ac:dyDescent="0.25">
      <c r="A23" s="99"/>
      <c r="B23" s="106" t="s">
        <v>12</v>
      </c>
      <c r="C23" s="20" t="s">
        <v>7</v>
      </c>
      <c r="D23" s="34">
        <v>142</v>
      </c>
      <c r="E23" s="36">
        <f>G23*100/142</f>
        <v>25.429577464788732</v>
      </c>
      <c r="F23" s="36">
        <f t="shared" ref="F23:F27" si="7">E23*D23/100</f>
        <v>36.11</v>
      </c>
      <c r="G23" s="62">
        <v>36.11</v>
      </c>
      <c r="H23" s="2">
        <v>20</v>
      </c>
      <c r="I23" s="2">
        <v>21</v>
      </c>
      <c r="J23" s="2">
        <v>20</v>
      </c>
      <c r="K23" s="2">
        <v>19</v>
      </c>
      <c r="L23" s="2">
        <v>19</v>
      </c>
      <c r="M23" s="2">
        <v>15</v>
      </c>
      <c r="N23" s="2">
        <v>25</v>
      </c>
      <c r="O23" s="2">
        <v>23</v>
      </c>
      <c r="P23" s="2">
        <v>23</v>
      </c>
      <c r="Q23" s="2">
        <v>22</v>
      </c>
      <c r="R23" s="62">
        <f t="shared" ref="R23:R34" si="8">AVERAGE(H23:Q23)</f>
        <v>20.7</v>
      </c>
    </row>
    <row r="24" spans="1:18" x14ac:dyDescent="0.25">
      <c r="A24" s="99"/>
      <c r="B24" s="107"/>
      <c r="C24" s="17" t="s">
        <v>5</v>
      </c>
      <c r="D24" s="34">
        <v>142</v>
      </c>
      <c r="E24" s="36">
        <v>22</v>
      </c>
      <c r="F24" s="36">
        <f t="shared" si="7"/>
        <v>31.24</v>
      </c>
      <c r="G24" s="62">
        <v>62.88</v>
      </c>
      <c r="H24" s="2">
        <v>18</v>
      </c>
      <c r="I24" s="2">
        <v>17</v>
      </c>
      <c r="J24" s="2">
        <v>17</v>
      </c>
      <c r="K24" s="2">
        <v>15</v>
      </c>
      <c r="L24" s="2">
        <v>11</v>
      </c>
      <c r="M24" s="2">
        <v>14</v>
      </c>
      <c r="N24" s="2">
        <v>14</v>
      </c>
      <c r="O24" s="2">
        <v>12</v>
      </c>
      <c r="P24" s="2">
        <v>10</v>
      </c>
      <c r="Q24" s="2">
        <v>15</v>
      </c>
      <c r="R24" s="62">
        <f t="shared" si="8"/>
        <v>14.3</v>
      </c>
    </row>
    <row r="25" spans="1:18" x14ac:dyDescent="0.25">
      <c r="A25" s="99"/>
      <c r="B25" s="107"/>
      <c r="C25" s="16" t="s">
        <v>9</v>
      </c>
      <c r="D25" s="34">
        <v>142</v>
      </c>
      <c r="E25" s="36">
        <f t="shared" ref="E25:E27" si="9">G25*100/142</f>
        <v>18.309859154929576</v>
      </c>
      <c r="F25" s="36">
        <f t="shared" si="7"/>
        <v>26</v>
      </c>
      <c r="G25" s="62">
        <v>26</v>
      </c>
      <c r="H25" s="2">
        <v>5</v>
      </c>
      <c r="I25" s="2">
        <v>7</v>
      </c>
      <c r="J25" s="2">
        <v>3</v>
      </c>
      <c r="K25" s="2">
        <v>2</v>
      </c>
      <c r="L25" s="2">
        <v>3</v>
      </c>
      <c r="M25" s="2"/>
      <c r="N25" s="2"/>
      <c r="O25" s="2"/>
      <c r="P25" s="2"/>
      <c r="Q25" s="2"/>
      <c r="R25" s="62">
        <f t="shared" si="8"/>
        <v>4</v>
      </c>
    </row>
    <row r="26" spans="1:18" x14ac:dyDescent="0.25">
      <c r="A26" s="99"/>
      <c r="B26" s="107"/>
      <c r="C26" s="16" t="s">
        <v>243</v>
      </c>
      <c r="D26" s="34">
        <v>142</v>
      </c>
      <c r="E26" s="36">
        <v>22.28</v>
      </c>
      <c r="F26" s="36">
        <f t="shared" si="7"/>
        <v>31.637600000000003</v>
      </c>
      <c r="G26" s="62">
        <v>26</v>
      </c>
      <c r="H26" s="2">
        <v>17</v>
      </c>
      <c r="I26" s="2">
        <v>21</v>
      </c>
      <c r="J26" s="2">
        <v>19</v>
      </c>
      <c r="K26" s="2">
        <v>12</v>
      </c>
      <c r="L26" s="2">
        <v>14</v>
      </c>
      <c r="M26" s="2">
        <v>18</v>
      </c>
      <c r="N26" s="2"/>
      <c r="O26" s="2"/>
      <c r="P26" s="2"/>
      <c r="Q26" s="2"/>
      <c r="R26" s="62">
        <f t="shared" si="8"/>
        <v>16.833333333333332</v>
      </c>
    </row>
    <row r="27" spans="1:18" ht="15.75" customHeight="1" x14ac:dyDescent="0.25">
      <c r="A27" s="99"/>
      <c r="B27" s="108"/>
      <c r="C27" s="21" t="s">
        <v>247</v>
      </c>
      <c r="D27" s="34">
        <v>142</v>
      </c>
      <c r="E27" s="36">
        <f t="shared" si="9"/>
        <v>11.971830985915492</v>
      </c>
      <c r="F27" s="36">
        <f t="shared" si="7"/>
        <v>16.999999999999996</v>
      </c>
      <c r="G27" s="62">
        <v>17</v>
      </c>
      <c r="H27" s="2">
        <v>12</v>
      </c>
      <c r="I27" s="2">
        <v>10</v>
      </c>
      <c r="J27" s="2">
        <v>15</v>
      </c>
      <c r="K27" s="2">
        <v>15</v>
      </c>
      <c r="L27" s="2">
        <v>16</v>
      </c>
      <c r="M27" s="2">
        <v>13</v>
      </c>
      <c r="N27" s="2">
        <v>12</v>
      </c>
      <c r="O27" s="2">
        <v>10</v>
      </c>
      <c r="P27" s="2"/>
      <c r="Q27" s="2"/>
      <c r="R27" s="62">
        <f t="shared" si="8"/>
        <v>12.875</v>
      </c>
    </row>
    <row r="28" spans="1:18" x14ac:dyDescent="0.25">
      <c r="A28" s="99"/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3"/>
    </row>
    <row r="29" spans="1:18" x14ac:dyDescent="0.25">
      <c r="A29" s="99"/>
      <c r="B29" s="106" t="s">
        <v>13</v>
      </c>
      <c r="C29" s="17" t="s">
        <v>244</v>
      </c>
      <c r="D29" s="42">
        <v>124</v>
      </c>
      <c r="E29" s="63">
        <f>G29*100/124</f>
        <v>19.35483870967742</v>
      </c>
      <c r="F29" s="63">
        <f>E29*D29/100</f>
        <v>24</v>
      </c>
      <c r="G29" s="62">
        <v>24</v>
      </c>
      <c r="H29" s="2">
        <v>8</v>
      </c>
      <c r="I29" s="2">
        <v>10</v>
      </c>
      <c r="J29" s="2">
        <v>12</v>
      </c>
      <c r="K29" s="2">
        <v>9</v>
      </c>
      <c r="L29" s="2">
        <v>7</v>
      </c>
      <c r="M29" s="2">
        <v>8</v>
      </c>
      <c r="N29" s="2">
        <v>9</v>
      </c>
      <c r="O29" s="2">
        <v>5</v>
      </c>
      <c r="P29" s="2">
        <v>10</v>
      </c>
      <c r="Q29" s="2">
        <v>9</v>
      </c>
      <c r="R29" s="62">
        <f t="shared" si="8"/>
        <v>8.6999999999999993</v>
      </c>
    </row>
    <row r="30" spans="1:18" x14ac:dyDescent="0.25">
      <c r="A30" s="99"/>
      <c r="B30" s="107"/>
      <c r="C30" s="16" t="s">
        <v>243</v>
      </c>
      <c r="D30" s="42">
        <v>124</v>
      </c>
      <c r="E30" s="63">
        <f t="shared" ref="E30:E34" si="10">G30*100/124</f>
        <v>55.322580645161281</v>
      </c>
      <c r="F30" s="63">
        <f t="shared" ref="F30:F34" si="11">E30*D30/100</f>
        <v>68.599999999999994</v>
      </c>
      <c r="G30" s="62">
        <v>68.599999999999994</v>
      </c>
      <c r="H30" s="2">
        <v>10</v>
      </c>
      <c r="I30" s="2">
        <v>11</v>
      </c>
      <c r="J30" s="2">
        <v>10</v>
      </c>
      <c r="K30" s="2">
        <v>11</v>
      </c>
      <c r="L30" s="2">
        <v>12</v>
      </c>
      <c r="M30" s="2">
        <v>8</v>
      </c>
      <c r="N30" s="2">
        <v>10</v>
      </c>
      <c r="O30" s="2">
        <v>11</v>
      </c>
      <c r="P30" s="2">
        <v>12</v>
      </c>
      <c r="Q30" s="2">
        <v>11</v>
      </c>
      <c r="R30" s="62">
        <f t="shared" si="8"/>
        <v>10.6</v>
      </c>
    </row>
    <row r="31" spans="1:18" x14ac:dyDescent="0.25">
      <c r="A31" s="99"/>
      <c r="B31" s="107"/>
      <c r="C31" s="16" t="s">
        <v>9</v>
      </c>
      <c r="D31" s="42">
        <v>124</v>
      </c>
      <c r="E31" s="63">
        <f t="shared" si="10"/>
        <v>10.03225806451613</v>
      </c>
      <c r="F31" s="63">
        <f t="shared" si="11"/>
        <v>12.44</v>
      </c>
      <c r="G31" s="62">
        <v>12.44</v>
      </c>
      <c r="H31" s="2">
        <v>6</v>
      </c>
      <c r="I31" s="2">
        <v>5</v>
      </c>
      <c r="J31" s="2">
        <v>5</v>
      </c>
      <c r="K31" s="2">
        <v>4</v>
      </c>
      <c r="L31" s="2">
        <v>7</v>
      </c>
      <c r="M31" s="2">
        <v>5</v>
      </c>
      <c r="N31" s="2">
        <v>4</v>
      </c>
      <c r="O31" s="2">
        <v>5</v>
      </c>
      <c r="P31" s="2">
        <v>6</v>
      </c>
      <c r="Q31" s="2">
        <v>4</v>
      </c>
      <c r="R31" s="62">
        <f t="shared" si="8"/>
        <v>5.0999999999999996</v>
      </c>
    </row>
    <row r="32" spans="1:18" x14ac:dyDescent="0.25">
      <c r="A32" s="99"/>
      <c r="B32" s="107"/>
      <c r="C32" s="16" t="s">
        <v>262</v>
      </c>
      <c r="D32" s="42">
        <v>124</v>
      </c>
      <c r="E32" s="63">
        <f t="shared" si="10"/>
        <v>2.806451612903226</v>
      </c>
      <c r="F32" s="63">
        <f t="shared" si="11"/>
        <v>3.48</v>
      </c>
      <c r="G32" s="62">
        <v>3.48</v>
      </c>
      <c r="H32" s="2">
        <v>12</v>
      </c>
      <c r="I32" s="2">
        <v>11</v>
      </c>
      <c r="J32" s="2"/>
      <c r="K32" s="2"/>
      <c r="L32" s="2"/>
      <c r="M32" s="2"/>
      <c r="N32" s="2"/>
      <c r="O32" s="2"/>
      <c r="P32" s="2"/>
      <c r="Q32" s="2"/>
      <c r="R32" s="62">
        <f t="shared" si="8"/>
        <v>11.5</v>
      </c>
    </row>
    <row r="33" spans="1:18" x14ac:dyDescent="0.25">
      <c r="A33" s="99"/>
      <c r="B33" s="107"/>
      <c r="C33" s="3" t="s">
        <v>248</v>
      </c>
      <c r="D33" s="42">
        <v>124</v>
      </c>
      <c r="E33" s="63">
        <f t="shared" si="10"/>
        <v>5.967741935483871</v>
      </c>
      <c r="F33" s="63">
        <f t="shared" si="11"/>
        <v>7.4</v>
      </c>
      <c r="G33" s="62">
        <v>7.4</v>
      </c>
      <c r="H33" s="2">
        <v>6</v>
      </c>
      <c r="I33" s="2">
        <v>7</v>
      </c>
      <c r="J33" s="2"/>
      <c r="K33" s="2"/>
      <c r="L33" s="2"/>
      <c r="M33" s="2"/>
      <c r="N33" s="2"/>
      <c r="O33" s="2"/>
      <c r="P33" s="2"/>
      <c r="Q33" s="2"/>
      <c r="R33" s="62">
        <f t="shared" si="8"/>
        <v>6.5</v>
      </c>
    </row>
    <row r="34" spans="1:18" x14ac:dyDescent="0.25">
      <c r="A34" s="99"/>
      <c r="B34" s="108"/>
      <c r="C34" s="18" t="s">
        <v>250</v>
      </c>
      <c r="D34" s="42">
        <v>124</v>
      </c>
      <c r="E34" s="63">
        <f t="shared" si="10"/>
        <v>6.532258064516129</v>
      </c>
      <c r="F34" s="63">
        <f t="shared" si="11"/>
        <v>8.1</v>
      </c>
      <c r="G34" s="62">
        <v>8.1</v>
      </c>
      <c r="H34" s="2">
        <v>13</v>
      </c>
      <c r="I34" s="2">
        <v>10</v>
      </c>
      <c r="J34" s="2"/>
      <c r="K34" s="2"/>
      <c r="L34" s="2"/>
      <c r="M34" s="2"/>
      <c r="N34" s="2"/>
      <c r="O34" s="2"/>
      <c r="P34" s="2"/>
      <c r="Q34" s="2"/>
      <c r="R34" s="62">
        <f t="shared" si="8"/>
        <v>11.5</v>
      </c>
    </row>
    <row r="35" spans="1:18" x14ac:dyDescent="0.25">
      <c r="A35" s="99"/>
      <c r="B35" s="14"/>
      <c r="C35" s="19"/>
      <c r="D35" s="15"/>
      <c r="E35" s="15"/>
      <c r="F35" s="15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3"/>
    </row>
    <row r="36" spans="1:18" x14ac:dyDescent="0.25">
      <c r="R36" s="67">
        <f>AVERAGE(R5:R8,R10:R14,R16:R20,R23:R27,R29:R34)</f>
        <v>10.881666666666666</v>
      </c>
    </row>
    <row r="38" spans="1:18" x14ac:dyDescent="0.25">
      <c r="D38">
        <v>1</v>
      </c>
      <c r="E38" s="20">
        <v>1</v>
      </c>
      <c r="F38" s="20">
        <v>2</v>
      </c>
      <c r="G38" s="20">
        <v>3</v>
      </c>
      <c r="H38" s="20">
        <v>4</v>
      </c>
      <c r="I38" s="20">
        <v>5</v>
      </c>
      <c r="J38" s="89" t="s">
        <v>234</v>
      </c>
    </row>
    <row r="39" spans="1:18" x14ac:dyDescent="0.25">
      <c r="C39" s="17" t="s">
        <v>5</v>
      </c>
      <c r="D39" s="28"/>
      <c r="E39" s="16">
        <v>39.6</v>
      </c>
      <c r="F39" s="16">
        <v>40.729999999999997</v>
      </c>
      <c r="G39" s="16">
        <v>39.78</v>
      </c>
      <c r="H39" s="16">
        <v>22</v>
      </c>
      <c r="I39" s="16">
        <v>0</v>
      </c>
      <c r="J39" s="90">
        <f>AVERAGE(E39:I39)</f>
        <v>28.422000000000004</v>
      </c>
    </row>
    <row r="40" spans="1:18" x14ac:dyDescent="0.25">
      <c r="C40" s="16" t="s">
        <v>250</v>
      </c>
      <c r="D40" s="28"/>
      <c r="E40" s="16">
        <v>0</v>
      </c>
      <c r="F40" s="16">
        <v>6.74</v>
      </c>
      <c r="G40" s="16">
        <v>0</v>
      </c>
      <c r="H40" s="16">
        <v>0</v>
      </c>
      <c r="I40" s="16">
        <v>6.5</v>
      </c>
      <c r="J40" s="90">
        <f t="shared" ref="J40:J50" si="12">AVERAGE(E40:I40)</f>
        <v>2.6480000000000001</v>
      </c>
    </row>
    <row r="41" spans="1:18" x14ac:dyDescent="0.25">
      <c r="C41" s="65" t="s">
        <v>247</v>
      </c>
      <c r="D41" s="28"/>
      <c r="E41" s="16">
        <v>0</v>
      </c>
      <c r="F41" s="16">
        <v>0</v>
      </c>
      <c r="G41" s="16">
        <v>0</v>
      </c>
      <c r="H41" s="16">
        <v>11.97</v>
      </c>
      <c r="I41" s="16">
        <v>0</v>
      </c>
      <c r="J41" s="90">
        <f t="shared" si="12"/>
        <v>2.3940000000000001</v>
      </c>
    </row>
    <row r="42" spans="1:18" ht="30" x14ac:dyDescent="0.25">
      <c r="C42" s="61" t="s">
        <v>263</v>
      </c>
      <c r="D42" s="28"/>
      <c r="E42" s="16">
        <v>0</v>
      </c>
      <c r="F42" s="16">
        <v>0</v>
      </c>
      <c r="G42" s="16">
        <v>5.93</v>
      </c>
      <c r="H42" s="16">
        <v>0</v>
      </c>
      <c r="I42" s="16">
        <v>0</v>
      </c>
      <c r="J42" s="90">
        <f t="shared" si="12"/>
        <v>1.1859999999999999</v>
      </c>
    </row>
    <row r="43" spans="1:18" x14ac:dyDescent="0.25">
      <c r="C43" s="17" t="s">
        <v>244</v>
      </c>
      <c r="D43" s="28"/>
      <c r="E43" s="16">
        <v>0</v>
      </c>
      <c r="F43" s="16">
        <v>0</v>
      </c>
      <c r="G43" s="16">
        <v>0</v>
      </c>
      <c r="H43" s="16">
        <v>0</v>
      </c>
      <c r="I43" s="16">
        <v>19.399999999999999</v>
      </c>
      <c r="J43" s="90">
        <f t="shared" si="12"/>
        <v>3.88</v>
      </c>
    </row>
    <row r="44" spans="1:18" x14ac:dyDescent="0.25">
      <c r="C44" s="16" t="s">
        <v>243</v>
      </c>
      <c r="D44" s="28"/>
      <c r="E44" s="16">
        <v>25.68</v>
      </c>
      <c r="F44" s="16">
        <v>0</v>
      </c>
      <c r="G44" s="16">
        <v>26.7</v>
      </c>
      <c r="H44" s="16">
        <v>22.28</v>
      </c>
      <c r="I44" s="16">
        <v>55.3</v>
      </c>
      <c r="J44" s="90">
        <f t="shared" si="12"/>
        <v>25.991999999999997</v>
      </c>
    </row>
    <row r="45" spans="1:18" x14ac:dyDescent="0.25">
      <c r="C45" s="16" t="s">
        <v>246</v>
      </c>
      <c r="D45" s="28"/>
      <c r="E45" s="16">
        <v>0</v>
      </c>
      <c r="F45" s="16">
        <v>17.98</v>
      </c>
      <c r="G45" s="16">
        <v>0</v>
      </c>
      <c r="H45" s="16">
        <v>0</v>
      </c>
      <c r="I45" s="16">
        <v>0</v>
      </c>
      <c r="J45" s="90">
        <f t="shared" si="12"/>
        <v>3.5960000000000001</v>
      </c>
    </row>
    <row r="46" spans="1:18" x14ac:dyDescent="0.25">
      <c r="C46" s="16" t="s">
        <v>7</v>
      </c>
      <c r="D46" s="28"/>
      <c r="E46" s="16">
        <v>0</v>
      </c>
      <c r="F46" s="16">
        <v>0</v>
      </c>
      <c r="G46" s="16">
        <v>13.79</v>
      </c>
      <c r="H46" s="16">
        <v>25.43</v>
      </c>
      <c r="I46" s="16">
        <v>6</v>
      </c>
      <c r="J46" s="90">
        <f t="shared" si="12"/>
        <v>9.0440000000000005</v>
      </c>
    </row>
    <row r="47" spans="1:18" x14ac:dyDescent="0.25">
      <c r="C47" s="16" t="s">
        <v>245</v>
      </c>
      <c r="D47" s="28"/>
      <c r="E47" s="16">
        <v>0</v>
      </c>
      <c r="F47" s="16">
        <v>10.67</v>
      </c>
      <c r="G47" s="16">
        <v>0</v>
      </c>
      <c r="H47" s="16">
        <v>0</v>
      </c>
      <c r="I47" s="16">
        <v>0</v>
      </c>
      <c r="J47" s="90">
        <f t="shared" si="12"/>
        <v>2.1339999999999999</v>
      </c>
    </row>
    <row r="48" spans="1:18" x14ac:dyDescent="0.25">
      <c r="C48" s="16" t="s">
        <v>222</v>
      </c>
      <c r="D48" s="28"/>
      <c r="E48" s="16">
        <v>11.2</v>
      </c>
      <c r="F48" s="16">
        <v>0</v>
      </c>
      <c r="G48" s="16">
        <v>0</v>
      </c>
      <c r="H48" s="16">
        <v>0</v>
      </c>
      <c r="I48" s="16">
        <v>0</v>
      </c>
      <c r="J48" s="90">
        <f t="shared" si="12"/>
        <v>2.2399999999999998</v>
      </c>
    </row>
    <row r="49" spans="3:10" x14ac:dyDescent="0.25">
      <c r="C49" s="16" t="s">
        <v>262</v>
      </c>
      <c r="D49" s="28"/>
      <c r="E49" s="16">
        <v>0</v>
      </c>
      <c r="F49" s="16">
        <v>23.88</v>
      </c>
      <c r="G49" s="16">
        <v>0</v>
      </c>
      <c r="H49" s="16">
        <v>0</v>
      </c>
      <c r="I49" s="16">
        <v>2.8</v>
      </c>
      <c r="J49" s="90">
        <f t="shared" si="12"/>
        <v>5.3360000000000003</v>
      </c>
    </row>
    <row r="50" spans="3:10" x14ac:dyDescent="0.25">
      <c r="C50" s="16" t="s">
        <v>9</v>
      </c>
      <c r="D50" s="28"/>
      <c r="E50" s="16">
        <v>23.52</v>
      </c>
      <c r="F50" s="16">
        <v>0</v>
      </c>
      <c r="G50" s="16">
        <v>13.79</v>
      </c>
      <c r="H50" s="16">
        <v>18.309999999999999</v>
      </c>
      <c r="I50" s="16">
        <v>10</v>
      </c>
      <c r="J50" s="90">
        <f t="shared" si="12"/>
        <v>13.124000000000001</v>
      </c>
    </row>
    <row r="53" spans="3:10" x14ac:dyDescent="0.25">
      <c r="C53" s="20"/>
    </row>
  </sheetData>
  <sortState xmlns:xlrd2="http://schemas.microsoft.com/office/spreadsheetml/2017/richdata2" ref="C40:C53">
    <sortCondition ref="C39:C53"/>
  </sortState>
  <mergeCells count="17">
    <mergeCell ref="B28:R28"/>
    <mergeCell ref="B29:B34"/>
    <mergeCell ref="A3:A35"/>
    <mergeCell ref="G3:G4"/>
    <mergeCell ref="H3:R3"/>
    <mergeCell ref="B5:B8"/>
    <mergeCell ref="B9:R9"/>
    <mergeCell ref="B10:B14"/>
    <mergeCell ref="B15:R15"/>
    <mergeCell ref="B3:B4"/>
    <mergeCell ref="C3:C4"/>
    <mergeCell ref="D3:D4"/>
    <mergeCell ref="E3:E4"/>
    <mergeCell ref="F3:F4"/>
    <mergeCell ref="B16:B20"/>
    <mergeCell ref="B22:R22"/>
    <mergeCell ref="B23:B2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1B06-1EE5-4209-BDCB-48485FC32544}">
  <dimension ref="A1:P26"/>
  <sheetViews>
    <sheetView topLeftCell="D1" workbookViewId="0">
      <selection activeCell="P26" sqref="P26"/>
    </sheetView>
  </sheetViews>
  <sheetFormatPr defaultRowHeight="15" x14ac:dyDescent="0.25"/>
  <cols>
    <col min="1" max="1" width="13.5703125" customWidth="1"/>
    <col min="2" max="2" width="36" customWidth="1"/>
    <col min="3" max="3" width="13" customWidth="1"/>
    <col min="4" max="4" width="9.140625" customWidth="1"/>
  </cols>
  <sheetData>
    <row r="1" spans="1:16" x14ac:dyDescent="0.25">
      <c r="A1" t="s">
        <v>278</v>
      </c>
      <c r="B1" s="77">
        <v>45100</v>
      </c>
    </row>
    <row r="3" spans="1:16" x14ac:dyDescent="0.25">
      <c r="B3" s="134" t="s">
        <v>265</v>
      </c>
      <c r="C3" s="68"/>
      <c r="D3" s="135" t="s">
        <v>266</v>
      </c>
      <c r="E3" s="136" t="s">
        <v>267</v>
      </c>
      <c r="F3" s="137" t="s">
        <v>268</v>
      </c>
      <c r="G3" s="137"/>
      <c r="H3" s="137"/>
      <c r="I3" s="137"/>
      <c r="J3" s="137"/>
      <c r="K3" s="137"/>
      <c r="L3" s="137"/>
      <c r="M3" s="137"/>
      <c r="N3" s="137"/>
      <c r="O3" s="137"/>
      <c r="P3" s="133" t="s">
        <v>234</v>
      </c>
    </row>
    <row r="4" spans="1:16" x14ac:dyDescent="0.25">
      <c r="B4" s="134"/>
      <c r="C4" s="68"/>
      <c r="D4" s="135"/>
      <c r="E4" s="136"/>
      <c r="F4" s="68">
        <v>1</v>
      </c>
      <c r="G4" s="68">
        <v>2</v>
      </c>
      <c r="H4" s="68">
        <v>3</v>
      </c>
      <c r="I4" s="68">
        <v>4</v>
      </c>
      <c r="J4" s="68">
        <v>5</v>
      </c>
      <c r="K4" s="68">
        <v>6</v>
      </c>
      <c r="L4" s="68">
        <v>7</v>
      </c>
      <c r="M4" s="68">
        <v>8</v>
      </c>
      <c r="N4" s="68">
        <v>9</v>
      </c>
      <c r="O4" s="68">
        <v>10</v>
      </c>
      <c r="P4" s="133"/>
    </row>
    <row r="5" spans="1:16" x14ac:dyDescent="0.25">
      <c r="A5" s="130" t="s">
        <v>1</v>
      </c>
      <c r="B5" s="69" t="s">
        <v>269</v>
      </c>
      <c r="C5" s="69">
        <v>187</v>
      </c>
      <c r="D5" s="76">
        <f>E5*C5/100</f>
        <v>21.131</v>
      </c>
      <c r="E5" s="71">
        <v>11.3</v>
      </c>
      <c r="F5" s="70">
        <v>11</v>
      </c>
      <c r="G5" s="70">
        <v>6.9</v>
      </c>
      <c r="H5" s="70">
        <v>6.4</v>
      </c>
      <c r="I5" s="70">
        <v>12</v>
      </c>
      <c r="J5" s="70"/>
      <c r="K5" s="70"/>
      <c r="L5" s="70"/>
      <c r="M5" s="70"/>
      <c r="N5" s="70"/>
      <c r="O5" s="70"/>
      <c r="P5" s="71">
        <f>AVERAGE(F5:O5)</f>
        <v>9.0749999999999993</v>
      </c>
    </row>
    <row r="6" spans="1:16" x14ac:dyDescent="0.25">
      <c r="A6" s="131"/>
      <c r="B6" s="69" t="s">
        <v>270</v>
      </c>
      <c r="C6" s="69">
        <v>187</v>
      </c>
      <c r="D6" s="76">
        <f t="shared" ref="D6:D23" si="0">E6*C6/100</f>
        <v>22.816976127320949</v>
      </c>
      <c r="E6" s="71">
        <v>12.201591511936337</v>
      </c>
      <c r="F6" s="70">
        <v>2.2999999999999998</v>
      </c>
      <c r="G6" s="70">
        <v>3</v>
      </c>
      <c r="H6" s="70">
        <v>3.2</v>
      </c>
      <c r="I6" s="70">
        <v>6</v>
      </c>
      <c r="J6" s="70">
        <v>7</v>
      </c>
      <c r="K6" s="70">
        <v>8</v>
      </c>
      <c r="L6" s="70">
        <v>9</v>
      </c>
      <c r="M6" s="70"/>
      <c r="N6" s="70"/>
      <c r="O6" s="70"/>
      <c r="P6" s="71">
        <f t="shared" ref="P6:P7" si="1">AVERAGE(F6:O6)</f>
        <v>5.5</v>
      </c>
    </row>
    <row r="7" spans="1:16" x14ac:dyDescent="0.25">
      <c r="A7" s="131"/>
      <c r="B7" s="69" t="s">
        <v>271</v>
      </c>
      <c r="C7" s="69">
        <v>187</v>
      </c>
      <c r="D7" s="76">
        <f t="shared" si="0"/>
        <v>143.05500000000001</v>
      </c>
      <c r="E7" s="71">
        <v>76.5</v>
      </c>
      <c r="F7" s="70">
        <v>15</v>
      </c>
      <c r="G7" s="70">
        <v>14.5</v>
      </c>
      <c r="H7" s="70">
        <v>12.2</v>
      </c>
      <c r="I7" s="70">
        <v>14.1</v>
      </c>
      <c r="J7" s="70">
        <v>15.5</v>
      </c>
      <c r="K7" s="70">
        <v>17.100000000000001</v>
      </c>
      <c r="L7" s="70">
        <v>11.8</v>
      </c>
      <c r="M7" s="70">
        <v>21.2</v>
      </c>
      <c r="N7" s="70">
        <v>23.2</v>
      </c>
      <c r="O7" s="70">
        <v>18.3</v>
      </c>
      <c r="P7" s="71">
        <f t="shared" si="1"/>
        <v>16.29</v>
      </c>
    </row>
    <row r="8" spans="1:16" x14ac:dyDescent="0.25">
      <c r="A8" s="132"/>
      <c r="B8" s="72" t="s">
        <v>234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3">
        <f>AVERAGE(P5:P7)</f>
        <v>10.288333333333332</v>
      </c>
    </row>
    <row r="9" spans="1:16" x14ac:dyDescent="0.25">
      <c r="A9" s="130" t="s">
        <v>10</v>
      </c>
      <c r="B9" s="74" t="s">
        <v>272</v>
      </c>
      <c r="C9" s="74">
        <v>137</v>
      </c>
      <c r="D9" s="76">
        <f t="shared" si="0"/>
        <v>95.878693623639194</v>
      </c>
      <c r="E9" s="71">
        <v>69.984447900466563</v>
      </c>
      <c r="F9" s="70">
        <v>12</v>
      </c>
      <c r="G9" s="70">
        <v>22</v>
      </c>
      <c r="H9" s="70">
        <v>24</v>
      </c>
      <c r="I9" s="70">
        <v>14</v>
      </c>
      <c r="J9" s="70">
        <v>12</v>
      </c>
      <c r="K9" s="70">
        <v>18</v>
      </c>
      <c r="L9" s="70">
        <v>22</v>
      </c>
      <c r="M9" s="70">
        <v>26</v>
      </c>
      <c r="N9" s="70">
        <v>18</v>
      </c>
      <c r="O9" s="70">
        <v>12</v>
      </c>
      <c r="P9" s="70">
        <f>AVERAGE(F9:O9)</f>
        <v>18</v>
      </c>
    </row>
    <row r="10" spans="1:16" x14ac:dyDescent="0.25">
      <c r="A10" s="131"/>
      <c r="B10" s="69" t="s">
        <v>269</v>
      </c>
      <c r="C10" s="74">
        <v>137</v>
      </c>
      <c r="D10" s="76">
        <f t="shared" si="0"/>
        <v>13.423017107309487</v>
      </c>
      <c r="E10" s="71">
        <v>9.79782270606532</v>
      </c>
      <c r="F10" s="70">
        <v>18</v>
      </c>
      <c r="G10" s="70">
        <v>19</v>
      </c>
      <c r="H10" s="70">
        <v>20</v>
      </c>
      <c r="I10" s="70">
        <v>24</v>
      </c>
      <c r="J10" s="70">
        <v>16</v>
      </c>
      <c r="K10" s="70"/>
      <c r="L10" s="70"/>
      <c r="M10" s="70"/>
      <c r="N10" s="70"/>
      <c r="O10" s="70"/>
      <c r="P10" s="70">
        <f t="shared" ref="P10:P12" si="2">AVERAGE(F10:O10)</f>
        <v>19.399999999999999</v>
      </c>
    </row>
    <row r="11" spans="1:16" x14ac:dyDescent="0.25">
      <c r="A11" s="131"/>
      <c r="B11" s="69" t="s">
        <v>273</v>
      </c>
      <c r="C11" s="74">
        <v>137</v>
      </c>
      <c r="D11" s="76">
        <f t="shared" si="0"/>
        <v>8.5225505443234848</v>
      </c>
      <c r="E11" s="71">
        <v>6.2208398133748055</v>
      </c>
      <c r="F11" s="70">
        <v>14</v>
      </c>
      <c r="G11" s="70">
        <v>13</v>
      </c>
      <c r="H11" s="70">
        <v>11</v>
      </c>
      <c r="I11" s="70">
        <v>9</v>
      </c>
      <c r="J11" s="70">
        <v>8</v>
      </c>
      <c r="K11" s="70">
        <v>14</v>
      </c>
      <c r="L11" s="70">
        <v>12</v>
      </c>
      <c r="M11" s="70">
        <v>13</v>
      </c>
      <c r="N11" s="70">
        <v>12</v>
      </c>
      <c r="O11" s="70">
        <v>10</v>
      </c>
      <c r="P11" s="70">
        <f t="shared" si="2"/>
        <v>11.6</v>
      </c>
    </row>
    <row r="12" spans="1:16" x14ac:dyDescent="0.25">
      <c r="A12" s="131"/>
      <c r="B12" s="75" t="s">
        <v>274</v>
      </c>
      <c r="C12" s="74">
        <v>137</v>
      </c>
      <c r="D12" s="76">
        <f t="shared" si="0"/>
        <v>19.175738724727839</v>
      </c>
      <c r="E12" s="71">
        <v>13.996889580093313</v>
      </c>
      <c r="F12" s="70">
        <v>12</v>
      </c>
      <c r="G12" s="70">
        <v>12</v>
      </c>
      <c r="H12" s="70">
        <v>13</v>
      </c>
      <c r="I12" s="70">
        <v>12</v>
      </c>
      <c r="J12" s="70">
        <v>10</v>
      </c>
      <c r="K12" s="70">
        <v>11</v>
      </c>
      <c r="L12" s="70">
        <v>9</v>
      </c>
      <c r="M12" s="70">
        <v>14</v>
      </c>
      <c r="N12" s="70">
        <v>10</v>
      </c>
      <c r="O12" s="70">
        <v>12</v>
      </c>
      <c r="P12" s="70">
        <f t="shared" si="2"/>
        <v>11.5</v>
      </c>
    </row>
    <row r="13" spans="1:16" x14ac:dyDescent="0.25">
      <c r="A13" s="132"/>
      <c r="B13" s="72" t="s">
        <v>234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3">
        <f>AVERAGE(P9:P12)</f>
        <v>15.125</v>
      </c>
    </row>
    <row r="14" spans="1:16" x14ac:dyDescent="0.25">
      <c r="A14" s="130" t="s">
        <v>11</v>
      </c>
      <c r="B14" s="74" t="s">
        <v>275</v>
      </c>
      <c r="C14" s="74">
        <v>93</v>
      </c>
      <c r="D14" s="76">
        <f t="shared" si="0"/>
        <v>64.343794579172609</v>
      </c>
      <c r="E14" s="71">
        <v>69.186875891583455</v>
      </c>
      <c r="F14" s="70">
        <v>18</v>
      </c>
      <c r="G14" s="70">
        <v>22</v>
      </c>
      <c r="H14" s="70">
        <v>8</v>
      </c>
      <c r="I14" s="70">
        <v>17</v>
      </c>
      <c r="J14" s="70">
        <v>14.6</v>
      </c>
      <c r="K14" s="70">
        <v>15</v>
      </c>
      <c r="L14" s="70">
        <v>8.6999999999999993</v>
      </c>
      <c r="M14" s="70">
        <v>5</v>
      </c>
      <c r="N14" s="70">
        <v>4.5999999999999996</v>
      </c>
      <c r="O14" s="70">
        <v>20</v>
      </c>
      <c r="P14" s="71">
        <f>AVERAGE(F14:O14)</f>
        <v>13.289999999999997</v>
      </c>
    </row>
    <row r="15" spans="1:16" x14ac:dyDescent="0.25">
      <c r="A15" s="131"/>
      <c r="B15" s="69" t="s">
        <v>276</v>
      </c>
      <c r="C15" s="74">
        <v>93</v>
      </c>
      <c r="D15" s="76">
        <f t="shared" si="0"/>
        <v>28.656205420827391</v>
      </c>
      <c r="E15" s="71">
        <v>30.813124108416549</v>
      </c>
      <c r="F15" s="70">
        <v>29</v>
      </c>
      <c r="G15" s="70">
        <v>13.4</v>
      </c>
      <c r="H15" s="70">
        <v>20</v>
      </c>
      <c r="I15" s="70">
        <v>15.5</v>
      </c>
      <c r="J15" s="70">
        <v>13.5</v>
      </c>
      <c r="K15" s="70">
        <v>14.5</v>
      </c>
      <c r="L15" s="70">
        <v>22.5</v>
      </c>
      <c r="M15" s="70">
        <v>17.5</v>
      </c>
      <c r="N15" s="70">
        <v>20</v>
      </c>
      <c r="O15" s="70">
        <v>23.5</v>
      </c>
      <c r="P15" s="71">
        <f>AVERAGE(F15:O15)</f>
        <v>18.940000000000001</v>
      </c>
    </row>
    <row r="16" spans="1:16" x14ac:dyDescent="0.25">
      <c r="A16" s="132"/>
      <c r="B16" s="72" t="s">
        <v>234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3">
        <f>AVERAGE(P14:P15)</f>
        <v>16.114999999999998</v>
      </c>
    </row>
    <row r="17" spans="1:16" x14ac:dyDescent="0.25">
      <c r="A17" s="130" t="s">
        <v>12</v>
      </c>
      <c r="B17" s="69" t="s">
        <v>276</v>
      </c>
      <c r="C17" s="69">
        <v>146</v>
      </c>
      <c r="D17" s="76">
        <f t="shared" si="0"/>
        <v>7.6198453608247432</v>
      </c>
      <c r="E17" s="71">
        <v>5.2190721649484537</v>
      </c>
      <c r="F17" s="70">
        <v>32</v>
      </c>
      <c r="G17" s="70">
        <v>33</v>
      </c>
      <c r="H17" s="70">
        <v>22</v>
      </c>
      <c r="I17" s="70">
        <v>23</v>
      </c>
      <c r="J17" s="70">
        <v>26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f>AVERAGE(F17:O17)</f>
        <v>13.6</v>
      </c>
    </row>
    <row r="18" spans="1:16" x14ac:dyDescent="0.25">
      <c r="A18" s="131"/>
      <c r="B18" s="69" t="s">
        <v>270</v>
      </c>
      <c r="C18" s="69">
        <v>146</v>
      </c>
      <c r="D18" s="76">
        <f t="shared" si="0"/>
        <v>22.953608247422679</v>
      </c>
      <c r="E18" s="71">
        <v>15.721649484536083</v>
      </c>
      <c r="F18" s="70">
        <v>14</v>
      </c>
      <c r="G18" s="70">
        <v>21</v>
      </c>
      <c r="H18" s="70">
        <v>16</v>
      </c>
      <c r="I18" s="70">
        <v>32</v>
      </c>
      <c r="J18" s="70">
        <v>33</v>
      </c>
      <c r="K18" s="70">
        <v>34</v>
      </c>
      <c r="L18" s="70">
        <v>22</v>
      </c>
      <c r="M18" s="70">
        <v>24</v>
      </c>
      <c r="N18" s="70">
        <v>18</v>
      </c>
      <c r="O18" s="70">
        <v>21</v>
      </c>
      <c r="P18" s="70">
        <f t="shared" ref="P18:P23" si="3">AVERAGE(F18:O18)</f>
        <v>23.5</v>
      </c>
    </row>
    <row r="19" spans="1:16" x14ac:dyDescent="0.25">
      <c r="A19" s="131"/>
      <c r="B19" s="74" t="s">
        <v>275</v>
      </c>
      <c r="C19" s="69">
        <v>146</v>
      </c>
      <c r="D19" s="76">
        <f t="shared" si="0"/>
        <v>32.172680412371143</v>
      </c>
      <c r="E19" s="71">
        <v>22.036082474226809</v>
      </c>
      <c r="F19" s="70">
        <v>22</v>
      </c>
      <c r="G19" s="70">
        <v>33</v>
      </c>
      <c r="H19" s="70">
        <v>20</v>
      </c>
      <c r="I19" s="70">
        <v>21</v>
      </c>
      <c r="J19" s="70">
        <v>34</v>
      </c>
      <c r="K19" s="70">
        <v>18</v>
      </c>
      <c r="L19" s="70">
        <v>31</v>
      </c>
      <c r="M19" s="70">
        <v>17</v>
      </c>
      <c r="N19" s="70">
        <v>31</v>
      </c>
      <c r="O19" s="70">
        <v>19</v>
      </c>
      <c r="P19" s="70">
        <f t="shared" si="3"/>
        <v>24.6</v>
      </c>
    </row>
    <row r="20" spans="1:16" x14ac:dyDescent="0.25">
      <c r="A20" s="131"/>
      <c r="B20" s="69" t="s">
        <v>271</v>
      </c>
      <c r="C20" s="69">
        <v>146</v>
      </c>
      <c r="D20" s="76">
        <f t="shared" si="0"/>
        <v>37.722938144329902</v>
      </c>
      <c r="E20" s="71">
        <v>25.837628865979383</v>
      </c>
      <c r="F20" s="70">
        <v>19</v>
      </c>
      <c r="G20" s="70">
        <v>18</v>
      </c>
      <c r="H20" s="70">
        <v>20</v>
      </c>
      <c r="I20" s="70">
        <v>15</v>
      </c>
      <c r="J20" s="70">
        <v>16</v>
      </c>
      <c r="K20" s="70">
        <v>18</v>
      </c>
      <c r="L20" s="70">
        <v>3</v>
      </c>
      <c r="M20" s="70">
        <v>14</v>
      </c>
      <c r="N20" s="70">
        <v>16</v>
      </c>
      <c r="O20" s="70">
        <v>17</v>
      </c>
      <c r="P20" s="70">
        <f t="shared" si="3"/>
        <v>15.6</v>
      </c>
    </row>
    <row r="21" spans="1:16" x14ac:dyDescent="0.25">
      <c r="A21" s="131"/>
      <c r="B21" s="75" t="s">
        <v>277</v>
      </c>
      <c r="C21" s="69">
        <v>146</v>
      </c>
      <c r="D21" s="76">
        <f t="shared" si="0"/>
        <v>10.912371134020621</v>
      </c>
      <c r="E21" s="71">
        <v>7.4742268041237123</v>
      </c>
      <c r="F21" s="70">
        <v>25</v>
      </c>
      <c r="G21" s="70">
        <v>18</v>
      </c>
      <c r="H21" s="70">
        <v>15</v>
      </c>
      <c r="I21" s="70">
        <v>29</v>
      </c>
      <c r="J21" s="70">
        <v>19</v>
      </c>
      <c r="K21" s="70">
        <v>22</v>
      </c>
      <c r="L21" s="70">
        <v>20</v>
      </c>
      <c r="M21" s="70">
        <v>18</v>
      </c>
      <c r="N21" s="70">
        <v>19</v>
      </c>
      <c r="O21" s="70">
        <v>25</v>
      </c>
      <c r="P21" s="70">
        <f t="shared" si="3"/>
        <v>21</v>
      </c>
    </row>
    <row r="22" spans="1:16" x14ac:dyDescent="0.25">
      <c r="A22" s="131"/>
      <c r="B22" s="69" t="s">
        <v>269</v>
      </c>
      <c r="C22" s="69">
        <v>146</v>
      </c>
      <c r="D22" s="76">
        <f t="shared" si="0"/>
        <v>20.319587628865978</v>
      </c>
      <c r="E22" s="71">
        <v>13.917525773195877</v>
      </c>
      <c r="F22" s="70">
        <v>17</v>
      </c>
      <c r="G22" s="70">
        <v>13</v>
      </c>
      <c r="H22" s="70">
        <v>12</v>
      </c>
      <c r="I22" s="70">
        <v>16</v>
      </c>
      <c r="J22" s="70">
        <v>18</v>
      </c>
      <c r="K22" s="70">
        <v>20</v>
      </c>
      <c r="L22" s="70">
        <v>17</v>
      </c>
      <c r="M22" s="70">
        <v>15</v>
      </c>
      <c r="N22" s="70">
        <v>16</v>
      </c>
      <c r="O22" s="70">
        <v>19</v>
      </c>
      <c r="P22" s="70">
        <f t="shared" si="3"/>
        <v>16.3</v>
      </c>
    </row>
    <row r="23" spans="1:16" x14ac:dyDescent="0.25">
      <c r="A23" s="131"/>
      <c r="B23" s="69" t="s">
        <v>273</v>
      </c>
      <c r="C23" s="69">
        <v>146</v>
      </c>
      <c r="D23" s="76">
        <f t="shared" si="0"/>
        <v>14.298969072164951</v>
      </c>
      <c r="E23" s="71">
        <v>9.7938144329896915</v>
      </c>
      <c r="F23" s="70">
        <v>12</v>
      </c>
      <c r="G23" s="70">
        <v>10</v>
      </c>
      <c r="H23" s="70">
        <v>13</v>
      </c>
      <c r="I23" s="70">
        <v>16</v>
      </c>
      <c r="J23" s="70">
        <v>15</v>
      </c>
      <c r="K23" s="70">
        <v>12</v>
      </c>
      <c r="L23" s="70">
        <v>10</v>
      </c>
      <c r="M23" s="70">
        <v>9</v>
      </c>
      <c r="N23" s="70">
        <v>12</v>
      </c>
      <c r="O23" s="70">
        <v>11</v>
      </c>
      <c r="P23" s="70">
        <f t="shared" si="3"/>
        <v>12</v>
      </c>
    </row>
    <row r="24" spans="1:16" x14ac:dyDescent="0.25">
      <c r="A24" s="132"/>
      <c r="B24" s="72" t="s">
        <v>234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3">
        <f>AVERAGE(P17:P23)</f>
        <v>18.085714285714285</v>
      </c>
    </row>
    <row r="26" spans="1:16" x14ac:dyDescent="0.25">
      <c r="P26" s="67">
        <f>AVERAGE(P8,P13,P16,P24)</f>
        <v>14.903511904761906</v>
      </c>
    </row>
  </sheetData>
  <mergeCells count="9">
    <mergeCell ref="A5:A8"/>
    <mergeCell ref="A9:A13"/>
    <mergeCell ref="A14:A16"/>
    <mergeCell ref="A17:A24"/>
    <mergeCell ref="P3:P4"/>
    <mergeCell ref="B3:B4"/>
    <mergeCell ref="D3:D4"/>
    <mergeCell ref="E3:E4"/>
    <mergeCell ref="F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944C-EC50-42C3-A4AF-A66FAC7153F9}">
  <dimension ref="A1:P21"/>
  <sheetViews>
    <sheetView topLeftCell="D1" workbookViewId="0">
      <selection activeCell="N25" sqref="N25"/>
    </sheetView>
  </sheetViews>
  <sheetFormatPr defaultRowHeight="15" x14ac:dyDescent="0.25"/>
  <cols>
    <col min="1" max="1" width="11.140625" customWidth="1"/>
    <col min="2" max="2" width="38.42578125" customWidth="1"/>
    <col min="3" max="3" width="11.85546875" customWidth="1"/>
    <col min="5" max="5" width="10.140625" customWidth="1"/>
  </cols>
  <sheetData>
    <row r="1" spans="1:16" ht="15.75" x14ac:dyDescent="0.25">
      <c r="B1" s="78">
        <v>45104</v>
      </c>
      <c r="C1" s="78"/>
    </row>
    <row r="2" spans="1:16" ht="15.75" x14ac:dyDescent="0.25">
      <c r="B2" s="78"/>
      <c r="C2" s="78"/>
    </row>
    <row r="3" spans="1:16" ht="15" customHeight="1" x14ac:dyDescent="0.25">
      <c r="A3" s="104" t="s">
        <v>0</v>
      </c>
      <c r="B3" s="119" t="s">
        <v>2</v>
      </c>
      <c r="C3" s="109" t="s">
        <v>18</v>
      </c>
      <c r="D3" s="109" t="s">
        <v>228</v>
      </c>
      <c r="E3" s="109" t="s">
        <v>229</v>
      </c>
      <c r="F3" s="101" t="s">
        <v>4</v>
      </c>
      <c r="G3" s="102"/>
      <c r="H3" s="102"/>
      <c r="I3" s="102"/>
      <c r="J3" s="102"/>
      <c r="K3" s="102"/>
      <c r="L3" s="102"/>
      <c r="M3" s="102"/>
      <c r="N3" s="102"/>
      <c r="O3" s="102"/>
      <c r="P3" s="103"/>
    </row>
    <row r="4" spans="1:16" x14ac:dyDescent="0.25">
      <c r="A4" s="104"/>
      <c r="B4" s="119"/>
      <c r="C4" s="110"/>
      <c r="D4" s="112"/>
      <c r="E4" s="112"/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 t="s">
        <v>16</v>
      </c>
    </row>
    <row r="5" spans="1:16" x14ac:dyDescent="0.25">
      <c r="A5" s="138">
        <v>1</v>
      </c>
      <c r="B5" s="69" t="s">
        <v>273</v>
      </c>
      <c r="C5" s="69">
        <v>193</v>
      </c>
      <c r="D5" s="79">
        <v>53.662894580107206</v>
      </c>
      <c r="E5" s="79">
        <f>D5*C5/100</f>
        <v>103.56938653960691</v>
      </c>
      <c r="F5" s="69">
        <v>23</v>
      </c>
      <c r="G5" s="69">
        <v>29</v>
      </c>
      <c r="H5" s="69">
        <v>24</v>
      </c>
      <c r="I5" s="69">
        <v>28</v>
      </c>
      <c r="J5" s="69">
        <v>28</v>
      </c>
      <c r="K5" s="69">
        <v>18</v>
      </c>
      <c r="L5" s="69">
        <v>30</v>
      </c>
      <c r="M5" s="69">
        <v>22</v>
      </c>
      <c r="N5" s="69">
        <v>20</v>
      </c>
      <c r="O5" s="69">
        <v>32</v>
      </c>
      <c r="P5" s="79">
        <f>AVERAGE(F5:O5)</f>
        <v>25.4</v>
      </c>
    </row>
    <row r="6" spans="1:16" x14ac:dyDescent="0.25">
      <c r="A6" s="139"/>
      <c r="B6" s="74" t="s">
        <v>272</v>
      </c>
      <c r="C6" s="69">
        <v>193</v>
      </c>
      <c r="D6" s="79">
        <v>38.117927337701012</v>
      </c>
      <c r="E6" s="79">
        <f t="shared" ref="E6:E17" si="0">D6*C6/100</f>
        <v>73.567599761762949</v>
      </c>
      <c r="F6" s="69">
        <v>9</v>
      </c>
      <c r="G6" s="69">
        <v>25</v>
      </c>
      <c r="H6" s="69">
        <v>7</v>
      </c>
      <c r="I6" s="69">
        <v>6</v>
      </c>
      <c r="J6" s="69">
        <v>4</v>
      </c>
      <c r="K6" s="69">
        <v>4</v>
      </c>
      <c r="L6" s="69">
        <v>8</v>
      </c>
      <c r="M6" s="69">
        <v>9</v>
      </c>
      <c r="N6" s="69">
        <v>7</v>
      </c>
      <c r="O6" s="69">
        <v>7</v>
      </c>
      <c r="P6" s="79">
        <f t="shared" ref="P6:P7" si="1">AVERAGE(F6:O6)</f>
        <v>8.6</v>
      </c>
    </row>
    <row r="7" spans="1:16" x14ac:dyDescent="0.25">
      <c r="A7" s="139"/>
      <c r="B7" s="69" t="s">
        <v>279</v>
      </c>
      <c r="C7" s="69">
        <v>193</v>
      </c>
      <c r="D7" s="79">
        <v>4.4073853484216796</v>
      </c>
      <c r="E7" s="79">
        <f t="shared" si="0"/>
        <v>8.5062537224538417</v>
      </c>
      <c r="F7" s="69">
        <v>9</v>
      </c>
      <c r="G7" s="69">
        <v>9</v>
      </c>
      <c r="H7" s="69">
        <v>8</v>
      </c>
      <c r="I7" s="69">
        <v>5</v>
      </c>
      <c r="J7" s="69">
        <v>3</v>
      </c>
      <c r="K7" s="69">
        <v>8</v>
      </c>
      <c r="L7" s="69">
        <v>11</v>
      </c>
      <c r="M7" s="69">
        <v>10</v>
      </c>
      <c r="N7" s="69">
        <v>11</v>
      </c>
      <c r="O7" s="69">
        <v>10</v>
      </c>
      <c r="P7" s="79">
        <f t="shared" si="1"/>
        <v>8.4</v>
      </c>
    </row>
    <row r="8" spans="1:16" x14ac:dyDescent="0.25">
      <c r="A8" s="139"/>
      <c r="B8" s="80" t="s">
        <v>234</v>
      </c>
      <c r="C8" s="80"/>
      <c r="D8" s="81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3">
        <f>AVERAGE(P5:P7)</f>
        <v>14.133333333333333</v>
      </c>
    </row>
    <row r="9" spans="1:16" x14ac:dyDescent="0.25">
      <c r="A9" s="139">
        <v>2</v>
      </c>
      <c r="B9" s="69" t="s">
        <v>280</v>
      </c>
      <c r="C9" s="69">
        <v>164</v>
      </c>
      <c r="D9" s="79">
        <v>43.904761904761905</v>
      </c>
      <c r="E9" s="79">
        <f t="shared" si="0"/>
        <v>72.003809523809522</v>
      </c>
      <c r="F9" s="69">
        <v>25</v>
      </c>
      <c r="G9" s="69">
        <v>26</v>
      </c>
      <c r="H9" s="69">
        <v>25</v>
      </c>
      <c r="I9" s="69">
        <v>21</v>
      </c>
      <c r="J9" s="69">
        <v>24</v>
      </c>
      <c r="K9" s="69">
        <v>24</v>
      </c>
      <c r="L9" s="69">
        <v>23</v>
      </c>
      <c r="M9" s="69">
        <v>21</v>
      </c>
      <c r="N9" s="69">
        <v>21</v>
      </c>
      <c r="O9" s="69">
        <v>31</v>
      </c>
      <c r="P9" s="69">
        <f>AVERAGE(F9:O9)</f>
        <v>24.1</v>
      </c>
    </row>
    <row r="10" spans="1:16" x14ac:dyDescent="0.25">
      <c r="A10" s="139"/>
      <c r="B10" s="69" t="s">
        <v>273</v>
      </c>
      <c r="C10" s="69">
        <v>164</v>
      </c>
      <c r="D10" s="79">
        <v>51.904761904761905</v>
      </c>
      <c r="E10" s="79">
        <f t="shared" si="0"/>
        <v>85.123809523809527</v>
      </c>
      <c r="F10" s="69">
        <v>25</v>
      </c>
      <c r="G10" s="69">
        <v>24</v>
      </c>
      <c r="H10" s="69">
        <v>26</v>
      </c>
      <c r="I10" s="69">
        <v>31</v>
      </c>
      <c r="J10" s="69">
        <v>30</v>
      </c>
      <c r="K10" s="69">
        <v>34</v>
      </c>
      <c r="L10" s="69">
        <v>11</v>
      </c>
      <c r="M10" s="69">
        <v>21</v>
      </c>
      <c r="N10" s="69">
        <v>13</v>
      </c>
      <c r="O10" s="69">
        <v>26</v>
      </c>
      <c r="P10" s="69">
        <f t="shared" ref="P10:P11" si="2">AVERAGE(F10:O10)</f>
        <v>24.1</v>
      </c>
    </row>
    <row r="11" spans="1:16" x14ac:dyDescent="0.25">
      <c r="A11" s="139"/>
      <c r="B11" s="69" t="s">
        <v>276</v>
      </c>
      <c r="C11" s="69">
        <v>164</v>
      </c>
      <c r="D11" s="79">
        <v>4.1904761904761907</v>
      </c>
      <c r="E11" s="79">
        <f t="shared" si="0"/>
        <v>6.8723809523809534</v>
      </c>
      <c r="F11" s="69">
        <v>22</v>
      </c>
      <c r="G11" s="69">
        <v>27</v>
      </c>
      <c r="H11" s="69">
        <v>18</v>
      </c>
      <c r="I11" s="69">
        <v>24</v>
      </c>
      <c r="J11" s="69">
        <v>20</v>
      </c>
      <c r="K11" s="69">
        <v>31</v>
      </c>
      <c r="L11" s="69">
        <v>29</v>
      </c>
      <c r="M11" s="69">
        <v>27</v>
      </c>
      <c r="N11" s="69">
        <v>30</v>
      </c>
      <c r="O11" s="69">
        <v>30</v>
      </c>
      <c r="P11" s="69">
        <f>AVERAGE(F11:O11)</f>
        <v>25.8</v>
      </c>
    </row>
    <row r="12" spans="1:16" x14ac:dyDescent="0.25">
      <c r="A12" s="139"/>
      <c r="B12" s="80" t="s">
        <v>234</v>
      </c>
      <c r="C12" s="80"/>
      <c r="D12" s="81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3">
        <f>AVERAGE(P8:P11)</f>
        <v>22.033333333333335</v>
      </c>
    </row>
    <row r="13" spans="1:16" x14ac:dyDescent="0.25">
      <c r="A13" s="139">
        <v>3</v>
      </c>
      <c r="B13" s="74" t="s">
        <v>281</v>
      </c>
      <c r="C13" s="69">
        <v>201</v>
      </c>
      <c r="D13" s="79">
        <v>100</v>
      </c>
      <c r="E13" s="79">
        <f t="shared" si="0"/>
        <v>201</v>
      </c>
      <c r="F13" s="69">
        <v>20.5</v>
      </c>
      <c r="G13" s="69">
        <v>23</v>
      </c>
      <c r="H13" s="69">
        <v>29</v>
      </c>
      <c r="I13" s="69">
        <v>29</v>
      </c>
      <c r="J13" s="69">
        <v>28</v>
      </c>
      <c r="K13" s="69">
        <v>30</v>
      </c>
      <c r="L13" s="69">
        <v>29</v>
      </c>
      <c r="M13" s="69">
        <v>24</v>
      </c>
      <c r="N13" s="69">
        <v>23</v>
      </c>
      <c r="O13" s="69">
        <v>21</v>
      </c>
      <c r="P13" s="79">
        <f>AVERAGE(F13:O13)</f>
        <v>25.65</v>
      </c>
    </row>
    <row r="14" spans="1:16" x14ac:dyDescent="0.25">
      <c r="A14" s="139"/>
      <c r="B14" s="80" t="s">
        <v>234</v>
      </c>
      <c r="C14" s="80"/>
      <c r="D14" s="81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81">
        <v>25.7</v>
      </c>
    </row>
    <row r="15" spans="1:16" x14ac:dyDescent="0.25">
      <c r="A15" s="139">
        <v>4</v>
      </c>
      <c r="B15" s="69" t="s">
        <v>276</v>
      </c>
      <c r="C15" s="69">
        <v>130</v>
      </c>
      <c r="D15" s="79">
        <v>20.883534136546185</v>
      </c>
      <c r="E15" s="79">
        <f t="shared" si="0"/>
        <v>27.14859437751004</v>
      </c>
      <c r="F15" s="69">
        <v>21</v>
      </c>
      <c r="G15" s="69">
        <v>24</v>
      </c>
      <c r="H15" s="69">
        <v>14</v>
      </c>
      <c r="I15" s="69">
        <v>17</v>
      </c>
      <c r="J15" s="69">
        <v>10</v>
      </c>
      <c r="K15" s="69">
        <v>14</v>
      </c>
      <c r="L15" s="69">
        <v>23</v>
      </c>
      <c r="M15" s="69">
        <v>10</v>
      </c>
      <c r="N15" s="69">
        <v>14</v>
      </c>
      <c r="O15" s="69">
        <v>14</v>
      </c>
      <c r="P15" s="69">
        <f>AVERAGE(F15:O15)</f>
        <v>16.100000000000001</v>
      </c>
    </row>
    <row r="16" spans="1:16" x14ac:dyDescent="0.25">
      <c r="A16" s="139"/>
      <c r="B16" s="69" t="s">
        <v>271</v>
      </c>
      <c r="C16" s="69">
        <v>130</v>
      </c>
      <c r="D16" s="79">
        <v>40.361445783132538</v>
      </c>
      <c r="E16" s="79">
        <f t="shared" si="0"/>
        <v>52.469879518072304</v>
      </c>
      <c r="F16" s="69">
        <v>14</v>
      </c>
      <c r="G16" s="69">
        <v>22</v>
      </c>
      <c r="H16" s="69">
        <v>19</v>
      </c>
      <c r="I16" s="69">
        <v>20</v>
      </c>
      <c r="J16" s="69">
        <v>19</v>
      </c>
      <c r="K16" s="69">
        <v>13</v>
      </c>
      <c r="L16" s="69">
        <v>13</v>
      </c>
      <c r="M16" s="69">
        <v>19</v>
      </c>
      <c r="N16" s="69">
        <v>10</v>
      </c>
      <c r="O16" s="69">
        <v>9.5</v>
      </c>
      <c r="P16" s="69">
        <f t="shared" ref="P16:P17" si="3">AVERAGE(F16:O16)</f>
        <v>15.85</v>
      </c>
    </row>
    <row r="17" spans="1:16" x14ac:dyDescent="0.25">
      <c r="A17" s="139"/>
      <c r="B17" s="74" t="s">
        <v>272</v>
      </c>
      <c r="C17" s="69">
        <v>130</v>
      </c>
      <c r="D17" s="79">
        <v>38.755020080321287</v>
      </c>
      <c r="E17" s="79">
        <f t="shared" si="0"/>
        <v>50.381526104417674</v>
      </c>
      <c r="F17" s="69">
        <v>12.5</v>
      </c>
      <c r="G17" s="69">
        <v>11.5</v>
      </c>
      <c r="H17" s="69">
        <v>27</v>
      </c>
      <c r="I17" s="69">
        <v>21</v>
      </c>
      <c r="J17" s="69">
        <v>25</v>
      </c>
      <c r="K17" s="69">
        <v>13</v>
      </c>
      <c r="L17" s="69">
        <v>4</v>
      </c>
      <c r="M17" s="69">
        <v>4</v>
      </c>
      <c r="N17" s="69">
        <v>5</v>
      </c>
      <c r="O17" s="69">
        <v>4</v>
      </c>
      <c r="P17" s="69">
        <f t="shared" si="3"/>
        <v>12.7</v>
      </c>
    </row>
    <row r="18" spans="1:16" x14ac:dyDescent="0.25">
      <c r="A18" s="139"/>
      <c r="B18" s="80" t="s">
        <v>234</v>
      </c>
      <c r="C18" s="80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3">
        <f>AVERAGE(P15:P17)</f>
        <v>14.883333333333335</v>
      </c>
    </row>
    <row r="21" spans="1:16" x14ac:dyDescent="0.25">
      <c r="P21" s="67">
        <f>AVERAGE(P8,P12,P14,P18)</f>
        <v>19.187500000000004</v>
      </c>
    </row>
  </sheetData>
  <mergeCells count="10">
    <mergeCell ref="F3:P3"/>
    <mergeCell ref="B3:B4"/>
    <mergeCell ref="C3:C4"/>
    <mergeCell ref="D3:D4"/>
    <mergeCell ref="E3:E4"/>
    <mergeCell ref="A5:A8"/>
    <mergeCell ref="A9:A12"/>
    <mergeCell ref="A13:A14"/>
    <mergeCell ref="A15:A18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Контур 1 (16.05) </vt:lpstr>
      <vt:lpstr>Контур 2 (16.05)</vt:lpstr>
      <vt:lpstr>Контур 3 (25.05)</vt:lpstr>
      <vt:lpstr>Контур 4. (30.05)</vt:lpstr>
      <vt:lpstr>Контур 5.(30.05)</vt:lpstr>
      <vt:lpstr>контур 6 (10.06)</vt:lpstr>
      <vt:lpstr>контур 7</vt:lpstr>
      <vt:lpstr> ЗАГОН 1 круг-2</vt:lpstr>
      <vt:lpstr>2-круг загон 2</vt:lpstr>
      <vt:lpstr>загон 3 круг-2</vt:lpstr>
      <vt:lpstr>загон 4 круг-2</vt:lpstr>
      <vt:lpstr>загон 5 круг-2</vt:lpstr>
      <vt:lpstr>загон 6 круг-2</vt:lpstr>
      <vt:lpstr>загон 7 круг-2</vt:lpstr>
      <vt:lpstr>Почва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 Otashova</dc:creator>
  <cp:lastModifiedBy>Balzhan Akhylbekova</cp:lastModifiedBy>
  <dcterms:created xsi:type="dcterms:W3CDTF">2015-06-05T18:17:20Z</dcterms:created>
  <dcterms:modified xsi:type="dcterms:W3CDTF">2023-09-11T03:39:02Z</dcterms:modified>
</cp:coreProperties>
</file>