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 c Кафедры" sheetId="1" r:id="rId1"/>
    <sheet name="Новый алг" sheetId="4" r:id="rId2"/>
    <sheet name="Тест рассады" sheetId="2" r:id="rId3"/>
    <sheet name="Sheet1" sheetId="3" r:id="rId4"/>
  </sheets>
  <calcPr calcId="152511"/>
</workbook>
</file>

<file path=xl/calcChain.xml><?xml version="1.0" encoding="utf-8"?>
<calcChain xmlns="http://schemas.openxmlformats.org/spreadsheetml/2006/main">
  <c r="D5" i="3" l="1"/>
  <c r="E5" i="3"/>
  <c r="F5" i="3"/>
  <c r="G5" i="3"/>
  <c r="C5" i="3"/>
  <c r="B47" i="2" l="1"/>
  <c r="D7" i="2"/>
  <c r="E7" i="2"/>
  <c r="C7" i="2"/>
  <c r="D42" i="2"/>
  <c r="C42" i="2"/>
  <c r="C41" i="2"/>
  <c r="D39" i="2"/>
  <c r="C39" i="2"/>
  <c r="C38" i="2"/>
  <c r="D36" i="2"/>
  <c r="D24" i="2"/>
  <c r="C36" i="2"/>
  <c r="C35" i="2"/>
  <c r="C30" i="2"/>
  <c r="C29" i="2"/>
  <c r="C27" i="2"/>
  <c r="C26" i="2"/>
  <c r="C24" i="2"/>
  <c r="C23" i="2"/>
  <c r="D16" i="2"/>
  <c r="E16" i="2"/>
  <c r="C16" i="2"/>
  <c r="C11" i="2"/>
  <c r="D11" i="2"/>
  <c r="E11" i="2"/>
  <c r="D6" i="2"/>
  <c r="E6" i="2"/>
  <c r="C6" i="2"/>
  <c r="D15" i="2"/>
  <c r="E15" i="2"/>
  <c r="C15" i="2"/>
  <c r="D10" i="2"/>
  <c r="E10" i="2"/>
  <c r="C10" i="2"/>
  <c r="D5" i="2"/>
  <c r="E5" i="2"/>
  <c r="C5" i="2"/>
  <c r="D17" i="2" l="1"/>
  <c r="E17" i="2"/>
  <c r="C17" i="2"/>
  <c r="D12" i="2"/>
  <c r="E12" i="2"/>
  <c r="C12" i="2"/>
  <c r="D6" i="1" l="1"/>
  <c r="C4" i="1" l="1"/>
  <c r="D4" i="1"/>
  <c r="B4" i="1"/>
  <c r="C3" i="1"/>
  <c r="D3" i="1"/>
  <c r="B3" i="1"/>
  <c r="C6" i="1"/>
  <c r="B6" i="1"/>
</calcChain>
</file>

<file path=xl/sharedStrings.xml><?xml version="1.0" encoding="utf-8"?>
<sst xmlns="http://schemas.openxmlformats.org/spreadsheetml/2006/main" count="54" uniqueCount="30">
  <si>
    <t>h</t>
  </si>
  <si>
    <t>S</t>
  </si>
  <si>
    <t>St</t>
  </si>
  <si>
    <t>k</t>
  </si>
  <si>
    <t>drel</t>
  </si>
  <si>
    <t>30cm</t>
  </si>
  <si>
    <t>k1</t>
  </si>
  <si>
    <t>Sprog1</t>
  </si>
  <si>
    <t>Высота камеры от растения</t>
  </si>
  <si>
    <t>Seasy1</t>
  </si>
  <si>
    <t>Sprog2</t>
  </si>
  <si>
    <t>k2</t>
  </si>
  <si>
    <t>Seasy2</t>
  </si>
  <si>
    <t>Sprog3</t>
  </si>
  <si>
    <t>k3</t>
  </si>
  <si>
    <t>Seasy3</t>
  </si>
  <si>
    <t>test1</t>
  </si>
  <si>
    <t>test2</t>
  </si>
  <si>
    <t>test3</t>
  </si>
  <si>
    <t>error</t>
  </si>
  <si>
    <t>formula h/k</t>
  </si>
  <si>
    <t xml:space="preserve">k </t>
  </si>
  <si>
    <t>11cm</t>
  </si>
  <si>
    <t>26cm</t>
  </si>
  <si>
    <t>Spx</t>
  </si>
  <si>
    <t>Scm</t>
  </si>
  <si>
    <t>S(easy)</t>
  </si>
  <si>
    <t>S(prog)</t>
  </si>
  <si>
    <t>Error</t>
  </si>
  <si>
    <t>№ Растения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</si>
</sst>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5" borderId="12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  <xf numFmtId="0" fontId="2" fillId="5" borderId="7" xfId="0" applyFont="1" applyFill="1" applyBorder="1"/>
    <xf numFmtId="0" fontId="1" fillId="5" borderId="7" xfId="0" applyFont="1" applyFill="1" applyBorder="1"/>
    <xf numFmtId="0" fontId="2" fillId="5" borderId="3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6" borderId="18" xfId="0" applyFont="1" applyFill="1" applyBorder="1"/>
    <xf numFmtId="0" fontId="1" fillId="6" borderId="18" xfId="0" applyFont="1" applyFill="1" applyBorder="1"/>
    <xf numFmtId="0" fontId="1" fillId="6" borderId="18" xfId="0" applyFont="1" applyFill="1" applyBorder="1" applyAlignment="1">
      <alignment wrapText="1"/>
    </xf>
    <xf numFmtId="0" fontId="2" fillId="7" borderId="18" xfId="0" applyFont="1" applyFill="1" applyBorder="1"/>
    <xf numFmtId="0" fontId="1" fillId="7" borderId="18" xfId="0" applyFont="1" applyFill="1" applyBorder="1"/>
    <xf numFmtId="0" fontId="1" fillId="7" borderId="18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1" xfId="0" applyFont="1" applyBorder="1"/>
    <xf numFmtId="0" fontId="3" fillId="8" borderId="1" xfId="0" applyFont="1" applyFill="1" applyBorder="1"/>
    <xf numFmtId="0" fontId="0" fillId="0" borderId="2" xfId="0" applyBorder="1"/>
    <xf numFmtId="0" fontId="3" fillId="0" borderId="5" xfId="0" applyFont="1" applyBorder="1"/>
    <xf numFmtId="0" fontId="4" fillId="0" borderId="19" xfId="0" applyFont="1" applyBorder="1"/>
    <xf numFmtId="0" fontId="4" fillId="8" borderId="5" xfId="0" applyFont="1" applyFill="1" applyBorder="1"/>
    <xf numFmtId="0" fontId="3" fillId="8" borderId="19" xfId="0" applyFont="1" applyFill="1" applyBorder="1"/>
    <xf numFmtId="0" fontId="4" fillId="9" borderId="6" xfId="0" applyFont="1" applyFill="1" applyBorder="1"/>
    <xf numFmtId="0" fontId="3" fillId="9" borderId="7" xfId="0" applyFont="1" applyFill="1" applyBorder="1"/>
    <xf numFmtId="0" fontId="2" fillId="0" borderId="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1058180227471566E-2"/>
                  <c:y val="2.2594050743657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'Лист c Кафедры'!$B$1:$D$1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40.5</c:v>
                </c:pt>
              </c:numCache>
            </c:numRef>
          </c:xVal>
          <c:yVal>
            <c:numRef>
              <c:f>'Лист c Кафедры'!$B$2:$D$2</c:f>
              <c:numCache>
                <c:formatCode>General</c:formatCode>
                <c:ptCount val="3"/>
                <c:pt idx="0">
                  <c:v>67989</c:v>
                </c:pt>
                <c:pt idx="1">
                  <c:v>52977</c:v>
                </c:pt>
                <c:pt idx="2">
                  <c:v>45313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45848"/>
        <c:axId val="231048984"/>
      </c:scatterChart>
      <c:valAx>
        <c:axId val="23104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48984"/>
        <c:crosses val="autoZero"/>
        <c:crossBetween val="midCat"/>
      </c:valAx>
      <c:valAx>
        <c:axId val="2310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4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1"/>
            <c:dispRSqr val="0"/>
            <c:dispEq val="1"/>
            <c:trendlineLbl>
              <c:layout>
                <c:manualLayout>
                  <c:x val="-6.1058180227471566E-2"/>
                  <c:y val="2.2594050743657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'Лист c Кафедры'!$B$1:$D$1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40.5</c:v>
                </c:pt>
              </c:numCache>
            </c:numRef>
          </c:xVal>
          <c:yVal>
            <c:numRef>
              <c:f>'Лист c Кафедры'!$B$6:$D$6</c:f>
              <c:numCache>
                <c:formatCode>General</c:formatCode>
                <c:ptCount val="3"/>
                <c:pt idx="0">
                  <c:v>1874.5244003308517</c:v>
                </c:pt>
                <c:pt idx="1">
                  <c:v>1460.6286186931347</c:v>
                </c:pt>
                <c:pt idx="2">
                  <c:v>1249.3245106148331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5248"/>
        <c:axId val="191215640"/>
      </c:scatterChart>
      <c:valAx>
        <c:axId val="1912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5640"/>
        <c:crosses val="autoZero"/>
        <c:crossBetween val="midCat"/>
      </c:valAx>
      <c:valAx>
        <c:axId val="1912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>
        <c:manualLayout>
          <c:xMode val="edge"/>
          <c:yMode val="edge"/>
          <c:x val="0.15881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68332546022711"/>
          <c:y val="0.19486122047244095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рассады'!$C$4:$E$4</c:f>
              <c:numCache>
                <c:formatCode>General</c:formatCode>
                <c:ptCount val="3"/>
                <c:pt idx="0">
                  <c:v>269560.5</c:v>
                </c:pt>
                <c:pt idx="1">
                  <c:v>110932.5</c:v>
                </c:pt>
                <c:pt idx="2">
                  <c:v>64987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1765960"/>
        <c:axId val="231766352"/>
      </c:scatterChart>
      <c:valAx>
        <c:axId val="23176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6352"/>
        <c:crosses val="autoZero"/>
        <c:crossBetween val="midCat"/>
      </c:valAx>
      <c:valAx>
        <c:axId val="231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коэфф (к) к Высоте (</a:t>
            </a:r>
            <a:r>
              <a:rPr lang="en-US"/>
              <a:t>h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774416637119678"/>
                  <c:y val="-6.42847769028871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рассады'!$C$7:$E$7</c:f>
              <c:numCache>
                <c:formatCode>General</c:formatCode>
                <c:ptCount val="3"/>
                <c:pt idx="0">
                  <c:v>7030.9859154929572</c:v>
                </c:pt>
                <c:pt idx="1">
                  <c:v>2893.6619718309857</c:v>
                </c:pt>
                <c:pt idx="2">
                  <c:v>1695.3573291601458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1767136"/>
        <c:axId val="232683992"/>
      </c:scatterChart>
      <c:valAx>
        <c:axId val="2317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3992"/>
        <c:crosses val="autoZero"/>
        <c:crossBetween val="midCat"/>
      </c:valAx>
      <c:valAx>
        <c:axId val="2326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рассады'!$C$9:$E$9</c:f>
              <c:numCache>
                <c:formatCode>General</c:formatCode>
                <c:ptCount val="3"/>
                <c:pt idx="0">
                  <c:v>146036</c:v>
                </c:pt>
                <c:pt idx="1">
                  <c:v>84414</c:v>
                </c:pt>
                <c:pt idx="2">
                  <c:v>51532.5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2686344"/>
        <c:axId val="232686736"/>
      </c:scatterChart>
      <c:valAx>
        <c:axId val="23268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6736"/>
        <c:crosses val="autoZero"/>
        <c:crossBetween val="midCat"/>
      </c:valAx>
      <c:valAx>
        <c:axId val="232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Отношение коэфф (к) к Высоте (</a:t>
            </a:r>
            <a:r>
              <a:rPr lang="en-US" sz="1600" b="0" i="0" baseline="0">
                <a:effectLst/>
              </a:rPr>
              <a:t>h</a:t>
            </a:r>
            <a:r>
              <a:rPr lang="ru-RU" sz="1600" b="0" i="0" baseline="0">
                <a:effectLst/>
              </a:rPr>
              <a:t>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рассады'!$C$12:$E$12</c:f>
              <c:numCache>
                <c:formatCode>General</c:formatCode>
                <c:ptCount val="3"/>
                <c:pt idx="0">
                  <c:v>7058.2890285161911</c:v>
                </c:pt>
                <c:pt idx="1">
                  <c:v>4079.9420009666501</c:v>
                </c:pt>
                <c:pt idx="2">
                  <c:v>2490.6959884001931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2687520"/>
        <c:axId val="232806968"/>
      </c:scatterChart>
      <c:valAx>
        <c:axId val="232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06968"/>
        <c:crosses val="autoZero"/>
        <c:crossBetween val="midCat"/>
      </c:valAx>
      <c:valAx>
        <c:axId val="2328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Высоты </a:t>
            </a:r>
            <a:r>
              <a:rPr lang="en-US"/>
              <a:t>(h) </a:t>
            </a:r>
            <a:r>
              <a:rPr lang="ru-RU"/>
              <a:t>к Площади </a:t>
            </a:r>
            <a:r>
              <a:rPr lang="en-US"/>
              <a:t>(Spx)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рассады'!$C$14:$E$14</c:f>
              <c:numCache>
                <c:formatCode>General</c:formatCode>
                <c:ptCount val="3"/>
                <c:pt idx="0">
                  <c:v>124409</c:v>
                </c:pt>
                <c:pt idx="1">
                  <c:v>50604.5</c:v>
                </c:pt>
                <c:pt idx="2">
                  <c:v>40579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85952"/>
        <c:axId val="232685560"/>
      </c:scatterChart>
      <c:valAx>
        <c:axId val="2326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5560"/>
        <c:crosses val="autoZero"/>
        <c:crossBetween val="midCat"/>
      </c:valAx>
      <c:valAx>
        <c:axId val="2326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Отношение коэфф (к) к Высоте (</a:t>
            </a:r>
            <a:r>
              <a:rPr lang="en-US" sz="1600" b="0" i="0" baseline="0">
                <a:effectLst/>
              </a:rPr>
              <a:t>h</a:t>
            </a:r>
            <a:r>
              <a:rPr lang="ru-RU" sz="1600" b="0" i="0" baseline="0">
                <a:effectLst/>
              </a:rPr>
              <a:t>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'Тест рассады'!$C$3:$E$3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'Тест рассады'!$C$17:$E$17</c:f>
              <c:numCache>
                <c:formatCode>General</c:formatCode>
                <c:ptCount val="3"/>
                <c:pt idx="0">
                  <c:v>9592.0585967617571</c:v>
                </c:pt>
                <c:pt idx="1">
                  <c:v>3901.6576715497299</c:v>
                </c:pt>
                <c:pt idx="2">
                  <c:v>3128.681572860447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2684776"/>
        <c:axId val="232807752"/>
      </c:scatterChart>
      <c:valAx>
        <c:axId val="23268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07752"/>
        <c:crosses val="autoZero"/>
        <c:crossBetween val="midCat"/>
      </c:valAx>
      <c:valAx>
        <c:axId val="2328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86968</xdr:colOff>
      <xdr:row>8</xdr:row>
      <xdr:rowOff>90280</xdr:rowOff>
    </xdr:from>
    <xdr:to>
      <xdr:col>7</xdr:col>
      <xdr:colOff>368577</xdr:colOff>
      <xdr:row>22</xdr:row>
      <xdr:rowOff>166480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223631</xdr:colOff>
      <xdr:row>7</xdr:row>
      <xdr:rowOff>8283</xdr:rowOff>
    </xdr:from>
    <xdr:to>
      <xdr:col>15</xdr:col>
      <xdr:colOff>505239</xdr:colOff>
      <xdr:row>21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171450</xdr:rowOff>
    </xdr:from>
    <xdr:to>
      <xdr:col>13</xdr:col>
      <xdr:colOff>128587</xdr:colOff>
      <xdr:row>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0</xdr:row>
      <xdr:rowOff>171450</xdr:rowOff>
    </xdr:from>
    <xdr:to>
      <xdr:col>21</xdr:col>
      <xdr:colOff>23812</xdr:colOff>
      <xdr:row>12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404812</xdr:colOff>
      <xdr:row>13</xdr:row>
      <xdr:rowOff>47625</xdr:rowOff>
    </xdr:from>
    <xdr:to>
      <xdr:col>13</xdr:col>
      <xdr:colOff>100012</xdr:colOff>
      <xdr:row>25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13</xdr:row>
      <xdr:rowOff>9525</xdr:rowOff>
    </xdr:from>
    <xdr:to>
      <xdr:col>21</xdr:col>
      <xdr:colOff>33337</xdr:colOff>
      <xdr:row>25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376237</xdr:colOff>
      <xdr:row>26</xdr:row>
      <xdr:rowOff>161925</xdr:rowOff>
    </xdr:from>
    <xdr:to>
      <xdr:col>13</xdr:col>
      <xdr:colOff>71437</xdr:colOff>
      <xdr:row>41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309562</xdr:colOff>
      <xdr:row>26</xdr:row>
      <xdr:rowOff>171450</xdr:rowOff>
    </xdr:from>
    <xdr:to>
      <xdr:col>21</xdr:col>
      <xdr:colOff>4762</xdr:colOff>
      <xdr:row>41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B7" sqref="B7"/>
    </sheetView>
  </sheetViews>
  <sheetFormatPr defaultRowHeight="15" x14ac:dyDescent="0.25"/>
  <cols>
    <col min="6" max="6" width="11.7109375" customWidth="1"/>
  </cols>
  <sheetData>
    <row r="1" spans="1:4" x14ac:dyDescent="0.25">
      <c r="A1" t="s">
        <v>0</v>
      </c>
      <c r="B1">
        <v>32</v>
      </c>
      <c r="C1">
        <v>37</v>
      </c>
      <c r="D1">
        <v>40.5</v>
      </c>
    </row>
    <row r="2" spans="1:4" x14ac:dyDescent="0.25">
      <c r="A2" t="s">
        <v>1</v>
      </c>
      <c r="B2">
        <v>67989</v>
      </c>
      <c r="C2">
        <v>52977</v>
      </c>
      <c r="D2">
        <v>45313</v>
      </c>
    </row>
    <row r="3" spans="1:4" x14ac:dyDescent="0.25">
      <c r="B3">
        <f>95.61*B1^2 - 9599.5*B1 + 277268</f>
        <v>67988.640000000014</v>
      </c>
      <c r="C3">
        <f t="shared" ref="C3:D3" si="0">95.61*C1^2 - 9599.5*C1 + 277268</f>
        <v>52976.59</v>
      </c>
      <c r="D3">
        <f t="shared" si="0"/>
        <v>45312.552499999991</v>
      </c>
    </row>
    <row r="4" spans="1:4" x14ac:dyDescent="0.25">
      <c r="A4" t="s">
        <v>4</v>
      </c>
      <c r="B4">
        <f>(B2-B3)/B2*100</f>
        <v>5.2949741867953655E-4</v>
      </c>
      <c r="C4">
        <f t="shared" ref="C4:D4" si="1">(C2-C3)/C2*100</f>
        <v>7.7392075807141292E-4</v>
      </c>
      <c r="D4">
        <f t="shared" si="1"/>
        <v>9.8757530953437912E-4</v>
      </c>
    </row>
    <row r="5" spans="1:4" x14ac:dyDescent="0.25">
      <c r="A5" t="s">
        <v>2</v>
      </c>
      <c r="B5">
        <v>36.270000000000003</v>
      </c>
      <c r="C5">
        <v>36.270000000000003</v>
      </c>
      <c r="D5">
        <v>36.270000000000003</v>
      </c>
    </row>
    <row r="6" spans="1:4" x14ac:dyDescent="0.25">
      <c r="A6" t="s">
        <v>3</v>
      </c>
      <c r="B6">
        <f>B2/B5</f>
        <v>1874.5244003308517</v>
      </c>
      <c r="C6">
        <f t="shared" ref="C6" si="2">C2/C5</f>
        <v>1460.6286186931347</v>
      </c>
      <c r="D6">
        <f>D2/D5</f>
        <v>1249.3245106148331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F8" sqref="F8"/>
    </sheetView>
  </sheetViews>
  <sheetFormatPr defaultRowHeight="15" x14ac:dyDescent="0.25"/>
  <cols>
    <col min="1" max="1" width="9.28515625" customWidth="1"/>
    <col min="2" max="9" width="20.85546875" customWidth="1"/>
    <col min="10" max="12" width="19.42578125" customWidth="1"/>
    <col min="13" max="17" width="20.140625" customWidth="1"/>
    <col min="18" max="18" width="19" customWidth="1"/>
  </cols>
  <sheetData>
    <row r="1" spans="1:18" ht="21" thickBot="1" x14ac:dyDescent="0.35">
      <c r="A1" s="1"/>
      <c r="B1" s="1"/>
      <c r="C1" s="1"/>
      <c r="D1" s="1"/>
      <c r="E1" s="1"/>
      <c r="F1" s="1"/>
      <c r="G1" s="38" t="s">
        <v>8</v>
      </c>
      <c r="H1" s="39"/>
      <c r="I1" s="39"/>
      <c r="J1" s="39"/>
      <c r="K1" s="39"/>
      <c r="L1" s="39"/>
      <c r="M1" s="39"/>
      <c r="N1" s="33"/>
      <c r="O1" s="33"/>
      <c r="P1" s="33"/>
      <c r="Q1" s="33"/>
    </row>
    <row r="2" spans="1:18" ht="21" thickBot="1" x14ac:dyDescent="0.35">
      <c r="A2" s="2"/>
      <c r="B2" s="3" t="s">
        <v>0</v>
      </c>
      <c r="C2" s="3">
        <v>15</v>
      </c>
      <c r="D2" s="3">
        <v>16</v>
      </c>
      <c r="E2" s="3">
        <v>17</v>
      </c>
      <c r="F2" s="3">
        <v>18</v>
      </c>
      <c r="G2" s="3">
        <v>19</v>
      </c>
      <c r="H2" s="3">
        <v>20</v>
      </c>
      <c r="I2" s="3">
        <v>21</v>
      </c>
      <c r="J2" s="3">
        <v>22</v>
      </c>
      <c r="K2" s="3">
        <v>23</v>
      </c>
      <c r="L2" s="3">
        <v>24</v>
      </c>
      <c r="M2" s="3">
        <v>25</v>
      </c>
      <c r="N2" s="3">
        <v>26</v>
      </c>
      <c r="O2" s="3">
        <v>27</v>
      </c>
      <c r="P2" s="3">
        <v>28</v>
      </c>
      <c r="Q2" s="3">
        <v>29</v>
      </c>
      <c r="R2" s="3">
        <v>30</v>
      </c>
    </row>
    <row r="3" spans="1:18" ht="20.25" x14ac:dyDescent="0.3">
      <c r="A3" s="34">
        <v>1</v>
      </c>
      <c r="B3" s="5" t="s">
        <v>7</v>
      </c>
      <c r="C3" s="5"/>
      <c r="D3" s="5"/>
      <c r="E3" s="5"/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20.25" x14ac:dyDescent="0.3">
      <c r="A4" s="35"/>
      <c r="B4" s="18" t="s">
        <v>16</v>
      </c>
      <c r="C4" s="18"/>
      <c r="D4" s="18"/>
      <c r="E4" s="18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20.25" x14ac:dyDescent="0.3">
      <c r="A5" s="36"/>
      <c r="B5" s="15" t="s">
        <v>19</v>
      </c>
      <c r="C5" s="15"/>
      <c r="D5" s="15"/>
      <c r="E5" s="15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20.25" x14ac:dyDescent="0.3">
      <c r="A6" s="36"/>
      <c r="B6" s="8" t="s">
        <v>6</v>
      </c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thickBot="1" x14ac:dyDescent="0.35">
      <c r="A7" s="37"/>
      <c r="B7" s="10" t="s">
        <v>9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</sheetData>
  <mergeCells count="2">
    <mergeCell ref="A3:A7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Normal="100" workbookViewId="0">
      <selection activeCell="E6" sqref="E6"/>
    </sheetView>
  </sheetViews>
  <sheetFormatPr defaultRowHeight="15" x14ac:dyDescent="0.25"/>
  <cols>
    <col min="2" max="2" width="13.42578125" customWidth="1"/>
    <col min="3" max="3" width="22" customWidth="1"/>
    <col min="4" max="5" width="20.5703125" customWidth="1"/>
    <col min="23" max="23" width="12.42578125" customWidth="1"/>
  </cols>
  <sheetData>
    <row r="1" spans="1:5" ht="21" thickBot="1" x14ac:dyDescent="0.35">
      <c r="A1" s="1"/>
      <c r="B1" s="1"/>
      <c r="C1" s="1"/>
      <c r="D1" s="1"/>
      <c r="E1" s="1"/>
    </row>
    <row r="2" spans="1:5" ht="21" thickBot="1" x14ac:dyDescent="0.35">
      <c r="A2" s="1"/>
      <c r="B2" s="1"/>
      <c r="C2" s="40" t="s">
        <v>8</v>
      </c>
      <c r="D2" s="41"/>
      <c r="E2" s="42"/>
    </row>
    <row r="3" spans="1:5" ht="21" thickBot="1" x14ac:dyDescent="0.35">
      <c r="A3" s="2"/>
      <c r="B3" s="3" t="s">
        <v>0</v>
      </c>
      <c r="C3" s="3">
        <v>20</v>
      </c>
      <c r="D3" s="3">
        <v>30</v>
      </c>
      <c r="E3" s="4">
        <v>40</v>
      </c>
    </row>
    <row r="4" spans="1:5" ht="20.25" x14ac:dyDescent="0.3">
      <c r="A4" s="34">
        <v>1</v>
      </c>
      <c r="B4" s="5" t="s">
        <v>7</v>
      </c>
      <c r="C4" s="6">
        <v>269560.5</v>
      </c>
      <c r="D4" s="6">
        <v>110932.5</v>
      </c>
      <c r="E4" s="7">
        <v>64987</v>
      </c>
    </row>
    <row r="5" spans="1:5" ht="20.25" x14ac:dyDescent="0.3">
      <c r="A5" s="35"/>
      <c r="B5" s="18" t="s">
        <v>16</v>
      </c>
      <c r="C5" s="19">
        <f>563.41*(C3^2)-44033*C3+924864</f>
        <v>269568</v>
      </c>
      <c r="D5" s="19">
        <f>563.41*(D3^2)-44033*D3+924864</f>
        <v>110943</v>
      </c>
      <c r="E5" s="19">
        <f>563.41*(E3^2)-44033*E3+924864</f>
        <v>65000</v>
      </c>
    </row>
    <row r="6" spans="1:5" ht="20.25" x14ac:dyDescent="0.3">
      <c r="A6" s="36"/>
      <c r="B6" s="15" t="s">
        <v>19</v>
      </c>
      <c r="C6" s="16">
        <f>(C4-C5)/C4*100</f>
        <v>-2.7823067548843395E-3</v>
      </c>
      <c r="D6" s="16">
        <f t="shared" ref="D6:E6" si="0">(D4-D5)/D4*100</f>
        <v>-9.4652153336488402E-3</v>
      </c>
      <c r="E6" s="16">
        <f t="shared" si="0"/>
        <v>-2.0004000800160033E-2</v>
      </c>
    </row>
    <row r="7" spans="1:5" ht="20.25" x14ac:dyDescent="0.3">
      <c r="A7" s="36"/>
      <c r="B7" s="8" t="s">
        <v>6</v>
      </c>
      <c r="C7" s="9">
        <f>C5/C8</f>
        <v>7030.9859154929572</v>
      </c>
      <c r="D7" s="9">
        <f t="shared" ref="D7:E7" si="1">D5/D8</f>
        <v>2893.6619718309857</v>
      </c>
      <c r="E7" s="9">
        <f t="shared" si="1"/>
        <v>1695.3573291601458</v>
      </c>
    </row>
    <row r="8" spans="1:5" ht="21" thickBot="1" x14ac:dyDescent="0.35">
      <c r="A8" s="37"/>
      <c r="B8" s="10" t="s">
        <v>9</v>
      </c>
      <c r="C8" s="11">
        <v>38.340000000000003</v>
      </c>
      <c r="D8" s="11">
        <v>38.340000000000003</v>
      </c>
      <c r="E8" s="11">
        <v>38.340000000000003</v>
      </c>
    </row>
    <row r="9" spans="1:5" ht="20.25" x14ac:dyDescent="0.3">
      <c r="A9" s="43">
        <v>2</v>
      </c>
      <c r="B9" s="12" t="s">
        <v>10</v>
      </c>
      <c r="C9" s="13">
        <v>146036</v>
      </c>
      <c r="D9" s="13">
        <v>84414</v>
      </c>
      <c r="E9" s="14">
        <v>51532.5</v>
      </c>
    </row>
    <row r="10" spans="1:5" ht="20.25" x14ac:dyDescent="0.3">
      <c r="A10" s="44"/>
      <c r="B10" s="18" t="s">
        <v>17</v>
      </c>
      <c r="C10" s="20">
        <f>143.7*(C3^2) - 13347*C3 + 355502</f>
        <v>146042</v>
      </c>
      <c r="D10" s="20">
        <f>143.7*(D3^2) - 13347*D3 + 355502</f>
        <v>84422</v>
      </c>
      <c r="E10" s="20">
        <f>143.7*(E3^2) - 13347*E3 + 355502</f>
        <v>51542</v>
      </c>
    </row>
    <row r="11" spans="1:5" ht="20.25" x14ac:dyDescent="0.3">
      <c r="A11" s="45"/>
      <c r="B11" s="15" t="s">
        <v>19</v>
      </c>
      <c r="C11" s="17">
        <f>(C9-C10)/C9*100</f>
        <v>-4.1085759675696405E-3</v>
      </c>
      <c r="D11" s="17">
        <f t="shared" ref="D11:E11" si="2">(D9-D10)/D9*100</f>
        <v>-9.4771009548179214E-3</v>
      </c>
      <c r="E11" s="17">
        <f t="shared" si="2"/>
        <v>-1.8434968223936352E-2</v>
      </c>
    </row>
    <row r="12" spans="1:5" ht="20.25" x14ac:dyDescent="0.3">
      <c r="A12" s="45"/>
      <c r="B12" s="8" t="s">
        <v>11</v>
      </c>
      <c r="C12" s="9">
        <f>C9/C13</f>
        <v>7058.2890285161911</v>
      </c>
      <c r="D12" s="9">
        <f>D9/D13</f>
        <v>4079.9420009666501</v>
      </c>
      <c r="E12" s="9">
        <f>E9/E13</f>
        <v>2490.6959884001931</v>
      </c>
    </row>
    <row r="13" spans="1:5" ht="21" thickBot="1" x14ac:dyDescent="0.35">
      <c r="A13" s="46"/>
      <c r="B13" s="10" t="s">
        <v>12</v>
      </c>
      <c r="C13" s="11">
        <v>20.69</v>
      </c>
      <c r="D13" s="11">
        <v>20.69</v>
      </c>
      <c r="E13" s="11">
        <v>20.69</v>
      </c>
    </row>
    <row r="14" spans="1:5" ht="20.25" x14ac:dyDescent="0.3">
      <c r="A14" s="47">
        <v>3</v>
      </c>
      <c r="B14" s="12" t="s">
        <v>13</v>
      </c>
      <c r="C14" s="13">
        <v>124409</v>
      </c>
      <c r="D14" s="13">
        <v>50604.5</v>
      </c>
      <c r="E14" s="14">
        <v>40579</v>
      </c>
    </row>
    <row r="15" spans="1:5" ht="20.25" x14ac:dyDescent="0.3">
      <c r="A15" s="48"/>
      <c r="B15" s="18" t="s">
        <v>18</v>
      </c>
      <c r="C15" s="19">
        <f>318.9*(C3^2) - 23325*C3 + 463355</f>
        <v>124415</v>
      </c>
      <c r="D15" s="19">
        <f>318.9*(D3^2) - 23325*D3 + 463355</f>
        <v>50615</v>
      </c>
      <c r="E15" s="19">
        <f>318.9*(E3^2) - 23325*E3 + 463355</f>
        <v>40594.999999999942</v>
      </c>
    </row>
    <row r="16" spans="1:5" ht="20.25" x14ac:dyDescent="0.3">
      <c r="A16" s="49"/>
      <c r="B16" s="15" t="s">
        <v>19</v>
      </c>
      <c r="C16" s="17">
        <f>(C14-C15)/C14*100</f>
        <v>-4.8228022088434115E-3</v>
      </c>
      <c r="D16" s="17">
        <f t="shared" ref="D16:E16" si="3">(D14-D15)/D14*100</f>
        <v>-2.0749142862788884E-2</v>
      </c>
      <c r="E16" s="17">
        <f t="shared" si="3"/>
        <v>-3.9429261440503197E-2</v>
      </c>
    </row>
    <row r="17" spans="1:5" ht="20.25" x14ac:dyDescent="0.3">
      <c r="A17" s="49"/>
      <c r="B17" s="8" t="s">
        <v>14</v>
      </c>
      <c r="C17" s="9">
        <f>C14/C18</f>
        <v>9592.0585967617571</v>
      </c>
      <c r="D17" s="9">
        <f>D14/D18</f>
        <v>3901.6576715497299</v>
      </c>
      <c r="E17" s="9">
        <f>E14/E18</f>
        <v>3128.681572860447</v>
      </c>
    </row>
    <row r="18" spans="1:5" ht="21" thickBot="1" x14ac:dyDescent="0.35">
      <c r="A18" s="50"/>
      <c r="B18" s="10" t="s">
        <v>15</v>
      </c>
      <c r="C18" s="11">
        <v>12.97</v>
      </c>
      <c r="D18" s="11">
        <v>12.97</v>
      </c>
      <c r="E18" s="11">
        <v>12.97</v>
      </c>
    </row>
    <row r="23" spans="1:5" x14ac:dyDescent="0.25">
      <c r="A23" t="s">
        <v>23</v>
      </c>
      <c r="B23" s="21" t="s">
        <v>20</v>
      </c>
      <c r="C23" s="21">
        <f>14.695*26^2 - 1148.5*26 + 24123</f>
        <v>4195.82</v>
      </c>
    </row>
    <row r="24" spans="1:5" x14ac:dyDescent="0.25">
      <c r="B24" s="21" t="s">
        <v>21</v>
      </c>
      <c r="C24" s="21">
        <f>21853/4.7</f>
        <v>4649.5744680851058</v>
      </c>
      <c r="D24">
        <f>(C23-C24)/C23*100</f>
        <v>-10.814440754968185</v>
      </c>
    </row>
    <row r="26" spans="1:5" x14ac:dyDescent="0.25">
      <c r="A26" t="s">
        <v>23</v>
      </c>
      <c r="B26" s="22" t="s">
        <v>20</v>
      </c>
      <c r="C26" s="22">
        <f>6.9455*26^2 - 645.11*26 + 17182</f>
        <v>5104.2979999999989</v>
      </c>
    </row>
    <row r="27" spans="1:5" x14ac:dyDescent="0.25">
      <c r="B27" s="22" t="s">
        <v>21</v>
      </c>
      <c r="C27" s="22">
        <f>21853/4.7</f>
        <v>4649.5744680851058</v>
      </c>
    </row>
    <row r="29" spans="1:5" x14ac:dyDescent="0.25">
      <c r="A29" t="s">
        <v>23</v>
      </c>
      <c r="B29" s="23" t="s">
        <v>20</v>
      </c>
      <c r="C29" s="23">
        <f>24.587*26^2 - 1798.4*26 + 35725</f>
        <v>5587.4119999999966</v>
      </c>
    </row>
    <row r="30" spans="1:5" x14ac:dyDescent="0.25">
      <c r="B30" s="23" t="s">
        <v>21</v>
      </c>
      <c r="C30" s="23">
        <f>21853/4.7</f>
        <v>4649.5744680851058</v>
      </c>
    </row>
    <row r="35" spans="1:4" x14ac:dyDescent="0.25">
      <c r="A35" t="s">
        <v>23</v>
      </c>
      <c r="B35" s="21" t="s">
        <v>20</v>
      </c>
      <c r="C35" s="21">
        <f>14.695*26^2 - 1148.5*26 + 24123</f>
        <v>4195.82</v>
      </c>
    </row>
    <row r="36" spans="1:4" x14ac:dyDescent="0.25">
      <c r="B36" s="21" t="s">
        <v>21</v>
      </c>
      <c r="C36" s="21">
        <f>69578/17.5</f>
        <v>3975.8857142857141</v>
      </c>
      <c r="D36">
        <f>(C35-C36)/C35*100</f>
        <v>5.2417473989419374</v>
      </c>
    </row>
    <row r="38" spans="1:4" x14ac:dyDescent="0.25">
      <c r="A38" t="s">
        <v>5</v>
      </c>
      <c r="B38" s="21" t="s">
        <v>20</v>
      </c>
      <c r="C38" s="21">
        <f>14.695*30^2 - 1148.5*30 + 24123</f>
        <v>2893.5</v>
      </c>
    </row>
    <row r="39" spans="1:4" x14ac:dyDescent="0.25">
      <c r="B39" s="21" t="s">
        <v>21</v>
      </c>
      <c r="C39" s="21">
        <f>51013/17.5</f>
        <v>2915.0285714285715</v>
      </c>
      <c r="D39">
        <f>(C38-C39)/C38*100</f>
        <v>-0.74403219037744828</v>
      </c>
    </row>
    <row r="41" spans="1:4" x14ac:dyDescent="0.25">
      <c r="A41" t="s">
        <v>22</v>
      </c>
      <c r="B41" s="21" t="s">
        <v>20</v>
      </c>
      <c r="C41" s="21">
        <f>14.695*11^2 - 1148.5*11 + 24123</f>
        <v>13267.594999999999</v>
      </c>
    </row>
    <row r="42" spans="1:4" x14ac:dyDescent="0.25">
      <c r="B42" s="21" t="s">
        <v>21</v>
      </c>
      <c r="C42" s="21">
        <f>416137/17.5</f>
        <v>23779.257142857143</v>
      </c>
      <c r="D42">
        <f>(C41-C42)/C41*100</f>
        <v>-79.22809026697864</v>
      </c>
    </row>
    <row r="45" spans="1:4" x14ac:dyDescent="0.25">
      <c r="A45" t="s">
        <v>0</v>
      </c>
      <c r="B45">
        <v>24</v>
      </c>
    </row>
    <row r="46" spans="1:4" x14ac:dyDescent="0.25">
      <c r="A46" t="s">
        <v>24</v>
      </c>
      <c r="B46">
        <v>226425</v>
      </c>
    </row>
    <row r="47" spans="1:4" x14ac:dyDescent="0.25">
      <c r="A47" t="s">
        <v>25</v>
      </c>
      <c r="B47">
        <f>B46/(14.695*B45^2 - 1148.5*B45 + 24123)</f>
        <v>45.074771266811595</v>
      </c>
    </row>
  </sheetData>
  <mergeCells count="4">
    <mergeCell ref="C2:E2"/>
    <mergeCell ref="A4:A8"/>
    <mergeCell ref="A9:A13"/>
    <mergeCell ref="A14:A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D17" sqref="D17"/>
    </sheetView>
  </sheetViews>
  <sheetFormatPr defaultRowHeight="15" x14ac:dyDescent="0.25"/>
  <cols>
    <col min="2" max="8" width="15.28515625" customWidth="1"/>
  </cols>
  <sheetData>
    <row r="1" spans="2:7" ht="23.25" customHeight="1" x14ac:dyDescent="0.35">
      <c r="B1" s="26"/>
      <c r="C1" s="51" t="s">
        <v>29</v>
      </c>
      <c r="D1" s="51"/>
      <c r="E1" s="51"/>
      <c r="F1" s="51"/>
      <c r="G1" s="52"/>
    </row>
    <row r="2" spans="2:7" ht="21" x14ac:dyDescent="0.35">
      <c r="B2" s="27"/>
      <c r="C2" s="24">
        <v>20</v>
      </c>
      <c r="D2" s="24">
        <v>21</v>
      </c>
      <c r="E2" s="24">
        <v>60</v>
      </c>
      <c r="F2" s="24">
        <v>61</v>
      </c>
      <c r="G2" s="28">
        <v>180</v>
      </c>
    </row>
    <row r="3" spans="2:7" ht="21" x14ac:dyDescent="0.35">
      <c r="B3" s="29" t="s">
        <v>26</v>
      </c>
      <c r="C3" s="25">
        <v>50.3</v>
      </c>
      <c r="D3" s="25">
        <v>63.7</v>
      </c>
      <c r="E3" s="25">
        <v>52.98</v>
      </c>
      <c r="F3" s="25">
        <v>65.599999999999994</v>
      </c>
      <c r="G3" s="30">
        <v>79</v>
      </c>
    </row>
    <row r="4" spans="2:7" ht="21" x14ac:dyDescent="0.35">
      <c r="B4" s="29" t="s">
        <v>27</v>
      </c>
      <c r="C4" s="25">
        <v>52.8</v>
      </c>
      <c r="D4" s="25">
        <v>60.32</v>
      </c>
      <c r="E4" s="25">
        <v>63.45</v>
      </c>
      <c r="F4" s="25">
        <v>73.28</v>
      </c>
      <c r="G4" s="30">
        <v>66.66</v>
      </c>
    </row>
    <row r="5" spans="2:7" ht="21.75" thickBot="1" x14ac:dyDescent="0.4">
      <c r="B5" s="31" t="s">
        <v>28</v>
      </c>
      <c r="C5" s="32">
        <f>(C3-C4)/C3*100</f>
        <v>-4.9701789264413518</v>
      </c>
      <c r="D5" s="32">
        <f t="shared" ref="D5:G5" si="0">(D3-D4)/D3*100</f>
        <v>5.306122448979596</v>
      </c>
      <c r="E5" s="32">
        <f t="shared" si="0"/>
        <v>-19.762174405436024</v>
      </c>
      <c r="F5" s="32">
        <f t="shared" si="0"/>
        <v>-11.707317073170744</v>
      </c>
      <c r="G5" s="32">
        <f t="shared" si="0"/>
        <v>15.620253164556965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 c Кафедры</vt:lpstr>
      <vt:lpstr>Новый алг</vt:lpstr>
      <vt:lpstr>Тест рассады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2021-03-24T04:41:16Z</dcterms:modified>
</cp:coreProperties>
</file>