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Лист c Кафедры" sheetId="1" r:id="rId1"/>
    <sheet name="Новый алг" sheetId="4" r:id="rId2"/>
    <sheet name="Тест рассады" sheetId="2" r:id="rId3"/>
    <sheet name="Sheet1" sheetId="3" r:id="rId4"/>
  </sheets>
  <calcPr calcId="152511"/>
</workbook>
</file>

<file path=xl/calcChain.xml><?xml version="1.0" encoding="utf-8"?>
<calcChain xmlns="http://schemas.openxmlformats.org/spreadsheetml/2006/main">
  <c r="F18" i="4" l="1"/>
  <c r="G18" i="4" s="1"/>
  <c r="F22" i="4"/>
  <c r="G22" i="4" s="1"/>
  <c r="F26" i="4"/>
  <c r="G26" i="4" s="1"/>
  <c r="F30" i="4"/>
  <c r="G30" i="4" s="1"/>
  <c r="F34" i="4"/>
  <c r="G34" i="4" s="1"/>
  <c r="E16" i="4"/>
  <c r="F16" i="4" s="1"/>
  <c r="G16" i="4" s="1"/>
  <c r="E17" i="4"/>
  <c r="F17" i="4" s="1"/>
  <c r="G17" i="4" s="1"/>
  <c r="E18" i="4"/>
  <c r="E19" i="4"/>
  <c r="F19" i="4" s="1"/>
  <c r="G19" i="4" s="1"/>
  <c r="E20" i="4"/>
  <c r="F20" i="4" s="1"/>
  <c r="G20" i="4" s="1"/>
  <c r="E21" i="4"/>
  <c r="F21" i="4" s="1"/>
  <c r="G21" i="4" s="1"/>
  <c r="E22" i="4"/>
  <c r="E23" i="4"/>
  <c r="F23" i="4" s="1"/>
  <c r="G23" i="4" s="1"/>
  <c r="E24" i="4"/>
  <c r="F24" i="4" s="1"/>
  <c r="G24" i="4" s="1"/>
  <c r="E25" i="4"/>
  <c r="F25" i="4" s="1"/>
  <c r="G25" i="4" s="1"/>
  <c r="E26" i="4"/>
  <c r="E27" i="4"/>
  <c r="F27" i="4" s="1"/>
  <c r="G27" i="4" s="1"/>
  <c r="E28" i="4"/>
  <c r="F28" i="4" s="1"/>
  <c r="G28" i="4" s="1"/>
  <c r="E29" i="4"/>
  <c r="F29" i="4" s="1"/>
  <c r="G29" i="4" s="1"/>
  <c r="E30" i="4"/>
  <c r="E31" i="4"/>
  <c r="F31" i="4" s="1"/>
  <c r="G31" i="4" s="1"/>
  <c r="E32" i="4"/>
  <c r="F32" i="4" s="1"/>
  <c r="G32" i="4" s="1"/>
  <c r="E33" i="4"/>
  <c r="F33" i="4" s="1"/>
  <c r="G33" i="4" s="1"/>
  <c r="E34" i="4"/>
  <c r="E35" i="4"/>
  <c r="F35" i="4" s="1"/>
  <c r="G35" i="4" s="1"/>
  <c r="E15" i="4"/>
  <c r="F15" i="4" s="1"/>
  <c r="G15" i="4" s="1"/>
  <c r="C9" i="4"/>
  <c r="C10" i="4" s="1"/>
  <c r="C11" i="4" s="1"/>
  <c r="G11" i="4"/>
  <c r="K11" i="4"/>
  <c r="M11" i="4"/>
  <c r="D10" i="4"/>
  <c r="D11" i="4" s="1"/>
  <c r="E10" i="4"/>
  <c r="E11" i="4" s="1"/>
  <c r="F10" i="4"/>
  <c r="F11" i="4" s="1"/>
  <c r="G10" i="4"/>
  <c r="H10" i="4"/>
  <c r="H11" i="4" s="1"/>
  <c r="I10" i="4"/>
  <c r="I11" i="4" s="1"/>
  <c r="J10" i="4"/>
  <c r="J11" i="4" s="1"/>
  <c r="K10" i="4"/>
  <c r="L10" i="4"/>
  <c r="L11" i="4" s="1"/>
  <c r="M10" i="4"/>
  <c r="N10" i="4"/>
  <c r="N11" i="4" s="1"/>
  <c r="D9" i="4"/>
  <c r="E9" i="4"/>
  <c r="F9" i="4"/>
  <c r="G9" i="4"/>
  <c r="H9" i="4"/>
  <c r="I9" i="4"/>
  <c r="J9" i="4"/>
  <c r="K9" i="4"/>
  <c r="L9" i="4"/>
  <c r="M9" i="4"/>
  <c r="N9" i="4"/>
  <c r="D6" i="4"/>
  <c r="E6" i="4"/>
  <c r="F6" i="4"/>
  <c r="G6" i="4"/>
  <c r="H6" i="4"/>
  <c r="I6" i="4"/>
  <c r="J6" i="4"/>
  <c r="K6" i="4"/>
  <c r="L6" i="4"/>
  <c r="M6" i="4"/>
  <c r="N6" i="4"/>
  <c r="C6" i="4"/>
  <c r="D5" i="4"/>
  <c r="E5" i="4"/>
  <c r="F5" i="4"/>
  <c r="G5" i="4"/>
  <c r="H5" i="4"/>
  <c r="I5" i="4"/>
  <c r="J5" i="4"/>
  <c r="K5" i="4"/>
  <c r="L5" i="4"/>
  <c r="M5" i="4"/>
  <c r="N5" i="4"/>
  <c r="C5" i="4"/>
  <c r="D4" i="4"/>
  <c r="E4" i="4"/>
  <c r="F4" i="4"/>
  <c r="G4" i="4"/>
  <c r="H4" i="4"/>
  <c r="I4" i="4"/>
  <c r="J4" i="4"/>
  <c r="K4" i="4"/>
  <c r="L4" i="4"/>
  <c r="M4" i="4"/>
  <c r="N4" i="4"/>
  <c r="C4" i="4"/>
  <c r="D5" i="3" l="1"/>
  <c r="E5" i="3"/>
  <c r="F5" i="3"/>
  <c r="G5" i="3"/>
  <c r="C5" i="3"/>
  <c r="B47" i="2" l="1"/>
  <c r="D7" i="2"/>
  <c r="E7" i="2"/>
  <c r="C7" i="2"/>
  <c r="D42" i="2"/>
  <c r="C42" i="2"/>
  <c r="C41" i="2"/>
  <c r="D39" i="2"/>
  <c r="C39" i="2"/>
  <c r="C38" i="2"/>
  <c r="D36" i="2"/>
  <c r="D24" i="2"/>
  <c r="C36" i="2"/>
  <c r="C35" i="2"/>
  <c r="C30" i="2"/>
  <c r="C29" i="2"/>
  <c r="C27" i="2"/>
  <c r="C26" i="2"/>
  <c r="C24" i="2"/>
  <c r="C23" i="2"/>
  <c r="D16" i="2"/>
  <c r="E16" i="2"/>
  <c r="C16" i="2"/>
  <c r="C11" i="2"/>
  <c r="D11" i="2"/>
  <c r="E11" i="2"/>
  <c r="D6" i="2"/>
  <c r="E6" i="2"/>
  <c r="C6" i="2"/>
  <c r="D15" i="2"/>
  <c r="E15" i="2"/>
  <c r="C15" i="2"/>
  <c r="D10" i="2"/>
  <c r="E10" i="2"/>
  <c r="C10" i="2"/>
  <c r="D5" i="2"/>
  <c r="E5" i="2"/>
  <c r="C5" i="2"/>
  <c r="D17" i="2" l="1"/>
  <c r="E17" i="2"/>
  <c r="C17" i="2"/>
  <c r="D12" i="2"/>
  <c r="E12" i="2"/>
  <c r="C12" i="2"/>
  <c r="D6" i="1" l="1"/>
  <c r="C4" i="1" l="1"/>
  <c r="D4" i="1"/>
  <c r="B4" i="1"/>
  <c r="C3" i="1"/>
  <c r="D3" i="1"/>
  <c r="B3" i="1"/>
  <c r="C6" i="1"/>
  <c r="B6" i="1"/>
</calcChain>
</file>

<file path=xl/sharedStrings.xml><?xml version="1.0" encoding="utf-8"?>
<sst xmlns="http://schemas.openxmlformats.org/spreadsheetml/2006/main" count="61" uniqueCount="42">
  <si>
    <t>h</t>
  </si>
  <si>
    <t>S</t>
  </si>
  <si>
    <t>St</t>
  </si>
  <si>
    <t>k</t>
  </si>
  <si>
    <t>drel</t>
  </si>
  <si>
    <t>30cm</t>
  </si>
  <si>
    <t>k1</t>
  </si>
  <si>
    <t>Sprog1</t>
  </si>
  <si>
    <t>Высота камеры от растения</t>
  </si>
  <si>
    <t>Seasy1</t>
  </si>
  <si>
    <t>Sprog2</t>
  </si>
  <si>
    <t>k2</t>
  </si>
  <si>
    <t>Seasy2</t>
  </si>
  <si>
    <t>Sprog3</t>
  </si>
  <si>
    <t>k3</t>
  </si>
  <si>
    <t>Seasy3</t>
  </si>
  <si>
    <t>test1</t>
  </si>
  <si>
    <t>test2</t>
  </si>
  <si>
    <t>test3</t>
  </si>
  <si>
    <t>error</t>
  </si>
  <si>
    <t>formula h/k</t>
  </si>
  <si>
    <t xml:space="preserve">k </t>
  </si>
  <si>
    <t>11cm</t>
  </si>
  <si>
    <t>26cm</t>
  </si>
  <si>
    <t>Spx</t>
  </si>
  <si>
    <t>Scm</t>
  </si>
  <si>
    <t>S(easy)</t>
  </si>
  <si>
    <t>S(prog)</t>
  </si>
  <si>
    <t>Error</t>
  </si>
  <si>
    <t>№ Растения</t>
  </si>
  <si>
    <t>Программа</t>
  </si>
  <si>
    <t>Тест</t>
  </si>
  <si>
    <t>Ошибка</t>
  </si>
  <si>
    <t>коэфф</t>
  </si>
  <si>
    <t>Приложение</t>
  </si>
  <si>
    <t>№</t>
  </si>
  <si>
    <t>Программа, cm2</t>
  </si>
  <si>
    <t>Программа, %</t>
  </si>
  <si>
    <t>Коэффициент</t>
  </si>
  <si>
    <t>Ошибка, %</t>
  </si>
  <si>
    <t>Приложение EasyLeaf, cm2</t>
  </si>
  <si>
    <t>Расстояние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</si>
</sst>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1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5" borderId="12" xfId="0" applyFont="1" applyFill="1" applyBorder="1"/>
    <xf numFmtId="0" fontId="1" fillId="5" borderId="12" xfId="0" applyFont="1" applyFill="1" applyBorder="1"/>
    <xf numFmtId="0" fontId="1" fillId="5" borderId="13" xfId="0" applyFont="1" applyFill="1" applyBorder="1"/>
    <xf numFmtId="0" fontId="2" fillId="5" borderId="1" xfId="0" applyFont="1" applyFill="1" applyBorder="1"/>
    <xf numFmtId="0" fontId="1" fillId="5" borderId="1" xfId="0" applyFont="1" applyFill="1" applyBorder="1"/>
    <xf numFmtId="0" fontId="2" fillId="5" borderId="7" xfId="0" applyFont="1" applyFill="1" applyBorder="1"/>
    <xf numFmtId="0" fontId="1" fillId="5" borderId="7" xfId="0" applyFont="1" applyFill="1" applyBorder="1"/>
    <xf numFmtId="0" fontId="2" fillId="5" borderId="3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2" fillId="6" borderId="18" xfId="0" applyFont="1" applyFill="1" applyBorder="1"/>
    <xf numFmtId="0" fontId="1" fillId="6" borderId="18" xfId="0" applyFont="1" applyFill="1" applyBorder="1"/>
    <xf numFmtId="0" fontId="1" fillId="6" borderId="18" xfId="0" applyFont="1" applyFill="1" applyBorder="1" applyAlignment="1">
      <alignment wrapText="1"/>
    </xf>
    <xf numFmtId="0" fontId="2" fillId="7" borderId="18" xfId="0" applyFont="1" applyFill="1" applyBorder="1"/>
    <xf numFmtId="0" fontId="1" fillId="7" borderId="18" xfId="0" applyFont="1" applyFill="1" applyBorder="1"/>
    <xf numFmtId="0" fontId="1" fillId="7" borderId="18" xfId="0" applyFont="1" applyFill="1" applyBorder="1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0" borderId="1" xfId="0" applyFont="1" applyBorder="1"/>
    <xf numFmtId="0" fontId="3" fillId="8" borderId="1" xfId="0" applyFont="1" applyFill="1" applyBorder="1"/>
    <xf numFmtId="0" fontId="0" fillId="0" borderId="2" xfId="0" applyBorder="1"/>
    <xf numFmtId="0" fontId="3" fillId="0" borderId="5" xfId="0" applyFont="1" applyBorder="1"/>
    <xf numFmtId="0" fontId="4" fillId="0" borderId="19" xfId="0" applyFont="1" applyBorder="1"/>
    <xf numFmtId="0" fontId="4" fillId="8" borderId="5" xfId="0" applyFont="1" applyFill="1" applyBorder="1"/>
    <xf numFmtId="0" fontId="3" fillId="8" borderId="19" xfId="0" applyFont="1" applyFill="1" applyBorder="1"/>
    <xf numFmtId="0" fontId="4" fillId="9" borderId="6" xfId="0" applyFont="1" applyFill="1" applyBorder="1"/>
    <xf numFmtId="0" fontId="3" fillId="9" borderId="7" xfId="0" applyFont="1" applyFill="1" applyBorder="1"/>
    <xf numFmtId="0" fontId="2" fillId="5" borderId="13" xfId="0" applyFont="1" applyFill="1" applyBorder="1"/>
    <xf numFmtId="0" fontId="2" fillId="5" borderId="11" xfId="0" applyFont="1" applyFill="1" applyBorder="1"/>
    <xf numFmtId="0" fontId="2" fillId="5" borderId="22" xfId="0" applyFont="1" applyFill="1" applyBorder="1"/>
    <xf numFmtId="0" fontId="2" fillId="5" borderId="23" xfId="0" applyFont="1" applyFill="1" applyBorder="1"/>
    <xf numFmtId="0" fontId="2" fillId="5" borderId="24" xfId="0" applyFont="1" applyFill="1" applyBorder="1"/>
    <xf numFmtId="0" fontId="2" fillId="10" borderId="2" xfId="0" applyFont="1" applyFill="1" applyBorder="1"/>
    <xf numFmtId="0" fontId="2" fillId="10" borderId="3" xfId="0" applyFont="1" applyFill="1" applyBorder="1"/>
    <xf numFmtId="0" fontId="2" fillId="10" borderId="4" xfId="0" applyFont="1" applyFill="1" applyBorder="1"/>
    <xf numFmtId="0" fontId="1" fillId="0" borderId="15" xfId="0" applyFont="1" applyBorder="1"/>
    <xf numFmtId="11" fontId="0" fillId="0" borderId="0" xfId="0" applyNumberFormat="1"/>
    <xf numFmtId="11" fontId="0" fillId="0" borderId="0" xfId="0" applyNumberFormat="1" applyFont="1"/>
    <xf numFmtId="0" fontId="2" fillId="2" borderId="1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987572535787715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6.1058180227471566E-2"/>
                  <c:y val="2.259405074365704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'Лист c Кафедры'!$B$1:$D$1</c:f>
              <c:numCache>
                <c:formatCode>General</c:formatCode>
                <c:ptCount val="3"/>
                <c:pt idx="0">
                  <c:v>32</c:v>
                </c:pt>
                <c:pt idx="1">
                  <c:v>37</c:v>
                </c:pt>
                <c:pt idx="2">
                  <c:v>40.5</c:v>
                </c:pt>
              </c:numCache>
            </c:numRef>
          </c:xVal>
          <c:yVal>
            <c:numRef>
              <c:f>'Лист c Кафедры'!$B$2:$D$2</c:f>
              <c:numCache>
                <c:formatCode>General</c:formatCode>
                <c:ptCount val="3"/>
                <c:pt idx="0">
                  <c:v>67989</c:v>
                </c:pt>
                <c:pt idx="1">
                  <c:v>52977</c:v>
                </c:pt>
                <c:pt idx="2">
                  <c:v>45313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292376"/>
        <c:axId val="189293552"/>
      </c:scatterChart>
      <c:valAx>
        <c:axId val="189292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293552"/>
        <c:crosses val="autoZero"/>
        <c:crossBetween val="midCat"/>
      </c:valAx>
      <c:valAx>
        <c:axId val="18929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292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forward val="1"/>
            <c:backward val="1"/>
            <c:dispRSqr val="0"/>
            <c:dispEq val="1"/>
            <c:trendlineLbl>
              <c:layout>
                <c:manualLayout>
                  <c:x val="-6.1058180227471566E-2"/>
                  <c:y val="2.259405074365704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'Лист c Кафедры'!$B$1:$D$1</c:f>
              <c:numCache>
                <c:formatCode>General</c:formatCode>
                <c:ptCount val="3"/>
                <c:pt idx="0">
                  <c:v>32</c:v>
                </c:pt>
                <c:pt idx="1">
                  <c:v>37</c:v>
                </c:pt>
                <c:pt idx="2">
                  <c:v>40.5</c:v>
                </c:pt>
              </c:numCache>
            </c:numRef>
          </c:xVal>
          <c:yVal>
            <c:numRef>
              <c:f>'Лист c Кафедры'!$B$6:$D$6</c:f>
              <c:numCache>
                <c:formatCode>General</c:formatCode>
                <c:ptCount val="3"/>
                <c:pt idx="0">
                  <c:v>1874.5244003308517</c:v>
                </c:pt>
                <c:pt idx="1">
                  <c:v>1460.6286186931347</c:v>
                </c:pt>
                <c:pt idx="2">
                  <c:v>1249.3245106148331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7366800"/>
        <c:axId val="237367192"/>
      </c:scatterChart>
      <c:valAx>
        <c:axId val="237366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367192"/>
        <c:crosses val="autoZero"/>
        <c:crossBetween val="midCat"/>
      </c:valAx>
      <c:valAx>
        <c:axId val="237367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366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Отношение Высоты </a:t>
            </a:r>
            <a:r>
              <a:rPr lang="en-US"/>
              <a:t>(h) </a:t>
            </a:r>
            <a:r>
              <a:rPr lang="ru-RU"/>
              <a:t>к Площади </a:t>
            </a:r>
            <a:r>
              <a:rPr lang="en-US"/>
              <a:t>(Spx)</a:t>
            </a:r>
          </a:p>
        </c:rich>
      </c:tx>
      <c:layout>
        <c:manualLayout>
          <c:xMode val="edge"/>
          <c:yMode val="edge"/>
          <c:x val="0.15881233595800526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335866274016434"/>
          <c:y val="0.15319455380577429"/>
          <c:w val="0.83953018372703414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'Тест рассады'!$C$3:$E$3</c:f>
              <c:numCache>
                <c:formatCode>General</c:formatCode>
                <c:ptCount val="3"/>
                <c:pt idx="0">
                  <c:v>20</c:v>
                </c:pt>
                <c:pt idx="1">
                  <c:v>30</c:v>
                </c:pt>
                <c:pt idx="2">
                  <c:v>40</c:v>
                </c:pt>
              </c:numCache>
            </c:numRef>
          </c:xVal>
          <c:yVal>
            <c:numRef>
              <c:f>'Тест рассады'!$C$4:$E$4</c:f>
              <c:numCache>
                <c:formatCode>General</c:formatCode>
                <c:ptCount val="3"/>
                <c:pt idx="0">
                  <c:v>269560.5</c:v>
                </c:pt>
                <c:pt idx="1">
                  <c:v>110932.5</c:v>
                </c:pt>
                <c:pt idx="2">
                  <c:v>64987</c:v>
                </c:pt>
              </c:numCache>
            </c:numRef>
          </c:y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237367976"/>
        <c:axId val="237368368"/>
      </c:scatterChart>
      <c:valAx>
        <c:axId val="237367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368368"/>
        <c:crosses val="autoZero"/>
        <c:crossBetween val="midCat"/>
      </c:valAx>
      <c:valAx>
        <c:axId val="23736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367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25400" cap="flat" cmpd="sng" algn="ctr">
      <a:solidFill>
        <a:schemeClr val="accent3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Отношение коэфф (к) к Высоте (</a:t>
            </a:r>
            <a:r>
              <a:rPr lang="en-US"/>
              <a:t>h</a:t>
            </a:r>
            <a:r>
              <a:rPr lang="ru-RU"/>
              <a:t>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11774416637119678"/>
                  <c:y val="-6.4284776902887135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'Тест рассады'!$C$3:$E$3</c:f>
              <c:numCache>
                <c:formatCode>General</c:formatCode>
                <c:ptCount val="3"/>
                <c:pt idx="0">
                  <c:v>20</c:v>
                </c:pt>
                <c:pt idx="1">
                  <c:v>30</c:v>
                </c:pt>
                <c:pt idx="2">
                  <c:v>40</c:v>
                </c:pt>
              </c:numCache>
            </c:numRef>
          </c:xVal>
          <c:yVal>
            <c:numRef>
              <c:f>'Тест рассады'!$C$7:$E$7</c:f>
              <c:numCache>
                <c:formatCode>General</c:formatCode>
                <c:ptCount val="3"/>
                <c:pt idx="0">
                  <c:v>7030.9859154929572</c:v>
                </c:pt>
                <c:pt idx="1">
                  <c:v>2893.6619718309857</c:v>
                </c:pt>
                <c:pt idx="2">
                  <c:v>1695.3573291601458</c:v>
                </c:pt>
              </c:numCache>
            </c:numRef>
          </c:y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237369152"/>
        <c:axId val="237369544"/>
      </c:scatterChart>
      <c:valAx>
        <c:axId val="237369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369544"/>
        <c:crosses val="autoZero"/>
        <c:crossBetween val="midCat"/>
      </c:valAx>
      <c:valAx>
        <c:axId val="237369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369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25400" cap="flat" cmpd="sng" algn="ctr">
      <a:solidFill>
        <a:schemeClr val="accent3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Отношение Высоты </a:t>
            </a:r>
            <a:r>
              <a:rPr lang="en-US"/>
              <a:t>(h) </a:t>
            </a:r>
            <a:r>
              <a:rPr lang="ru-RU"/>
              <a:t>к Площади </a:t>
            </a:r>
            <a:r>
              <a:rPr lang="en-US"/>
              <a:t>(Spx)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'Тест рассады'!$C$3:$E$3</c:f>
              <c:numCache>
                <c:formatCode>General</c:formatCode>
                <c:ptCount val="3"/>
                <c:pt idx="0">
                  <c:v>20</c:v>
                </c:pt>
                <c:pt idx="1">
                  <c:v>30</c:v>
                </c:pt>
                <c:pt idx="2">
                  <c:v>40</c:v>
                </c:pt>
              </c:numCache>
            </c:numRef>
          </c:xVal>
          <c:yVal>
            <c:numRef>
              <c:f>'Тест рассады'!$C$9:$E$9</c:f>
              <c:numCache>
                <c:formatCode>General</c:formatCode>
                <c:ptCount val="3"/>
                <c:pt idx="0">
                  <c:v>146036</c:v>
                </c:pt>
                <c:pt idx="1">
                  <c:v>84414</c:v>
                </c:pt>
                <c:pt idx="2">
                  <c:v>51532.5</c:v>
                </c:pt>
              </c:numCache>
            </c:numRef>
          </c:y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237370328"/>
        <c:axId val="238505640"/>
      </c:scatterChart>
      <c:valAx>
        <c:axId val="237370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505640"/>
        <c:crosses val="autoZero"/>
        <c:crossBetween val="midCat"/>
      </c:valAx>
      <c:valAx>
        <c:axId val="238505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370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25400" cap="flat" cmpd="sng" algn="ctr">
      <a:solidFill>
        <a:schemeClr val="accent1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ru-RU" sz="1600" b="0" i="0" baseline="0">
                <a:effectLst/>
              </a:rPr>
              <a:t>Отношение коэфф (к) к Высоте (</a:t>
            </a:r>
            <a:r>
              <a:rPr lang="en-US" sz="1600" b="0" i="0" baseline="0">
                <a:effectLst/>
              </a:rPr>
              <a:t>h</a:t>
            </a:r>
            <a:r>
              <a:rPr lang="ru-RU" sz="1600" b="0" i="0" baseline="0">
                <a:effectLst/>
              </a:rPr>
              <a:t>)</a:t>
            </a:r>
            <a:endParaRPr lang="en-US" sz="16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'Тест рассады'!$C$3:$E$3</c:f>
              <c:numCache>
                <c:formatCode>General</c:formatCode>
                <c:ptCount val="3"/>
                <c:pt idx="0">
                  <c:v>20</c:v>
                </c:pt>
                <c:pt idx="1">
                  <c:v>30</c:v>
                </c:pt>
                <c:pt idx="2">
                  <c:v>40</c:v>
                </c:pt>
              </c:numCache>
            </c:numRef>
          </c:xVal>
          <c:yVal>
            <c:numRef>
              <c:f>'Тест рассады'!$C$12:$E$12</c:f>
              <c:numCache>
                <c:formatCode>General</c:formatCode>
                <c:ptCount val="3"/>
                <c:pt idx="0">
                  <c:v>7058.2890285161911</c:v>
                </c:pt>
                <c:pt idx="1">
                  <c:v>4079.9420009666501</c:v>
                </c:pt>
                <c:pt idx="2">
                  <c:v>2490.6959884001931</c:v>
                </c:pt>
              </c:numCache>
            </c:numRef>
          </c:y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238506424"/>
        <c:axId val="238506816"/>
      </c:scatterChart>
      <c:valAx>
        <c:axId val="238506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506816"/>
        <c:crosses val="autoZero"/>
        <c:crossBetween val="midCat"/>
      </c:valAx>
      <c:valAx>
        <c:axId val="23850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506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25400" cap="flat" cmpd="sng" algn="ctr">
      <a:solidFill>
        <a:schemeClr val="accent1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Отношение Высоты </a:t>
            </a:r>
            <a:r>
              <a:rPr lang="en-US"/>
              <a:t>(h) </a:t>
            </a:r>
            <a:r>
              <a:rPr lang="ru-RU"/>
              <a:t>к Площади </a:t>
            </a:r>
            <a:r>
              <a:rPr lang="en-US"/>
              <a:t>(Spx)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'Тест рассады'!$C$3:$E$3</c:f>
              <c:numCache>
                <c:formatCode>General</c:formatCode>
                <c:ptCount val="3"/>
                <c:pt idx="0">
                  <c:v>20</c:v>
                </c:pt>
                <c:pt idx="1">
                  <c:v>30</c:v>
                </c:pt>
                <c:pt idx="2">
                  <c:v>40</c:v>
                </c:pt>
              </c:numCache>
            </c:numRef>
          </c:xVal>
          <c:yVal>
            <c:numRef>
              <c:f>'Тест рассады'!$C$14:$E$14</c:f>
              <c:numCache>
                <c:formatCode>General</c:formatCode>
                <c:ptCount val="3"/>
                <c:pt idx="0">
                  <c:v>124409</c:v>
                </c:pt>
                <c:pt idx="1">
                  <c:v>50604.5</c:v>
                </c:pt>
                <c:pt idx="2">
                  <c:v>40579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8507600"/>
        <c:axId val="238507992"/>
      </c:scatterChart>
      <c:valAx>
        <c:axId val="238507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507992"/>
        <c:crosses val="autoZero"/>
        <c:crossBetween val="midCat"/>
      </c:valAx>
      <c:valAx>
        <c:axId val="238507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507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25400" cap="flat" cmpd="sng" algn="ctr">
      <a:solidFill>
        <a:schemeClr val="accent2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ru-RU" sz="1600" b="0" i="0" baseline="0">
                <a:effectLst/>
              </a:rPr>
              <a:t>Отношение коэфф (к) к Высоте (</a:t>
            </a:r>
            <a:r>
              <a:rPr lang="en-US" sz="1600" b="0" i="0" baseline="0">
                <a:effectLst/>
              </a:rPr>
              <a:t>h</a:t>
            </a:r>
            <a:r>
              <a:rPr lang="ru-RU" sz="1600" b="0" i="0" baseline="0">
                <a:effectLst/>
              </a:rPr>
              <a:t>)</a:t>
            </a:r>
            <a:endParaRPr lang="en-US" sz="16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'Тест рассады'!$C$3:$E$3</c:f>
              <c:numCache>
                <c:formatCode>General</c:formatCode>
                <c:ptCount val="3"/>
                <c:pt idx="0">
                  <c:v>20</c:v>
                </c:pt>
                <c:pt idx="1">
                  <c:v>30</c:v>
                </c:pt>
                <c:pt idx="2">
                  <c:v>40</c:v>
                </c:pt>
              </c:numCache>
            </c:numRef>
          </c:xVal>
          <c:yVal>
            <c:numRef>
              <c:f>'Тест рассады'!$C$17:$E$17</c:f>
              <c:numCache>
                <c:formatCode>General</c:formatCode>
                <c:ptCount val="3"/>
                <c:pt idx="0">
                  <c:v>9592.0585967617571</c:v>
                </c:pt>
                <c:pt idx="1">
                  <c:v>3901.6576715497299</c:v>
                </c:pt>
                <c:pt idx="2">
                  <c:v>3128.681572860447</c:v>
                </c:pt>
              </c:numCache>
            </c:numRef>
          </c:y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238508776"/>
        <c:axId val="238509168"/>
      </c:scatterChart>
      <c:valAx>
        <c:axId val="238508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509168"/>
        <c:crosses val="autoZero"/>
        <c:crossBetween val="midCat"/>
      </c:valAx>
      <c:valAx>
        <c:axId val="23850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508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25400" cap="flat" cmpd="sng" algn="ctr">
      <a:solidFill>
        <a:schemeClr val="accent2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86968</xdr:colOff>
      <xdr:row>8</xdr:row>
      <xdr:rowOff>90280</xdr:rowOff>
    </xdr:from>
    <xdr:to>
      <xdr:col>7</xdr:col>
      <xdr:colOff>368577</xdr:colOff>
      <xdr:row>22</xdr:row>
      <xdr:rowOff>166480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223631</xdr:colOff>
      <xdr:row>7</xdr:row>
      <xdr:rowOff>8283</xdr:rowOff>
    </xdr:from>
    <xdr:to>
      <xdr:col>15</xdr:col>
      <xdr:colOff>505239</xdr:colOff>
      <xdr:row>21</xdr:row>
      <xdr:rowOff>84483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428625</xdr:colOff>
      <xdr:row>0</xdr:row>
      <xdr:rowOff>171450</xdr:rowOff>
    </xdr:from>
    <xdr:to>
      <xdr:col>13</xdr:col>
      <xdr:colOff>128587</xdr:colOff>
      <xdr:row>12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342900</xdr:colOff>
      <xdr:row>0</xdr:row>
      <xdr:rowOff>171450</xdr:rowOff>
    </xdr:from>
    <xdr:to>
      <xdr:col>21</xdr:col>
      <xdr:colOff>23812</xdr:colOff>
      <xdr:row>12</xdr:row>
      <xdr:rowOff>95250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404812</xdr:colOff>
      <xdr:row>13</xdr:row>
      <xdr:rowOff>47625</xdr:rowOff>
    </xdr:from>
    <xdr:to>
      <xdr:col>13</xdr:col>
      <xdr:colOff>100012</xdr:colOff>
      <xdr:row>25</xdr:row>
      <xdr:rowOff>161925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338137</xdr:colOff>
      <xdr:row>13</xdr:row>
      <xdr:rowOff>9525</xdr:rowOff>
    </xdr:from>
    <xdr:to>
      <xdr:col>21</xdr:col>
      <xdr:colOff>33337</xdr:colOff>
      <xdr:row>25</xdr:row>
      <xdr:rowOff>123825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376237</xdr:colOff>
      <xdr:row>26</xdr:row>
      <xdr:rowOff>161925</xdr:rowOff>
    </xdr:from>
    <xdr:to>
      <xdr:col>13</xdr:col>
      <xdr:colOff>71437</xdr:colOff>
      <xdr:row>41</xdr:row>
      <xdr:rowOff>47625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309562</xdr:colOff>
      <xdr:row>26</xdr:row>
      <xdr:rowOff>171450</xdr:rowOff>
    </xdr:from>
    <xdr:to>
      <xdr:col>21</xdr:col>
      <xdr:colOff>4762</xdr:colOff>
      <xdr:row>41</xdr:row>
      <xdr:rowOff>57150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130" zoomScaleNormal="130" workbookViewId="0">
      <selection activeCell="F6" sqref="F6"/>
    </sheetView>
  </sheetViews>
  <sheetFormatPr defaultRowHeight="15" x14ac:dyDescent="0.25"/>
  <cols>
    <col min="6" max="6" width="11.7109375" customWidth="1"/>
  </cols>
  <sheetData>
    <row r="1" spans="1:4" x14ac:dyDescent="0.25">
      <c r="A1" t="s">
        <v>0</v>
      </c>
      <c r="B1">
        <v>32</v>
      </c>
      <c r="C1">
        <v>37</v>
      </c>
      <c r="D1">
        <v>40.5</v>
      </c>
    </row>
    <row r="2" spans="1:4" x14ac:dyDescent="0.25">
      <c r="A2" t="s">
        <v>1</v>
      </c>
      <c r="B2">
        <v>67989</v>
      </c>
      <c r="C2">
        <v>52977</v>
      </c>
      <c r="D2">
        <v>45313</v>
      </c>
    </row>
    <row r="3" spans="1:4" x14ac:dyDescent="0.25">
      <c r="B3">
        <f>95.61*B1^2 - 9599.5*B1 + 277268</f>
        <v>67988.640000000014</v>
      </c>
      <c r="C3">
        <f t="shared" ref="C3:D3" si="0">95.61*C1^2 - 9599.5*C1 + 277268</f>
        <v>52976.59</v>
      </c>
      <c r="D3">
        <f t="shared" si="0"/>
        <v>45312.552499999991</v>
      </c>
    </row>
    <row r="4" spans="1:4" x14ac:dyDescent="0.25">
      <c r="A4" t="s">
        <v>4</v>
      </c>
      <c r="B4">
        <f>(B2-B3)/B2*100</f>
        <v>5.2949741867953655E-4</v>
      </c>
      <c r="C4">
        <f t="shared" ref="C4:D4" si="1">(C2-C3)/C2*100</f>
        <v>7.7392075807141292E-4</v>
      </c>
      <c r="D4">
        <f t="shared" si="1"/>
        <v>9.8757530953437912E-4</v>
      </c>
    </row>
    <row r="5" spans="1:4" x14ac:dyDescent="0.25">
      <c r="A5" t="s">
        <v>2</v>
      </c>
      <c r="B5">
        <v>36.270000000000003</v>
      </c>
      <c r="C5">
        <v>36.270000000000003</v>
      </c>
      <c r="D5">
        <v>36.270000000000003</v>
      </c>
    </row>
    <row r="6" spans="1:4" x14ac:dyDescent="0.25">
      <c r="A6" t="s">
        <v>3</v>
      </c>
      <c r="B6">
        <f>B2/B5</f>
        <v>1874.5244003308517</v>
      </c>
      <c r="C6">
        <f t="shared" ref="C6" si="2">C2/C5</f>
        <v>1460.6286186931347</v>
      </c>
      <c r="D6">
        <f>D2/D5</f>
        <v>1249.3245106148331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topLeftCell="A14" zoomScale="80" zoomScaleNormal="80" workbookViewId="0">
      <selection activeCell="C19" sqref="C19"/>
    </sheetView>
  </sheetViews>
  <sheetFormatPr defaultRowHeight="15" x14ac:dyDescent="0.25"/>
  <cols>
    <col min="1" max="1" width="9.28515625" customWidth="1"/>
    <col min="2" max="2" width="20.85546875" customWidth="1"/>
    <col min="3" max="3" width="44" customWidth="1"/>
    <col min="4" max="4" width="25" customWidth="1"/>
    <col min="5" max="5" width="25.28515625" customWidth="1"/>
    <col min="6" max="6" width="26" customWidth="1"/>
    <col min="7" max="7" width="31.5703125" customWidth="1"/>
    <col min="8" max="10" width="20.85546875" customWidth="1"/>
    <col min="11" max="13" width="19.42578125" customWidth="1"/>
    <col min="14" max="18" width="20.140625" customWidth="1"/>
    <col min="19" max="19" width="19" customWidth="1"/>
  </cols>
  <sheetData>
    <row r="1" spans="1:14" ht="21" thickBot="1" x14ac:dyDescent="0.35">
      <c r="A1" s="1"/>
      <c r="B1" s="1"/>
      <c r="C1" s="1"/>
      <c r="D1" s="1"/>
      <c r="E1" s="1"/>
      <c r="F1" s="1"/>
      <c r="G1" s="1"/>
      <c r="H1" s="48" t="s">
        <v>8</v>
      </c>
      <c r="I1" s="49"/>
      <c r="J1" s="49"/>
      <c r="K1" s="49"/>
      <c r="L1" s="49"/>
      <c r="M1" s="49"/>
      <c r="N1" s="49"/>
    </row>
    <row r="2" spans="1:14" ht="21" thickBot="1" x14ac:dyDescent="0.35">
      <c r="A2" s="2"/>
      <c r="B2" s="3" t="s">
        <v>0</v>
      </c>
      <c r="C2" s="3">
        <v>14</v>
      </c>
      <c r="D2" s="3">
        <v>17</v>
      </c>
      <c r="E2" s="3">
        <v>20</v>
      </c>
      <c r="F2" s="3">
        <v>21</v>
      </c>
      <c r="G2" s="3">
        <v>23</v>
      </c>
      <c r="H2" s="3">
        <v>26</v>
      </c>
      <c r="I2" s="3">
        <v>28</v>
      </c>
      <c r="J2" s="3">
        <v>29</v>
      </c>
      <c r="K2" s="3">
        <v>32</v>
      </c>
      <c r="L2" s="3">
        <v>34</v>
      </c>
      <c r="M2" s="3">
        <v>36</v>
      </c>
      <c r="N2" s="3">
        <v>38</v>
      </c>
    </row>
    <row r="3" spans="1:14" ht="21" thickBot="1" x14ac:dyDescent="0.35">
      <c r="A3" s="44">
        <v>1</v>
      </c>
      <c r="B3" s="5" t="s">
        <v>30</v>
      </c>
      <c r="C3" s="41">
        <v>12.1218152866242</v>
      </c>
      <c r="D3" s="41">
        <v>8.0712579617834397</v>
      </c>
      <c r="E3" s="41">
        <v>5.3589409722222197</v>
      </c>
      <c r="F3" s="41">
        <v>4.9162326388888804</v>
      </c>
      <c r="G3" s="41">
        <v>4.8283240445859796</v>
      </c>
      <c r="H3" s="41">
        <v>3.1345486111111098</v>
      </c>
      <c r="I3" s="41">
        <v>3.0518511146496801</v>
      </c>
      <c r="J3" s="41">
        <v>2.86176353503184</v>
      </c>
      <c r="K3" s="41">
        <v>2.4343152866242002</v>
      </c>
      <c r="L3" s="41">
        <v>2.1397292993630499</v>
      </c>
      <c r="M3" s="41">
        <v>1.91281847133757</v>
      </c>
      <c r="N3" s="41">
        <v>1.7515923566878899</v>
      </c>
    </row>
    <row r="4" spans="1:14" ht="20.25" x14ac:dyDescent="0.3">
      <c r="A4" s="45"/>
      <c r="B4" s="18" t="s">
        <v>31</v>
      </c>
      <c r="C4" s="18">
        <f>66.7645462463906 - 4.43381819137072*(C2^1) - 0.246219353011116*(C2^2) + 0.0372783647896941*(C2^3) - 0.00159033635522927*(C2^4) + 0.0000299892999709982*(C2^5) - 2.14778215825386E-07*(C2^6)</f>
        <v>12.141354896983891</v>
      </c>
      <c r="D4" s="18">
        <f t="shared" ref="D4:N4" si="0">66.7645462463906 - 4.43381819137072*(D2^1) - 0.246219353011116*(D2^2) + 0.0372783647896941*(D2^3) - 0.00159033635522927*(D2^4) + 0.0000299892999709982*(D2^5) - 2.14778215825386E-07*(D2^6)</f>
        <v>7.9506609442785408</v>
      </c>
      <c r="E4" s="18">
        <f t="shared" si="0"/>
        <v>5.593496789768972</v>
      </c>
      <c r="F4" s="18">
        <f t="shared" si="0"/>
        <v>5.0749967199263253</v>
      </c>
      <c r="G4" s="18">
        <f t="shared" si="0"/>
        <v>4.2877753401673111</v>
      </c>
      <c r="H4" s="18">
        <f t="shared" si="0"/>
        <v>3.4657536342742361</v>
      </c>
      <c r="I4" s="18">
        <f t="shared" si="0"/>
        <v>3.0338940774537377</v>
      </c>
      <c r="J4" s="18">
        <f t="shared" si="0"/>
        <v>2.8406025023563188</v>
      </c>
      <c r="K4" s="18">
        <f t="shared" si="0"/>
        <v>2.3602434355995854</v>
      </c>
      <c r="L4" s="18">
        <f t="shared" si="0"/>
        <v>2.136505129244938</v>
      </c>
      <c r="M4" s="18">
        <f t="shared" si="0"/>
        <v>1.9646736547170462</v>
      </c>
      <c r="N4" s="18">
        <f t="shared" si="0"/>
        <v>1.7332324541854405</v>
      </c>
    </row>
    <row r="5" spans="1:14" ht="20.25" x14ac:dyDescent="0.3">
      <c r="A5" s="46"/>
      <c r="B5" s="15" t="s">
        <v>32</v>
      </c>
      <c r="C5" s="15">
        <f>(C3-C4)/C3*100</f>
        <v>-0.16119376428093743</v>
      </c>
      <c r="D5" s="15">
        <f t="shared" ref="D5:N5" si="1">(D3-D4)/D3*100</f>
        <v>1.49415392341458</v>
      </c>
      <c r="E5" s="15">
        <f t="shared" si="1"/>
        <v>-4.3769061604253476</v>
      </c>
      <c r="F5" s="15">
        <f t="shared" si="1"/>
        <v>-3.2293850331974365</v>
      </c>
      <c r="G5" s="15">
        <f t="shared" si="1"/>
        <v>11.195369230132515</v>
      </c>
      <c r="H5" s="15">
        <f t="shared" si="1"/>
        <v>-10.566274901244022</v>
      </c>
      <c r="I5" s="15">
        <f t="shared" si="1"/>
        <v>0.58839820559213629</v>
      </c>
      <c r="J5" s="15">
        <f t="shared" si="1"/>
        <v>0.73944029324860783</v>
      </c>
      <c r="K5" s="15">
        <f t="shared" si="1"/>
        <v>3.0428207649032313</v>
      </c>
      <c r="L5" s="15">
        <f t="shared" si="1"/>
        <v>0.15068121556645969</v>
      </c>
      <c r="M5" s="15">
        <f t="shared" si="1"/>
        <v>-2.7109307107022893</v>
      </c>
      <c r="N5" s="15">
        <f t="shared" si="1"/>
        <v>1.0481835246853011</v>
      </c>
    </row>
    <row r="6" spans="1:14" ht="20.25" x14ac:dyDescent="0.3">
      <c r="A6" s="46"/>
      <c r="B6" s="8" t="s">
        <v>33</v>
      </c>
      <c r="C6" s="8">
        <f>C4/C7</f>
        <v>0.75883468106149321</v>
      </c>
      <c r="D6" s="8">
        <f t="shared" ref="D6:N6" si="2">D4/D7</f>
        <v>0.4969163090174088</v>
      </c>
      <c r="E6" s="8">
        <f t="shared" si="2"/>
        <v>0.34959354936056075</v>
      </c>
      <c r="F6" s="8">
        <f t="shared" si="2"/>
        <v>0.31718729499539533</v>
      </c>
      <c r="G6" s="8">
        <f t="shared" si="2"/>
        <v>0.26798595876045694</v>
      </c>
      <c r="H6" s="8">
        <f t="shared" si="2"/>
        <v>0.21660960214213976</v>
      </c>
      <c r="I6" s="8">
        <f t="shared" si="2"/>
        <v>0.18961837984085861</v>
      </c>
      <c r="J6" s="8">
        <f t="shared" si="2"/>
        <v>0.17753765639726993</v>
      </c>
      <c r="K6" s="8">
        <f t="shared" si="2"/>
        <v>0.14751521472497409</v>
      </c>
      <c r="L6" s="8">
        <f t="shared" si="2"/>
        <v>0.13353157057780862</v>
      </c>
      <c r="M6" s="8">
        <f t="shared" si="2"/>
        <v>0.12279210341981539</v>
      </c>
      <c r="N6" s="8">
        <f t="shared" si="2"/>
        <v>0.10832702838659003</v>
      </c>
    </row>
    <row r="7" spans="1:14" ht="21" thickBot="1" x14ac:dyDescent="0.35">
      <c r="A7" s="47"/>
      <c r="B7" s="10" t="s">
        <v>34</v>
      </c>
      <c r="C7" s="10">
        <v>16</v>
      </c>
      <c r="D7" s="10">
        <v>16</v>
      </c>
      <c r="E7" s="10">
        <v>16</v>
      </c>
      <c r="F7" s="10">
        <v>16</v>
      </c>
      <c r="G7" s="10">
        <v>16</v>
      </c>
      <c r="H7" s="10">
        <v>16</v>
      </c>
      <c r="I7" s="10">
        <v>16</v>
      </c>
      <c r="J7" s="10">
        <v>16</v>
      </c>
      <c r="K7" s="10">
        <v>16</v>
      </c>
      <c r="L7" s="10">
        <v>16</v>
      </c>
      <c r="M7" s="10">
        <v>16</v>
      </c>
      <c r="N7" s="10">
        <v>16</v>
      </c>
    </row>
    <row r="9" spans="1:14" ht="20.25" x14ac:dyDescent="0.3">
      <c r="A9" s="8"/>
      <c r="B9" s="8"/>
      <c r="C9" s="8">
        <f>4.17277589255267 - 0.277111499290506*(C2^1) - 0.0153889344192674*(C2^2) + 0.00232991009995106*(C2^3) - 0.0000993963917490068*(C2^4) + 1.87433703715374E-06*(C2^5) - 1.34236754826271E-08*(C2^6)</f>
        <v>0.75883468001645404</v>
      </c>
      <c r="D9" s="8">
        <f>4.17277589255267 - 0.277111499290506*(D2^1) - 0.0153889344192674*(D2^2) + 0.00232991009995106*(D2^3) - 0.0000993963917490068*(D2^4) + 1.87433703715374E-06*(D2^5) - 1.34236754826271E-08*(D2^6)</f>
        <v>0.49691631260302788</v>
      </c>
      <c r="E9" s="8">
        <f>4.17277589255267 - 0.277111499290506*(E2^1) - 0.0153889344192674*(E2^2) + 0.00232991009995106*(E2^3) - 0.0000993963917490068*(E2^4) + 1.87433703715374E-06*(E2^5) - 1.34236754826271E-08*(E2^6)</f>
        <v>0.34959354680681631</v>
      </c>
      <c r="F9" s="8">
        <f>4.17277589255267 - 0.277111499290506*(F2^1) - 0.0153889344192674*(F2^2) + 0.00232991009995106*(F2^3) - 0.0000993963917490068*(F2^4) + 1.87433703715374E-06*(F2^5) - 1.34236754826271E-08*(F2^6)</f>
        <v>0.31718729253219324</v>
      </c>
      <c r="G9" s="8">
        <f>4.17277589255267 - 0.277111499290506*(G2^1) - 0.0153889344192674*(G2^2) + 0.00232991009995106*(G2^3) - 0.0000993963917490068*(G2^4) + 1.87433703715374E-06*(G2^5) - 1.34236754826271E-08*(G2^6)</f>
        <v>0.26798595875631959</v>
      </c>
      <c r="H9" s="8">
        <f>4.17277589255267 - 0.277111499290506*(H2^1) - 0.0153889344192674*(H2^2) + 0.00232991009995106*(H2^3) - 0.0000993963917490068*(H2^4) + 1.87433703715374E-06*(H2^5) - 1.34236754826271E-08*(H2^6)</f>
        <v>0.21660960508207872</v>
      </c>
      <c r="I9" s="8">
        <f>4.17277589255267 - 0.277111499290506*(I2^1) - 0.0153889344192674*(I2^2) + 0.00232991009995106*(I2^3) - 0.0000993963917490068*(I2^4) + 1.87433703715374E-06*(I2^5) - 1.34236754826271E-08*(I2^6)</f>
        <v>0.18961838128602704</v>
      </c>
      <c r="J9" s="8">
        <f>4.17277589255267 - 0.277111499290506*(J2^1) - 0.0153889344192674*(J2^2) + 0.00232991009995106*(J2^3) - 0.0000993963917490068*(J2^4) + 1.87433703715374E-06*(J2^5) - 1.34236754826271E-08*(J2^6)</f>
        <v>0.17753765627761009</v>
      </c>
      <c r="K9" s="8">
        <f>4.17277589255267 - 0.277111499290506*(K2^1) - 0.0153889344192674*(K2^2) + 0.00232991009995106*(K2^3) - 0.0000993963917490068*(K2^4) + 1.87433703715374E-06*(K2^5) - 1.34236754826271E-08*(K2^6)</f>
        <v>0.14751521127297984</v>
      </c>
      <c r="L9" s="8">
        <f>4.17277589255267 - 0.277111499290506*(L2^1) - 0.0153889344192674*(L2^2) + 0.00232991009995106*(L2^3) - 0.0000993963917490068*(L2^4) + 1.87433703715374E-06*(L2^5) - 1.34236754826271E-08*(L2^6)</f>
        <v>0.1335315696487136</v>
      </c>
      <c r="M9" s="8">
        <f>4.17277589255267 - 0.277111499290506*(M2^1) - 0.0153889344192674*(M2^2) + 0.00232991009995106*(M2^3) - 0.0000993963917490068*(M2^4) + 1.87433703715374E-06*(M2^5) - 1.34236754826271E-08*(M2^6)</f>
        <v>0.12279210721839462</v>
      </c>
      <c r="N9" s="8">
        <f>4.17277589255267 - 0.277111499290506*(N2^1) - 0.0153889344192674*(N2^2) + 0.00232991009995106*(N2^3) - 0.0000993963917490068*(N2^4) + 1.87433703715374E-06*(N2^5) - 1.34236754826271E-08*(N2^6)</f>
        <v>0.10832702649697978</v>
      </c>
    </row>
    <row r="10" spans="1:14" ht="19.5" customHeight="1" x14ac:dyDescent="0.3">
      <c r="A10" s="8"/>
      <c r="B10" s="8"/>
      <c r="C10" s="8">
        <f>C3/C9</f>
        <v>15.974250526295608</v>
      </c>
      <c r="D10" s="8">
        <f>D3/D9</f>
        <v>16.242690684681417</v>
      </c>
      <c r="E10" s="8">
        <f>E3/E9</f>
        <v>15.329061480598623</v>
      </c>
      <c r="F10" s="8">
        <f>F3/F9</f>
        <v>15.499462792601953</v>
      </c>
      <c r="G10" s="8">
        <f>G3/G9</f>
        <v>18.017078458115744</v>
      </c>
      <c r="H10" s="8">
        <f>H3/H9</f>
        <v>14.470958524315447</v>
      </c>
      <c r="I10" s="8">
        <f>I3/I9</f>
        <v>16.094700808811147</v>
      </c>
      <c r="J10" s="8">
        <f>J3/J9</f>
        <v>16.119191809972921</v>
      </c>
      <c r="K10" s="8">
        <f>K3/K9</f>
        <v>16.502130631934975</v>
      </c>
      <c r="L10" s="8">
        <f>L3/L9</f>
        <v>16.024145488532145</v>
      </c>
      <c r="M10" s="8">
        <f>M3/M9</f>
        <v>15.577698882025734</v>
      </c>
      <c r="N10" s="8">
        <f>N3/N9</f>
        <v>16.169486169148428</v>
      </c>
    </row>
    <row r="11" spans="1:14" ht="19.5" customHeight="1" x14ac:dyDescent="0.3">
      <c r="A11" s="8"/>
      <c r="B11" s="8"/>
      <c r="C11" s="8">
        <f>(C7-C10)/C7*100</f>
        <v>0.1609342106524525</v>
      </c>
      <c r="D11" s="8">
        <f>(D7-D10)/D7*100</f>
        <v>-1.5168167792588561</v>
      </c>
      <c r="E11" s="8">
        <f>(E7-E10)/E7*100</f>
        <v>4.1933657462586034</v>
      </c>
      <c r="F11" s="8">
        <f>(F7-F10)/F7*100</f>
        <v>3.1283575462377922</v>
      </c>
      <c r="G11" s="8">
        <f>(G7-G10)/G7*100</f>
        <v>-12.606740363223402</v>
      </c>
      <c r="H11" s="8">
        <f>(H7-H10)/H7*100</f>
        <v>9.5565092230284527</v>
      </c>
      <c r="I11" s="8">
        <f>(I7-I10)/I7*100</f>
        <v>-0.59188005506967123</v>
      </c>
      <c r="J11" s="8">
        <f>(J7-J10)/J7*100</f>
        <v>-0.74494881233075905</v>
      </c>
      <c r="K11" s="8">
        <f>(K7-K10)/K7*100</f>
        <v>-3.1383164495935922</v>
      </c>
      <c r="L11" s="8">
        <f>(L7-L10)/L7*100</f>
        <v>-0.15090930332590791</v>
      </c>
      <c r="M11" s="8">
        <f>(M7-M10)/M7*100</f>
        <v>2.6393819873391622</v>
      </c>
      <c r="N11" s="8">
        <f>(N7-N10)/N7*100</f>
        <v>-1.0592885571776733</v>
      </c>
    </row>
    <row r="12" spans="1:14" ht="19.5" customHeight="1" x14ac:dyDescent="0.25"/>
    <row r="13" spans="1:14" ht="19.5" customHeight="1" thickBot="1" x14ac:dyDescent="0.3"/>
    <row r="14" spans="1:14" ht="19.5" customHeight="1" x14ac:dyDescent="0.3">
      <c r="A14" s="38" t="s">
        <v>35</v>
      </c>
      <c r="B14" s="39" t="s">
        <v>41</v>
      </c>
      <c r="C14" s="39" t="s">
        <v>40</v>
      </c>
      <c r="D14" s="40" t="s">
        <v>37</v>
      </c>
      <c r="E14" s="40" t="s">
        <v>38</v>
      </c>
      <c r="F14" s="40" t="s">
        <v>36</v>
      </c>
      <c r="G14" s="40" t="s">
        <v>39</v>
      </c>
    </row>
    <row r="15" spans="1:14" ht="19.5" customHeight="1" x14ac:dyDescent="0.3">
      <c r="A15" s="34">
        <v>81</v>
      </c>
      <c r="B15" s="5">
        <v>22</v>
      </c>
      <c r="C15" s="5">
        <v>54.59</v>
      </c>
      <c r="D15" s="33">
        <v>12.4887152777777</v>
      </c>
      <c r="E15" s="33">
        <f>4.17277589255267 - 0.277111499290506*(B15^1) - 0.0153889344192674*(B15^2) + 0.00232991009995106*(B15^3) - 0.0000993963917490068*(B15^4) + 1.87433703715374E-06*(B15^5) - 1.34236754826271E-08*(B15^6)</f>
        <v>0.29042854387295503</v>
      </c>
      <c r="F15" s="33">
        <f>D15/E15</f>
        <v>43.00099126358861</v>
      </c>
      <c r="G15" s="33">
        <f>ABS((C15-F15)/C15*100)</f>
        <v>21.229178854023434</v>
      </c>
    </row>
    <row r="16" spans="1:14" ht="19.5" customHeight="1" x14ac:dyDescent="0.3">
      <c r="A16" s="34">
        <v>82</v>
      </c>
      <c r="B16" s="5">
        <v>23</v>
      </c>
      <c r="C16" s="5">
        <v>55.22</v>
      </c>
      <c r="D16" s="33">
        <v>11.00390625</v>
      </c>
      <c r="E16" s="33">
        <f t="shared" ref="E16:E35" si="3">4.17277589255267 - 0.277111499290506*(B16^1) - 0.0153889344192674*(B16^2) + 0.00232991009995106*(B16^3) - 0.0000993963917490068*(B16^4) + 1.87433703715374E-06*(B16^5) - 1.34236754826271E-08*(B16^6)</f>
        <v>0.26798595875631959</v>
      </c>
      <c r="F16" s="33">
        <f t="shared" ref="F16:F35" si="4">D16/E16</f>
        <v>41.061503002125136</v>
      </c>
      <c r="G16" s="33">
        <f t="shared" ref="G16:G35" si="5">ABS((C16-F16)/C16*100)</f>
        <v>25.640161169639374</v>
      </c>
    </row>
    <row r="17" spans="1:7" ht="19.5" customHeight="1" x14ac:dyDescent="0.3">
      <c r="A17" s="34">
        <v>83</v>
      </c>
      <c r="B17" s="5">
        <v>25</v>
      </c>
      <c r="C17" s="5">
        <v>14.29</v>
      </c>
      <c r="D17" s="33">
        <v>1.5486111111111101</v>
      </c>
      <c r="E17" s="33">
        <f t="shared" si="3"/>
        <v>0.2318422893561638</v>
      </c>
      <c r="F17" s="33">
        <f t="shared" si="4"/>
        <v>6.6795885919332099</v>
      </c>
      <c r="G17" s="33">
        <f t="shared" si="5"/>
        <v>53.256902785631844</v>
      </c>
    </row>
    <row r="18" spans="1:7" ht="19.5" customHeight="1" x14ac:dyDescent="0.3">
      <c r="A18" s="34">
        <v>84</v>
      </c>
      <c r="B18" s="5">
        <v>23</v>
      </c>
      <c r="C18" s="5">
        <v>11.27</v>
      </c>
      <c r="D18" s="33">
        <v>2.2387152777777701</v>
      </c>
      <c r="E18" s="33">
        <f t="shared" si="3"/>
        <v>0.26798595875631959</v>
      </c>
      <c r="F18" s="33">
        <f t="shared" si="4"/>
        <v>8.353852896499852</v>
      </c>
      <c r="G18" s="33">
        <f t="shared" si="5"/>
        <v>25.875307040817635</v>
      </c>
    </row>
    <row r="19" spans="1:7" ht="19.5" customHeight="1" x14ac:dyDescent="0.3">
      <c r="A19" s="34">
        <v>85</v>
      </c>
      <c r="B19" s="5">
        <v>25</v>
      </c>
      <c r="C19" s="5">
        <v>44</v>
      </c>
      <c r="D19" s="33">
        <v>9.5659722222222197</v>
      </c>
      <c r="E19" s="33">
        <f t="shared" si="3"/>
        <v>0.2318422893561638</v>
      </c>
      <c r="F19" s="33">
        <f t="shared" si="4"/>
        <v>41.26068737842153</v>
      </c>
      <c r="G19" s="33">
        <f t="shared" si="5"/>
        <v>6.2257105035874334</v>
      </c>
    </row>
    <row r="20" spans="1:7" ht="19.5" customHeight="1" x14ac:dyDescent="0.3">
      <c r="A20" s="34">
        <v>86</v>
      </c>
      <c r="B20" s="5">
        <v>23</v>
      </c>
      <c r="C20" s="5">
        <v>51.87</v>
      </c>
      <c r="D20" s="33">
        <v>10.7013888888888</v>
      </c>
      <c r="E20" s="33">
        <f t="shared" si="3"/>
        <v>0.26798595875631959</v>
      </c>
      <c r="F20" s="33">
        <f t="shared" si="4"/>
        <v>39.932647734800184</v>
      </c>
      <c r="G20" s="33">
        <f t="shared" si="5"/>
        <v>23.013981617890522</v>
      </c>
    </row>
    <row r="21" spans="1:7" ht="19.5" customHeight="1" x14ac:dyDescent="0.3">
      <c r="A21" s="34">
        <v>87</v>
      </c>
      <c r="B21" s="5">
        <v>24</v>
      </c>
      <c r="C21" s="5">
        <v>38.340000000000003</v>
      </c>
      <c r="D21" s="33">
        <v>6.43836805555555</v>
      </c>
      <c r="E21" s="33">
        <f t="shared" si="3"/>
        <v>0.24875037942846268</v>
      </c>
      <c r="F21" s="33">
        <f t="shared" si="4"/>
        <v>25.882847175343262</v>
      </c>
      <c r="G21" s="33">
        <f t="shared" si="5"/>
        <v>32.491269756538188</v>
      </c>
    </row>
    <row r="22" spans="1:7" ht="19.5" customHeight="1" x14ac:dyDescent="0.3">
      <c r="A22" s="34">
        <v>88</v>
      </c>
      <c r="B22" s="5">
        <v>24</v>
      </c>
      <c r="C22" s="5">
        <v>40.24</v>
      </c>
      <c r="D22" s="33">
        <v>9.15625</v>
      </c>
      <c r="E22" s="33">
        <f t="shared" si="3"/>
        <v>0.24875037942846268</v>
      </c>
      <c r="F22" s="33">
        <f t="shared" si="4"/>
        <v>36.808989079886878</v>
      </c>
      <c r="G22" s="33">
        <f t="shared" si="5"/>
        <v>8.5263690857682004</v>
      </c>
    </row>
    <row r="23" spans="1:7" ht="19.5" customHeight="1" x14ac:dyDescent="0.3">
      <c r="A23" s="34">
        <v>89</v>
      </c>
      <c r="B23" s="5">
        <v>21</v>
      </c>
      <c r="C23" s="5">
        <v>38.270000000000003</v>
      </c>
      <c r="D23" s="33">
        <v>11.8012152777777</v>
      </c>
      <c r="E23" s="33">
        <f t="shared" si="3"/>
        <v>0.31718729253219324</v>
      </c>
      <c r="F23" s="33">
        <f t="shared" si="4"/>
        <v>37.205826196772762</v>
      </c>
      <c r="G23" s="33">
        <f t="shared" si="5"/>
        <v>2.7806997732616705</v>
      </c>
    </row>
    <row r="24" spans="1:7" ht="19.5" customHeight="1" x14ac:dyDescent="0.3">
      <c r="A24" s="34">
        <v>90</v>
      </c>
      <c r="B24" s="5">
        <v>23</v>
      </c>
      <c r="C24" s="5">
        <v>12.67</v>
      </c>
      <c r="D24" s="33">
        <v>3.1801215277777701</v>
      </c>
      <c r="E24" s="33">
        <f t="shared" si="3"/>
        <v>0.26798595875631959</v>
      </c>
      <c r="F24" s="33">
        <f t="shared" si="4"/>
        <v>11.866746834558835</v>
      </c>
      <c r="G24" s="33">
        <f t="shared" si="5"/>
        <v>6.3398039892751736</v>
      </c>
    </row>
    <row r="25" spans="1:7" ht="19.5" customHeight="1" x14ac:dyDescent="0.3">
      <c r="A25" s="34">
        <v>91</v>
      </c>
      <c r="B25" s="5">
        <v>21</v>
      </c>
      <c r="C25" s="5">
        <v>18.13</v>
      </c>
      <c r="D25" s="33">
        <v>4.7113715277777697</v>
      </c>
      <c r="E25" s="33">
        <f t="shared" si="3"/>
        <v>0.31718729253219324</v>
      </c>
      <c r="F25" s="33">
        <f t="shared" si="4"/>
        <v>14.85359482772969</v>
      </c>
      <c r="G25" s="33">
        <f t="shared" si="5"/>
        <v>18.071732886212406</v>
      </c>
    </row>
    <row r="26" spans="1:7" ht="19.5" customHeight="1" x14ac:dyDescent="0.3">
      <c r="A26" s="34">
        <v>92</v>
      </c>
      <c r="B26" s="5">
        <v>22</v>
      </c>
      <c r="C26" s="5">
        <v>62.81</v>
      </c>
      <c r="D26" s="33">
        <v>17.9249131944444</v>
      </c>
      <c r="E26" s="33">
        <f t="shared" si="3"/>
        <v>0.29042854387295503</v>
      </c>
      <c r="F26" s="33">
        <f t="shared" si="4"/>
        <v>61.71884125234422</v>
      </c>
      <c r="G26" s="33">
        <f t="shared" si="5"/>
        <v>1.7372372992449969</v>
      </c>
    </row>
    <row r="27" spans="1:7" ht="19.5" customHeight="1" x14ac:dyDescent="0.3">
      <c r="A27" s="34">
        <v>93</v>
      </c>
      <c r="B27" s="5">
        <v>22</v>
      </c>
      <c r="C27" s="5">
        <v>37</v>
      </c>
      <c r="D27" s="33">
        <v>13.4205729166666</v>
      </c>
      <c r="E27" s="33">
        <f t="shared" si="3"/>
        <v>0.29042854387295503</v>
      </c>
      <c r="F27" s="33">
        <f t="shared" si="4"/>
        <v>46.209552056072326</v>
      </c>
      <c r="G27" s="33">
        <f t="shared" si="5"/>
        <v>24.890681232627905</v>
      </c>
    </row>
    <row r="28" spans="1:7" ht="19.5" customHeight="1" x14ac:dyDescent="0.3">
      <c r="A28" s="34">
        <v>94</v>
      </c>
      <c r="B28" s="5">
        <v>21</v>
      </c>
      <c r="C28" s="5">
        <v>43.41</v>
      </c>
      <c r="D28" s="33">
        <v>10.8862847222222</v>
      </c>
      <c r="E28" s="33">
        <f t="shared" si="3"/>
        <v>0.31718729253219324</v>
      </c>
      <c r="F28" s="33">
        <f t="shared" si="4"/>
        <v>34.321314184165452</v>
      </c>
      <c r="G28" s="33">
        <f t="shared" si="5"/>
        <v>20.936848228137631</v>
      </c>
    </row>
    <row r="29" spans="1:7" ht="19.5" customHeight="1" x14ac:dyDescent="0.3">
      <c r="A29" s="34">
        <v>95</v>
      </c>
      <c r="B29" s="5">
        <v>21</v>
      </c>
      <c r="C29" s="5">
        <v>47.76</v>
      </c>
      <c r="D29" s="33">
        <v>10.7408854166666</v>
      </c>
      <c r="E29" s="33">
        <f t="shared" si="3"/>
        <v>0.31718729253219324</v>
      </c>
      <c r="F29" s="33">
        <f t="shared" si="4"/>
        <v>33.862912132825883</v>
      </c>
      <c r="G29" s="33">
        <f t="shared" si="5"/>
        <v>29.097755165774945</v>
      </c>
    </row>
    <row r="30" spans="1:7" ht="19.5" customHeight="1" x14ac:dyDescent="0.3">
      <c r="A30" s="34">
        <v>96</v>
      </c>
      <c r="B30" s="5">
        <v>23</v>
      </c>
      <c r="C30" s="5">
        <v>34</v>
      </c>
      <c r="D30" s="33">
        <v>6.5768229166666599</v>
      </c>
      <c r="E30" s="33">
        <f t="shared" si="3"/>
        <v>0.26798595875631959</v>
      </c>
      <c r="F30" s="33">
        <f t="shared" si="4"/>
        <v>24.541669821764746</v>
      </c>
      <c r="G30" s="33">
        <f t="shared" si="5"/>
        <v>27.818618171280157</v>
      </c>
    </row>
    <row r="31" spans="1:7" ht="19.5" customHeight="1" x14ac:dyDescent="0.3">
      <c r="A31" s="34">
        <v>97</v>
      </c>
      <c r="B31" s="5">
        <v>24</v>
      </c>
      <c r="C31" s="5">
        <v>33.68</v>
      </c>
      <c r="D31" s="33">
        <v>7.5972222222222197</v>
      </c>
      <c r="E31" s="33">
        <f t="shared" si="3"/>
        <v>0.24875037942846268</v>
      </c>
      <c r="F31" s="33">
        <f t="shared" si="4"/>
        <v>30.541550286989935</v>
      </c>
      <c r="G31" s="33">
        <f t="shared" si="5"/>
        <v>9.3184373901724022</v>
      </c>
    </row>
    <row r="32" spans="1:7" ht="19.5" customHeight="1" x14ac:dyDescent="0.3">
      <c r="A32" s="34">
        <v>98</v>
      </c>
      <c r="B32" s="5">
        <v>23</v>
      </c>
      <c r="C32" s="5">
        <v>9.31</v>
      </c>
      <c r="D32" s="33">
        <v>2.1870659722222201</v>
      </c>
      <c r="E32" s="33">
        <f t="shared" si="3"/>
        <v>0.26798595875631959</v>
      </c>
      <c r="F32" s="33">
        <f t="shared" si="4"/>
        <v>8.1611215093956684</v>
      </c>
      <c r="G32" s="33">
        <f t="shared" si="5"/>
        <v>12.340263056974566</v>
      </c>
    </row>
    <row r="33" spans="1:7" ht="19.5" customHeight="1" x14ac:dyDescent="0.3">
      <c r="A33" s="34">
        <v>99</v>
      </c>
      <c r="B33" s="5">
        <v>23</v>
      </c>
      <c r="C33" s="5">
        <v>17.22</v>
      </c>
      <c r="D33" s="33">
        <v>3.63498263888888</v>
      </c>
      <c r="E33" s="33">
        <f t="shared" si="3"/>
        <v>0.26798595875631959</v>
      </c>
      <c r="F33" s="33">
        <f t="shared" si="4"/>
        <v>13.564078714266445</v>
      </c>
      <c r="G33" s="33">
        <f t="shared" si="5"/>
        <v>21.230669487419011</v>
      </c>
    </row>
    <row r="34" spans="1:7" ht="19.5" customHeight="1" x14ac:dyDescent="0.3">
      <c r="A34" s="34">
        <v>100</v>
      </c>
      <c r="B34" s="5">
        <v>21</v>
      </c>
      <c r="C34" s="5">
        <v>48</v>
      </c>
      <c r="D34" s="33">
        <v>15.7486979166666</v>
      </c>
      <c r="E34" s="33">
        <f t="shared" si="3"/>
        <v>0.31718729253219324</v>
      </c>
      <c r="F34" s="33">
        <f t="shared" si="4"/>
        <v>49.651099799555084</v>
      </c>
      <c r="G34" s="33">
        <f t="shared" si="5"/>
        <v>3.4397912490730911</v>
      </c>
    </row>
    <row r="35" spans="1:7" ht="19.5" customHeight="1" thickBot="1" x14ac:dyDescent="0.35">
      <c r="A35" s="35">
        <v>101</v>
      </c>
      <c r="B35" s="36">
        <v>23</v>
      </c>
      <c r="C35" s="36">
        <v>14.43</v>
      </c>
      <c r="D35" s="37">
        <v>3.5251736111111001</v>
      </c>
      <c r="E35" s="33">
        <f t="shared" si="3"/>
        <v>0.26798595875631959</v>
      </c>
      <c r="F35" s="33">
        <f t="shared" si="4"/>
        <v>13.15432206773397</v>
      </c>
      <c r="G35" s="33">
        <f t="shared" si="5"/>
        <v>8.8404569110604978</v>
      </c>
    </row>
    <row r="36" spans="1:7" x14ac:dyDescent="0.25">
      <c r="E36" s="43"/>
    </row>
    <row r="37" spans="1:7" x14ac:dyDescent="0.25">
      <c r="E37" s="43"/>
    </row>
    <row r="39" spans="1:7" x14ac:dyDescent="0.25">
      <c r="D39" s="42"/>
    </row>
    <row r="40" spans="1:7" x14ac:dyDescent="0.25">
      <c r="B40" s="43"/>
      <c r="C40" s="43"/>
      <c r="D40" s="43"/>
      <c r="E40" s="43"/>
      <c r="F40" s="43"/>
      <c r="G40" s="43"/>
    </row>
    <row r="41" spans="1:7" x14ac:dyDescent="0.25">
      <c r="D41" s="42"/>
    </row>
    <row r="42" spans="1:7" x14ac:dyDescent="0.25">
      <c r="D42" s="42"/>
    </row>
    <row r="43" spans="1:7" x14ac:dyDescent="0.25">
      <c r="D43" s="42"/>
    </row>
    <row r="44" spans="1:7" x14ac:dyDescent="0.25">
      <c r="D44" s="42"/>
    </row>
    <row r="45" spans="1:7" x14ac:dyDescent="0.25">
      <c r="D45" s="42"/>
    </row>
  </sheetData>
  <mergeCells count="2">
    <mergeCell ref="A3:A7"/>
    <mergeCell ref="H1:N1"/>
  </mergeCells>
  <conditionalFormatting sqref="G15:G35">
    <cfRule type="cellIs" dxfId="1" priority="1" operator="greaterThan">
      <formula>10</formula>
    </cfRule>
    <cfRule type="cellIs" dxfId="0" priority="2" operator="lessThan">
      <formula>10</formula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opLeftCell="A19" zoomScaleNormal="100" workbookViewId="0">
      <selection activeCell="D5" sqref="D5"/>
    </sheetView>
  </sheetViews>
  <sheetFormatPr defaultRowHeight="15" x14ac:dyDescent="0.25"/>
  <cols>
    <col min="2" max="2" width="13.42578125" customWidth="1"/>
    <col min="3" max="3" width="22" customWidth="1"/>
    <col min="4" max="5" width="20.5703125" customWidth="1"/>
    <col min="23" max="23" width="12.42578125" customWidth="1"/>
  </cols>
  <sheetData>
    <row r="1" spans="1:5" ht="21" thickBot="1" x14ac:dyDescent="0.35">
      <c r="A1" s="1"/>
      <c r="B1" s="1"/>
      <c r="C1" s="1"/>
      <c r="D1" s="1"/>
      <c r="E1" s="1"/>
    </row>
    <row r="2" spans="1:5" ht="21" thickBot="1" x14ac:dyDescent="0.35">
      <c r="A2" s="1"/>
      <c r="B2" s="1"/>
      <c r="C2" s="50" t="s">
        <v>8</v>
      </c>
      <c r="D2" s="51"/>
      <c r="E2" s="52"/>
    </row>
    <row r="3" spans="1:5" ht="21" thickBot="1" x14ac:dyDescent="0.35">
      <c r="A3" s="2"/>
      <c r="B3" s="3" t="s">
        <v>0</v>
      </c>
      <c r="C3" s="3">
        <v>20</v>
      </c>
      <c r="D3" s="3">
        <v>30</v>
      </c>
      <c r="E3" s="4">
        <v>40</v>
      </c>
    </row>
    <row r="4" spans="1:5" ht="20.25" x14ac:dyDescent="0.3">
      <c r="A4" s="44">
        <v>1</v>
      </c>
      <c r="B4" s="5" t="s">
        <v>7</v>
      </c>
      <c r="C4" s="6">
        <v>269560.5</v>
      </c>
      <c r="D4" s="6">
        <v>110932.5</v>
      </c>
      <c r="E4" s="7">
        <v>64987</v>
      </c>
    </row>
    <row r="5" spans="1:5" ht="20.25" x14ac:dyDescent="0.3">
      <c r="A5" s="45"/>
      <c r="B5" s="18" t="s">
        <v>16</v>
      </c>
      <c r="C5" s="19">
        <f>563.41*(C3^2)-44033*C3+924864</f>
        <v>269568</v>
      </c>
      <c r="D5" s="19">
        <f>563.41*(D3^2)-44033*D3+924864</f>
        <v>110943</v>
      </c>
      <c r="E5" s="19">
        <f>563.41*(E3^2)-44033*E3+924864</f>
        <v>65000</v>
      </c>
    </row>
    <row r="6" spans="1:5" ht="20.25" x14ac:dyDescent="0.3">
      <c r="A6" s="46"/>
      <c r="B6" s="15" t="s">
        <v>19</v>
      </c>
      <c r="C6" s="16">
        <f>(C4-C5)/C4*100</f>
        <v>-2.7823067548843395E-3</v>
      </c>
      <c r="D6" s="16">
        <f t="shared" ref="D6:E6" si="0">(D4-D5)/D4*100</f>
        <v>-9.4652153336488402E-3</v>
      </c>
      <c r="E6" s="16">
        <f t="shared" si="0"/>
        <v>-2.0004000800160033E-2</v>
      </c>
    </row>
    <row r="7" spans="1:5" ht="20.25" x14ac:dyDescent="0.3">
      <c r="A7" s="46"/>
      <c r="B7" s="8" t="s">
        <v>6</v>
      </c>
      <c r="C7" s="9">
        <f>C5/C8</f>
        <v>7030.9859154929572</v>
      </c>
      <c r="D7" s="9">
        <f t="shared" ref="D7:E7" si="1">D5/D8</f>
        <v>2893.6619718309857</v>
      </c>
      <c r="E7" s="9">
        <f t="shared" si="1"/>
        <v>1695.3573291601458</v>
      </c>
    </row>
    <row r="8" spans="1:5" ht="21" thickBot="1" x14ac:dyDescent="0.35">
      <c r="A8" s="47"/>
      <c r="B8" s="10" t="s">
        <v>9</v>
      </c>
      <c r="C8" s="11">
        <v>38.340000000000003</v>
      </c>
      <c r="D8" s="11">
        <v>38.340000000000003</v>
      </c>
      <c r="E8" s="11">
        <v>38.340000000000003</v>
      </c>
    </row>
    <row r="9" spans="1:5" ht="20.25" x14ac:dyDescent="0.3">
      <c r="A9" s="53">
        <v>2</v>
      </c>
      <c r="B9" s="12" t="s">
        <v>10</v>
      </c>
      <c r="C9" s="13">
        <v>146036</v>
      </c>
      <c r="D9" s="13">
        <v>84414</v>
      </c>
      <c r="E9" s="14">
        <v>51532.5</v>
      </c>
    </row>
    <row r="10" spans="1:5" ht="20.25" x14ac:dyDescent="0.3">
      <c r="A10" s="54"/>
      <c r="B10" s="18" t="s">
        <v>17</v>
      </c>
      <c r="C10" s="20">
        <f>143.7*(C3^2) - 13347*C3 + 355502</f>
        <v>146042</v>
      </c>
      <c r="D10" s="20">
        <f>143.7*(D3^2) - 13347*D3 + 355502</f>
        <v>84422</v>
      </c>
      <c r="E10" s="20">
        <f>143.7*(E3^2) - 13347*E3 + 355502</f>
        <v>51542</v>
      </c>
    </row>
    <row r="11" spans="1:5" ht="20.25" x14ac:dyDescent="0.3">
      <c r="A11" s="55"/>
      <c r="B11" s="15" t="s">
        <v>19</v>
      </c>
      <c r="C11" s="17">
        <f>(C9-C10)/C9*100</f>
        <v>-4.1085759675696405E-3</v>
      </c>
      <c r="D11" s="17">
        <f t="shared" ref="D11:E11" si="2">(D9-D10)/D9*100</f>
        <v>-9.4771009548179214E-3</v>
      </c>
      <c r="E11" s="17">
        <f t="shared" si="2"/>
        <v>-1.8434968223936352E-2</v>
      </c>
    </row>
    <row r="12" spans="1:5" ht="20.25" x14ac:dyDescent="0.3">
      <c r="A12" s="55"/>
      <c r="B12" s="8" t="s">
        <v>11</v>
      </c>
      <c r="C12" s="9">
        <f>C9/C13</f>
        <v>7058.2890285161911</v>
      </c>
      <c r="D12" s="9">
        <f>D9/D13</f>
        <v>4079.9420009666501</v>
      </c>
      <c r="E12" s="9">
        <f>E9/E13</f>
        <v>2490.6959884001931</v>
      </c>
    </row>
    <row r="13" spans="1:5" ht="21" thickBot="1" x14ac:dyDescent="0.35">
      <c r="A13" s="56"/>
      <c r="B13" s="10" t="s">
        <v>12</v>
      </c>
      <c r="C13" s="11">
        <v>20.69</v>
      </c>
      <c r="D13" s="11">
        <v>20.69</v>
      </c>
      <c r="E13" s="11">
        <v>20.69</v>
      </c>
    </row>
    <row r="14" spans="1:5" ht="20.25" x14ac:dyDescent="0.3">
      <c r="A14" s="57">
        <v>3</v>
      </c>
      <c r="B14" s="12" t="s">
        <v>13</v>
      </c>
      <c r="C14" s="13">
        <v>124409</v>
      </c>
      <c r="D14" s="13">
        <v>50604.5</v>
      </c>
      <c r="E14" s="14">
        <v>40579</v>
      </c>
    </row>
    <row r="15" spans="1:5" ht="20.25" x14ac:dyDescent="0.3">
      <c r="A15" s="58"/>
      <c r="B15" s="18" t="s">
        <v>18</v>
      </c>
      <c r="C15" s="19">
        <f>318.9*(C3^2) - 23325*C3 + 463355</f>
        <v>124415</v>
      </c>
      <c r="D15" s="19">
        <f>318.9*(D3^2) - 23325*D3 + 463355</f>
        <v>50615</v>
      </c>
      <c r="E15" s="19">
        <f>318.9*(E3^2) - 23325*E3 + 463355</f>
        <v>40594.999999999942</v>
      </c>
    </row>
    <row r="16" spans="1:5" ht="20.25" x14ac:dyDescent="0.3">
      <c r="A16" s="59"/>
      <c r="B16" s="15" t="s">
        <v>19</v>
      </c>
      <c r="C16" s="17">
        <f>(C14-C15)/C14*100</f>
        <v>-4.8228022088434115E-3</v>
      </c>
      <c r="D16" s="17">
        <f t="shared" ref="D16:E16" si="3">(D14-D15)/D14*100</f>
        <v>-2.0749142862788884E-2</v>
      </c>
      <c r="E16" s="17">
        <f t="shared" si="3"/>
        <v>-3.9429261440503197E-2</v>
      </c>
    </row>
    <row r="17" spans="1:5" ht="20.25" x14ac:dyDescent="0.3">
      <c r="A17" s="59"/>
      <c r="B17" s="8" t="s">
        <v>14</v>
      </c>
      <c r="C17" s="9">
        <f>C14/C18</f>
        <v>9592.0585967617571</v>
      </c>
      <c r="D17" s="9">
        <f>D14/D18</f>
        <v>3901.6576715497299</v>
      </c>
      <c r="E17" s="9">
        <f>E14/E18</f>
        <v>3128.681572860447</v>
      </c>
    </row>
    <row r="18" spans="1:5" ht="21" thickBot="1" x14ac:dyDescent="0.35">
      <c r="A18" s="60"/>
      <c r="B18" s="10" t="s">
        <v>15</v>
      </c>
      <c r="C18" s="11">
        <v>12.97</v>
      </c>
      <c r="D18" s="11">
        <v>12.97</v>
      </c>
      <c r="E18" s="11">
        <v>12.97</v>
      </c>
    </row>
    <row r="23" spans="1:5" x14ac:dyDescent="0.25">
      <c r="A23" t="s">
        <v>23</v>
      </c>
      <c r="B23" s="21" t="s">
        <v>20</v>
      </c>
      <c r="C23" s="21">
        <f>14.695*26^2 - 1148.5*26 + 24123</f>
        <v>4195.82</v>
      </c>
    </row>
    <row r="24" spans="1:5" x14ac:dyDescent="0.25">
      <c r="B24" s="21" t="s">
        <v>21</v>
      </c>
      <c r="C24" s="21">
        <f>21853/4.7</f>
        <v>4649.5744680851058</v>
      </c>
      <c r="D24">
        <f>(C23-C24)/C23*100</f>
        <v>-10.814440754968185</v>
      </c>
    </row>
    <row r="26" spans="1:5" x14ac:dyDescent="0.25">
      <c r="A26" t="s">
        <v>23</v>
      </c>
      <c r="B26" s="22" t="s">
        <v>20</v>
      </c>
      <c r="C26" s="22">
        <f>6.9455*26^2 - 645.11*26 + 17182</f>
        <v>5104.2979999999989</v>
      </c>
    </row>
    <row r="27" spans="1:5" x14ac:dyDescent="0.25">
      <c r="B27" s="22" t="s">
        <v>21</v>
      </c>
      <c r="C27" s="22">
        <f>21853/4.7</f>
        <v>4649.5744680851058</v>
      </c>
    </row>
    <row r="29" spans="1:5" x14ac:dyDescent="0.25">
      <c r="A29" t="s">
        <v>23</v>
      </c>
      <c r="B29" s="23" t="s">
        <v>20</v>
      </c>
      <c r="C29" s="23">
        <f>24.587*26^2 - 1798.4*26 + 35725</f>
        <v>5587.4119999999966</v>
      </c>
    </row>
    <row r="30" spans="1:5" x14ac:dyDescent="0.25">
      <c r="B30" s="23" t="s">
        <v>21</v>
      </c>
      <c r="C30" s="23">
        <f>21853/4.7</f>
        <v>4649.5744680851058</v>
      </c>
    </row>
    <row r="35" spans="1:4" x14ac:dyDescent="0.25">
      <c r="A35" t="s">
        <v>23</v>
      </c>
      <c r="B35" s="21" t="s">
        <v>20</v>
      </c>
      <c r="C35" s="21">
        <f>14.695*26^2 - 1148.5*26 + 24123</f>
        <v>4195.82</v>
      </c>
    </row>
    <row r="36" spans="1:4" x14ac:dyDescent="0.25">
      <c r="B36" s="21" t="s">
        <v>21</v>
      </c>
      <c r="C36" s="21">
        <f>69578/17.5</f>
        <v>3975.8857142857141</v>
      </c>
      <c r="D36">
        <f>(C35-C36)/C35*100</f>
        <v>5.2417473989419374</v>
      </c>
    </row>
    <row r="38" spans="1:4" x14ac:dyDescent="0.25">
      <c r="A38" t="s">
        <v>5</v>
      </c>
      <c r="B38" s="21" t="s">
        <v>20</v>
      </c>
      <c r="C38" s="21">
        <f>14.695*30^2 - 1148.5*30 + 24123</f>
        <v>2893.5</v>
      </c>
    </row>
    <row r="39" spans="1:4" x14ac:dyDescent="0.25">
      <c r="B39" s="21" t="s">
        <v>21</v>
      </c>
      <c r="C39" s="21">
        <f>51013/17.5</f>
        <v>2915.0285714285715</v>
      </c>
      <c r="D39">
        <f>(C38-C39)/C38*100</f>
        <v>-0.74403219037744828</v>
      </c>
    </row>
    <row r="41" spans="1:4" x14ac:dyDescent="0.25">
      <c r="A41" t="s">
        <v>22</v>
      </c>
      <c r="B41" s="21" t="s">
        <v>20</v>
      </c>
      <c r="C41" s="21">
        <f>14.695*11^2 - 1148.5*11 + 24123</f>
        <v>13267.594999999999</v>
      </c>
    </row>
    <row r="42" spans="1:4" x14ac:dyDescent="0.25">
      <c r="B42" s="21" t="s">
        <v>21</v>
      </c>
      <c r="C42" s="21">
        <f>416137/17.5</f>
        <v>23779.257142857143</v>
      </c>
      <c r="D42">
        <f>(C41-C42)/C41*100</f>
        <v>-79.22809026697864</v>
      </c>
    </row>
    <row r="45" spans="1:4" x14ac:dyDescent="0.25">
      <c r="A45" t="s">
        <v>0</v>
      </c>
      <c r="B45">
        <v>24</v>
      </c>
    </row>
    <row r="46" spans="1:4" x14ac:dyDescent="0.25">
      <c r="A46" t="s">
        <v>24</v>
      </c>
      <c r="B46">
        <v>226425</v>
      </c>
    </row>
    <row r="47" spans="1:4" x14ac:dyDescent="0.25">
      <c r="A47" t="s">
        <v>25</v>
      </c>
      <c r="B47">
        <f>B46/(14.695*B45^2 - 1148.5*B45 + 24123)</f>
        <v>45.074771266811595</v>
      </c>
    </row>
  </sheetData>
  <mergeCells count="4">
    <mergeCell ref="C2:E2"/>
    <mergeCell ref="A4:A8"/>
    <mergeCell ref="A9:A13"/>
    <mergeCell ref="A14:A1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"/>
  <sheetViews>
    <sheetView workbookViewId="0">
      <selection activeCell="E14" sqref="E14"/>
    </sheetView>
  </sheetViews>
  <sheetFormatPr defaultRowHeight="15" x14ac:dyDescent="0.25"/>
  <cols>
    <col min="2" max="8" width="15.28515625" customWidth="1"/>
  </cols>
  <sheetData>
    <row r="1" spans="2:7" ht="23.25" customHeight="1" x14ac:dyDescent="0.35">
      <c r="B1" s="26"/>
      <c r="C1" s="61" t="s">
        <v>29</v>
      </c>
      <c r="D1" s="61"/>
      <c r="E1" s="61"/>
      <c r="F1" s="61"/>
      <c r="G1" s="62"/>
    </row>
    <row r="2" spans="2:7" ht="21" x14ac:dyDescent="0.35">
      <c r="B2" s="27"/>
      <c r="C2" s="24">
        <v>20</v>
      </c>
      <c r="D2" s="24">
        <v>21</v>
      </c>
      <c r="E2" s="24">
        <v>60</v>
      </c>
      <c r="F2" s="24">
        <v>61</v>
      </c>
      <c r="G2" s="28">
        <v>180</v>
      </c>
    </row>
    <row r="3" spans="2:7" ht="21" x14ac:dyDescent="0.35">
      <c r="B3" s="29" t="s">
        <v>26</v>
      </c>
      <c r="C3" s="25">
        <v>50.3</v>
      </c>
      <c r="D3" s="25">
        <v>63.7</v>
      </c>
      <c r="E3" s="25">
        <v>52.98</v>
      </c>
      <c r="F3" s="25">
        <v>65.599999999999994</v>
      </c>
      <c r="G3" s="30">
        <v>79</v>
      </c>
    </row>
    <row r="4" spans="2:7" ht="21" x14ac:dyDescent="0.35">
      <c r="B4" s="29" t="s">
        <v>27</v>
      </c>
      <c r="C4" s="25">
        <v>52.8</v>
      </c>
      <c r="D4" s="25">
        <v>60.32</v>
      </c>
      <c r="E4" s="25">
        <v>63.45</v>
      </c>
      <c r="F4" s="25">
        <v>73.28</v>
      </c>
      <c r="G4" s="30">
        <v>66.66</v>
      </c>
    </row>
    <row r="5" spans="2:7" ht="21.75" thickBot="1" x14ac:dyDescent="0.4">
      <c r="B5" s="31" t="s">
        <v>28</v>
      </c>
      <c r="C5" s="32">
        <f>(C3-C4)/C3*100</f>
        <v>-4.9701789264413518</v>
      </c>
      <c r="D5" s="32">
        <f t="shared" ref="D5:G5" si="0">(D3-D4)/D3*100</f>
        <v>5.306122448979596</v>
      </c>
      <c r="E5" s="32">
        <f t="shared" si="0"/>
        <v>-19.762174405436024</v>
      </c>
      <c r="F5" s="32">
        <f t="shared" si="0"/>
        <v>-11.707317073170744</v>
      </c>
      <c r="G5" s="32">
        <f t="shared" si="0"/>
        <v>15.620253164556965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Лист c Кафедры</vt:lpstr>
      <vt:lpstr>Новый алг</vt:lpstr>
      <vt:lpstr>Тест рассады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2021-03-24T11:10:33Z</dcterms:modified>
</cp:coreProperties>
</file>