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nstei/Dropbox/SciencePapers/JLab Experiments/CaFe/CaFeExpt/"/>
    </mc:Choice>
  </mc:AlternateContent>
  <xr:revisionPtr revIDLastSave="0" documentId="8_{FAF15164-4367-9F48-8D0E-96D6A966BBD3}" xr6:coauthVersionLast="47" xr6:coauthVersionMax="47" xr10:uidLastSave="{00000000-0000-0000-0000-000000000000}"/>
  <bookViews>
    <workbookView xWindow="2700" yWindow="1900" windowWidth="17120" windowHeight="16200" xr2:uid="{B9195035-29CF-E841-B033-E6058F18F1D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A5" i="1"/>
  <c r="E24" i="1" s="1"/>
  <c r="F24" i="1" s="1"/>
  <c r="B25" i="2"/>
  <c r="B24" i="2"/>
  <c r="H3" i="2"/>
  <c r="B23" i="2"/>
  <c r="E17" i="2"/>
  <c r="D17" i="2"/>
  <c r="G17" i="2" s="1"/>
  <c r="H17" i="2" s="1"/>
  <c r="E10" i="2"/>
  <c r="D10" i="2"/>
  <c r="G10" i="2" s="1"/>
  <c r="H10" i="2" s="1"/>
  <c r="G3" i="2"/>
  <c r="F3" i="2"/>
  <c r="E3" i="2"/>
  <c r="D3" i="2"/>
  <c r="B17" i="2"/>
  <c r="B10" i="2"/>
  <c r="B4" i="2"/>
  <c r="B3" i="2"/>
  <c r="E23" i="1" l="1"/>
  <c r="F23" i="1" s="1"/>
  <c r="E20" i="1"/>
  <c r="F20" i="1" s="1"/>
  <c r="E21" i="1"/>
  <c r="F21" i="1" s="1"/>
  <c r="E22" i="1"/>
  <c r="F22" i="1" s="1"/>
  <c r="F17" i="2"/>
  <c r="F10" i="2"/>
</calcChain>
</file>

<file path=xl/sharedStrings.xml><?xml version="1.0" encoding="utf-8"?>
<sst xmlns="http://schemas.openxmlformats.org/spreadsheetml/2006/main" count="41" uniqueCount="33">
  <si>
    <t>ub/sr</t>
  </si>
  <si>
    <t>HMS</t>
  </si>
  <si>
    <t>GeV</t>
  </si>
  <si>
    <t>degrees</t>
  </si>
  <si>
    <t>GeV/c</t>
  </si>
  <si>
    <t>q3</t>
  </si>
  <si>
    <t>run</t>
  </si>
  <si>
    <t>q</t>
  </si>
  <si>
    <t>H counts</t>
  </si>
  <si>
    <t>q (mC)</t>
  </si>
  <si>
    <t>SHMS</t>
  </si>
  <si>
    <t>msr</t>
  </si>
  <si>
    <t>electron to proton solid angle</t>
  </si>
  <si>
    <t>e angle</t>
  </si>
  <si>
    <t>p angle</t>
  </si>
  <si>
    <t>e beam</t>
  </si>
  <si>
    <t>e'</t>
  </si>
  <si>
    <t>theta e</t>
  </si>
  <si>
    <t>qx</t>
  </si>
  <si>
    <t>qz</t>
  </si>
  <si>
    <t>p_p'</t>
  </si>
  <si>
    <t>theta_q</t>
  </si>
  <si>
    <t>delta phi ratio:</t>
  </si>
  <si>
    <t>delta theta ratio:</t>
  </si>
  <si>
    <t>solid angle ratio</t>
  </si>
  <si>
    <t>expected counts</t>
  </si>
  <si>
    <t>p/gram</t>
  </si>
  <si>
    <t>e/mC</t>
  </si>
  <si>
    <t>H thickness?</t>
  </si>
  <si>
    <t>H thick</t>
  </si>
  <si>
    <t>cm^2/ub</t>
  </si>
  <si>
    <t>g/cm^2</t>
  </si>
  <si>
    <t>#H /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</si>
</sst>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2" fillId="0" borderId="0" xfId="0" applyNumberFormat="1" applyFont="1"/>
    <xf numFmtId="0" fontId="2" fillId="0" borderId="0" xfId="0" applyFont="1"/>
    <xf numFmtId="11" fontId="3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3E6B0-CD0D-CF45-BE01-2AE5870712B8}">
  <dimension ref="A1:H25"/>
  <sheetViews>
    <sheetView tabSelected="1" workbookViewId="0">
      <selection activeCell="I14" sqref="I14"/>
    </sheetView>
  </sheetViews>
  <sheetFormatPr baseColWidth="10" defaultRowHeight="16" x14ac:dyDescent="0.2"/>
  <cols>
    <col min="1" max="1" width="11.1640625" bestFit="1" customWidth="1"/>
    <col min="2" max="3" width="11" bestFit="1" customWidth="1"/>
    <col min="4" max="4" width="9.1640625" customWidth="1"/>
    <col min="5" max="5" width="11.1640625" bestFit="1" customWidth="1"/>
    <col min="6" max="6" width="11" bestFit="1" customWidth="1"/>
  </cols>
  <sheetData>
    <row r="1" spans="1:8" ht="21" x14ac:dyDescent="0.25">
      <c r="A1" s="2">
        <v>2.2360000000000001E-2</v>
      </c>
      <c r="B1" s="3" t="s">
        <v>0</v>
      </c>
      <c r="C1" s="3"/>
      <c r="D1" s="3"/>
      <c r="E1" s="3"/>
      <c r="F1" s="3"/>
      <c r="G1" s="3"/>
    </row>
    <row r="2" spans="1:8" ht="21" x14ac:dyDescent="0.25">
      <c r="A2" s="3">
        <v>1.833</v>
      </c>
      <c r="B2" s="3" t="s">
        <v>4</v>
      </c>
      <c r="C2" s="3" t="s">
        <v>5</v>
      </c>
      <c r="D2" s="3"/>
      <c r="E2" s="3"/>
      <c r="F2" s="3"/>
      <c r="G2" s="3"/>
    </row>
    <row r="3" spans="1:8" ht="21" x14ac:dyDescent="0.25">
      <c r="A3" s="2">
        <v>1.0000000000000001E-30</v>
      </c>
      <c r="B3" s="3" t="s">
        <v>30</v>
      </c>
      <c r="C3" s="3"/>
      <c r="D3" s="3"/>
      <c r="E3" s="3"/>
      <c r="F3" s="3"/>
      <c r="G3" s="3"/>
    </row>
    <row r="4" spans="1:8" ht="21" x14ac:dyDescent="0.25">
      <c r="A4" s="2">
        <v>6.0000000000000002E+23</v>
      </c>
      <c r="B4" s="3" t="s">
        <v>26</v>
      </c>
      <c r="C4" s="3"/>
      <c r="D4" s="3"/>
      <c r="E4" s="3"/>
      <c r="F4" s="3"/>
      <c r="G4" s="3"/>
    </row>
    <row r="5" spans="1:8" ht="21" x14ac:dyDescent="0.25">
      <c r="A5" s="2">
        <f>6000000000000000</f>
        <v>6000000000000000</v>
      </c>
      <c r="B5" s="3" t="s">
        <v>27</v>
      </c>
      <c r="C5" s="3"/>
      <c r="D5" s="3"/>
      <c r="E5" s="3"/>
      <c r="F5" s="3"/>
      <c r="G5" s="3"/>
    </row>
    <row r="6" spans="1:8" ht="21" x14ac:dyDescent="0.25">
      <c r="A6" s="2">
        <v>0.01</v>
      </c>
      <c r="B6" s="3" t="s">
        <v>31</v>
      </c>
      <c r="C6" s="3" t="s">
        <v>28</v>
      </c>
      <c r="D6" s="3"/>
      <c r="E6" s="3"/>
      <c r="F6" s="3"/>
      <c r="G6" s="3"/>
    </row>
    <row r="7" spans="1:8" ht="21" x14ac:dyDescent="0.25">
      <c r="A7" s="3"/>
      <c r="B7" s="3"/>
      <c r="C7" s="3"/>
      <c r="D7" s="3"/>
      <c r="E7" s="3"/>
      <c r="F7" s="3"/>
      <c r="G7" s="3"/>
    </row>
    <row r="8" spans="1:8" ht="21" x14ac:dyDescent="0.25">
      <c r="A8" s="3" t="s">
        <v>1</v>
      </c>
      <c r="B8" s="3"/>
      <c r="C8" s="3"/>
      <c r="D8" s="3"/>
      <c r="E8" s="3"/>
      <c r="F8" s="3"/>
      <c r="G8" s="3"/>
    </row>
    <row r="9" spans="1:8" ht="21" x14ac:dyDescent="0.25">
      <c r="A9" s="3">
        <v>1.82</v>
      </c>
      <c r="B9" s="3" t="s">
        <v>2</v>
      </c>
      <c r="C9" s="3"/>
      <c r="D9" s="3"/>
      <c r="E9" s="3"/>
      <c r="F9" s="3"/>
      <c r="G9" s="3"/>
    </row>
    <row r="10" spans="1:8" ht="21" x14ac:dyDescent="0.25">
      <c r="A10" s="3">
        <v>48.3</v>
      </c>
      <c r="B10" s="3" t="s">
        <v>3</v>
      </c>
      <c r="C10" s="3"/>
      <c r="D10" s="3"/>
      <c r="E10" s="3"/>
      <c r="F10" s="3"/>
      <c r="G10" s="3"/>
    </row>
    <row r="11" spans="1:8" ht="21" x14ac:dyDescent="0.25">
      <c r="A11" s="3">
        <v>5.81</v>
      </c>
      <c r="B11" s="3" t="s">
        <v>11</v>
      </c>
      <c r="C11" s="3"/>
      <c r="D11" s="3"/>
      <c r="E11" s="3"/>
      <c r="F11" s="3"/>
      <c r="G11" s="3"/>
      <c r="H11" s="1"/>
    </row>
    <row r="12" spans="1:8" ht="21" x14ac:dyDescent="0.25">
      <c r="A12" s="3"/>
      <c r="B12" s="3"/>
      <c r="C12" s="3"/>
      <c r="D12" s="3"/>
      <c r="E12" s="3"/>
      <c r="F12" s="3"/>
      <c r="G12" s="3"/>
      <c r="H12" s="1"/>
    </row>
    <row r="13" spans="1:8" ht="21" x14ac:dyDescent="0.25">
      <c r="A13" s="3" t="s">
        <v>10</v>
      </c>
      <c r="B13" s="3"/>
      <c r="C13" s="3"/>
      <c r="D13" s="3"/>
      <c r="E13" s="3"/>
      <c r="F13" s="3"/>
      <c r="G13" s="3"/>
      <c r="H13" s="1"/>
    </row>
    <row r="14" spans="1:8" ht="21" x14ac:dyDescent="0.25">
      <c r="A14" s="3">
        <v>4.5</v>
      </c>
      <c r="B14" s="3" t="s">
        <v>11</v>
      </c>
      <c r="C14" s="3"/>
      <c r="D14" s="3"/>
      <c r="E14" s="3"/>
      <c r="F14" s="3"/>
      <c r="G14" s="3"/>
    </row>
    <row r="15" spans="1:8" ht="21" x14ac:dyDescent="0.25">
      <c r="A15" s="3"/>
      <c r="B15" s="3"/>
      <c r="C15" s="3"/>
      <c r="D15" s="3"/>
      <c r="E15" s="3"/>
      <c r="F15" s="3"/>
      <c r="G15" s="3"/>
    </row>
    <row r="16" spans="1:8" ht="21" x14ac:dyDescent="0.25">
      <c r="A16" s="2">
        <v>5.6138912869723591E-2</v>
      </c>
      <c r="B16" s="3" t="s">
        <v>24</v>
      </c>
      <c r="C16" s="3"/>
      <c r="D16" s="3"/>
      <c r="E16" s="3"/>
      <c r="F16" s="3"/>
      <c r="G16" s="3"/>
    </row>
    <row r="17" spans="1:7" ht="21" x14ac:dyDescent="0.25">
      <c r="A17" s="2"/>
      <c r="B17" s="3"/>
      <c r="C17" s="3"/>
      <c r="D17" s="3"/>
      <c r="E17" s="3"/>
      <c r="F17" s="3"/>
      <c r="G17" s="3"/>
    </row>
    <row r="18" spans="1:7" ht="21" x14ac:dyDescent="0.25">
      <c r="A18" s="3"/>
      <c r="B18" s="3"/>
      <c r="C18" s="3"/>
      <c r="D18" s="3"/>
      <c r="E18" s="3"/>
      <c r="F18" s="3"/>
      <c r="G18" s="3"/>
    </row>
    <row r="19" spans="1:7" ht="21" x14ac:dyDescent="0.25">
      <c r="A19" s="3" t="s">
        <v>6</v>
      </c>
      <c r="B19" s="3" t="s">
        <v>8</v>
      </c>
      <c r="C19" s="3" t="s">
        <v>9</v>
      </c>
      <c r="D19" s="3" t="s">
        <v>32</v>
      </c>
      <c r="E19" s="3" t="s">
        <v>25</v>
      </c>
      <c r="F19" s="3" t="s">
        <v>29</v>
      </c>
      <c r="G19" s="3"/>
    </row>
    <row r="20" spans="1:7" ht="21" x14ac:dyDescent="0.25">
      <c r="A20" s="3">
        <v>16978</v>
      </c>
      <c r="B20" s="3">
        <v>629</v>
      </c>
      <c r="C20" s="3">
        <v>5.49</v>
      </c>
      <c r="D20" s="5">
        <f>B20/C20</f>
        <v>114.5719489981785</v>
      </c>
      <c r="E20" s="2">
        <f>A$1*A$3*A$4*A$5*A$6*A$11*A$16*C20*0.001</f>
        <v>1441.4074920894041</v>
      </c>
      <c r="F20" s="4">
        <f>B20*A$6/E20</f>
        <v>4.3637902775725684E-3</v>
      </c>
      <c r="G20" s="3"/>
    </row>
    <row r="21" spans="1:7" ht="21" x14ac:dyDescent="0.25">
      <c r="A21" s="3">
        <v>16979</v>
      </c>
      <c r="B21" s="3">
        <v>7157</v>
      </c>
      <c r="C21" s="3">
        <v>76.2</v>
      </c>
      <c r="D21" s="5">
        <f t="shared" ref="D21:D24" si="0">B21/C21</f>
        <v>93.923884514435699</v>
      </c>
      <c r="E21" s="2">
        <f t="shared" ref="E21:E24" si="1">A$1*A$3*A$4*A$5*A$6*A$11*A$16*C21*0.001</f>
        <v>20006.420928454023</v>
      </c>
      <c r="F21" s="4">
        <f t="shared" ref="F21:F24" si="2">B21*A$6/E21</f>
        <v>3.5773515040968657E-3</v>
      </c>
      <c r="G21" s="3"/>
    </row>
    <row r="22" spans="1:7" ht="21" x14ac:dyDescent="0.25">
      <c r="A22" s="3">
        <v>17093</v>
      </c>
      <c r="B22" s="3">
        <v>1312</v>
      </c>
      <c r="C22" s="3">
        <v>49.7</v>
      </c>
      <c r="D22" s="5">
        <f t="shared" si="0"/>
        <v>26.398390342052313</v>
      </c>
      <c r="E22" s="2">
        <f t="shared" si="1"/>
        <v>13048.807350973295</v>
      </c>
      <c r="F22" s="4">
        <f t="shared" si="2"/>
        <v>1.0054558740206548E-3</v>
      </c>
      <c r="G22" s="3"/>
    </row>
    <row r="23" spans="1:7" ht="21" x14ac:dyDescent="0.25">
      <c r="A23" s="3">
        <v>17094</v>
      </c>
      <c r="B23" s="3">
        <v>290</v>
      </c>
      <c r="C23" s="3">
        <v>12.7</v>
      </c>
      <c r="D23" s="5">
        <f t="shared" si="0"/>
        <v>22.834645669291341</v>
      </c>
      <c r="E23" s="2">
        <f t="shared" si="1"/>
        <v>3334.4034880756703</v>
      </c>
      <c r="F23" s="4">
        <f t="shared" si="2"/>
        <v>8.6972077925507132E-4</v>
      </c>
      <c r="G23" s="3"/>
    </row>
    <row r="24" spans="1:7" ht="21" x14ac:dyDescent="0.25">
      <c r="A24" s="3">
        <v>17096</v>
      </c>
      <c r="B24" s="3">
        <v>2272</v>
      </c>
      <c r="C24" s="3">
        <v>98.9</v>
      </c>
      <c r="D24" s="5">
        <f t="shared" si="0"/>
        <v>22.972699696663295</v>
      </c>
      <c r="E24" s="2">
        <f t="shared" si="1"/>
        <v>25966.338974069597</v>
      </c>
      <c r="F24" s="4">
        <f t="shared" si="2"/>
        <v>8.7497894958116955E-4</v>
      </c>
      <c r="G24" s="3"/>
    </row>
    <row r="25" spans="1:7" ht="21" x14ac:dyDescent="0.25">
      <c r="A25" s="3"/>
      <c r="B25" s="3"/>
      <c r="C25" s="3"/>
      <c r="D25" s="3"/>
      <c r="E25" s="3"/>
      <c r="F25" s="3"/>
      <c r="G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F3AA7-F8A5-FB4B-868E-91C4C3E00841}">
  <dimension ref="A1:H25"/>
  <sheetViews>
    <sheetView zoomScale="120" zoomScaleNormal="120" workbookViewId="0">
      <selection activeCell="B25" sqref="B25"/>
    </sheetView>
  </sheetViews>
  <sheetFormatPr baseColWidth="10" defaultRowHeight="16" x14ac:dyDescent="0.2"/>
  <sheetData>
    <row r="1" spans="1:8" x14ac:dyDescent="0.2">
      <c r="A1" t="s">
        <v>12</v>
      </c>
    </row>
    <row r="2" spans="1:8" x14ac:dyDescent="0.2">
      <c r="D2" t="s">
        <v>18</v>
      </c>
      <c r="E2" t="s">
        <v>19</v>
      </c>
      <c r="F2" t="s">
        <v>7</v>
      </c>
      <c r="G2" t="s">
        <v>21</v>
      </c>
    </row>
    <row r="3" spans="1:8" x14ac:dyDescent="0.2">
      <c r="A3">
        <v>8.3000000000000007</v>
      </c>
      <c r="B3">
        <f>A3*3.14159/180</f>
        <v>0.14486220555555557</v>
      </c>
      <c r="C3" t="s">
        <v>13</v>
      </c>
      <c r="D3">
        <f>A6*SIN(B3)</f>
        <v>1.3682069255066163</v>
      </c>
      <c r="E3">
        <f>A5-A6*COS(B3)</f>
        <v>1.2212744037904741</v>
      </c>
      <c r="F3">
        <f>SQRT(D3*D3+E3*E3)</f>
        <v>1.8339851036358079</v>
      </c>
      <c r="G3">
        <f>ATAN(D3/E3)</f>
        <v>0.8420794504797825</v>
      </c>
      <c r="H3">
        <f>G3*180/3.14159</f>
        <v>48.247639280224618</v>
      </c>
    </row>
    <row r="4" spans="1:8" x14ac:dyDescent="0.2">
      <c r="A4">
        <v>48.3</v>
      </c>
      <c r="B4">
        <f>A4*3.14159/180</f>
        <v>0.84299331666666655</v>
      </c>
      <c r="C4" t="s">
        <v>14</v>
      </c>
    </row>
    <row r="5" spans="1:8" x14ac:dyDescent="0.2">
      <c r="A5">
        <v>10.6</v>
      </c>
      <c r="C5" t="s">
        <v>15</v>
      </c>
    </row>
    <row r="6" spans="1:8" x14ac:dyDescent="0.2">
      <c r="A6">
        <v>9.4779999999999998</v>
      </c>
      <c r="C6" t="s">
        <v>16</v>
      </c>
    </row>
    <row r="7" spans="1:8" x14ac:dyDescent="0.2">
      <c r="A7">
        <v>1.8340000000000001</v>
      </c>
      <c r="C7" t="s">
        <v>20</v>
      </c>
    </row>
    <row r="10" spans="1:8" x14ac:dyDescent="0.2">
      <c r="A10">
        <v>8.1999999999999993</v>
      </c>
      <c r="B10">
        <f>A10*3.14159/180</f>
        <v>0.14311687777777776</v>
      </c>
      <c r="C10" t="s">
        <v>17</v>
      </c>
      <c r="D10">
        <f>A13*SIN(B10)</f>
        <v>1.3552589911568949</v>
      </c>
      <c r="E10">
        <f>A12-A13*COS(B10)</f>
        <v>1.1951460900826092</v>
      </c>
      <c r="F10">
        <f>SQRT(D10*D10+E10*E10)</f>
        <v>1.8069590780511198</v>
      </c>
      <c r="G10">
        <f>ATAN(D10/E10)</f>
        <v>0.84809528150949631</v>
      </c>
      <c r="H10">
        <f>G10*180/3.14159</f>
        <v>48.592321299631507</v>
      </c>
    </row>
    <row r="12" spans="1:8" x14ac:dyDescent="0.2">
      <c r="A12">
        <v>10.6</v>
      </c>
      <c r="C12" t="s">
        <v>15</v>
      </c>
    </row>
    <row r="13" spans="1:8" x14ac:dyDescent="0.2">
      <c r="A13">
        <v>9.5020000000000007</v>
      </c>
      <c r="C13" t="s">
        <v>16</v>
      </c>
    </row>
    <row r="17" spans="1:8" x14ac:dyDescent="0.2">
      <c r="A17">
        <v>8.4</v>
      </c>
      <c r="B17">
        <f>A17*3.14159/180</f>
        <v>0.14660753333333332</v>
      </c>
      <c r="C17" t="s">
        <v>17</v>
      </c>
      <c r="D17">
        <f>A20*SIN(B17)</f>
        <v>1.3810677938597782</v>
      </c>
      <c r="E17">
        <f>A19-A20*COS(B17)</f>
        <v>1.2474191931444238</v>
      </c>
      <c r="F17">
        <f>SQRT(D17*D17+E17*E17)</f>
        <v>1.8610220027344653</v>
      </c>
      <c r="G17">
        <f>ATAN(D17/E17)</f>
        <v>0.836200622815085</v>
      </c>
      <c r="H17">
        <f>G17*180/3.14159</f>
        <v>47.910806982042629</v>
      </c>
    </row>
    <row r="19" spans="1:8" x14ac:dyDescent="0.2">
      <c r="A19">
        <v>10.6</v>
      </c>
      <c r="C19" t="s">
        <v>15</v>
      </c>
    </row>
    <row r="20" spans="1:8" x14ac:dyDescent="0.2">
      <c r="A20">
        <v>9.4540000000000006</v>
      </c>
      <c r="C20" t="s">
        <v>16</v>
      </c>
    </row>
    <row r="21" spans="1:8" x14ac:dyDescent="0.2">
      <c r="A21">
        <v>1.861</v>
      </c>
      <c r="C21" t="s">
        <v>20</v>
      </c>
    </row>
    <row r="23" spans="1:8" x14ac:dyDescent="0.2">
      <c r="A23" t="s">
        <v>22</v>
      </c>
      <c r="B23">
        <f>A7/A6</f>
        <v>0.19350073855243724</v>
      </c>
    </row>
    <row r="24" spans="1:8" x14ac:dyDescent="0.2">
      <c r="A24" t="s">
        <v>23</v>
      </c>
      <c r="B24">
        <f>0.1/(H3-H10)</f>
        <v>-0.29012247338017455</v>
      </c>
    </row>
    <row r="25" spans="1:8" x14ac:dyDescent="0.2">
      <c r="B25">
        <f>-B23*B24</f>
        <v>5.6138912869723591E-2</v>
      </c>
      <c r="C2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Weinstein, Lawrence B.</dc:creator>
  <cp:lastModifiedBy>Weinstein, Lawrence B.</cp:lastModifiedBy>
  <dcterms:created xsi:type="dcterms:W3CDTF">2022-10-03T13:42:35Z</dcterms:created>
  <dcterms:modified xsi:type="dcterms:W3CDTF">2022-10-03T15:56:51Z</dcterms:modified>
</cp:coreProperties>
</file>