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370" tabRatio="719" activeTab="2"/>
  </bookViews>
  <sheets>
    <sheet name="CCmd" sheetId="1" r:id="rId1"/>
    <sheet name="draft-phonon" sheetId="2" r:id="rId2"/>
    <sheet name="draft-QM" sheetId="3" r:id="rId3"/>
  </sheets>
  <definedNames>
    <definedName name="ExternalData_1" localSheetId="0">CCmd!$D$2:$D$7</definedName>
    <definedName name="ExternalData_1" localSheetId="1">'draft-phonon'!$B$1:$B$9</definedName>
  </definedNames>
  <calcPr calcId="144525" concurrentCalc="0"/>
</workbook>
</file>

<file path=xl/connections.xml><?xml version="1.0" encoding="utf-8"?>
<connections xmlns="http://schemas.openxmlformats.org/spreadsheetml/2006/main">
  <connection id="1" name="PN" type="6" background="1" refreshedVersion="2" saveData="1">
    <textPr sourceFile="F:\William\diamond\PBE3\PN.txt">
      <textFields>
        <textField/>
      </textFields>
    </textPr>
  </connection>
  <connection id="2" name="QM" type="6" background="1" refreshedVersion="2" saveData="1">
    <textPr sourceFile="F:\William\diamond\PBE3\QM.txt">
      <textFields>
        <textField/>
      </textFields>
    </textPr>
  </connection>
  <connection id="3" name="tmp1" type="6" background="1" refreshedVersion="2" saveData="1">
    <textPr sourceFile="F:\William\tmp\tmp.txt">
      <textFields>
        <textField/>
      </textFields>
    </textPr>
  </connection>
  <connection id="4" name="tmp2" type="6" background="1" refreshedVersion="2" saveData="1">
    <textPr sourceFile="F:\William\PV0c\tmp.txt" space="1" consecutive="1">
      <textFields>
        <textField/>
      </textFields>
    </textPr>
  </connection>
  <connection id="5" name="tmpp1" type="6" background="1" refreshedVersion="2" saveData="1">
    <textPr sourceFile="F:\William\PV0c\tmpp.txt" space="1" consecutive="1">
      <textFields>
        <textField/>
      </textFields>
    </textPr>
  </connection>
  <connection id="6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<sst xmlns="http://schemas.openxmlformats.org/spreadsheetml/2006/main" count="23">
  <si>
    <t>V</t>
  </si>
  <si>
    <t>vol ratio</t>
  </si>
  <si>
    <t>QM</t>
  </si>
  <si>
    <t>PN</t>
  </si>
  <si>
    <t>QMPN</t>
  </si>
  <si>
    <t>a</t>
  </si>
  <si>
    <t>b</t>
  </si>
  <si>
    <t>c</t>
  </si>
  <si>
    <t>d</t>
  </si>
  <si>
    <t>e</t>
  </si>
  <si>
    <t>z01</t>
  </si>
  <si>
    <t>z02</t>
  </si>
  <si>
    <t>z03</t>
  </si>
  <si>
    <t>z04</t>
  </si>
  <si>
    <t>z05</t>
  </si>
  <si>
    <t>z06</t>
  </si>
  <si>
    <t>QM per atom</t>
  </si>
  <si>
    <t>vol%</t>
  </si>
  <si>
    <t>vol</t>
  </si>
  <si>
    <t>Edisp ev</t>
  </si>
  <si>
    <t>z07</t>
  </si>
  <si>
    <t>z08</t>
  </si>
  <si>
    <t>ref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</si>
</sst>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" fillId="2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22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Edisp/Total QM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335405377158"/>
          <c:y val="0.154459158560882"/>
          <c:w val="0.901913935451589"/>
          <c:h val="0.823000898472597"/>
        </c:manualLayout>
      </c:layout>
      <c:scatterChart>
        <c:scatterStyle val="marker"/>
        <c:varyColors val="0"/>
        <c:ser>
          <c:idx val="0"/>
          <c:order val="0"/>
          <c:tx>
            <c:strRef>
              <c:f>"Edisp"</c:f>
              <c:strCache>
                <c:ptCount val="1"/>
                <c:pt idx="0">
                  <c:v>Edisp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'draft-QM'!$E$2:$E$12</c:f>
              <c:numCache>
                <c:formatCode>General</c:formatCode>
                <c:ptCount val="11"/>
                <c:pt idx="0">
                  <c:v>863.166743369764</c:v>
                </c:pt>
                <c:pt idx="1">
                  <c:v>847.472802581223</c:v>
                </c:pt>
                <c:pt idx="2">
                  <c:v>831.778861792682</c:v>
                </c:pt>
                <c:pt idx="3">
                  <c:v>816.08492100414</c:v>
                </c:pt>
                <c:pt idx="4">
                  <c:v>800.390980215599</c:v>
                </c:pt>
                <c:pt idx="5">
                  <c:v>784.697039427058</c:v>
                </c:pt>
                <c:pt idx="6">
                  <c:v>769.003098638517</c:v>
                </c:pt>
                <c:pt idx="7">
                  <c:v>753.309157849976</c:v>
                </c:pt>
                <c:pt idx="8">
                  <c:v>737.615217061434</c:v>
                </c:pt>
                <c:pt idx="9">
                  <c:v>721.921276272893</c:v>
                </c:pt>
                <c:pt idx="10">
                  <c:v>706.227335484352</c:v>
                </c:pt>
              </c:numCache>
            </c:numRef>
          </c:xVal>
          <c:yVal>
            <c:numRef>
              <c:f>'draft-QM'!$I$2:$I$12</c:f>
              <c:numCache>
                <c:formatCode>General</c:formatCode>
                <c:ptCount val="11"/>
                <c:pt idx="0">
                  <c:v>-2.36446</c:v>
                </c:pt>
                <c:pt idx="1">
                  <c:v>-2.41996</c:v>
                </c:pt>
                <c:pt idx="2">
                  <c:v>-2.47766</c:v>
                </c:pt>
                <c:pt idx="3">
                  <c:v>-2.55787</c:v>
                </c:pt>
                <c:pt idx="4">
                  <c:v>-2.61938</c:v>
                </c:pt>
                <c:pt idx="5">
                  <c:v>-2.67338</c:v>
                </c:pt>
                <c:pt idx="6">
                  <c:v>-2.75005</c:v>
                </c:pt>
                <c:pt idx="7">
                  <c:v>-2.80614</c:v>
                </c:pt>
                <c:pt idx="8">
                  <c:v>-2.87882</c:v>
                </c:pt>
                <c:pt idx="9">
                  <c:v>-2.96575</c:v>
                </c:pt>
                <c:pt idx="10">
                  <c:v>-3.0401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"QM"</c:f>
              <c:strCache>
                <c:ptCount val="1"/>
                <c:pt idx="0">
                  <c:v>QM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'draft-QM'!$E$2:$E$12</c:f>
              <c:numCache>
                <c:formatCode>General</c:formatCode>
                <c:ptCount val="11"/>
                <c:pt idx="0">
                  <c:v>863.166743369764</c:v>
                </c:pt>
                <c:pt idx="1">
                  <c:v>847.472802581223</c:v>
                </c:pt>
                <c:pt idx="2">
                  <c:v>831.778861792682</c:v>
                </c:pt>
                <c:pt idx="3">
                  <c:v>816.08492100414</c:v>
                </c:pt>
                <c:pt idx="4">
                  <c:v>800.390980215599</c:v>
                </c:pt>
                <c:pt idx="5">
                  <c:v>784.697039427058</c:v>
                </c:pt>
                <c:pt idx="6">
                  <c:v>769.003098638517</c:v>
                </c:pt>
                <c:pt idx="7">
                  <c:v>753.309157849976</c:v>
                </c:pt>
                <c:pt idx="8">
                  <c:v>737.615217061434</c:v>
                </c:pt>
                <c:pt idx="9">
                  <c:v>721.921276272893</c:v>
                </c:pt>
                <c:pt idx="10">
                  <c:v>706.227335484352</c:v>
                </c:pt>
              </c:numCache>
            </c:numRef>
          </c:xVal>
          <c:yVal>
            <c:numRef>
              <c:f>'draft-QM'!$J$2:$J$12</c:f>
              <c:numCache>
                <c:formatCode>General</c:formatCode>
                <c:ptCount val="11"/>
                <c:pt idx="0">
                  <c:v>-2.30164000000002</c:v>
                </c:pt>
                <c:pt idx="1">
                  <c:v>-2.32105999999999</c:v>
                </c:pt>
                <c:pt idx="2">
                  <c:v>-2.33730000000003</c:v>
                </c:pt>
                <c:pt idx="3">
                  <c:v>-2.26555000000002</c:v>
                </c:pt>
                <c:pt idx="4">
                  <c:v>-2.25414000000001</c:v>
                </c:pt>
                <c:pt idx="5">
                  <c:v>-2.38639999999998</c:v>
                </c:pt>
                <c:pt idx="6">
                  <c:v>-2.22881999999998</c:v>
                </c:pt>
                <c:pt idx="7">
                  <c:v>-2.48858000000001</c:v>
                </c:pt>
                <c:pt idx="8">
                  <c:v>-2.47685999999999</c:v>
                </c:pt>
                <c:pt idx="9">
                  <c:v>-2.14371</c:v>
                </c:pt>
                <c:pt idx="10">
                  <c:v>-2.29969999999997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68712"/>
        <c:axId val="950596962"/>
      </c:scatterChart>
      <c:valAx>
        <c:axId val="708468712"/>
        <c:scaling>
          <c:orientation val="minMax"/>
          <c:max val="870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0596962"/>
        <c:crosses val="autoZero"/>
        <c:crossBetween val="midCat"/>
      </c:valAx>
      <c:valAx>
        <c:axId val="9505969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08468712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pattFill prst="pct5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eaVert"/>
    <a:lstStyle/>
    <a:p>
      <a:pPr>
        <a:defRPr lang="en-US">
          <a:solidFill>
            <a:schemeClr val="tx1"/>
          </a:solidFill>
        </a:defRPr>
      </a:pPr>
    </a:p>
  </c:txPr>
  <c:externalData r:id="rId1">
    <c:autoUpdate val="0"/>
  </c:externalData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667385</xdr:colOff>
      <xdr:row>2</xdr:row>
      <xdr:rowOff>87630</xdr:rowOff>
    </xdr:from>
    <xdr:to>
      <xdr:col>12</xdr:col>
      <xdr:colOff>250190</xdr:colOff>
      <xdr:row>24</xdr:row>
      <xdr:rowOff>113030</xdr:rowOff>
    </xdr:to>
    <xdr:graphicFrame>
      <xdr:nvGraphicFramePr>
        <xdr:cNvPr id="2" name="Chart 1"/>
        <xdr:cNvGraphicFramePr/>
      </xdr:nvGraphicFramePr>
      <xdr:xfrm>
        <a:off x="3362960" y="487680"/>
        <a:ext cx="7326630" cy="4425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429260</xdr:colOff>
      <xdr:row>6</xdr:row>
      <xdr:rowOff>200660</xdr:rowOff>
    </xdr:from>
    <xdr:to>
      <xdr:col>6</xdr:col>
      <xdr:colOff>438785</xdr:colOff>
      <xdr:row>11</xdr:row>
      <xdr:rowOff>172085</xdr:rowOff>
    </xdr:to>
    <xdr:sp>
      <xdr:nvSpPr>
        <xdr:cNvPr id="5" name="Text Box 4"/>
        <xdr:cNvSpPr txBox="1"/>
      </xdr:nvSpPr>
      <xdr:spPr>
        <a:xfrm>
          <a:off x="3915410" y="1400175"/>
          <a:ext cx="1933575" cy="9721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>
              <a:solidFill>
                <a:schemeClr val="accent4"/>
              </a:solidFill>
              <a:effectLst/>
            </a:rPr>
            <a:t>orange: QM - 385 (ev)</a:t>
          </a:r>
          <a:endParaRPr lang="en-US" sz="1100">
            <a:solidFill>
              <a:schemeClr val="accent4"/>
            </a:solidFill>
            <a:effectLst/>
          </a:endParaRPr>
        </a:p>
        <a:p>
          <a:pPr algn="l"/>
          <a:r>
            <a:rPr lang="en-US" sz="1100"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blue:     Edisp (ev)</a:t>
          </a:r>
          <a:endParaRPr lang="en-US" sz="1100"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0.142879090490091</cdr:x>
      <cdr:y>0.236024844720497</cdr:y>
    </cdr:from>
    <cdr:to>
      <cdr:x>0.373252419726533</cdr:x>
      <cdr:y>0.422360248447205</cdr:y>
    </cdr:to>
    <cdr:sp>
      <cdr:nvSpPr>
        <cdr:cNvPr id="2" name="Text Box 1"/>
        <cdr:cNvSpPr txBox="1"/>
      </cdr:nvSpPr>
      <cdr:spPr xmlns:a="http://schemas.openxmlformats.org/drawingml/2006/main">
        <a:xfrm xmlns:a="http://schemas.openxmlformats.org/drawingml/2006/main">
          <a:off x="1181100" y="1085850"/>
          <a:ext cx="1904365" cy="8572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en-US"/>
        </a:p>
      </cdr:txBody>
    </cdr:sp>
  </cdr:relSizeAnchor>
  <cdr:relSizeAnchor xmlns:cdr="http://schemas.openxmlformats.org/drawingml/2006/chartDrawing">
    <cdr:from>
      <cdr:x>0.192425871869719</cdr:x>
      <cdr:y>0.505175983436853</cdr:y>
    </cdr:from>
    <cdr:to>
      <cdr:x>0.383699493009679</cdr:x>
      <cdr:y>0.666666666666667</cdr:y>
    </cdr:to>
    <cdr:sp>
      <cdr:nvSpPr>
        <cdr:cNvPr id="4" name="Text Box 3"/>
        <cdr:cNvSpPr txBox="1"/>
      </cdr:nvSpPr>
      <cdr:spPr xmlns:a="http://schemas.openxmlformats.org/drawingml/2006/main">
        <a:xfrm xmlns:a="http://schemas.openxmlformats.org/drawingml/2006/main">
          <a:off x="1590675" y="2324100"/>
          <a:ext cx="1581150" cy="7429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en-US"/>
        </a:p>
      </cdr:txBody>
    </cdr:sp>
  </cdr:relSizeAnchor>
</c:userShape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3"/>
  <sheetViews>
    <sheetView workbookViewId="0">
      <selection activeCell="H1" sqref="H1:H12"/>
    </sheetView>
  </sheetViews>
  <sheetFormatPr defaultColWidth="9" defaultRowHeight="15.75" outlineLevelCol="7"/>
  <cols>
    <col min="1" max="1" width="9" style="2"/>
    <col min="2" max="2" width="12.625" style="2"/>
    <col min="3" max="3" width="19.125" style="2" customWidth="1"/>
    <col min="4" max="4" width="12.625" style="2" customWidth="1"/>
    <col min="5" max="5" width="9" style="2"/>
    <col min="6" max="6" width="13.75" style="2"/>
    <col min="7" max="7" width="9" style="2"/>
    <col min="8" max="8" width="9.375" style="2"/>
    <col min="9" max="16384" width="9" style="2"/>
  </cols>
  <sheetData>
    <row r="1" spans="2: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/>
    </row>
    <row r="2" spans="1:8">
      <c r="A2" s="1" t="s">
        <v>5</v>
      </c>
      <c r="B2">
        <v>863.166743369764</v>
      </c>
      <c r="C2" s="1">
        <v>1.1</v>
      </c>
      <c r="D2">
        <v>-3.0068758713137</v>
      </c>
      <c r="E2">
        <v>0</v>
      </c>
      <c r="F2" s="2">
        <f t="shared" ref="F2:F12" si="0">D2+E2</f>
        <v>-3.0068758713137</v>
      </c>
      <c r="G2" s="2">
        <f t="shared" ref="G2:G12" si="1">E2+F2</f>
        <v>-3.0068758713137</v>
      </c>
      <c r="H2"/>
    </row>
    <row r="3" spans="1:8">
      <c r="A3" s="1" t="s">
        <v>6</v>
      </c>
      <c r="B3">
        <v>847.472802581223</v>
      </c>
      <c r="C3" s="1">
        <v>1.08</v>
      </c>
      <c r="D3">
        <v>-3.03486045576403</v>
      </c>
      <c r="E3">
        <v>0</v>
      </c>
      <c r="F3" s="2">
        <f t="shared" si="0"/>
        <v>-3.03486045576403</v>
      </c>
      <c r="G3" s="2">
        <f t="shared" si="1"/>
        <v>-3.03486045576403</v>
      </c>
      <c r="H3"/>
    </row>
    <row r="4" spans="1:8">
      <c r="A4" s="2" t="s">
        <v>7</v>
      </c>
      <c r="B4">
        <v>831.778861792682</v>
      </c>
      <c r="C4" s="2">
        <v>1.06</v>
      </c>
      <c r="D4">
        <v>-3.0582626005363</v>
      </c>
      <c r="E4">
        <v>0</v>
      </c>
      <c r="F4" s="2">
        <f t="shared" si="0"/>
        <v>-3.0582626005363</v>
      </c>
      <c r="G4" s="2">
        <f t="shared" si="1"/>
        <v>-3.0582626005363</v>
      </c>
      <c r="H4"/>
    </row>
    <row r="5" spans="1:8">
      <c r="A5" s="2" t="s">
        <v>8</v>
      </c>
      <c r="B5">
        <v>816.08492100414</v>
      </c>
      <c r="C5" s="2">
        <v>1.04</v>
      </c>
      <c r="D5">
        <v>-2.95486950402153</v>
      </c>
      <c r="E5">
        <v>0</v>
      </c>
      <c r="F5" s="2">
        <f t="shared" si="0"/>
        <v>-2.95486950402153</v>
      </c>
      <c r="G5" s="2">
        <f t="shared" si="1"/>
        <v>-2.95486950402153</v>
      </c>
      <c r="H5"/>
    </row>
    <row r="6" spans="1:8">
      <c r="A6" s="2" t="s">
        <v>9</v>
      </c>
      <c r="B6">
        <v>800.390980215599</v>
      </c>
      <c r="C6" s="2">
        <v>1.02</v>
      </c>
      <c r="D6">
        <v>-2.93842747989277</v>
      </c>
      <c r="E6">
        <v>0</v>
      </c>
      <c r="F6" s="2">
        <f t="shared" si="0"/>
        <v>-2.93842747989277</v>
      </c>
      <c r="G6" s="2">
        <f t="shared" si="1"/>
        <v>-2.93842747989277</v>
      </c>
      <c r="H6"/>
    </row>
    <row r="7" spans="1:8">
      <c r="A7" s="2" t="s">
        <v>10</v>
      </c>
      <c r="B7">
        <v>784.697039427058</v>
      </c>
      <c r="C7" s="2">
        <v>1</v>
      </c>
      <c r="D7">
        <v>-3.12901662198385</v>
      </c>
      <c r="E7">
        <v>0</v>
      </c>
      <c r="F7" s="2">
        <f t="shared" si="0"/>
        <v>-3.12901662198385</v>
      </c>
      <c r="G7" s="2">
        <f t="shared" si="1"/>
        <v>-3.12901662198385</v>
      </c>
      <c r="H7"/>
    </row>
    <row r="8" spans="1:8">
      <c r="A8" s="2" t="s">
        <v>11</v>
      </c>
      <c r="B8">
        <v>769.003098638517</v>
      </c>
      <c r="C8" s="2">
        <v>0.98</v>
      </c>
      <c r="D8">
        <v>-2.90194088471844</v>
      </c>
      <c r="E8">
        <v>0</v>
      </c>
      <c r="F8" s="2">
        <f t="shared" si="0"/>
        <v>-2.90194088471844</v>
      </c>
      <c r="G8" s="2">
        <f t="shared" si="1"/>
        <v>-2.90194088471844</v>
      </c>
      <c r="H8"/>
    </row>
    <row r="9" spans="1:8">
      <c r="A9" s="2" t="s">
        <v>12</v>
      </c>
      <c r="B9">
        <v>753.309157849976</v>
      </c>
      <c r="C9" s="2">
        <v>0.96</v>
      </c>
      <c r="D9">
        <v>-3.27625991957098</v>
      </c>
      <c r="E9">
        <v>0</v>
      </c>
      <c r="F9" s="2">
        <f t="shared" si="0"/>
        <v>-3.27625991957098</v>
      </c>
      <c r="G9" s="2">
        <f t="shared" si="1"/>
        <v>-3.27625991957098</v>
      </c>
      <c r="H9"/>
    </row>
    <row r="10" spans="1:8">
      <c r="A10" s="2" t="s">
        <v>13</v>
      </c>
      <c r="B10">
        <v>737.615217061434</v>
      </c>
      <c r="C10" s="2">
        <v>0.94</v>
      </c>
      <c r="D10">
        <v>-3.25937117962462</v>
      </c>
      <c r="E10">
        <v>0</v>
      </c>
      <c r="F10" s="2">
        <f t="shared" si="0"/>
        <v>-3.25937117962462</v>
      </c>
      <c r="G10" s="2">
        <f t="shared" si="1"/>
        <v>-3.25937117962462</v>
      </c>
      <c r="H10"/>
    </row>
    <row r="11" spans="1:8">
      <c r="A11" s="2" t="s">
        <v>14</v>
      </c>
      <c r="B11">
        <v>721.921276272893</v>
      </c>
      <c r="C11" s="2">
        <v>0.92</v>
      </c>
      <c r="D11">
        <v>-2.77929577748</v>
      </c>
      <c r="E11">
        <v>0</v>
      </c>
      <c r="F11" s="2">
        <f t="shared" si="0"/>
        <v>-2.77929577748</v>
      </c>
      <c r="G11" s="2">
        <f t="shared" si="1"/>
        <v>-2.77929577748</v>
      </c>
      <c r="H11"/>
    </row>
    <row r="12" spans="1:8">
      <c r="A12" s="2" t="s">
        <v>15</v>
      </c>
      <c r="B12">
        <v>706.227335484352</v>
      </c>
      <c r="C12" s="2">
        <v>0.9</v>
      </c>
      <c r="D12">
        <v>-3.00408029490609</v>
      </c>
      <c r="E12">
        <v>0</v>
      </c>
      <c r="F12" s="2">
        <f t="shared" si="0"/>
        <v>-3.00408029490609</v>
      </c>
      <c r="G12" s="2">
        <f t="shared" si="1"/>
        <v>-3.00408029490609</v>
      </c>
      <c r="H12"/>
    </row>
    <row r="13" spans="2:2">
      <c r="B13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C1" sqref="C1:C9"/>
    </sheetView>
  </sheetViews>
  <sheetFormatPr defaultColWidth="9" defaultRowHeight="15.75" outlineLevelCol="2"/>
  <cols>
    <col min="2" max="2" width="11.5" customWidth="1"/>
    <col min="3" max="3" width="12.625"/>
  </cols>
  <sheetData>
    <row r="1" spans="1:3">
      <c r="A1" s="2" t="s">
        <v>5</v>
      </c>
      <c r="B1">
        <v>29.3096749</v>
      </c>
      <c r="C1">
        <f>B1*1000/6.022140857E+23*6242000000000000000/16</f>
        <v>0.0189873289115637</v>
      </c>
    </row>
    <row r="2" spans="1:3">
      <c r="A2" s="2" t="s">
        <v>6</v>
      </c>
      <c r="B2">
        <v>29.8913799</v>
      </c>
      <c r="C2">
        <f t="shared" ref="C2:C9" si="0">B2*1000/6.022140857E+23*6242000000000000000/16</f>
        <v>0.0193641677609261</v>
      </c>
    </row>
    <row r="3" spans="1:3">
      <c r="A3" s="2" t="s">
        <v>7</v>
      </c>
      <c r="B3">
        <v>30.495898</v>
      </c>
      <c r="C3">
        <f t="shared" si="0"/>
        <v>0.0197557853423853</v>
      </c>
    </row>
    <row r="4" spans="1:3">
      <c r="A4" s="2" t="s">
        <v>10</v>
      </c>
      <c r="B4">
        <v>31.1166284</v>
      </c>
      <c r="C4">
        <f t="shared" si="0"/>
        <v>0.0201579055402523</v>
      </c>
    </row>
    <row r="5" spans="1:3">
      <c r="A5" s="2" t="s">
        <v>11</v>
      </c>
      <c r="B5">
        <v>31.7568846</v>
      </c>
      <c r="C5">
        <f t="shared" si="0"/>
        <v>0.0205726748987848</v>
      </c>
    </row>
    <row r="6" spans="1:3">
      <c r="A6" s="2" t="s">
        <v>12</v>
      </c>
      <c r="B6">
        <v>32.4174621</v>
      </c>
      <c r="C6">
        <f t="shared" si="0"/>
        <v>0.0210006087570371</v>
      </c>
    </row>
    <row r="7" spans="1:3">
      <c r="A7" s="2" t="s">
        <v>13</v>
      </c>
      <c r="B7">
        <v>33.0976486</v>
      </c>
      <c r="C7">
        <f t="shared" si="0"/>
        <v>0.0214412456743952</v>
      </c>
    </row>
    <row r="8" spans="1:3">
      <c r="A8" s="2" t="s">
        <v>14</v>
      </c>
      <c r="B8">
        <v>33.8007879</v>
      </c>
      <c r="C8">
        <f t="shared" si="0"/>
        <v>0.0218967518239959</v>
      </c>
    </row>
    <row r="9" spans="1:3">
      <c r="A9" s="2" t="s">
        <v>15</v>
      </c>
      <c r="B9">
        <v>34.525767</v>
      </c>
      <c r="C9">
        <f t="shared" si="0"/>
        <v>0.0223664061846353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8"/>
  <sheetViews>
    <sheetView tabSelected="1" zoomScale="85" zoomScaleNormal="85" workbookViewId="0">
      <selection activeCell="B1" sqref="B1:B3"/>
    </sheetView>
  </sheetViews>
  <sheetFormatPr defaultColWidth="9" defaultRowHeight="15.75"/>
  <cols>
    <col min="1" max="1" width="9" style="1"/>
    <col min="2" max="2" width="12.625" style="2"/>
    <col min="3" max="3" width="13.75"/>
    <col min="4" max="4" width="10.375" style="1"/>
    <col min="5" max="6" width="12.625"/>
    <col min="7" max="8" width="13.75"/>
    <col min="10" max="10" width="11.5"/>
  </cols>
  <sheetData>
    <row r="1" spans="2:9">
      <c r="B1" s="2" t="s">
        <v>2</v>
      </c>
      <c r="C1" t="s">
        <v>16</v>
      </c>
      <c r="D1" s="1" t="s">
        <v>17</v>
      </c>
      <c r="E1" t="s">
        <v>18</v>
      </c>
      <c r="G1">
        <v>-24.075938</v>
      </c>
      <c r="H1">
        <v>-555.102055764075</v>
      </c>
      <c r="I1" s="4" t="s">
        <v>19</v>
      </c>
    </row>
    <row r="2" spans="1:10">
      <c r="A2" s="1" t="s">
        <v>5</v>
      </c>
      <c r="B2" s="3">
        <v>-387.30164</v>
      </c>
      <c r="C2">
        <f>B2/16</f>
        <v>-24.2063525</v>
      </c>
      <c r="D2" s="1">
        <v>1.1</v>
      </c>
      <c r="E2">
        <f t="shared" ref="E2:E12" si="0">D2*784.697039427058</f>
        <v>863.166743369764</v>
      </c>
      <c r="G2">
        <f>C2/2.611E+22*6.02*1E+23</f>
        <v>-558.108931635389</v>
      </c>
      <c r="H2">
        <f>G2+555.102055764075</f>
        <v>-3.0068758713137</v>
      </c>
      <c r="I2" s="4">
        <v>-2.36446</v>
      </c>
      <c r="J2">
        <f>B2+385</f>
        <v>-2.30164000000002</v>
      </c>
    </row>
    <row r="3" spans="1:10">
      <c r="A3" s="1" t="s">
        <v>6</v>
      </c>
      <c r="B3" s="3">
        <v>-387.32106</v>
      </c>
      <c r="C3">
        <f>B3/16</f>
        <v>-24.20756625</v>
      </c>
      <c r="D3" s="1">
        <v>1.08</v>
      </c>
      <c r="E3">
        <f t="shared" si="0"/>
        <v>847.472802581223</v>
      </c>
      <c r="G3">
        <f t="shared" ref="G3:G15" si="1">C3/2.611E+22*6.02*1E+23</f>
        <v>-558.136916219839</v>
      </c>
      <c r="H3">
        <f t="shared" ref="H3:H14" si="2">G3+555.102055764075</f>
        <v>-3.03486045576403</v>
      </c>
      <c r="I3" s="4">
        <v>-2.41996</v>
      </c>
      <c r="J3">
        <f t="shared" ref="J3:J12" si="3">B3+385</f>
        <v>-2.32105999999999</v>
      </c>
    </row>
    <row r="4" spans="1:10">
      <c r="A4" s="2" t="s">
        <v>7</v>
      </c>
      <c r="B4" s="3">
        <v>-387.3373</v>
      </c>
      <c r="C4">
        <f>B4/16</f>
        <v>-24.20858125</v>
      </c>
      <c r="D4" s="2">
        <v>1.06</v>
      </c>
      <c r="E4">
        <f t="shared" si="0"/>
        <v>831.778861792682</v>
      </c>
      <c r="F4">
        <f>D4^(1/3)</f>
        <v>1.01961282242222</v>
      </c>
      <c r="G4">
        <f t="shared" si="1"/>
        <v>-558.160318364611</v>
      </c>
      <c r="H4">
        <f t="shared" si="2"/>
        <v>-3.0582626005363</v>
      </c>
      <c r="I4" s="4">
        <v>-2.47766</v>
      </c>
      <c r="J4">
        <f t="shared" si="3"/>
        <v>-2.33730000000003</v>
      </c>
    </row>
    <row r="5" spans="1:10">
      <c r="A5" s="2" t="s">
        <v>8</v>
      </c>
      <c r="B5" s="3">
        <v>-387.26555</v>
      </c>
      <c r="C5">
        <f t="shared" ref="C5:C15" si="4">B5/16</f>
        <v>-24.204096875</v>
      </c>
      <c r="D5" s="2">
        <v>1.04</v>
      </c>
      <c r="E5">
        <f t="shared" si="0"/>
        <v>816.08492100414</v>
      </c>
      <c r="F5">
        <f t="shared" ref="F5:F17" si="5">D5^(1/3)</f>
        <v>1.01315940382018</v>
      </c>
      <c r="G5">
        <f t="shared" si="1"/>
        <v>-558.056925268097</v>
      </c>
      <c r="H5">
        <f t="shared" si="2"/>
        <v>-2.95486950402153</v>
      </c>
      <c r="I5" s="4">
        <v>-2.55787</v>
      </c>
      <c r="J5">
        <f t="shared" si="3"/>
        <v>-2.26555000000002</v>
      </c>
    </row>
    <row r="6" spans="1:10">
      <c r="A6" s="2" t="s">
        <v>9</v>
      </c>
      <c r="B6" s="3">
        <v>-387.25414</v>
      </c>
      <c r="C6">
        <f t="shared" si="4"/>
        <v>-24.20338375</v>
      </c>
      <c r="D6" s="2">
        <v>1.02</v>
      </c>
      <c r="E6">
        <f t="shared" si="0"/>
        <v>800.390980215599</v>
      </c>
      <c r="F6">
        <f t="shared" si="5"/>
        <v>1.00662270956011</v>
      </c>
      <c r="G6">
        <f t="shared" si="1"/>
        <v>-558.040483243968</v>
      </c>
      <c r="H6">
        <f t="shared" si="2"/>
        <v>-2.93842747989277</v>
      </c>
      <c r="I6" s="4">
        <v>-2.61938</v>
      </c>
      <c r="J6">
        <f t="shared" si="3"/>
        <v>-2.25414000000001</v>
      </c>
    </row>
    <row r="7" spans="1:10">
      <c r="A7" s="2" t="s">
        <v>10</v>
      </c>
      <c r="B7" s="3">
        <v>-387.3864</v>
      </c>
      <c r="C7">
        <f t="shared" si="4"/>
        <v>-24.21165</v>
      </c>
      <c r="D7" s="2">
        <v>1</v>
      </c>
      <c r="E7">
        <f t="shared" si="0"/>
        <v>784.697039427058</v>
      </c>
      <c r="F7">
        <f t="shared" si="5"/>
        <v>1</v>
      </c>
      <c r="G7">
        <f t="shared" si="1"/>
        <v>-558.231072386059</v>
      </c>
      <c r="H7">
        <f t="shared" si="2"/>
        <v>-3.12901662198385</v>
      </c>
      <c r="I7" s="4">
        <v>-2.67338</v>
      </c>
      <c r="J7">
        <f t="shared" si="3"/>
        <v>-2.38639999999998</v>
      </c>
    </row>
    <row r="8" spans="1:10">
      <c r="A8" s="2" t="s">
        <v>11</v>
      </c>
      <c r="B8" s="3">
        <v>-387.22882</v>
      </c>
      <c r="C8">
        <f t="shared" si="4"/>
        <v>-24.20180125</v>
      </c>
      <c r="D8" s="2">
        <v>0.98</v>
      </c>
      <c r="E8">
        <f t="shared" si="0"/>
        <v>769.003098638517</v>
      </c>
      <c r="F8">
        <f t="shared" si="5"/>
        <v>0.993288388379269</v>
      </c>
      <c r="G8">
        <f t="shared" si="1"/>
        <v>-558.003996648793</v>
      </c>
      <c r="H8">
        <f t="shared" si="2"/>
        <v>-2.90194088471844</v>
      </c>
      <c r="I8" s="4">
        <v>-2.75005</v>
      </c>
      <c r="J8">
        <f t="shared" si="3"/>
        <v>-2.22881999999998</v>
      </c>
    </row>
    <row r="9" spans="1:10">
      <c r="A9" s="2" t="s">
        <v>12</v>
      </c>
      <c r="B9" s="3">
        <v>-387.48858</v>
      </c>
      <c r="C9">
        <f t="shared" si="4"/>
        <v>-24.21803625</v>
      </c>
      <c r="D9" s="2">
        <v>0.96</v>
      </c>
      <c r="E9">
        <f t="shared" si="0"/>
        <v>753.309157849976</v>
      </c>
      <c r="F9">
        <f t="shared" si="5"/>
        <v>0.986484829732188</v>
      </c>
      <c r="G9">
        <f t="shared" si="1"/>
        <v>-558.378315683646</v>
      </c>
      <c r="H9">
        <f t="shared" si="2"/>
        <v>-3.27625991957098</v>
      </c>
      <c r="I9" s="4">
        <v>-2.80614</v>
      </c>
      <c r="J9">
        <f t="shared" si="3"/>
        <v>-2.48858000000001</v>
      </c>
    </row>
    <row r="10" spans="1:10">
      <c r="A10" s="2" t="s">
        <v>13</v>
      </c>
      <c r="B10" s="3">
        <v>-387.47686</v>
      </c>
      <c r="C10">
        <f t="shared" si="4"/>
        <v>-24.21730375</v>
      </c>
      <c r="D10" s="2">
        <v>0.94</v>
      </c>
      <c r="E10">
        <f t="shared" si="0"/>
        <v>737.615217061434</v>
      </c>
      <c r="F10">
        <f t="shared" si="5"/>
        <v>0.979586108715562</v>
      </c>
      <c r="G10">
        <f t="shared" si="1"/>
        <v>-558.3614269437</v>
      </c>
      <c r="H10">
        <f t="shared" si="2"/>
        <v>-3.25937117962462</v>
      </c>
      <c r="I10" s="4">
        <v>-2.87882</v>
      </c>
      <c r="J10">
        <f t="shared" si="3"/>
        <v>-2.47685999999999</v>
      </c>
    </row>
    <row r="11" spans="1:10">
      <c r="A11" s="2" t="s">
        <v>14</v>
      </c>
      <c r="B11" s="3">
        <v>-387.14371</v>
      </c>
      <c r="C11">
        <f t="shared" si="4"/>
        <v>-24.196481875</v>
      </c>
      <c r="D11" s="2">
        <v>0.92</v>
      </c>
      <c r="E11">
        <f t="shared" si="0"/>
        <v>721.921276272893</v>
      </c>
      <c r="F11">
        <f t="shared" si="5"/>
        <v>0.972588826218856</v>
      </c>
      <c r="G11">
        <f t="shared" si="1"/>
        <v>-557.881351541555</v>
      </c>
      <c r="H11">
        <f t="shared" si="2"/>
        <v>-2.77929577748</v>
      </c>
      <c r="I11" s="4">
        <v>-2.96575</v>
      </c>
      <c r="J11">
        <f t="shared" si="3"/>
        <v>-2.14371</v>
      </c>
    </row>
    <row r="12" spans="1:10">
      <c r="A12" s="2" t="s">
        <v>15</v>
      </c>
      <c r="B12" s="3">
        <v>-387.2997</v>
      </c>
      <c r="C12">
        <f t="shared" si="4"/>
        <v>-24.20623125</v>
      </c>
      <c r="D12" s="2">
        <v>0.9</v>
      </c>
      <c r="E12">
        <f t="shared" si="0"/>
        <v>706.227335484352</v>
      </c>
      <c r="F12">
        <f t="shared" si="5"/>
        <v>0.96548938460563</v>
      </c>
      <c r="G12">
        <f t="shared" si="1"/>
        <v>-558.106136058981</v>
      </c>
      <c r="H12">
        <f t="shared" si="2"/>
        <v>-3.00408029490609</v>
      </c>
      <c r="I12" s="4">
        <v>-3.0401</v>
      </c>
      <c r="J12">
        <f t="shared" si="3"/>
        <v>-2.29969999999997</v>
      </c>
    </row>
    <row r="13" spans="1:7">
      <c r="A13" s="2" t="s">
        <v>20</v>
      </c>
      <c r="B13" s="3">
        <v>-387.11276</v>
      </c>
      <c r="C13">
        <f t="shared" si="4"/>
        <v>-24.1945475</v>
      </c>
      <c r="D13" s="2">
        <v>0.84</v>
      </c>
      <c r="F13">
        <f t="shared" si="5"/>
        <v>0.943538796063307</v>
      </c>
      <c r="G13">
        <f t="shared" si="1"/>
        <v>-557.836752010724</v>
      </c>
    </row>
    <row r="14" spans="1:7">
      <c r="A14" s="2" t="s">
        <v>21</v>
      </c>
      <c r="B14" s="3">
        <v>-372.47085</v>
      </c>
      <c r="C14">
        <f t="shared" si="4"/>
        <v>-23.279428125</v>
      </c>
      <c r="D14" s="2">
        <v>0.76</v>
      </c>
      <c r="F14">
        <f t="shared" si="5"/>
        <v>0.912580527077393</v>
      </c>
      <c r="G14">
        <f t="shared" si="1"/>
        <v>-536.737484919571</v>
      </c>
    </row>
    <row r="15" spans="1:7">
      <c r="A15" s="2" t="s">
        <v>22</v>
      </c>
      <c r="B15" s="3">
        <v>-24.075938</v>
      </c>
      <c r="C15">
        <f>B15</f>
        <v>-24.075938</v>
      </c>
      <c r="D15" s="2"/>
      <c r="F15">
        <f t="shared" si="5"/>
        <v>0</v>
      </c>
      <c r="G15">
        <f t="shared" si="1"/>
        <v>-555.102055764075</v>
      </c>
    </row>
    <row r="16" spans="4:4">
      <c r="D16" s="2"/>
    </row>
    <row r="17" spans="1:4">
      <c r="A17" s="2"/>
      <c r="B17" s="3"/>
      <c r="D17" s="2"/>
    </row>
    <row r="18" spans="3:3">
      <c r="C18">
        <f>11.7079000473*8.1892995834*8.18420028689999</f>
        <v>784.697039427057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CCmd</vt:lpstr>
      <vt:lpstr>draft-phonon</vt:lpstr>
      <vt:lpstr>draft-QM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2017-07-12T08:13:01Z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