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CCmd!$D$2:$D$7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<sst xmlns="http://schemas.openxmlformats.org/spreadsheetml/2006/main" count="22">
  <si>
    <t>V</t>
  </si>
  <si>
    <t>vol ratio</t>
  </si>
  <si>
    <t>QM per atom</t>
  </si>
  <si>
    <t>PN</t>
  </si>
  <si>
    <t>QM kcal/mol</t>
  </si>
  <si>
    <t>a</t>
  </si>
  <si>
    <t>z01</t>
  </si>
  <si>
    <t>z03</t>
  </si>
  <si>
    <t>z04</t>
  </si>
  <si>
    <t>z05</t>
  </si>
  <si>
    <t>z06</t>
  </si>
  <si>
    <t>z07</t>
  </si>
  <si>
    <t>z08</t>
  </si>
  <si>
    <t>b</t>
  </si>
  <si>
    <t>c</t>
  </si>
  <si>
    <t>z02</t>
  </si>
  <si>
    <t>QM</t>
  </si>
  <si>
    <t>vol%</t>
  </si>
  <si>
    <t>vol</t>
  </si>
  <si>
    <t>d</t>
  </si>
  <si>
    <t>e</t>
  </si>
  <si>
    <t>ref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</si>
</sst>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1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22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C9" sqref="C9"/>
    </sheetView>
  </sheetViews>
  <sheetFormatPr defaultColWidth="9" defaultRowHeight="15.75" outlineLevelCol="5"/>
  <cols>
    <col min="1" max="1" width="9" style="2"/>
    <col min="2" max="2" width="12.625" style="2"/>
    <col min="3" max="3" width="19.125" style="2" customWidth="1"/>
    <col min="4" max="4" width="12.625" style="2" customWidth="1"/>
    <col min="5" max="5" width="9" style="2"/>
    <col min="6" max="6" width="13.75" style="2"/>
    <col min="7" max="16384" width="9" style="2"/>
  </cols>
  <sheetData>
    <row r="1" spans="2:6">
      <c r="B1" s="2" t="s">
        <v>0</v>
      </c>
      <c r="C1" s="2" t="s">
        <v>1</v>
      </c>
      <c r="D1" t="s">
        <v>2</v>
      </c>
      <c r="E1" s="2" t="s">
        <v>3</v>
      </c>
      <c r="F1" t="s">
        <v>4</v>
      </c>
    </row>
    <row r="2" spans="1:6">
      <c r="A2" s="2" t="s">
        <v>5</v>
      </c>
      <c r="B2">
        <v>781.697039427058</v>
      </c>
      <c r="C2" s="2">
        <v>1.06</v>
      </c>
      <c r="D2">
        <v>-0.13262825</v>
      </c>
      <c r="E2"/>
      <c r="F2" s="2">
        <f>D2+E2</f>
        <v>-0.13262825</v>
      </c>
    </row>
    <row r="3" spans="1:6">
      <c r="A3" s="2" t="s">
        <v>6</v>
      </c>
      <c r="B3">
        <v>784.697039427058</v>
      </c>
      <c r="C3" s="2">
        <v>1</v>
      </c>
      <c r="D3">
        <v>-0.126826999999999</v>
      </c>
      <c r="E3"/>
      <c r="F3" s="2">
        <f t="shared" ref="F3:F9" si="0">D3+E3</f>
        <v>-0.126826999999999</v>
      </c>
    </row>
    <row r="4" spans="1:6">
      <c r="A4" s="2" t="s">
        <v>7</v>
      </c>
      <c r="B4">
        <v>786.697039427058</v>
      </c>
      <c r="C4" s="2">
        <v>0.96</v>
      </c>
      <c r="D4">
        <v>-0.142088874999999</v>
      </c>
      <c r="E4"/>
      <c r="F4" s="2">
        <f t="shared" si="0"/>
        <v>-0.142088874999999</v>
      </c>
    </row>
    <row r="5" spans="1:6">
      <c r="A5" s="2" t="s">
        <v>8</v>
      </c>
      <c r="B5">
        <v>787.697039427058</v>
      </c>
      <c r="C5" s="2">
        <v>0.94</v>
      </c>
      <c r="D5">
        <v>-0.141354499999998</v>
      </c>
      <c r="E5"/>
      <c r="F5" s="2">
        <f t="shared" si="0"/>
        <v>-0.141354499999998</v>
      </c>
    </row>
    <row r="6" spans="1:6">
      <c r="A6" s="2" t="s">
        <v>9</v>
      </c>
      <c r="B6">
        <v>788.697039427058</v>
      </c>
      <c r="C6" s="2">
        <v>0.92</v>
      </c>
      <c r="D6">
        <v>-0.120505124999998</v>
      </c>
      <c r="E6"/>
      <c r="F6" s="2">
        <f t="shared" si="0"/>
        <v>-0.120505124999998</v>
      </c>
    </row>
    <row r="7" spans="1:6">
      <c r="A7" s="2" t="s">
        <v>10</v>
      </c>
      <c r="B7">
        <v>789.697039427058</v>
      </c>
      <c r="C7" s="2">
        <v>0.9</v>
      </c>
      <c r="D7">
        <v>-0.130273249999998</v>
      </c>
      <c r="E7"/>
      <c r="F7" s="2">
        <f t="shared" si="0"/>
        <v>-0.130273249999998</v>
      </c>
    </row>
    <row r="8" spans="1:6">
      <c r="A8" s="2" t="s">
        <v>11</v>
      </c>
      <c r="B8">
        <v>790.697039427058</v>
      </c>
      <c r="C8" s="2">
        <v>0.84</v>
      </c>
      <c r="D8">
        <v>-0.118609499999998</v>
      </c>
      <c r="F8" s="2">
        <f t="shared" si="0"/>
        <v>-0.118609499999998</v>
      </c>
    </row>
    <row r="9" spans="1:6">
      <c r="A9" s="2" t="s">
        <v>12</v>
      </c>
      <c r="B9">
        <v>791.697039427058</v>
      </c>
      <c r="C9" s="2">
        <v>0.76</v>
      </c>
      <c r="D9">
        <v>0.796509875000002</v>
      </c>
      <c r="F9" s="2">
        <f t="shared" si="0"/>
        <v>0.796509875000002</v>
      </c>
    </row>
    <row r="10" spans="2:4">
      <c r="B10"/>
      <c r="D10"/>
    </row>
    <row r="13" spans="2:2">
      <c r="B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2" t="s">
        <v>5</v>
      </c>
      <c r="B1">
        <v>29.3096749</v>
      </c>
      <c r="C1">
        <f>B1*1000/6.022140857E+23*6242000000000000000/16</f>
        <v>0.0189873289115637</v>
      </c>
    </row>
    <row r="2" spans="1:3">
      <c r="A2" s="2" t="s">
        <v>13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2" t="s">
        <v>14</v>
      </c>
      <c r="B3">
        <v>30.495898</v>
      </c>
      <c r="C3">
        <f t="shared" si="0"/>
        <v>0.0197557853423853</v>
      </c>
    </row>
    <row r="4" spans="1:3">
      <c r="A4" s="2" t="s">
        <v>6</v>
      </c>
      <c r="B4">
        <v>31.1166284</v>
      </c>
      <c r="C4">
        <f t="shared" si="0"/>
        <v>0.0201579055402523</v>
      </c>
    </row>
    <row r="5" spans="1:3">
      <c r="A5" s="2" t="s">
        <v>15</v>
      </c>
      <c r="B5">
        <v>31.7568846</v>
      </c>
      <c r="C5">
        <f t="shared" si="0"/>
        <v>0.0205726748987848</v>
      </c>
    </row>
    <row r="6" spans="1:3">
      <c r="A6" s="2" t="s">
        <v>7</v>
      </c>
      <c r="B6">
        <v>32.4174621</v>
      </c>
      <c r="C6">
        <f t="shared" si="0"/>
        <v>0.0210006087570371</v>
      </c>
    </row>
    <row r="7" spans="1:3">
      <c r="A7" s="2" t="s">
        <v>8</v>
      </c>
      <c r="B7">
        <v>33.0976486</v>
      </c>
      <c r="C7">
        <f t="shared" si="0"/>
        <v>0.0214412456743952</v>
      </c>
    </row>
    <row r="8" spans="1:3">
      <c r="A8" s="2" t="s">
        <v>9</v>
      </c>
      <c r="B8">
        <v>33.8007879</v>
      </c>
      <c r="C8">
        <f t="shared" si="0"/>
        <v>0.0218967518239959</v>
      </c>
    </row>
    <row r="9" spans="1:3">
      <c r="A9" s="2" t="s">
        <v>10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tabSelected="1" workbookViewId="0">
      <selection activeCell="B6" sqref="B6"/>
    </sheetView>
  </sheetViews>
  <sheetFormatPr defaultColWidth="9" defaultRowHeight="15.75" outlineLevelCol="7"/>
  <cols>
    <col min="1" max="1" width="9" style="1"/>
    <col min="2" max="2" width="12.625"/>
    <col min="3" max="3" width="13.75"/>
    <col min="4" max="4" width="10.375"/>
    <col min="5" max="6" width="12.625"/>
    <col min="7" max="8" width="13.75"/>
  </cols>
  <sheetData>
    <row r="1" spans="2:8">
      <c r="B1" t="s">
        <v>16</v>
      </c>
      <c r="C1" t="s">
        <v>2</v>
      </c>
      <c r="D1" t="s">
        <v>17</v>
      </c>
      <c r="E1" t="s">
        <v>18</v>
      </c>
      <c r="G1">
        <v>-24.075938</v>
      </c>
      <c r="H1">
        <v>-555.102055764075</v>
      </c>
    </row>
    <row r="2" spans="1:8">
      <c r="A2" s="1" t="s">
        <v>5</v>
      </c>
      <c r="D2">
        <v>1.1</v>
      </c>
      <c r="G2">
        <f>C2/2.611E+22*6.02*1E+23</f>
        <v>0</v>
      </c>
      <c r="H2">
        <f>G2+555.102055764075</f>
        <v>555.102055764075</v>
      </c>
    </row>
    <row r="3" spans="1:8">
      <c r="A3" s="1" t="s">
        <v>13</v>
      </c>
      <c r="D3">
        <v>1.08</v>
      </c>
      <c r="G3">
        <f t="shared" ref="G3:G14" si="0">C3/2.611E+22*6.02*1E+23</f>
        <v>0</v>
      </c>
      <c r="H3">
        <f t="shared" ref="H3:H14" si="1">G3+555.102055764075</f>
        <v>555.102055764075</v>
      </c>
    </row>
    <row r="4" spans="1:8">
      <c r="A4" s="2" t="s">
        <v>14</v>
      </c>
      <c r="B4" s="3">
        <v>-387.33706</v>
      </c>
      <c r="C4">
        <f>B4/16</f>
        <v>-24.20856625</v>
      </c>
      <c r="D4" s="2">
        <v>1.06</v>
      </c>
      <c r="E4">
        <v>781.697039427058</v>
      </c>
      <c r="F4">
        <f>D4^(1/3)</f>
        <v>1.01961282242222</v>
      </c>
      <c r="G4">
        <f t="shared" si="0"/>
        <v>-558.159972520107</v>
      </c>
      <c r="H4">
        <f t="shared" si="1"/>
        <v>-3.05791675603211</v>
      </c>
    </row>
    <row r="5" spans="1:8">
      <c r="A5" s="2" t="s">
        <v>19</v>
      </c>
      <c r="B5" s="3">
        <v>-387.36412</v>
      </c>
      <c r="C5">
        <f t="shared" ref="C5:C15" si="2">B5/16</f>
        <v>-24.2102575</v>
      </c>
      <c r="D5" s="2">
        <v>1.04</v>
      </c>
      <c r="E5">
        <v>782.697039427058</v>
      </c>
      <c r="F5">
        <f t="shared" ref="F5:F17" si="3">D5^(1/3)</f>
        <v>1.01315940382018</v>
      </c>
      <c r="G5">
        <f t="shared" si="0"/>
        <v>-558.198966487936</v>
      </c>
      <c r="H5">
        <f t="shared" si="1"/>
        <v>-3.09691072386056</v>
      </c>
    </row>
    <row r="6" spans="1:8">
      <c r="A6" s="2" t="s">
        <v>20</v>
      </c>
      <c r="B6" s="3"/>
      <c r="C6">
        <f t="shared" si="2"/>
        <v>0</v>
      </c>
      <c r="D6" s="2">
        <v>1.02</v>
      </c>
      <c r="E6">
        <v>783.697039427058</v>
      </c>
      <c r="F6">
        <f t="shared" si="3"/>
        <v>1.00662270956011</v>
      </c>
      <c r="G6">
        <f t="shared" si="0"/>
        <v>0</v>
      </c>
      <c r="H6">
        <f t="shared" si="1"/>
        <v>555.102055764075</v>
      </c>
    </row>
    <row r="7" spans="1:8">
      <c r="A7" s="2" t="s">
        <v>6</v>
      </c>
      <c r="B7" s="3">
        <v>-387.24424</v>
      </c>
      <c r="C7">
        <f t="shared" si="2"/>
        <v>-24.202765</v>
      </c>
      <c r="D7" s="2">
        <v>1</v>
      </c>
      <c r="E7">
        <v>784.697039427058</v>
      </c>
      <c r="F7">
        <f t="shared" si="3"/>
        <v>1</v>
      </c>
      <c r="G7">
        <f t="shared" si="0"/>
        <v>-558.026217158177</v>
      </c>
      <c r="H7">
        <f t="shared" si="1"/>
        <v>-2.92416139410193</v>
      </c>
    </row>
    <row r="8" spans="1:8">
      <c r="A8" s="2" t="s">
        <v>15</v>
      </c>
      <c r="B8" s="3"/>
      <c r="C8">
        <f t="shared" si="2"/>
        <v>0</v>
      </c>
      <c r="D8" s="2">
        <v>0.98</v>
      </c>
      <c r="E8">
        <v>785.697039427058</v>
      </c>
      <c r="F8">
        <f t="shared" si="3"/>
        <v>0.993288388379269</v>
      </c>
      <c r="G8">
        <f t="shared" si="0"/>
        <v>0</v>
      </c>
      <c r="H8">
        <f t="shared" si="1"/>
        <v>555.102055764075</v>
      </c>
    </row>
    <row r="9" spans="1:8">
      <c r="A9" s="2" t="s">
        <v>7</v>
      </c>
      <c r="B9" s="3">
        <v>-387.48843</v>
      </c>
      <c r="C9">
        <f t="shared" si="2"/>
        <v>-24.218026875</v>
      </c>
      <c r="D9" s="2">
        <v>0.96</v>
      </c>
      <c r="E9">
        <v>786.697039427058</v>
      </c>
      <c r="F9">
        <f t="shared" si="3"/>
        <v>0.986484829732188</v>
      </c>
      <c r="G9">
        <f t="shared" si="0"/>
        <v>-558.378099530831</v>
      </c>
      <c r="H9">
        <f t="shared" si="1"/>
        <v>-3.27604376675606</v>
      </c>
    </row>
    <row r="10" spans="1:8">
      <c r="A10" s="2" t="s">
        <v>8</v>
      </c>
      <c r="B10" s="3">
        <v>-387.47668</v>
      </c>
      <c r="C10">
        <f t="shared" si="2"/>
        <v>-24.2172925</v>
      </c>
      <c r="D10" s="2">
        <v>0.94</v>
      </c>
      <c r="E10">
        <v>787.697039427058</v>
      </c>
      <c r="F10">
        <f t="shared" si="3"/>
        <v>0.979586108715562</v>
      </c>
      <c r="G10">
        <f t="shared" si="0"/>
        <v>-558.361167560322</v>
      </c>
      <c r="H10">
        <f t="shared" si="1"/>
        <v>-3.25911179624666</v>
      </c>
    </row>
    <row r="11" spans="1:8">
      <c r="A11" s="2" t="s">
        <v>9</v>
      </c>
      <c r="B11" s="3">
        <v>-387.14309</v>
      </c>
      <c r="C11">
        <f t="shared" si="2"/>
        <v>-24.196443125</v>
      </c>
      <c r="D11" s="2">
        <v>0.92</v>
      </c>
      <c r="E11">
        <v>788.697039427058</v>
      </c>
      <c r="F11">
        <f t="shared" si="3"/>
        <v>0.972588826218856</v>
      </c>
      <c r="G11">
        <f t="shared" si="0"/>
        <v>-557.88045810992</v>
      </c>
      <c r="H11">
        <f t="shared" si="1"/>
        <v>-2.7784023458446</v>
      </c>
    </row>
    <row r="12" spans="1:8">
      <c r="A12" s="2" t="s">
        <v>10</v>
      </c>
      <c r="B12" s="3">
        <v>-387.29938</v>
      </c>
      <c r="C12">
        <f t="shared" si="2"/>
        <v>-24.20621125</v>
      </c>
      <c r="D12" s="2">
        <v>0.9</v>
      </c>
      <c r="E12">
        <v>789.697039427058</v>
      </c>
      <c r="F12">
        <f t="shared" si="3"/>
        <v>0.96548938460563</v>
      </c>
      <c r="G12">
        <f t="shared" si="0"/>
        <v>-558.105674932976</v>
      </c>
      <c r="H12">
        <f t="shared" si="1"/>
        <v>-3.00361916890074</v>
      </c>
    </row>
    <row r="13" spans="1:8">
      <c r="A13" s="2" t="s">
        <v>11</v>
      </c>
      <c r="B13" s="4">
        <v>-387.11276</v>
      </c>
      <c r="C13">
        <f t="shared" si="2"/>
        <v>-24.1945475</v>
      </c>
      <c r="D13" s="2">
        <v>0.84</v>
      </c>
      <c r="E13">
        <v>790.697039427058</v>
      </c>
      <c r="F13">
        <f t="shared" si="3"/>
        <v>0.943538796063307</v>
      </c>
      <c r="G13">
        <f t="shared" si="0"/>
        <v>-557.836752010724</v>
      </c>
      <c r="H13">
        <f t="shared" si="1"/>
        <v>-2.73469624664881</v>
      </c>
    </row>
    <row r="14" spans="1:8">
      <c r="A14" s="2" t="s">
        <v>12</v>
      </c>
      <c r="B14" s="4">
        <v>-372.47085</v>
      </c>
      <c r="C14">
        <f t="shared" si="2"/>
        <v>-23.279428125</v>
      </c>
      <c r="D14" s="2">
        <v>0.76</v>
      </c>
      <c r="E14">
        <v>791.697039427058</v>
      </c>
      <c r="F14">
        <f t="shared" si="3"/>
        <v>0.912580527077393</v>
      </c>
      <c r="G14">
        <f t="shared" si="0"/>
        <v>-536.737484919571</v>
      </c>
      <c r="H14">
        <f t="shared" si="1"/>
        <v>18.364570844504</v>
      </c>
    </row>
    <row r="15" spans="1:7">
      <c r="A15" s="2" t="s">
        <v>21</v>
      </c>
      <c r="B15" s="4">
        <v>-24.075938</v>
      </c>
      <c r="C15">
        <f>B15</f>
        <v>-24.075938</v>
      </c>
      <c r="D15" s="2"/>
      <c r="F15">
        <f t="shared" si="3"/>
        <v>0</v>
      </c>
      <c r="G15">
        <f>C15/2.611E+22*6.02*1E+23</f>
        <v>-555.102055764075</v>
      </c>
    </row>
    <row r="16" spans="4:4">
      <c r="D16" s="2"/>
    </row>
    <row r="17" spans="1:4">
      <c r="A17" s="2"/>
      <c r="B17" s="4"/>
      <c r="D17" s="2"/>
    </row>
    <row r="19" spans="2:4">
      <c r="B19">
        <f>0.68^(1/3)</f>
        <v>0.879365934431636</v>
      </c>
      <c r="D19">
        <f>0.76*E7</f>
        <v>596.369749964564</v>
      </c>
    </row>
    <row r="20" spans="2:2">
      <c r="B20">
        <f>0.98648483^3</f>
        <v>0.960000000781865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2017-07-04T18:18:02Z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