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19" activeTab="1"/>
  </bookViews>
  <sheets>
    <sheet name="data11" sheetId="1" r:id="rId1"/>
    <sheet name="data12" sheetId="2" r:id="rId2"/>
    <sheet name="CCmd" sheetId="3" r:id="rId3"/>
    <sheet name="Sheet2" sheetId="4" r:id="rId4"/>
    <sheet name="Sheet6" sheetId="5" r:id="rId5"/>
    <sheet name="Sheet7" sheetId="6" r:id="rId6"/>
    <sheet name="Sheet1" sheetId="7" r:id="rId7"/>
    <sheet name="phonopy" sheetId="8" r:id="rId8"/>
    <sheet name="Sheet4" sheetId="9" r:id="rId9"/>
    <sheet name="Sheet5" sheetId="10" r:id="rId10"/>
    <sheet name="Sheet3" sheetId="11" r:id="rId11"/>
  </sheets>
  <definedNames>
    <definedName name="ExternalData_1" localSheetId="7">phonopy!$A$1:$F$24</definedName>
    <definedName name="ExternalData_1" localSheetId="6">Sheet1!$A$1:$I$24</definedName>
    <definedName name="ExternalData_1" localSheetId="3">Sheet2!$A$1:$J$17</definedName>
    <definedName name="ExternalData_1" localSheetId="10">Sheet3!$A$1:$F$30</definedName>
    <definedName name="ExternalData_1" localSheetId="8">Sheet4!$A$1:$I$24</definedName>
    <definedName name="ExternalData_1" localSheetId="9">Sheet5!$B$1:$J$24</definedName>
    <definedName name="ExternalData_1" localSheetId="5">Sheet7!$A$1:$J$17</definedName>
    <definedName name="ExternalData_2" localSheetId="3">Sheet2!$L$1:$U$15</definedName>
    <definedName name="ExternalData_2" localSheetId="10">Sheet3!$K$1:$O$30</definedName>
    <definedName name="ExternalData_2" localSheetId="8">Sheet4!$L$1:$T$24</definedName>
    <definedName name="ExternalData_2" localSheetId="5">Sheet7!$L$1:$U$17</definedName>
    <definedName name="ExternalData_3" localSheetId="10">Sheet3!$J$1:$O$30</definedName>
    <definedName name="tmp" localSheetId="2">CCmd!$K$2:$K$16</definedName>
    <definedName name="ExternalData_1" localSheetId="2">CCmd!$J$2:$J$16</definedName>
    <definedName name="ExternalData_2" localSheetId="2">CCmd!$L$2:$L$16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tmp" type="6" background="1" refreshedVersion="2" saveData="1">
    <textPr sourceFile="F:\William\PV0c\tmp.txt" space="1" consecutive="1">
      <textFields>
        <textField/>
      </textFields>
    </textPr>
  </connection>
  <connection id="5" name="tmp1" type="6" background="1" refreshedVersion="2" saveData="1">
    <textPr sourceFile="F:\William\tmp\tmp.txt">
      <textFields>
        <textField/>
      </textFields>
    </textPr>
  </connection>
  <connection id="6" name="tmp11" type="6" background="1" refreshedVersion="2" saveData="1">
    <textPr sourceFile="F:\William\tmp\tmp1.txt">
      <textFields>
        <textField/>
      </textFields>
    </textPr>
  </connection>
  <connection id="7" name="tmp2" type="6" background="1" refreshedVersion="2" saveData="1">
    <textPr sourceFile="F:\William\PV0c\tmp.txt" space="1" consecutive="1">
      <textFields>
        <textField/>
      </textFields>
    </textPr>
  </connection>
  <connection id="8" name="tmp3" type="6" background="1" refreshedVersion="2" saveData="1">
    <textPr sourceFile="/Users/yerong/Documents/William/tmp/tmp.txt">
      <textFields>
        <textField/>
      </textFields>
    </textPr>
  </connection>
  <connection id="9" name="tmp300" type="6" background="1" refreshedVersion="2" saveData="1">
    <textPr sourceFile="F:\William\PBE3\tmp300.txt" space="1" consecutive="1">
      <textFields>
        <textField/>
      </textFields>
    </textPr>
  </connection>
  <connection id="10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11" name="tmpfull" type="6" background="1" refreshedVersion="2" saveData="1">
    <textPr sourceFile="F:\William\tmp\tmpfull.txt">
      <textFields>
        <textField/>
      </textFields>
    </textPr>
  </connection>
  <connection id="12" name="tmpp" type="6" background="1" refreshedVersion="2" saveData="1">
    <textPr sourceFile="F:\William\PV0c\tmpp.txt" space="1" consecutive="1">
      <textFields>
        <textField/>
      </textFields>
    </textPr>
  </connection>
  <connection id="13" name="tmpp1" type="6" background="1" refreshedVersion="2" saveData="1">
    <textPr sourceFile="F:\William\PV0c\tmpp.txt" space="1" consecutive="1">
      <textFields>
        <textField/>
      </textFields>
    </textPr>
  </connection>
  <connection id="14" name="tmpt" type="6" background="1" refreshedVersion="2" saveData="1">
    <textPr sourceFile="F:\William\PV0c\tmpt.txt" space="1" consecutive="1">
      <textFields>
        <textField/>
      </textFields>
    </textPr>
  </connection>
  <connection id="15" name="tmpt1" type="6" background="1" refreshedVersion="2" saveData="1">
    <textPr sourceFile="F:\William\PBE3\tmpt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<sst xmlns="http://schemas.openxmlformats.org/spreadsheetml/2006/main" count="171">
  <si>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</si>
  <si>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</si>
  <si>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</si>
  <si>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</si>
  <si>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</si>
  <si>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</si>
  <si>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</si>
  <si>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</si>
  <si>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</si>
  <si>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</si>
  <si>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</si>
  <si>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</si>
  <si>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</si>
  <si>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</si>
  <si>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</si>
  <si>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</si>
  <si>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</si>
  <si>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</si>
  <si>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</si>
  <si>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</si>
  <si>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</si>
  <si>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</si>
  <si>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</si>
  <si>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</si>
  <si>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</si>
  <si>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</si>
  <si>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</si>
  <si>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</si>
  <si>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</si>
  <si>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</si>
  <si>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</si>
  <si>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</si>
  <si>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F0 from php(eV/atm)</t>
  </si>
  <si>
    <t>F300 from php(eV/atm)</t>
  </si>
  <si>
    <t>E0(kcal/mol)</t>
  </si>
  <si>
    <t>eqa1</t>
  </si>
  <si>
    <t>eqb1</t>
  </si>
  <si>
    <t>ref</t>
  </si>
  <si>
    <t>C</t>
  </si>
  <si>
    <t>QM</t>
  </si>
  <si>
    <t>X6S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</si>
  <si>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</si>
  <si>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</si>
  <si>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</si>
  <si>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</si>
  <si>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</si>
  <si>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</si>
  <si>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</si>
  <si>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</si>
  <si>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</si>
  <si>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</si>
  <si>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</si>
  <si>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</si>
  <si>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</si>
  <si>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</si>
  <si>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</si>
  <si>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</si>
  <si>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</si>
  <si>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</si>
  <si>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</si>
  <si>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</si>
  <si>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</si>
  <si>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</si>
  <si>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</si>
  <si>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</si>
  <si>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</si>
  <si>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</si>
  <si>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</si>
  <si>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</si>
  <si>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</si>
  <si>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</si>
  <si>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</si>
  <si>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</si>
  <si>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</si>
  <si>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</si>
  <si>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</si>
  <si>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</si>
  <si>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</si>
  <si>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</si>
  <si>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</si>
  <si>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</si>
  <si>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</si>
  <si>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</si>
  <si>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</si>
  <si>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</si>
  <si>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</si>
  <si>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</si>
  <si>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</si>
  <si>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</si>
  <si>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</si>
  <si>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</si>
  <si>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</si>
  <si>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</si>
  <si>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</si>
  <si>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</si>
  <si>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</si>
  <si>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</si>
  <si>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</si>
  <si>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</si>
  <si>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</si>
  <si>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</si>
  <si>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</si>
  <si>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</si>
  <si>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</si>
  <si>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</si>
  <si>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</si>
  <si>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</si>
  <si>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</si>
  <si>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</si>
  <si>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</si>
  <si>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</si>
  <si>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</si>
  <si>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</si>
  <si>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</si>
  <si>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</si>
  <si>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</si>
  <si>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</si>
  <si>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</si>
  <si>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</si>
  <si>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</si>
  <si>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</si>
  <si>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</si>
  <si>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</si>
  <si>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</si>
  <si>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</si>
  <si>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</si>
  <si>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</si>
  <si>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</si>
  <si>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</si>
  <si>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</si>
  <si>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</si>
  <si>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</si>
  <si>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</si>
  <si>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</si>
  <si>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</si>
  <si>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</si>
  <si>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</si>
  <si>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reference structure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</si>
  <si>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</si>
  <si>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</si>
  <si>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</si>
  <si>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</si>
  <si>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</si>
  <si>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</si>
  <si>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</si>
  <si>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</si>
  <si>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pressure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</si>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</sst>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15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0" borderId="0" xfId="0" applyFont="1" applyFill="1" applyAlignment="1"/>
    <xf numFmtId="49" fontId="0" fillId="0" borderId="0" xfId="0" applyNumberFormat="1" applyFont="1" applyFill="1" applyAlignment="1"/>
    <xf numFmtId="11" fontId="0" fillId="0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69568"/>
        <c:axId val="-2126566128"/>
      </c:scatterChart>
      <c:valAx>
        <c:axId val="-21265695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6128"/>
        <c:crosses val="autoZero"/>
        <c:crossBetween val="midCat"/>
      </c:valAx>
      <c:valAx>
        <c:axId val="-212656612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57920"/>
        <c:axId val="-2127161280"/>
      </c:scatterChart>
      <c:valAx>
        <c:axId val="-2127157920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61280"/>
        <c:crosses val="autoZero"/>
        <c:crossBetween val="midCat"/>
        <c:majorUnit val="0.05"/>
      </c:valAx>
      <c:valAx>
        <c:axId val="-212716128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mp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1.xml><?xml version="1.0" encoding="utf-8"?>
<queryTable xmlns="http://schemas.openxmlformats.org/spreadsheetml/2006/main" name="ExternalData_2" connectionId="1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1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3.xml><?xml version="1.0" encoding="utf-8"?>
<queryTable xmlns="http://schemas.openxmlformats.org/spreadsheetml/2006/main" name="ExternalData_1" connectionId="15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14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2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2" connectionId="10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7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12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138</v>
      </c>
      <c r="C1" t="s">
        <v>139</v>
      </c>
      <c r="D1" t="s">
        <v>140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141</v>
      </c>
      <c r="C2" t="s">
        <v>139</v>
      </c>
      <c r="D2" t="s">
        <v>140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142</v>
      </c>
      <c r="C3" t="s">
        <v>139</v>
      </c>
      <c r="D3" t="s">
        <v>140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143</v>
      </c>
      <c r="C4" t="s">
        <v>139</v>
      </c>
      <c r="D4" t="s">
        <v>140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144</v>
      </c>
      <c r="C5" t="s">
        <v>139</v>
      </c>
      <c r="D5" t="s">
        <v>140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145</v>
      </c>
      <c r="C6" t="s">
        <v>139</v>
      </c>
      <c r="D6" t="s">
        <v>140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147</v>
      </c>
      <c r="C7" t="s">
        <v>139</v>
      </c>
      <c r="D7" t="s">
        <v>140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148</v>
      </c>
      <c r="C8" t="s">
        <v>139</v>
      </c>
      <c r="D8" t="s">
        <v>140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149</v>
      </c>
      <c r="C9" t="s">
        <v>139</v>
      </c>
      <c r="D9" t="s">
        <v>140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150</v>
      </c>
      <c r="C10" t="s">
        <v>139</v>
      </c>
      <c r="D10" t="s">
        <v>140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151</v>
      </c>
      <c r="C11" t="s">
        <v>139</v>
      </c>
      <c r="D11" t="s">
        <v>140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152</v>
      </c>
      <c r="C12" t="s">
        <v>139</v>
      </c>
      <c r="D12" t="s">
        <v>140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153</v>
      </c>
      <c r="C13" t="s">
        <v>139</v>
      </c>
      <c r="D13" t="s">
        <v>140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154</v>
      </c>
      <c r="C14" t="s">
        <v>139</v>
      </c>
      <c r="D14" t="s">
        <v>140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155</v>
      </c>
      <c r="C15" t="s">
        <v>139</v>
      </c>
      <c r="D15" t="s">
        <v>140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156</v>
      </c>
      <c r="C16" t="s">
        <v>139</v>
      </c>
      <c r="D16" t="s">
        <v>140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157</v>
      </c>
      <c r="C17" t="s">
        <v>139</v>
      </c>
      <c r="D17" t="s">
        <v>140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158</v>
      </c>
      <c r="C18" t="s">
        <v>139</v>
      </c>
      <c r="D18" t="s">
        <v>140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159</v>
      </c>
      <c r="C19" t="s">
        <v>139</v>
      </c>
      <c r="D19" t="s">
        <v>140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160</v>
      </c>
      <c r="C20" t="s">
        <v>139</v>
      </c>
      <c r="D20" t="s">
        <v>140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161</v>
      </c>
      <c r="C21" t="s">
        <v>139</v>
      </c>
      <c r="D21" t="s">
        <v>140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162</v>
      </c>
      <c r="C22" t="s">
        <v>139</v>
      </c>
      <c r="D22" t="s">
        <v>140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163</v>
      </c>
      <c r="C23" t="s">
        <v>139</v>
      </c>
      <c r="D23" t="s">
        <v>140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164</v>
      </c>
      <c r="C24" t="s">
        <v>139</v>
      </c>
      <c r="D24" t="s">
        <v>140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D13" workbookViewId="0">
      <selection activeCell="H34" sqref="H34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113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113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114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114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115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115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116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116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117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117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118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118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119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119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120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120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121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121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122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122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123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123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124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124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125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125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126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126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127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127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128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128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129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129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130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130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131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131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132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132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133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133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134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134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135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135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136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136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165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165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166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166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167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167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168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168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169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169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170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170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8"/>
  <sheetViews>
    <sheetView tabSelected="1" zoomScale="115" zoomScaleNormal="115" workbookViewId="0">
      <selection activeCell="B11" sqref="B11"/>
    </sheetView>
  </sheetViews>
  <sheetFormatPr defaultColWidth="9" defaultRowHeight="15.75"/>
  <cols>
    <col min="2" max="2" width="19.1666666666667" customWidth="1"/>
    <col min="3" max="3" width="12.625"/>
    <col min="4" max="4" width="13.75"/>
    <col min="5" max="5" width="10.375"/>
    <col min="6" max="6" width="12.625"/>
    <col min="7" max="7" width="21.8333333333333" customWidth="1"/>
    <col min="8" max="9" width="14.1666666666667" customWidth="1"/>
    <col min="10" max="11" width="12.625"/>
    <col min="13" max="13" width="12.625"/>
  </cols>
  <sheetData>
    <row r="1" spans="1:9">
      <c r="A1" s="4"/>
      <c r="B1" s="4" t="s">
        <v>0</v>
      </c>
      <c r="C1" s="4" t="s">
        <v>1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/>
    </row>
    <row r="2" spans="2:13">
      <c r="B2" s="1">
        <v>7.62651333736756</v>
      </c>
      <c r="C2">
        <v>-9.35571075</v>
      </c>
      <c r="D2" s="7">
        <f>C2+F2</f>
        <v>-9.35571075</v>
      </c>
      <c r="E2" s="7">
        <v>0</v>
      </c>
      <c r="F2" s="1">
        <v>0</v>
      </c>
      <c r="G2">
        <v>0</v>
      </c>
      <c r="L2">
        <v>1.07</v>
      </c>
      <c r="M2">
        <f>6.6317507281457*L2</f>
        <v>7.0959732791159</v>
      </c>
    </row>
    <row r="3" spans="2:13">
      <c r="B3" s="1">
        <v>7.29492580096027</v>
      </c>
      <c r="C3">
        <v>-9.36041425</v>
      </c>
      <c r="D3" s="7">
        <f>C3+F3</f>
        <v>-9.36041425</v>
      </c>
      <c r="E3" s="7">
        <v>0</v>
      </c>
      <c r="F3" s="1">
        <v>0</v>
      </c>
      <c r="G3">
        <v>0</v>
      </c>
      <c r="I3" s="8">
        <v>-214.676473994638</v>
      </c>
      <c r="L3">
        <v>1.06</v>
      </c>
      <c r="M3">
        <f>6.6317507281457*L3</f>
        <v>7.02965577183444</v>
      </c>
    </row>
    <row r="4" spans="1:13">
      <c r="A4" t="s">
        <v>4</v>
      </c>
      <c r="B4">
        <v>7.0959732791159</v>
      </c>
      <c r="C4">
        <v>-9.36272175</v>
      </c>
      <c r="D4" s="7">
        <f>C4+F4</f>
        <v>-9.34142444866186</v>
      </c>
      <c r="E4" s="7">
        <v>-1.74798</v>
      </c>
      <c r="F4">
        <v>0.0212973013381394</v>
      </c>
      <c r="G4">
        <v>0.0206405764390277</v>
      </c>
      <c r="H4">
        <f>C4/2.611E+22*6.02*1E+23</f>
        <v>-215.869723994638</v>
      </c>
      <c r="I4">
        <f>H4+214.676473994638</f>
        <v>-1.19325000000003</v>
      </c>
      <c r="J4">
        <v>0.95</v>
      </c>
      <c r="L4">
        <v>1.05</v>
      </c>
      <c r="M4">
        <f>6.6317507281457*L4</f>
        <v>6.96333826455299</v>
      </c>
    </row>
    <row r="5" spans="1:13">
      <c r="A5" t="s">
        <v>5</v>
      </c>
      <c r="B5">
        <v>7.02965577183444</v>
      </c>
      <c r="C5">
        <v>-9.36334625</v>
      </c>
      <c r="D5" s="7">
        <f>C5+F5</f>
        <v>-9.34203116612822</v>
      </c>
      <c r="E5" s="7">
        <v>-1.37949</v>
      </c>
      <c r="F5">
        <v>0.0213150838717795</v>
      </c>
      <c r="G5">
        <v>0.02066163725461</v>
      </c>
      <c r="H5">
        <f>C5/2.611E+22*6.02*1E+23</f>
        <v>-215.884122654155</v>
      </c>
      <c r="I5">
        <f>H5+214.676473994638</f>
        <v>-1.20764865951742</v>
      </c>
      <c r="L5">
        <v>1.04</v>
      </c>
      <c r="M5">
        <f>6.6317507281457*L5</f>
        <v>6.89702075727153</v>
      </c>
    </row>
    <row r="6" spans="1:13">
      <c r="A6" t="s">
        <v>6</v>
      </c>
      <c r="B6" s="1">
        <v>6.96333826455299</v>
      </c>
      <c r="C6">
        <v>-9.36387875</v>
      </c>
      <c r="D6" s="7">
        <f>C6+F6</f>
        <v>-9.34252731341168</v>
      </c>
      <c r="E6" s="7">
        <v>-0.649711</v>
      </c>
      <c r="F6">
        <v>0.0213514365883235</v>
      </c>
      <c r="G6">
        <v>0.0206943201157467</v>
      </c>
      <c r="H6">
        <f>C6/2.611E+22*6.02*1E+23</f>
        <v>-215.896400134048</v>
      </c>
      <c r="I6">
        <f>H6+214.676473994638</f>
        <v>-1.21992613941021</v>
      </c>
      <c r="L6">
        <v>1.03</v>
      </c>
      <c r="M6">
        <f>6.6317507281457*L6</f>
        <v>6.83070324999007</v>
      </c>
    </row>
    <row r="7" spans="1:13">
      <c r="A7" t="s">
        <v>7</v>
      </c>
      <c r="B7" s="1">
        <v>6.89702075727153</v>
      </c>
      <c r="C7">
        <v>-9.364291</v>
      </c>
      <c r="D7" s="7">
        <f>C7+F7</f>
        <v>-9.34292050564871</v>
      </c>
      <c r="E7" s="7">
        <v>-0.436941</v>
      </c>
      <c r="F7">
        <v>0.0213704943512894</v>
      </c>
      <c r="G7">
        <v>0.0207214062522322</v>
      </c>
      <c r="H7">
        <f>C7/2.611E+22*6.02*1E+23</f>
        <v>-215.905905093834</v>
      </c>
      <c r="I7">
        <f>H7+214.676473994638</f>
        <v>-1.22943109919572</v>
      </c>
      <c r="L7">
        <v>1.025</v>
      </c>
      <c r="M7">
        <f>6.6317507281457*L7</f>
        <v>6.79754449634934</v>
      </c>
    </row>
    <row r="8" spans="1:13">
      <c r="A8" t="s">
        <v>8</v>
      </c>
      <c r="B8" s="1">
        <v>6.83070324999007</v>
      </c>
      <c r="C8">
        <v>-9.36458075</v>
      </c>
      <c r="D8" s="7">
        <f>C8+F8</f>
        <v>-9.34319526886993</v>
      </c>
      <c r="E8" s="7">
        <v>-0.194466</v>
      </c>
      <c r="F8">
        <v>0.0213854811300705</v>
      </c>
      <c r="G8">
        <v>0.0207224978899954</v>
      </c>
      <c r="H8">
        <f>C8/2.611E+22*6.02*1E+23</f>
        <v>-215.912585656836</v>
      </c>
      <c r="I8">
        <f>H8+214.676473994638</f>
        <v>-1.2361116621984</v>
      </c>
      <c r="J8">
        <f>B12*2</f>
        <v>13.3961364708543</v>
      </c>
      <c r="L8">
        <v>1.02</v>
      </c>
      <c r="M8">
        <f>6.6317507281457*L8</f>
        <v>6.76438574270861</v>
      </c>
    </row>
    <row r="9" spans="1:13">
      <c r="A9" t="s">
        <v>35</v>
      </c>
      <c r="B9" s="1">
        <v>6.79754449634934</v>
      </c>
      <c r="D9" s="7"/>
      <c r="E9" s="7"/>
      <c r="L9">
        <v>1.015</v>
      </c>
      <c r="M9">
        <f>6.6317507281457*L9</f>
        <v>6.73122698906788</v>
      </c>
    </row>
    <row r="10" spans="1:13">
      <c r="A10" t="s">
        <v>9</v>
      </c>
      <c r="B10" s="1">
        <v>6.76438574270861</v>
      </c>
      <c r="C10">
        <v>-9.36471925</v>
      </c>
      <c r="D10" s="7">
        <f>C10+F10</f>
        <v>-9.34329465155856</v>
      </c>
      <c r="E10" s="7">
        <v>0.083872</v>
      </c>
      <c r="F10">
        <v>0.0214245984414376</v>
      </c>
      <c r="G10">
        <v>0.0207691221463404</v>
      </c>
      <c r="H10">
        <f>C10/2.611E+22*6.02*1E+23</f>
        <v>-215.915778954424</v>
      </c>
      <c r="I10">
        <f>H10+214.676473994638</f>
        <v>-1.23930495978553</v>
      </c>
      <c r="J10">
        <v>1</v>
      </c>
      <c r="K10">
        <f>6.72574231244026*J10</f>
        <v>6.72574231244026</v>
      </c>
      <c r="L10">
        <v>1.01</v>
      </c>
      <c r="M10">
        <f t="shared" ref="M10:M16" si="0">6.6317507281457*L10</f>
        <v>6.69806823542716</v>
      </c>
    </row>
    <row r="11" spans="1:13">
      <c r="A11" t="s">
        <v>36</v>
      </c>
      <c r="B11" s="1">
        <v>6.73122698906788</v>
      </c>
      <c r="D11" s="7"/>
      <c r="E11" s="7"/>
      <c r="L11">
        <v>1</v>
      </c>
      <c r="M11">
        <f>6.6317507281457*L11</f>
        <v>6.6317507281457</v>
      </c>
    </row>
    <row r="12" spans="1:13">
      <c r="A12" t="s">
        <v>10</v>
      </c>
      <c r="B12">
        <v>6.69806823542716</v>
      </c>
      <c r="C12">
        <v>-9.364684</v>
      </c>
      <c r="D12" s="7">
        <f t="shared" ref="D12:D20" si="1">C12+F12</f>
        <v>-9.34324236527863</v>
      </c>
      <c r="E12" s="7">
        <v>0.40474</v>
      </c>
      <c r="F12">
        <v>0.0214416347213709</v>
      </c>
      <c r="G12">
        <v>0.0207971474890624</v>
      </c>
      <c r="H12">
        <f t="shared" ref="H12:H31" si="2">C12/2.611E+22*6.02*1E+23</f>
        <v>-215.914966219839</v>
      </c>
      <c r="I12">
        <f t="shared" ref="I12:I20" si="3">H12+214.676473994638</f>
        <v>-1.23849222520113</v>
      </c>
      <c r="L12">
        <v>0.99</v>
      </c>
      <c r="M12">
        <f>6.6317507281457*L12</f>
        <v>6.56543322086424</v>
      </c>
    </row>
    <row r="13" spans="1:13">
      <c r="A13" t="s">
        <v>11</v>
      </c>
      <c r="B13" s="1">
        <v>6.6317507281457</v>
      </c>
      <c r="C13">
        <v>-9.36446125</v>
      </c>
      <c r="D13" s="7">
        <f t="shared" si="1"/>
        <v>-9.34298510923149</v>
      </c>
      <c r="E13" s="7">
        <v>0.766066</v>
      </c>
      <c r="F13">
        <v>0.0214761407685137</v>
      </c>
      <c r="G13">
        <v>0.0208237304654679</v>
      </c>
      <c r="H13">
        <f t="shared" si="2"/>
        <v>-215.909830428954</v>
      </c>
      <c r="I13">
        <f t="shared" si="3"/>
        <v>-1.23335643431639</v>
      </c>
      <c r="L13">
        <v>0.98</v>
      </c>
      <c r="M13">
        <f>6.6317507281457*L13</f>
        <v>6.49911571358279</v>
      </c>
    </row>
    <row r="14" spans="1:13">
      <c r="A14" t="s">
        <v>12</v>
      </c>
      <c r="B14" s="1">
        <v>6.56543322086424</v>
      </c>
      <c r="C14">
        <v>-9.36401425</v>
      </c>
      <c r="D14" s="7">
        <f t="shared" si="1"/>
        <v>-9.3425189263749</v>
      </c>
      <c r="E14" s="7">
        <v>1.209655</v>
      </c>
      <c r="F14">
        <v>0.0214953236250955</v>
      </c>
      <c r="G14">
        <v>0.0208437353704383</v>
      </c>
      <c r="H14">
        <f t="shared" si="2"/>
        <v>-215.899524262735</v>
      </c>
      <c r="I14">
        <f t="shared" si="3"/>
        <v>-1.22305026809653</v>
      </c>
      <c r="L14">
        <v>0.97</v>
      </c>
      <c r="M14">
        <f>6.6317507281457*L14</f>
        <v>6.43279820630133</v>
      </c>
    </row>
    <row r="15" spans="1:13">
      <c r="A15" t="s">
        <v>13</v>
      </c>
      <c r="B15" s="1">
        <v>6.49911571358279</v>
      </c>
      <c r="C15">
        <v>-9.363318</v>
      </c>
      <c r="D15" s="7">
        <f t="shared" si="1"/>
        <v>-9.34181344827522</v>
      </c>
      <c r="E15" s="7">
        <v>1.650845</v>
      </c>
      <c r="F15">
        <v>0.0215045517247771</v>
      </c>
      <c r="G15">
        <v>0.0208632790939217</v>
      </c>
      <c r="H15">
        <f t="shared" si="2"/>
        <v>-215.883471313673</v>
      </c>
      <c r="I15">
        <f t="shared" si="3"/>
        <v>-1.20699731903488</v>
      </c>
      <c r="L15">
        <v>0.96</v>
      </c>
      <c r="M15">
        <f>6.6317507281457*L15</f>
        <v>6.36648069901987</v>
      </c>
    </row>
    <row r="16" spans="1:13">
      <c r="A16" t="s">
        <v>14</v>
      </c>
      <c r="B16" s="1">
        <v>6.43279820630133</v>
      </c>
      <c r="C16">
        <v>-9.36232725</v>
      </c>
      <c r="D16" s="7">
        <f t="shared" si="1"/>
        <v>-9.34080128378352</v>
      </c>
      <c r="E16" s="7">
        <v>2.184954</v>
      </c>
      <c r="F16">
        <v>0.0215259662164836</v>
      </c>
      <c r="G16">
        <v>0.0208786517777622</v>
      </c>
      <c r="H16">
        <f t="shared" si="2"/>
        <v>-215.860628284182</v>
      </c>
      <c r="I16">
        <f t="shared" si="3"/>
        <v>-1.18415428954427</v>
      </c>
      <c r="J16">
        <v>0.95</v>
      </c>
      <c r="K16">
        <f t="shared" ref="K16:K27" si="4">6.72574231244026*J16</f>
        <v>6.38945519681825</v>
      </c>
      <c r="L16">
        <v>0.95</v>
      </c>
      <c r="M16">
        <f>6.6317507281457*L16</f>
        <v>6.30016319173841</v>
      </c>
    </row>
    <row r="17" spans="1:13">
      <c r="A17" t="s">
        <v>15</v>
      </c>
      <c r="B17" s="1">
        <v>6.36648069901987</v>
      </c>
      <c r="C17">
        <v>-9.3610255</v>
      </c>
      <c r="D17" s="7">
        <f t="shared" si="1"/>
        <v>-9.33948007495655</v>
      </c>
      <c r="E17" s="7">
        <v>2.81936</v>
      </c>
      <c r="F17">
        <v>0.0215454250434452</v>
      </c>
      <c r="G17">
        <v>0.0209155631075892</v>
      </c>
      <c r="H17">
        <f t="shared" si="2"/>
        <v>-215.830614745308</v>
      </c>
      <c r="I17">
        <f t="shared" si="3"/>
        <v>-1.15414075067028</v>
      </c>
      <c r="J17">
        <v>0.9</v>
      </c>
      <c r="K17">
        <f t="shared" si="4"/>
        <v>6.05316808119623</v>
      </c>
      <c r="L17">
        <v>0.94</v>
      </c>
      <c r="M17">
        <f t="shared" ref="M17:M27" si="5">6.6317507281457*L17</f>
        <v>6.23384568445696</v>
      </c>
    </row>
    <row r="18" spans="1:13">
      <c r="A18" t="s">
        <v>16</v>
      </c>
      <c r="B18" s="1">
        <v>6.30016319173841</v>
      </c>
      <c r="C18">
        <v>-9.359363</v>
      </c>
      <c r="D18" s="7">
        <f t="shared" si="1"/>
        <v>-9.33780344436616</v>
      </c>
      <c r="E18" s="7">
        <v>3.470399</v>
      </c>
      <c r="F18">
        <v>0.02155955563384</v>
      </c>
      <c r="G18">
        <v>0.02093910836919</v>
      </c>
      <c r="H18">
        <f t="shared" si="2"/>
        <v>-215.792283646113</v>
      </c>
      <c r="I18">
        <f t="shared" si="3"/>
        <v>-1.11580965147456</v>
      </c>
      <c r="J18">
        <v>0.85</v>
      </c>
      <c r="K18">
        <f t="shared" si="4"/>
        <v>5.71688096557422</v>
      </c>
      <c r="L18">
        <v>0.93</v>
      </c>
      <c r="M18">
        <f t="shared" si="5"/>
        <v>6.1675281771755</v>
      </c>
    </row>
    <row r="19" spans="1:13">
      <c r="A19" t="s">
        <v>17</v>
      </c>
      <c r="B19">
        <v>6.23384568445696</v>
      </c>
      <c r="C19">
        <v>-9.3572985</v>
      </c>
      <c r="D19" s="7">
        <f t="shared" si="1"/>
        <v>-9.33572266567675</v>
      </c>
      <c r="E19" s="7">
        <v>8.313759</v>
      </c>
      <c r="F19">
        <v>0.0215758343232551</v>
      </c>
      <c r="G19">
        <v>0.0209624503779583</v>
      </c>
      <c r="H19">
        <f t="shared" si="2"/>
        <v>-215.744683914209</v>
      </c>
      <c r="I19">
        <f t="shared" si="3"/>
        <v>-1.06820991957107</v>
      </c>
      <c r="J19">
        <v>0.8</v>
      </c>
      <c r="K19">
        <f t="shared" si="4"/>
        <v>5.38059384995221</v>
      </c>
      <c r="M19">
        <f t="shared" si="5"/>
        <v>0</v>
      </c>
    </row>
    <row r="20" spans="1:13">
      <c r="A20" t="s">
        <v>18</v>
      </c>
      <c r="B20">
        <v>6.1675281771755</v>
      </c>
      <c r="C20">
        <v>-9.35477725</v>
      </c>
      <c r="D20" s="7">
        <f t="shared" si="1"/>
        <v>-9.33318746929334</v>
      </c>
      <c r="E20" s="7">
        <v>16.364584</v>
      </c>
      <c r="F20">
        <v>0.0215897807066604</v>
      </c>
      <c r="G20">
        <v>0.0209664669130575</v>
      </c>
      <c r="H20">
        <f t="shared" si="2"/>
        <v>-215.686553217158</v>
      </c>
      <c r="I20">
        <f t="shared" si="3"/>
        <v>-1.01007922252012</v>
      </c>
      <c r="J20">
        <v>0.75</v>
      </c>
      <c r="K20">
        <f t="shared" si="4"/>
        <v>5.04430673433019</v>
      </c>
      <c r="L20">
        <v>0.75</v>
      </c>
      <c r="M20">
        <f t="shared" si="5"/>
        <v>4.97381304610928</v>
      </c>
    </row>
    <row r="21" spans="1:13">
      <c r="A21" t="s">
        <v>19</v>
      </c>
      <c r="B21" s="1">
        <v>5.96857565533113</v>
      </c>
      <c r="C21">
        <v>-9.3439195</v>
      </c>
      <c r="D21" s="7">
        <f t="shared" ref="D21:D32" si="6">C21+F21</f>
        <v>-9.3439195</v>
      </c>
      <c r="E21" s="7">
        <v>29.162834</v>
      </c>
      <c r="F21">
        <v>0</v>
      </c>
      <c r="H21">
        <f t="shared" si="2"/>
        <v>-215.436213672922</v>
      </c>
      <c r="J21">
        <v>0.7</v>
      </c>
      <c r="K21">
        <f t="shared" si="4"/>
        <v>4.70801961870818</v>
      </c>
      <c r="L21">
        <v>0.7</v>
      </c>
      <c r="M21">
        <f t="shared" si="5"/>
        <v>4.64222550970199</v>
      </c>
    </row>
    <row r="22" spans="1:13">
      <c r="A22" t="s">
        <v>20</v>
      </c>
      <c r="B22" s="1">
        <v>5.63698811892385</v>
      </c>
      <c r="C22">
        <v>-9.31057675</v>
      </c>
      <c r="D22" s="7">
        <f t="shared" si="6"/>
        <v>-9.31057675</v>
      </c>
      <c r="E22" s="7">
        <v>49.590418</v>
      </c>
      <c r="F22">
        <v>0</v>
      </c>
      <c r="H22">
        <f t="shared" si="2"/>
        <v>-214.667453217158</v>
      </c>
      <c r="J22">
        <v>0.65</v>
      </c>
      <c r="K22">
        <f t="shared" si="4"/>
        <v>4.37173250308617</v>
      </c>
      <c r="L22">
        <v>0.65</v>
      </c>
      <c r="M22">
        <f t="shared" si="5"/>
        <v>4.31063797329471</v>
      </c>
    </row>
    <row r="23" spans="1:13">
      <c r="A23" t="s">
        <v>21</v>
      </c>
      <c r="B23" s="1">
        <v>5.30540058251656</v>
      </c>
      <c r="C23">
        <v>-9.2470915</v>
      </c>
      <c r="D23" s="7">
        <f t="shared" si="6"/>
        <v>-9.2470915</v>
      </c>
      <c r="E23" s="7">
        <v>81.795232</v>
      </c>
      <c r="F23">
        <v>0</v>
      </c>
      <c r="H23">
        <f t="shared" si="2"/>
        <v>-213.203718230563</v>
      </c>
      <c r="J23">
        <v>0.6</v>
      </c>
      <c r="K23">
        <f t="shared" si="4"/>
        <v>4.03544538746416</v>
      </c>
      <c r="L23">
        <v>0.6</v>
      </c>
      <c r="M23">
        <f t="shared" si="5"/>
        <v>3.97905043688742</v>
      </c>
    </row>
    <row r="24" spans="1:13">
      <c r="A24" t="s">
        <v>22</v>
      </c>
      <c r="B24" s="1">
        <v>4.97381304610928</v>
      </c>
      <c r="C24">
        <v>-9.13348925</v>
      </c>
      <c r="D24" s="7">
        <f t="shared" si="6"/>
        <v>-9.13348925</v>
      </c>
      <c r="E24" s="7">
        <v>126.264436</v>
      </c>
      <c r="F24">
        <v>0</v>
      </c>
      <c r="H24">
        <f t="shared" si="2"/>
        <v>-210.584470643432</v>
      </c>
      <c r="J24">
        <v>0.55</v>
      </c>
      <c r="K24">
        <f t="shared" si="4"/>
        <v>3.69915827184214</v>
      </c>
      <c r="L24">
        <v>0.55</v>
      </c>
      <c r="M24">
        <f t="shared" si="5"/>
        <v>3.64746290048014</v>
      </c>
    </row>
    <row r="25" spans="1:13">
      <c r="A25" t="s">
        <v>23</v>
      </c>
      <c r="B25" s="1">
        <v>4.64222550970199</v>
      </c>
      <c r="C25">
        <v>-8.9380785</v>
      </c>
      <c r="D25" s="7">
        <f t="shared" si="6"/>
        <v>-8.9380785</v>
      </c>
      <c r="E25" s="7">
        <v>184.537527</v>
      </c>
      <c r="F25">
        <v>0</v>
      </c>
      <c r="H25">
        <f t="shared" si="2"/>
        <v>-206.079021715818</v>
      </c>
      <c r="J25">
        <v>0.5</v>
      </c>
      <c r="K25">
        <f t="shared" si="4"/>
        <v>3.36287115622013</v>
      </c>
      <c r="L25">
        <v>0.500000000000001</v>
      </c>
      <c r="M25">
        <f t="shared" si="5"/>
        <v>3.31587536407286</v>
      </c>
    </row>
    <row r="26" spans="1:13">
      <c r="A26" t="s">
        <v>24</v>
      </c>
      <c r="B26" s="1">
        <v>4.31063797329471</v>
      </c>
      <c r="C26">
        <v>-8.63161825</v>
      </c>
      <c r="D26" s="7">
        <f t="shared" si="6"/>
        <v>-8.63161825</v>
      </c>
      <c r="E26" s="7">
        <v>278.177108</v>
      </c>
      <c r="F26">
        <v>0</v>
      </c>
      <c r="H26">
        <f t="shared" si="2"/>
        <v>-199.013182171582</v>
      </c>
      <c r="J26">
        <v>0.45</v>
      </c>
      <c r="K26">
        <f t="shared" si="4"/>
        <v>3.02658404059812</v>
      </c>
      <c r="L26">
        <v>0.450000000000001</v>
      </c>
      <c r="M26">
        <f t="shared" si="5"/>
        <v>2.98428782766557</v>
      </c>
    </row>
    <row r="27" spans="1:13">
      <c r="A27" t="s">
        <v>25</v>
      </c>
      <c r="B27" s="1">
        <v>3.97905043688742</v>
      </c>
      <c r="C27">
        <v>-8.18573275</v>
      </c>
      <c r="D27" s="7">
        <f t="shared" si="6"/>
        <v>-8.18573275</v>
      </c>
      <c r="E27" s="7">
        <v>410.94174</v>
      </c>
      <c r="F27">
        <v>0</v>
      </c>
      <c r="H27">
        <f t="shared" si="2"/>
        <v>-188.732712198391</v>
      </c>
      <c r="J27">
        <v>0.399999999999999</v>
      </c>
      <c r="K27">
        <f t="shared" si="4"/>
        <v>2.6902969249761</v>
      </c>
      <c r="L27">
        <v>0.400000000000001</v>
      </c>
      <c r="M27">
        <f t="shared" si="5"/>
        <v>2.65270029125829</v>
      </c>
    </row>
    <row r="28" spans="1:8">
      <c r="A28" t="s">
        <v>26</v>
      </c>
      <c r="B28" s="1">
        <v>3.64746290048014</v>
      </c>
      <c r="C28">
        <v>-7.534209</v>
      </c>
      <c r="D28" s="7">
        <f t="shared" si="6"/>
        <v>-7.534209</v>
      </c>
      <c r="E28">
        <v>515.291824</v>
      </c>
      <c r="F28">
        <v>0</v>
      </c>
      <c r="H28">
        <f t="shared" si="2"/>
        <v>-173.710984986595</v>
      </c>
    </row>
    <row r="29" spans="1:8">
      <c r="A29" t="s">
        <v>27</v>
      </c>
      <c r="B29" s="1">
        <v>3.31587536407285</v>
      </c>
      <c r="C29">
        <v>-6.56529875</v>
      </c>
      <c r="D29" s="7">
        <f t="shared" si="6"/>
        <v>-6.56529875</v>
      </c>
      <c r="E29">
        <v>765.428943</v>
      </c>
      <c r="F29">
        <v>0</v>
      </c>
      <c r="H29">
        <f t="shared" si="2"/>
        <v>-151.371499329759</v>
      </c>
    </row>
    <row r="30" spans="1:8">
      <c r="A30" t="s">
        <v>28</v>
      </c>
      <c r="B30" s="1">
        <v>2.98428782766557</v>
      </c>
      <c r="C30">
        <v>-5.3080285</v>
      </c>
      <c r="D30" s="7">
        <f t="shared" si="6"/>
        <v>-5.3080285</v>
      </c>
      <c r="E30">
        <v>0</v>
      </c>
      <c r="F30" s="1">
        <v>0</v>
      </c>
      <c r="H30">
        <f t="shared" si="2"/>
        <v>-122.383498927614</v>
      </c>
    </row>
    <row r="31" spans="1:8">
      <c r="A31" t="s">
        <v>29</v>
      </c>
      <c r="B31" s="1">
        <v>2.65270029125828</v>
      </c>
      <c r="C31">
        <v>-3.53590775</v>
      </c>
      <c r="D31" s="7">
        <f t="shared" si="6"/>
        <v>-3.53590775</v>
      </c>
      <c r="E31">
        <v>0</v>
      </c>
      <c r="F31" s="1">
        <v>0</v>
      </c>
      <c r="H31">
        <f t="shared" si="2"/>
        <v>-81.5249508042895</v>
      </c>
    </row>
    <row r="32" spans="1:8">
      <c r="A32" t="s">
        <v>37</v>
      </c>
      <c r="C32">
        <v>-9.310968</v>
      </c>
      <c r="D32" s="7">
        <f t="shared" si="6"/>
        <v>-9.2921861209303</v>
      </c>
      <c r="F32">
        <v>0.0187818790697002</v>
      </c>
      <c r="H32">
        <f>C32/2.611E+22*6.02E+23</f>
        <v>-214.676473994638</v>
      </c>
    </row>
    <row r="37" spans="2:3">
      <c r="B37" s="2">
        <v>-37.453385</v>
      </c>
      <c r="C37">
        <f>B37/4</f>
        <v>-9.36334625</v>
      </c>
    </row>
    <row r="38" spans="2:3">
      <c r="B38" s="2">
        <v>-37.450887</v>
      </c>
      <c r="C38">
        <f>B38/4</f>
        <v>-9.36272175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6"/>
  <sheetViews>
    <sheetView workbookViewId="0">
      <selection activeCell="L2" sqref="L2"/>
    </sheetView>
  </sheetViews>
  <sheetFormatPr defaultColWidth="9" defaultRowHeight="15.75"/>
  <cols>
    <col min="1" max="1" width="9" style="3"/>
    <col min="2" max="2" width="9" style="4"/>
    <col min="5" max="5" width="12.8333333333333" customWidth="1"/>
    <col min="6" max="7" width="10.3333333333333" customWidth="1"/>
    <col min="8" max="8" width="9.16666666666667" customWidth="1"/>
    <col min="9" max="9" width="11.8333333333333" customWidth="1"/>
    <col min="10" max="10" width="13.5" customWidth="1"/>
    <col min="11" max="11" width="11.8333333333333" customWidth="1"/>
    <col min="12" max="12" width="16.25" customWidth="1"/>
  </cols>
  <sheetData>
    <row r="1" spans="1:12">
      <c r="A1" s="5"/>
      <c r="B1" s="5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t="s">
        <v>48</v>
      </c>
    </row>
    <row r="2" spans="1:12">
      <c r="A2" s="5" t="s">
        <v>4</v>
      </c>
      <c r="B2" s="4">
        <v>7.0959732791159</v>
      </c>
      <c r="C2" s="4">
        <v>-1.19325000000003</v>
      </c>
      <c r="D2" s="6">
        <v>-0.4985</v>
      </c>
      <c r="E2" s="4">
        <v>-1.1389</v>
      </c>
      <c r="F2" s="6">
        <v>-0.5643</v>
      </c>
      <c r="G2" s="4">
        <v>-1.1224</v>
      </c>
      <c r="H2" s="6">
        <v>-0.5127</v>
      </c>
      <c r="I2" s="4">
        <v>-1.1506</v>
      </c>
      <c r="J2" s="4">
        <v>-1.1655</v>
      </c>
      <c r="K2">
        <v>-1.1812</v>
      </c>
      <c r="L2">
        <v>-1.1634</v>
      </c>
    </row>
    <row r="3" spans="1:12">
      <c r="A3" s="5" t="s">
        <v>5</v>
      </c>
      <c r="B3" s="4">
        <v>7.02965577183444</v>
      </c>
      <c r="C3" s="4">
        <v>-1.20764865951742</v>
      </c>
      <c r="D3" s="6">
        <v>-0.509</v>
      </c>
      <c r="E3" s="4">
        <v>-1.1675</v>
      </c>
      <c r="F3" s="6">
        <v>-0.5759</v>
      </c>
      <c r="G3" s="4">
        <v>-1.1551</v>
      </c>
      <c r="H3" s="6">
        <v>-0.524</v>
      </c>
      <c r="I3" s="4">
        <v>-1.175</v>
      </c>
      <c r="J3" s="4">
        <v>-1.1862</v>
      </c>
      <c r="K3">
        <v>-1.2007</v>
      </c>
      <c r="L3">
        <v>-1.1845</v>
      </c>
    </row>
    <row r="4" spans="1:12">
      <c r="A4" s="5" t="s">
        <v>6</v>
      </c>
      <c r="B4" s="7">
        <v>6.96333826455299</v>
      </c>
      <c r="C4" s="4">
        <v>-1.21992613941021</v>
      </c>
      <c r="D4" s="6">
        <v>-0.5176</v>
      </c>
      <c r="E4" s="4">
        <v>-1.1937</v>
      </c>
      <c r="F4" s="6">
        <v>-0.586</v>
      </c>
      <c r="G4" s="4">
        <v>-1.1852</v>
      </c>
      <c r="H4" s="6">
        <v>-0.5337</v>
      </c>
      <c r="I4" s="4">
        <v>-1.1968</v>
      </c>
      <c r="J4" s="4">
        <v>-1.2046</v>
      </c>
      <c r="K4">
        <v>-1.2173</v>
      </c>
      <c r="L4">
        <v>-1.2032</v>
      </c>
    </row>
    <row r="5" spans="1:12">
      <c r="A5" s="5" t="s">
        <v>7</v>
      </c>
      <c r="B5" s="7">
        <v>6.89702075727153</v>
      </c>
      <c r="C5" s="4">
        <v>-1.22943109919572</v>
      </c>
      <c r="D5" s="6">
        <v>-0.5239</v>
      </c>
      <c r="E5" s="4">
        <v>-1.2169</v>
      </c>
      <c r="F5" s="6">
        <v>-0.5944</v>
      </c>
      <c r="G5" s="4">
        <v>-1.2122</v>
      </c>
      <c r="H5" s="6">
        <v>-0.5414</v>
      </c>
      <c r="I5" s="4">
        <v>-1.2154</v>
      </c>
      <c r="J5" s="4">
        <v>-1.22</v>
      </c>
      <c r="K5">
        <v>-1.2304</v>
      </c>
      <c r="L5">
        <v>-1.219</v>
      </c>
    </row>
    <row r="6" spans="1:12">
      <c r="A6" s="5" t="s">
        <v>8</v>
      </c>
      <c r="B6" s="7">
        <v>6.83070324999007</v>
      </c>
      <c r="C6" s="4">
        <v>-1.2361116621984</v>
      </c>
      <c r="D6" s="6">
        <v>-0.5273</v>
      </c>
      <c r="E6" s="4">
        <v>-1.2365</v>
      </c>
      <c r="F6" s="6">
        <v>-0.6007</v>
      </c>
      <c r="G6" s="4">
        <v>-1.2352</v>
      </c>
      <c r="H6" s="6">
        <v>-0.5467</v>
      </c>
      <c r="I6" s="4">
        <v>-1.2303</v>
      </c>
      <c r="J6" s="4">
        <v>-1.232</v>
      </c>
      <c r="K6">
        <v>-1.2394</v>
      </c>
      <c r="L6">
        <v>-1.2314</v>
      </c>
    </row>
    <row r="7" spans="1:12">
      <c r="A7" s="5" t="s">
        <v>9</v>
      </c>
      <c r="B7" s="7">
        <v>6.76438574270861</v>
      </c>
      <c r="C7" s="4">
        <v>-1.23930495978553</v>
      </c>
      <c r="D7" s="6">
        <v>-0.527</v>
      </c>
      <c r="E7" s="4">
        <v>-1.2514</v>
      </c>
      <c r="F7" s="6">
        <v>-0.6043</v>
      </c>
      <c r="G7" s="4">
        <v>-1.2532</v>
      </c>
      <c r="H7" s="6">
        <v>-0.5491</v>
      </c>
      <c r="I7" s="4">
        <v>-1.2406</v>
      </c>
      <c r="J7" s="4">
        <v>-1.2399</v>
      </c>
      <c r="K7">
        <v>-1.2435</v>
      </c>
      <c r="L7">
        <v>-1.2398</v>
      </c>
    </row>
    <row r="8" spans="1:12">
      <c r="A8" s="5" t="s">
        <v>10</v>
      </c>
      <c r="B8" s="4">
        <v>6.69806823542716</v>
      </c>
      <c r="C8" s="4">
        <v>-1.23849222520113</v>
      </c>
      <c r="D8" s="6">
        <v>-0.5223</v>
      </c>
      <c r="E8" s="4">
        <v>-1.2608</v>
      </c>
      <c r="F8" s="6">
        <v>-0.6047</v>
      </c>
      <c r="G8" s="4">
        <v>-1.2652</v>
      </c>
      <c r="H8" s="6">
        <v>-0.5479</v>
      </c>
      <c r="I8" s="4">
        <v>-1.2456</v>
      </c>
      <c r="J8" s="4">
        <v>-1.243</v>
      </c>
      <c r="K8">
        <v>-1.2419</v>
      </c>
      <c r="L8">
        <v>-1.2434</v>
      </c>
    </row>
    <row r="9" spans="1:12">
      <c r="A9" s="5" t="s">
        <v>11</v>
      </c>
      <c r="B9" s="7">
        <v>6.6317507281457</v>
      </c>
      <c r="C9" s="4">
        <v>-1.23335643431639</v>
      </c>
      <c r="D9" s="6">
        <v>-0.5122</v>
      </c>
      <c r="E9" s="4">
        <v>-1.2636</v>
      </c>
      <c r="F9" s="6">
        <v>-0.6014</v>
      </c>
      <c r="G9" s="4">
        <v>-1.27</v>
      </c>
      <c r="H9" s="6">
        <v>-0.5424</v>
      </c>
      <c r="I9" s="4">
        <v>-1.2443</v>
      </c>
      <c r="J9" s="4">
        <v>-1.2405</v>
      </c>
      <c r="K9">
        <v>-1.2337</v>
      </c>
      <c r="L9">
        <v>-1.2414</v>
      </c>
    </row>
    <row r="10" spans="1:12">
      <c r="A10" s="5" t="s">
        <v>12</v>
      </c>
      <c r="B10" s="7">
        <v>6.56543322086424</v>
      </c>
      <c r="C10" s="4">
        <v>-1.22305026809653</v>
      </c>
      <c r="D10" s="6">
        <v>-0.4957</v>
      </c>
      <c r="E10" s="4">
        <v>-1.2584</v>
      </c>
      <c r="F10" s="6">
        <v>-0.5936</v>
      </c>
      <c r="G10" s="4">
        <v>-1.266</v>
      </c>
      <c r="H10" s="6">
        <v>-0.5318</v>
      </c>
      <c r="I10" s="4">
        <v>-1.2357</v>
      </c>
      <c r="J10" s="4">
        <v>-1.2314</v>
      </c>
      <c r="K10">
        <v>-1.2176</v>
      </c>
      <c r="L10">
        <v>-1.2329</v>
      </c>
    </row>
    <row r="11" spans="1:12">
      <c r="A11" s="5" t="s">
        <v>13</v>
      </c>
      <c r="B11" s="7">
        <v>6.49911571358279</v>
      </c>
      <c r="C11" s="4">
        <v>-1.20699731903488</v>
      </c>
      <c r="D11" s="6">
        <v>-0.4715</v>
      </c>
      <c r="E11" s="4">
        <v>-1.2439</v>
      </c>
      <c r="F11" s="6">
        <v>-0.5804</v>
      </c>
      <c r="G11" s="4">
        <v>-1.2516</v>
      </c>
      <c r="H11" s="6">
        <v>-0.5151</v>
      </c>
      <c r="I11" s="4">
        <v>-1.2185</v>
      </c>
      <c r="J11" s="4">
        <v>-1.2149</v>
      </c>
      <c r="K11">
        <v>-1.1925</v>
      </c>
      <c r="L11">
        <v>-1.2169</v>
      </c>
    </row>
    <row r="12" spans="1:12">
      <c r="A12" s="5" t="s">
        <v>14</v>
      </c>
      <c r="B12" s="7">
        <v>6.43279820630133</v>
      </c>
      <c r="C12" s="4">
        <v>-1.18415428954427</v>
      </c>
      <c r="D12" s="6">
        <v>-0.4379</v>
      </c>
      <c r="E12" s="4">
        <v>-1.2182</v>
      </c>
      <c r="F12" s="6">
        <v>-0.5609</v>
      </c>
      <c r="G12" s="4">
        <v>-1.2247</v>
      </c>
      <c r="H12" s="6">
        <v>-0.4912</v>
      </c>
      <c r="I12" s="4">
        <v>-1.1915</v>
      </c>
      <c r="J12" s="4">
        <v>-1.1895</v>
      </c>
      <c r="K12">
        <v>-1.1569</v>
      </c>
      <c r="L12">
        <v>-1.1921</v>
      </c>
    </row>
    <row r="13" spans="1:12">
      <c r="A13" s="5" t="s">
        <v>15</v>
      </c>
      <c r="B13" s="7">
        <v>6.36648069901987</v>
      </c>
      <c r="C13" s="4">
        <v>-1.15414075067028</v>
      </c>
      <c r="D13" s="6">
        <v>-0.3934</v>
      </c>
      <c r="E13" s="4">
        <v>-1.1796</v>
      </c>
      <c r="F13" s="6">
        <v>-0.534</v>
      </c>
      <c r="G13" s="4">
        <v>-1.1832</v>
      </c>
      <c r="H13" s="6">
        <v>-0.4588</v>
      </c>
      <c r="I13" s="4">
        <v>-1.1531</v>
      </c>
      <c r="J13" s="4">
        <v>-1.1541</v>
      </c>
      <c r="K13">
        <v>-1.1092</v>
      </c>
      <c r="L13">
        <v>-1.1572</v>
      </c>
    </row>
    <row r="14" spans="1:12">
      <c r="A14" s="5" t="s">
        <v>16</v>
      </c>
      <c r="B14" s="7">
        <v>6.30016319173841</v>
      </c>
      <c r="C14" s="4">
        <v>-1.11580965147456</v>
      </c>
      <c r="D14" s="6">
        <v>-0.3357</v>
      </c>
      <c r="E14" s="4">
        <v>-1.1258</v>
      </c>
      <c r="F14" s="6">
        <v>-0.4983</v>
      </c>
      <c r="G14" s="4">
        <v>-1.1243</v>
      </c>
      <c r="H14" s="6">
        <v>-0.4165</v>
      </c>
      <c r="I14" s="4">
        <v>-1.1017</v>
      </c>
      <c r="J14" s="4">
        <v>-1.107</v>
      </c>
      <c r="K14">
        <v>-1.0475</v>
      </c>
      <c r="L14">
        <v>-1.1107</v>
      </c>
    </row>
    <row r="15" spans="1:12">
      <c r="A15" s="5" t="s">
        <v>17</v>
      </c>
      <c r="B15" s="4">
        <v>6.23384568445696</v>
      </c>
      <c r="C15" s="4">
        <v>-1.06820991957107</v>
      </c>
      <c r="D15" s="6">
        <v>-0.2625</v>
      </c>
      <c r="E15" s="4">
        <v>-1.0542</v>
      </c>
      <c r="F15" s="6">
        <v>-0.4524</v>
      </c>
      <c r="G15" s="4">
        <v>-1.0449</v>
      </c>
      <c r="H15" s="6">
        <v>-0.3625</v>
      </c>
      <c r="I15" s="4">
        <v>-1.0353</v>
      </c>
      <c r="J15" s="4">
        <v>-1.0466</v>
      </c>
      <c r="K15">
        <v>-0.9697</v>
      </c>
      <c r="L15">
        <v>-1.0507</v>
      </c>
    </row>
    <row r="16" spans="1:12">
      <c r="A16" s="5" t="s">
        <v>18</v>
      </c>
      <c r="B16" s="4">
        <v>6.1675281771755</v>
      </c>
      <c r="C16" s="4">
        <v>-1.01007922252012</v>
      </c>
      <c r="D16" s="6">
        <v>-0.171</v>
      </c>
      <c r="E16" s="4">
        <v>-0.9622</v>
      </c>
      <c r="F16" s="6">
        <v>-0.3943</v>
      </c>
      <c r="G16" s="4">
        <v>-0.9414</v>
      </c>
      <c r="H16" s="6">
        <v>-0.2949</v>
      </c>
      <c r="I16" s="4">
        <v>-0.9518</v>
      </c>
      <c r="J16" s="4">
        <v>-0.9708</v>
      </c>
      <c r="K16">
        <v>-0.8734</v>
      </c>
      <c r="L16">
        <v>-0.9754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49</v>
      </c>
      <c r="C1" t="s">
        <v>50</v>
      </c>
      <c r="D1" s="2" t="s">
        <v>51</v>
      </c>
      <c r="E1" t="s">
        <v>50</v>
      </c>
      <c r="F1" s="2" t="s">
        <v>52</v>
      </c>
      <c r="G1" t="s">
        <v>53</v>
      </c>
      <c r="H1" t="s">
        <v>54</v>
      </c>
      <c r="I1" t="s">
        <v>55</v>
      </c>
      <c r="L1" t="s">
        <v>56</v>
      </c>
      <c r="M1" t="s">
        <v>57</v>
      </c>
      <c r="N1">
        <v>4</v>
      </c>
      <c r="O1" t="s">
        <v>58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56</v>
      </c>
      <c r="M2" t="s">
        <v>59</v>
      </c>
      <c r="N2">
        <v>4</v>
      </c>
      <c r="O2" t="s">
        <v>58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56</v>
      </c>
      <c r="B3" t="s">
        <v>57</v>
      </c>
      <c r="C3">
        <v>4</v>
      </c>
      <c r="D3" s="2" t="s">
        <v>58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56</v>
      </c>
      <c r="M3" t="s">
        <v>60</v>
      </c>
      <c r="N3">
        <v>4</v>
      </c>
      <c r="O3" t="s">
        <v>58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56</v>
      </c>
      <c r="B4" t="s">
        <v>59</v>
      </c>
      <c r="C4">
        <v>4</v>
      </c>
      <c r="D4" s="2" t="s">
        <v>58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56</v>
      </c>
      <c r="M4" t="s">
        <v>61</v>
      </c>
      <c r="N4">
        <v>4</v>
      </c>
      <c r="O4" t="s">
        <v>58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56</v>
      </c>
      <c r="B5" t="s">
        <v>60</v>
      </c>
      <c r="C5">
        <v>4</v>
      </c>
      <c r="D5" s="2" t="s">
        <v>58</v>
      </c>
      <c r="E5">
        <v>2</v>
      </c>
      <c r="F5" s="2">
        <v>-0.5176</v>
      </c>
      <c r="G5">
        <v>-1.2199</v>
      </c>
      <c r="H5">
        <v>0.001</v>
      </c>
      <c r="I5" t="s">
        <v>62</v>
      </c>
      <c r="L5" t="s">
        <v>56</v>
      </c>
      <c r="M5" t="s">
        <v>63</v>
      </c>
      <c r="N5">
        <v>4</v>
      </c>
      <c r="O5" t="s">
        <v>58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56</v>
      </c>
      <c r="B6" t="s">
        <v>61</v>
      </c>
      <c r="C6">
        <v>4</v>
      </c>
      <c r="D6" s="2" t="s">
        <v>58</v>
      </c>
      <c r="E6">
        <v>2</v>
      </c>
      <c r="F6" s="2">
        <v>-0.5239</v>
      </c>
      <c r="G6">
        <v>-1.2294</v>
      </c>
      <c r="H6">
        <v>0.001</v>
      </c>
      <c r="I6" t="s">
        <v>64</v>
      </c>
      <c r="L6" t="s">
        <v>56</v>
      </c>
      <c r="M6" t="s">
        <v>65</v>
      </c>
      <c r="N6">
        <v>4</v>
      </c>
      <c r="O6" t="s">
        <v>58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56</v>
      </c>
      <c r="B7" t="s">
        <v>63</v>
      </c>
      <c r="C7">
        <v>4</v>
      </c>
      <c r="D7" s="2" t="s">
        <v>58</v>
      </c>
      <c r="E7">
        <v>2</v>
      </c>
      <c r="F7" s="2">
        <v>-0.5273</v>
      </c>
      <c r="G7">
        <v>-1.2361</v>
      </c>
      <c r="H7">
        <v>0.001</v>
      </c>
      <c r="I7" t="s">
        <v>66</v>
      </c>
      <c r="L7" t="s">
        <v>56</v>
      </c>
      <c r="M7" t="s">
        <v>67</v>
      </c>
      <c r="N7">
        <v>4</v>
      </c>
      <c r="O7" t="s">
        <v>58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56</v>
      </c>
      <c r="B8" t="s">
        <v>65</v>
      </c>
      <c r="C8">
        <v>4</v>
      </c>
      <c r="D8" s="2" t="s">
        <v>58</v>
      </c>
      <c r="E8">
        <v>2</v>
      </c>
      <c r="F8" s="2">
        <v>-0.527</v>
      </c>
      <c r="G8">
        <v>-1.2393</v>
      </c>
      <c r="H8">
        <v>0.001</v>
      </c>
      <c r="I8" t="s">
        <v>68</v>
      </c>
      <c r="L8" t="s">
        <v>56</v>
      </c>
      <c r="M8" t="s">
        <v>69</v>
      </c>
      <c r="N8">
        <v>4</v>
      </c>
      <c r="O8" t="s">
        <v>58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56</v>
      </c>
      <c r="B9" t="s">
        <v>67</v>
      </c>
      <c r="C9">
        <v>4</v>
      </c>
      <c r="D9" s="2" t="s">
        <v>58</v>
      </c>
      <c r="E9">
        <v>2</v>
      </c>
      <c r="F9" s="2">
        <v>-0.5223</v>
      </c>
      <c r="G9">
        <v>-1.2385</v>
      </c>
      <c r="H9">
        <v>0.001</v>
      </c>
      <c r="I9" t="s">
        <v>70</v>
      </c>
      <c r="L9" t="s">
        <v>56</v>
      </c>
      <c r="M9" t="s">
        <v>71</v>
      </c>
      <c r="N9">
        <v>4</v>
      </c>
      <c r="O9" t="s">
        <v>58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56</v>
      </c>
      <c r="B10" t="s">
        <v>69</v>
      </c>
      <c r="C10">
        <v>4</v>
      </c>
      <c r="D10" s="2" t="s">
        <v>58</v>
      </c>
      <c r="E10">
        <v>2</v>
      </c>
      <c r="F10" s="2">
        <v>-0.5122</v>
      </c>
      <c r="G10">
        <v>-1.2334</v>
      </c>
      <c r="H10">
        <v>0.001</v>
      </c>
      <c r="I10" t="s">
        <v>72</v>
      </c>
      <c r="L10" t="s">
        <v>56</v>
      </c>
      <c r="M10" t="s">
        <v>73</v>
      </c>
      <c r="N10">
        <v>4</v>
      </c>
      <c r="O10" t="s">
        <v>58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56</v>
      </c>
      <c r="B11" t="s">
        <v>71</v>
      </c>
      <c r="C11">
        <v>4</v>
      </c>
      <c r="D11" s="2" t="s">
        <v>58</v>
      </c>
      <c r="E11">
        <v>2</v>
      </c>
      <c r="F11" s="2">
        <v>-0.4957</v>
      </c>
      <c r="G11">
        <v>-1.2231</v>
      </c>
      <c r="H11">
        <v>0.001</v>
      </c>
      <c r="I11" t="s">
        <v>74</v>
      </c>
      <c r="L11" t="s">
        <v>56</v>
      </c>
      <c r="M11" t="s">
        <v>75</v>
      </c>
      <c r="N11">
        <v>4</v>
      </c>
      <c r="O11" t="s">
        <v>58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56</v>
      </c>
      <c r="B12" t="s">
        <v>73</v>
      </c>
      <c r="C12">
        <v>4</v>
      </c>
      <c r="D12" s="2" t="s">
        <v>58</v>
      </c>
      <c r="E12">
        <v>2</v>
      </c>
      <c r="F12" s="2">
        <v>-0.4715</v>
      </c>
      <c r="G12">
        <v>-1.207</v>
      </c>
      <c r="H12">
        <v>0.001</v>
      </c>
      <c r="I12" t="s">
        <v>76</v>
      </c>
      <c r="L12" t="s">
        <v>56</v>
      </c>
      <c r="M12" t="s">
        <v>77</v>
      </c>
      <c r="N12">
        <v>4</v>
      </c>
      <c r="O12" t="s">
        <v>58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56</v>
      </c>
      <c r="B13" t="s">
        <v>75</v>
      </c>
      <c r="C13">
        <v>4</v>
      </c>
      <c r="D13" s="2" t="s">
        <v>58</v>
      </c>
      <c r="E13">
        <v>2</v>
      </c>
      <c r="F13" s="2">
        <v>-0.4379</v>
      </c>
      <c r="G13">
        <v>-1.1842</v>
      </c>
      <c r="H13">
        <v>0.001</v>
      </c>
      <c r="I13" t="s">
        <v>78</v>
      </c>
      <c r="L13" t="s">
        <v>56</v>
      </c>
      <c r="M13" t="s">
        <v>79</v>
      </c>
      <c r="N13">
        <v>4</v>
      </c>
      <c r="O13" t="s">
        <v>58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56</v>
      </c>
      <c r="B14" t="s">
        <v>77</v>
      </c>
      <c r="C14">
        <v>4</v>
      </c>
      <c r="D14" s="2" t="s">
        <v>58</v>
      </c>
      <c r="E14">
        <v>2</v>
      </c>
      <c r="F14" s="2">
        <v>-0.3934</v>
      </c>
      <c r="G14">
        <v>-1.1541</v>
      </c>
      <c r="H14">
        <v>0.001</v>
      </c>
      <c r="I14" t="s">
        <v>80</v>
      </c>
      <c r="L14" t="s">
        <v>56</v>
      </c>
      <c r="M14" t="s">
        <v>81</v>
      </c>
      <c r="N14">
        <v>4</v>
      </c>
      <c r="O14" t="s">
        <v>58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56</v>
      </c>
      <c r="B15" t="s">
        <v>79</v>
      </c>
      <c r="C15">
        <v>4</v>
      </c>
      <c r="D15" s="2" t="s">
        <v>58</v>
      </c>
      <c r="E15">
        <v>2</v>
      </c>
      <c r="F15" s="2">
        <v>-0.3357</v>
      </c>
      <c r="G15">
        <v>-1.1158</v>
      </c>
      <c r="H15">
        <v>0.001</v>
      </c>
      <c r="I15" t="s">
        <v>82</v>
      </c>
      <c r="L15" t="s">
        <v>56</v>
      </c>
      <c r="M15" t="s">
        <v>83</v>
      </c>
      <c r="N15">
        <v>4</v>
      </c>
      <c r="O15" t="s">
        <v>58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56</v>
      </c>
      <c r="B16" t="s">
        <v>81</v>
      </c>
      <c r="C16">
        <v>4</v>
      </c>
      <c r="D16" s="2" t="s">
        <v>58</v>
      </c>
      <c r="E16">
        <v>2</v>
      </c>
      <c r="F16" s="2">
        <v>-0.2625</v>
      </c>
      <c r="G16">
        <v>-1.0682</v>
      </c>
      <c r="H16">
        <v>0.001</v>
      </c>
      <c r="I16" t="s">
        <v>84</v>
      </c>
    </row>
    <row r="17" spans="1:9">
      <c r="A17" t="s">
        <v>56</v>
      </c>
      <c r="B17" t="s">
        <v>83</v>
      </c>
      <c r="C17">
        <v>4</v>
      </c>
      <c r="D17" s="2" t="s">
        <v>58</v>
      </c>
      <c r="E17">
        <v>2</v>
      </c>
      <c r="F17" s="2">
        <v>-0.171</v>
      </c>
      <c r="G17">
        <v>-1.0101</v>
      </c>
      <c r="H17">
        <v>0.001</v>
      </c>
      <c r="I17" t="s">
        <v>85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E6" sqref="E6"/>
    </sheetView>
  </sheetViews>
  <sheetFormatPr defaultColWidth="9" defaultRowHeight="15.75" outlineLevelCol="1"/>
  <sheetData>
    <row r="1" spans="1:2">
      <c r="A1">
        <v>3.7027</v>
      </c>
      <c r="B1">
        <v>-0.4074</v>
      </c>
    </row>
    <row r="2" spans="1:2">
      <c r="A2">
        <v>3.7127</v>
      </c>
      <c r="B2">
        <v>-0.4119</v>
      </c>
    </row>
    <row r="3" spans="1:2">
      <c r="A3">
        <v>3.7227</v>
      </c>
      <c r="B3">
        <v>-0.4164</v>
      </c>
    </row>
    <row r="4" spans="1:2">
      <c r="A4">
        <v>3.7327</v>
      </c>
      <c r="B4">
        <v>-0.4207</v>
      </c>
    </row>
    <row r="5" spans="1:2">
      <c r="A5">
        <v>3.7427</v>
      </c>
      <c r="B5">
        <v>-0.425</v>
      </c>
    </row>
    <row r="6" spans="1:2">
      <c r="A6">
        <v>3.7527</v>
      </c>
      <c r="B6">
        <v>-0.4291</v>
      </c>
    </row>
    <row r="7" spans="1:2">
      <c r="A7">
        <v>3.7627</v>
      </c>
      <c r="B7">
        <v>-0.4332</v>
      </c>
    </row>
    <row r="8" spans="1:2">
      <c r="A8">
        <v>3.7727</v>
      </c>
      <c r="B8">
        <v>-0.4371</v>
      </c>
    </row>
    <row r="9" spans="1:2">
      <c r="A9">
        <v>3.7827</v>
      </c>
      <c r="B9">
        <v>-0.4409</v>
      </c>
    </row>
    <row r="10" spans="1:2">
      <c r="A10">
        <v>3.7927</v>
      </c>
      <c r="B10">
        <v>-0.4447</v>
      </c>
    </row>
    <row r="11" spans="1:2">
      <c r="A11">
        <v>3.8027</v>
      </c>
      <c r="B11">
        <v>-0.4482</v>
      </c>
    </row>
    <row r="12" spans="1:2">
      <c r="A12">
        <v>3.8127</v>
      </c>
      <c r="B12">
        <v>-0.4517</v>
      </c>
    </row>
    <row r="14" spans="1:2">
      <c r="A14">
        <v>3.9127</v>
      </c>
      <c r="B14">
        <v>-0.4768</v>
      </c>
    </row>
    <row r="15" spans="1:2">
      <c r="A15">
        <v>3.9627</v>
      </c>
      <c r="B15">
        <v>-0.4813</v>
      </c>
    </row>
    <row r="16" spans="1:2">
      <c r="A16">
        <v>4.0527</v>
      </c>
      <c r="B16">
        <v>-0.4702</v>
      </c>
    </row>
    <row r="17" spans="1:2">
      <c r="A17">
        <v>4.1027</v>
      </c>
      <c r="B17">
        <v>-0.4506</v>
      </c>
    </row>
    <row r="18" spans="1:2">
      <c r="A18">
        <v>4.1127</v>
      </c>
      <c r="B18">
        <v>-0.4453</v>
      </c>
    </row>
    <row r="19" spans="1:2">
      <c r="A19">
        <v>4.2127</v>
      </c>
      <c r="B19">
        <v>-0.3622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49</v>
      </c>
      <c r="C1" t="s">
        <v>50</v>
      </c>
      <c r="D1" t="s">
        <v>51</v>
      </c>
      <c r="E1" t="s">
        <v>50</v>
      </c>
      <c r="F1" t="s">
        <v>52</v>
      </c>
      <c r="G1" t="s">
        <v>53</v>
      </c>
      <c r="H1" t="s">
        <v>54</v>
      </c>
      <c r="I1" t="s">
        <v>55</v>
      </c>
      <c r="M1" t="s">
        <v>49</v>
      </c>
      <c r="N1" t="s">
        <v>50</v>
      </c>
      <c r="O1" t="s">
        <v>51</v>
      </c>
      <c r="P1" t="s">
        <v>50</v>
      </c>
      <c r="Q1" t="s">
        <v>52</v>
      </c>
      <c r="R1" t="s">
        <v>53</v>
      </c>
      <c r="S1" t="s">
        <v>54</v>
      </c>
      <c r="T1" t="s">
        <v>55</v>
      </c>
    </row>
    <row r="3" spans="1:21">
      <c r="A3" t="s">
        <v>56</v>
      </c>
      <c r="B3" t="s">
        <v>57</v>
      </c>
      <c r="C3">
        <v>4</v>
      </c>
      <c r="D3" t="s">
        <v>58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56</v>
      </c>
      <c r="M3" t="s">
        <v>57</v>
      </c>
      <c r="N3">
        <v>4</v>
      </c>
      <c r="O3" t="s">
        <v>58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56</v>
      </c>
      <c r="B4" t="s">
        <v>59</v>
      </c>
      <c r="C4">
        <v>4</v>
      </c>
      <c r="D4" t="s">
        <v>58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56</v>
      </c>
      <c r="M4" t="s">
        <v>59</v>
      </c>
      <c r="N4">
        <v>4</v>
      </c>
      <c r="O4" t="s">
        <v>58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56</v>
      </c>
      <c r="B5" t="s">
        <v>60</v>
      </c>
      <c r="C5">
        <v>4</v>
      </c>
      <c r="D5" t="s">
        <v>58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56</v>
      </c>
      <c r="M5" t="s">
        <v>60</v>
      </c>
      <c r="N5">
        <v>4</v>
      </c>
      <c r="O5" t="s">
        <v>58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56</v>
      </c>
      <c r="B6" t="s">
        <v>61</v>
      </c>
      <c r="C6">
        <v>4</v>
      </c>
      <c r="D6" t="s">
        <v>58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56</v>
      </c>
      <c r="M6" t="s">
        <v>61</v>
      </c>
      <c r="N6">
        <v>4</v>
      </c>
      <c r="O6" t="s">
        <v>58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56</v>
      </c>
      <c r="B7" t="s">
        <v>63</v>
      </c>
      <c r="C7">
        <v>4</v>
      </c>
      <c r="D7" t="s">
        <v>58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56</v>
      </c>
      <c r="M7" t="s">
        <v>63</v>
      </c>
      <c r="N7">
        <v>4</v>
      </c>
      <c r="O7" t="s">
        <v>58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56</v>
      </c>
      <c r="B8" t="s">
        <v>65</v>
      </c>
      <c r="C8">
        <v>4</v>
      </c>
      <c r="D8" t="s">
        <v>58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56</v>
      </c>
      <c r="M8" t="s">
        <v>65</v>
      </c>
      <c r="N8">
        <v>4</v>
      </c>
      <c r="O8" t="s">
        <v>58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56</v>
      </c>
      <c r="B9" t="s">
        <v>67</v>
      </c>
      <c r="C9">
        <v>4</v>
      </c>
      <c r="D9" t="s">
        <v>58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56</v>
      </c>
      <c r="M9" t="s">
        <v>67</v>
      </c>
      <c r="N9">
        <v>4</v>
      </c>
      <c r="O9" t="s">
        <v>58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56</v>
      </c>
      <c r="B10" t="s">
        <v>69</v>
      </c>
      <c r="C10">
        <v>4</v>
      </c>
      <c r="D10" t="s">
        <v>58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56</v>
      </c>
      <c r="M10" t="s">
        <v>69</v>
      </c>
      <c r="N10">
        <v>4</v>
      </c>
      <c r="O10" t="s">
        <v>58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56</v>
      </c>
      <c r="B11" t="s">
        <v>71</v>
      </c>
      <c r="C11">
        <v>4</v>
      </c>
      <c r="D11" t="s">
        <v>58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56</v>
      </c>
      <c r="M11" t="s">
        <v>71</v>
      </c>
      <c r="N11">
        <v>4</v>
      </c>
      <c r="O11" t="s">
        <v>58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56</v>
      </c>
      <c r="B12" t="s">
        <v>73</v>
      </c>
      <c r="C12">
        <v>4</v>
      </c>
      <c r="D12" t="s">
        <v>58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56</v>
      </c>
      <c r="M12" t="s">
        <v>73</v>
      </c>
      <c r="N12">
        <v>4</v>
      </c>
      <c r="O12" t="s">
        <v>58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56</v>
      </c>
      <c r="B13" t="s">
        <v>75</v>
      </c>
      <c r="C13">
        <v>4</v>
      </c>
      <c r="D13" t="s">
        <v>58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56</v>
      </c>
      <c r="M13" t="s">
        <v>75</v>
      </c>
      <c r="N13">
        <v>4</v>
      </c>
      <c r="O13" t="s">
        <v>58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56</v>
      </c>
      <c r="B14" t="s">
        <v>77</v>
      </c>
      <c r="C14">
        <v>4</v>
      </c>
      <c r="D14" t="s">
        <v>58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56</v>
      </c>
      <c r="M14" t="s">
        <v>77</v>
      </c>
      <c r="N14">
        <v>4</v>
      </c>
      <c r="O14" t="s">
        <v>58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56</v>
      </c>
      <c r="B15" t="s">
        <v>79</v>
      </c>
      <c r="C15">
        <v>4</v>
      </c>
      <c r="D15" t="s">
        <v>58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56</v>
      </c>
      <c r="M15" t="s">
        <v>79</v>
      </c>
      <c r="N15">
        <v>4</v>
      </c>
      <c r="O15" t="s">
        <v>58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56</v>
      </c>
      <c r="B16" t="s">
        <v>81</v>
      </c>
      <c r="C16">
        <v>4</v>
      </c>
      <c r="D16" t="s">
        <v>58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56</v>
      </c>
      <c r="M16" t="s">
        <v>81</v>
      </c>
      <c r="N16">
        <v>4</v>
      </c>
      <c r="O16" t="s">
        <v>58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56</v>
      </c>
      <c r="B17" t="s">
        <v>83</v>
      </c>
      <c r="C17">
        <v>4</v>
      </c>
      <c r="D17" t="s">
        <v>58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56</v>
      </c>
      <c r="M17" t="s">
        <v>83</v>
      </c>
      <c r="N17">
        <v>4</v>
      </c>
      <c r="O17" t="s">
        <v>58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24" sqref="I24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86</v>
      </c>
      <c r="B1">
        <v>1</v>
      </c>
      <c r="C1" t="s">
        <v>87</v>
      </c>
      <c r="D1" s="2">
        <v>-37.198963</v>
      </c>
      <c r="E1" t="s">
        <v>88</v>
      </c>
      <c r="F1" s="2">
        <v>-37.198963</v>
      </c>
      <c r="G1" t="s">
        <v>7</v>
      </c>
      <c r="H1" t="s">
        <v>89</v>
      </c>
      <c r="I1">
        <f t="shared" ref="I1:I9" si="0">F1/4</f>
        <v>-9.29974075</v>
      </c>
    </row>
    <row r="2" spans="1:9">
      <c r="A2" t="s">
        <v>90</v>
      </c>
      <c r="B2">
        <v>1</v>
      </c>
      <c r="C2" t="s">
        <v>87</v>
      </c>
      <c r="D2" s="2">
        <v>-37.213084</v>
      </c>
      <c r="E2" t="s">
        <v>88</v>
      </c>
      <c r="F2" s="2">
        <v>-37.213084</v>
      </c>
      <c r="G2" t="s">
        <v>7</v>
      </c>
      <c r="H2" t="s">
        <v>89</v>
      </c>
      <c r="I2">
        <f t="shared" si="0"/>
        <v>-9.303271</v>
      </c>
    </row>
    <row r="3" spans="1:9">
      <c r="A3" t="s">
        <v>91</v>
      </c>
      <c r="B3">
        <v>1</v>
      </c>
      <c r="C3" t="s">
        <v>87</v>
      </c>
      <c r="D3" s="2">
        <v>-37.221192</v>
      </c>
      <c r="E3" t="s">
        <v>88</v>
      </c>
      <c r="F3" s="2">
        <v>-37.221192</v>
      </c>
      <c r="G3" t="s">
        <v>7</v>
      </c>
      <c r="H3" t="s">
        <v>89</v>
      </c>
      <c r="I3">
        <f t="shared" si="0"/>
        <v>-9.305298</v>
      </c>
    </row>
    <row r="4" spans="1:9">
      <c r="A4" t="s">
        <v>92</v>
      </c>
      <c r="B4">
        <v>1</v>
      </c>
      <c r="C4" t="s">
        <v>87</v>
      </c>
      <c r="D4" s="2">
        <v>-37.221673</v>
      </c>
      <c r="E4" t="s">
        <v>88</v>
      </c>
      <c r="F4" s="2">
        <v>-37.221673</v>
      </c>
      <c r="G4" t="s">
        <v>7</v>
      </c>
      <c r="H4" t="s">
        <v>89</v>
      </c>
      <c r="I4">
        <f t="shared" si="0"/>
        <v>-9.30541825</v>
      </c>
    </row>
    <row r="5" spans="1:9">
      <c r="A5" t="s">
        <v>93</v>
      </c>
      <c r="B5">
        <v>1</v>
      </c>
      <c r="C5" t="s">
        <v>87</v>
      </c>
      <c r="D5" s="2">
        <v>-37.221664</v>
      </c>
      <c r="E5" t="s">
        <v>88</v>
      </c>
      <c r="F5" s="2">
        <v>-37.221664</v>
      </c>
      <c r="G5" t="s">
        <v>7</v>
      </c>
      <c r="H5" t="s">
        <v>89</v>
      </c>
      <c r="I5">
        <f t="shared" si="0"/>
        <v>-9.305416</v>
      </c>
    </row>
    <row r="6" spans="1:9">
      <c r="A6" t="s">
        <v>94</v>
      </c>
      <c r="B6">
        <v>1</v>
      </c>
      <c r="C6" t="s">
        <v>87</v>
      </c>
      <c r="D6" s="2">
        <v>-37.221032</v>
      </c>
      <c r="E6" t="s">
        <v>88</v>
      </c>
      <c r="F6" s="2">
        <v>-37.221032</v>
      </c>
      <c r="G6" t="s">
        <v>7</v>
      </c>
      <c r="H6" t="s">
        <v>89</v>
      </c>
      <c r="I6">
        <f t="shared" si="0"/>
        <v>-9.305258</v>
      </c>
    </row>
    <row r="7" spans="1:9">
      <c r="A7" t="s">
        <v>95</v>
      </c>
      <c r="B7">
        <v>1</v>
      </c>
      <c r="C7" t="s">
        <v>87</v>
      </c>
      <c r="D7" s="2">
        <v>-37.219775</v>
      </c>
      <c r="E7" t="s">
        <v>88</v>
      </c>
      <c r="F7" s="2">
        <v>-37.219775</v>
      </c>
      <c r="G7" t="s">
        <v>7</v>
      </c>
      <c r="H7" t="s">
        <v>89</v>
      </c>
      <c r="I7">
        <f t="shared" si="0"/>
        <v>-9.30494375</v>
      </c>
    </row>
    <row r="8" spans="1:9">
      <c r="A8" t="s">
        <v>96</v>
      </c>
      <c r="B8">
        <v>1</v>
      </c>
      <c r="C8" t="s">
        <v>87</v>
      </c>
      <c r="D8" s="2">
        <v>-37.217743</v>
      </c>
      <c r="E8" t="s">
        <v>88</v>
      </c>
      <c r="F8" s="2">
        <v>-37.217743</v>
      </c>
      <c r="G8" t="s">
        <v>7</v>
      </c>
      <c r="H8" t="s">
        <v>89</v>
      </c>
      <c r="I8">
        <f t="shared" si="0"/>
        <v>-9.30443575</v>
      </c>
    </row>
    <row r="9" spans="1:9">
      <c r="A9" t="s">
        <v>97</v>
      </c>
      <c r="B9">
        <v>1</v>
      </c>
      <c r="C9" t="s">
        <v>87</v>
      </c>
      <c r="D9" s="2">
        <v>-37.214844</v>
      </c>
      <c r="E9" t="s">
        <v>88</v>
      </c>
      <c r="F9" s="2">
        <v>-37.214844</v>
      </c>
      <c r="G9" t="s">
        <v>7</v>
      </c>
      <c r="H9" t="s">
        <v>89</v>
      </c>
      <c r="I9">
        <f t="shared" si="0"/>
        <v>-9.303711</v>
      </c>
    </row>
    <row r="10" spans="1:9">
      <c r="A10" t="s">
        <v>98</v>
      </c>
      <c r="B10">
        <v>1</v>
      </c>
      <c r="C10" t="s">
        <v>87</v>
      </c>
      <c r="D10" s="2">
        <v>-37.210978</v>
      </c>
      <c r="E10" t="s">
        <v>88</v>
      </c>
      <c r="F10" s="2">
        <v>-37.210978</v>
      </c>
      <c r="G10" t="s">
        <v>7</v>
      </c>
      <c r="H10" t="s">
        <v>89</v>
      </c>
      <c r="I10">
        <f t="shared" ref="I10:I24" si="1">F10/4</f>
        <v>-9.3027445</v>
      </c>
    </row>
    <row r="11" spans="1:9">
      <c r="A11" t="s">
        <v>99</v>
      </c>
      <c r="B11">
        <v>1</v>
      </c>
      <c r="C11" t="s">
        <v>87</v>
      </c>
      <c r="D11" s="2">
        <v>-37.205987</v>
      </c>
      <c r="E11" t="s">
        <v>88</v>
      </c>
      <c r="F11" s="2">
        <v>-37.205987</v>
      </c>
      <c r="G11" t="s">
        <v>7</v>
      </c>
      <c r="H11" t="s">
        <v>89</v>
      </c>
      <c r="I11">
        <f t="shared" si="1"/>
        <v>-9.30149675</v>
      </c>
    </row>
    <row r="12" spans="1:9">
      <c r="A12" t="s">
        <v>100</v>
      </c>
      <c r="B12">
        <v>1</v>
      </c>
      <c r="C12" t="s">
        <v>87</v>
      </c>
      <c r="D12" s="2">
        <v>-37.199727</v>
      </c>
      <c r="E12" t="s">
        <v>88</v>
      </c>
      <c r="F12" s="2">
        <v>-37.199727</v>
      </c>
      <c r="G12" t="s">
        <v>7</v>
      </c>
      <c r="H12" t="s">
        <v>89</v>
      </c>
      <c r="I12">
        <f t="shared" si="1"/>
        <v>-9.29993175</v>
      </c>
    </row>
    <row r="13" spans="1:9">
      <c r="A13" t="s">
        <v>101</v>
      </c>
      <c r="B13">
        <v>1</v>
      </c>
      <c r="C13" t="s">
        <v>87</v>
      </c>
      <c r="D13" s="2">
        <v>-37.192026</v>
      </c>
      <c r="E13" t="s">
        <v>88</v>
      </c>
      <c r="F13" s="2">
        <v>-37.192026</v>
      </c>
      <c r="G13" t="s">
        <v>7</v>
      </c>
      <c r="H13" t="s">
        <v>89</v>
      </c>
      <c r="I13">
        <f t="shared" si="1"/>
        <v>-9.2980065</v>
      </c>
    </row>
    <row r="14" spans="1:9">
      <c r="A14" t="s">
        <v>102</v>
      </c>
      <c r="B14">
        <v>1</v>
      </c>
      <c r="C14" t="s">
        <v>87</v>
      </c>
      <c r="D14" s="2">
        <v>-37.125248</v>
      </c>
      <c r="E14" t="s">
        <v>88</v>
      </c>
      <c r="F14" s="2">
        <v>-37.125248</v>
      </c>
      <c r="G14" t="s">
        <v>7</v>
      </c>
      <c r="H14" t="s">
        <v>89</v>
      </c>
      <c r="I14">
        <f t="shared" si="1"/>
        <v>-9.281312</v>
      </c>
    </row>
    <row r="15" spans="1:9">
      <c r="A15" t="s">
        <v>103</v>
      </c>
      <c r="B15">
        <v>1</v>
      </c>
      <c r="C15" t="s">
        <v>87</v>
      </c>
      <c r="D15" s="2">
        <v>-36.987991</v>
      </c>
      <c r="E15" t="s">
        <v>88</v>
      </c>
      <c r="F15" s="2">
        <v>-36.987991</v>
      </c>
      <c r="G15" t="s">
        <v>7</v>
      </c>
      <c r="H15" t="s">
        <v>89</v>
      </c>
      <c r="I15">
        <f t="shared" si="1"/>
        <v>-9.24699775</v>
      </c>
    </row>
    <row r="16" spans="1:9">
      <c r="A16" t="s">
        <v>104</v>
      </c>
      <c r="B16">
        <v>1</v>
      </c>
      <c r="C16" t="s">
        <v>87</v>
      </c>
      <c r="D16" s="2">
        <v>-36.737023</v>
      </c>
      <c r="E16" t="s">
        <v>88</v>
      </c>
      <c r="F16" s="2">
        <v>-36.737023</v>
      </c>
      <c r="G16" t="s">
        <v>7</v>
      </c>
      <c r="H16" t="s">
        <v>89</v>
      </c>
      <c r="I16">
        <f t="shared" si="1"/>
        <v>-9.18425575</v>
      </c>
    </row>
    <row r="17" spans="1:9">
      <c r="A17" t="s">
        <v>105</v>
      </c>
      <c r="B17">
        <v>1</v>
      </c>
      <c r="C17" t="s">
        <v>87</v>
      </c>
      <c r="D17" s="2">
        <v>-36.306229</v>
      </c>
      <c r="E17" t="s">
        <v>88</v>
      </c>
      <c r="F17" s="2">
        <v>-36.306229</v>
      </c>
      <c r="G17" t="s">
        <v>7</v>
      </c>
      <c r="H17" t="s">
        <v>89</v>
      </c>
      <c r="I17">
        <f t="shared" si="1"/>
        <v>-9.07655725</v>
      </c>
    </row>
    <row r="18" spans="1:9">
      <c r="A18" t="s">
        <v>106</v>
      </c>
      <c r="B18">
        <v>1</v>
      </c>
      <c r="C18" t="s">
        <v>87</v>
      </c>
      <c r="D18" s="2">
        <v>-35.587047</v>
      </c>
      <c r="E18" t="s">
        <v>88</v>
      </c>
      <c r="F18" s="2">
        <v>-35.587047</v>
      </c>
      <c r="G18" t="s">
        <v>7</v>
      </c>
      <c r="H18" t="s">
        <v>89</v>
      </c>
      <c r="I18">
        <f t="shared" si="1"/>
        <v>-8.89676175</v>
      </c>
    </row>
    <row r="19" spans="1:9">
      <c r="A19" t="s">
        <v>107</v>
      </c>
      <c r="B19">
        <v>1</v>
      </c>
      <c r="C19" t="s">
        <v>87</v>
      </c>
      <c r="D19" s="2">
        <v>-34.443888</v>
      </c>
      <c r="E19" t="s">
        <v>88</v>
      </c>
      <c r="F19" s="2">
        <v>-34.443888</v>
      </c>
      <c r="G19" t="s">
        <v>7</v>
      </c>
      <c r="H19" t="s">
        <v>89</v>
      </c>
      <c r="I19">
        <f t="shared" si="1"/>
        <v>-8.610972</v>
      </c>
    </row>
    <row r="20" spans="1:9">
      <c r="A20" t="s">
        <v>108</v>
      </c>
      <c r="B20">
        <v>1</v>
      </c>
      <c r="C20" t="s">
        <v>87</v>
      </c>
      <c r="D20" s="2">
        <v>-32.739216</v>
      </c>
      <c r="E20" t="s">
        <v>88</v>
      </c>
      <c r="F20" s="2">
        <v>-32.739216</v>
      </c>
      <c r="G20" t="s">
        <v>7</v>
      </c>
      <c r="H20" t="s">
        <v>89</v>
      </c>
      <c r="I20">
        <f t="shared" si="1"/>
        <v>-8.184804</v>
      </c>
    </row>
    <row r="21" spans="1:9">
      <c r="A21" t="s">
        <v>109</v>
      </c>
      <c r="B21">
        <v>1</v>
      </c>
      <c r="C21" t="s">
        <v>87</v>
      </c>
      <c r="D21" s="2">
        <v>-30.244928</v>
      </c>
      <c r="E21" t="s">
        <v>88</v>
      </c>
      <c r="F21" s="2">
        <v>-30.244928</v>
      </c>
      <c r="G21" t="s">
        <v>7</v>
      </c>
      <c r="H21" t="s">
        <v>89</v>
      </c>
      <c r="I21">
        <f t="shared" si="1"/>
        <v>-7.561232</v>
      </c>
    </row>
    <row r="22" spans="1:9">
      <c r="A22" t="s">
        <v>110</v>
      </c>
      <c r="B22">
        <v>1</v>
      </c>
      <c r="C22" t="s">
        <v>87</v>
      </c>
      <c r="D22" s="2">
        <v>-26.487302</v>
      </c>
      <c r="E22" t="s">
        <v>88</v>
      </c>
      <c r="F22" s="2">
        <v>-26.487302</v>
      </c>
      <c r="G22" t="s">
        <v>7</v>
      </c>
      <c r="H22" t="s">
        <v>89</v>
      </c>
      <c r="I22">
        <f t="shared" si="1"/>
        <v>-6.6218255</v>
      </c>
    </row>
    <row r="23" spans="1:9">
      <c r="A23" t="s">
        <v>111</v>
      </c>
      <c r="B23">
        <v>1</v>
      </c>
      <c r="C23" t="s">
        <v>87</v>
      </c>
      <c r="D23" s="2">
        <v>-21.520284</v>
      </c>
      <c r="E23" t="s">
        <v>88</v>
      </c>
      <c r="F23" s="2">
        <v>-21.520284</v>
      </c>
      <c r="G23" t="s">
        <v>7</v>
      </c>
      <c r="H23" t="s">
        <v>89</v>
      </c>
      <c r="I23">
        <f t="shared" si="1"/>
        <v>-5.380071</v>
      </c>
    </row>
    <row r="24" spans="1:9">
      <c r="A24" t="s">
        <v>112</v>
      </c>
      <c r="B24">
        <v>1</v>
      </c>
      <c r="C24" t="s">
        <v>87</v>
      </c>
      <c r="D24" s="2">
        <v>-14.619444</v>
      </c>
      <c r="E24" t="s">
        <v>88</v>
      </c>
      <c r="F24" s="2">
        <v>-14.619444</v>
      </c>
      <c r="G24" t="s">
        <v>7</v>
      </c>
      <c r="H24" t="s">
        <v>89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5"/>
  <sheetViews>
    <sheetView workbookViewId="0">
      <selection activeCell="A26" sqref="A26"/>
    </sheetView>
  </sheetViews>
  <sheetFormatPr defaultColWidth="9" defaultRowHeight="15.75" outlineLevelCol="6"/>
  <cols>
    <col min="1" max="1" width="16.3333333333333" customWidth="1"/>
    <col min="2" max="2" width="2.33333333333333" customWidth="1"/>
    <col min="3" max="3" width="11.5" customWidth="1"/>
    <col min="4" max="5" width="2.33333333333333" customWidth="1"/>
    <col min="6" max="6" width="11.5" customWidth="1"/>
  </cols>
  <sheetData>
    <row r="1" spans="1:7">
      <c r="A1" t="s">
        <v>113</v>
      </c>
      <c r="B1">
        <v>0</v>
      </c>
      <c r="C1">
        <v>64.7392709</v>
      </c>
      <c r="D1">
        <v>0</v>
      </c>
      <c r="E1">
        <v>0</v>
      </c>
      <c r="F1">
        <v>64.7392709</v>
      </c>
      <c r="G1">
        <f>C1*1000/6.022140857E+23*6242000000000000000/32</f>
        <v>0.0209696258021805</v>
      </c>
    </row>
    <row r="2" spans="1:7">
      <c r="A2" t="s">
        <v>114</v>
      </c>
      <c r="B2">
        <v>0</v>
      </c>
      <c r="C2">
        <v>65.1230977</v>
      </c>
      <c r="D2">
        <v>0</v>
      </c>
      <c r="E2">
        <v>0</v>
      </c>
      <c r="F2">
        <v>65.1230977</v>
      </c>
      <c r="G2">
        <f t="shared" ref="G2:G24" si="0">C2*1000/6.022140857E+23*6242000000000000000/32</f>
        <v>0.0210939507174438</v>
      </c>
    </row>
    <row r="3" spans="1:7">
      <c r="A3" t="s">
        <v>115</v>
      </c>
      <c r="B3">
        <v>0</v>
      </c>
      <c r="C3">
        <v>65.7098612</v>
      </c>
      <c r="D3">
        <v>0</v>
      </c>
      <c r="E3">
        <v>0</v>
      </c>
      <c r="F3">
        <v>65.7098612</v>
      </c>
      <c r="G3">
        <f t="shared" si="0"/>
        <v>0.0212840086352783</v>
      </c>
    </row>
    <row r="4" spans="1:7">
      <c r="A4" t="s">
        <v>116</v>
      </c>
      <c r="B4">
        <v>0</v>
      </c>
      <c r="C4">
        <v>65.6899503</v>
      </c>
      <c r="D4">
        <v>0</v>
      </c>
      <c r="E4">
        <v>0</v>
      </c>
      <c r="F4">
        <v>65.6899503</v>
      </c>
      <c r="G4">
        <f t="shared" si="0"/>
        <v>0.0212775593176295</v>
      </c>
    </row>
    <row r="5" spans="1:7">
      <c r="A5" t="s">
        <v>117</v>
      </c>
      <c r="B5">
        <v>0</v>
      </c>
      <c r="C5">
        <v>65.7649873</v>
      </c>
      <c r="D5">
        <v>0</v>
      </c>
      <c r="E5">
        <v>0</v>
      </c>
      <c r="F5">
        <v>72.8132429</v>
      </c>
      <c r="G5">
        <f t="shared" si="0"/>
        <v>0.0213018644695016</v>
      </c>
    </row>
    <row r="6" spans="1:7">
      <c r="A6" t="s">
        <v>118</v>
      </c>
      <c r="B6">
        <v>0</v>
      </c>
      <c r="C6">
        <v>65.8146289</v>
      </c>
      <c r="D6">
        <v>0</v>
      </c>
      <c r="E6">
        <v>0</v>
      </c>
      <c r="F6">
        <v>65.8146289</v>
      </c>
      <c r="G6">
        <f t="shared" si="0"/>
        <v>0.0213179438253818</v>
      </c>
    </row>
    <row r="7" spans="1:7">
      <c r="A7" t="s">
        <v>119</v>
      </c>
      <c r="B7">
        <v>0</v>
      </c>
      <c r="C7">
        <v>65.8802829</v>
      </c>
      <c r="D7">
        <v>0</v>
      </c>
      <c r="E7">
        <v>0</v>
      </c>
      <c r="F7">
        <v>65.8802829</v>
      </c>
      <c r="G7">
        <f t="shared" si="0"/>
        <v>0.0213392097400774</v>
      </c>
    </row>
    <row r="8" spans="1:7">
      <c r="A8" t="s">
        <v>120</v>
      </c>
      <c r="B8">
        <v>0</v>
      </c>
      <c r="C8">
        <v>72.8132429</v>
      </c>
      <c r="D8">
        <v>0</v>
      </c>
      <c r="E8">
        <v>0</v>
      </c>
      <c r="F8">
        <v>72.8132429</v>
      </c>
      <c r="G8">
        <f t="shared" si="0"/>
        <v>0.0235848571636644</v>
      </c>
    </row>
    <row r="9" spans="1:7">
      <c r="A9" t="s">
        <v>121</v>
      </c>
      <c r="B9">
        <v>0</v>
      </c>
      <c r="C9">
        <v>66.2587349</v>
      </c>
      <c r="D9">
        <v>0</v>
      </c>
      <c r="E9">
        <v>0</v>
      </c>
      <c r="F9">
        <v>66.2587349</v>
      </c>
      <c r="G9">
        <f t="shared" si="0"/>
        <v>0.0214617937098034</v>
      </c>
    </row>
    <row r="10" spans="1:7">
      <c r="A10" t="s">
        <v>122</v>
      </c>
      <c r="B10">
        <v>0</v>
      </c>
      <c r="C10">
        <v>66.3663481</v>
      </c>
      <c r="D10">
        <v>0</v>
      </c>
      <c r="E10">
        <v>0</v>
      </c>
      <c r="F10">
        <v>66.3663481</v>
      </c>
      <c r="G10">
        <f t="shared" si="0"/>
        <v>0.0214966505826721</v>
      </c>
    </row>
    <row r="11" spans="1:7">
      <c r="A11" t="s">
        <v>123</v>
      </c>
      <c r="B11">
        <v>0</v>
      </c>
      <c r="C11">
        <v>72.8132429</v>
      </c>
      <c r="D11">
        <v>0</v>
      </c>
      <c r="E11">
        <v>0</v>
      </c>
      <c r="F11">
        <v>72.8132429</v>
      </c>
      <c r="G11">
        <f t="shared" si="0"/>
        <v>0.0235848571636644</v>
      </c>
    </row>
    <row r="12" spans="1:7">
      <c r="A12" t="s">
        <v>124</v>
      </c>
      <c r="B12">
        <v>0</v>
      </c>
      <c r="C12">
        <v>72.8132429</v>
      </c>
      <c r="D12">
        <v>0</v>
      </c>
      <c r="E12">
        <v>0</v>
      </c>
      <c r="F12">
        <v>72.8132429</v>
      </c>
      <c r="G12">
        <f t="shared" si="0"/>
        <v>0.0235848571636644</v>
      </c>
    </row>
    <row r="13" spans="1:7">
      <c r="A13" t="s">
        <v>125</v>
      </c>
      <c r="B13">
        <v>0</v>
      </c>
      <c r="C13">
        <v>66.2587349</v>
      </c>
      <c r="D13">
        <v>0</v>
      </c>
      <c r="E13">
        <v>0</v>
      </c>
      <c r="F13">
        <v>66.2587349</v>
      </c>
      <c r="G13">
        <f t="shared" si="0"/>
        <v>0.0214617937098034</v>
      </c>
    </row>
    <row r="14" spans="1:7">
      <c r="A14" t="s">
        <v>126</v>
      </c>
      <c r="B14">
        <v>0</v>
      </c>
      <c r="C14">
        <v>66.3663481</v>
      </c>
      <c r="D14">
        <v>0</v>
      </c>
      <c r="E14">
        <v>0</v>
      </c>
      <c r="F14">
        <v>66.3663481</v>
      </c>
      <c r="G14">
        <f t="shared" si="0"/>
        <v>0.0214966505826721</v>
      </c>
    </row>
    <row r="15" spans="1:7">
      <c r="A15" t="s">
        <v>127</v>
      </c>
      <c r="B15">
        <v>0</v>
      </c>
      <c r="C15">
        <v>66.5061517</v>
      </c>
      <c r="D15">
        <v>0</v>
      </c>
      <c r="E15">
        <v>0</v>
      </c>
      <c r="F15">
        <v>66.5061517</v>
      </c>
      <c r="G15">
        <f t="shared" si="0"/>
        <v>0.0215419342124851</v>
      </c>
    </row>
    <row r="16" spans="1:7">
      <c r="A16" t="s">
        <v>128</v>
      </c>
      <c r="B16">
        <v>0</v>
      </c>
      <c r="C16">
        <v>66.6643361</v>
      </c>
      <c r="D16">
        <v>0</v>
      </c>
      <c r="E16">
        <v>0</v>
      </c>
      <c r="F16">
        <v>66.6643361</v>
      </c>
      <c r="G16">
        <f t="shared" si="0"/>
        <v>0.0215931715469442</v>
      </c>
    </row>
    <row r="17" spans="1:7">
      <c r="A17" t="s">
        <v>129</v>
      </c>
      <c r="B17">
        <v>0</v>
      </c>
      <c r="C17">
        <v>66.8469612</v>
      </c>
      <c r="D17">
        <v>0</v>
      </c>
      <c r="E17">
        <v>0</v>
      </c>
      <c r="F17">
        <v>66.8469612</v>
      </c>
      <c r="G17">
        <f t="shared" si="0"/>
        <v>0.0216523254415718</v>
      </c>
    </row>
    <row r="18" spans="1:7">
      <c r="A18" t="s">
        <v>130</v>
      </c>
      <c r="B18">
        <v>0</v>
      </c>
      <c r="C18">
        <v>66.8870315</v>
      </c>
      <c r="D18">
        <v>0</v>
      </c>
      <c r="E18">
        <v>0</v>
      </c>
      <c r="F18">
        <v>66.8870315</v>
      </c>
      <c r="G18">
        <f t="shared" si="0"/>
        <v>0.0216653045682302</v>
      </c>
    </row>
    <row r="19" spans="1:7">
      <c r="A19" t="s">
        <v>131</v>
      </c>
      <c r="B19">
        <v>0</v>
      </c>
      <c r="C19">
        <v>65.7001752</v>
      </c>
      <c r="D19">
        <v>0</v>
      </c>
      <c r="E19">
        <v>0</v>
      </c>
      <c r="F19">
        <v>65.7001752</v>
      </c>
      <c r="G19">
        <f t="shared" si="0"/>
        <v>0.021280871253706</v>
      </c>
    </row>
    <row r="20" spans="1:7">
      <c r="A20" t="s">
        <v>132</v>
      </c>
      <c r="B20">
        <v>0</v>
      </c>
      <c r="C20">
        <v>62.9240536</v>
      </c>
      <c r="D20">
        <v>0</v>
      </c>
      <c r="E20">
        <v>0</v>
      </c>
      <c r="F20">
        <v>62.9240536</v>
      </c>
      <c r="G20">
        <f t="shared" si="0"/>
        <v>0.0203816607694967</v>
      </c>
    </row>
    <row r="21" spans="1:7">
      <c r="A21" t="s">
        <v>133</v>
      </c>
      <c r="B21">
        <v>0</v>
      </c>
      <c r="C21">
        <v>57.9594963</v>
      </c>
      <c r="D21">
        <v>0</v>
      </c>
      <c r="E21">
        <v>0</v>
      </c>
      <c r="F21">
        <v>57.9594963</v>
      </c>
      <c r="G21">
        <f t="shared" si="0"/>
        <v>0.0187735964924786</v>
      </c>
    </row>
    <row r="22" spans="1:7">
      <c r="A22" t="s">
        <v>134</v>
      </c>
      <c r="B22">
        <v>0</v>
      </c>
      <c r="C22">
        <v>50.0209324</v>
      </c>
      <c r="D22">
        <v>0</v>
      </c>
      <c r="E22">
        <v>0</v>
      </c>
      <c r="F22">
        <v>50.0209324</v>
      </c>
      <c r="G22">
        <f t="shared" si="0"/>
        <v>0.0162022250192528</v>
      </c>
    </row>
    <row r="23" spans="1:7">
      <c r="A23" t="s">
        <v>135</v>
      </c>
      <c r="B23">
        <v>0</v>
      </c>
      <c r="C23">
        <v>49.6791241</v>
      </c>
      <c r="D23">
        <v>0</v>
      </c>
      <c r="E23">
        <v>0</v>
      </c>
      <c r="F23">
        <v>49.6791241</v>
      </c>
      <c r="G23">
        <f t="shared" si="0"/>
        <v>0.0160915102699602</v>
      </c>
    </row>
    <row r="24" spans="1:7">
      <c r="A24" t="s">
        <v>136</v>
      </c>
      <c r="B24">
        <v>0</v>
      </c>
      <c r="C24">
        <v>48.0262328</v>
      </c>
      <c r="D24">
        <v>0</v>
      </c>
      <c r="E24">
        <v>0</v>
      </c>
      <c r="F24">
        <v>48.0262328</v>
      </c>
      <c r="G24">
        <f t="shared" si="0"/>
        <v>0.0155561240728216</v>
      </c>
    </row>
    <row r="25" spans="1:7">
      <c r="A25" t="s">
        <v>137</v>
      </c>
      <c r="C25">
        <v>28.9925335</v>
      </c>
      <c r="G25">
        <f>C25*1000/6.022140857E+23*6242000000000000000/16</f>
        <v>0.0187818790697002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5"/>
  <sheetViews>
    <sheetView topLeftCell="A7" workbookViewId="0">
      <selection activeCell="J25" sqref="J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9.5" customWidth="1"/>
    <col min="7" max="9" width="2.33333333333333" customWidth="1"/>
    <col min="12" max="12" width="14" customWidth="1"/>
    <col min="13" max="13" width="2.83333333333333" customWidth="1"/>
    <col min="14" max="14" width="3.33333333333333" customWidth="1"/>
    <col min="15" max="17" width="11.5" customWidth="1"/>
    <col min="18" max="18" width="9.33333333333333" customWidth="1"/>
    <col min="19" max="20" width="2.33333333333333" customWidth="1"/>
  </cols>
  <sheetData>
    <row r="1" spans="1:21">
      <c r="A1" t="s">
        <v>86</v>
      </c>
      <c r="B1">
        <v>1</v>
      </c>
      <c r="C1" t="s">
        <v>87</v>
      </c>
      <c r="D1" s="2">
        <v>-37.198963</v>
      </c>
      <c r="E1" t="s">
        <v>88</v>
      </c>
      <c r="F1" s="2">
        <v>-37.198963</v>
      </c>
      <c r="G1" t="s">
        <v>7</v>
      </c>
      <c r="H1" t="s">
        <v>89</v>
      </c>
      <c r="I1">
        <f>-37.199</f>
        <v>-37.199</v>
      </c>
      <c r="J1">
        <f>F1/4</f>
        <v>-9.29974075</v>
      </c>
      <c r="L1" t="s">
        <v>138</v>
      </c>
      <c r="M1" t="s">
        <v>139</v>
      </c>
      <c r="N1" t="s">
        <v>140</v>
      </c>
      <c r="O1">
        <v>-2.70814</v>
      </c>
      <c r="P1">
        <v>-2.38469</v>
      </c>
      <c r="Q1">
        <v>-17.4798</v>
      </c>
      <c r="R1">
        <v>0.28012</v>
      </c>
      <c r="S1">
        <v>0</v>
      </c>
      <c r="T1">
        <v>0</v>
      </c>
      <c r="U1">
        <f>Q1/10</f>
        <v>-1.74798</v>
      </c>
    </row>
    <row r="2" spans="1:21">
      <c r="A2" t="s">
        <v>90</v>
      </c>
      <c r="B2">
        <v>1</v>
      </c>
      <c r="C2" t="s">
        <v>87</v>
      </c>
      <c r="D2" s="2">
        <v>-37.213084</v>
      </c>
      <c r="E2" t="s">
        <v>88</v>
      </c>
      <c r="F2" s="2">
        <v>-37.213084</v>
      </c>
      <c r="G2" t="s">
        <v>7</v>
      </c>
      <c r="H2" t="s">
        <v>89</v>
      </c>
      <c r="I2">
        <f>-37.2131</f>
        <v>-37.2131</v>
      </c>
      <c r="J2">
        <f>F2/4</f>
        <v>-9.303271</v>
      </c>
      <c r="L2" t="s">
        <v>141</v>
      </c>
      <c r="M2" t="s">
        <v>139</v>
      </c>
      <c r="N2" t="s">
        <v>140</v>
      </c>
      <c r="O2">
        <v>-3.40202</v>
      </c>
      <c r="P2">
        <v>-3.18118</v>
      </c>
      <c r="Q2">
        <v>-13.7949</v>
      </c>
      <c r="R2">
        <v>0.19125</v>
      </c>
      <c r="S2">
        <v>0</v>
      </c>
      <c r="T2">
        <v>0</v>
      </c>
      <c r="U2">
        <f t="shared" ref="U2:U24" si="0">Q2/10</f>
        <v>-1.37949</v>
      </c>
    </row>
    <row r="3" spans="1:21">
      <c r="A3" t="s">
        <v>91</v>
      </c>
      <c r="B3">
        <v>1</v>
      </c>
      <c r="C3" t="s">
        <v>87</v>
      </c>
      <c r="D3" s="2">
        <v>-37.221192</v>
      </c>
      <c r="E3" t="s">
        <v>88</v>
      </c>
      <c r="F3" s="2">
        <v>-37.221192</v>
      </c>
      <c r="G3" t="s">
        <v>7</v>
      </c>
      <c r="H3" t="s">
        <v>89</v>
      </c>
      <c r="I3">
        <f>-37.2212</f>
        <v>-37.2212</v>
      </c>
      <c r="J3">
        <f t="shared" ref="J3:J24" si="1">F3/4</f>
        <v>-9.305298</v>
      </c>
      <c r="L3" t="s">
        <v>142</v>
      </c>
      <c r="M3" t="s">
        <v>139</v>
      </c>
      <c r="N3" t="s">
        <v>140</v>
      </c>
      <c r="O3">
        <v>-4.50753</v>
      </c>
      <c r="P3">
        <v>-4.36693</v>
      </c>
      <c r="Q3">
        <v>-6.49711</v>
      </c>
      <c r="R3">
        <v>0.12176</v>
      </c>
      <c r="S3">
        <v>0</v>
      </c>
      <c r="T3">
        <v>0</v>
      </c>
      <c r="U3">
        <f t="shared" si="0"/>
        <v>-0.649711</v>
      </c>
    </row>
    <row r="4" spans="1:21">
      <c r="A4" t="s">
        <v>92</v>
      </c>
      <c r="B4">
        <v>1</v>
      </c>
      <c r="C4" t="s">
        <v>87</v>
      </c>
      <c r="D4" s="2">
        <v>-37.221673</v>
      </c>
      <c r="E4" t="s">
        <v>88</v>
      </c>
      <c r="F4" s="2">
        <v>-37.221673</v>
      </c>
      <c r="G4" t="s">
        <v>7</v>
      </c>
      <c r="H4" t="s">
        <v>89</v>
      </c>
      <c r="I4">
        <f>-37.2217</f>
        <v>-37.2217</v>
      </c>
      <c r="J4">
        <f t="shared" si="1"/>
        <v>-9.30541825</v>
      </c>
      <c r="L4" t="s">
        <v>143</v>
      </c>
      <c r="M4" t="s">
        <v>139</v>
      </c>
      <c r="N4" t="s">
        <v>140</v>
      </c>
      <c r="O4">
        <v>-4.78273</v>
      </c>
      <c r="P4">
        <v>-4.65799</v>
      </c>
      <c r="Q4">
        <v>-4.36941</v>
      </c>
      <c r="R4">
        <v>0.10803</v>
      </c>
      <c r="S4">
        <v>0</v>
      </c>
      <c r="T4">
        <v>0</v>
      </c>
      <c r="U4">
        <f t="shared" si="0"/>
        <v>-0.436941</v>
      </c>
    </row>
    <row r="5" spans="1:21">
      <c r="A5" t="s">
        <v>93</v>
      </c>
      <c r="B5">
        <v>1</v>
      </c>
      <c r="C5" t="s">
        <v>87</v>
      </c>
      <c r="D5" s="2">
        <v>-37.221664</v>
      </c>
      <c r="E5" t="s">
        <v>88</v>
      </c>
      <c r="F5" s="2">
        <v>-37.221664</v>
      </c>
      <c r="G5" t="s">
        <v>7</v>
      </c>
      <c r="H5" t="s">
        <v>89</v>
      </c>
      <c r="I5">
        <f>-37.2217</f>
        <v>-37.2217</v>
      </c>
      <c r="J5">
        <f t="shared" si="1"/>
        <v>-9.305416</v>
      </c>
      <c r="L5" t="s">
        <v>144</v>
      </c>
      <c r="M5" t="s">
        <v>139</v>
      </c>
      <c r="N5" t="s">
        <v>140</v>
      </c>
      <c r="O5">
        <v>-5.08591</v>
      </c>
      <c r="P5">
        <v>-4.97691</v>
      </c>
      <c r="Q5">
        <v>-1.94466</v>
      </c>
      <c r="R5">
        <v>0.09439</v>
      </c>
      <c r="S5">
        <v>0</v>
      </c>
      <c r="T5">
        <v>0</v>
      </c>
      <c r="U5">
        <f t="shared" si="0"/>
        <v>-0.194466</v>
      </c>
    </row>
    <row r="6" spans="1:21">
      <c r="A6" t="s">
        <v>94</v>
      </c>
      <c r="B6">
        <v>1</v>
      </c>
      <c r="C6" t="s">
        <v>87</v>
      </c>
      <c r="D6" s="2">
        <v>-37.221032</v>
      </c>
      <c r="E6" t="s">
        <v>88</v>
      </c>
      <c r="F6" s="2">
        <v>-37.221032</v>
      </c>
      <c r="G6" t="s">
        <v>7</v>
      </c>
      <c r="H6" t="s">
        <v>89</v>
      </c>
      <c r="I6">
        <f>-37.221</f>
        <v>-37.221</v>
      </c>
      <c r="J6">
        <f t="shared" si="1"/>
        <v>-9.305258</v>
      </c>
      <c r="L6" t="s">
        <v>145</v>
      </c>
      <c r="M6" t="s">
        <v>139</v>
      </c>
      <c r="N6" t="s">
        <v>140</v>
      </c>
      <c r="O6">
        <v>-5.40348</v>
      </c>
      <c r="P6">
        <v>-5.31029</v>
      </c>
      <c r="Q6">
        <v>0.83872</v>
      </c>
      <c r="R6">
        <v>0.08071</v>
      </c>
      <c r="S6">
        <v>0</v>
      </c>
      <c r="T6">
        <v>0</v>
      </c>
      <c r="U6">
        <f t="shared" si="0"/>
        <v>0.083872</v>
      </c>
    </row>
    <row r="7" spans="1:21">
      <c r="A7" t="s">
        <v>95</v>
      </c>
      <c r="B7">
        <v>1</v>
      </c>
      <c r="C7" t="s">
        <v>87</v>
      </c>
      <c r="D7" s="2">
        <v>-37.219775</v>
      </c>
      <c r="E7" t="s">
        <v>88</v>
      </c>
      <c r="F7" s="2">
        <v>-37.219775</v>
      </c>
      <c r="G7" t="s">
        <v>7</v>
      </c>
      <c r="H7" t="s">
        <v>89</v>
      </c>
      <c r="I7">
        <f>-37.2198</f>
        <v>-37.2198</v>
      </c>
      <c r="J7">
        <f t="shared" si="1"/>
        <v>-9.30494375</v>
      </c>
      <c r="K7" t="s">
        <v>146</v>
      </c>
      <c r="L7" t="s">
        <v>147</v>
      </c>
      <c r="M7" t="s">
        <v>139</v>
      </c>
      <c r="N7" t="s">
        <v>140</v>
      </c>
      <c r="O7">
        <v>-5.75432</v>
      </c>
      <c r="P7">
        <v>-5.67703</v>
      </c>
      <c r="Q7">
        <v>4.0474</v>
      </c>
      <c r="R7">
        <v>0.06694</v>
      </c>
      <c r="S7">
        <v>0</v>
      </c>
      <c r="T7">
        <v>0</v>
      </c>
      <c r="U7">
        <f t="shared" si="0"/>
        <v>0.40474</v>
      </c>
    </row>
    <row r="8" spans="1:21">
      <c r="A8" t="s">
        <v>96</v>
      </c>
      <c r="B8">
        <v>1</v>
      </c>
      <c r="C8" t="s">
        <v>87</v>
      </c>
      <c r="D8" s="2">
        <v>-37.217743</v>
      </c>
      <c r="E8" t="s">
        <v>88</v>
      </c>
      <c r="F8" s="2">
        <v>-37.217743</v>
      </c>
      <c r="G8" t="s">
        <v>7</v>
      </c>
      <c r="H8" t="s">
        <v>89</v>
      </c>
      <c r="I8">
        <f>-37.2177</f>
        <v>-37.2177</v>
      </c>
      <c r="J8">
        <f t="shared" si="1"/>
        <v>-9.30443575</v>
      </c>
      <c r="L8" t="s">
        <v>148</v>
      </c>
      <c r="M8" t="s">
        <v>139</v>
      </c>
      <c r="N8" t="s">
        <v>140</v>
      </c>
      <c r="O8">
        <v>-6.11871</v>
      </c>
      <c r="P8">
        <v>-6.05836</v>
      </c>
      <c r="Q8">
        <v>7.66066</v>
      </c>
      <c r="R8">
        <v>0.05226</v>
      </c>
      <c r="S8">
        <v>0</v>
      </c>
      <c r="T8">
        <v>0</v>
      </c>
      <c r="U8">
        <f t="shared" si="0"/>
        <v>0.766066</v>
      </c>
    </row>
    <row r="9" spans="1:21">
      <c r="A9" t="s">
        <v>97</v>
      </c>
      <c r="B9">
        <v>1</v>
      </c>
      <c r="C9" t="s">
        <v>87</v>
      </c>
      <c r="D9" s="2">
        <v>-37.214844</v>
      </c>
      <c r="E9" t="s">
        <v>88</v>
      </c>
      <c r="F9" s="2">
        <v>-37.214844</v>
      </c>
      <c r="G9" t="s">
        <v>7</v>
      </c>
      <c r="H9" t="s">
        <v>89</v>
      </c>
      <c r="I9">
        <f>-37.2148</f>
        <v>-37.2148</v>
      </c>
      <c r="J9">
        <f t="shared" si="1"/>
        <v>-9.303711</v>
      </c>
      <c r="L9" t="s">
        <v>149</v>
      </c>
      <c r="M9" t="s">
        <v>139</v>
      </c>
      <c r="N9" t="s">
        <v>140</v>
      </c>
      <c r="O9">
        <v>-6.54105</v>
      </c>
      <c r="P9">
        <v>-6.49676</v>
      </c>
      <c r="Q9">
        <v>12.09655</v>
      </c>
      <c r="R9">
        <v>0.03836</v>
      </c>
      <c r="S9">
        <v>0</v>
      </c>
      <c r="T9">
        <v>0</v>
      </c>
      <c r="U9">
        <f t="shared" si="0"/>
        <v>1.209655</v>
      </c>
    </row>
    <row r="10" spans="1:21">
      <c r="A10" t="s">
        <v>98</v>
      </c>
      <c r="B10">
        <v>1</v>
      </c>
      <c r="C10" t="s">
        <v>87</v>
      </c>
      <c r="D10" s="2">
        <v>-37.210978</v>
      </c>
      <c r="E10" t="s">
        <v>88</v>
      </c>
      <c r="F10" s="2">
        <v>-37.210978</v>
      </c>
      <c r="G10" t="s">
        <v>7</v>
      </c>
      <c r="H10" t="s">
        <v>89</v>
      </c>
      <c r="I10">
        <f>-37.211</f>
        <v>-37.211</v>
      </c>
      <c r="J10">
        <f t="shared" si="1"/>
        <v>-9.3027445</v>
      </c>
      <c r="L10" t="s">
        <v>150</v>
      </c>
      <c r="M10" t="s">
        <v>139</v>
      </c>
      <c r="N10" t="s">
        <v>140</v>
      </c>
      <c r="O10">
        <v>-6.92346</v>
      </c>
      <c r="P10">
        <v>-6.89808</v>
      </c>
      <c r="Q10">
        <v>16.50845</v>
      </c>
      <c r="R10">
        <v>0.02197</v>
      </c>
      <c r="S10">
        <v>0</v>
      </c>
      <c r="T10">
        <v>0</v>
      </c>
      <c r="U10">
        <f t="shared" si="0"/>
        <v>1.650845</v>
      </c>
    </row>
    <row r="11" spans="1:21">
      <c r="A11" t="s">
        <v>99</v>
      </c>
      <c r="B11">
        <v>1</v>
      </c>
      <c r="C11" t="s">
        <v>87</v>
      </c>
      <c r="D11" s="2">
        <v>-37.205987</v>
      </c>
      <c r="E11" t="s">
        <v>88</v>
      </c>
      <c r="F11" s="2">
        <v>-37.205987</v>
      </c>
      <c r="G11" t="s">
        <v>7</v>
      </c>
      <c r="H11" t="s">
        <v>89</v>
      </c>
      <c r="I11">
        <f>-37.206</f>
        <v>-37.206</v>
      </c>
      <c r="J11">
        <f t="shared" si="1"/>
        <v>-9.30149675</v>
      </c>
      <c r="L11" t="s">
        <v>151</v>
      </c>
      <c r="M11" t="s">
        <v>139</v>
      </c>
      <c r="N11" t="s">
        <v>140</v>
      </c>
      <c r="O11">
        <v>-7.3603</v>
      </c>
      <c r="P11">
        <v>-7.35282</v>
      </c>
      <c r="Q11">
        <v>21.84954</v>
      </c>
      <c r="R11">
        <v>0.00648</v>
      </c>
      <c r="S11">
        <v>0</v>
      </c>
      <c r="T11">
        <v>0</v>
      </c>
      <c r="U11">
        <f t="shared" si="0"/>
        <v>2.184954</v>
      </c>
    </row>
    <row r="12" spans="1:21">
      <c r="A12" t="s">
        <v>100</v>
      </c>
      <c r="B12">
        <v>1</v>
      </c>
      <c r="C12" t="s">
        <v>87</v>
      </c>
      <c r="D12" s="2">
        <v>-37.199727</v>
      </c>
      <c r="E12" t="s">
        <v>88</v>
      </c>
      <c r="F12" s="2">
        <v>-37.199727</v>
      </c>
      <c r="G12" t="s">
        <v>7</v>
      </c>
      <c r="H12" t="s">
        <v>89</v>
      </c>
      <c r="I12">
        <f>-37.1997</f>
        <v>-37.1997</v>
      </c>
      <c r="J12">
        <f t="shared" si="1"/>
        <v>-9.29993175</v>
      </c>
      <c r="L12" t="s">
        <v>152</v>
      </c>
      <c r="M12" t="s">
        <v>139</v>
      </c>
      <c r="N12" t="s">
        <v>140</v>
      </c>
      <c r="O12">
        <v>-7.85094</v>
      </c>
      <c r="P12">
        <v>-7.86154</v>
      </c>
      <c r="Q12">
        <v>28.1936</v>
      </c>
      <c r="R12">
        <v>-0.00918</v>
      </c>
      <c r="S12">
        <v>0</v>
      </c>
      <c r="T12">
        <v>0</v>
      </c>
      <c r="U12">
        <f t="shared" si="0"/>
        <v>2.81936</v>
      </c>
    </row>
    <row r="13" spans="1:21">
      <c r="A13" t="s">
        <v>101</v>
      </c>
      <c r="B13">
        <v>1</v>
      </c>
      <c r="C13" t="s">
        <v>87</v>
      </c>
      <c r="D13" s="2">
        <v>-37.192026</v>
      </c>
      <c r="E13" t="s">
        <v>88</v>
      </c>
      <c r="F13" s="2">
        <v>-37.192026</v>
      </c>
      <c r="G13" t="s">
        <v>7</v>
      </c>
      <c r="H13" t="s">
        <v>89</v>
      </c>
      <c r="I13">
        <f>-37.192</f>
        <v>-37.192</v>
      </c>
      <c r="J13">
        <f t="shared" si="1"/>
        <v>-9.2980065</v>
      </c>
      <c r="L13" t="s">
        <v>153</v>
      </c>
      <c r="M13" t="s">
        <v>139</v>
      </c>
      <c r="N13" t="s">
        <v>140</v>
      </c>
      <c r="O13">
        <v>-8.29527</v>
      </c>
      <c r="P13">
        <v>-8.3259</v>
      </c>
      <c r="Q13">
        <v>34.70399</v>
      </c>
      <c r="R13">
        <v>-0.02652</v>
      </c>
      <c r="S13">
        <v>0</v>
      </c>
      <c r="T13">
        <v>0</v>
      </c>
      <c r="U13">
        <f t="shared" si="0"/>
        <v>3.470399</v>
      </c>
    </row>
    <row r="14" spans="1:21">
      <c r="A14" t="s">
        <v>102</v>
      </c>
      <c r="B14">
        <v>1</v>
      </c>
      <c r="C14" t="s">
        <v>87</v>
      </c>
      <c r="D14" s="2">
        <v>-37.125248</v>
      </c>
      <c r="E14" t="s">
        <v>88</v>
      </c>
      <c r="F14" s="2">
        <v>-37.125248</v>
      </c>
      <c r="G14" t="s">
        <v>7</v>
      </c>
      <c r="H14" t="s">
        <v>89</v>
      </c>
      <c r="I14">
        <f>-37.1252</f>
        <v>-37.1252</v>
      </c>
      <c r="J14">
        <f t="shared" si="1"/>
        <v>-9.281312</v>
      </c>
      <c r="L14" t="s">
        <v>154</v>
      </c>
      <c r="M14" t="s">
        <v>139</v>
      </c>
      <c r="N14" t="s">
        <v>140</v>
      </c>
      <c r="O14">
        <v>-11.01718</v>
      </c>
      <c r="P14">
        <v>-11.15287</v>
      </c>
      <c r="Q14">
        <v>83.13759</v>
      </c>
      <c r="R14">
        <v>-0.11751</v>
      </c>
      <c r="S14">
        <v>0</v>
      </c>
      <c r="T14">
        <v>0</v>
      </c>
      <c r="U14">
        <f t="shared" si="0"/>
        <v>8.313759</v>
      </c>
    </row>
    <row r="15" spans="1:21">
      <c r="A15" t="s">
        <v>103</v>
      </c>
      <c r="B15">
        <v>1</v>
      </c>
      <c r="C15" t="s">
        <v>87</v>
      </c>
      <c r="D15" s="2">
        <v>-36.987991</v>
      </c>
      <c r="E15" t="s">
        <v>88</v>
      </c>
      <c r="F15" s="2">
        <v>-36.987991</v>
      </c>
      <c r="G15" t="s">
        <v>7</v>
      </c>
      <c r="H15" t="s">
        <v>89</v>
      </c>
      <c r="I15">
        <f>-36.988</f>
        <v>-36.988</v>
      </c>
      <c r="J15">
        <f t="shared" si="1"/>
        <v>-9.24699775</v>
      </c>
      <c r="L15" t="s">
        <v>155</v>
      </c>
      <c r="M15" t="s">
        <v>139</v>
      </c>
      <c r="N15" t="s">
        <v>140</v>
      </c>
      <c r="O15">
        <v>-14.16293</v>
      </c>
      <c r="P15">
        <v>-14.41278</v>
      </c>
      <c r="Q15">
        <v>163.64584</v>
      </c>
      <c r="R15">
        <v>-0.21637</v>
      </c>
      <c r="S15">
        <v>0</v>
      </c>
      <c r="T15">
        <v>0</v>
      </c>
      <c r="U15">
        <f t="shared" si="0"/>
        <v>16.364584</v>
      </c>
    </row>
    <row r="16" spans="1:21">
      <c r="A16" t="s">
        <v>104</v>
      </c>
      <c r="B16">
        <v>1</v>
      </c>
      <c r="C16" t="s">
        <v>87</v>
      </c>
      <c r="D16" s="2">
        <v>-36.737023</v>
      </c>
      <c r="E16" t="s">
        <v>88</v>
      </c>
      <c r="F16" s="2">
        <v>-36.737023</v>
      </c>
      <c r="G16" t="s">
        <v>7</v>
      </c>
      <c r="H16" t="s">
        <v>89</v>
      </c>
      <c r="I16">
        <f>-36.737</f>
        <v>-36.737</v>
      </c>
      <c r="J16">
        <f t="shared" si="1"/>
        <v>-9.18425575</v>
      </c>
      <c r="L16" t="s">
        <v>156</v>
      </c>
      <c r="M16" t="s">
        <v>139</v>
      </c>
      <c r="N16" t="s">
        <v>140</v>
      </c>
      <c r="O16">
        <v>-17.17197</v>
      </c>
      <c r="P16">
        <v>-17.51691</v>
      </c>
      <c r="Q16">
        <v>291.62834</v>
      </c>
      <c r="R16">
        <v>-0.29873</v>
      </c>
      <c r="S16">
        <v>0</v>
      </c>
      <c r="T16">
        <v>0</v>
      </c>
      <c r="U16">
        <f t="shared" si="0"/>
        <v>29.162834</v>
      </c>
    </row>
    <row r="17" spans="1:21">
      <c r="A17" t="s">
        <v>105</v>
      </c>
      <c r="B17">
        <v>1</v>
      </c>
      <c r="C17" t="s">
        <v>87</v>
      </c>
      <c r="D17" s="2">
        <v>-36.306229</v>
      </c>
      <c r="E17" t="s">
        <v>88</v>
      </c>
      <c r="F17" s="2">
        <v>-36.306229</v>
      </c>
      <c r="G17" t="s">
        <v>7</v>
      </c>
      <c r="H17" t="s">
        <v>89</v>
      </c>
      <c r="I17">
        <f>-36.3062</f>
        <v>-36.3062</v>
      </c>
      <c r="J17">
        <f t="shared" si="1"/>
        <v>-9.07655725</v>
      </c>
      <c r="L17" t="s">
        <v>157</v>
      </c>
      <c r="M17" t="s">
        <v>139</v>
      </c>
      <c r="N17" t="s">
        <v>140</v>
      </c>
      <c r="O17">
        <v>-17.75908</v>
      </c>
      <c r="P17">
        <v>-18.06139</v>
      </c>
      <c r="Q17">
        <v>495.90418</v>
      </c>
      <c r="R17">
        <v>-0.26181</v>
      </c>
      <c r="S17">
        <v>0</v>
      </c>
      <c r="T17">
        <v>0</v>
      </c>
      <c r="U17">
        <f t="shared" si="0"/>
        <v>49.590418</v>
      </c>
    </row>
    <row r="18" spans="1:21">
      <c r="A18" t="s">
        <v>106</v>
      </c>
      <c r="B18">
        <v>1</v>
      </c>
      <c r="C18" t="s">
        <v>87</v>
      </c>
      <c r="D18" s="2">
        <v>-35.587047</v>
      </c>
      <c r="E18" t="s">
        <v>88</v>
      </c>
      <c r="F18" s="2">
        <v>-35.587047</v>
      </c>
      <c r="G18" t="s">
        <v>7</v>
      </c>
      <c r="H18" t="s">
        <v>89</v>
      </c>
      <c r="I18">
        <f>-35.587</f>
        <v>-35.587</v>
      </c>
      <c r="J18">
        <f t="shared" si="1"/>
        <v>-8.89676175</v>
      </c>
      <c r="L18" t="s">
        <v>158</v>
      </c>
      <c r="M18" t="s">
        <v>139</v>
      </c>
      <c r="N18" t="s">
        <v>140</v>
      </c>
      <c r="O18">
        <v>-14.08485</v>
      </c>
      <c r="P18">
        <v>-13.98048</v>
      </c>
      <c r="Q18">
        <v>817.95232</v>
      </c>
      <c r="R18">
        <v>0.09039</v>
      </c>
      <c r="S18">
        <v>0</v>
      </c>
      <c r="T18">
        <v>0</v>
      </c>
      <c r="U18">
        <f t="shared" si="0"/>
        <v>81.795232</v>
      </c>
    </row>
    <row r="19" spans="1:21">
      <c r="A19" t="s">
        <v>107</v>
      </c>
      <c r="B19">
        <v>1</v>
      </c>
      <c r="C19" t="s">
        <v>87</v>
      </c>
      <c r="D19" s="2">
        <v>-34.443888</v>
      </c>
      <c r="E19" t="s">
        <v>88</v>
      </c>
      <c r="F19" s="2">
        <v>-34.443888</v>
      </c>
      <c r="G19" t="s">
        <v>7</v>
      </c>
      <c r="H19" t="s">
        <v>89</v>
      </c>
      <c r="I19">
        <f>-34.4439</f>
        <v>-34.4439</v>
      </c>
      <c r="J19">
        <f t="shared" si="1"/>
        <v>-8.610972</v>
      </c>
      <c r="L19" t="s">
        <v>159</v>
      </c>
      <c r="M19" t="s">
        <v>139</v>
      </c>
      <c r="N19" t="s">
        <v>140</v>
      </c>
      <c r="O19">
        <v>-9.69094</v>
      </c>
      <c r="P19">
        <v>-9.39747</v>
      </c>
      <c r="Q19">
        <v>1262.64436</v>
      </c>
      <c r="R19">
        <v>0.25415</v>
      </c>
      <c r="S19">
        <v>0</v>
      </c>
      <c r="T19">
        <v>0</v>
      </c>
      <c r="U19">
        <f t="shared" si="0"/>
        <v>126.264436</v>
      </c>
    </row>
    <row r="20" spans="1:21">
      <c r="A20" t="s">
        <v>108</v>
      </c>
      <c r="B20">
        <v>1</v>
      </c>
      <c r="C20" t="s">
        <v>87</v>
      </c>
      <c r="D20" s="2">
        <v>-32.739216</v>
      </c>
      <c r="E20" t="s">
        <v>88</v>
      </c>
      <c r="F20" s="2">
        <v>-32.739216</v>
      </c>
      <c r="G20" t="s">
        <v>7</v>
      </c>
      <c r="H20" t="s">
        <v>89</v>
      </c>
      <c r="I20">
        <f>-32.7392</f>
        <v>-32.7392</v>
      </c>
      <c r="J20">
        <f t="shared" si="1"/>
        <v>-8.184804</v>
      </c>
      <c r="L20" t="s">
        <v>160</v>
      </c>
      <c r="M20" t="s">
        <v>139</v>
      </c>
      <c r="N20" t="s">
        <v>140</v>
      </c>
      <c r="O20">
        <v>62.64671</v>
      </c>
      <c r="P20">
        <v>63.09021</v>
      </c>
      <c r="Q20">
        <v>1845.37527</v>
      </c>
      <c r="R20">
        <v>0.38408</v>
      </c>
      <c r="S20">
        <v>0</v>
      </c>
      <c r="T20">
        <v>0</v>
      </c>
      <c r="U20">
        <f t="shared" si="0"/>
        <v>184.537527</v>
      </c>
    </row>
    <row r="21" spans="1:21">
      <c r="A21" t="s">
        <v>109</v>
      </c>
      <c r="B21">
        <v>1</v>
      </c>
      <c r="C21" t="s">
        <v>87</v>
      </c>
      <c r="D21" s="2">
        <v>-30.244928</v>
      </c>
      <c r="E21" t="s">
        <v>88</v>
      </c>
      <c r="F21" s="2">
        <v>-30.244928</v>
      </c>
      <c r="G21" t="s">
        <v>7</v>
      </c>
      <c r="H21" t="s">
        <v>89</v>
      </c>
      <c r="I21">
        <f>-30.2449</f>
        <v>-30.2449</v>
      </c>
      <c r="J21">
        <f t="shared" si="1"/>
        <v>-7.561232</v>
      </c>
      <c r="L21" t="s">
        <v>161</v>
      </c>
      <c r="M21" t="s">
        <v>139</v>
      </c>
      <c r="N21" t="s">
        <v>140</v>
      </c>
      <c r="O21">
        <v>238.657</v>
      </c>
      <c r="P21">
        <v>238.98526</v>
      </c>
      <c r="Q21">
        <v>2781.77108</v>
      </c>
      <c r="R21">
        <v>0.28428</v>
      </c>
      <c r="S21">
        <v>0</v>
      </c>
      <c r="T21">
        <v>0</v>
      </c>
      <c r="U21">
        <f t="shared" si="0"/>
        <v>278.177108</v>
      </c>
    </row>
    <row r="22" spans="1:21">
      <c r="A22" t="s">
        <v>110</v>
      </c>
      <c r="B22">
        <v>1</v>
      </c>
      <c r="C22" t="s">
        <v>87</v>
      </c>
      <c r="D22" s="2">
        <v>-26.487302</v>
      </c>
      <c r="E22" t="s">
        <v>88</v>
      </c>
      <c r="F22" s="2">
        <v>-26.487302</v>
      </c>
      <c r="G22" t="s">
        <v>7</v>
      </c>
      <c r="H22" t="s">
        <v>89</v>
      </c>
      <c r="I22">
        <f>-26.4873</f>
        <v>-26.4873</v>
      </c>
      <c r="J22">
        <f t="shared" si="1"/>
        <v>-6.6218255</v>
      </c>
      <c r="L22" t="s">
        <v>162</v>
      </c>
      <c r="M22" t="s">
        <v>139</v>
      </c>
      <c r="N22" t="s">
        <v>140</v>
      </c>
      <c r="O22">
        <v>709.01882</v>
      </c>
      <c r="P22">
        <v>708.28629</v>
      </c>
      <c r="Q22">
        <v>4109.4174</v>
      </c>
      <c r="R22">
        <v>-0.6344</v>
      </c>
      <c r="S22">
        <v>0</v>
      </c>
      <c r="T22">
        <v>0</v>
      </c>
      <c r="U22">
        <f t="shared" si="0"/>
        <v>410.94174</v>
      </c>
    </row>
    <row r="23" spans="1:21">
      <c r="A23" t="s">
        <v>111</v>
      </c>
      <c r="B23">
        <v>1</v>
      </c>
      <c r="C23" t="s">
        <v>87</v>
      </c>
      <c r="D23" s="2">
        <v>-21.520284</v>
      </c>
      <c r="E23" t="s">
        <v>88</v>
      </c>
      <c r="F23" s="2">
        <v>-21.520284</v>
      </c>
      <c r="G23" t="s">
        <v>7</v>
      </c>
      <c r="H23" t="s">
        <v>89</v>
      </c>
      <c r="I23">
        <f>-21.5203</f>
        <v>-21.5203</v>
      </c>
      <c r="J23">
        <f t="shared" si="1"/>
        <v>-5.380071</v>
      </c>
      <c r="L23" t="s">
        <v>163</v>
      </c>
      <c r="M23" t="s">
        <v>139</v>
      </c>
      <c r="N23" t="s">
        <v>140</v>
      </c>
      <c r="O23">
        <v>1922.70321</v>
      </c>
      <c r="P23">
        <v>1921.58153</v>
      </c>
      <c r="Q23">
        <v>5152.91824</v>
      </c>
      <c r="R23">
        <v>-0.9714</v>
      </c>
      <c r="S23">
        <v>0</v>
      </c>
      <c r="T23">
        <v>0</v>
      </c>
      <c r="U23">
        <f t="shared" si="0"/>
        <v>515.291824</v>
      </c>
    </row>
    <row r="24" spans="1:21">
      <c r="A24" t="s">
        <v>112</v>
      </c>
      <c r="B24">
        <v>1</v>
      </c>
      <c r="C24" t="s">
        <v>87</v>
      </c>
      <c r="D24" s="2">
        <v>-14.619444</v>
      </c>
      <c r="E24" t="s">
        <v>88</v>
      </c>
      <c r="F24" s="2">
        <v>-14.619444</v>
      </c>
      <c r="G24" t="s">
        <v>7</v>
      </c>
      <c r="H24" t="s">
        <v>89</v>
      </c>
      <c r="I24">
        <f>-14.6194</f>
        <v>-14.6194</v>
      </c>
      <c r="J24">
        <f t="shared" si="1"/>
        <v>-3.654861</v>
      </c>
      <c r="L24" t="s">
        <v>164</v>
      </c>
      <c r="M24" t="s">
        <v>139</v>
      </c>
      <c r="N24" t="s">
        <v>140</v>
      </c>
      <c r="O24">
        <v>3453.20136</v>
      </c>
      <c r="P24">
        <v>3452.14486</v>
      </c>
      <c r="Q24">
        <v>7654.28943</v>
      </c>
      <c r="R24">
        <v>-0.91496</v>
      </c>
      <c r="S24">
        <v>0</v>
      </c>
      <c r="T24">
        <v>0</v>
      </c>
      <c r="U24">
        <f t="shared" si="0"/>
        <v>765.428943</v>
      </c>
    </row>
    <row r="25" spans="6:10">
      <c r="F25" s="2">
        <v>-18.621936</v>
      </c>
      <c r="J25">
        <f>F25/2</f>
        <v>-9.310968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data11</vt:lpstr>
      <vt:lpstr>data12</vt:lpstr>
      <vt:lpstr>CCmd</vt:lpstr>
      <vt:lpstr>Sheet2</vt:lpstr>
      <vt:lpstr>Sheet6</vt:lpstr>
      <vt:lpstr>Sheet7</vt:lpstr>
      <vt:lpstr>Sheet1</vt:lpstr>
      <vt:lpstr>phonopy</vt:lpstr>
      <vt:lpstr>Sheet4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2016-10-07T08:47:51Z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