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00" tabRatio="500" activeTab="1"/>
  </bookViews>
  <sheets>
    <sheet name="data11" sheetId="1" r:id="rId1"/>
    <sheet name="data12" sheetId="2" r:id="rId2"/>
    <sheet name="Sheet1" sheetId="3" r:id="rId3"/>
    <sheet name="Sheet2" sheetId="4" r:id="rId4"/>
    <sheet name="phonopy" sheetId="5" r:id="rId5"/>
    <sheet name="Sheet4" sheetId="6" r:id="rId6"/>
    <sheet name="Sheet5" sheetId="7" r:id="rId7"/>
  </sheets>
  <definedNames>
    <definedName name="ExternalData_1" localSheetId="2">Sheet1!$A$1:$I$24</definedName>
    <definedName name="ExternalData_1" localSheetId="3">Sheet2!$A$1:$I$24</definedName>
    <definedName name="ExternalData_1" localSheetId="4">phonopy!$A$1:$F$24</definedName>
    <definedName name="ExternalData_1" localSheetId="6">Sheet5!$B$1:$J$24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tmp" type="6" background="1" refreshedVersion="2" saveData="1">
    <textPr sourceFile="F:\William\PV0c\tmp.txt" space="1" consecutive="1">
      <textFields>
        <textField/>
      </textFields>
    </textPr>
  </connection>
  <connection id="2" name="tmp1" type="6" background="1" refreshedVersion="2" saveData="1">
    <textPr sourceFile="F:\William\PBE3\tmp.txt" space="1" consecutive="1">
      <textFields>
        <textField/>
      </textFields>
    </textPr>
  </connection>
  <connection id="3" name="tmpp" type="6" background="1" refreshedVersion="2" saveData="1">
    <textPr sourceFile="F:\William\PV0c\tmpp.txt" space="1" consecutive="1">
      <textFields>
        <textField/>
      </textFields>
    </textPr>
  </connection>
  <connection id="4" name="tmpt" type="6" background="1" refreshedVersion="2" saveData="1">
    <textPr sourceFile="F:\William\PV0c\tmpt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<sst xmlns="http://schemas.openxmlformats.org/spreadsheetml/2006/main" count="107">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</sst>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23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24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32" borderId="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02451987"/>
        <c:axId val="457970784"/>
      </c:scatterChart>
      <c:valAx>
        <c:axId val="802451987"/>
        <c:scaling>
          <c:orientation val="minMax"/>
          <c:max val="9"/>
          <c:min val="6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970784"/>
        <c:crosses val="autoZero"/>
        <c:crossBetween val="midCat"/>
      </c:valAx>
      <c:valAx>
        <c:axId val="457970784"/>
        <c:scaling>
          <c:orientation val="minMax"/>
          <c:max val="100"/>
          <c:min val="-4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4519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900" kern="12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56782555"/>
        <c:axId val="704716845"/>
      </c:scatterChart>
      <c:valAx>
        <c:axId val="256782555"/>
        <c:scaling>
          <c:orientation val="minMax"/>
          <c:max val="7"/>
          <c:min val="6.5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716845"/>
        <c:crosses val="autoZero"/>
        <c:crossBetween val="midCat"/>
        <c:majorUnit val="0.05"/>
      </c:valAx>
      <c:valAx>
        <c:axId val="704716845"/>
        <c:scaling>
          <c:orientation val="minMax"/>
          <c:max val="5"/>
          <c:min val="-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7825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73011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828165" y="716280"/>
        <a:ext cx="6452870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workbookViewId="0">
      <selection activeCell="B2" sqref="B2:B5"/>
    </sheetView>
  </sheetViews>
  <sheetFormatPr defaultColWidth="9" defaultRowHeight="15.75"/>
  <cols>
    <col min="2" max="2" width="19.25" customWidth="1"/>
    <col min="3" max="3" width="12.625"/>
    <col min="4" max="4" width="13.75"/>
    <col min="5" max="5" width="12.625"/>
    <col min="7" max="10" width="12.625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10">
      <c r="A2" t="s">
        <v>4</v>
      </c>
      <c r="B2">
        <v>7.19654427431108</v>
      </c>
      <c r="I2">
        <v>1.07</v>
      </c>
      <c r="J2">
        <f>6.72574231244026*I2</f>
        <v>7.19654427431108</v>
      </c>
    </row>
    <row r="3" spans="1:10">
      <c r="A3" t="s">
        <v>5</v>
      </c>
      <c r="B3">
        <v>7.12928685118668</v>
      </c>
      <c r="I3">
        <v>1.06</v>
      </c>
      <c r="J3">
        <f>6.72574231244026*I3</f>
        <v>7.12928685118668</v>
      </c>
    </row>
    <row r="4" spans="1:10">
      <c r="A4" t="s">
        <v>6</v>
      </c>
      <c r="B4" s="3">
        <v>7.06202942806227</v>
      </c>
      <c r="C4">
        <v>-9.305298</v>
      </c>
      <c r="D4" s="1">
        <f>C4+E4</f>
        <v>-9.28401399136472</v>
      </c>
      <c r="E4" s="1">
        <v>0.0212840086352783</v>
      </c>
      <c r="G4">
        <f>6.72574231244026*2</f>
        <v>13.4514846248805</v>
      </c>
      <c r="I4">
        <v>1.05</v>
      </c>
      <c r="J4">
        <f>6.72574231244026*I4</f>
        <v>7.06202942806227</v>
      </c>
    </row>
    <row r="5" spans="1:10">
      <c r="A5" t="s">
        <v>7</v>
      </c>
      <c r="B5" s="3">
        <v>6.99477200493787</v>
      </c>
      <c r="C5">
        <v>-9.30541825</v>
      </c>
      <c r="D5" s="1">
        <f t="shared" ref="D5:D13" si="0">C5+E5</f>
        <v>-9.28414069068237</v>
      </c>
      <c r="E5" s="1">
        <v>0.0212775593176295</v>
      </c>
      <c r="I5">
        <v>1.04</v>
      </c>
      <c r="J5">
        <f t="shared" ref="J5:J16" si="1">6.72574231244026*I5</f>
        <v>6.99477200493787</v>
      </c>
    </row>
    <row r="6" spans="1:10">
      <c r="A6" t="s">
        <v>8</v>
      </c>
      <c r="B6" s="3">
        <v>6.92751458181347</v>
      </c>
      <c r="C6">
        <v>-9.305416</v>
      </c>
      <c r="D6" s="1">
        <f t="shared" si="0"/>
        <v>-9.2841141355305</v>
      </c>
      <c r="E6">
        <v>0.0213018644695016</v>
      </c>
      <c r="I6">
        <v>1.03</v>
      </c>
      <c r="J6">
        <f t="shared" si="1"/>
        <v>6.92751458181347</v>
      </c>
    </row>
    <row r="7" spans="1:10">
      <c r="A7" t="s">
        <v>9</v>
      </c>
      <c r="B7" s="3">
        <v>6.86025715868907</v>
      </c>
      <c r="C7">
        <v>-9.305258</v>
      </c>
      <c r="D7" s="1">
        <f t="shared" si="0"/>
        <v>-9.28394005617462</v>
      </c>
      <c r="E7" s="1">
        <v>0.0213179438253818</v>
      </c>
      <c r="I7">
        <v>1.02</v>
      </c>
      <c r="J7">
        <f t="shared" si="1"/>
        <v>6.86025715868907</v>
      </c>
    </row>
    <row r="8" spans="1:10">
      <c r="A8" t="s">
        <v>10</v>
      </c>
      <c r="B8" s="3">
        <v>6.79299973556466</v>
      </c>
      <c r="C8">
        <v>-9.30494375</v>
      </c>
      <c r="D8" s="1">
        <f t="shared" si="0"/>
        <v>-9.28360454025992</v>
      </c>
      <c r="E8">
        <v>0.0213392097400774</v>
      </c>
      <c r="I8">
        <v>1.01</v>
      </c>
      <c r="J8">
        <f t="shared" si="1"/>
        <v>6.79299973556466</v>
      </c>
    </row>
    <row r="9" spans="1:10">
      <c r="A9" t="s">
        <v>11</v>
      </c>
      <c r="B9" s="3">
        <v>6.72574231244026</v>
      </c>
      <c r="C9">
        <v>-9.30443575</v>
      </c>
      <c r="D9" s="1">
        <f t="shared" si="0"/>
        <v>-9.28085089283634</v>
      </c>
      <c r="E9" s="1">
        <v>0.0235848571636644</v>
      </c>
      <c r="G9">
        <v>1</v>
      </c>
      <c r="H9">
        <f>6.72574231244026*G9</f>
        <v>6.72574231244026</v>
      </c>
      <c r="I9">
        <v>1</v>
      </c>
      <c r="J9">
        <f t="shared" si="1"/>
        <v>6.72574231244026</v>
      </c>
    </row>
    <row r="10" spans="1:10">
      <c r="A10" t="s">
        <v>12</v>
      </c>
      <c r="B10" s="3">
        <v>6.65848488931586</v>
      </c>
      <c r="C10">
        <v>-9.303711</v>
      </c>
      <c r="D10" s="1">
        <f t="shared" si="0"/>
        <v>-9.303711</v>
      </c>
      <c r="E10" s="1">
        <v>0</v>
      </c>
      <c r="I10">
        <v>0.99</v>
      </c>
      <c r="J10">
        <f t="shared" si="1"/>
        <v>6.65848488931586</v>
      </c>
    </row>
    <row r="11" spans="1:10">
      <c r="A11" t="s">
        <v>13</v>
      </c>
      <c r="B11" s="3">
        <v>6.59122746619145</v>
      </c>
      <c r="C11">
        <v>-9.3027445</v>
      </c>
      <c r="D11" s="1">
        <f t="shared" si="0"/>
        <v>-9.3027445</v>
      </c>
      <c r="E11" s="1">
        <v>0</v>
      </c>
      <c r="I11">
        <v>0.98</v>
      </c>
      <c r="J11">
        <f t="shared" si="1"/>
        <v>6.59122746619145</v>
      </c>
    </row>
    <row r="12" spans="1:10">
      <c r="A12" t="s">
        <v>14</v>
      </c>
      <c r="B12" s="3">
        <v>6.52397004306705</v>
      </c>
      <c r="C12">
        <v>-9.30149675</v>
      </c>
      <c r="D12" s="1">
        <f t="shared" si="0"/>
        <v>-9.30149675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15</v>
      </c>
      <c r="B13" s="3">
        <v>6.45671261994265</v>
      </c>
      <c r="C13">
        <v>-9.29993175</v>
      </c>
      <c r="D13" s="1">
        <f t="shared" si="0"/>
        <v>-9.29993175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16</v>
      </c>
      <c r="B14" s="3">
        <v>6.38945519681825</v>
      </c>
      <c r="C14">
        <v>-9.2980065</v>
      </c>
      <c r="D14" s="1">
        <f>C14+E14</f>
        <v>-9.2765447062902</v>
      </c>
      <c r="E14" s="1">
        <v>0.0214617937098034</v>
      </c>
      <c r="G14">
        <v>0.95</v>
      </c>
      <c r="H14">
        <f t="shared" ref="H14:H25" si="2">6.72574231244026*G14</f>
        <v>6.38945519681825</v>
      </c>
      <c r="I14">
        <v>0.95</v>
      </c>
      <c r="J14">
        <f t="shared" si="1"/>
        <v>6.38945519681825</v>
      </c>
    </row>
    <row r="15" spans="1:10">
      <c r="A15" t="s">
        <v>17</v>
      </c>
      <c r="B15" s="3">
        <v>6.32219777369384</v>
      </c>
      <c r="G15">
        <v>0.9</v>
      </c>
      <c r="H15">
        <f t="shared" si="2"/>
        <v>6.05316808119623</v>
      </c>
      <c r="I15">
        <v>0.94</v>
      </c>
      <c r="J15">
        <f t="shared" si="1"/>
        <v>6.32219777369384</v>
      </c>
    </row>
    <row r="16" spans="1:10">
      <c r="A16" t="s">
        <v>18</v>
      </c>
      <c r="B16" s="3">
        <v>6.25494035056944</v>
      </c>
      <c r="G16">
        <v>0.85</v>
      </c>
      <c r="H16">
        <f t="shared" si="2"/>
        <v>5.71688096557422</v>
      </c>
      <c r="I16">
        <v>0.93</v>
      </c>
      <c r="J16">
        <f t="shared" si="1"/>
        <v>6.25494035056944</v>
      </c>
    </row>
    <row r="17" spans="1:8">
      <c r="A17" t="s">
        <v>19</v>
      </c>
      <c r="G17">
        <v>0.8</v>
      </c>
      <c r="H17">
        <f t="shared" si="2"/>
        <v>5.38059384995221</v>
      </c>
    </row>
    <row r="18" spans="1:8">
      <c r="A18" t="s">
        <v>20</v>
      </c>
      <c r="G18">
        <v>0.75</v>
      </c>
      <c r="H18">
        <f t="shared" si="2"/>
        <v>5.04430673433019</v>
      </c>
    </row>
    <row r="19" spans="1:8">
      <c r="A19" t="s">
        <v>21</v>
      </c>
      <c r="G19">
        <v>0.7</v>
      </c>
      <c r="H19">
        <f t="shared" si="2"/>
        <v>4.70801961870818</v>
      </c>
    </row>
    <row r="20" spans="1:8">
      <c r="A20" t="s">
        <v>22</v>
      </c>
      <c r="G20">
        <v>0.65</v>
      </c>
      <c r="H20">
        <f t="shared" si="2"/>
        <v>4.37173250308617</v>
      </c>
    </row>
    <row r="21" spans="1:8">
      <c r="A21" t="s">
        <v>23</v>
      </c>
      <c r="G21">
        <v>0.6</v>
      </c>
      <c r="H21">
        <f t="shared" si="2"/>
        <v>4.03544538746416</v>
      </c>
    </row>
    <row r="22" spans="1:8">
      <c r="A22" t="s">
        <v>24</v>
      </c>
      <c r="G22">
        <v>0.55</v>
      </c>
      <c r="H22">
        <f t="shared" si="2"/>
        <v>3.69915827184214</v>
      </c>
    </row>
    <row r="23" spans="1:8">
      <c r="A23" t="s">
        <v>25</v>
      </c>
      <c r="G23">
        <v>0.5</v>
      </c>
      <c r="H23">
        <f t="shared" si="2"/>
        <v>3.36287115622013</v>
      </c>
    </row>
    <row r="24" spans="1:8">
      <c r="A24" t="s">
        <v>26</v>
      </c>
      <c r="G24">
        <v>0.45</v>
      </c>
      <c r="H24">
        <f t="shared" si="2"/>
        <v>3.02658404059812</v>
      </c>
    </row>
    <row r="25" spans="1:8">
      <c r="A25" t="s">
        <v>27</v>
      </c>
      <c r="G25">
        <v>0.399999999999999</v>
      </c>
      <c r="H25">
        <f t="shared" si="2"/>
        <v>2.6902969249761</v>
      </c>
    </row>
    <row r="26" spans="1:1">
      <c r="A26" t="s">
        <v>28</v>
      </c>
    </row>
    <row r="27" spans="1:1">
      <c r="A27" t="s">
        <v>29</v>
      </c>
    </row>
    <row r="29" spans="2:5">
      <c r="B29" s="3">
        <v>7.7346036593063</v>
      </c>
      <c r="C29">
        <v>-9.29974075</v>
      </c>
      <c r="D29" s="1">
        <f>C29+E29</f>
        <v>-9.27877112419782</v>
      </c>
      <c r="E29" s="1">
        <v>0.0209696258021805</v>
      </c>
    </row>
    <row r="30" spans="2:5">
      <c r="B30" s="3">
        <v>7.39831654368429</v>
      </c>
      <c r="C30">
        <v>-9.303271</v>
      </c>
      <c r="D30" s="1">
        <f>C30+E30</f>
        <v>-9.28217704928256</v>
      </c>
      <c r="E30" s="1">
        <v>0.0210939507174438</v>
      </c>
    </row>
    <row r="31" spans="2:5">
      <c r="B31" s="1">
        <v>6.05316808099999</v>
      </c>
      <c r="C31">
        <v>-9.281312</v>
      </c>
      <c r="D31" s="1">
        <f t="shared" ref="D31:D41" si="3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3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3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3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3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3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3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3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3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3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3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4"/>
  <sheetViews>
    <sheetView tabSelected="1" workbookViewId="0">
      <selection activeCell="G5" sqref="G5"/>
    </sheetView>
  </sheetViews>
  <sheetFormatPr defaultColWidth="9" defaultRowHeight="15.75"/>
  <cols>
    <col min="2" max="2" width="19.25" customWidth="1"/>
    <col min="3" max="3" width="12.625"/>
    <col min="4" max="4" width="13.75"/>
    <col min="5" max="5" width="12.625"/>
    <col min="8" max="10" width="12.625"/>
  </cols>
  <sheetData>
    <row r="1" customFormat="1" spans="2:5">
      <c r="B1" t="s">
        <v>0</v>
      </c>
      <c r="C1" t="s">
        <v>1</v>
      </c>
      <c r="D1" t="s">
        <v>2</v>
      </c>
      <c r="E1" t="s">
        <v>3</v>
      </c>
    </row>
    <row r="2" customFormat="1" spans="1:10">
      <c r="A2" t="s">
        <v>4</v>
      </c>
      <c r="B2" s="3">
        <v>7.0959732791159</v>
      </c>
      <c r="D2" s="4">
        <v>0</v>
      </c>
      <c r="E2" s="1"/>
      <c r="I2">
        <v>1.07</v>
      </c>
      <c r="J2">
        <f t="shared" ref="J2:J14" si="0">6.6317507281457*I2</f>
        <v>7.0959732791159</v>
      </c>
    </row>
    <row r="3" customFormat="1" spans="1:10">
      <c r="A3" t="s">
        <v>5</v>
      </c>
      <c r="B3" s="3">
        <v>7.02965577183444</v>
      </c>
      <c r="D3" s="4">
        <v>0</v>
      </c>
      <c r="E3" s="1"/>
      <c r="I3">
        <v>1.06</v>
      </c>
      <c r="J3">
        <f t="shared" si="0"/>
        <v>7.02965577183444</v>
      </c>
    </row>
    <row r="4" customFormat="1" spans="1:10">
      <c r="A4" t="s">
        <v>6</v>
      </c>
      <c r="B4" s="1">
        <v>6.96333826455299</v>
      </c>
      <c r="C4">
        <v>-9.36387875</v>
      </c>
      <c r="D4" s="4">
        <v>0</v>
      </c>
      <c r="E4" s="1"/>
      <c r="G4">
        <v>0.95</v>
      </c>
      <c r="I4">
        <v>1.05</v>
      </c>
      <c r="J4">
        <f t="shared" si="0"/>
        <v>6.96333826455299</v>
      </c>
    </row>
    <row r="5" customFormat="1" spans="1:10">
      <c r="A5" t="s">
        <v>7</v>
      </c>
      <c r="B5" s="1">
        <v>6.89702075727153</v>
      </c>
      <c r="C5">
        <v>-9.364291</v>
      </c>
      <c r="D5" s="4">
        <v>0</v>
      </c>
      <c r="E5" s="1"/>
      <c r="I5">
        <v>1.04</v>
      </c>
      <c r="J5">
        <f t="shared" si="0"/>
        <v>6.89702075727153</v>
      </c>
    </row>
    <row r="6" customFormat="1" spans="1:10">
      <c r="A6" t="s">
        <v>8</v>
      </c>
      <c r="B6" s="1">
        <v>6.83070324999007</v>
      </c>
      <c r="C6">
        <v>-9.36458075</v>
      </c>
      <c r="D6" s="4">
        <v>0</v>
      </c>
      <c r="E6" s="1"/>
      <c r="I6">
        <v>1.03</v>
      </c>
      <c r="J6">
        <f t="shared" si="0"/>
        <v>6.83070324999007</v>
      </c>
    </row>
    <row r="7" customFormat="1" spans="1:10">
      <c r="A7" t="s">
        <v>9</v>
      </c>
      <c r="B7" s="1">
        <v>6.76438574270861</v>
      </c>
      <c r="C7">
        <v>-9.36471925</v>
      </c>
      <c r="D7" s="4">
        <v>0</v>
      </c>
      <c r="E7" s="1"/>
      <c r="I7">
        <v>1.02</v>
      </c>
      <c r="J7">
        <f t="shared" si="0"/>
        <v>6.76438574270861</v>
      </c>
    </row>
    <row r="8" customFormat="1" spans="1:10">
      <c r="A8" t="s">
        <v>10</v>
      </c>
      <c r="B8">
        <v>6.69806823542716</v>
      </c>
      <c r="C8">
        <v>-9.364684</v>
      </c>
      <c r="D8" s="4">
        <v>0</v>
      </c>
      <c r="I8">
        <v>1.01</v>
      </c>
      <c r="J8">
        <f t="shared" si="0"/>
        <v>6.69806823542716</v>
      </c>
    </row>
    <row r="9" customFormat="1" spans="1:10">
      <c r="A9" t="s">
        <v>11</v>
      </c>
      <c r="B9" s="1">
        <v>6.6317507281457</v>
      </c>
      <c r="C9">
        <v>-9.36446125</v>
      </c>
      <c r="D9" s="4">
        <v>0</v>
      </c>
      <c r="E9" s="1"/>
      <c r="G9">
        <v>1</v>
      </c>
      <c r="H9">
        <f>6.72574231244026*G9</f>
        <v>6.72574231244026</v>
      </c>
      <c r="I9">
        <v>1</v>
      </c>
      <c r="J9">
        <f t="shared" si="0"/>
        <v>6.6317507281457</v>
      </c>
    </row>
    <row r="10" customFormat="1" spans="1:10">
      <c r="A10" t="s">
        <v>12</v>
      </c>
      <c r="B10" s="1">
        <v>6.56543322086424</v>
      </c>
      <c r="C10">
        <v>-9.36401425</v>
      </c>
      <c r="D10" s="4">
        <v>0</v>
      </c>
      <c r="E10" s="1"/>
      <c r="I10">
        <v>0.99</v>
      </c>
      <c r="J10">
        <f t="shared" si="0"/>
        <v>6.56543322086424</v>
      </c>
    </row>
    <row r="11" customFormat="1" spans="1:10">
      <c r="A11" t="s">
        <v>13</v>
      </c>
      <c r="B11" s="1">
        <v>6.49911571358279</v>
      </c>
      <c r="C11">
        <v>-9.363318</v>
      </c>
      <c r="D11" s="4">
        <v>0</v>
      </c>
      <c r="E11" s="1"/>
      <c r="I11">
        <v>0.98</v>
      </c>
      <c r="J11">
        <f t="shared" si="0"/>
        <v>6.49911571358279</v>
      </c>
    </row>
    <row r="12" customFormat="1" spans="1:10">
      <c r="A12" t="s">
        <v>14</v>
      </c>
      <c r="B12" s="1">
        <v>6.43279820630133</v>
      </c>
      <c r="C12">
        <v>-9.36232725</v>
      </c>
      <c r="D12" s="4">
        <v>0</v>
      </c>
      <c r="E12" s="1"/>
      <c r="I12">
        <v>0.97</v>
      </c>
      <c r="J12">
        <f t="shared" si="0"/>
        <v>6.43279820630133</v>
      </c>
    </row>
    <row r="13" customFormat="1" spans="1:10">
      <c r="A13" t="s">
        <v>15</v>
      </c>
      <c r="B13" s="1">
        <v>6.36648069901987</v>
      </c>
      <c r="C13">
        <v>-9.3610255</v>
      </c>
      <c r="D13" s="4">
        <v>0</v>
      </c>
      <c r="E13" s="1"/>
      <c r="I13">
        <v>0.96</v>
      </c>
      <c r="J13">
        <f t="shared" si="0"/>
        <v>6.36648069901987</v>
      </c>
    </row>
    <row r="14" customFormat="1" spans="1:10">
      <c r="A14" t="s">
        <v>16</v>
      </c>
      <c r="B14" s="1">
        <v>6.30016319173841</v>
      </c>
      <c r="C14">
        <v>-9.359363</v>
      </c>
      <c r="D14" s="4">
        <v>0</v>
      </c>
      <c r="E14" s="1"/>
      <c r="G14">
        <v>0.95</v>
      </c>
      <c r="H14">
        <f t="shared" ref="H14:H25" si="1">6.72574231244026*G14</f>
        <v>6.38945519681825</v>
      </c>
      <c r="I14">
        <v>0.95</v>
      </c>
      <c r="J14">
        <f t="shared" si="0"/>
        <v>6.30016319173841</v>
      </c>
    </row>
    <row r="15" customFormat="1" spans="1:10">
      <c r="A15" t="s">
        <v>17</v>
      </c>
      <c r="B15" s="3">
        <v>6.23384568445696</v>
      </c>
      <c r="C15" s="3">
        <f>6.6317507281457*B15</f>
        <v>41.3413106570454</v>
      </c>
      <c r="D15" s="4">
        <v>0</v>
      </c>
      <c r="E15" s="1"/>
      <c r="G15">
        <v>0.9</v>
      </c>
      <c r="H15">
        <f t="shared" si="1"/>
        <v>6.05316808119623</v>
      </c>
      <c r="I15">
        <v>0.94</v>
      </c>
      <c r="J15">
        <f t="shared" ref="J15:J25" si="2">6.6317507281457*I15</f>
        <v>6.23384568445696</v>
      </c>
    </row>
    <row r="16" customFormat="1" spans="1:10">
      <c r="A16" t="s">
        <v>18</v>
      </c>
      <c r="B16" s="3">
        <v>6.1675281771755</v>
      </c>
      <c r="C16" s="3">
        <f>6.6317507281457*B16</f>
        <v>40.9015094798427</v>
      </c>
      <c r="D16" s="4">
        <v>0</v>
      </c>
      <c r="E16" s="1"/>
      <c r="G16">
        <v>0.85</v>
      </c>
      <c r="H16">
        <f t="shared" si="1"/>
        <v>5.71688096557422</v>
      </c>
      <c r="I16">
        <v>0.93</v>
      </c>
      <c r="J16">
        <f t="shared" si="2"/>
        <v>6.1675281771755</v>
      </c>
    </row>
    <row r="17" customFormat="1" spans="1:10">
      <c r="A17" t="s">
        <v>19</v>
      </c>
      <c r="D17" s="4">
        <v>0</v>
      </c>
      <c r="E17" s="1"/>
      <c r="G17">
        <v>0.8</v>
      </c>
      <c r="H17">
        <f t="shared" si="1"/>
        <v>5.38059384995221</v>
      </c>
      <c r="J17">
        <f t="shared" si="2"/>
        <v>0</v>
      </c>
    </row>
    <row r="18" customFormat="1" spans="1:10">
      <c r="A18" t="s">
        <v>20</v>
      </c>
      <c r="D18" s="4">
        <v>0</v>
      </c>
      <c r="E18" s="1"/>
      <c r="G18">
        <v>0.75</v>
      </c>
      <c r="H18">
        <f t="shared" si="1"/>
        <v>5.04430673433019</v>
      </c>
      <c r="I18">
        <v>0.75</v>
      </c>
      <c r="J18">
        <f t="shared" si="2"/>
        <v>4.97381304610928</v>
      </c>
    </row>
    <row r="19" customFormat="1" spans="1:10">
      <c r="A19" t="s">
        <v>21</v>
      </c>
      <c r="D19" s="4">
        <v>0</v>
      </c>
      <c r="E19" s="1"/>
      <c r="G19">
        <v>0.7</v>
      </c>
      <c r="H19">
        <f t="shared" si="1"/>
        <v>4.70801961870818</v>
      </c>
      <c r="I19">
        <v>0.7</v>
      </c>
      <c r="J19">
        <f t="shared" si="2"/>
        <v>4.64222550970199</v>
      </c>
    </row>
    <row r="20" customFormat="1" spans="1:10">
      <c r="A20" t="s">
        <v>22</v>
      </c>
      <c r="D20" s="4">
        <v>0</v>
      </c>
      <c r="E20" s="1"/>
      <c r="G20">
        <v>0.65</v>
      </c>
      <c r="H20">
        <f t="shared" si="1"/>
        <v>4.37173250308617</v>
      </c>
      <c r="I20">
        <v>0.65</v>
      </c>
      <c r="J20">
        <f t="shared" si="2"/>
        <v>4.31063797329471</v>
      </c>
    </row>
    <row r="21" customFormat="1" spans="1:10">
      <c r="A21" t="s">
        <v>23</v>
      </c>
      <c r="D21" s="4">
        <v>0</v>
      </c>
      <c r="E21" s="1"/>
      <c r="G21">
        <v>0.6</v>
      </c>
      <c r="H21">
        <f t="shared" si="1"/>
        <v>4.03544538746416</v>
      </c>
      <c r="I21">
        <v>0.6</v>
      </c>
      <c r="J21">
        <f t="shared" si="2"/>
        <v>3.97905043688742</v>
      </c>
    </row>
    <row r="22" customFormat="1" spans="1:10">
      <c r="A22" t="s">
        <v>24</v>
      </c>
      <c r="B22" s="1">
        <v>7.62651333736756</v>
      </c>
      <c r="C22">
        <v>-9.35571075</v>
      </c>
      <c r="D22" s="4">
        <v>0</v>
      </c>
      <c r="E22" s="1"/>
      <c r="G22">
        <v>0.55</v>
      </c>
      <c r="H22">
        <f t="shared" si="1"/>
        <v>3.69915827184214</v>
      </c>
      <c r="I22">
        <v>0.55</v>
      </c>
      <c r="J22">
        <f t="shared" si="2"/>
        <v>3.64746290048014</v>
      </c>
    </row>
    <row r="23" customFormat="1" spans="1:10">
      <c r="A23" t="s">
        <v>25</v>
      </c>
      <c r="B23" s="1">
        <v>7.29492580096027</v>
      </c>
      <c r="C23">
        <v>-9.36041425</v>
      </c>
      <c r="D23" s="4">
        <v>0</v>
      </c>
      <c r="E23" s="1"/>
      <c r="G23">
        <v>0.5</v>
      </c>
      <c r="H23">
        <f t="shared" si="1"/>
        <v>3.36287115622013</v>
      </c>
      <c r="I23">
        <v>0.500000000000001</v>
      </c>
      <c r="J23">
        <f t="shared" si="2"/>
        <v>3.31587536407286</v>
      </c>
    </row>
    <row r="24" customFormat="1" spans="1:10">
      <c r="A24" t="s">
        <v>26</v>
      </c>
      <c r="B24" s="1">
        <v>5.96857565533113</v>
      </c>
      <c r="C24">
        <v>-9.3439195</v>
      </c>
      <c r="D24" s="4">
        <v>0</v>
      </c>
      <c r="E24" s="1"/>
      <c r="G24">
        <v>0.45</v>
      </c>
      <c r="H24">
        <f t="shared" si="1"/>
        <v>3.02658404059812</v>
      </c>
      <c r="I24">
        <v>0.450000000000001</v>
      </c>
      <c r="J24">
        <f t="shared" si="2"/>
        <v>2.98428782766557</v>
      </c>
    </row>
    <row r="25" customFormat="1" spans="1:10">
      <c r="A25" t="s">
        <v>27</v>
      </c>
      <c r="B25" s="1">
        <v>5.63698811892385</v>
      </c>
      <c r="C25">
        <v>-9.31057675</v>
      </c>
      <c r="D25" s="4">
        <v>0</v>
      </c>
      <c r="E25" s="1"/>
      <c r="G25">
        <v>0.399999999999999</v>
      </c>
      <c r="H25">
        <f t="shared" si="1"/>
        <v>2.6902969249761</v>
      </c>
      <c r="I25">
        <v>0.400000000000001</v>
      </c>
      <c r="J25">
        <f t="shared" si="2"/>
        <v>2.65270029125829</v>
      </c>
    </row>
    <row r="26" customFormat="1" spans="1:3">
      <c r="A26" t="s">
        <v>28</v>
      </c>
      <c r="B26" s="1">
        <v>5.30540058251656</v>
      </c>
      <c r="C26">
        <v>-9.2470915</v>
      </c>
    </row>
    <row r="27" customFormat="1" spans="1:3">
      <c r="A27" t="s">
        <v>29</v>
      </c>
      <c r="B27" s="1">
        <v>4.97381304610928</v>
      </c>
      <c r="C27">
        <v>-9.13348925</v>
      </c>
    </row>
    <row r="28" spans="2:3">
      <c r="B28" s="1">
        <v>4.64222550970199</v>
      </c>
      <c r="C28">
        <v>-8.9380785</v>
      </c>
    </row>
    <row r="29" spans="2:3">
      <c r="B29" s="1">
        <v>4.31063797329471</v>
      </c>
      <c r="C29">
        <v>-8.63161825</v>
      </c>
    </row>
    <row r="30" spans="2:3">
      <c r="B30" s="1">
        <v>3.97905043688742</v>
      </c>
      <c r="C30">
        <v>-8.18573275</v>
      </c>
    </row>
    <row r="31" spans="2:3">
      <c r="B31" s="1">
        <v>3.64746290048014</v>
      </c>
      <c r="C31">
        <v>-7.534209</v>
      </c>
    </row>
    <row r="32" spans="2:3">
      <c r="B32" s="1">
        <v>3.31587536407285</v>
      </c>
      <c r="C32">
        <v>-6.56529875</v>
      </c>
    </row>
    <row r="33" spans="2:3">
      <c r="B33" s="1">
        <v>2.98428782766557</v>
      </c>
      <c r="C33">
        <v>-5.3080285</v>
      </c>
    </row>
    <row r="34" spans="2:3">
      <c r="B34" s="1">
        <v>2.65270029125828</v>
      </c>
      <c r="C34">
        <v>-3.53590775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7" workbookViewId="0">
      <selection activeCell="I1" sqref="I1:I24"/>
    </sheetView>
  </sheetViews>
  <sheetFormatPr defaultColWidth="9" defaultRowHeight="15.75"/>
  <cols>
    <col min="1" max="1" width="14" customWidth="1"/>
    <col min="2" max="2" width="2.375" customWidth="1"/>
    <col min="3" max="3" width="3.25" customWidth="1"/>
    <col min="4" max="4" width="9.5" customWidth="1"/>
    <col min="5" max="5" width="4.375" customWidth="1"/>
    <col min="6" max="6" width="29.5" customWidth="1"/>
    <col min="7" max="8" width="2.375" customWidth="1"/>
    <col min="9" max="9" width="13.875" customWidth="1"/>
  </cols>
  <sheetData>
    <row r="1" spans="1:9">
      <c r="A1" t="s">
        <v>30</v>
      </c>
      <c r="B1">
        <v>1</v>
      </c>
      <c r="C1" t="s">
        <v>31</v>
      </c>
      <c r="D1" s="2">
        <v>-37.198963</v>
      </c>
      <c r="E1" t="s">
        <v>32</v>
      </c>
      <c r="F1" s="2">
        <v>-37.198963</v>
      </c>
      <c r="G1" t="s">
        <v>7</v>
      </c>
      <c r="H1" t="s">
        <v>33</v>
      </c>
      <c r="I1">
        <f t="shared" ref="I1:I9" si="0">F1/4</f>
        <v>-9.29974075</v>
      </c>
    </row>
    <row r="2" spans="1:9">
      <c r="A2" t="s">
        <v>34</v>
      </c>
      <c r="B2">
        <v>1</v>
      </c>
      <c r="C2" t="s">
        <v>31</v>
      </c>
      <c r="D2" s="2">
        <v>-37.213084</v>
      </c>
      <c r="E2" t="s">
        <v>32</v>
      </c>
      <c r="F2" s="2">
        <v>-37.213084</v>
      </c>
      <c r="G2" t="s">
        <v>7</v>
      </c>
      <c r="H2" t="s">
        <v>33</v>
      </c>
      <c r="I2">
        <f t="shared" si="0"/>
        <v>-9.303271</v>
      </c>
    </row>
    <row r="3" spans="1:9">
      <c r="A3" t="s">
        <v>35</v>
      </c>
      <c r="B3">
        <v>1</v>
      </c>
      <c r="C3" t="s">
        <v>31</v>
      </c>
      <c r="D3" s="2">
        <v>-37.221192</v>
      </c>
      <c r="E3" t="s">
        <v>32</v>
      </c>
      <c r="F3" s="2">
        <v>-37.221192</v>
      </c>
      <c r="G3" t="s">
        <v>7</v>
      </c>
      <c r="H3" t="s">
        <v>33</v>
      </c>
      <c r="I3">
        <f t="shared" si="0"/>
        <v>-9.305298</v>
      </c>
    </row>
    <row r="4" spans="1:9">
      <c r="A4" t="s">
        <v>36</v>
      </c>
      <c r="B4">
        <v>1</v>
      </c>
      <c r="C4" t="s">
        <v>31</v>
      </c>
      <c r="D4" s="2">
        <v>-37.221673</v>
      </c>
      <c r="E4" t="s">
        <v>32</v>
      </c>
      <c r="F4" s="2">
        <v>-37.221673</v>
      </c>
      <c r="G4" t="s">
        <v>7</v>
      </c>
      <c r="H4" t="s">
        <v>33</v>
      </c>
      <c r="I4">
        <f t="shared" si="0"/>
        <v>-9.30541825</v>
      </c>
    </row>
    <row r="5" spans="1:9">
      <c r="A5" t="s">
        <v>37</v>
      </c>
      <c r="B5">
        <v>1</v>
      </c>
      <c r="C5" t="s">
        <v>31</v>
      </c>
      <c r="D5" s="2">
        <v>-37.221664</v>
      </c>
      <c r="E5" t="s">
        <v>32</v>
      </c>
      <c r="F5" s="2">
        <v>-37.221664</v>
      </c>
      <c r="G5" t="s">
        <v>7</v>
      </c>
      <c r="H5" t="s">
        <v>33</v>
      </c>
      <c r="I5">
        <f t="shared" si="0"/>
        <v>-9.305416</v>
      </c>
    </row>
    <row r="6" spans="1:9">
      <c r="A6" t="s">
        <v>38</v>
      </c>
      <c r="B6">
        <v>1</v>
      </c>
      <c r="C6" t="s">
        <v>31</v>
      </c>
      <c r="D6" s="2">
        <v>-37.221032</v>
      </c>
      <c r="E6" t="s">
        <v>32</v>
      </c>
      <c r="F6" s="2">
        <v>-37.221032</v>
      </c>
      <c r="G6" t="s">
        <v>7</v>
      </c>
      <c r="H6" t="s">
        <v>33</v>
      </c>
      <c r="I6">
        <f t="shared" si="0"/>
        <v>-9.305258</v>
      </c>
    </row>
    <row r="7" spans="1:9">
      <c r="A7" t="s">
        <v>39</v>
      </c>
      <c r="B7">
        <v>1</v>
      </c>
      <c r="C7" t="s">
        <v>31</v>
      </c>
      <c r="D7" s="2">
        <v>-37.219775</v>
      </c>
      <c r="E7" t="s">
        <v>32</v>
      </c>
      <c r="F7" s="2">
        <v>-37.219775</v>
      </c>
      <c r="G7" t="s">
        <v>7</v>
      </c>
      <c r="H7" t="s">
        <v>33</v>
      </c>
      <c r="I7">
        <f t="shared" si="0"/>
        <v>-9.30494375</v>
      </c>
    </row>
    <row r="8" spans="1:9">
      <c r="A8" t="s">
        <v>40</v>
      </c>
      <c r="B8">
        <v>1</v>
      </c>
      <c r="C8" t="s">
        <v>31</v>
      </c>
      <c r="D8" s="2">
        <v>-37.217743</v>
      </c>
      <c r="E8" t="s">
        <v>32</v>
      </c>
      <c r="F8" s="2">
        <v>-37.217743</v>
      </c>
      <c r="G8" t="s">
        <v>7</v>
      </c>
      <c r="H8" t="s">
        <v>33</v>
      </c>
      <c r="I8">
        <f t="shared" si="0"/>
        <v>-9.30443575</v>
      </c>
    </row>
    <row r="9" spans="1:9">
      <c r="A9" t="s">
        <v>41</v>
      </c>
      <c r="B9">
        <v>1</v>
      </c>
      <c r="C9" t="s">
        <v>31</v>
      </c>
      <c r="D9" s="2">
        <v>-37.214844</v>
      </c>
      <c r="E9" t="s">
        <v>32</v>
      </c>
      <c r="F9" s="2">
        <v>-37.214844</v>
      </c>
      <c r="G9" t="s">
        <v>7</v>
      </c>
      <c r="H9" t="s">
        <v>33</v>
      </c>
      <c r="I9">
        <f t="shared" si="0"/>
        <v>-9.303711</v>
      </c>
    </row>
    <row r="10" spans="1:9">
      <c r="A10" t="s">
        <v>42</v>
      </c>
      <c r="B10">
        <v>1</v>
      </c>
      <c r="C10" t="s">
        <v>31</v>
      </c>
      <c r="D10" s="2">
        <v>-37.210978</v>
      </c>
      <c r="E10" t="s">
        <v>32</v>
      </c>
      <c r="F10" s="2">
        <v>-37.210978</v>
      </c>
      <c r="G10" t="s">
        <v>7</v>
      </c>
      <c r="H10" t="s">
        <v>33</v>
      </c>
      <c r="I10">
        <f t="shared" ref="I10:I24" si="1">F10/4</f>
        <v>-9.3027445</v>
      </c>
    </row>
    <row r="11" spans="1:9">
      <c r="A11" t="s">
        <v>43</v>
      </c>
      <c r="B11">
        <v>1</v>
      </c>
      <c r="C11" t="s">
        <v>31</v>
      </c>
      <c r="D11" s="2">
        <v>-37.205987</v>
      </c>
      <c r="E11" t="s">
        <v>32</v>
      </c>
      <c r="F11" s="2">
        <v>-37.205987</v>
      </c>
      <c r="G11" t="s">
        <v>7</v>
      </c>
      <c r="H11" t="s">
        <v>33</v>
      </c>
      <c r="I11">
        <f t="shared" si="1"/>
        <v>-9.30149675</v>
      </c>
    </row>
    <row r="12" spans="1:9">
      <c r="A12" t="s">
        <v>44</v>
      </c>
      <c r="B12">
        <v>1</v>
      </c>
      <c r="C12" t="s">
        <v>31</v>
      </c>
      <c r="D12" s="2">
        <v>-37.199727</v>
      </c>
      <c r="E12" t="s">
        <v>32</v>
      </c>
      <c r="F12" s="2">
        <v>-37.199727</v>
      </c>
      <c r="G12" t="s">
        <v>7</v>
      </c>
      <c r="H12" t="s">
        <v>33</v>
      </c>
      <c r="I12">
        <f t="shared" si="1"/>
        <v>-9.29993175</v>
      </c>
    </row>
    <row r="13" spans="1:9">
      <c r="A13" t="s">
        <v>45</v>
      </c>
      <c r="B13">
        <v>1</v>
      </c>
      <c r="C13" t="s">
        <v>31</v>
      </c>
      <c r="D13" s="2">
        <v>-37.192026</v>
      </c>
      <c r="E13" t="s">
        <v>32</v>
      </c>
      <c r="F13" s="2">
        <v>-37.192026</v>
      </c>
      <c r="G13" t="s">
        <v>7</v>
      </c>
      <c r="H13" t="s">
        <v>33</v>
      </c>
      <c r="I13">
        <f t="shared" si="1"/>
        <v>-9.2980065</v>
      </c>
    </row>
    <row r="14" spans="1:9">
      <c r="A14" t="s">
        <v>46</v>
      </c>
      <c r="B14">
        <v>1</v>
      </c>
      <c r="C14" t="s">
        <v>31</v>
      </c>
      <c r="D14" s="2">
        <v>-37.125248</v>
      </c>
      <c r="E14" t="s">
        <v>32</v>
      </c>
      <c r="F14" s="2">
        <v>-37.125248</v>
      </c>
      <c r="G14" t="s">
        <v>7</v>
      </c>
      <c r="H14" t="s">
        <v>33</v>
      </c>
      <c r="I14">
        <f t="shared" si="1"/>
        <v>-9.281312</v>
      </c>
    </row>
    <row r="15" spans="1:9">
      <c r="A15" t="s">
        <v>47</v>
      </c>
      <c r="B15">
        <v>1</v>
      </c>
      <c r="C15" t="s">
        <v>31</v>
      </c>
      <c r="D15" s="2">
        <v>-36.987991</v>
      </c>
      <c r="E15" t="s">
        <v>32</v>
      </c>
      <c r="F15" s="2">
        <v>-36.987991</v>
      </c>
      <c r="G15" t="s">
        <v>7</v>
      </c>
      <c r="H15" t="s">
        <v>33</v>
      </c>
      <c r="I15">
        <f t="shared" si="1"/>
        <v>-9.24699775</v>
      </c>
    </row>
    <row r="16" spans="1:9">
      <c r="A16" t="s">
        <v>48</v>
      </c>
      <c r="B16">
        <v>1</v>
      </c>
      <c r="C16" t="s">
        <v>31</v>
      </c>
      <c r="D16" s="2">
        <v>-36.737023</v>
      </c>
      <c r="E16" t="s">
        <v>32</v>
      </c>
      <c r="F16" s="2">
        <v>-36.737023</v>
      </c>
      <c r="G16" t="s">
        <v>7</v>
      </c>
      <c r="H16" t="s">
        <v>33</v>
      </c>
      <c r="I16">
        <f t="shared" si="1"/>
        <v>-9.18425575</v>
      </c>
    </row>
    <row r="17" spans="1:9">
      <c r="A17" t="s">
        <v>49</v>
      </c>
      <c r="B17">
        <v>1</v>
      </c>
      <c r="C17" t="s">
        <v>31</v>
      </c>
      <c r="D17" s="2">
        <v>-36.306229</v>
      </c>
      <c r="E17" t="s">
        <v>32</v>
      </c>
      <c r="F17" s="2">
        <v>-36.306229</v>
      </c>
      <c r="G17" t="s">
        <v>7</v>
      </c>
      <c r="H17" t="s">
        <v>33</v>
      </c>
      <c r="I17">
        <f t="shared" si="1"/>
        <v>-9.07655725</v>
      </c>
    </row>
    <row r="18" spans="1:9">
      <c r="A18" t="s">
        <v>50</v>
      </c>
      <c r="B18">
        <v>1</v>
      </c>
      <c r="C18" t="s">
        <v>31</v>
      </c>
      <c r="D18" s="2">
        <v>-35.587047</v>
      </c>
      <c r="E18" t="s">
        <v>32</v>
      </c>
      <c r="F18" s="2">
        <v>-35.587047</v>
      </c>
      <c r="G18" t="s">
        <v>7</v>
      </c>
      <c r="H18" t="s">
        <v>33</v>
      </c>
      <c r="I18">
        <f t="shared" si="1"/>
        <v>-8.89676175</v>
      </c>
    </row>
    <row r="19" spans="1:9">
      <c r="A19" t="s">
        <v>51</v>
      </c>
      <c r="B19">
        <v>1</v>
      </c>
      <c r="C19" t="s">
        <v>31</v>
      </c>
      <c r="D19" s="2">
        <v>-34.443888</v>
      </c>
      <c r="E19" t="s">
        <v>32</v>
      </c>
      <c r="F19" s="2">
        <v>-34.443888</v>
      </c>
      <c r="G19" t="s">
        <v>7</v>
      </c>
      <c r="H19" t="s">
        <v>33</v>
      </c>
      <c r="I19">
        <f t="shared" si="1"/>
        <v>-8.610972</v>
      </c>
    </row>
    <row r="20" spans="1:9">
      <c r="A20" t="s">
        <v>52</v>
      </c>
      <c r="B20">
        <v>1</v>
      </c>
      <c r="C20" t="s">
        <v>31</v>
      </c>
      <c r="D20" s="2">
        <v>-32.739216</v>
      </c>
      <c r="E20" t="s">
        <v>32</v>
      </c>
      <c r="F20" s="2">
        <v>-32.739216</v>
      </c>
      <c r="G20" t="s">
        <v>7</v>
      </c>
      <c r="H20" t="s">
        <v>33</v>
      </c>
      <c r="I20">
        <f t="shared" si="1"/>
        <v>-8.184804</v>
      </c>
    </row>
    <row r="21" spans="1:9">
      <c r="A21" t="s">
        <v>53</v>
      </c>
      <c r="B21">
        <v>1</v>
      </c>
      <c r="C21" t="s">
        <v>31</v>
      </c>
      <c r="D21" s="2">
        <v>-30.244928</v>
      </c>
      <c r="E21" t="s">
        <v>32</v>
      </c>
      <c r="F21" s="2">
        <v>-30.244928</v>
      </c>
      <c r="G21" t="s">
        <v>7</v>
      </c>
      <c r="H21" t="s">
        <v>33</v>
      </c>
      <c r="I21">
        <f t="shared" si="1"/>
        <v>-7.561232</v>
      </c>
    </row>
    <row r="22" spans="1:9">
      <c r="A22" t="s">
        <v>54</v>
      </c>
      <c r="B22">
        <v>1</v>
      </c>
      <c r="C22" t="s">
        <v>31</v>
      </c>
      <c r="D22" s="2">
        <v>-26.487302</v>
      </c>
      <c r="E22" t="s">
        <v>32</v>
      </c>
      <c r="F22" s="2">
        <v>-26.487302</v>
      </c>
      <c r="G22" t="s">
        <v>7</v>
      </c>
      <c r="H22" t="s">
        <v>33</v>
      </c>
      <c r="I22">
        <f t="shared" si="1"/>
        <v>-6.6218255</v>
      </c>
    </row>
    <row r="23" spans="1:9">
      <c r="A23" t="s">
        <v>55</v>
      </c>
      <c r="B23">
        <v>1</v>
      </c>
      <c r="C23" t="s">
        <v>31</v>
      </c>
      <c r="D23" s="2">
        <v>-21.520284</v>
      </c>
      <c r="E23" t="s">
        <v>32</v>
      </c>
      <c r="F23" s="2">
        <v>-21.520284</v>
      </c>
      <c r="G23" t="s">
        <v>7</v>
      </c>
      <c r="H23" t="s">
        <v>33</v>
      </c>
      <c r="I23">
        <f t="shared" si="1"/>
        <v>-5.380071</v>
      </c>
    </row>
    <row r="24" spans="1:9">
      <c r="A24" t="s">
        <v>56</v>
      </c>
      <c r="B24">
        <v>1</v>
      </c>
      <c r="C24" t="s">
        <v>31</v>
      </c>
      <c r="D24" s="2">
        <v>-14.619444</v>
      </c>
      <c r="E24" t="s">
        <v>32</v>
      </c>
      <c r="F24" s="2">
        <v>-14.619444</v>
      </c>
      <c r="G24" t="s">
        <v>7</v>
      </c>
      <c r="H24" t="s">
        <v>33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4"/>
  <sheetViews>
    <sheetView topLeftCell="A9" workbookViewId="0">
      <selection activeCell="J1" sqref="J1:J24"/>
    </sheetView>
  </sheetViews>
  <sheetFormatPr defaultColWidth="9" defaultRowHeight="15.75"/>
  <cols>
    <col min="1" max="1" width="14" customWidth="1"/>
    <col min="2" max="2" width="2.375" customWidth="1"/>
    <col min="3" max="3" width="3.25" customWidth="1"/>
    <col min="4" max="4" width="9.5" customWidth="1"/>
    <col min="5" max="5" width="4.375" customWidth="1"/>
    <col min="6" max="6" width="9.5" customWidth="1"/>
    <col min="7" max="8" width="2.375" customWidth="1"/>
    <col min="9" max="9" width="20.875" customWidth="1"/>
    <col min="10" max="10" width="12.625"/>
  </cols>
  <sheetData>
    <row r="1" spans="1:10">
      <c r="A1" t="s">
        <v>30</v>
      </c>
      <c r="B1">
        <v>1</v>
      </c>
      <c r="C1" t="s">
        <v>31</v>
      </c>
      <c r="D1" s="2">
        <v>-37.422843</v>
      </c>
      <c r="E1" t="s">
        <v>32</v>
      </c>
      <c r="F1" s="2">
        <v>-37.422843</v>
      </c>
      <c r="G1" t="s">
        <v>7</v>
      </c>
      <c r="H1" t="s">
        <v>33</v>
      </c>
      <c r="I1">
        <f>D1/4</f>
        <v>-9.35571075</v>
      </c>
      <c r="J1">
        <f>F1/4</f>
        <v>-9.35571075</v>
      </c>
    </row>
    <row r="2" spans="1:10">
      <c r="A2" t="s">
        <v>34</v>
      </c>
      <c r="B2">
        <v>1</v>
      </c>
      <c r="C2" t="s">
        <v>31</v>
      </c>
      <c r="D2" s="2">
        <v>-37.441657</v>
      </c>
      <c r="E2" t="s">
        <v>32</v>
      </c>
      <c r="F2" s="2">
        <v>-37.441657</v>
      </c>
      <c r="G2" t="s">
        <v>7</v>
      </c>
      <c r="H2" t="s">
        <v>33</v>
      </c>
      <c r="I2">
        <f>-37.4417</f>
        <v>-37.4417</v>
      </c>
      <c r="J2">
        <f t="shared" ref="J2:J32" si="0">F2/4</f>
        <v>-9.36041425</v>
      </c>
    </row>
    <row r="3" spans="1:10">
      <c r="A3" t="s">
        <v>35</v>
      </c>
      <c r="B3">
        <v>1</v>
      </c>
      <c r="C3" t="s">
        <v>31</v>
      </c>
      <c r="D3" s="2">
        <v>-37.455515</v>
      </c>
      <c r="E3" t="s">
        <v>32</v>
      </c>
      <c r="F3" s="2">
        <v>-37.455515</v>
      </c>
      <c r="G3" t="s">
        <v>7</v>
      </c>
      <c r="H3" t="s">
        <v>33</v>
      </c>
      <c r="I3">
        <f>-37.4555</f>
        <v>-37.4555</v>
      </c>
      <c r="J3">
        <f t="shared" si="0"/>
        <v>-9.36387875</v>
      </c>
    </row>
    <row r="4" spans="1:10">
      <c r="A4" t="s">
        <v>36</v>
      </c>
      <c r="B4">
        <v>1</v>
      </c>
      <c r="C4" t="s">
        <v>31</v>
      </c>
      <c r="D4" s="2">
        <v>-37.457164</v>
      </c>
      <c r="E4" t="s">
        <v>32</v>
      </c>
      <c r="F4" s="2">
        <v>-37.457164</v>
      </c>
      <c r="G4" t="s">
        <v>7</v>
      </c>
      <c r="H4" t="s">
        <v>33</v>
      </c>
      <c r="I4">
        <f>-37.4572</f>
        <v>-37.4572</v>
      </c>
      <c r="J4">
        <f t="shared" si="0"/>
        <v>-9.364291</v>
      </c>
    </row>
    <row r="5" spans="1:10">
      <c r="A5" t="s">
        <v>37</v>
      </c>
      <c r="B5">
        <v>1</v>
      </c>
      <c r="C5" t="s">
        <v>31</v>
      </c>
      <c r="D5" s="2">
        <v>-37.458323</v>
      </c>
      <c r="E5" t="s">
        <v>32</v>
      </c>
      <c r="F5" s="2">
        <v>-37.458323</v>
      </c>
      <c r="G5" t="s">
        <v>7</v>
      </c>
      <c r="H5" t="s">
        <v>33</v>
      </c>
      <c r="I5">
        <f>-37.4583</f>
        <v>-37.4583</v>
      </c>
      <c r="J5">
        <f t="shared" si="0"/>
        <v>-9.36458075</v>
      </c>
    </row>
    <row r="6" spans="1:10">
      <c r="A6" t="s">
        <v>38</v>
      </c>
      <c r="B6">
        <v>1</v>
      </c>
      <c r="C6" t="s">
        <v>31</v>
      </c>
      <c r="D6" s="2">
        <v>-37.458877</v>
      </c>
      <c r="E6" t="s">
        <v>32</v>
      </c>
      <c r="F6" s="2">
        <v>-37.458877</v>
      </c>
      <c r="G6" t="s">
        <v>7</v>
      </c>
      <c r="H6" t="s">
        <v>33</v>
      </c>
      <c r="I6">
        <f>-37.4589</f>
        <v>-37.4589</v>
      </c>
      <c r="J6">
        <f t="shared" si="0"/>
        <v>-9.36471925</v>
      </c>
    </row>
    <row r="7" spans="1:10">
      <c r="A7" t="s">
        <v>39</v>
      </c>
      <c r="B7">
        <v>1</v>
      </c>
      <c r="C7" t="s">
        <v>31</v>
      </c>
      <c r="D7" s="2">
        <v>-37.458736</v>
      </c>
      <c r="E7" t="s">
        <v>32</v>
      </c>
      <c r="F7" s="2">
        <v>-37.458736</v>
      </c>
      <c r="G7" t="s">
        <v>7</v>
      </c>
      <c r="H7" t="s">
        <v>33</v>
      </c>
      <c r="I7">
        <f>-37.4587</f>
        <v>-37.4587</v>
      </c>
      <c r="J7">
        <f t="shared" si="0"/>
        <v>-9.364684</v>
      </c>
    </row>
    <row r="8" spans="1:10">
      <c r="A8" t="s">
        <v>40</v>
      </c>
      <c r="B8">
        <v>1</v>
      </c>
      <c r="C8" t="s">
        <v>31</v>
      </c>
      <c r="D8" s="2">
        <v>-37.457845</v>
      </c>
      <c r="E8" t="s">
        <v>32</v>
      </c>
      <c r="F8" s="2">
        <v>-37.457845</v>
      </c>
      <c r="G8" t="s">
        <v>7</v>
      </c>
      <c r="H8" t="s">
        <v>33</v>
      </c>
      <c r="I8">
        <f>-37.4578</f>
        <v>-37.4578</v>
      </c>
      <c r="J8">
        <f t="shared" si="0"/>
        <v>-9.36446125</v>
      </c>
    </row>
    <row r="9" spans="1:10">
      <c r="A9" t="s">
        <v>41</v>
      </c>
      <c r="B9">
        <v>1</v>
      </c>
      <c r="C9" t="s">
        <v>31</v>
      </c>
      <c r="D9" s="2">
        <v>-37.456057</v>
      </c>
      <c r="E9" t="s">
        <v>32</v>
      </c>
      <c r="F9" s="2">
        <v>-37.456057</v>
      </c>
      <c r="G9" t="s">
        <v>7</v>
      </c>
      <c r="H9" t="s">
        <v>33</v>
      </c>
      <c r="I9">
        <f>-37.4561</f>
        <v>-37.4561</v>
      </c>
      <c r="J9">
        <f t="shared" si="0"/>
        <v>-9.36401425</v>
      </c>
    </row>
    <row r="10" spans="1:10">
      <c r="A10" t="s">
        <v>42</v>
      </c>
      <c r="B10">
        <v>1</v>
      </c>
      <c r="C10" t="s">
        <v>31</v>
      </c>
      <c r="D10" s="2">
        <v>-37.453272</v>
      </c>
      <c r="E10" t="s">
        <v>32</v>
      </c>
      <c r="F10" s="2">
        <v>-37.453272</v>
      </c>
      <c r="G10" t="s">
        <v>7</v>
      </c>
      <c r="H10" t="s">
        <v>33</v>
      </c>
      <c r="I10">
        <f>-37.4533</f>
        <v>-37.4533</v>
      </c>
      <c r="J10">
        <f t="shared" si="0"/>
        <v>-9.363318</v>
      </c>
    </row>
    <row r="11" spans="1:10">
      <c r="A11" t="s">
        <v>43</v>
      </c>
      <c r="B11">
        <v>1</v>
      </c>
      <c r="C11" t="s">
        <v>31</v>
      </c>
      <c r="D11" s="2">
        <v>-37.449309</v>
      </c>
      <c r="E11" t="s">
        <v>32</v>
      </c>
      <c r="F11" s="2">
        <v>-37.449309</v>
      </c>
      <c r="G11" t="s">
        <v>7</v>
      </c>
      <c r="H11" t="s">
        <v>33</v>
      </c>
      <c r="I11">
        <f>-37.4493</f>
        <v>-37.4493</v>
      </c>
      <c r="J11">
        <f t="shared" si="0"/>
        <v>-9.36232725</v>
      </c>
    </row>
    <row r="12" spans="1:10">
      <c r="A12" t="s">
        <v>44</v>
      </c>
      <c r="B12">
        <v>1</v>
      </c>
      <c r="C12" t="s">
        <v>31</v>
      </c>
      <c r="D12" s="2">
        <v>-37.444102</v>
      </c>
      <c r="E12" t="s">
        <v>32</v>
      </c>
      <c r="F12" s="2">
        <v>-37.444102</v>
      </c>
      <c r="G12" t="s">
        <v>7</v>
      </c>
      <c r="H12" t="s">
        <v>33</v>
      </c>
      <c r="I12">
        <f>-37.4441</f>
        <v>-37.4441</v>
      </c>
      <c r="J12">
        <f t="shared" si="0"/>
        <v>-9.3610255</v>
      </c>
    </row>
    <row r="13" spans="1:10">
      <c r="A13" t="s">
        <v>45</v>
      </c>
      <c r="B13">
        <v>1</v>
      </c>
      <c r="C13" t="s">
        <v>31</v>
      </c>
      <c r="D13" s="2">
        <v>-37.437452</v>
      </c>
      <c r="E13" t="s">
        <v>32</v>
      </c>
      <c r="F13" s="2">
        <v>-37.437452</v>
      </c>
      <c r="G13" t="s">
        <v>7</v>
      </c>
      <c r="H13" t="s">
        <v>33</v>
      </c>
      <c r="I13">
        <f>-37.4375</f>
        <v>-37.4375</v>
      </c>
      <c r="J13">
        <f t="shared" si="0"/>
        <v>-9.359363</v>
      </c>
    </row>
    <row r="14" spans="1:10">
      <c r="A14" t="s">
        <v>46</v>
      </c>
      <c r="B14">
        <v>1</v>
      </c>
      <c r="C14" t="s">
        <v>31</v>
      </c>
      <c r="D14" s="2">
        <v>-37.375678</v>
      </c>
      <c r="E14" t="s">
        <v>32</v>
      </c>
      <c r="F14" s="2">
        <v>-37.375678</v>
      </c>
      <c r="G14" t="s">
        <v>7</v>
      </c>
      <c r="H14" t="s">
        <v>33</v>
      </c>
      <c r="I14">
        <f>-37.3757</f>
        <v>-37.3757</v>
      </c>
      <c r="J14">
        <f t="shared" si="0"/>
        <v>-9.3439195</v>
      </c>
    </row>
    <row r="15" spans="1:10">
      <c r="A15" t="s">
        <v>47</v>
      </c>
      <c r="B15">
        <v>1</v>
      </c>
      <c r="C15" t="s">
        <v>31</v>
      </c>
      <c r="D15" s="2">
        <v>-37.242307</v>
      </c>
      <c r="E15" t="s">
        <v>32</v>
      </c>
      <c r="F15" s="2">
        <v>-37.242307</v>
      </c>
      <c r="G15" t="s">
        <v>7</v>
      </c>
      <c r="H15" t="s">
        <v>33</v>
      </c>
      <c r="I15">
        <f>-37.2423</f>
        <v>-37.2423</v>
      </c>
      <c r="J15">
        <f t="shared" si="0"/>
        <v>-9.31057675</v>
      </c>
    </row>
    <row r="16" spans="1:10">
      <c r="A16" t="s">
        <v>48</v>
      </c>
      <c r="B16">
        <v>1</v>
      </c>
      <c r="C16" t="s">
        <v>31</v>
      </c>
      <c r="D16" s="2">
        <v>-36.988366</v>
      </c>
      <c r="E16" t="s">
        <v>32</v>
      </c>
      <c r="F16" s="2">
        <v>-36.988366</v>
      </c>
      <c r="G16" t="s">
        <v>7</v>
      </c>
      <c r="H16" t="s">
        <v>33</v>
      </c>
      <c r="I16">
        <f>-36.9884</f>
        <v>-36.9884</v>
      </c>
      <c r="J16">
        <f t="shared" si="0"/>
        <v>-9.2470915</v>
      </c>
    </row>
    <row r="17" spans="1:10">
      <c r="A17" t="s">
        <v>49</v>
      </c>
      <c r="B17">
        <v>1</v>
      </c>
      <c r="C17" t="s">
        <v>31</v>
      </c>
      <c r="D17" s="2">
        <v>-36.533957</v>
      </c>
      <c r="E17" t="s">
        <v>32</v>
      </c>
      <c r="F17" s="2">
        <v>-36.533957</v>
      </c>
      <c r="G17" t="s">
        <v>7</v>
      </c>
      <c r="H17" t="s">
        <v>33</v>
      </c>
      <c r="I17">
        <f>-36.534</f>
        <v>-36.534</v>
      </c>
      <c r="J17">
        <f t="shared" si="0"/>
        <v>-9.13348925</v>
      </c>
    </row>
    <row r="18" spans="1:10">
      <c r="A18" t="s">
        <v>50</v>
      </c>
      <c r="B18">
        <v>1</v>
      </c>
      <c r="C18" t="s">
        <v>31</v>
      </c>
      <c r="D18" s="2">
        <v>-35.752314</v>
      </c>
      <c r="E18" t="s">
        <v>32</v>
      </c>
      <c r="F18" s="2">
        <v>-35.752314</v>
      </c>
      <c r="G18" t="s">
        <v>7</v>
      </c>
      <c r="H18" t="s">
        <v>33</v>
      </c>
      <c r="I18">
        <f>-35.7523</f>
        <v>-35.7523</v>
      </c>
      <c r="J18">
        <f t="shared" si="0"/>
        <v>-8.9380785</v>
      </c>
    </row>
    <row r="19" spans="1:10">
      <c r="A19" t="s">
        <v>51</v>
      </c>
      <c r="B19">
        <v>1</v>
      </c>
      <c r="C19" t="s">
        <v>31</v>
      </c>
      <c r="D19" s="2">
        <v>-34.526473</v>
      </c>
      <c r="E19" t="s">
        <v>32</v>
      </c>
      <c r="F19" s="2">
        <v>-34.526473</v>
      </c>
      <c r="G19" t="s">
        <v>7</v>
      </c>
      <c r="H19" t="s">
        <v>33</v>
      </c>
      <c r="I19">
        <f>-34.5265</f>
        <v>-34.5265</v>
      </c>
      <c r="J19">
        <f t="shared" si="0"/>
        <v>-8.63161825</v>
      </c>
    </row>
    <row r="20" spans="1:10">
      <c r="A20" t="s">
        <v>52</v>
      </c>
      <c r="B20">
        <v>3</v>
      </c>
      <c r="C20" t="s">
        <v>31</v>
      </c>
      <c r="D20" s="2">
        <v>-32.742931</v>
      </c>
      <c r="E20" t="s">
        <v>32</v>
      </c>
      <c r="F20" s="2">
        <v>-32.742931</v>
      </c>
      <c r="G20" t="s">
        <v>7</v>
      </c>
      <c r="H20" t="s">
        <v>33</v>
      </c>
      <c r="I20">
        <f>-0.0000126502</f>
        <v>-1.26502e-5</v>
      </c>
      <c r="J20">
        <f t="shared" si="0"/>
        <v>-8.18573275</v>
      </c>
    </row>
    <row r="21" spans="1:10">
      <c r="A21" t="s">
        <v>53</v>
      </c>
      <c r="B21">
        <v>3</v>
      </c>
      <c r="C21" t="s">
        <v>31</v>
      </c>
      <c r="D21" s="2">
        <v>-30.136836</v>
      </c>
      <c r="E21" t="s">
        <v>32</v>
      </c>
      <c r="F21" s="2">
        <v>-30.136836</v>
      </c>
      <c r="G21" t="s">
        <v>7</v>
      </c>
      <c r="H21" t="s">
        <v>33</v>
      </c>
      <c r="I21">
        <f>-0.0000235889</f>
        <v>-2.35889e-5</v>
      </c>
      <c r="J21">
        <f t="shared" si="0"/>
        <v>-7.534209</v>
      </c>
    </row>
    <row r="22" spans="1:10">
      <c r="A22" t="s">
        <v>54</v>
      </c>
      <c r="B22">
        <v>1</v>
      </c>
      <c r="C22" t="s">
        <v>31</v>
      </c>
      <c r="D22" s="2">
        <v>-26.261195</v>
      </c>
      <c r="E22" t="s">
        <v>32</v>
      </c>
      <c r="F22" s="2">
        <v>-26.261195</v>
      </c>
      <c r="G22" t="s">
        <v>7</v>
      </c>
      <c r="H22" t="s">
        <v>33</v>
      </c>
      <c r="I22">
        <f>-26.2612</f>
        <v>-26.2612</v>
      </c>
      <c r="J22">
        <f t="shared" si="0"/>
        <v>-6.56529875</v>
      </c>
    </row>
    <row r="23" spans="1:10">
      <c r="A23" t="s">
        <v>55</v>
      </c>
      <c r="B23">
        <v>3</v>
      </c>
      <c r="C23" t="s">
        <v>31</v>
      </c>
      <c r="D23" s="2">
        <v>-21.232114</v>
      </c>
      <c r="E23" t="s">
        <v>32</v>
      </c>
      <c r="F23" s="2">
        <v>-21.232114</v>
      </c>
      <c r="G23" t="s">
        <v>7</v>
      </c>
      <c r="H23" t="s">
        <v>33</v>
      </c>
      <c r="I23">
        <f>-0.000143453</f>
        <v>-0.000143453</v>
      </c>
      <c r="J23">
        <f t="shared" si="0"/>
        <v>-5.3080285</v>
      </c>
    </row>
    <row r="24" spans="1:10">
      <c r="A24" t="s">
        <v>56</v>
      </c>
      <c r="B24">
        <v>3</v>
      </c>
      <c r="C24" t="s">
        <v>31</v>
      </c>
      <c r="D24" s="2">
        <v>-14.143631</v>
      </c>
      <c r="E24" t="s">
        <v>32</v>
      </c>
      <c r="F24" s="2">
        <v>-14.143631</v>
      </c>
      <c r="G24" t="s">
        <v>7</v>
      </c>
      <c r="H24" t="s">
        <v>33</v>
      </c>
      <c r="I24">
        <f>-0.0000603664</f>
        <v>-6.03664e-5</v>
      </c>
      <c r="J24">
        <f t="shared" si="0"/>
        <v>-3.53590775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selection activeCell="G5" sqref="G5"/>
    </sheetView>
  </sheetViews>
  <sheetFormatPr defaultColWidth="9" defaultRowHeight="15.75" outlineLevelCol="6"/>
  <cols>
    <col min="1" max="1" width="16.375" customWidth="1"/>
    <col min="2" max="2" width="2.375" customWidth="1"/>
    <col min="3" max="3" width="11.5" customWidth="1"/>
    <col min="4" max="5" width="2.375" customWidth="1"/>
    <col min="6" max="6" width="11.5" customWidth="1"/>
    <col min="7" max="7" width="12.625"/>
  </cols>
  <sheetData>
    <row r="1" spans="1:7">
      <c r="A1" t="s">
        <v>57</v>
      </c>
      <c r="B1">
        <v>0</v>
      </c>
      <c r="C1">
        <v>64.7392709</v>
      </c>
      <c r="D1">
        <v>0</v>
      </c>
      <c r="E1">
        <v>0</v>
      </c>
      <c r="F1">
        <v>64.7392709</v>
      </c>
      <c r="G1">
        <f>C1*1000/6.022140857E+23*6242000000000000000/32</f>
        <v>0.0209696258021805</v>
      </c>
    </row>
    <row r="2" spans="1:7">
      <c r="A2" t="s">
        <v>58</v>
      </c>
      <c r="B2">
        <v>0</v>
      </c>
      <c r="C2">
        <v>65.1230977</v>
      </c>
      <c r="D2">
        <v>0</v>
      </c>
      <c r="E2">
        <v>0</v>
      </c>
      <c r="F2">
        <v>65.1230977</v>
      </c>
      <c r="G2">
        <f t="shared" ref="G2:G24" si="0">C2*1000/6.022140857E+23*6242000000000000000/32</f>
        <v>0.0210939507174438</v>
      </c>
    </row>
    <row r="3" spans="1:7">
      <c r="A3" t="s">
        <v>59</v>
      </c>
      <c r="B3">
        <v>0</v>
      </c>
      <c r="C3">
        <v>65.7098612</v>
      </c>
      <c r="D3">
        <v>0</v>
      </c>
      <c r="E3">
        <v>0</v>
      </c>
      <c r="F3">
        <v>65.7098612</v>
      </c>
      <c r="G3">
        <f t="shared" si="0"/>
        <v>0.0212840086352783</v>
      </c>
    </row>
    <row r="4" spans="1:7">
      <c r="A4" t="s">
        <v>60</v>
      </c>
      <c r="B4">
        <v>0</v>
      </c>
      <c r="C4">
        <v>65.6899503</v>
      </c>
      <c r="D4">
        <v>0</v>
      </c>
      <c r="E4">
        <v>0</v>
      </c>
      <c r="F4">
        <v>65.6899503</v>
      </c>
      <c r="G4">
        <f t="shared" si="0"/>
        <v>0.0212775593176295</v>
      </c>
    </row>
    <row r="5" spans="1:7">
      <c r="A5" t="s">
        <v>61</v>
      </c>
      <c r="B5">
        <v>0</v>
      </c>
      <c r="C5">
        <v>65.7649873</v>
      </c>
      <c r="D5">
        <v>0</v>
      </c>
      <c r="E5">
        <v>0</v>
      </c>
      <c r="F5">
        <v>72.8132429</v>
      </c>
      <c r="G5">
        <f t="shared" si="0"/>
        <v>0.0213018644695016</v>
      </c>
    </row>
    <row r="6" spans="1:7">
      <c r="A6" t="s">
        <v>62</v>
      </c>
      <c r="B6">
        <v>0</v>
      </c>
      <c r="C6">
        <v>65.8146289</v>
      </c>
      <c r="D6">
        <v>0</v>
      </c>
      <c r="E6">
        <v>0</v>
      </c>
      <c r="F6">
        <v>65.8146289</v>
      </c>
      <c r="G6">
        <f t="shared" si="0"/>
        <v>0.0213179438253818</v>
      </c>
    </row>
    <row r="7" spans="1:7">
      <c r="A7" t="s">
        <v>63</v>
      </c>
      <c r="B7">
        <v>0</v>
      </c>
      <c r="C7">
        <v>65.8802829</v>
      </c>
      <c r="D7">
        <v>0</v>
      </c>
      <c r="E7">
        <v>0</v>
      </c>
      <c r="F7">
        <v>65.8802829</v>
      </c>
      <c r="G7">
        <f t="shared" si="0"/>
        <v>0.0213392097400774</v>
      </c>
    </row>
    <row r="8" spans="1:7">
      <c r="A8" t="s">
        <v>64</v>
      </c>
      <c r="B8">
        <v>0</v>
      </c>
      <c r="C8">
        <v>72.8132429</v>
      </c>
      <c r="D8">
        <v>0</v>
      </c>
      <c r="E8">
        <v>0</v>
      </c>
      <c r="F8">
        <v>72.8132429</v>
      </c>
      <c r="G8">
        <f t="shared" si="0"/>
        <v>0.0235848571636644</v>
      </c>
    </row>
    <row r="9" spans="1:7">
      <c r="A9" t="s">
        <v>65</v>
      </c>
      <c r="B9">
        <v>0</v>
      </c>
      <c r="C9">
        <v>66.2587349</v>
      </c>
      <c r="D9">
        <v>0</v>
      </c>
      <c r="E9">
        <v>0</v>
      </c>
      <c r="F9">
        <v>66.2587349</v>
      </c>
      <c r="G9">
        <f t="shared" si="0"/>
        <v>0.0214617937098034</v>
      </c>
    </row>
    <row r="10" spans="1:7">
      <c r="A10" t="s">
        <v>66</v>
      </c>
      <c r="B10">
        <v>0</v>
      </c>
      <c r="C10">
        <v>66.3663481</v>
      </c>
      <c r="D10">
        <v>0</v>
      </c>
      <c r="E10">
        <v>0</v>
      </c>
      <c r="F10">
        <v>66.3663481</v>
      </c>
      <c r="G10">
        <f t="shared" si="0"/>
        <v>0.0214966505826721</v>
      </c>
    </row>
    <row r="11" spans="1:7">
      <c r="A11" t="s">
        <v>67</v>
      </c>
      <c r="B11">
        <v>0</v>
      </c>
      <c r="C11">
        <v>72.8132429</v>
      </c>
      <c r="D11">
        <v>0</v>
      </c>
      <c r="E11">
        <v>0</v>
      </c>
      <c r="F11">
        <v>72.8132429</v>
      </c>
      <c r="G11">
        <f t="shared" si="0"/>
        <v>0.0235848571636644</v>
      </c>
    </row>
    <row r="12" spans="1:7">
      <c r="A12" t="s">
        <v>68</v>
      </c>
      <c r="B12">
        <v>0</v>
      </c>
      <c r="C12">
        <v>72.8132429</v>
      </c>
      <c r="D12">
        <v>0</v>
      </c>
      <c r="E12">
        <v>0</v>
      </c>
      <c r="F12">
        <v>72.8132429</v>
      </c>
      <c r="G12">
        <f t="shared" si="0"/>
        <v>0.0235848571636644</v>
      </c>
    </row>
    <row r="13" spans="1:7">
      <c r="A13" t="s">
        <v>69</v>
      </c>
      <c r="B13">
        <v>0</v>
      </c>
      <c r="C13">
        <v>66.2587349</v>
      </c>
      <c r="D13">
        <v>0</v>
      </c>
      <c r="E13">
        <v>0</v>
      </c>
      <c r="F13">
        <v>66.2587349</v>
      </c>
      <c r="G13">
        <f t="shared" si="0"/>
        <v>0.0214617937098034</v>
      </c>
    </row>
    <row r="14" spans="1:7">
      <c r="A14" t="s">
        <v>70</v>
      </c>
      <c r="B14">
        <v>0</v>
      </c>
      <c r="C14">
        <v>66.3663481</v>
      </c>
      <c r="D14">
        <v>0</v>
      </c>
      <c r="E14">
        <v>0</v>
      </c>
      <c r="F14">
        <v>66.3663481</v>
      </c>
      <c r="G14">
        <f t="shared" si="0"/>
        <v>0.0214966505826721</v>
      </c>
    </row>
    <row r="15" spans="1:7">
      <c r="A15" t="s">
        <v>71</v>
      </c>
      <c r="B15">
        <v>0</v>
      </c>
      <c r="C15">
        <v>66.5061517</v>
      </c>
      <c r="D15">
        <v>0</v>
      </c>
      <c r="E15">
        <v>0</v>
      </c>
      <c r="F15">
        <v>66.5061517</v>
      </c>
      <c r="G15">
        <f t="shared" si="0"/>
        <v>0.0215419342124851</v>
      </c>
    </row>
    <row r="16" spans="1:7">
      <c r="A16" t="s">
        <v>72</v>
      </c>
      <c r="B16">
        <v>0</v>
      </c>
      <c r="C16">
        <v>66.6643361</v>
      </c>
      <c r="D16">
        <v>0</v>
      </c>
      <c r="E16">
        <v>0</v>
      </c>
      <c r="F16">
        <v>66.6643361</v>
      </c>
      <c r="G16">
        <f t="shared" si="0"/>
        <v>0.0215931715469442</v>
      </c>
    </row>
    <row r="17" spans="1:7">
      <c r="A17" t="s">
        <v>73</v>
      </c>
      <c r="B17">
        <v>0</v>
      </c>
      <c r="C17">
        <v>66.8469612</v>
      </c>
      <c r="D17">
        <v>0</v>
      </c>
      <c r="E17">
        <v>0</v>
      </c>
      <c r="F17">
        <v>66.8469612</v>
      </c>
      <c r="G17">
        <f t="shared" si="0"/>
        <v>0.0216523254415718</v>
      </c>
    </row>
    <row r="18" spans="1:7">
      <c r="A18" t="s">
        <v>74</v>
      </c>
      <c r="B18">
        <v>0</v>
      </c>
      <c r="C18">
        <v>66.8870315</v>
      </c>
      <c r="D18">
        <v>0</v>
      </c>
      <c r="E18">
        <v>0</v>
      </c>
      <c r="F18">
        <v>66.8870315</v>
      </c>
      <c r="G18">
        <f t="shared" si="0"/>
        <v>0.0216653045682302</v>
      </c>
    </row>
    <row r="19" spans="1:7">
      <c r="A19" t="s">
        <v>75</v>
      </c>
      <c r="B19">
        <v>0</v>
      </c>
      <c r="C19">
        <v>65.7001752</v>
      </c>
      <c r="D19">
        <v>0</v>
      </c>
      <c r="E19">
        <v>0</v>
      </c>
      <c r="F19">
        <v>65.7001752</v>
      </c>
      <c r="G19">
        <f t="shared" si="0"/>
        <v>0.021280871253706</v>
      </c>
    </row>
    <row r="20" spans="1:7">
      <c r="A20" t="s">
        <v>76</v>
      </c>
      <c r="B20">
        <v>0</v>
      </c>
      <c r="C20">
        <v>62.9240536</v>
      </c>
      <c r="D20">
        <v>0</v>
      </c>
      <c r="E20">
        <v>0</v>
      </c>
      <c r="F20">
        <v>62.9240536</v>
      </c>
      <c r="G20">
        <f t="shared" si="0"/>
        <v>0.0203816607694967</v>
      </c>
    </row>
    <row r="21" spans="1:7">
      <c r="A21" t="s">
        <v>77</v>
      </c>
      <c r="B21">
        <v>0</v>
      </c>
      <c r="C21">
        <v>57.9594963</v>
      </c>
      <c r="D21">
        <v>0</v>
      </c>
      <c r="E21">
        <v>0</v>
      </c>
      <c r="F21">
        <v>57.9594963</v>
      </c>
      <c r="G21">
        <f t="shared" si="0"/>
        <v>0.0187735964924786</v>
      </c>
    </row>
    <row r="22" spans="1:7">
      <c r="A22" t="s">
        <v>78</v>
      </c>
      <c r="B22">
        <v>0</v>
      </c>
      <c r="C22">
        <v>50.0209324</v>
      </c>
      <c r="D22">
        <v>0</v>
      </c>
      <c r="E22">
        <v>0</v>
      </c>
      <c r="F22">
        <v>50.0209324</v>
      </c>
      <c r="G22">
        <f t="shared" si="0"/>
        <v>0.0162022250192528</v>
      </c>
    </row>
    <row r="23" spans="1:7">
      <c r="A23" t="s">
        <v>79</v>
      </c>
      <c r="B23">
        <v>0</v>
      </c>
      <c r="C23">
        <v>49.6791241</v>
      </c>
      <c r="D23">
        <v>0</v>
      </c>
      <c r="E23">
        <v>0</v>
      </c>
      <c r="F23">
        <v>49.6791241</v>
      </c>
      <c r="G23">
        <f t="shared" si="0"/>
        <v>0.0160915102699602</v>
      </c>
    </row>
    <row r="24" spans="1:7">
      <c r="A24" t="s">
        <v>80</v>
      </c>
      <c r="B24">
        <v>0</v>
      </c>
      <c r="C24">
        <v>48.0262328</v>
      </c>
      <c r="D24">
        <v>0</v>
      </c>
      <c r="E24">
        <v>0</v>
      </c>
      <c r="F24">
        <v>48.0262328</v>
      </c>
      <c r="G24">
        <f t="shared" si="0"/>
        <v>0.0155561240728216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1" max="1" width="12.625"/>
    <col min="2" max="2" width="14" hidden="1" customWidth="1"/>
    <col min="3" max="3" width="2.875" hidden="1" customWidth="1"/>
    <col min="4" max="4" width="3.375" hidden="1" customWidth="1"/>
    <col min="5" max="6" width="11.5" hidden="1" customWidth="1"/>
    <col min="7" max="7" width="11.5" customWidth="1"/>
    <col min="8" max="8" width="9.375" customWidth="1"/>
    <col min="9" max="10" width="2.375" customWidth="1"/>
  </cols>
  <sheetData>
    <row r="1" spans="1:10">
      <c r="A1" s="1">
        <v>7.734603659</v>
      </c>
      <c r="B1" t="s">
        <v>81</v>
      </c>
      <c r="C1" t="s">
        <v>82</v>
      </c>
      <c r="D1" t="s">
        <v>83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84</v>
      </c>
      <c r="C2" t="s">
        <v>82</v>
      </c>
      <c r="D2" t="s">
        <v>83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85</v>
      </c>
      <c r="C3" t="s">
        <v>82</v>
      </c>
      <c r="D3" t="s">
        <v>83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86</v>
      </c>
      <c r="C4" t="s">
        <v>82</v>
      </c>
      <c r="D4" t="s">
        <v>83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87</v>
      </c>
      <c r="C5" t="s">
        <v>82</v>
      </c>
      <c r="D5" t="s">
        <v>83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88</v>
      </c>
      <c r="C6" t="s">
        <v>82</v>
      </c>
      <c r="D6" t="s">
        <v>83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89</v>
      </c>
      <c r="C7" t="s">
        <v>82</v>
      </c>
      <c r="D7" t="s">
        <v>83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90</v>
      </c>
      <c r="C8" t="s">
        <v>82</v>
      </c>
      <c r="D8" t="s">
        <v>83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91</v>
      </c>
      <c r="C9" t="s">
        <v>82</v>
      </c>
      <c r="D9" t="s">
        <v>83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92</v>
      </c>
      <c r="C10" t="s">
        <v>82</v>
      </c>
      <c r="D10" t="s">
        <v>83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93</v>
      </c>
      <c r="C11" t="s">
        <v>82</v>
      </c>
      <c r="D11" t="s">
        <v>83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94</v>
      </c>
      <c r="C12" t="s">
        <v>82</v>
      </c>
      <c r="D12" t="s">
        <v>83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95</v>
      </c>
      <c r="C13" t="s">
        <v>82</v>
      </c>
      <c r="D13" t="s">
        <v>83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96</v>
      </c>
      <c r="C14" t="s">
        <v>82</v>
      </c>
      <c r="D14" t="s">
        <v>83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97</v>
      </c>
      <c r="C15" t="s">
        <v>82</v>
      </c>
      <c r="D15" t="s">
        <v>83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98</v>
      </c>
      <c r="C16" t="s">
        <v>82</v>
      </c>
      <c r="D16" t="s">
        <v>83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99</v>
      </c>
      <c r="C17" t="s">
        <v>82</v>
      </c>
      <c r="D17" t="s">
        <v>83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100</v>
      </c>
      <c r="C18" t="s">
        <v>82</v>
      </c>
      <c r="D18" t="s">
        <v>83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101</v>
      </c>
      <c r="C19" t="s">
        <v>82</v>
      </c>
      <c r="D19" t="s">
        <v>83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102</v>
      </c>
      <c r="C20" t="s">
        <v>82</v>
      </c>
      <c r="D20" t="s">
        <v>83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103</v>
      </c>
      <c r="C21" t="s">
        <v>82</v>
      </c>
      <c r="D21" t="s">
        <v>83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104</v>
      </c>
      <c r="C22" t="s">
        <v>82</v>
      </c>
      <c r="D22" t="s">
        <v>83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105</v>
      </c>
      <c r="C23" t="s">
        <v>82</v>
      </c>
      <c r="D23" t="s">
        <v>83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106</v>
      </c>
      <c r="C24" t="s">
        <v>82</v>
      </c>
      <c r="D24" t="s">
        <v>83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data11</vt:lpstr>
      <vt:lpstr>data12</vt:lpstr>
      <vt:lpstr>Sheet1</vt:lpstr>
      <vt:lpstr>Sheet2</vt:lpstr>
      <vt:lpstr>phonopy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2016-08-28T08:44:42Z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