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960" yWindow="460" windowWidth="24640" windowHeight="15540" tabRatio="500" activeTab="2"/>
  </bookViews>
  <sheets>
    <sheet name="data11" sheetId="1" r:id="rId1"/>
    <sheet name="data12" sheetId="2" r:id="rId2"/>
    <sheet name="CCmd" sheetId="9" r:id="rId3"/>
    <sheet name="Sheet6" sheetId="11" r:id="rId4"/>
    <sheet name="Sheet7" sheetId="10" r:id="rId5"/>
    <sheet name="Sheet1" sheetId="3" r:id="rId6"/>
    <sheet name="Sheet2" sheetId="4" r:id="rId7"/>
    <sheet name="phonopy" sheetId="5" r:id="rId8"/>
    <sheet name="Sheet4" sheetId="6" r:id="rId9"/>
    <sheet name="Sheet5" sheetId="7" r:id="rId10"/>
    <sheet name="Sheet3" sheetId="8" r:id="rId11"/>
  </sheets>
  <definedNames>
    <definedName name="_99_optimized" localSheetId="4">Sheet7!$A$1:$J$15</definedName>
    <definedName name="_99_optimized_1" localSheetId="4">Sheet7!$L$1:$U$15</definedName>
    <definedName name="ExternalData_1" localSheetId="7">phonopy!$A$1:$F$24</definedName>
    <definedName name="ExternalData_1" localSheetId="5">Sheet1!$A$1:$I$24</definedName>
    <definedName name="ExternalData_1" localSheetId="6">Sheet2!$A$1:$I$24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2" localSheetId="10">Sheet3!$K$1:$O$30</definedName>
    <definedName name="ExternalData_2" localSheetId="8">Sheet4!$K$1:$S$24</definedName>
    <definedName name="ExternalData_3" localSheetId="10">Sheet3!$J$1:$O$30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" i="8" l="1"/>
  <c r="G24" i="8"/>
  <c r="P23" i="8"/>
  <c r="G23" i="8"/>
  <c r="P22" i="8"/>
  <c r="G22" i="8"/>
  <c r="P21" i="8"/>
  <c r="G21" i="8"/>
  <c r="P20" i="8"/>
  <c r="G20" i="8"/>
  <c r="P19" i="8"/>
  <c r="G19" i="8"/>
  <c r="P18" i="8"/>
  <c r="G18" i="8"/>
  <c r="P17" i="8"/>
  <c r="G17" i="8"/>
  <c r="P16" i="8"/>
  <c r="G16" i="8"/>
  <c r="P15" i="8"/>
  <c r="G15" i="8"/>
  <c r="P14" i="8"/>
  <c r="G14" i="8"/>
  <c r="P13" i="8"/>
  <c r="G13" i="8"/>
  <c r="P12" i="8"/>
  <c r="G12" i="8"/>
  <c r="P11" i="8"/>
  <c r="G11" i="8"/>
  <c r="P10" i="8"/>
  <c r="G10" i="8"/>
  <c r="P9" i="8"/>
  <c r="G9" i="8"/>
  <c r="P8" i="8"/>
  <c r="G8" i="8"/>
  <c r="P7" i="8"/>
  <c r="G7" i="8"/>
  <c r="P6" i="8"/>
  <c r="G6" i="8"/>
  <c r="P5" i="8"/>
  <c r="G5" i="8"/>
  <c r="P4" i="8"/>
  <c r="G4" i="8"/>
  <c r="P3" i="8"/>
  <c r="G3" i="8"/>
  <c r="P2" i="8"/>
  <c r="G2" i="8"/>
  <c r="P1" i="8"/>
  <c r="G1" i="8"/>
  <c r="J25" i="6"/>
  <c r="T24" i="6"/>
  <c r="J24" i="6"/>
  <c r="I24" i="6"/>
  <c r="T23" i="6"/>
  <c r="J23" i="6"/>
  <c r="I23" i="6"/>
  <c r="T22" i="6"/>
  <c r="J22" i="6"/>
  <c r="I22" i="6"/>
  <c r="T21" i="6"/>
  <c r="J21" i="6"/>
  <c r="I21" i="6"/>
  <c r="T20" i="6"/>
  <c r="J20" i="6"/>
  <c r="I20" i="6"/>
  <c r="T19" i="6"/>
  <c r="J19" i="6"/>
  <c r="I19" i="6"/>
  <c r="T18" i="6"/>
  <c r="J18" i="6"/>
  <c r="I18" i="6"/>
  <c r="T17" i="6"/>
  <c r="J17" i="6"/>
  <c r="I17" i="6"/>
  <c r="T16" i="6"/>
  <c r="J16" i="6"/>
  <c r="I16" i="6"/>
  <c r="T15" i="6"/>
  <c r="J15" i="6"/>
  <c r="I15" i="6"/>
  <c r="T14" i="6"/>
  <c r="J14" i="6"/>
  <c r="I14" i="6"/>
  <c r="T13" i="6"/>
  <c r="J13" i="6"/>
  <c r="I13" i="6"/>
  <c r="T12" i="6"/>
  <c r="J12" i="6"/>
  <c r="I12" i="6"/>
  <c r="T11" i="6"/>
  <c r="J11" i="6"/>
  <c r="I11" i="6"/>
  <c r="T10" i="6"/>
  <c r="J10" i="6"/>
  <c r="I10" i="6"/>
  <c r="T9" i="6"/>
  <c r="J9" i="6"/>
  <c r="I9" i="6"/>
  <c r="T8" i="6"/>
  <c r="J8" i="6"/>
  <c r="I8" i="6"/>
  <c r="T7" i="6"/>
  <c r="J7" i="6"/>
  <c r="I7" i="6"/>
  <c r="T6" i="6"/>
  <c r="J6" i="6"/>
  <c r="I6" i="6"/>
  <c r="T5" i="6"/>
  <c r="J5" i="6"/>
  <c r="I5" i="6"/>
  <c r="T4" i="6"/>
  <c r="J4" i="6"/>
  <c r="I4" i="6"/>
  <c r="T3" i="6"/>
  <c r="J3" i="6"/>
  <c r="I3" i="6"/>
  <c r="T2" i="6"/>
  <c r="J2" i="6"/>
  <c r="I2" i="6"/>
  <c r="T1" i="6"/>
  <c r="J1" i="6"/>
  <c r="I1" i="6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1" i="4"/>
  <c r="I1" i="4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C36" i="2"/>
  <c r="C35" i="2"/>
  <c r="H30" i="2"/>
  <c r="D30" i="2"/>
  <c r="H29" i="2"/>
  <c r="D29" i="2"/>
  <c r="H28" i="2"/>
  <c r="D28" i="2"/>
  <c r="H27" i="2"/>
  <c r="D27" i="2"/>
  <c r="H26" i="2"/>
  <c r="D26" i="2"/>
  <c r="M25" i="2"/>
  <c r="K25" i="2"/>
  <c r="H25" i="2"/>
  <c r="D25" i="2"/>
  <c r="M24" i="2"/>
  <c r="K24" i="2"/>
  <c r="H24" i="2"/>
  <c r="D24" i="2"/>
  <c r="M23" i="2"/>
  <c r="K23" i="2"/>
  <c r="H23" i="2"/>
  <c r="D23" i="2"/>
  <c r="M22" i="2"/>
  <c r="K22" i="2"/>
  <c r="H22" i="2"/>
  <c r="D22" i="2"/>
  <c r="M21" i="2"/>
  <c r="K21" i="2"/>
  <c r="H21" i="2"/>
  <c r="D21" i="2"/>
  <c r="M20" i="2"/>
  <c r="K20" i="2"/>
  <c r="H20" i="2"/>
  <c r="D20" i="2"/>
  <c r="M19" i="2"/>
  <c r="K19" i="2"/>
  <c r="H19" i="2"/>
  <c r="D19" i="2"/>
  <c r="M18" i="2"/>
  <c r="K18" i="2"/>
  <c r="H18" i="2"/>
  <c r="I18" i="2"/>
  <c r="D18" i="2"/>
  <c r="M17" i="2"/>
  <c r="K17" i="2"/>
  <c r="H17" i="2"/>
  <c r="I17" i="2"/>
  <c r="D17" i="2"/>
  <c r="M16" i="2"/>
  <c r="K16" i="2"/>
  <c r="H16" i="2"/>
  <c r="I16" i="2"/>
  <c r="D16" i="2"/>
  <c r="M15" i="2"/>
  <c r="K15" i="2"/>
  <c r="H15" i="2"/>
  <c r="I15" i="2"/>
  <c r="D15" i="2"/>
  <c r="M14" i="2"/>
  <c r="K14" i="2"/>
  <c r="H14" i="2"/>
  <c r="I14" i="2"/>
  <c r="D14" i="2"/>
  <c r="M13" i="2"/>
  <c r="H13" i="2"/>
  <c r="I13" i="2"/>
  <c r="D13" i="2"/>
  <c r="M12" i="2"/>
  <c r="H12" i="2"/>
  <c r="I12" i="2"/>
  <c r="D12" i="2"/>
  <c r="M11" i="2"/>
  <c r="H11" i="2"/>
  <c r="I11" i="2"/>
  <c r="D11" i="2"/>
  <c r="M10" i="2"/>
  <c r="H10" i="2"/>
  <c r="I10" i="2"/>
  <c r="D10" i="2"/>
  <c r="M9" i="2"/>
  <c r="K9" i="2"/>
  <c r="H9" i="2"/>
  <c r="I9" i="2"/>
  <c r="D9" i="2"/>
  <c r="M8" i="2"/>
  <c r="J8" i="2"/>
  <c r="H8" i="2"/>
  <c r="I8" i="2"/>
  <c r="D8" i="2"/>
  <c r="M7" i="2"/>
  <c r="H7" i="2"/>
  <c r="I7" i="2"/>
  <c r="D7" i="2"/>
  <c r="M6" i="2"/>
  <c r="H6" i="2"/>
  <c r="I6" i="2"/>
  <c r="D6" i="2"/>
  <c r="M5" i="2"/>
  <c r="H5" i="2"/>
  <c r="I5" i="2"/>
  <c r="D5" i="2"/>
  <c r="M4" i="2"/>
  <c r="H4" i="2"/>
  <c r="I4" i="2"/>
  <c r="D4" i="2"/>
  <c r="M3" i="2"/>
  <c r="D3" i="2"/>
  <c r="M2" i="2"/>
  <c r="D2" i="2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H17" i="1"/>
  <c r="J16" i="1"/>
  <c r="H16" i="1"/>
  <c r="D16" i="1"/>
  <c r="J15" i="1"/>
  <c r="D15" i="1"/>
  <c r="J14" i="1"/>
  <c r="D14" i="1"/>
  <c r="J13" i="1"/>
  <c r="D13" i="1"/>
  <c r="J12" i="1"/>
  <c r="D12" i="1"/>
  <c r="J11" i="1"/>
  <c r="H11" i="1"/>
  <c r="D11" i="1"/>
  <c r="J10" i="1"/>
  <c r="D10" i="1"/>
  <c r="J9" i="1"/>
  <c r="D9" i="1"/>
  <c r="J8" i="1"/>
  <c r="D8" i="1"/>
  <c r="J7" i="1"/>
  <c r="D7" i="1"/>
  <c r="J6" i="1"/>
  <c r="G6" i="1"/>
  <c r="D6" i="1"/>
  <c r="J5" i="1"/>
  <c r="J4" i="1"/>
  <c r="J3" i="1"/>
  <c r="D3" i="1"/>
  <c r="J2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refreshedVersion="0" background="1" saveData="1">
    <textPr fileType="mac" codePage="10000" sourceFile="/Users/yerong/Documents/William/MD-LJ/graphite/99-optimized.txt" delimited="0">
      <textFields count="10">
        <textField/>
        <textField position="6"/>
        <textField position="17"/>
        <textField position="20"/>
        <textField position="29"/>
        <textField position="48"/>
        <textField position="74"/>
        <textField position="86"/>
        <textField position="97"/>
        <textField position="108"/>
      </textFields>
    </textPr>
  </connection>
  <connection id="2" name="99-optimized1" type="6" refreshedVersion="0" background="1" saveData="1">
    <textPr fileType="mac" codePage="10000" sourceFile="/Users/yerong/Documents/William/MD-X6/graphite/99-optimized.txt" delimited="0">
      <textFields count="10">
        <textField/>
        <textField position="6"/>
        <textField position="17"/>
        <textField position="20"/>
        <textField position="29"/>
        <textField position="48"/>
        <textField position="74"/>
        <textField position="86"/>
        <textField position="96"/>
        <textField position="108"/>
      </textFields>
    </textPr>
  </connection>
  <connection id="3" name="tmp" type="6" refreshedVersion="2" background="1" saveData="1">
    <textPr sourceFile="F:\William\PV0c\tmp.txt" space="1" consecutive="1">
      <textFields>
        <textField/>
      </textFields>
    </textPr>
  </connection>
  <connection id="4" name="tmp1" type="6" refreshedVersion="2" background="1" saveData="1">
    <textPr sourceFile="F:\William\PBE3\tmp.txt" space="1" consecutive="1">
      <textFields>
        <textField/>
      </textFields>
    </textPr>
  </connection>
  <connection id="5" name="tmp2" type="6" refreshedVersion="2" background="1" saveData="1">
    <textPr sourceFile="F:\William\PV0c\tmp.txt" space="1" consecutive="1">
      <textFields>
        <textField/>
      </textFields>
    </textPr>
  </connection>
  <connection id="6" name="tmp300" type="6" refreshedVersion="2" background="1" saveData="1">
    <textPr sourceFile="F:\William\PBE3\tmp300.txt" space="1" consecutive="1">
      <textFields>
        <textField/>
      </textFields>
    </textPr>
  </connection>
  <connection id="7" name="tmpp" type="6" refreshedVersion="2" background="1" saveData="1">
    <textPr sourceFile="F:\William\PV0c\tmpp.txt" space="1" consecutive="1">
      <textFields>
        <textField/>
      </textFields>
    </textPr>
  </connection>
  <connection id="8" name="tmpp1" type="6" refreshedVersion="2" background="1" saveData="1">
    <textPr sourceFile="F:\William\PV0c\tmpp.txt" space="1" consecutive="1">
      <textFields>
        <textField/>
      </textFields>
    </textPr>
  </connection>
  <connection id="9" name="tmpt" type="6" refreshedVersion="2" background="1" saveData="1">
    <textPr sourceFile="F:\William\PV0c\tmpt.txt" space="1" consecutive="1">
      <textFields>
        <textField/>
      </textFields>
    </textPr>
  </connection>
  <connection id="10" name="tmpt1" type="6" refreshedVersion="2" background="1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<sst xmlns="http://schemas.openxmlformats.org/spreadsheetml/2006/main" count="764" uniqueCount="143">
  <si>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</si>
  <si>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</si>
  <si>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</si>
  <si>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</si>
  <si>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</si>
  <si>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</si>
  <si>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</si>
  <si>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</si>
  <si>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</si>
  <si>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</si>
  <si>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</si>
  <si>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</si>
  <si>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</si>
  <si>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</si>
  <si>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</si>
  <si>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</si>
  <si>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</si>
  <si>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</si>
  <si>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</si>
  <si>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</si>
  <si>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</si>
  <si>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</si>
  <si>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</si>
  <si>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</si>
  <si>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</si>
  <si>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</si>
  <si>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</si>
  <si>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</si>
  <si>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</si>
  <si>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</si>
  <si>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</si>
  <si>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</si>
  <si>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</si>
  <si>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</si>
  <si>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</si>
  <si>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ref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</si>
  <si>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</si>
  <si>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</si>
  <si>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</si>
  <si>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</si>
  <si>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</si>
  <si>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</si>
  <si>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</si>
  <si>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</si>
  <si>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</si>
  <si>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</si>
  <si>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</si>
  <si>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</si>
  <si>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</si>
  <si>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</si>
  <si>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</si>
  <si>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</si>
  <si>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</si>
  <si>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</si>
  <si>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</si>
  <si>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</si>
  <si>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</si>
  <si>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</si>
  <si>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</si>
  <si>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</si>
  <si>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</si>
  <si>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</si>
  <si>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</si>
  <si>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</si>
  <si>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</si>
  <si>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</si>
  <si>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</si>
  <si>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</si>
  <si>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</si>
  <si>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</si>
  <si>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</si>
  <si>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</si>
  <si>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</si>
  <si>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</si>
  <si>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</si>
  <si>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</si>
  <si>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</si>
  <si>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</si>
  <si>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</si>
  <si>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</si>
  <si>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</si>
  <si>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</si>
  <si>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</si>
  <si>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</si>
  <si>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</si>
  <si>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</si>
  <si>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</si>
  <si>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</si>
  <si>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</si>
  <si>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</si>
  <si>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</si>
  <si>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</si>
  <si>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</si>
  <si>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</si>
  <si>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</si>
  <si>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</si>
  <si>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</si>
  <si>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</si>
  <si>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</si>
  <si>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</si>
  <si>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</si>
  <si>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</si>
  <si>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</si>
  <si>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</si>
  <si>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</si>
  <si>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</si>
  <si>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</si>
  <si>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</si>
  <si>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</si>
  <si>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</si>
  <si>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</si>
  <si>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</si>
  <si>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</si>
  <si>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</si>
  <si>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</si>
  <si>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</si>
  <si>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</si>
  <si>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</si>
  <si>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</si>
  <si>
    <t>QM</t>
  </si>
  <si>
    <t>LJ</t>
  </si>
  <si>
    <t>X6S</t>
  </si>
  <si>
    <t>X6</t>
  </si>
  <si>
    <t>X6S-optimized</t>
  </si>
  <si>
    <t>Energy</t>
  </si>
  <si>
    <t>+CC-70959/</t>
  </si>
  <si>
    <t>-CC-ref/</t>
  </si>
  <si>
    <t>+CC-70296/</t>
  </si>
  <si>
    <t>+CC-69633/</t>
  </si>
  <si>
    <t>+CC-68970/</t>
  </si>
  <si>
    <t>+CC-68307/</t>
  </si>
  <si>
    <t>+CC-67643/</t>
  </si>
  <si>
    <t>+CC-66980/</t>
  </si>
  <si>
    <t>+CC-66317/</t>
  </si>
  <si>
    <t>+CC-65654/</t>
  </si>
  <si>
    <t>+CC-64991/</t>
  </si>
  <si>
    <t>+CC-64327/</t>
  </si>
  <si>
    <t>+CC-63664/</t>
  </si>
  <si>
    <t>+CC-63001/</t>
  </si>
  <si>
    <t>+CC-62338/</t>
  </si>
  <si>
    <t>+CC-61675/</t>
  </si>
  <si>
    <t>LJ-optimized</t>
  </si>
  <si>
    <t>X6-optimized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</si>
</sst>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9"/>
      <color indexed="81"/>
      <name val="宋体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1" fillId="0" borderId="0" xfId="0" applyFont="1"/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Sheet6!$A$1:$A$19</c:f>
              <c:numCache>
                <c:formatCode>General</c:formatCode>
                <c:ptCount val="19"/>
                <c:pt idx="0">
                  <c:v>3.7027</c:v>
                </c:pt>
                <c:pt idx="1">
                  <c:v>3.7127</c:v>
                </c:pt>
                <c:pt idx="2">
                  <c:v>3.7227</c:v>
                </c:pt>
                <c:pt idx="3">
                  <c:v>3.7327</c:v>
                </c:pt>
                <c:pt idx="4">
                  <c:v>3.7427</c:v>
                </c:pt>
                <c:pt idx="5">
                  <c:v>3.7527</c:v>
                </c:pt>
                <c:pt idx="6">
                  <c:v>3.7627</c:v>
                </c:pt>
                <c:pt idx="7">
                  <c:v>3.7727</c:v>
                </c:pt>
                <c:pt idx="8">
                  <c:v>3.7827</c:v>
                </c:pt>
                <c:pt idx="9">
                  <c:v>3.7927</c:v>
                </c:pt>
                <c:pt idx="10">
                  <c:v>3.8027</c:v>
                </c:pt>
                <c:pt idx="11">
                  <c:v>3.8127</c:v>
                </c:pt>
                <c:pt idx="13">
                  <c:v>3.9127</c:v>
                </c:pt>
                <c:pt idx="14">
                  <c:v>3.9627</c:v>
                </c:pt>
                <c:pt idx="15">
                  <c:v>4.0527</c:v>
                </c:pt>
                <c:pt idx="16">
                  <c:v>4.1027</c:v>
                </c:pt>
                <c:pt idx="17">
                  <c:v>4.1127</c:v>
                </c:pt>
                <c:pt idx="18">
                  <c:v>4.2127</c:v>
                </c:pt>
              </c:numCache>
            </c:numRef>
          </c:xVal>
          <c:yVal>
            <c:numRef>
              <c:f>Sheet6!$B$1:$B$19</c:f>
              <c:numCache>
                <c:formatCode>General</c:formatCode>
                <c:ptCount val="19"/>
                <c:pt idx="0">
                  <c:v>-0.4074</c:v>
                </c:pt>
                <c:pt idx="1">
                  <c:v>-0.4119</c:v>
                </c:pt>
                <c:pt idx="2">
                  <c:v>-0.4164</c:v>
                </c:pt>
                <c:pt idx="3">
                  <c:v>-0.4207</c:v>
                </c:pt>
                <c:pt idx="4">
                  <c:v>-0.425</c:v>
                </c:pt>
                <c:pt idx="5">
                  <c:v>-0.4291</c:v>
                </c:pt>
                <c:pt idx="6">
                  <c:v>-0.4332</c:v>
                </c:pt>
                <c:pt idx="7">
                  <c:v>-0.4371</c:v>
                </c:pt>
                <c:pt idx="8">
                  <c:v>-0.4409</c:v>
                </c:pt>
                <c:pt idx="9">
                  <c:v>-0.4447</c:v>
                </c:pt>
                <c:pt idx="10">
                  <c:v>-0.4482</c:v>
                </c:pt>
                <c:pt idx="11">
                  <c:v>-0.4517</c:v>
                </c:pt>
                <c:pt idx="13">
                  <c:v>-0.4768</c:v>
                </c:pt>
                <c:pt idx="14">
                  <c:v>-0.4813</c:v>
                </c:pt>
                <c:pt idx="15">
                  <c:v>-0.4702</c:v>
                </c:pt>
                <c:pt idx="16">
                  <c:v>-0.4506</c:v>
                </c:pt>
                <c:pt idx="17">
                  <c:v>-0.4453</c:v>
                </c:pt>
                <c:pt idx="18">
                  <c:v>-0.3622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19328"/>
        <c:axId val="2143920400"/>
      </c:scatterChart>
      <c:valAx>
        <c:axId val="21439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20400"/>
        <c:crosses val="autoZero"/>
        <c:crossBetween val="midCat"/>
      </c:valAx>
      <c:valAx>
        <c:axId val="21439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31984"/>
        <c:axId val="2080528592"/>
      </c:scatterChart>
      <c:valAx>
        <c:axId val="2080531984"/>
        <c:scaling>
          <c:orientation val="minMax"/>
          <c:max val="9.0"/>
          <c:min val="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28592"/>
        <c:crosses val="autoZero"/>
        <c:crossBetween val="midCat"/>
      </c:valAx>
      <c:valAx>
        <c:axId val="2080528592"/>
        <c:scaling>
          <c:orientation val="minMax"/>
          <c:max val="100.0"/>
          <c:min val="-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94912"/>
        <c:axId val="2144198272"/>
      </c:scatterChart>
      <c:valAx>
        <c:axId val="2144194912"/>
        <c:scaling>
          <c:orientation val="minMax"/>
          <c:max val="7.0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98272"/>
        <c:crosses val="autoZero"/>
        <c:crossBetween val="midCat"/>
        <c:majorUnit val="0.05"/>
      </c:valAx>
      <c:valAx>
        <c:axId val="2144198272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9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0</xdr:rowOff>
    </xdr:from>
    <xdr:to>
      <xdr:col>12</xdr:col>
      <xdr:colOff>241300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9-optimized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99-optimized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3" connectionId="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comments" Target="../comments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zoomScale="115" zoomScaleNormal="115" zoomScalePageLayoutView="115" workbookViewId="0">
      <selection activeCell="J16" sqref="J16"/>
    </sheetView>
  </sheetViews>
  <sheetFormatPr baseColWidth="10" defaultColWidth="9" defaultRowHeight="16" x14ac:dyDescent="0.2"/>
  <cols>
    <col min="2" max="2" width="19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B2">
        <v>7.7346036593063001</v>
      </c>
      <c r="C2">
        <v>-9.2997407499999998</v>
      </c>
      <c r="D2" s="1">
        <f t="shared" ref="D2:D6" si="0">C2+E2</f>
        <v>-9.278771124197819</v>
      </c>
      <c r="E2" s="1">
        <v>2.0969625802180501E-2</v>
      </c>
      <c r="I2">
        <v>1.07</v>
      </c>
      <c r="J2">
        <f>6.72574231244026*I2</f>
        <v>7.1965442743110781</v>
      </c>
    </row>
    <row r="3" spans="1:10" x14ac:dyDescent="0.2">
      <c r="B3">
        <v>7.3983165436842899</v>
      </c>
      <c r="C3">
        <v>-9.3032710000000005</v>
      </c>
      <c r="D3" s="1">
        <f t="shared" si="0"/>
        <v>-9.2821770492825575</v>
      </c>
      <c r="E3" s="1">
        <v>2.1093950717443799E-2</v>
      </c>
      <c r="I3">
        <v>1.06</v>
      </c>
      <c r="J3">
        <f>6.72574231244026*I3</f>
        <v>7.1292868511866754</v>
      </c>
    </row>
    <row r="4" spans="1:10" x14ac:dyDescent="0.2">
      <c r="A4" t="s">
        <v>4</v>
      </c>
      <c r="B4">
        <v>7.1965442743110799</v>
      </c>
      <c r="I4">
        <v>1.05</v>
      </c>
      <c r="J4">
        <f>6.72574231244026*I4</f>
        <v>7.0620294280622726</v>
      </c>
    </row>
    <row r="5" spans="1:10" x14ac:dyDescent="0.2">
      <c r="A5" t="s">
        <v>5</v>
      </c>
      <c r="B5">
        <v>7.1292868511866798</v>
      </c>
      <c r="I5">
        <v>1.04</v>
      </c>
      <c r="J5">
        <f t="shared" ref="J5:J16" si="1">6.72574231244026*I5</f>
        <v>6.9947720049378708</v>
      </c>
    </row>
    <row r="6" spans="1:10" x14ac:dyDescent="0.2">
      <c r="A6" t="s">
        <v>6</v>
      </c>
      <c r="B6">
        <v>7.06202942806227</v>
      </c>
      <c r="C6">
        <v>-9.3052980000000005</v>
      </c>
      <c r="D6" s="1">
        <f t="shared" si="0"/>
        <v>-9.2840139913647217</v>
      </c>
      <c r="E6" s="1">
        <v>2.1284008635278299E-2</v>
      </c>
      <c r="G6">
        <f>6.72574231244026*2</f>
        <v>13.45148462488052</v>
      </c>
      <c r="I6">
        <v>1.03</v>
      </c>
      <c r="J6">
        <f t="shared" si="1"/>
        <v>6.927514581813468</v>
      </c>
    </row>
    <row r="7" spans="1:10" x14ac:dyDescent="0.2">
      <c r="A7" t="s">
        <v>7</v>
      </c>
      <c r="B7">
        <v>6.9947720049378699</v>
      </c>
      <c r="C7">
        <v>-9.3054182500000007</v>
      </c>
      <c r="D7" s="1">
        <f t="shared" ref="D7:D16" si="2">C7+E7</f>
        <v>-9.2841406906823707</v>
      </c>
      <c r="E7" s="1">
        <v>2.1277559317629501E-2</v>
      </c>
      <c r="I7">
        <v>1.02</v>
      </c>
      <c r="J7">
        <f t="shared" si="1"/>
        <v>6.8602571586890653</v>
      </c>
    </row>
    <row r="8" spans="1:10" x14ac:dyDescent="0.2">
      <c r="A8" t="s">
        <v>8</v>
      </c>
      <c r="B8">
        <v>6.9275145818134698</v>
      </c>
      <c r="C8">
        <v>-9.3054159999999992</v>
      </c>
      <c r="D8" s="1">
        <f t="shared" si="2"/>
        <v>-9.2841141355304977</v>
      </c>
      <c r="E8">
        <v>2.1301864469501601E-2</v>
      </c>
      <c r="I8">
        <v>1.01</v>
      </c>
      <c r="J8">
        <f t="shared" si="1"/>
        <v>6.7929997355646625</v>
      </c>
    </row>
    <row r="9" spans="1:10" x14ac:dyDescent="0.2">
      <c r="A9" t="s">
        <v>9</v>
      </c>
      <c r="B9">
        <v>6.8602571586890697</v>
      </c>
      <c r="C9">
        <v>-9.3052580000000003</v>
      </c>
      <c r="D9" s="1">
        <f t="shared" si="2"/>
        <v>-9.2839400561746181</v>
      </c>
      <c r="E9" s="1">
        <v>2.13179438253818E-2</v>
      </c>
      <c r="I9">
        <v>1</v>
      </c>
      <c r="J9">
        <f t="shared" si="1"/>
        <v>6.7257423124402598</v>
      </c>
    </row>
    <row r="10" spans="1:10" x14ac:dyDescent="0.2">
      <c r="A10" t="s">
        <v>10</v>
      </c>
      <c r="B10">
        <v>6.7929997355646599</v>
      </c>
      <c r="C10">
        <v>-9.3049437499999996</v>
      </c>
      <c r="D10" s="1">
        <f t="shared" si="2"/>
        <v>-9.2836045402599225</v>
      </c>
      <c r="E10">
        <v>2.13392097400774E-2</v>
      </c>
      <c r="I10">
        <v>0.99</v>
      </c>
      <c r="J10">
        <f t="shared" si="1"/>
        <v>6.658484889315857</v>
      </c>
    </row>
    <row r="11" spans="1:10" x14ac:dyDescent="0.2">
      <c r="A11" t="s">
        <v>11</v>
      </c>
      <c r="B11">
        <v>6.7257423124402598</v>
      </c>
      <c r="C11">
        <v>-9.3044357499999997</v>
      </c>
      <c r="D11" s="1">
        <f t="shared" si="2"/>
        <v>-9.2808508928363356</v>
      </c>
      <c r="E11" s="1">
        <v>2.3584857163664399E-2</v>
      </c>
      <c r="G11">
        <v>1</v>
      </c>
      <c r="H11">
        <f>6.72574231244026*G11</f>
        <v>6.7257423124402598</v>
      </c>
      <c r="I11">
        <v>0.98</v>
      </c>
      <c r="J11">
        <f t="shared" si="1"/>
        <v>6.5912274661914543</v>
      </c>
    </row>
    <row r="12" spans="1:10" x14ac:dyDescent="0.2">
      <c r="A12" t="s">
        <v>12</v>
      </c>
      <c r="B12">
        <v>6.6584848893158597</v>
      </c>
      <c r="C12">
        <v>-9.3037109999999998</v>
      </c>
      <c r="D12" s="1">
        <f t="shared" si="2"/>
        <v>-9.3037109999999998</v>
      </c>
      <c r="E12" s="1">
        <v>0</v>
      </c>
      <c r="I12">
        <v>0.97</v>
      </c>
      <c r="J12">
        <f t="shared" si="1"/>
        <v>6.5239700430670515</v>
      </c>
    </row>
    <row r="13" spans="1:10" x14ac:dyDescent="0.2">
      <c r="A13" t="s">
        <v>13</v>
      </c>
      <c r="B13">
        <v>6.5912274661914498</v>
      </c>
      <c r="C13">
        <v>-9.3027444999999993</v>
      </c>
      <c r="D13" s="1">
        <f t="shared" si="2"/>
        <v>-9.3027444999999993</v>
      </c>
      <c r="E13" s="1">
        <v>0</v>
      </c>
      <c r="I13">
        <v>0.96</v>
      </c>
      <c r="J13">
        <f t="shared" si="1"/>
        <v>6.4567126199426488</v>
      </c>
    </row>
    <row r="14" spans="1:10" x14ac:dyDescent="0.2">
      <c r="A14" t="s">
        <v>14</v>
      </c>
      <c r="B14">
        <v>6.5239700430670498</v>
      </c>
      <c r="C14">
        <v>-9.3014967500000001</v>
      </c>
      <c r="D14" s="1">
        <f t="shared" si="2"/>
        <v>-9.3014967500000001</v>
      </c>
      <c r="E14" s="1">
        <v>0</v>
      </c>
      <c r="I14">
        <v>0.95</v>
      </c>
      <c r="J14">
        <f t="shared" si="1"/>
        <v>6.3894551968182469</v>
      </c>
    </row>
    <row r="15" spans="1:10" x14ac:dyDescent="0.2">
      <c r="A15" t="s">
        <v>15</v>
      </c>
      <c r="B15">
        <v>6.4567126199426497</v>
      </c>
      <c r="C15">
        <v>-9.2999317500000007</v>
      </c>
      <c r="D15" s="1">
        <f t="shared" si="2"/>
        <v>-9.2999317500000007</v>
      </c>
      <c r="E15" s="1">
        <v>0</v>
      </c>
      <c r="I15">
        <v>0.94</v>
      </c>
      <c r="J15">
        <f t="shared" si="1"/>
        <v>6.3221977736938442</v>
      </c>
    </row>
    <row r="16" spans="1:10" x14ac:dyDescent="0.2">
      <c r="A16" t="s">
        <v>16</v>
      </c>
      <c r="B16">
        <v>6.3894551968182496</v>
      </c>
      <c r="C16">
        <v>-9.2980064999999996</v>
      </c>
      <c r="D16" s="1">
        <f t="shared" si="2"/>
        <v>-9.2765447062901956</v>
      </c>
      <c r="E16" s="1">
        <v>2.14617937098034E-2</v>
      </c>
      <c r="G16">
        <v>0.95</v>
      </c>
      <c r="H16">
        <f t="shared" ref="H16:H27" si="3">6.72574231244026*G16</f>
        <v>6.3894551968182469</v>
      </c>
      <c r="I16">
        <v>0.93</v>
      </c>
      <c r="J16">
        <f t="shared" si="1"/>
        <v>6.2549403505694423</v>
      </c>
    </row>
    <row r="17" spans="1:8" x14ac:dyDescent="0.2">
      <c r="A17" t="s">
        <v>17</v>
      </c>
      <c r="B17">
        <v>6.3221977736938397</v>
      </c>
      <c r="G17">
        <v>0.9</v>
      </c>
      <c r="H17">
        <f t="shared" si="3"/>
        <v>6.0531680811962341</v>
      </c>
    </row>
    <row r="18" spans="1:8" x14ac:dyDescent="0.2">
      <c r="A18" t="s">
        <v>18</v>
      </c>
      <c r="B18">
        <v>6.2549403505694396</v>
      </c>
      <c r="G18">
        <v>0.85</v>
      </c>
      <c r="H18">
        <f t="shared" si="3"/>
        <v>5.7168809655742203</v>
      </c>
    </row>
    <row r="19" spans="1:8" x14ac:dyDescent="0.2">
      <c r="A19" t="s">
        <v>19</v>
      </c>
      <c r="B19" s="1">
        <v>6.0531680809999902</v>
      </c>
      <c r="C19">
        <v>-9.2813119999999998</v>
      </c>
      <c r="D19" s="1">
        <f t="shared" ref="D19:D29" si="4">C19+E19</f>
        <v>-9.2598153494173285</v>
      </c>
      <c r="E19" s="1">
        <v>2.1496650582672101E-2</v>
      </c>
      <c r="G19">
        <v>0.8</v>
      </c>
      <c r="H19">
        <f t="shared" si="3"/>
        <v>5.3805938499522084</v>
      </c>
    </row>
    <row r="20" spans="1:8" x14ac:dyDescent="0.2">
      <c r="A20" t="s">
        <v>20</v>
      </c>
      <c r="B20" s="1">
        <v>5.71688096599999</v>
      </c>
      <c r="C20">
        <v>-9.2469977500000002</v>
      </c>
      <c r="D20" s="1">
        <f t="shared" si="4"/>
        <v>-9.2254558157875159</v>
      </c>
      <c r="E20" s="1">
        <v>2.1541934212485101E-2</v>
      </c>
      <c r="G20">
        <v>0.75</v>
      </c>
      <c r="H20">
        <f t="shared" si="3"/>
        <v>5.0443067343301946</v>
      </c>
    </row>
    <row r="21" spans="1:8" x14ac:dyDescent="0.2">
      <c r="A21" t="s">
        <v>21</v>
      </c>
      <c r="B21" s="1">
        <v>5.3805938500000003</v>
      </c>
      <c r="C21">
        <v>-9.1842557500000002</v>
      </c>
      <c r="D21" s="1">
        <f t="shared" si="4"/>
        <v>-9.1626625784530553</v>
      </c>
      <c r="E21" s="1">
        <v>2.15931715469442E-2</v>
      </c>
      <c r="G21">
        <v>0.7</v>
      </c>
      <c r="H21">
        <f t="shared" si="3"/>
        <v>4.7080196187081818</v>
      </c>
    </row>
    <row r="22" spans="1:8" x14ac:dyDescent="0.2">
      <c r="A22" t="s">
        <v>22</v>
      </c>
      <c r="B22" s="1">
        <v>5.0443067340000001</v>
      </c>
      <c r="C22">
        <v>-9.0765572500000005</v>
      </c>
      <c r="D22" s="1">
        <f t="shared" si="4"/>
        <v>-9.0549049245584285</v>
      </c>
      <c r="E22" s="1">
        <v>2.16523254415718E-2</v>
      </c>
      <c r="G22">
        <v>0.65</v>
      </c>
      <c r="H22">
        <f t="shared" si="3"/>
        <v>4.3717325030861689</v>
      </c>
    </row>
    <row r="23" spans="1:8" x14ac:dyDescent="0.2">
      <c r="A23" t="s">
        <v>23</v>
      </c>
      <c r="B23" s="1">
        <v>4.7080196189999901</v>
      </c>
      <c r="C23">
        <v>-8.8967617499999996</v>
      </c>
      <c r="D23" s="1">
        <f t="shared" si="4"/>
        <v>-8.8750964454317689</v>
      </c>
      <c r="E23" s="1">
        <v>2.1665304568230199E-2</v>
      </c>
      <c r="G23">
        <v>0.6</v>
      </c>
      <c r="H23">
        <f t="shared" si="3"/>
        <v>4.035445387464156</v>
      </c>
    </row>
    <row r="24" spans="1:8" x14ac:dyDescent="0.2">
      <c r="A24" t="s">
        <v>24</v>
      </c>
      <c r="B24" s="1">
        <v>4.3717325029999898</v>
      </c>
      <c r="C24">
        <v>-8.6109720000000003</v>
      </c>
      <c r="D24" s="1">
        <f t="shared" si="4"/>
        <v>-8.5896911287462938</v>
      </c>
      <c r="E24" s="1">
        <v>2.1280871253706E-2</v>
      </c>
      <c r="G24">
        <v>0.55000000000000004</v>
      </c>
      <c r="H24">
        <f t="shared" si="3"/>
        <v>3.6991582718421432</v>
      </c>
    </row>
    <row r="25" spans="1:8" x14ac:dyDescent="0.2">
      <c r="A25" t="s">
        <v>25</v>
      </c>
      <c r="B25" s="1">
        <v>4.0354453870000002</v>
      </c>
      <c r="C25">
        <v>-8.1848039999999997</v>
      </c>
      <c r="D25" s="1">
        <f t="shared" si="4"/>
        <v>-8.1644223392305033</v>
      </c>
      <c r="E25" s="1">
        <v>2.0381660769496698E-2</v>
      </c>
      <c r="G25">
        <v>0.5</v>
      </c>
      <c r="H25">
        <f t="shared" si="3"/>
        <v>3.3628711562201299</v>
      </c>
    </row>
    <row r="26" spans="1:8" x14ac:dyDescent="0.2">
      <c r="A26" t="s">
        <v>26</v>
      </c>
      <c r="B26" s="1">
        <v>3.6991582710000102</v>
      </c>
      <c r="C26">
        <v>-7.5612320000000004</v>
      </c>
      <c r="D26" s="1">
        <f t="shared" si="4"/>
        <v>-7.5424584035075215</v>
      </c>
      <c r="E26" s="1">
        <v>1.87735964924786E-2</v>
      </c>
      <c r="G26">
        <v>0.45</v>
      </c>
      <c r="H26">
        <f t="shared" si="3"/>
        <v>3.026584040598117</v>
      </c>
    </row>
    <row r="27" spans="1:8" x14ac:dyDescent="0.2">
      <c r="A27" t="s">
        <v>27</v>
      </c>
      <c r="B27" s="1">
        <v>3.3628711550000201</v>
      </c>
      <c r="C27">
        <v>-6.6218254999999999</v>
      </c>
      <c r="D27" s="1">
        <f t="shared" si="4"/>
        <v>-6.6056232749807471</v>
      </c>
      <c r="E27" s="1">
        <v>1.6202225019252801E-2</v>
      </c>
      <c r="G27">
        <v>0.39999999999999902</v>
      </c>
      <c r="H27">
        <f t="shared" si="3"/>
        <v>2.6902969249760975</v>
      </c>
    </row>
    <row r="28" spans="1:8" x14ac:dyDescent="0.2">
      <c r="A28" t="s">
        <v>28</v>
      </c>
      <c r="B28" s="1">
        <v>3.02658403900003</v>
      </c>
      <c r="C28">
        <v>-5.380071</v>
      </c>
      <c r="D28" s="1">
        <f t="shared" si="4"/>
        <v>-5.3639794897300401</v>
      </c>
      <c r="E28" s="1">
        <v>1.60915102699602E-2</v>
      </c>
    </row>
    <row r="29" spans="1:8" x14ac:dyDescent="0.2">
      <c r="A29" t="s">
        <v>29</v>
      </c>
      <c r="B29" s="1">
        <v>2.69029692300004</v>
      </c>
      <c r="C29">
        <v>-3.6548609999999999</v>
      </c>
      <c r="D29" s="1">
        <f t="shared" si="4"/>
        <v>-3.6393048759271784</v>
      </c>
      <c r="E29" s="1">
        <v>1.55561240728216E-2</v>
      </c>
    </row>
    <row r="31" spans="1:8" x14ac:dyDescent="0.2">
      <c r="B31" s="1">
        <v>6.0531680809999902</v>
      </c>
      <c r="C31">
        <v>-9.2813119999999998</v>
      </c>
      <c r="D31" s="1">
        <f t="shared" ref="D31:D41" si="5">C31+E31</f>
        <v>-9.2598153494173285</v>
      </c>
      <c r="E31" s="1">
        <v>2.1496650582672101E-2</v>
      </c>
    </row>
    <row r="32" spans="1:8" x14ac:dyDescent="0.2">
      <c r="B32" s="1">
        <v>5.71688096599999</v>
      </c>
      <c r="C32">
        <v>-9.2469977500000002</v>
      </c>
      <c r="D32" s="1">
        <f t="shared" si="5"/>
        <v>-9.2254558157875159</v>
      </c>
      <c r="E32" s="1">
        <v>2.1541934212485101E-2</v>
      </c>
    </row>
    <row r="33" spans="2:5" x14ac:dyDescent="0.2">
      <c r="B33" s="1">
        <v>5.3805938500000003</v>
      </c>
      <c r="C33">
        <v>-9.1842557500000002</v>
      </c>
      <c r="D33" s="1">
        <f t="shared" si="5"/>
        <v>-9.1626625784530553</v>
      </c>
      <c r="E33" s="1">
        <v>2.15931715469442E-2</v>
      </c>
    </row>
    <row r="34" spans="2:5" x14ac:dyDescent="0.2">
      <c r="B34" s="1">
        <v>5.0443067340000001</v>
      </c>
      <c r="C34">
        <v>-9.0765572500000005</v>
      </c>
      <c r="D34" s="1">
        <f t="shared" si="5"/>
        <v>-9.0549049245584285</v>
      </c>
      <c r="E34" s="1">
        <v>2.16523254415718E-2</v>
      </c>
    </row>
    <row r="35" spans="2:5" x14ac:dyDescent="0.2">
      <c r="B35" s="1">
        <v>4.7080196189999901</v>
      </c>
      <c r="C35">
        <v>-8.8967617499999996</v>
      </c>
      <c r="D35" s="1">
        <f t="shared" si="5"/>
        <v>-8.8750964454317689</v>
      </c>
      <c r="E35" s="1">
        <v>2.1665304568230199E-2</v>
      </c>
    </row>
    <row r="36" spans="2:5" x14ac:dyDescent="0.2">
      <c r="B36" s="1">
        <v>4.3717325029999898</v>
      </c>
      <c r="C36">
        <v>-8.6109720000000003</v>
      </c>
      <c r="D36" s="1">
        <f t="shared" si="5"/>
        <v>-8.5896911287462938</v>
      </c>
      <c r="E36" s="1">
        <v>2.1280871253706E-2</v>
      </c>
    </row>
    <row r="37" spans="2:5" x14ac:dyDescent="0.2">
      <c r="B37" s="1">
        <v>4.0354453870000002</v>
      </c>
      <c r="C37">
        <v>-8.1848039999999997</v>
      </c>
      <c r="D37" s="1">
        <f t="shared" si="5"/>
        <v>-8.1644223392305033</v>
      </c>
      <c r="E37" s="1">
        <v>2.0381660769496698E-2</v>
      </c>
    </row>
    <row r="38" spans="2:5" x14ac:dyDescent="0.2">
      <c r="B38" s="1">
        <v>3.6991582710000102</v>
      </c>
      <c r="C38">
        <v>-7.5612320000000004</v>
      </c>
      <c r="D38" s="1">
        <f t="shared" si="5"/>
        <v>-7.5424584035075215</v>
      </c>
      <c r="E38" s="1">
        <v>1.87735964924786E-2</v>
      </c>
    </row>
    <row r="39" spans="2:5" x14ac:dyDescent="0.2">
      <c r="B39" s="1">
        <v>3.3628711550000201</v>
      </c>
      <c r="C39">
        <v>-6.6218254999999999</v>
      </c>
      <c r="D39" s="1">
        <f t="shared" si="5"/>
        <v>-6.6056232749807471</v>
      </c>
      <c r="E39" s="1">
        <v>1.6202225019252801E-2</v>
      </c>
    </row>
    <row r="40" spans="2:5" x14ac:dyDescent="0.2">
      <c r="B40" s="1">
        <v>3.02658403900003</v>
      </c>
      <c r="C40">
        <v>-5.380071</v>
      </c>
      <c r="D40" s="1">
        <f t="shared" si="5"/>
        <v>-5.3639794897300401</v>
      </c>
      <c r="E40" s="1">
        <v>1.60915102699602E-2</v>
      </c>
    </row>
    <row r="41" spans="2:5" x14ac:dyDescent="0.2">
      <c r="B41" s="1">
        <v>2.69029692300004</v>
      </c>
      <c r="C41">
        <v>-3.6548609999999999</v>
      </c>
      <c r="D41" s="1">
        <f t="shared" si="5"/>
        <v>-3.6393048759271784</v>
      </c>
      <c r="E41" s="1">
        <v>1.55561240728216E-2</v>
      </c>
    </row>
  </sheetData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0" zoomScaleNormal="110" zoomScalePageLayoutView="110" workbookViewId="0">
      <selection activeCell="A13" sqref="A1:G13"/>
    </sheetView>
  </sheetViews>
  <sheetFormatPr baseColWidth="10" defaultColWidth="9" defaultRowHeight="16" x14ac:dyDescent="0.2"/>
  <cols>
    <col min="2" max="2" width="14" hidden="1" customWidth="1"/>
    <col min="3" max="3" width="2.83203125" hidden="1" customWidth="1"/>
    <col min="4" max="4" width="3.33203125" hidden="1" customWidth="1"/>
    <col min="5" max="6" width="11.5" hidden="1" customWidth="1"/>
    <col min="7" max="7" width="11.5" customWidth="1"/>
    <col min="8" max="8" width="9.33203125" customWidth="1"/>
    <col min="9" max="10" width="2.33203125" customWidth="1"/>
  </cols>
  <sheetData>
    <row r="1" spans="1:10" x14ac:dyDescent="0.2">
      <c r="A1" s="1">
        <v>7.7346036590000002</v>
      </c>
      <c r="B1" t="s">
        <v>87</v>
      </c>
      <c r="C1" t="s">
        <v>88</v>
      </c>
      <c r="D1" t="s">
        <v>89</v>
      </c>
      <c r="E1">
        <v>-2.7081400000000002</v>
      </c>
      <c r="F1">
        <v>-2.38469</v>
      </c>
      <c r="G1">
        <v>-17.479800000000001</v>
      </c>
      <c r="H1">
        <v>0.28011999999999998</v>
      </c>
      <c r="I1">
        <v>0</v>
      </c>
      <c r="J1">
        <v>0</v>
      </c>
    </row>
    <row r="2" spans="1:10" x14ac:dyDescent="0.2">
      <c r="A2" s="1">
        <v>7.3983165440000001</v>
      </c>
      <c r="B2" t="s">
        <v>90</v>
      </c>
      <c r="C2" t="s">
        <v>88</v>
      </c>
      <c r="D2" t="s">
        <v>89</v>
      </c>
      <c r="E2">
        <v>-3.4020199999999998</v>
      </c>
      <c r="F2">
        <v>-3.1811799999999999</v>
      </c>
      <c r="G2">
        <v>-13.7949</v>
      </c>
      <c r="H2">
        <v>0.19125</v>
      </c>
      <c r="I2">
        <v>0</v>
      </c>
      <c r="J2">
        <v>0</v>
      </c>
    </row>
    <row r="3" spans="1:10" x14ac:dyDescent="0.2">
      <c r="A3" s="1">
        <v>7.06202942799999</v>
      </c>
      <c r="B3" t="s">
        <v>91</v>
      </c>
      <c r="C3" t="s">
        <v>88</v>
      </c>
      <c r="D3" t="s">
        <v>89</v>
      </c>
      <c r="E3">
        <v>-4.50753</v>
      </c>
      <c r="F3">
        <v>-4.36693</v>
      </c>
      <c r="G3">
        <v>-6.4971100000000002</v>
      </c>
      <c r="H3">
        <v>0.12175999999999999</v>
      </c>
      <c r="I3">
        <v>0</v>
      </c>
      <c r="J3">
        <v>0</v>
      </c>
    </row>
    <row r="4" spans="1:10" x14ac:dyDescent="0.2">
      <c r="A4" s="1">
        <v>6.9947720049378699</v>
      </c>
      <c r="B4" t="s">
        <v>92</v>
      </c>
      <c r="C4" t="s">
        <v>88</v>
      </c>
      <c r="D4" t="s">
        <v>89</v>
      </c>
      <c r="E4">
        <v>-4.7827299999999999</v>
      </c>
      <c r="F4">
        <v>-4.6579899999999999</v>
      </c>
      <c r="G4">
        <v>-4.3694100000000002</v>
      </c>
      <c r="H4">
        <v>0.10803</v>
      </c>
      <c r="I4">
        <v>0</v>
      </c>
      <c r="J4">
        <v>0</v>
      </c>
    </row>
    <row r="5" spans="1:10" x14ac:dyDescent="0.2">
      <c r="A5" s="1">
        <v>6.9275145818134698</v>
      </c>
      <c r="B5" t="s">
        <v>93</v>
      </c>
      <c r="C5" t="s">
        <v>88</v>
      </c>
      <c r="D5" t="s">
        <v>89</v>
      </c>
      <c r="E5">
        <v>-5.0859100000000002</v>
      </c>
      <c r="F5">
        <v>-4.9769100000000002</v>
      </c>
      <c r="G5">
        <v>-1.9446600000000001</v>
      </c>
      <c r="H5">
        <v>9.4390000000000002E-2</v>
      </c>
      <c r="I5">
        <v>0</v>
      </c>
      <c r="J5">
        <v>0</v>
      </c>
    </row>
    <row r="6" spans="1:10" x14ac:dyDescent="0.2">
      <c r="A6" s="1">
        <v>6.8602571586890697</v>
      </c>
      <c r="B6" t="s">
        <v>94</v>
      </c>
      <c r="C6" t="s">
        <v>88</v>
      </c>
      <c r="D6" t="s">
        <v>89</v>
      </c>
      <c r="E6">
        <v>-5.4034800000000001</v>
      </c>
      <c r="F6">
        <v>-5.3102900000000002</v>
      </c>
      <c r="G6">
        <v>0.83872000000000002</v>
      </c>
      <c r="H6">
        <v>8.0710000000000004E-2</v>
      </c>
      <c r="I6">
        <v>0</v>
      </c>
      <c r="J6">
        <v>0</v>
      </c>
    </row>
    <row r="7" spans="1:10" x14ac:dyDescent="0.2">
      <c r="A7">
        <v>6.7929997355646599</v>
      </c>
      <c r="B7" t="s">
        <v>95</v>
      </c>
      <c r="C7" t="s">
        <v>88</v>
      </c>
      <c r="D7" t="s">
        <v>89</v>
      </c>
      <c r="E7">
        <v>-5.7543199999999999</v>
      </c>
      <c r="F7">
        <v>-5.6770300000000002</v>
      </c>
      <c r="G7">
        <v>4.0473999999999997</v>
      </c>
      <c r="H7">
        <v>6.694E-2</v>
      </c>
      <c r="I7">
        <v>0</v>
      </c>
      <c r="J7">
        <v>0</v>
      </c>
    </row>
    <row r="8" spans="1:10" x14ac:dyDescent="0.2">
      <c r="A8" s="1">
        <v>6.7257423124402598</v>
      </c>
      <c r="B8" t="s">
        <v>96</v>
      </c>
      <c r="C8" t="s">
        <v>88</v>
      </c>
      <c r="D8" t="s">
        <v>89</v>
      </c>
      <c r="E8">
        <v>-6.1187100000000001</v>
      </c>
      <c r="F8">
        <v>-6.0583600000000004</v>
      </c>
      <c r="G8">
        <v>7.66066</v>
      </c>
      <c r="H8">
        <v>5.2260000000000001E-2</v>
      </c>
      <c r="I8">
        <v>0</v>
      </c>
      <c r="J8">
        <v>0</v>
      </c>
    </row>
    <row r="9" spans="1:10" x14ac:dyDescent="0.2">
      <c r="A9" s="1">
        <v>6.6584848893158597</v>
      </c>
      <c r="B9" t="s">
        <v>97</v>
      </c>
      <c r="C9" t="s">
        <v>88</v>
      </c>
      <c r="D9" t="s">
        <v>89</v>
      </c>
      <c r="E9">
        <v>-6.5410500000000003</v>
      </c>
      <c r="F9">
        <v>-6.4967600000000001</v>
      </c>
      <c r="G9">
        <v>12.096550000000001</v>
      </c>
      <c r="H9">
        <v>3.8359999999999998E-2</v>
      </c>
      <c r="I9">
        <v>0</v>
      </c>
      <c r="J9">
        <v>0</v>
      </c>
    </row>
    <row r="10" spans="1:10" x14ac:dyDescent="0.2">
      <c r="A10" s="1">
        <v>6.5912274661914498</v>
      </c>
      <c r="B10" t="s">
        <v>98</v>
      </c>
      <c r="C10" t="s">
        <v>88</v>
      </c>
      <c r="D10" t="s">
        <v>89</v>
      </c>
      <c r="E10">
        <v>-6.9234600000000004</v>
      </c>
      <c r="F10">
        <v>-6.8980800000000002</v>
      </c>
      <c r="G10">
        <v>16.50845</v>
      </c>
      <c r="H10">
        <v>2.197E-2</v>
      </c>
      <c r="I10">
        <v>0</v>
      </c>
      <c r="J10">
        <v>0</v>
      </c>
    </row>
    <row r="11" spans="1:10" x14ac:dyDescent="0.2">
      <c r="A11" s="1">
        <v>6.5239700430670498</v>
      </c>
      <c r="B11" t="s">
        <v>99</v>
      </c>
      <c r="C11" t="s">
        <v>88</v>
      </c>
      <c r="D11" t="s">
        <v>89</v>
      </c>
      <c r="E11">
        <v>-7.3602999999999996</v>
      </c>
      <c r="F11">
        <v>-7.3528200000000004</v>
      </c>
      <c r="G11">
        <v>21.849540000000001</v>
      </c>
      <c r="H11">
        <v>6.4799999999999996E-3</v>
      </c>
      <c r="I11">
        <v>0</v>
      </c>
      <c r="J11">
        <v>0</v>
      </c>
    </row>
    <row r="12" spans="1:10" x14ac:dyDescent="0.2">
      <c r="A12" s="1">
        <v>6.4567126199426497</v>
      </c>
      <c r="B12" t="s">
        <v>100</v>
      </c>
      <c r="C12" t="s">
        <v>88</v>
      </c>
      <c r="D12" t="s">
        <v>89</v>
      </c>
      <c r="E12">
        <v>-7.8509399999999996</v>
      </c>
      <c r="F12">
        <v>-7.8615399999999998</v>
      </c>
      <c r="G12">
        <v>28.1936</v>
      </c>
      <c r="H12">
        <v>-9.1800000000000007E-3</v>
      </c>
      <c r="I12">
        <v>0</v>
      </c>
      <c r="J12">
        <v>0</v>
      </c>
    </row>
    <row r="13" spans="1:10" x14ac:dyDescent="0.2">
      <c r="A13" s="1">
        <v>6.3894551970000002</v>
      </c>
      <c r="B13" t="s">
        <v>101</v>
      </c>
      <c r="C13" t="s">
        <v>88</v>
      </c>
      <c r="D13" t="s">
        <v>89</v>
      </c>
      <c r="E13">
        <v>-8.2952700000000004</v>
      </c>
      <c r="F13">
        <v>-8.3259000000000007</v>
      </c>
      <c r="G13">
        <v>34.703989999999997</v>
      </c>
      <c r="H13">
        <v>-2.6519999999999998E-2</v>
      </c>
      <c r="I13">
        <v>0</v>
      </c>
      <c r="J13">
        <v>0</v>
      </c>
    </row>
    <row r="14" spans="1:10" x14ac:dyDescent="0.2">
      <c r="A14" s="1">
        <v>6.0531680809999902</v>
      </c>
      <c r="B14" t="s">
        <v>102</v>
      </c>
      <c r="C14" t="s">
        <v>88</v>
      </c>
      <c r="D14" t="s">
        <v>89</v>
      </c>
      <c r="E14">
        <v>-11.01718</v>
      </c>
      <c r="F14">
        <v>-11.15287</v>
      </c>
      <c r="G14">
        <v>83.137590000000003</v>
      </c>
      <c r="H14">
        <v>-0.11751</v>
      </c>
      <c r="I14">
        <v>0</v>
      </c>
      <c r="J14">
        <v>0</v>
      </c>
    </row>
    <row r="15" spans="1:10" x14ac:dyDescent="0.2">
      <c r="A15" s="1">
        <v>5.71688096599999</v>
      </c>
      <c r="B15" t="s">
        <v>103</v>
      </c>
      <c r="C15" t="s">
        <v>88</v>
      </c>
      <c r="D15" t="s">
        <v>89</v>
      </c>
      <c r="E15">
        <v>-14.162929999999999</v>
      </c>
      <c r="F15">
        <v>-14.41278</v>
      </c>
      <c r="G15">
        <v>163.64583999999999</v>
      </c>
      <c r="H15">
        <v>-0.21637000000000001</v>
      </c>
      <c r="I15">
        <v>0</v>
      </c>
      <c r="J15">
        <v>0</v>
      </c>
    </row>
    <row r="16" spans="1:10" x14ac:dyDescent="0.2">
      <c r="A16" s="1">
        <v>5.3805938500000003</v>
      </c>
      <c r="B16" t="s">
        <v>104</v>
      </c>
      <c r="C16" t="s">
        <v>88</v>
      </c>
      <c r="D16" t="s">
        <v>89</v>
      </c>
      <c r="E16">
        <v>-17.171970000000002</v>
      </c>
      <c r="F16">
        <v>-17.516909999999999</v>
      </c>
      <c r="G16">
        <v>291.62833999999998</v>
      </c>
      <c r="H16">
        <v>-0.29873</v>
      </c>
      <c r="I16">
        <v>0</v>
      </c>
      <c r="J16">
        <v>0</v>
      </c>
    </row>
    <row r="17" spans="1:10" x14ac:dyDescent="0.2">
      <c r="A17" s="1">
        <v>5.0443067340000001</v>
      </c>
      <c r="B17" t="s">
        <v>105</v>
      </c>
      <c r="C17" t="s">
        <v>88</v>
      </c>
      <c r="D17" t="s">
        <v>89</v>
      </c>
      <c r="E17">
        <v>-17.759080000000001</v>
      </c>
      <c r="F17">
        <v>-18.061389999999999</v>
      </c>
      <c r="G17">
        <v>495.90418</v>
      </c>
      <c r="H17">
        <v>-0.26180999999999999</v>
      </c>
      <c r="I17">
        <v>0</v>
      </c>
      <c r="J17">
        <v>0</v>
      </c>
    </row>
    <row r="18" spans="1:10" x14ac:dyDescent="0.2">
      <c r="A18" s="1">
        <v>4.7080196189999901</v>
      </c>
      <c r="B18" t="s">
        <v>106</v>
      </c>
      <c r="C18" t="s">
        <v>88</v>
      </c>
      <c r="D18" t="s">
        <v>89</v>
      </c>
      <c r="E18">
        <v>-14.084849999999999</v>
      </c>
      <c r="F18">
        <v>-13.98048</v>
      </c>
      <c r="G18">
        <v>817.95231999999999</v>
      </c>
      <c r="H18">
        <v>9.0389999999999998E-2</v>
      </c>
      <c r="I18">
        <v>0</v>
      </c>
      <c r="J18">
        <v>0</v>
      </c>
    </row>
    <row r="19" spans="1:10" x14ac:dyDescent="0.2">
      <c r="A19" s="1">
        <v>4.3717325029999898</v>
      </c>
      <c r="B19" t="s">
        <v>107</v>
      </c>
      <c r="C19" t="s">
        <v>88</v>
      </c>
      <c r="D19" t="s">
        <v>89</v>
      </c>
      <c r="E19">
        <v>-9.6909399999999994</v>
      </c>
      <c r="F19">
        <v>-9.3974700000000002</v>
      </c>
      <c r="G19">
        <v>1262.64436</v>
      </c>
      <c r="H19">
        <v>0.25414999999999999</v>
      </c>
      <c r="I19">
        <v>0</v>
      </c>
      <c r="J19">
        <v>0</v>
      </c>
    </row>
    <row r="20" spans="1:10" x14ac:dyDescent="0.2">
      <c r="A20" s="1">
        <v>4.0354453870000002</v>
      </c>
      <c r="B20" t="s">
        <v>108</v>
      </c>
      <c r="C20" t="s">
        <v>88</v>
      </c>
      <c r="D20" t="s">
        <v>89</v>
      </c>
      <c r="E20">
        <v>62.646709999999999</v>
      </c>
      <c r="F20">
        <v>63.090209999999999</v>
      </c>
      <c r="G20">
        <v>1845.37527</v>
      </c>
      <c r="H20">
        <v>0.38407999999999998</v>
      </c>
      <c r="I20">
        <v>0</v>
      </c>
      <c r="J20">
        <v>0</v>
      </c>
    </row>
    <row r="21" spans="1:10" x14ac:dyDescent="0.2">
      <c r="A21" s="1">
        <v>3.6991582710000102</v>
      </c>
      <c r="B21" t="s">
        <v>109</v>
      </c>
      <c r="C21" t="s">
        <v>88</v>
      </c>
      <c r="D21" t="s">
        <v>89</v>
      </c>
      <c r="E21">
        <v>238.65700000000001</v>
      </c>
      <c r="F21">
        <v>238.98526000000001</v>
      </c>
      <c r="G21">
        <v>2781.77108</v>
      </c>
      <c r="H21">
        <v>0.28427999999999998</v>
      </c>
      <c r="I21">
        <v>0</v>
      </c>
      <c r="J21">
        <v>0</v>
      </c>
    </row>
    <row r="22" spans="1:10" x14ac:dyDescent="0.2">
      <c r="A22" s="1">
        <v>3.3628711550000201</v>
      </c>
      <c r="B22" t="s">
        <v>110</v>
      </c>
      <c r="C22" t="s">
        <v>88</v>
      </c>
      <c r="D22" t="s">
        <v>89</v>
      </c>
      <c r="E22">
        <v>709.01882000000001</v>
      </c>
      <c r="F22">
        <v>708.28629000000001</v>
      </c>
      <c r="G22">
        <v>4109.4174000000003</v>
      </c>
      <c r="H22">
        <v>-0.63439999999999996</v>
      </c>
      <c r="I22">
        <v>0</v>
      </c>
      <c r="J22">
        <v>0</v>
      </c>
    </row>
    <row r="23" spans="1:10" x14ac:dyDescent="0.2">
      <c r="A23" s="1">
        <v>3.02658403900003</v>
      </c>
      <c r="B23" t="s">
        <v>111</v>
      </c>
      <c r="C23" t="s">
        <v>88</v>
      </c>
      <c r="D23" t="s">
        <v>89</v>
      </c>
      <c r="E23">
        <v>1922.7032099999999</v>
      </c>
      <c r="F23">
        <v>1921.5815299999999</v>
      </c>
      <c r="G23">
        <v>5152.91824</v>
      </c>
      <c r="H23">
        <v>-0.97140000000000004</v>
      </c>
      <c r="I23">
        <v>0</v>
      </c>
      <c r="J23">
        <v>0</v>
      </c>
    </row>
    <row r="24" spans="1:10" x14ac:dyDescent="0.2">
      <c r="A24" s="1">
        <v>2.69029692300004</v>
      </c>
      <c r="B24" t="s">
        <v>112</v>
      </c>
      <c r="C24" t="s">
        <v>88</v>
      </c>
      <c r="D24" t="s">
        <v>89</v>
      </c>
      <c r="E24">
        <v>3453.20136</v>
      </c>
      <c r="F24">
        <v>3452.1448599999999</v>
      </c>
      <c r="G24">
        <v>7654.2894299999998</v>
      </c>
      <c r="H24">
        <v>-0.91496</v>
      </c>
      <c r="I24">
        <v>0</v>
      </c>
      <c r="J24">
        <v>0</v>
      </c>
    </row>
    <row r="25" spans="1:10" x14ac:dyDescent="0.2">
      <c r="A25">
        <v>2.3540098070000499</v>
      </c>
    </row>
    <row r="26" spans="1:10" x14ac:dyDescent="0.2">
      <c r="A26">
        <v>2.0177226910000599</v>
      </c>
    </row>
  </sheetData>
  <pageMargins left="0.75" right="0.75" top="1" bottom="1" header="0.51180555555555596" footer="0.51180555555555596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D15" zoomScale="115" zoomScaleNormal="115" zoomScalePageLayoutView="115" workbookViewId="0">
      <selection activeCell="G1" sqref="G1"/>
    </sheetView>
  </sheetViews>
  <sheetFormatPr baseColWidth="10" defaultColWidth="9" defaultRowHeight="16" x14ac:dyDescent="0.2"/>
  <cols>
    <col min="1" max="1" width="19.6640625" customWidth="1"/>
    <col min="2" max="2" width="2.33203125" customWidth="1"/>
    <col min="3" max="3" width="11.5" customWidth="1"/>
    <col min="4" max="5" width="2.33203125" customWidth="1"/>
    <col min="6" max="6" width="11.5" customWidth="1"/>
    <col min="10" max="10" width="19.6640625" customWidth="1"/>
    <col min="11" max="11" width="4.33203125" customWidth="1"/>
    <col min="12" max="15" width="11.5" customWidth="1"/>
  </cols>
  <sheetData>
    <row r="1" spans="1:16" x14ac:dyDescent="0.2">
      <c r="A1" t="s">
        <v>63</v>
      </c>
      <c r="B1">
        <v>0</v>
      </c>
      <c r="C1">
        <v>65.750899599999997</v>
      </c>
      <c r="D1">
        <v>0</v>
      </c>
      <c r="E1">
        <v>0</v>
      </c>
      <c r="F1">
        <v>65.750899599999997</v>
      </c>
      <c r="G1">
        <f>C1*1000/6.022140857E+23*6242000000000000000/32</f>
        <v>2.1297301338139386E-2</v>
      </c>
      <c r="J1" t="s">
        <v>63</v>
      </c>
      <c r="K1">
        <v>300</v>
      </c>
      <c r="L1">
        <v>63.7234008</v>
      </c>
      <c r="M1">
        <v>19.9334864</v>
      </c>
      <c r="N1">
        <v>34.047158000000003</v>
      </c>
      <c r="O1">
        <v>69.703446799999995</v>
      </c>
      <c r="P1">
        <f>L1*1000/6.022140857E+23*6242000000000000000/32</f>
        <v>2.0640576439027652E-2</v>
      </c>
    </row>
    <row r="2" spans="1:16" x14ac:dyDescent="0.2">
      <c r="A2" t="s">
        <v>64</v>
      </c>
      <c r="B2">
        <v>0</v>
      </c>
      <c r="C2">
        <v>65.805799399999998</v>
      </c>
      <c r="D2">
        <v>0</v>
      </c>
      <c r="E2">
        <v>0</v>
      </c>
      <c r="F2">
        <v>65.805799399999998</v>
      </c>
      <c r="G2">
        <f t="shared" ref="G2:G24" si="0">C2*1000/6.022140857E+23*6242000000000000000/32</f>
        <v>2.1315083871779487E-2</v>
      </c>
      <c r="J2" t="s">
        <v>64</v>
      </c>
      <c r="K2">
        <v>300</v>
      </c>
      <c r="L2">
        <v>63.7884216</v>
      </c>
      <c r="M2">
        <v>19.868520400000001</v>
      </c>
      <c r="N2">
        <v>33.988448599999998</v>
      </c>
      <c r="O2">
        <v>69.748977699999998</v>
      </c>
      <c r="P2">
        <f t="shared" ref="P2:P17" si="1">L2*1000/6.022140857E+23*6242000000000000000/32</f>
        <v>2.0661637254609969E-2</v>
      </c>
    </row>
    <row r="3" spans="1:16" x14ac:dyDescent="0.2">
      <c r="A3" t="s">
        <v>65</v>
      </c>
      <c r="B3">
        <v>0</v>
      </c>
      <c r="C3">
        <v>65.918030700000003</v>
      </c>
      <c r="D3">
        <v>0</v>
      </c>
      <c r="E3">
        <v>0</v>
      </c>
      <c r="F3">
        <v>65.918030700000003</v>
      </c>
      <c r="G3">
        <f t="shared" si="0"/>
        <v>2.1351436588323475E-2</v>
      </c>
      <c r="J3" t="s">
        <v>65</v>
      </c>
      <c r="K3">
        <v>300</v>
      </c>
      <c r="L3">
        <v>63.889322999999997</v>
      </c>
      <c r="M3">
        <v>19.9339896</v>
      </c>
      <c r="N3">
        <v>34.056649100000001</v>
      </c>
      <c r="O3">
        <v>69.8695199</v>
      </c>
      <c r="P3">
        <f t="shared" si="1"/>
        <v>2.0694320115746671E-2</v>
      </c>
    </row>
    <row r="4" spans="1:16" x14ac:dyDescent="0.2">
      <c r="A4" t="s">
        <v>66</v>
      </c>
      <c r="B4">
        <v>0</v>
      </c>
      <c r="C4">
        <v>65.976867499999997</v>
      </c>
      <c r="D4">
        <v>0</v>
      </c>
      <c r="E4">
        <v>0</v>
      </c>
      <c r="F4">
        <v>65.976867499999997</v>
      </c>
      <c r="G4">
        <f t="shared" si="0"/>
        <v>2.137049435128938E-2</v>
      </c>
      <c r="J4" t="s">
        <v>66</v>
      </c>
      <c r="K4">
        <v>300</v>
      </c>
      <c r="L4">
        <v>63.972945699999997</v>
      </c>
      <c r="M4">
        <v>19.810933800000001</v>
      </c>
      <c r="N4">
        <v>33.999401900000002</v>
      </c>
      <c r="O4">
        <v>69.916225800000007</v>
      </c>
      <c r="P4">
        <f t="shared" si="1"/>
        <v>2.0721406252232153E-2</v>
      </c>
    </row>
    <row r="5" spans="1:16" x14ac:dyDescent="0.2">
      <c r="A5" t="s">
        <v>67</v>
      </c>
      <c r="B5">
        <v>0</v>
      </c>
      <c r="C5">
        <v>66.023135999999994</v>
      </c>
      <c r="D5">
        <v>0</v>
      </c>
      <c r="E5">
        <v>0</v>
      </c>
      <c r="F5">
        <v>66.023135999999994</v>
      </c>
      <c r="G5">
        <f t="shared" si="0"/>
        <v>2.1385481130070483E-2</v>
      </c>
      <c r="J5" t="s">
        <v>67</v>
      </c>
      <c r="K5">
        <v>300</v>
      </c>
      <c r="L5">
        <v>63.976315900000003</v>
      </c>
      <c r="M5">
        <v>20.011150199999999</v>
      </c>
      <c r="N5">
        <v>34.047799300000001</v>
      </c>
      <c r="O5">
        <v>69.979660999999993</v>
      </c>
      <c r="P5">
        <f t="shared" si="1"/>
        <v>2.0722497889995386E-2</v>
      </c>
    </row>
    <row r="6" spans="1:16" x14ac:dyDescent="0.2">
      <c r="A6" t="s">
        <v>68</v>
      </c>
      <c r="B6">
        <v>0</v>
      </c>
      <c r="C6">
        <v>66.143902400000002</v>
      </c>
      <c r="D6">
        <v>0</v>
      </c>
      <c r="E6">
        <v>0</v>
      </c>
      <c r="F6">
        <v>66.143902400000002</v>
      </c>
      <c r="G6">
        <f t="shared" si="0"/>
        <v>2.1424598441437622E-2</v>
      </c>
      <c r="J6" t="s">
        <v>68</v>
      </c>
      <c r="K6">
        <v>300</v>
      </c>
      <c r="L6">
        <v>64.120258399999997</v>
      </c>
      <c r="M6">
        <v>19.893616699999999</v>
      </c>
      <c r="N6">
        <v>34.020143900000001</v>
      </c>
      <c r="O6">
        <v>70.088343399999999</v>
      </c>
      <c r="P6">
        <f t="shared" si="1"/>
        <v>2.0769122146340389E-2</v>
      </c>
    </row>
    <row r="7" spans="1:16" x14ac:dyDescent="0.2">
      <c r="A7" t="s">
        <v>69</v>
      </c>
      <c r="B7">
        <v>0</v>
      </c>
      <c r="C7">
        <v>66.196498300000002</v>
      </c>
      <c r="D7">
        <v>0</v>
      </c>
      <c r="E7">
        <v>0</v>
      </c>
      <c r="F7">
        <v>66.196498300000002</v>
      </c>
      <c r="G7">
        <f t="shared" si="0"/>
        <v>2.1441634721370902E-2</v>
      </c>
      <c r="J7" t="s">
        <v>69</v>
      </c>
      <c r="K7">
        <v>300</v>
      </c>
      <c r="L7">
        <v>64.206780699999996</v>
      </c>
      <c r="M7">
        <v>19.736629000000001</v>
      </c>
      <c r="N7">
        <v>33.993307999999999</v>
      </c>
      <c r="O7">
        <v>70.127769400000005</v>
      </c>
      <c r="P7">
        <f t="shared" si="1"/>
        <v>2.0797147489062376E-2</v>
      </c>
    </row>
    <row r="8" spans="1:16" x14ac:dyDescent="0.2">
      <c r="A8" t="s">
        <v>70</v>
      </c>
      <c r="B8">
        <v>0</v>
      </c>
      <c r="C8">
        <v>66.303028400000002</v>
      </c>
      <c r="D8">
        <v>0</v>
      </c>
      <c r="E8">
        <v>0</v>
      </c>
      <c r="F8">
        <v>66.303028400000002</v>
      </c>
      <c r="G8">
        <f t="shared" si="0"/>
        <v>2.1476140768513743E-2</v>
      </c>
      <c r="J8" t="s">
        <v>70</v>
      </c>
      <c r="K8">
        <v>300</v>
      </c>
      <c r="L8">
        <v>64.288849999999996</v>
      </c>
      <c r="M8">
        <v>19.839055399999999</v>
      </c>
      <c r="N8">
        <v>34.0238996</v>
      </c>
      <c r="O8">
        <v>70.240566599999994</v>
      </c>
      <c r="P8">
        <f t="shared" si="1"/>
        <v>2.0823730465467923E-2</v>
      </c>
    </row>
    <row r="9" spans="1:16" x14ac:dyDescent="0.2">
      <c r="A9" t="s">
        <v>71</v>
      </c>
      <c r="B9">
        <v>0</v>
      </c>
      <c r="C9">
        <v>66.362251400000005</v>
      </c>
      <c r="D9">
        <v>0</v>
      </c>
      <c r="E9">
        <v>0</v>
      </c>
      <c r="F9">
        <v>66.362251400000005</v>
      </c>
      <c r="G9">
        <f t="shared" si="0"/>
        <v>2.1495323625095507E-2</v>
      </c>
      <c r="J9" t="s">
        <v>71</v>
      </c>
      <c r="K9">
        <v>300</v>
      </c>
      <c r="L9">
        <v>64.350610900000007</v>
      </c>
      <c r="M9">
        <v>19.799507200000001</v>
      </c>
      <c r="N9">
        <v>34.002107799999997</v>
      </c>
      <c r="O9">
        <v>70.290463099999997</v>
      </c>
      <c r="P9">
        <f t="shared" si="1"/>
        <v>2.08437353704383E-2</v>
      </c>
    </row>
    <row r="10" spans="1:16" x14ac:dyDescent="0.2">
      <c r="A10" t="s">
        <v>72</v>
      </c>
      <c r="B10">
        <v>0</v>
      </c>
      <c r="C10">
        <v>66.390741199999994</v>
      </c>
      <c r="D10">
        <v>0</v>
      </c>
      <c r="E10">
        <v>0</v>
      </c>
      <c r="F10">
        <v>66.390741199999994</v>
      </c>
      <c r="G10">
        <f t="shared" si="0"/>
        <v>2.1504551724777096E-2</v>
      </c>
      <c r="J10" t="s">
        <v>72</v>
      </c>
      <c r="K10">
        <v>300</v>
      </c>
      <c r="L10">
        <v>64.410948000000005</v>
      </c>
      <c r="M10">
        <v>19.654397400000001</v>
      </c>
      <c r="N10">
        <v>33.973009400000002</v>
      </c>
      <c r="O10">
        <v>70.307267300000007</v>
      </c>
      <c r="P10">
        <f t="shared" si="1"/>
        <v>2.0863279093921733E-2</v>
      </c>
    </row>
    <row r="11" spans="1:16" x14ac:dyDescent="0.2">
      <c r="A11" t="s">
        <v>73</v>
      </c>
      <c r="B11">
        <v>0</v>
      </c>
      <c r="C11">
        <v>66.456853899999999</v>
      </c>
      <c r="D11">
        <v>0</v>
      </c>
      <c r="E11">
        <v>0</v>
      </c>
      <c r="F11">
        <v>66.456853899999999</v>
      </c>
      <c r="G11">
        <f t="shared" si="0"/>
        <v>2.1525966216483585E-2</v>
      </c>
      <c r="J11" t="s">
        <v>73</v>
      </c>
      <c r="K11">
        <v>300</v>
      </c>
      <c r="L11">
        <v>64.458407899999997</v>
      </c>
      <c r="M11">
        <v>19.715990699999999</v>
      </c>
      <c r="N11">
        <v>33.961207000000002</v>
      </c>
      <c r="O11">
        <v>70.373205100000007</v>
      </c>
      <c r="P11">
        <f t="shared" si="1"/>
        <v>2.087865177776221E-2</v>
      </c>
    </row>
    <row r="12" spans="1:16" x14ac:dyDescent="0.2">
      <c r="A12" t="s">
        <v>74</v>
      </c>
      <c r="B12">
        <v>0</v>
      </c>
      <c r="C12">
        <v>66.516928899999996</v>
      </c>
      <c r="D12">
        <v>0</v>
      </c>
      <c r="E12">
        <v>0</v>
      </c>
      <c r="F12">
        <v>66.516928899999996</v>
      </c>
      <c r="G12">
        <f t="shared" si="0"/>
        <v>2.1545425043445223E-2</v>
      </c>
      <c r="J12" t="s">
        <v>74</v>
      </c>
      <c r="K12">
        <v>300</v>
      </c>
      <c r="L12">
        <v>64.572363800000005</v>
      </c>
      <c r="M12">
        <v>19.469659700000001</v>
      </c>
      <c r="N12">
        <v>33.915584299999999</v>
      </c>
      <c r="O12">
        <v>70.413261700000007</v>
      </c>
      <c r="P12">
        <f t="shared" si="1"/>
        <v>2.0915563107589231E-2</v>
      </c>
    </row>
    <row r="13" spans="1:16" x14ac:dyDescent="0.2">
      <c r="A13" t="s">
        <v>75</v>
      </c>
      <c r="B13">
        <v>0</v>
      </c>
      <c r="C13">
        <v>66.560554100000004</v>
      </c>
      <c r="D13">
        <v>0</v>
      </c>
      <c r="E13">
        <v>0</v>
      </c>
      <c r="F13">
        <v>66.560554100000004</v>
      </c>
      <c r="G13">
        <f t="shared" si="0"/>
        <v>2.155955563384002E-2</v>
      </c>
      <c r="J13" t="s">
        <v>75</v>
      </c>
      <c r="K13">
        <v>300</v>
      </c>
      <c r="L13">
        <v>64.645054799999997</v>
      </c>
      <c r="M13">
        <v>19.309494099999998</v>
      </c>
      <c r="N13">
        <v>33.8717367</v>
      </c>
      <c r="O13">
        <v>70.437903000000006</v>
      </c>
      <c r="P13">
        <f t="shared" si="1"/>
        <v>2.0939108369190041E-2</v>
      </c>
    </row>
    <row r="14" spans="1:16" x14ac:dyDescent="0.2">
      <c r="A14" t="s">
        <v>76</v>
      </c>
      <c r="B14">
        <v>0</v>
      </c>
      <c r="C14">
        <v>66.610811100000006</v>
      </c>
      <c r="D14">
        <v>0</v>
      </c>
      <c r="E14">
        <v>0</v>
      </c>
      <c r="F14">
        <v>66.610811100000006</v>
      </c>
      <c r="G14">
        <f t="shared" si="0"/>
        <v>2.1575834323255105E-2</v>
      </c>
      <c r="J14" t="s">
        <v>76</v>
      </c>
      <c r="K14">
        <v>300</v>
      </c>
      <c r="L14">
        <v>64.717118299999996</v>
      </c>
      <c r="M14">
        <v>19.1794315</v>
      </c>
      <c r="N14">
        <v>33.822601499999998</v>
      </c>
      <c r="O14">
        <v>70.470947800000005</v>
      </c>
      <c r="P14">
        <f t="shared" si="1"/>
        <v>2.0962450377958255E-2</v>
      </c>
    </row>
    <row r="15" spans="1:16" x14ac:dyDescent="0.2">
      <c r="A15" t="s">
        <v>77</v>
      </c>
      <c r="B15">
        <v>0</v>
      </c>
      <c r="C15">
        <v>66.653867599999998</v>
      </c>
      <c r="D15">
        <v>0</v>
      </c>
      <c r="E15">
        <v>0</v>
      </c>
      <c r="F15">
        <v>66.653867599999998</v>
      </c>
      <c r="G15">
        <f t="shared" si="0"/>
        <v>2.158978070666041E-2</v>
      </c>
      <c r="J15" t="s">
        <v>77</v>
      </c>
      <c r="K15">
        <v>300</v>
      </c>
      <c r="L15">
        <v>64.729518499999998</v>
      </c>
      <c r="M15">
        <v>19.2746551</v>
      </c>
      <c r="N15">
        <v>33.826003999999998</v>
      </c>
      <c r="O15">
        <v>70.511915000000002</v>
      </c>
      <c r="P15">
        <f t="shared" si="1"/>
        <v>2.0966466913057542E-2</v>
      </c>
    </row>
    <row r="16" spans="1:16" x14ac:dyDescent="0.2">
      <c r="A16" t="s">
        <v>78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6.1613574571857607E-3</v>
      </c>
      <c r="J16" t="s">
        <v>78</v>
      </c>
      <c r="K16">
        <v>300</v>
      </c>
      <c r="L16">
        <v>14.2547946</v>
      </c>
      <c r="M16">
        <v>38.145374599999997</v>
      </c>
      <c r="N16">
        <v>45.010203400000002</v>
      </c>
      <c r="O16">
        <v>25.698406899999998</v>
      </c>
      <c r="P16">
        <f t="shared" si="1"/>
        <v>4.6172547897653732E-3</v>
      </c>
    </row>
    <row r="17" spans="1:16" x14ac:dyDescent="0.2">
      <c r="A17" t="s">
        <v>79</v>
      </c>
      <c r="B17">
        <v>0</v>
      </c>
      <c r="C17">
        <v>19.824404900000001</v>
      </c>
      <c r="D17">
        <v>0</v>
      </c>
      <c r="E17">
        <v>0</v>
      </c>
      <c r="F17">
        <v>19.824404900000001</v>
      </c>
      <c r="G17">
        <f t="shared" si="0"/>
        <v>6.4213011163817921E-3</v>
      </c>
      <c r="J17" t="s">
        <v>79</v>
      </c>
      <c r="K17">
        <v>300</v>
      </c>
      <c r="L17">
        <v>15.5598885</v>
      </c>
      <c r="M17">
        <v>35.644178599999996</v>
      </c>
      <c r="N17">
        <v>44.826724499999997</v>
      </c>
      <c r="O17">
        <v>26.253142100000002</v>
      </c>
      <c r="P17">
        <f t="shared" si="1"/>
        <v>5.039986314838949E-3</v>
      </c>
    </row>
    <row r="18" spans="1:16" x14ac:dyDescent="0.2">
      <c r="A18" t="s">
        <v>80</v>
      </c>
      <c r="B18">
        <v>0</v>
      </c>
      <c r="C18">
        <v>20.652842199999998</v>
      </c>
      <c r="D18">
        <v>0</v>
      </c>
      <c r="E18">
        <v>0</v>
      </c>
      <c r="F18">
        <v>20.652842199999998</v>
      </c>
      <c r="G18">
        <f t="shared" si="0"/>
        <v>6.6896393281049744E-3</v>
      </c>
      <c r="J18" t="s">
        <v>80</v>
      </c>
      <c r="K18">
        <v>300</v>
      </c>
      <c r="L18">
        <v>16.953215199999999</v>
      </c>
      <c r="M18">
        <v>32.823084299999998</v>
      </c>
      <c r="N18">
        <v>44.4775925</v>
      </c>
      <c r="O18">
        <v>26.800140500000001</v>
      </c>
      <c r="P18">
        <f t="shared" ref="P18:P24" si="2">M18*1000/6.022140857E+23*6242000000000000000/32</f>
        <v>1.0631689017746183E-2</v>
      </c>
    </row>
    <row r="19" spans="1:16" x14ac:dyDescent="0.2">
      <c r="A19" t="s">
        <v>81</v>
      </c>
      <c r="B19">
        <v>0</v>
      </c>
      <c r="C19">
        <v>22.308638999999999</v>
      </c>
      <c r="D19">
        <v>0</v>
      </c>
      <c r="E19">
        <v>0</v>
      </c>
      <c r="F19">
        <v>22.308638999999999</v>
      </c>
      <c r="G19">
        <f t="shared" si="0"/>
        <v>7.2259666425426149E-3</v>
      </c>
      <c r="J19" t="s">
        <v>81</v>
      </c>
      <c r="K19">
        <v>300</v>
      </c>
      <c r="L19">
        <v>19.154457099999998</v>
      </c>
      <c r="M19">
        <v>30.1500898</v>
      </c>
      <c r="N19">
        <v>45.225113299999997</v>
      </c>
      <c r="O19">
        <v>28.199484000000002</v>
      </c>
      <c r="P19">
        <f t="shared" si="2"/>
        <v>9.7658823187046218E-3</v>
      </c>
    </row>
    <row r="20" spans="1:16" x14ac:dyDescent="0.2">
      <c r="A20" t="s">
        <v>82</v>
      </c>
      <c r="B20">
        <v>0</v>
      </c>
      <c r="C20">
        <v>22.395319000000001</v>
      </c>
      <c r="D20">
        <v>0</v>
      </c>
      <c r="E20">
        <v>0</v>
      </c>
      <c r="F20">
        <v>22.395319000000001</v>
      </c>
      <c r="G20">
        <f t="shared" si="0"/>
        <v>7.2540430656975914E-3</v>
      </c>
      <c r="J20" t="s">
        <v>82</v>
      </c>
      <c r="K20">
        <v>300</v>
      </c>
      <c r="L20">
        <v>18.887157800000001</v>
      </c>
      <c r="M20">
        <v>32.373375600000003</v>
      </c>
      <c r="N20">
        <v>46.3952855</v>
      </c>
      <c r="O20">
        <v>28.5991705</v>
      </c>
      <c r="P20">
        <f t="shared" si="2"/>
        <v>1.0486024368949763E-2</v>
      </c>
    </row>
    <row r="21" spans="1:16" x14ac:dyDescent="0.2">
      <c r="A21" t="s">
        <v>83</v>
      </c>
      <c r="B21">
        <v>0</v>
      </c>
      <c r="C21">
        <v>22.395319000000001</v>
      </c>
      <c r="D21">
        <v>0</v>
      </c>
      <c r="E21">
        <v>0</v>
      </c>
      <c r="F21">
        <v>22.395319000000001</v>
      </c>
      <c r="G21">
        <f t="shared" si="0"/>
        <v>7.2540430656975914E-3</v>
      </c>
      <c r="J21" t="s">
        <v>83</v>
      </c>
      <c r="K21">
        <v>300</v>
      </c>
      <c r="L21">
        <v>18.887157800000001</v>
      </c>
      <c r="M21">
        <v>32.373375600000003</v>
      </c>
      <c r="N21">
        <v>46.3952855</v>
      </c>
      <c r="O21">
        <v>28.5991705</v>
      </c>
      <c r="P21">
        <f t="shared" si="2"/>
        <v>1.0486024368949763E-2</v>
      </c>
    </row>
    <row r="22" spans="1:16" x14ac:dyDescent="0.2">
      <c r="A22" t="s">
        <v>84</v>
      </c>
      <c r="B22">
        <v>0</v>
      </c>
      <c r="C22">
        <v>22.395319000000001</v>
      </c>
      <c r="D22">
        <v>0</v>
      </c>
      <c r="E22">
        <v>0</v>
      </c>
      <c r="F22">
        <v>22.395319000000001</v>
      </c>
      <c r="G22">
        <f t="shared" si="0"/>
        <v>7.2540430656975914E-3</v>
      </c>
      <c r="J22" t="s">
        <v>84</v>
      </c>
      <c r="K22">
        <v>300</v>
      </c>
      <c r="L22">
        <v>18.887157800000001</v>
      </c>
      <c r="M22">
        <v>32.373375600000003</v>
      </c>
      <c r="N22">
        <v>46.3952855</v>
      </c>
      <c r="O22">
        <v>28.5991705</v>
      </c>
      <c r="P22">
        <f t="shared" si="2"/>
        <v>1.0486024368949763E-2</v>
      </c>
    </row>
    <row r="23" spans="1:16" x14ac:dyDescent="0.2">
      <c r="A23" t="s">
        <v>85</v>
      </c>
      <c r="B23">
        <v>0</v>
      </c>
      <c r="C23">
        <v>22.395319000000001</v>
      </c>
      <c r="D23">
        <v>0</v>
      </c>
      <c r="E23">
        <v>0</v>
      </c>
      <c r="F23">
        <v>22.395319000000001</v>
      </c>
      <c r="G23">
        <f t="shared" si="0"/>
        <v>7.2540430656975914E-3</v>
      </c>
      <c r="J23" t="s">
        <v>85</v>
      </c>
      <c r="K23">
        <v>300</v>
      </c>
      <c r="L23">
        <v>18.887157800000001</v>
      </c>
      <c r="M23">
        <v>32.373375600000003</v>
      </c>
      <c r="N23">
        <v>46.3952855</v>
      </c>
      <c r="O23">
        <v>28.5991705</v>
      </c>
      <c r="P23">
        <f t="shared" si="2"/>
        <v>1.0486024368949763E-2</v>
      </c>
    </row>
    <row r="24" spans="1:16" x14ac:dyDescent="0.2">
      <c r="A24" t="s">
        <v>86</v>
      </c>
      <c r="B24">
        <v>0</v>
      </c>
      <c r="C24">
        <v>22.395319000000001</v>
      </c>
      <c r="D24">
        <v>0</v>
      </c>
      <c r="E24">
        <v>0</v>
      </c>
      <c r="F24">
        <v>22.395319000000001</v>
      </c>
      <c r="G24">
        <f t="shared" si="0"/>
        <v>7.2540430656975914E-3</v>
      </c>
      <c r="J24" t="s">
        <v>86</v>
      </c>
      <c r="K24">
        <v>300</v>
      </c>
      <c r="L24">
        <v>18.887157800000001</v>
      </c>
      <c r="M24">
        <v>32.373375600000003</v>
      </c>
      <c r="N24">
        <v>46.3952855</v>
      </c>
      <c r="O24">
        <v>28.5991705</v>
      </c>
      <c r="P24">
        <f t="shared" si="2"/>
        <v>1.0486024368949763E-2</v>
      </c>
    </row>
    <row r="25" spans="1:16" x14ac:dyDescent="0.2">
      <c r="A25" t="s">
        <v>113</v>
      </c>
      <c r="B25">
        <v>0</v>
      </c>
      <c r="C25">
        <v>22.395319000000001</v>
      </c>
      <c r="D25">
        <v>0</v>
      </c>
      <c r="E25">
        <v>0</v>
      </c>
      <c r="F25">
        <v>22.395319000000001</v>
      </c>
      <c r="J25" t="s">
        <v>113</v>
      </c>
      <c r="K25">
        <v>300</v>
      </c>
      <c r="L25">
        <v>18.887157800000001</v>
      </c>
      <c r="M25">
        <v>32.373375600000003</v>
      </c>
      <c r="N25">
        <v>46.3952855</v>
      </c>
      <c r="O25">
        <v>28.5991705</v>
      </c>
    </row>
    <row r="26" spans="1:16" x14ac:dyDescent="0.2">
      <c r="A26" t="s">
        <v>114</v>
      </c>
      <c r="B26">
        <v>0</v>
      </c>
      <c r="C26">
        <v>22.395319000000001</v>
      </c>
      <c r="D26">
        <v>0</v>
      </c>
      <c r="E26">
        <v>0</v>
      </c>
      <c r="F26">
        <v>22.395319000000001</v>
      </c>
      <c r="J26" t="s">
        <v>114</v>
      </c>
      <c r="K26">
        <v>300</v>
      </c>
      <c r="L26">
        <v>18.887157800000001</v>
      </c>
      <c r="M26">
        <v>32.373375600000003</v>
      </c>
      <c r="N26">
        <v>46.3952855</v>
      </c>
      <c r="O26">
        <v>28.5991705</v>
      </c>
    </row>
    <row r="27" spans="1:16" x14ac:dyDescent="0.2">
      <c r="A27" t="s">
        <v>115</v>
      </c>
      <c r="B27">
        <v>0</v>
      </c>
      <c r="C27">
        <v>72.813242900000006</v>
      </c>
      <c r="D27">
        <v>0</v>
      </c>
      <c r="E27">
        <v>0</v>
      </c>
      <c r="F27">
        <v>72.813242900000006</v>
      </c>
      <c r="J27" t="s">
        <v>115</v>
      </c>
      <c r="K27">
        <v>300</v>
      </c>
      <c r="L27">
        <v>71.018025399999999</v>
      </c>
      <c r="M27">
        <v>16.2603954</v>
      </c>
      <c r="N27">
        <v>25.825093500000001</v>
      </c>
      <c r="O27">
        <v>75.896144000000007</v>
      </c>
    </row>
    <row r="28" spans="1:16" x14ac:dyDescent="0.2">
      <c r="A28" t="s">
        <v>116</v>
      </c>
      <c r="B28">
        <v>0</v>
      </c>
      <c r="C28">
        <v>16.029456199999998</v>
      </c>
      <c r="D28">
        <v>0</v>
      </c>
      <c r="E28">
        <v>0</v>
      </c>
      <c r="F28">
        <v>16.029456199999998</v>
      </c>
      <c r="J28" t="s">
        <v>116</v>
      </c>
      <c r="K28">
        <v>300</v>
      </c>
      <c r="L28">
        <v>13.2563391</v>
      </c>
      <c r="M28">
        <v>24.610652200000001</v>
      </c>
      <c r="N28">
        <v>34.426213500000003</v>
      </c>
      <c r="O28">
        <v>20.6395348</v>
      </c>
    </row>
    <row r="29" spans="1:16" x14ac:dyDescent="0.2">
      <c r="A29" t="s">
        <v>117</v>
      </c>
      <c r="B29">
        <v>0</v>
      </c>
      <c r="C29">
        <v>17.537593600000001</v>
      </c>
      <c r="D29">
        <v>0</v>
      </c>
      <c r="E29">
        <v>0</v>
      </c>
      <c r="F29">
        <v>17.537593600000001</v>
      </c>
      <c r="J29" t="s">
        <v>117</v>
      </c>
      <c r="K29">
        <v>300</v>
      </c>
      <c r="L29">
        <v>13.380822999999999</v>
      </c>
      <c r="M29">
        <v>33.619557700000001</v>
      </c>
      <c r="N29">
        <v>40.629945999999997</v>
      </c>
      <c r="O29">
        <v>23.4666903</v>
      </c>
    </row>
    <row r="30" spans="1:16" x14ac:dyDescent="0.2">
      <c r="A30" t="s">
        <v>118</v>
      </c>
      <c r="B30">
        <v>0</v>
      </c>
      <c r="C30">
        <v>18.129188599999999</v>
      </c>
      <c r="D30">
        <v>0</v>
      </c>
      <c r="E30">
        <v>0</v>
      </c>
      <c r="F30">
        <v>18.129188599999999</v>
      </c>
      <c r="J30" t="s">
        <v>118</v>
      </c>
      <c r="K30">
        <v>300</v>
      </c>
      <c r="L30">
        <v>13.793927500000001</v>
      </c>
      <c r="M30">
        <v>34.817945399999999</v>
      </c>
      <c r="N30">
        <v>41.893725199999999</v>
      </c>
      <c r="O30">
        <v>24.239311099999998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opLeftCell="A3" zoomScale="115" zoomScaleNormal="115" zoomScalePageLayoutView="115" workbookViewId="0">
      <selection activeCell="I4" sqref="I4:I18"/>
    </sheetView>
  </sheetViews>
  <sheetFormatPr baseColWidth="10" defaultColWidth="9" defaultRowHeight="16" x14ac:dyDescent="0.2"/>
  <cols>
    <col min="2" max="2" width="19.1640625" customWidth="1"/>
    <col min="7" max="7" width="21.83203125" customWidth="1"/>
    <col min="8" max="9" width="14.1640625" customWidth="1"/>
  </cols>
  <sheetData>
    <row r="1" spans="1:13" x14ac:dyDescent="0.2">
      <c r="A1" s="3"/>
      <c r="B1" s="3" t="s">
        <v>0</v>
      </c>
      <c r="C1" s="3" t="s">
        <v>1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/>
    </row>
    <row r="2" spans="1:13" x14ac:dyDescent="0.2">
      <c r="B2" s="1">
        <v>7.6265133373675598</v>
      </c>
      <c r="C2">
        <v>-9.3557107500000001</v>
      </c>
      <c r="D2" s="4">
        <f>C2+F2</f>
        <v>-9.3557107500000001</v>
      </c>
      <c r="E2" s="4">
        <v>0</v>
      </c>
      <c r="F2" s="1">
        <v>0</v>
      </c>
      <c r="G2">
        <v>0</v>
      </c>
      <c r="L2">
        <v>1.07</v>
      </c>
      <c r="M2">
        <f t="shared" ref="M2:M14" si="0">6.6317507281457*L2</f>
        <v>7.0959732791159</v>
      </c>
    </row>
    <row r="3" spans="1:13" x14ac:dyDescent="0.2">
      <c r="B3" s="1">
        <v>7.2949258009602698</v>
      </c>
      <c r="C3">
        <v>-9.3604142499999998</v>
      </c>
      <c r="D3" s="4">
        <f t="shared" ref="D3:D18" si="1">C3+F3</f>
        <v>-9.3604142499999998</v>
      </c>
      <c r="E3" s="4">
        <v>0</v>
      </c>
      <c r="F3" s="1">
        <v>0</v>
      </c>
      <c r="G3">
        <v>0</v>
      </c>
      <c r="I3" s="5">
        <v>-214.676473994638</v>
      </c>
      <c r="L3">
        <v>1.06</v>
      </c>
      <c r="M3">
        <f t="shared" si="0"/>
        <v>7.0296557718344426</v>
      </c>
    </row>
    <row r="4" spans="1:13" x14ac:dyDescent="0.2">
      <c r="A4" t="s">
        <v>4</v>
      </c>
      <c r="B4">
        <v>7.0959732791159</v>
      </c>
      <c r="C4">
        <v>-9.3627217500000004</v>
      </c>
      <c r="D4" s="4">
        <f t="shared" si="1"/>
        <v>-9.3414244486618614</v>
      </c>
      <c r="E4" s="4">
        <v>-1.7479800000000001</v>
      </c>
      <c r="F4">
        <v>2.12973013381394E-2</v>
      </c>
      <c r="G4">
        <v>2.06405764390277E-2</v>
      </c>
      <c r="H4">
        <f>C4/2.611E+22*6.02*1E+23</f>
        <v>-215.86972399463804</v>
      </c>
      <c r="I4">
        <f>H4+214.676473994638</f>
        <v>-1.1932500000000346</v>
      </c>
      <c r="J4">
        <v>0.95</v>
      </c>
      <c r="L4">
        <v>1.05</v>
      </c>
      <c r="M4">
        <f t="shared" si="0"/>
        <v>6.963338264552986</v>
      </c>
    </row>
    <row r="5" spans="1:13" x14ac:dyDescent="0.2">
      <c r="A5" t="s">
        <v>5</v>
      </c>
      <c r="B5">
        <v>7.0296557718344399</v>
      </c>
      <c r="C5">
        <v>-9.3633462499999993</v>
      </c>
      <c r="D5" s="4">
        <f t="shared" si="1"/>
        <v>-9.3420311661282192</v>
      </c>
      <c r="E5" s="4">
        <v>-1.3794900000000001</v>
      </c>
      <c r="F5">
        <v>2.1315083871779501E-2</v>
      </c>
      <c r="G5">
        <v>2.066163725461E-2</v>
      </c>
      <c r="H5">
        <f t="shared" ref="H5:H30" si="2">C5/2.611E+22*6.02*1E+23</f>
        <v>-215.88412265415542</v>
      </c>
      <c r="I5">
        <f>H5+214.676473994638</f>
        <v>-1.2076486595174174</v>
      </c>
      <c r="L5">
        <v>1.04</v>
      </c>
      <c r="M5">
        <f t="shared" si="0"/>
        <v>6.8970207572715285</v>
      </c>
    </row>
    <row r="6" spans="1:13" x14ac:dyDescent="0.2">
      <c r="A6" t="s">
        <v>6</v>
      </c>
      <c r="B6" s="1">
        <v>6.9633382645529904</v>
      </c>
      <c r="C6">
        <v>-9.3638787499999996</v>
      </c>
      <c r="D6" s="4">
        <f t="shared" si="1"/>
        <v>-9.3425273134116757</v>
      </c>
      <c r="E6" s="4">
        <v>-0.64971100000000004</v>
      </c>
      <c r="F6">
        <v>2.1351436588323499E-2</v>
      </c>
      <c r="G6">
        <v>2.0694320115746699E-2</v>
      </c>
      <c r="H6">
        <f t="shared" si="2"/>
        <v>-215.89640013404821</v>
      </c>
      <c r="I6">
        <f t="shared" ref="I6:I18" si="3">H6+214.676473994638</f>
        <v>-1.2199261394102052</v>
      </c>
      <c r="L6">
        <v>1.03</v>
      </c>
      <c r="M6">
        <f t="shared" si="0"/>
        <v>6.8307032499900719</v>
      </c>
    </row>
    <row r="7" spans="1:13" x14ac:dyDescent="0.2">
      <c r="A7" t="s">
        <v>7</v>
      </c>
      <c r="B7" s="1">
        <v>6.8970207572715303</v>
      </c>
      <c r="C7">
        <v>-9.3642909999999997</v>
      </c>
      <c r="D7" s="4">
        <f t="shared" si="1"/>
        <v>-9.3429205056487099</v>
      </c>
      <c r="E7" s="4">
        <v>-0.43694100000000002</v>
      </c>
      <c r="F7">
        <v>2.1370494351289401E-2</v>
      </c>
      <c r="G7">
        <v>2.0721406252232202E-2</v>
      </c>
      <c r="H7">
        <f t="shared" si="2"/>
        <v>-215.90590509383372</v>
      </c>
      <c r="I7">
        <f t="shared" si="3"/>
        <v>-1.2294310991957218</v>
      </c>
      <c r="L7">
        <v>1.02</v>
      </c>
      <c r="M7">
        <f t="shared" si="0"/>
        <v>6.7643857427086145</v>
      </c>
    </row>
    <row r="8" spans="1:13" x14ac:dyDescent="0.2">
      <c r="A8" t="s">
        <v>8</v>
      </c>
      <c r="B8" s="1">
        <v>6.8307032499900702</v>
      </c>
      <c r="C8">
        <v>-9.36458075</v>
      </c>
      <c r="D8" s="4">
        <f t="shared" si="1"/>
        <v>-9.3431952688699287</v>
      </c>
      <c r="E8" s="4">
        <v>-0.194466</v>
      </c>
      <c r="F8">
        <v>2.1385481130070501E-2</v>
      </c>
      <c r="G8">
        <v>2.07224978899954E-2</v>
      </c>
      <c r="H8">
        <f t="shared" si="2"/>
        <v>-215.9125856568364</v>
      </c>
      <c r="I8">
        <f t="shared" si="3"/>
        <v>-1.2361116621983967</v>
      </c>
      <c r="J8">
        <f>B10*2</f>
        <v>13.396136470854319</v>
      </c>
      <c r="L8">
        <v>1.01</v>
      </c>
      <c r="M8">
        <f t="shared" si="0"/>
        <v>6.6980682354271579</v>
      </c>
    </row>
    <row r="9" spans="1:13" x14ac:dyDescent="0.2">
      <c r="A9" t="s">
        <v>9</v>
      </c>
      <c r="B9" s="1">
        <v>6.76438574270861</v>
      </c>
      <c r="C9">
        <v>-9.3647192500000003</v>
      </c>
      <c r="D9" s="4">
        <f t="shared" si="1"/>
        <v>-9.343294651558562</v>
      </c>
      <c r="E9" s="4">
        <v>8.3872000000000002E-2</v>
      </c>
      <c r="F9">
        <v>2.1424598441437601E-2</v>
      </c>
      <c r="G9">
        <v>2.0769122146340399E-2</v>
      </c>
      <c r="H9">
        <f t="shared" si="2"/>
        <v>-215.91577895442353</v>
      </c>
      <c r="I9">
        <f t="shared" si="3"/>
        <v>-1.2393049597855281</v>
      </c>
      <c r="J9">
        <v>1</v>
      </c>
      <c r="K9">
        <f>6.72574231244026*J9</f>
        <v>6.7257423124402598</v>
      </c>
      <c r="L9">
        <v>1</v>
      </c>
      <c r="M9">
        <f t="shared" si="0"/>
        <v>6.6317507281457004</v>
      </c>
    </row>
    <row r="10" spans="1:13" x14ac:dyDescent="0.2">
      <c r="A10" t="s">
        <v>10</v>
      </c>
      <c r="B10">
        <v>6.6980682354271597</v>
      </c>
      <c r="C10">
        <v>-9.3646840000000005</v>
      </c>
      <c r="D10" s="4">
        <f t="shared" si="1"/>
        <v>-9.3432423652786287</v>
      </c>
      <c r="E10" s="4">
        <v>0.40473999999999999</v>
      </c>
      <c r="F10">
        <v>2.1441634721370902E-2</v>
      </c>
      <c r="G10">
        <v>2.07971474890624E-2</v>
      </c>
      <c r="H10">
        <f t="shared" si="2"/>
        <v>-215.91496621983913</v>
      </c>
      <c r="I10">
        <f t="shared" si="3"/>
        <v>-1.2384922252011279</v>
      </c>
      <c r="L10">
        <v>0.99</v>
      </c>
      <c r="M10">
        <f t="shared" si="0"/>
        <v>6.565433220864243</v>
      </c>
    </row>
    <row r="11" spans="1:13" x14ac:dyDescent="0.2">
      <c r="A11" t="s">
        <v>11</v>
      </c>
      <c r="B11" s="1">
        <v>6.6317507281457004</v>
      </c>
      <c r="C11">
        <v>-9.3644612499999997</v>
      </c>
      <c r="D11" s="4">
        <f t="shared" si="1"/>
        <v>-9.3429851092314866</v>
      </c>
      <c r="E11" s="4">
        <v>0.76606600000000002</v>
      </c>
      <c r="F11">
        <v>2.1476140768513698E-2</v>
      </c>
      <c r="G11">
        <v>2.0823730465467899E-2</v>
      </c>
      <c r="H11">
        <f t="shared" si="2"/>
        <v>-215.90983042895439</v>
      </c>
      <c r="I11">
        <f t="shared" si="3"/>
        <v>-1.2333564343163914</v>
      </c>
      <c r="L11">
        <v>0.98</v>
      </c>
      <c r="M11">
        <f t="shared" si="0"/>
        <v>6.4991157135827864</v>
      </c>
    </row>
    <row r="12" spans="1:13" x14ac:dyDescent="0.2">
      <c r="A12" t="s">
        <v>12</v>
      </c>
      <c r="B12" s="1">
        <v>6.5654332208642403</v>
      </c>
      <c r="C12">
        <v>-9.3640142500000003</v>
      </c>
      <c r="D12" s="4">
        <f t="shared" si="1"/>
        <v>-9.342518926374904</v>
      </c>
      <c r="E12" s="4">
        <v>1.2096549999999999</v>
      </c>
      <c r="F12">
        <v>2.14953236250955E-2</v>
      </c>
      <c r="G12">
        <v>2.08437353704383E-2</v>
      </c>
      <c r="H12">
        <f t="shared" si="2"/>
        <v>-215.89952426273453</v>
      </c>
      <c r="I12">
        <f t="shared" si="3"/>
        <v>-1.2230502680965287</v>
      </c>
      <c r="L12">
        <v>0.97</v>
      </c>
      <c r="M12">
        <f t="shared" si="0"/>
        <v>6.4327982063013289</v>
      </c>
    </row>
    <row r="13" spans="1:13" x14ac:dyDescent="0.2">
      <c r="A13" t="s">
        <v>13</v>
      </c>
      <c r="B13" s="1">
        <v>6.4991157135827899</v>
      </c>
      <c r="C13">
        <v>-9.3633179999999996</v>
      </c>
      <c r="D13" s="4">
        <f t="shared" si="1"/>
        <v>-9.3418134482752233</v>
      </c>
      <c r="E13" s="4">
        <v>1.6508449999999999</v>
      </c>
      <c r="F13">
        <v>2.15045517247771E-2</v>
      </c>
      <c r="G13">
        <v>2.0863279093921699E-2</v>
      </c>
      <c r="H13">
        <f t="shared" si="2"/>
        <v>-215.88347131367289</v>
      </c>
      <c r="I13">
        <f t="shared" si="3"/>
        <v>-1.2069973190348833</v>
      </c>
      <c r="L13">
        <v>0.96</v>
      </c>
      <c r="M13">
        <f t="shared" si="0"/>
        <v>6.3664806990198723</v>
      </c>
    </row>
    <row r="14" spans="1:13" x14ac:dyDescent="0.2">
      <c r="A14" t="s">
        <v>14</v>
      </c>
      <c r="B14" s="1">
        <v>6.4327982063013298</v>
      </c>
      <c r="C14">
        <v>-9.3623272499999999</v>
      </c>
      <c r="D14" s="4">
        <f t="shared" si="1"/>
        <v>-9.3408012837835166</v>
      </c>
      <c r="E14" s="4">
        <v>2.1849539999999998</v>
      </c>
      <c r="F14">
        <v>2.1525966216483599E-2</v>
      </c>
      <c r="G14">
        <v>2.08786517777622E-2</v>
      </c>
      <c r="H14">
        <f t="shared" si="2"/>
        <v>-215.86062828418227</v>
      </c>
      <c r="I14">
        <f t="shared" si="3"/>
        <v>-1.1841542895442672</v>
      </c>
      <c r="J14">
        <v>0.95</v>
      </c>
      <c r="K14">
        <f t="shared" ref="K14:K25" si="4">6.72574231244026*J14</f>
        <v>6.3894551968182469</v>
      </c>
      <c r="L14">
        <v>0.95</v>
      </c>
      <c r="M14">
        <f t="shared" si="0"/>
        <v>6.3001631917384149</v>
      </c>
    </row>
    <row r="15" spans="1:13" x14ac:dyDescent="0.2">
      <c r="A15" t="s">
        <v>15</v>
      </c>
      <c r="B15" s="1">
        <v>6.3664806990198697</v>
      </c>
      <c r="C15">
        <v>-9.3610255000000002</v>
      </c>
      <c r="D15" s="4">
        <f t="shared" si="1"/>
        <v>-9.3394800749565547</v>
      </c>
      <c r="E15" s="4">
        <v>2.8193600000000001</v>
      </c>
      <c r="F15">
        <v>2.1545425043445199E-2</v>
      </c>
      <c r="G15">
        <v>2.09155631075892E-2</v>
      </c>
      <c r="H15">
        <f t="shared" si="2"/>
        <v>-215.83061474530828</v>
      </c>
      <c r="I15">
        <f t="shared" si="3"/>
        <v>-1.1541407506702797</v>
      </c>
      <c r="J15">
        <v>0.9</v>
      </c>
      <c r="K15">
        <f t="shared" si="4"/>
        <v>6.0531680811962341</v>
      </c>
      <c r="L15">
        <v>0.94</v>
      </c>
      <c r="M15">
        <f t="shared" ref="M15:M25" si="5">6.6317507281457*L15</f>
        <v>6.2338456844569583</v>
      </c>
    </row>
    <row r="16" spans="1:13" x14ac:dyDescent="0.2">
      <c r="A16" t="s">
        <v>16</v>
      </c>
      <c r="B16" s="1">
        <v>6.3001631917384104</v>
      </c>
      <c r="C16">
        <v>-9.3593630000000001</v>
      </c>
      <c r="D16" s="4">
        <f t="shared" si="1"/>
        <v>-9.3378034443661608</v>
      </c>
      <c r="E16" s="4">
        <v>3.470399</v>
      </c>
      <c r="F16">
        <v>2.1559555633839999E-2</v>
      </c>
      <c r="G16">
        <v>2.0939108369189999E-2</v>
      </c>
      <c r="H16">
        <f t="shared" si="2"/>
        <v>-215.79228364611257</v>
      </c>
      <c r="I16">
        <f t="shared" si="3"/>
        <v>-1.1158096514745637</v>
      </c>
      <c r="J16">
        <v>0.85</v>
      </c>
      <c r="K16">
        <f t="shared" si="4"/>
        <v>5.7168809655742203</v>
      </c>
      <c r="L16">
        <v>0.93</v>
      </c>
      <c r="M16">
        <f t="shared" si="5"/>
        <v>6.1675281771755017</v>
      </c>
    </row>
    <row r="17" spans="1:13" x14ac:dyDescent="0.2">
      <c r="A17" t="s">
        <v>17</v>
      </c>
      <c r="B17">
        <v>6.2338456844569601</v>
      </c>
      <c r="C17">
        <v>-9.3572985000000006</v>
      </c>
      <c r="D17" s="4">
        <f t="shared" si="1"/>
        <v>-9.3357226656767462</v>
      </c>
      <c r="E17" s="4">
        <v>8.3137589999999992</v>
      </c>
      <c r="F17">
        <v>2.1575834323255098E-2</v>
      </c>
      <c r="G17">
        <v>2.0962450377958301E-2</v>
      </c>
      <c r="H17">
        <f t="shared" si="2"/>
        <v>-215.74468391420908</v>
      </c>
      <c r="I17">
        <f t="shared" si="3"/>
        <v>-1.0682099195710748</v>
      </c>
      <c r="J17">
        <v>0.8</v>
      </c>
      <c r="K17">
        <f t="shared" si="4"/>
        <v>5.3805938499522084</v>
      </c>
      <c r="M17">
        <f t="shared" si="5"/>
        <v>0</v>
      </c>
    </row>
    <row r="18" spans="1:13" x14ac:dyDescent="0.2">
      <c r="A18" t="s">
        <v>18</v>
      </c>
      <c r="B18">
        <v>6.1675281771754999</v>
      </c>
      <c r="C18">
        <v>-9.3547772499999997</v>
      </c>
      <c r="D18" s="4">
        <f t="shared" si="1"/>
        <v>-9.333187469293339</v>
      </c>
      <c r="E18" s="4">
        <v>16.364584000000001</v>
      </c>
      <c r="F18">
        <v>2.15897807066604E-2</v>
      </c>
      <c r="G18">
        <v>2.0966466913057501E-2</v>
      </c>
      <c r="H18">
        <f t="shared" si="2"/>
        <v>-215.68655321715812</v>
      </c>
      <c r="I18">
        <f t="shared" si="3"/>
        <v>-1.0100792225201189</v>
      </c>
      <c r="J18">
        <v>0.75</v>
      </c>
      <c r="K18">
        <f t="shared" si="4"/>
        <v>5.0443067343301946</v>
      </c>
      <c r="L18">
        <v>0.75</v>
      </c>
      <c r="M18">
        <f t="shared" si="5"/>
        <v>4.9738130461092753</v>
      </c>
    </row>
    <row r="19" spans="1:13" x14ac:dyDescent="0.2">
      <c r="A19" t="s">
        <v>19</v>
      </c>
      <c r="B19" s="1">
        <v>5.9685756553311302</v>
      </c>
      <c r="C19">
        <v>-9.3439195000000002</v>
      </c>
      <c r="D19" s="4">
        <f t="shared" ref="D19:D30" si="6">C19+F19</f>
        <v>-9.3439195000000002</v>
      </c>
      <c r="E19" s="4">
        <v>29.162834</v>
      </c>
      <c r="F19">
        <v>0</v>
      </c>
      <c r="H19">
        <f t="shared" si="2"/>
        <v>-215.43621367292221</v>
      </c>
      <c r="J19">
        <v>0.7</v>
      </c>
      <c r="K19">
        <f t="shared" si="4"/>
        <v>4.7080196187081818</v>
      </c>
      <c r="L19">
        <v>0.7</v>
      </c>
      <c r="M19">
        <f t="shared" si="5"/>
        <v>4.6422255097019898</v>
      </c>
    </row>
    <row r="20" spans="1:13" x14ac:dyDescent="0.2">
      <c r="A20" t="s">
        <v>20</v>
      </c>
      <c r="B20" s="1">
        <v>5.63698811892385</v>
      </c>
      <c r="C20">
        <v>-9.3105767499999992</v>
      </c>
      <c r="D20" s="4">
        <f t="shared" si="6"/>
        <v>-9.3105767499999992</v>
      </c>
      <c r="E20" s="4">
        <v>49.590418</v>
      </c>
      <c r="F20">
        <v>0</v>
      </c>
      <c r="H20">
        <f t="shared" si="2"/>
        <v>-214.66745321715811</v>
      </c>
      <c r="J20">
        <v>0.65</v>
      </c>
      <c r="K20">
        <f t="shared" si="4"/>
        <v>4.3717325030861689</v>
      </c>
      <c r="L20">
        <v>0.65</v>
      </c>
      <c r="M20">
        <f t="shared" si="5"/>
        <v>4.3106379732947051</v>
      </c>
    </row>
    <row r="21" spans="1:13" x14ac:dyDescent="0.2">
      <c r="A21" t="s">
        <v>21</v>
      </c>
      <c r="B21" s="1">
        <v>5.30540058251656</v>
      </c>
      <c r="C21">
        <v>-9.2470914999999998</v>
      </c>
      <c r="D21" s="4">
        <f t="shared" si="6"/>
        <v>-9.2470914999999998</v>
      </c>
      <c r="E21" s="4">
        <v>81.795231999999999</v>
      </c>
      <c r="F21">
        <v>0</v>
      </c>
      <c r="H21">
        <f t="shared" si="2"/>
        <v>-213.20371823056294</v>
      </c>
      <c r="J21">
        <v>0.6</v>
      </c>
      <c r="K21">
        <f t="shared" si="4"/>
        <v>4.035445387464156</v>
      </c>
      <c r="L21">
        <v>0.6</v>
      </c>
      <c r="M21">
        <f t="shared" si="5"/>
        <v>3.97905043688742</v>
      </c>
    </row>
    <row r="22" spans="1:13" x14ac:dyDescent="0.2">
      <c r="A22" t="s">
        <v>22</v>
      </c>
      <c r="B22" s="1">
        <v>4.9738130461092798</v>
      </c>
      <c r="C22">
        <v>-9.1334892500000002</v>
      </c>
      <c r="D22" s="4">
        <f t="shared" si="6"/>
        <v>-9.1334892500000002</v>
      </c>
      <c r="E22" s="4">
        <v>126.264436</v>
      </c>
      <c r="F22">
        <v>0</v>
      </c>
      <c r="H22">
        <f t="shared" si="2"/>
        <v>-210.58447064343159</v>
      </c>
      <c r="J22">
        <v>0.55000000000000004</v>
      </c>
      <c r="K22">
        <f t="shared" si="4"/>
        <v>3.6991582718421432</v>
      </c>
      <c r="L22">
        <v>0.55000000000000004</v>
      </c>
      <c r="M22">
        <f t="shared" si="5"/>
        <v>3.6474629004801353</v>
      </c>
    </row>
    <row r="23" spans="1:13" x14ac:dyDescent="0.2">
      <c r="A23" t="s">
        <v>23</v>
      </c>
      <c r="B23" s="1">
        <v>4.6422255097019898</v>
      </c>
      <c r="C23">
        <v>-8.9380784999999996</v>
      </c>
      <c r="D23" s="4">
        <f t="shared" si="6"/>
        <v>-8.9380784999999996</v>
      </c>
      <c r="E23" s="4">
        <v>184.53752700000001</v>
      </c>
      <c r="F23">
        <v>0</v>
      </c>
      <c r="H23">
        <f t="shared" si="2"/>
        <v>-206.07902171581767</v>
      </c>
      <c r="J23">
        <v>0.5</v>
      </c>
      <c r="K23">
        <f t="shared" si="4"/>
        <v>3.3628711562201299</v>
      </c>
      <c r="L23">
        <v>0.500000000000001</v>
      </c>
      <c r="M23">
        <f t="shared" si="5"/>
        <v>3.3158753640728569</v>
      </c>
    </row>
    <row r="24" spans="1:13" x14ac:dyDescent="0.2">
      <c r="A24" t="s">
        <v>24</v>
      </c>
      <c r="B24" s="1">
        <v>4.3106379732947104</v>
      </c>
      <c r="C24">
        <v>-8.6316182500000007</v>
      </c>
      <c r="D24" s="4">
        <f t="shared" si="6"/>
        <v>-8.6316182500000007</v>
      </c>
      <c r="E24" s="4">
        <v>278.17710799999998</v>
      </c>
      <c r="F24">
        <v>0</v>
      </c>
      <c r="H24">
        <f t="shared" si="2"/>
        <v>-199.01318217158172</v>
      </c>
      <c r="J24">
        <v>0.45</v>
      </c>
      <c r="K24">
        <f t="shared" si="4"/>
        <v>3.026584040598117</v>
      </c>
      <c r="L24">
        <v>0.45000000000000101</v>
      </c>
      <c r="M24">
        <f t="shared" si="5"/>
        <v>2.9842878276655718</v>
      </c>
    </row>
    <row r="25" spans="1:13" x14ac:dyDescent="0.2">
      <c r="A25" t="s">
        <v>25</v>
      </c>
      <c r="B25" s="1">
        <v>3.97905043688742</v>
      </c>
      <c r="C25">
        <v>-8.1857327499999997</v>
      </c>
      <c r="D25" s="4">
        <f t="shared" si="6"/>
        <v>-8.1857327499999997</v>
      </c>
      <c r="E25" s="4">
        <v>410.94173999999998</v>
      </c>
      <c r="F25">
        <v>0</v>
      </c>
      <c r="H25">
        <f t="shared" si="2"/>
        <v>-188.7327121983914</v>
      </c>
      <c r="J25">
        <v>0.39999999999999902</v>
      </c>
      <c r="K25">
        <f t="shared" si="4"/>
        <v>2.6902969249760975</v>
      </c>
      <c r="L25">
        <v>0.40000000000000102</v>
      </c>
      <c r="M25">
        <f t="shared" si="5"/>
        <v>2.6527002912582871</v>
      </c>
    </row>
    <row r="26" spans="1:13" x14ac:dyDescent="0.2">
      <c r="A26" t="s">
        <v>26</v>
      </c>
      <c r="B26" s="1">
        <v>3.6474629004801402</v>
      </c>
      <c r="C26">
        <v>-7.5342089999999997</v>
      </c>
      <c r="D26" s="4">
        <f t="shared" si="6"/>
        <v>-7.5342089999999997</v>
      </c>
      <c r="E26">
        <v>515.29182400000002</v>
      </c>
      <c r="F26">
        <v>0</v>
      </c>
      <c r="H26">
        <f t="shared" si="2"/>
        <v>-173.71098498659515</v>
      </c>
    </row>
    <row r="27" spans="1:13" x14ac:dyDescent="0.2">
      <c r="A27" t="s">
        <v>27</v>
      </c>
      <c r="B27" s="1">
        <v>3.3158753640728502</v>
      </c>
      <c r="C27">
        <v>-6.5652987500000002</v>
      </c>
      <c r="D27" s="4">
        <f t="shared" si="6"/>
        <v>-6.5652987500000002</v>
      </c>
      <c r="E27">
        <v>765.428943</v>
      </c>
      <c r="F27">
        <v>0</v>
      </c>
      <c r="H27">
        <f t="shared" si="2"/>
        <v>-151.37149932975871</v>
      </c>
    </row>
    <row r="28" spans="1:13" x14ac:dyDescent="0.2">
      <c r="A28" t="s">
        <v>28</v>
      </c>
      <c r="B28" s="1">
        <v>2.98428782766557</v>
      </c>
      <c r="C28">
        <v>-5.3080284999999998</v>
      </c>
      <c r="D28" s="4">
        <f t="shared" si="6"/>
        <v>-5.3080284999999998</v>
      </c>
      <c r="E28">
        <v>0</v>
      </c>
      <c r="F28" s="1">
        <v>0</v>
      </c>
      <c r="H28">
        <f t="shared" si="2"/>
        <v>-122.38349892761391</v>
      </c>
    </row>
    <row r="29" spans="1:13" x14ac:dyDescent="0.2">
      <c r="A29" t="s">
        <v>29</v>
      </c>
      <c r="B29" s="1">
        <v>2.65270029125828</v>
      </c>
      <c r="C29">
        <v>-3.5359077499999998</v>
      </c>
      <c r="D29" s="4">
        <f t="shared" si="6"/>
        <v>-3.5359077499999998</v>
      </c>
      <c r="E29">
        <v>0</v>
      </c>
      <c r="F29" s="1">
        <v>0</v>
      </c>
      <c r="H29">
        <f t="shared" si="2"/>
        <v>-81.524950804289517</v>
      </c>
    </row>
    <row r="30" spans="1:13" x14ac:dyDescent="0.2">
      <c r="A30" t="s">
        <v>35</v>
      </c>
      <c r="C30">
        <v>-9.3109680000000008</v>
      </c>
      <c r="D30" s="4">
        <f t="shared" si="6"/>
        <v>-9.2921861209303014</v>
      </c>
      <c r="F30">
        <v>1.8781879069700198E-2</v>
      </c>
      <c r="H30">
        <f t="shared" si="2"/>
        <v>-214.67647399463803</v>
      </c>
    </row>
    <row r="35" spans="2:3" x14ac:dyDescent="0.2">
      <c r="B35" s="2">
        <v>-37.453384999999997</v>
      </c>
      <c r="C35">
        <f>B35/4</f>
        <v>-9.3633462499999993</v>
      </c>
    </row>
    <row r="36" spans="2:3" x14ac:dyDescent="0.2">
      <c r="B36" s="2">
        <v>-37.450887000000002</v>
      </c>
      <c r="C36">
        <f>B36/4</f>
        <v>-9.3627217500000004</v>
      </c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6" sqref="J6"/>
    </sheetView>
  </sheetViews>
  <sheetFormatPr baseColWidth="10" defaultRowHeight="16" x14ac:dyDescent="0.2"/>
  <cols>
    <col min="1" max="1" width="10.83203125" style="6"/>
    <col min="4" max="4" width="12.83203125" bestFit="1" customWidth="1"/>
    <col min="5" max="6" width="10.33203125" customWidth="1"/>
    <col min="7" max="7" width="7.6640625" bestFit="1" customWidth="1"/>
    <col min="8" max="8" width="11.83203125" bestFit="1" customWidth="1"/>
  </cols>
  <sheetData>
    <row r="1" spans="1:8" x14ac:dyDescent="0.2">
      <c r="B1" t="s">
        <v>119</v>
      </c>
      <c r="C1" t="s">
        <v>121</v>
      </c>
      <c r="D1" t="s">
        <v>123</v>
      </c>
      <c r="E1" t="s">
        <v>120</v>
      </c>
      <c r="F1" t="s">
        <v>141</v>
      </c>
      <c r="G1" t="s">
        <v>122</v>
      </c>
      <c r="H1" t="s">
        <v>142</v>
      </c>
    </row>
    <row r="2" spans="1:8" x14ac:dyDescent="0.2">
      <c r="A2" s="6" t="s">
        <v>4</v>
      </c>
      <c r="B2">
        <v>-1.1932500000000346</v>
      </c>
      <c r="C2">
        <v>1.11E-2</v>
      </c>
      <c r="D2">
        <v>-0.2087</v>
      </c>
      <c r="E2">
        <v>-0.48899999999999999</v>
      </c>
      <c r="F2">
        <v>-1.1224000000000001</v>
      </c>
      <c r="G2">
        <v>-0.43709999999999999</v>
      </c>
      <c r="H2">
        <v>-1.1273</v>
      </c>
    </row>
    <row r="3" spans="1:8" x14ac:dyDescent="0.2">
      <c r="A3" s="6" t="s">
        <v>5</v>
      </c>
      <c r="B3">
        <v>-1.2076486595174174</v>
      </c>
      <c r="C3">
        <v>-1.0699999999999999E-2</v>
      </c>
      <c r="D3">
        <v>-0.2175</v>
      </c>
      <c r="E3">
        <v>-0.50070000000000003</v>
      </c>
      <c r="F3">
        <v>-1.1551</v>
      </c>
      <c r="G3">
        <v>-0.44840000000000002</v>
      </c>
      <c r="H3">
        <v>-1.1593</v>
      </c>
    </row>
    <row r="4" spans="1:8" x14ac:dyDescent="0.2">
      <c r="A4" s="6" t="s">
        <v>6</v>
      </c>
      <c r="B4">
        <v>-1.2199261394102052</v>
      </c>
      <c r="C4">
        <v>-3.4000000000000002E-2</v>
      </c>
      <c r="D4">
        <v>-0.22639999999999999</v>
      </c>
      <c r="E4">
        <v>-0.51090000000000002</v>
      </c>
      <c r="F4">
        <v>-1.1852</v>
      </c>
      <c r="G4">
        <v>-0.4582</v>
      </c>
      <c r="H4">
        <v>-1.1886000000000001</v>
      </c>
    </row>
    <row r="5" spans="1:8" x14ac:dyDescent="0.2">
      <c r="A5" s="6" t="s">
        <v>7</v>
      </c>
      <c r="B5">
        <v>-1.2294310991957218</v>
      </c>
      <c r="C5">
        <v>-5.91E-2</v>
      </c>
      <c r="D5">
        <v>-0.23549999999999999</v>
      </c>
      <c r="E5">
        <v>-0.51939999999999997</v>
      </c>
      <c r="F5">
        <v>-1.2121999999999999</v>
      </c>
      <c r="G5">
        <v>-0.46600000000000003</v>
      </c>
      <c r="H5">
        <v>-1.2143999999999999</v>
      </c>
    </row>
    <row r="6" spans="1:8" x14ac:dyDescent="0.2">
      <c r="A6" s="6" t="s">
        <v>8</v>
      </c>
      <c r="B6">
        <v>-1.2361116621983967</v>
      </c>
      <c r="C6">
        <v>-8.5999999999999993E-2</v>
      </c>
      <c r="D6">
        <v>-0.24479999999999999</v>
      </c>
      <c r="E6">
        <v>-0.52569999999999995</v>
      </c>
      <c r="F6">
        <v>-1.2352000000000001</v>
      </c>
      <c r="G6">
        <v>-0.47139999999999999</v>
      </c>
      <c r="H6">
        <v>-1.2361</v>
      </c>
    </row>
    <row r="7" spans="1:8" x14ac:dyDescent="0.2">
      <c r="A7" s="6" t="s">
        <v>9</v>
      </c>
      <c r="B7">
        <v>-1.2393049597855281</v>
      </c>
      <c r="C7">
        <v>-0.1149</v>
      </c>
      <c r="D7">
        <v>-0.25430000000000003</v>
      </c>
      <c r="E7">
        <v>-0.52949999999999997</v>
      </c>
      <c r="F7">
        <v>-1.2532000000000001</v>
      </c>
      <c r="G7">
        <v>-0.47389999999999999</v>
      </c>
      <c r="H7">
        <v>-1.2525999999999999</v>
      </c>
    </row>
    <row r="8" spans="1:8" x14ac:dyDescent="0.2">
      <c r="A8" s="6" t="s">
        <v>10</v>
      </c>
      <c r="B8">
        <v>-1.2384922252011279</v>
      </c>
      <c r="C8">
        <v>-0.1459</v>
      </c>
      <c r="D8">
        <v>-0.2641</v>
      </c>
      <c r="E8">
        <v>-0.53010000000000002</v>
      </c>
      <c r="F8">
        <v>-1.2652000000000001</v>
      </c>
      <c r="G8">
        <v>-0.47289999999999999</v>
      </c>
      <c r="H8">
        <v>-1.2632000000000001</v>
      </c>
    </row>
    <row r="9" spans="1:8" x14ac:dyDescent="0.2">
      <c r="A9" s="6" t="s">
        <v>11</v>
      </c>
      <c r="B9">
        <v>-1.2333564343163914</v>
      </c>
      <c r="C9">
        <v>-0.17910000000000001</v>
      </c>
      <c r="D9">
        <v>-0.27400000000000002</v>
      </c>
      <c r="E9">
        <v>-0.52690000000000003</v>
      </c>
      <c r="F9">
        <v>-1.27</v>
      </c>
      <c r="G9">
        <v>-0.46760000000000002</v>
      </c>
      <c r="H9">
        <v>-1.2665</v>
      </c>
    </row>
    <row r="10" spans="1:8" x14ac:dyDescent="0.2">
      <c r="A10" s="6" t="s">
        <v>12</v>
      </c>
      <c r="B10">
        <v>-1.2230502680965287</v>
      </c>
      <c r="C10">
        <v>-0.2147</v>
      </c>
      <c r="D10">
        <v>-0.28420000000000001</v>
      </c>
      <c r="E10">
        <v>-0.51939999999999997</v>
      </c>
      <c r="F10">
        <v>-1.266</v>
      </c>
      <c r="G10">
        <v>-0.4572</v>
      </c>
      <c r="H10">
        <v>-1.2613000000000001</v>
      </c>
    </row>
    <row r="11" spans="1:8" x14ac:dyDescent="0.2">
      <c r="A11" s="6" t="s">
        <v>13</v>
      </c>
      <c r="B11">
        <v>-1.2069973190348833</v>
      </c>
      <c r="C11">
        <v>-0.25290000000000001</v>
      </c>
      <c r="D11">
        <v>-0.29449999999999998</v>
      </c>
      <c r="E11">
        <v>-0.50649999999999995</v>
      </c>
      <c r="F11">
        <v>-1.2516</v>
      </c>
      <c r="G11">
        <v>-0.44080000000000003</v>
      </c>
      <c r="H11">
        <v>-1.2462</v>
      </c>
    </row>
    <row r="12" spans="1:8" x14ac:dyDescent="0.2">
      <c r="A12" s="6" t="s">
        <v>14</v>
      </c>
      <c r="B12">
        <v>-1.1841542895442672</v>
      </c>
      <c r="C12">
        <v>-0.29380000000000001</v>
      </c>
      <c r="D12">
        <v>-0.30509999999999998</v>
      </c>
      <c r="E12">
        <v>-0.4874</v>
      </c>
      <c r="F12">
        <v>-1.2246999999999999</v>
      </c>
      <c r="G12">
        <v>-0.4173</v>
      </c>
      <c r="H12">
        <v>-1.2194</v>
      </c>
    </row>
    <row r="13" spans="1:8" x14ac:dyDescent="0.2">
      <c r="A13" s="6" t="s">
        <v>15</v>
      </c>
      <c r="B13">
        <v>-1.1541407506702797</v>
      </c>
      <c r="C13">
        <v>-0.3377</v>
      </c>
      <c r="D13">
        <v>-0.316</v>
      </c>
      <c r="E13">
        <v>-0.46100000000000002</v>
      </c>
      <c r="F13">
        <v>-1.1832</v>
      </c>
      <c r="G13">
        <v>-0.38540000000000002</v>
      </c>
      <c r="H13">
        <v>-1.1791</v>
      </c>
    </row>
    <row r="14" spans="1:8" x14ac:dyDescent="0.2">
      <c r="A14" s="6" t="s">
        <v>16</v>
      </c>
      <c r="B14">
        <v>-1.1158096514745637</v>
      </c>
      <c r="C14">
        <v>-0.38479999999999998</v>
      </c>
      <c r="D14">
        <v>-0.32700000000000001</v>
      </c>
      <c r="E14">
        <v>-0.4259</v>
      </c>
      <c r="F14">
        <v>-1.1243000000000001</v>
      </c>
      <c r="G14">
        <v>-0.34350000000000003</v>
      </c>
      <c r="H14">
        <v>-1.1232</v>
      </c>
    </row>
    <row r="15" spans="1:8" x14ac:dyDescent="0.2">
      <c r="A15" s="6" t="s">
        <v>17</v>
      </c>
      <c r="B15">
        <v>-1.0682099195710748</v>
      </c>
      <c r="C15">
        <v>-0.43519999999999998</v>
      </c>
      <c r="D15">
        <v>-0.33829999999999999</v>
      </c>
      <c r="E15">
        <v>-0.38069999999999998</v>
      </c>
      <c r="F15">
        <v>-1.0448999999999999</v>
      </c>
      <c r="G15">
        <v>-0.29020000000000001</v>
      </c>
      <c r="H15">
        <v>-1.0491999999999999</v>
      </c>
    </row>
    <row r="16" spans="1:8" x14ac:dyDescent="0.2">
      <c r="A16" s="6" t="s">
        <v>18</v>
      </c>
      <c r="B16">
        <v>-1.0100792225201189</v>
      </c>
      <c r="C16">
        <v>-0.48930000000000001</v>
      </c>
      <c r="D16">
        <v>-0.34989999999999999</v>
      </c>
      <c r="E16">
        <v>-0.3236</v>
      </c>
      <c r="F16">
        <v>-0.94140000000000001</v>
      </c>
      <c r="G16">
        <v>-0.2233</v>
      </c>
      <c r="H16">
        <v>-0.95450000000000002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6" sqref="E6"/>
    </sheetView>
  </sheetViews>
  <sheetFormatPr baseColWidth="10" defaultRowHeight="16" x14ac:dyDescent="0.2"/>
  <sheetData>
    <row r="1" spans="1:2" x14ac:dyDescent="0.2">
      <c r="A1">
        <v>3.7027000000000001</v>
      </c>
      <c r="B1">
        <v>-0.40739999999999998</v>
      </c>
    </row>
    <row r="2" spans="1:2" x14ac:dyDescent="0.2">
      <c r="A2">
        <v>3.7126999999999999</v>
      </c>
      <c r="B2">
        <v>-0.41189999999999999</v>
      </c>
    </row>
    <row r="3" spans="1:2" x14ac:dyDescent="0.2">
      <c r="A3">
        <v>3.7227000000000001</v>
      </c>
      <c r="B3">
        <v>-0.41639999999999999</v>
      </c>
    </row>
    <row r="4" spans="1:2" x14ac:dyDescent="0.2">
      <c r="A4">
        <v>3.7326999999999999</v>
      </c>
      <c r="B4">
        <v>-0.42070000000000002</v>
      </c>
    </row>
    <row r="5" spans="1:2" x14ac:dyDescent="0.2">
      <c r="A5">
        <v>3.7427000000000001</v>
      </c>
      <c r="B5">
        <v>-0.42499999999999999</v>
      </c>
    </row>
    <row r="6" spans="1:2" x14ac:dyDescent="0.2">
      <c r="A6">
        <v>3.7526999999999999</v>
      </c>
      <c r="B6">
        <v>-0.42909999999999998</v>
      </c>
    </row>
    <row r="7" spans="1:2" x14ac:dyDescent="0.2">
      <c r="A7">
        <v>3.7627000000000002</v>
      </c>
      <c r="B7">
        <v>-0.43319999999999997</v>
      </c>
    </row>
    <row r="8" spans="1:2" x14ac:dyDescent="0.2">
      <c r="A8">
        <v>3.7726999999999999</v>
      </c>
      <c r="B8">
        <v>-0.43709999999999999</v>
      </c>
    </row>
    <row r="9" spans="1:2" x14ac:dyDescent="0.2">
      <c r="A9">
        <v>3.7827000000000002</v>
      </c>
      <c r="B9">
        <v>-0.44090000000000001</v>
      </c>
    </row>
    <row r="10" spans="1:2" x14ac:dyDescent="0.2">
      <c r="A10">
        <v>3.7927</v>
      </c>
      <c r="B10">
        <v>-0.44469999999999998</v>
      </c>
    </row>
    <row r="11" spans="1:2" x14ac:dyDescent="0.2">
      <c r="A11">
        <v>3.8027000000000002</v>
      </c>
      <c r="B11">
        <v>-0.44819999999999999</v>
      </c>
    </row>
    <row r="12" spans="1:2" x14ac:dyDescent="0.2">
      <c r="A12">
        <v>3.8127</v>
      </c>
      <c r="B12">
        <v>-0.45169999999999999</v>
      </c>
    </row>
    <row r="14" spans="1:2" x14ac:dyDescent="0.2">
      <c r="A14">
        <v>3.9127000000000001</v>
      </c>
      <c r="B14">
        <v>-0.4768</v>
      </c>
    </row>
    <row r="15" spans="1:2" x14ac:dyDescent="0.2">
      <c r="A15">
        <v>3.9626999999999999</v>
      </c>
      <c r="B15">
        <v>-0.48130000000000001</v>
      </c>
    </row>
    <row r="16" spans="1:2" x14ac:dyDescent="0.2">
      <c r="A16">
        <v>4.0526999999999997</v>
      </c>
      <c r="B16">
        <v>-0.47020000000000001</v>
      </c>
    </row>
    <row r="17" spans="1:2" x14ac:dyDescent="0.2">
      <c r="A17">
        <v>4.1026999999999996</v>
      </c>
      <c r="B17">
        <v>-0.4506</v>
      </c>
    </row>
    <row r="18" spans="1:2" x14ac:dyDescent="0.2">
      <c r="A18">
        <v>4.1127000000000002</v>
      </c>
      <c r="B18">
        <v>-0.44529999999999997</v>
      </c>
    </row>
    <row r="19" spans="1:2" x14ac:dyDescent="0.2">
      <c r="A19">
        <v>4.2126999999999999</v>
      </c>
      <c r="B19">
        <v>-0.36220000000000002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Q1" sqref="Q1:Q15"/>
    </sheetView>
  </sheetViews>
  <sheetFormatPr baseColWidth="10" defaultRowHeight="16" x14ac:dyDescent="0.2"/>
  <cols>
    <col min="1" max="1" width="6.6640625" bestFit="1" customWidth="1"/>
    <col min="2" max="2" width="10.6640625" bestFit="1" customWidth="1"/>
    <col min="3" max="3" width="2.1640625" bestFit="1" customWidth="1"/>
    <col min="4" max="4" width="7.5" bestFit="1" customWidth="1"/>
    <col min="5" max="5" width="2.1640625" bestFit="1" customWidth="1"/>
    <col min="6" max="7" width="7.6640625" bestFit="1" customWidth="1"/>
    <col min="8" max="8" width="6.1640625" bestFit="1" customWidth="1"/>
    <col min="9" max="9" width="10.1640625" bestFit="1" customWidth="1"/>
    <col min="10" max="10" width="11.1640625" bestFit="1" customWidth="1"/>
    <col min="12" max="12" width="6.6640625" bestFit="1" customWidth="1"/>
    <col min="13" max="13" width="10.6640625" bestFit="1" customWidth="1"/>
    <col min="14" max="14" width="2.1640625" bestFit="1" customWidth="1"/>
    <col min="15" max="15" width="7.5" bestFit="1" customWidth="1"/>
    <col min="16" max="16" width="2.1640625" bestFit="1" customWidth="1"/>
    <col min="17" max="18" width="7.6640625" bestFit="1" customWidth="1"/>
    <col min="19" max="19" width="6.1640625" bestFit="1" customWidth="1"/>
    <col min="20" max="20" width="10.1640625" bestFit="1" customWidth="1"/>
    <col min="21" max="21" width="11.1640625" bestFit="1" customWidth="1"/>
    <col min="22" max="22" width="14.83203125" customWidth="1"/>
  </cols>
  <sheetData>
    <row r="1" spans="1:21" x14ac:dyDescent="0.2">
      <c r="A1" t="s">
        <v>124</v>
      </c>
      <c r="B1" t="s">
        <v>125</v>
      </c>
      <c r="C1">
        <v>4</v>
      </c>
      <c r="D1" t="s">
        <v>126</v>
      </c>
      <c r="E1">
        <v>2</v>
      </c>
      <c r="F1">
        <v>-1.1224000000000001</v>
      </c>
      <c r="G1">
        <v>-1.1932</v>
      </c>
      <c r="H1">
        <v>1E-3</v>
      </c>
      <c r="I1">
        <v>5022.6094999999996</v>
      </c>
      <c r="J1">
        <v>5022.6094999999996</v>
      </c>
      <c r="L1" t="s">
        <v>124</v>
      </c>
      <c r="M1" t="s">
        <v>125</v>
      </c>
      <c r="N1">
        <v>4</v>
      </c>
      <c r="O1" t="s">
        <v>126</v>
      </c>
      <c r="P1">
        <v>2</v>
      </c>
      <c r="Q1">
        <v>-1.1273</v>
      </c>
      <c r="R1">
        <v>-1.1932</v>
      </c>
      <c r="S1">
        <v>1E-3</v>
      </c>
      <c r="T1">
        <v>4347.6401999999998</v>
      </c>
      <c r="U1">
        <v>4347.6401999999998</v>
      </c>
    </row>
    <row r="2" spans="1:21" x14ac:dyDescent="0.2">
      <c r="A2" t="s">
        <v>124</v>
      </c>
      <c r="B2" t="s">
        <v>127</v>
      </c>
      <c r="C2">
        <v>4</v>
      </c>
      <c r="D2" t="s">
        <v>126</v>
      </c>
      <c r="E2">
        <v>2</v>
      </c>
      <c r="F2">
        <v>-1.1551</v>
      </c>
      <c r="G2">
        <v>-1.2076</v>
      </c>
      <c r="H2">
        <v>1E-3</v>
      </c>
      <c r="I2">
        <v>2764.4965999999999</v>
      </c>
      <c r="J2">
        <v>7787.1061</v>
      </c>
      <c r="L2" t="s">
        <v>124</v>
      </c>
      <c r="M2" t="s">
        <v>127</v>
      </c>
      <c r="N2">
        <v>4</v>
      </c>
      <c r="O2" t="s">
        <v>126</v>
      </c>
      <c r="P2">
        <v>2</v>
      </c>
      <c r="Q2">
        <v>-1.1593</v>
      </c>
      <c r="R2">
        <v>-1.2076</v>
      </c>
      <c r="S2">
        <v>1E-3</v>
      </c>
      <c r="T2">
        <v>2335.4524000000001</v>
      </c>
      <c r="U2">
        <v>6683.0925999999999</v>
      </c>
    </row>
    <row r="3" spans="1:21" x14ac:dyDescent="0.2">
      <c r="A3" t="s">
        <v>124</v>
      </c>
      <c r="B3" t="s">
        <v>128</v>
      </c>
      <c r="C3">
        <v>4</v>
      </c>
      <c r="D3" t="s">
        <v>126</v>
      </c>
      <c r="E3">
        <v>2</v>
      </c>
      <c r="F3">
        <v>-1.1852</v>
      </c>
      <c r="G3">
        <v>-1.2199</v>
      </c>
      <c r="H3">
        <v>1E-3</v>
      </c>
      <c r="I3">
        <v>1203.1791000000001</v>
      </c>
      <c r="J3">
        <v>8990.2852000000003</v>
      </c>
      <c r="L3" t="s">
        <v>124</v>
      </c>
      <c r="M3" t="s">
        <v>128</v>
      </c>
      <c r="N3">
        <v>4</v>
      </c>
      <c r="O3" t="s">
        <v>126</v>
      </c>
      <c r="P3">
        <v>2</v>
      </c>
      <c r="Q3">
        <v>-1.1886000000000001</v>
      </c>
      <c r="R3">
        <v>-1.2199</v>
      </c>
      <c r="S3">
        <v>1E-3</v>
      </c>
      <c r="T3">
        <v>982.49199999999996</v>
      </c>
      <c r="U3">
        <v>7665.5844999999999</v>
      </c>
    </row>
    <row r="4" spans="1:21" x14ac:dyDescent="0.2">
      <c r="A4" t="s">
        <v>124</v>
      </c>
      <c r="B4" t="s">
        <v>129</v>
      </c>
      <c r="C4">
        <v>4</v>
      </c>
      <c r="D4" t="s">
        <v>126</v>
      </c>
      <c r="E4">
        <v>2</v>
      </c>
      <c r="F4">
        <v>-1.2121999999999999</v>
      </c>
      <c r="G4">
        <v>-1.2294</v>
      </c>
      <c r="H4">
        <v>1E-3</v>
      </c>
      <c r="I4">
        <v>296.87889999999999</v>
      </c>
      <c r="J4">
        <v>9287.1641</v>
      </c>
      <c r="L4" t="s">
        <v>124</v>
      </c>
      <c r="M4" t="s">
        <v>129</v>
      </c>
      <c r="N4">
        <v>4</v>
      </c>
      <c r="O4" t="s">
        <v>126</v>
      </c>
      <c r="P4">
        <v>2</v>
      </c>
      <c r="Q4">
        <v>-1.2143999999999999</v>
      </c>
      <c r="R4">
        <v>-1.2294</v>
      </c>
      <c r="S4">
        <v>1E-3</v>
      </c>
      <c r="T4">
        <v>225.41239999999999</v>
      </c>
      <c r="U4">
        <v>7890.9969000000001</v>
      </c>
    </row>
    <row r="5" spans="1:21" x14ac:dyDescent="0.2">
      <c r="A5" t="s">
        <v>124</v>
      </c>
      <c r="B5" t="s">
        <v>130</v>
      </c>
      <c r="C5">
        <v>4</v>
      </c>
      <c r="D5" t="s">
        <v>126</v>
      </c>
      <c r="E5">
        <v>2</v>
      </c>
      <c r="F5">
        <v>-1.2352000000000001</v>
      </c>
      <c r="G5">
        <v>-1.2361</v>
      </c>
      <c r="H5">
        <v>1E-3</v>
      </c>
      <c r="I5">
        <v>0.90549999999999997</v>
      </c>
      <c r="J5">
        <v>9288.0697</v>
      </c>
      <c r="L5" t="s">
        <v>124</v>
      </c>
      <c r="M5" t="s">
        <v>130</v>
      </c>
      <c r="N5">
        <v>4</v>
      </c>
      <c r="O5" t="s">
        <v>126</v>
      </c>
      <c r="P5">
        <v>2</v>
      </c>
      <c r="Q5">
        <v>-1.2361</v>
      </c>
      <c r="R5">
        <v>-1.2361</v>
      </c>
      <c r="S5">
        <v>1E-3</v>
      </c>
      <c r="T5">
        <v>2.3E-3</v>
      </c>
      <c r="U5">
        <v>7890.9992000000002</v>
      </c>
    </row>
    <row r="6" spans="1:21" x14ac:dyDescent="0.2">
      <c r="A6" t="s">
        <v>124</v>
      </c>
      <c r="B6" t="s">
        <v>131</v>
      </c>
      <c r="C6">
        <v>4</v>
      </c>
      <c r="D6" t="s">
        <v>126</v>
      </c>
      <c r="E6">
        <v>2</v>
      </c>
      <c r="F6">
        <v>-1.2532000000000001</v>
      </c>
      <c r="G6">
        <v>-1.2393000000000001</v>
      </c>
      <c r="H6">
        <v>1E-3</v>
      </c>
      <c r="I6">
        <v>192.71299999999999</v>
      </c>
      <c r="J6">
        <v>9480.7826999999997</v>
      </c>
      <c r="L6" t="s">
        <v>124</v>
      </c>
      <c r="M6" t="s">
        <v>131</v>
      </c>
      <c r="N6">
        <v>4</v>
      </c>
      <c r="O6" t="s">
        <v>126</v>
      </c>
      <c r="P6">
        <v>2</v>
      </c>
      <c r="Q6">
        <v>-1.2525999999999999</v>
      </c>
      <c r="R6">
        <v>-1.2393000000000001</v>
      </c>
      <c r="S6">
        <v>1E-3</v>
      </c>
      <c r="T6">
        <v>177.91130000000001</v>
      </c>
      <c r="U6">
        <v>8068.9106000000002</v>
      </c>
    </row>
    <row r="7" spans="1:21" x14ac:dyDescent="0.2">
      <c r="A7" t="s">
        <v>124</v>
      </c>
      <c r="B7" t="s">
        <v>132</v>
      </c>
      <c r="C7">
        <v>4</v>
      </c>
      <c r="D7" t="s">
        <v>126</v>
      </c>
      <c r="E7">
        <v>2</v>
      </c>
      <c r="F7">
        <v>-1.2652000000000001</v>
      </c>
      <c r="G7">
        <v>-1.2384999999999999</v>
      </c>
      <c r="H7">
        <v>1E-3</v>
      </c>
      <c r="I7">
        <v>713.68209999999999</v>
      </c>
      <c r="J7">
        <v>10194.4647</v>
      </c>
      <c r="L7" t="s">
        <v>124</v>
      </c>
      <c r="M7" t="s">
        <v>132</v>
      </c>
      <c r="N7">
        <v>4</v>
      </c>
      <c r="O7" t="s">
        <v>126</v>
      </c>
      <c r="P7">
        <v>2</v>
      </c>
      <c r="Q7">
        <v>-1.2632000000000001</v>
      </c>
      <c r="R7">
        <v>-1.2384999999999999</v>
      </c>
      <c r="S7">
        <v>1E-3</v>
      </c>
      <c r="T7">
        <v>608.58360000000005</v>
      </c>
      <c r="U7">
        <v>8677.4940999999999</v>
      </c>
    </row>
    <row r="8" spans="1:21" x14ac:dyDescent="0.2">
      <c r="A8" t="s">
        <v>124</v>
      </c>
      <c r="B8" t="s">
        <v>133</v>
      </c>
      <c r="C8">
        <v>4</v>
      </c>
      <c r="D8" t="s">
        <v>126</v>
      </c>
      <c r="E8">
        <v>2</v>
      </c>
      <c r="F8">
        <v>-1.27</v>
      </c>
      <c r="G8">
        <v>-1.2334000000000001</v>
      </c>
      <c r="H8">
        <v>1E-3</v>
      </c>
      <c r="I8">
        <v>1339.7491</v>
      </c>
      <c r="J8">
        <v>11534.2138</v>
      </c>
      <c r="L8" t="s">
        <v>124</v>
      </c>
      <c r="M8" t="s">
        <v>133</v>
      </c>
      <c r="N8">
        <v>4</v>
      </c>
      <c r="O8" t="s">
        <v>126</v>
      </c>
      <c r="P8">
        <v>2</v>
      </c>
      <c r="Q8">
        <v>-1.2665</v>
      </c>
      <c r="R8">
        <v>-1.2334000000000001</v>
      </c>
      <c r="S8">
        <v>1E-3</v>
      </c>
      <c r="T8">
        <v>1097.0763999999999</v>
      </c>
      <c r="U8">
        <v>9774.5705999999991</v>
      </c>
    </row>
    <row r="9" spans="1:21" x14ac:dyDescent="0.2">
      <c r="A9" t="s">
        <v>124</v>
      </c>
      <c r="B9" t="s">
        <v>134</v>
      </c>
      <c r="C9">
        <v>4</v>
      </c>
      <c r="D9" t="s">
        <v>126</v>
      </c>
      <c r="E9">
        <v>2</v>
      </c>
      <c r="F9">
        <v>-1.266</v>
      </c>
      <c r="G9">
        <v>-1.2231000000000001</v>
      </c>
      <c r="H9">
        <v>1E-3</v>
      </c>
      <c r="I9">
        <v>1842.9109000000001</v>
      </c>
      <c r="J9">
        <v>13377.1248</v>
      </c>
      <c r="L9" t="s">
        <v>124</v>
      </c>
      <c r="M9" t="s">
        <v>134</v>
      </c>
      <c r="N9">
        <v>4</v>
      </c>
      <c r="O9" t="s">
        <v>126</v>
      </c>
      <c r="P9">
        <v>2</v>
      </c>
      <c r="Q9">
        <v>-1.2613000000000001</v>
      </c>
      <c r="R9">
        <v>-1.2231000000000001</v>
      </c>
      <c r="S9">
        <v>1E-3</v>
      </c>
      <c r="T9">
        <v>1463.0754999999999</v>
      </c>
      <c r="U9">
        <v>11237.646000000001</v>
      </c>
    </row>
    <row r="10" spans="1:21" x14ac:dyDescent="0.2">
      <c r="A10" t="s">
        <v>124</v>
      </c>
      <c r="B10" t="s">
        <v>135</v>
      </c>
      <c r="C10">
        <v>4</v>
      </c>
      <c r="D10" t="s">
        <v>126</v>
      </c>
      <c r="E10">
        <v>2</v>
      </c>
      <c r="F10">
        <v>-1.2516</v>
      </c>
      <c r="G10">
        <v>-1.2070000000000001</v>
      </c>
      <c r="H10">
        <v>1E-3</v>
      </c>
      <c r="I10">
        <v>1986.652</v>
      </c>
      <c r="J10">
        <v>15363.7768</v>
      </c>
      <c r="L10" t="s">
        <v>124</v>
      </c>
      <c r="M10" t="s">
        <v>135</v>
      </c>
      <c r="N10">
        <v>4</v>
      </c>
      <c r="O10" t="s">
        <v>126</v>
      </c>
      <c r="P10">
        <v>2</v>
      </c>
      <c r="Q10">
        <v>-1.2462</v>
      </c>
      <c r="R10">
        <v>-1.2070000000000001</v>
      </c>
      <c r="S10">
        <v>1E-3</v>
      </c>
      <c r="T10">
        <v>1533.8738000000001</v>
      </c>
      <c r="U10">
        <v>12771.5198</v>
      </c>
    </row>
    <row r="11" spans="1:21" x14ac:dyDescent="0.2">
      <c r="A11" t="s">
        <v>124</v>
      </c>
      <c r="B11" t="s">
        <v>136</v>
      </c>
      <c r="C11">
        <v>4</v>
      </c>
      <c r="D11" t="s">
        <v>126</v>
      </c>
      <c r="E11">
        <v>2</v>
      </c>
      <c r="F11">
        <v>-1.2246999999999999</v>
      </c>
      <c r="G11">
        <v>-1.1841999999999999</v>
      </c>
      <c r="H11">
        <v>1E-3</v>
      </c>
      <c r="I11">
        <v>1647.6411000000001</v>
      </c>
      <c r="J11">
        <v>17011.4179</v>
      </c>
      <c r="L11" t="s">
        <v>124</v>
      </c>
      <c r="M11" t="s">
        <v>136</v>
      </c>
      <c r="N11">
        <v>4</v>
      </c>
      <c r="O11" t="s">
        <v>126</v>
      </c>
      <c r="P11">
        <v>2</v>
      </c>
      <c r="Q11">
        <v>-1.2194</v>
      </c>
      <c r="R11">
        <v>-1.1841999999999999</v>
      </c>
      <c r="S11">
        <v>1E-3</v>
      </c>
      <c r="T11">
        <v>1241.8641</v>
      </c>
      <c r="U11">
        <v>14013.383900000001</v>
      </c>
    </row>
    <row r="12" spans="1:21" x14ac:dyDescent="0.2">
      <c r="A12" t="s">
        <v>124</v>
      </c>
      <c r="B12" t="s">
        <v>137</v>
      </c>
      <c r="C12">
        <v>4</v>
      </c>
      <c r="D12" t="s">
        <v>126</v>
      </c>
      <c r="E12">
        <v>2</v>
      </c>
      <c r="F12">
        <v>-1.1832</v>
      </c>
      <c r="G12">
        <v>-1.1540999999999999</v>
      </c>
      <c r="H12">
        <v>1E-3</v>
      </c>
      <c r="I12">
        <v>844.9787</v>
      </c>
      <c r="J12">
        <v>17856.3966</v>
      </c>
      <c r="L12" t="s">
        <v>124</v>
      </c>
      <c r="M12" t="s">
        <v>137</v>
      </c>
      <c r="N12">
        <v>4</v>
      </c>
      <c r="O12" t="s">
        <v>126</v>
      </c>
      <c r="P12">
        <v>2</v>
      </c>
      <c r="Q12">
        <v>-1.1791</v>
      </c>
      <c r="R12">
        <v>-1.1540999999999999</v>
      </c>
      <c r="S12">
        <v>1E-3</v>
      </c>
      <c r="T12">
        <v>623.68939999999998</v>
      </c>
      <c r="U12">
        <v>14637.0733</v>
      </c>
    </row>
    <row r="13" spans="1:21" x14ac:dyDescent="0.2">
      <c r="A13" t="s">
        <v>124</v>
      </c>
      <c r="B13" t="s">
        <v>138</v>
      </c>
      <c r="C13">
        <v>4</v>
      </c>
      <c r="D13" t="s">
        <v>126</v>
      </c>
      <c r="E13">
        <v>2</v>
      </c>
      <c r="F13">
        <v>-1.1243000000000001</v>
      </c>
      <c r="G13">
        <v>-1.1157999999999999</v>
      </c>
      <c r="H13">
        <v>1E-3</v>
      </c>
      <c r="I13">
        <v>71.866100000000003</v>
      </c>
      <c r="J13">
        <v>17928.2628</v>
      </c>
      <c r="L13" t="s">
        <v>124</v>
      </c>
      <c r="M13" t="s">
        <v>138</v>
      </c>
      <c r="N13">
        <v>4</v>
      </c>
      <c r="O13" t="s">
        <v>126</v>
      </c>
      <c r="P13">
        <v>2</v>
      </c>
      <c r="Q13">
        <v>-1.1232</v>
      </c>
      <c r="R13">
        <v>-1.1157999999999999</v>
      </c>
      <c r="S13">
        <v>1E-3</v>
      </c>
      <c r="T13">
        <v>54.493400000000001</v>
      </c>
      <c r="U13">
        <v>14691.566699999999</v>
      </c>
    </row>
    <row r="14" spans="1:21" x14ac:dyDescent="0.2">
      <c r="A14" t="s">
        <v>124</v>
      </c>
      <c r="B14" t="s">
        <v>139</v>
      </c>
      <c r="C14">
        <v>4</v>
      </c>
      <c r="D14" t="s">
        <v>126</v>
      </c>
      <c r="E14">
        <v>2</v>
      </c>
      <c r="F14">
        <v>-1.0448999999999999</v>
      </c>
      <c r="G14">
        <v>-1.0682</v>
      </c>
      <c r="H14">
        <v>1E-3</v>
      </c>
      <c r="I14">
        <v>544.07439999999997</v>
      </c>
      <c r="J14">
        <v>18472.337100000001</v>
      </c>
      <c r="L14" t="s">
        <v>124</v>
      </c>
      <c r="M14" t="s">
        <v>139</v>
      </c>
      <c r="N14">
        <v>4</v>
      </c>
      <c r="O14" t="s">
        <v>126</v>
      </c>
      <c r="P14">
        <v>2</v>
      </c>
      <c r="Q14">
        <v>-1.0491999999999999</v>
      </c>
      <c r="R14">
        <v>-1.0682</v>
      </c>
      <c r="S14">
        <v>1E-3</v>
      </c>
      <c r="T14">
        <v>360.17129999999997</v>
      </c>
      <c r="U14">
        <v>15051.737999999999</v>
      </c>
    </row>
    <row r="15" spans="1:21" x14ac:dyDescent="0.2">
      <c r="A15" t="s">
        <v>124</v>
      </c>
      <c r="B15" t="s">
        <v>140</v>
      </c>
      <c r="C15">
        <v>4</v>
      </c>
      <c r="D15" t="s">
        <v>126</v>
      </c>
      <c r="E15">
        <v>2</v>
      </c>
      <c r="F15">
        <v>-0.94140000000000001</v>
      </c>
      <c r="G15">
        <v>-1.0101</v>
      </c>
      <c r="H15">
        <v>1E-3</v>
      </c>
      <c r="I15">
        <v>4721.6588000000002</v>
      </c>
      <c r="J15">
        <v>23193.995999999999</v>
      </c>
      <c r="L15" t="s">
        <v>124</v>
      </c>
      <c r="M15" t="s">
        <v>140</v>
      </c>
      <c r="N15">
        <v>4</v>
      </c>
      <c r="O15" t="s">
        <v>126</v>
      </c>
      <c r="P15">
        <v>2</v>
      </c>
      <c r="Q15">
        <v>-0.95450000000000002</v>
      </c>
      <c r="R15">
        <v>-1.0101</v>
      </c>
      <c r="S15">
        <v>1E-3</v>
      </c>
      <c r="T15">
        <v>3089.2703000000001</v>
      </c>
      <c r="U15">
        <v>18141.008399999999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5" workbookViewId="0">
      <selection activeCell="I24" sqref="I24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29.5" customWidth="1"/>
    <col min="7" max="8" width="2.33203125" customWidth="1"/>
    <col min="9" max="9" width="13.83203125" customWidth="1"/>
  </cols>
  <sheetData>
    <row r="1" spans="1:9" x14ac:dyDescent="0.2">
      <c r="A1" t="s">
        <v>36</v>
      </c>
      <c r="B1">
        <v>1</v>
      </c>
      <c r="C1" t="s">
        <v>37</v>
      </c>
      <c r="D1" s="2">
        <v>-37.198962999999999</v>
      </c>
      <c r="E1" t="s">
        <v>38</v>
      </c>
      <c r="F1" s="2">
        <v>-37.198962999999999</v>
      </c>
      <c r="G1" t="s">
        <v>7</v>
      </c>
      <c r="H1" t="s">
        <v>39</v>
      </c>
      <c r="I1">
        <f t="shared" ref="I1:I9" si="0">F1/4</f>
        <v>-9.2997407499999998</v>
      </c>
    </row>
    <row r="2" spans="1:9" x14ac:dyDescent="0.2">
      <c r="A2" t="s">
        <v>40</v>
      </c>
      <c r="B2">
        <v>1</v>
      </c>
      <c r="C2" t="s">
        <v>37</v>
      </c>
      <c r="D2" s="2">
        <v>-37.213084000000002</v>
      </c>
      <c r="E2" t="s">
        <v>38</v>
      </c>
      <c r="F2" s="2">
        <v>-37.213084000000002</v>
      </c>
      <c r="G2" t="s">
        <v>7</v>
      </c>
      <c r="H2" t="s">
        <v>39</v>
      </c>
      <c r="I2">
        <f t="shared" si="0"/>
        <v>-9.3032710000000005</v>
      </c>
    </row>
    <row r="3" spans="1:9" x14ac:dyDescent="0.2">
      <c r="A3" t="s">
        <v>41</v>
      </c>
      <c r="B3">
        <v>1</v>
      </c>
      <c r="C3" t="s">
        <v>37</v>
      </c>
      <c r="D3" s="2">
        <v>-37.221192000000002</v>
      </c>
      <c r="E3" t="s">
        <v>38</v>
      </c>
      <c r="F3" s="2">
        <v>-37.221192000000002</v>
      </c>
      <c r="G3" t="s">
        <v>7</v>
      </c>
      <c r="H3" t="s">
        <v>39</v>
      </c>
      <c r="I3">
        <f t="shared" si="0"/>
        <v>-9.3052980000000005</v>
      </c>
    </row>
    <row r="4" spans="1:9" x14ac:dyDescent="0.2">
      <c r="A4" t="s">
        <v>42</v>
      </c>
      <c r="B4">
        <v>1</v>
      </c>
      <c r="C4" t="s">
        <v>37</v>
      </c>
      <c r="D4" s="2">
        <v>-37.221673000000003</v>
      </c>
      <c r="E4" t="s">
        <v>38</v>
      </c>
      <c r="F4" s="2">
        <v>-37.221673000000003</v>
      </c>
      <c r="G4" t="s">
        <v>7</v>
      </c>
      <c r="H4" t="s">
        <v>39</v>
      </c>
      <c r="I4">
        <f t="shared" si="0"/>
        <v>-9.3054182500000007</v>
      </c>
    </row>
    <row r="5" spans="1:9" x14ac:dyDescent="0.2">
      <c r="A5" t="s">
        <v>43</v>
      </c>
      <c r="B5">
        <v>1</v>
      </c>
      <c r="C5" t="s">
        <v>37</v>
      </c>
      <c r="D5" s="2">
        <v>-37.221663999999997</v>
      </c>
      <c r="E5" t="s">
        <v>38</v>
      </c>
      <c r="F5" s="2">
        <v>-37.221663999999997</v>
      </c>
      <c r="G5" t="s">
        <v>7</v>
      </c>
      <c r="H5" t="s">
        <v>39</v>
      </c>
      <c r="I5">
        <f t="shared" si="0"/>
        <v>-9.3054159999999992</v>
      </c>
    </row>
    <row r="6" spans="1:9" x14ac:dyDescent="0.2">
      <c r="A6" t="s">
        <v>44</v>
      </c>
      <c r="B6">
        <v>1</v>
      </c>
      <c r="C6" t="s">
        <v>37</v>
      </c>
      <c r="D6" s="2">
        <v>-37.221032000000001</v>
      </c>
      <c r="E6" t="s">
        <v>38</v>
      </c>
      <c r="F6" s="2">
        <v>-37.221032000000001</v>
      </c>
      <c r="G6" t="s">
        <v>7</v>
      </c>
      <c r="H6" t="s">
        <v>39</v>
      </c>
      <c r="I6">
        <f t="shared" si="0"/>
        <v>-9.3052580000000003</v>
      </c>
    </row>
    <row r="7" spans="1:9" x14ac:dyDescent="0.2">
      <c r="A7" t="s">
        <v>45</v>
      </c>
      <c r="B7">
        <v>1</v>
      </c>
      <c r="C7" t="s">
        <v>37</v>
      </c>
      <c r="D7" s="2">
        <v>-37.219774999999998</v>
      </c>
      <c r="E7" t="s">
        <v>38</v>
      </c>
      <c r="F7" s="2">
        <v>-37.219774999999998</v>
      </c>
      <c r="G7" t="s">
        <v>7</v>
      </c>
      <c r="H7" t="s">
        <v>39</v>
      </c>
      <c r="I7">
        <f t="shared" si="0"/>
        <v>-9.3049437499999996</v>
      </c>
    </row>
    <row r="8" spans="1:9" x14ac:dyDescent="0.2">
      <c r="A8" t="s">
        <v>46</v>
      </c>
      <c r="B8">
        <v>1</v>
      </c>
      <c r="C8" t="s">
        <v>37</v>
      </c>
      <c r="D8" s="2">
        <v>-37.217742999999999</v>
      </c>
      <c r="E8" t="s">
        <v>38</v>
      </c>
      <c r="F8" s="2">
        <v>-37.217742999999999</v>
      </c>
      <c r="G8" t="s">
        <v>7</v>
      </c>
      <c r="H8" t="s">
        <v>39</v>
      </c>
      <c r="I8">
        <f t="shared" si="0"/>
        <v>-9.3044357499999997</v>
      </c>
    </row>
    <row r="9" spans="1:9" x14ac:dyDescent="0.2">
      <c r="A9" t="s">
        <v>47</v>
      </c>
      <c r="B9">
        <v>1</v>
      </c>
      <c r="C9" t="s">
        <v>37</v>
      </c>
      <c r="D9" s="2">
        <v>-37.214843999999999</v>
      </c>
      <c r="E9" t="s">
        <v>38</v>
      </c>
      <c r="F9" s="2">
        <v>-37.214843999999999</v>
      </c>
      <c r="G9" t="s">
        <v>7</v>
      </c>
      <c r="H9" t="s">
        <v>39</v>
      </c>
      <c r="I9">
        <f t="shared" si="0"/>
        <v>-9.3037109999999998</v>
      </c>
    </row>
    <row r="10" spans="1:9" x14ac:dyDescent="0.2">
      <c r="A10" t="s">
        <v>48</v>
      </c>
      <c r="B10">
        <v>1</v>
      </c>
      <c r="C10" t="s">
        <v>37</v>
      </c>
      <c r="D10" s="2">
        <v>-37.210977999999997</v>
      </c>
      <c r="E10" t="s">
        <v>38</v>
      </c>
      <c r="F10" s="2">
        <v>-37.210977999999997</v>
      </c>
      <c r="G10" t="s">
        <v>7</v>
      </c>
      <c r="H10" t="s">
        <v>39</v>
      </c>
      <c r="I10">
        <f t="shared" ref="I10:I24" si="1">F10/4</f>
        <v>-9.3027444999999993</v>
      </c>
    </row>
    <row r="11" spans="1:9" x14ac:dyDescent="0.2">
      <c r="A11" t="s">
        <v>49</v>
      </c>
      <c r="B11">
        <v>1</v>
      </c>
      <c r="C11" t="s">
        <v>37</v>
      </c>
      <c r="D11" s="2">
        <v>-37.205987</v>
      </c>
      <c r="E11" t="s">
        <v>38</v>
      </c>
      <c r="F11" s="2">
        <v>-37.205987</v>
      </c>
      <c r="G11" t="s">
        <v>7</v>
      </c>
      <c r="H11" t="s">
        <v>39</v>
      </c>
      <c r="I11">
        <f t="shared" si="1"/>
        <v>-9.3014967500000001</v>
      </c>
    </row>
    <row r="12" spans="1:9" x14ac:dyDescent="0.2">
      <c r="A12" t="s">
        <v>50</v>
      </c>
      <c r="B12">
        <v>1</v>
      </c>
      <c r="C12" t="s">
        <v>37</v>
      </c>
      <c r="D12" s="2">
        <v>-37.199727000000003</v>
      </c>
      <c r="E12" t="s">
        <v>38</v>
      </c>
      <c r="F12" s="2">
        <v>-37.199727000000003</v>
      </c>
      <c r="G12" t="s">
        <v>7</v>
      </c>
      <c r="H12" t="s">
        <v>39</v>
      </c>
      <c r="I12">
        <f t="shared" si="1"/>
        <v>-9.2999317500000007</v>
      </c>
    </row>
    <row r="13" spans="1:9" x14ac:dyDescent="0.2">
      <c r="A13" t="s">
        <v>51</v>
      </c>
      <c r="B13">
        <v>1</v>
      </c>
      <c r="C13" t="s">
        <v>37</v>
      </c>
      <c r="D13" s="2">
        <v>-37.192025999999998</v>
      </c>
      <c r="E13" t="s">
        <v>38</v>
      </c>
      <c r="F13" s="2">
        <v>-37.192025999999998</v>
      </c>
      <c r="G13" t="s">
        <v>7</v>
      </c>
      <c r="H13" t="s">
        <v>39</v>
      </c>
      <c r="I13">
        <f t="shared" si="1"/>
        <v>-9.2980064999999996</v>
      </c>
    </row>
    <row r="14" spans="1:9" x14ac:dyDescent="0.2">
      <c r="A14" t="s">
        <v>52</v>
      </c>
      <c r="B14">
        <v>1</v>
      </c>
      <c r="C14" t="s">
        <v>37</v>
      </c>
      <c r="D14" s="2">
        <v>-37.125247999999999</v>
      </c>
      <c r="E14" t="s">
        <v>38</v>
      </c>
      <c r="F14" s="2">
        <v>-37.125247999999999</v>
      </c>
      <c r="G14" t="s">
        <v>7</v>
      </c>
      <c r="H14" t="s">
        <v>39</v>
      </c>
      <c r="I14">
        <f t="shared" si="1"/>
        <v>-9.2813119999999998</v>
      </c>
    </row>
    <row r="15" spans="1:9" x14ac:dyDescent="0.2">
      <c r="A15" t="s">
        <v>53</v>
      </c>
      <c r="B15">
        <v>1</v>
      </c>
      <c r="C15" t="s">
        <v>37</v>
      </c>
      <c r="D15" s="2">
        <v>-36.987991000000001</v>
      </c>
      <c r="E15" t="s">
        <v>38</v>
      </c>
      <c r="F15" s="2">
        <v>-36.987991000000001</v>
      </c>
      <c r="G15" t="s">
        <v>7</v>
      </c>
      <c r="H15" t="s">
        <v>39</v>
      </c>
      <c r="I15">
        <f t="shared" si="1"/>
        <v>-9.2469977500000002</v>
      </c>
    </row>
    <row r="16" spans="1:9" x14ac:dyDescent="0.2">
      <c r="A16" t="s">
        <v>54</v>
      </c>
      <c r="B16">
        <v>1</v>
      </c>
      <c r="C16" t="s">
        <v>37</v>
      </c>
      <c r="D16" s="2">
        <v>-36.737023000000001</v>
      </c>
      <c r="E16" t="s">
        <v>38</v>
      </c>
      <c r="F16" s="2">
        <v>-36.737023000000001</v>
      </c>
      <c r="G16" t="s">
        <v>7</v>
      </c>
      <c r="H16" t="s">
        <v>39</v>
      </c>
      <c r="I16">
        <f t="shared" si="1"/>
        <v>-9.1842557500000002</v>
      </c>
    </row>
    <row r="17" spans="1:9" x14ac:dyDescent="0.2">
      <c r="A17" t="s">
        <v>55</v>
      </c>
      <c r="B17">
        <v>1</v>
      </c>
      <c r="C17" t="s">
        <v>37</v>
      </c>
      <c r="D17" s="2">
        <v>-36.306229000000002</v>
      </c>
      <c r="E17" t="s">
        <v>38</v>
      </c>
      <c r="F17" s="2">
        <v>-36.306229000000002</v>
      </c>
      <c r="G17" t="s">
        <v>7</v>
      </c>
      <c r="H17" t="s">
        <v>39</v>
      </c>
      <c r="I17">
        <f t="shared" si="1"/>
        <v>-9.0765572500000005</v>
      </c>
    </row>
    <row r="18" spans="1:9" x14ac:dyDescent="0.2">
      <c r="A18" t="s">
        <v>56</v>
      </c>
      <c r="B18">
        <v>1</v>
      </c>
      <c r="C18" t="s">
        <v>37</v>
      </c>
      <c r="D18" s="2">
        <v>-35.587046999999998</v>
      </c>
      <c r="E18" t="s">
        <v>38</v>
      </c>
      <c r="F18" s="2">
        <v>-35.587046999999998</v>
      </c>
      <c r="G18" t="s">
        <v>7</v>
      </c>
      <c r="H18" t="s">
        <v>39</v>
      </c>
      <c r="I18">
        <f t="shared" si="1"/>
        <v>-8.8967617499999996</v>
      </c>
    </row>
    <row r="19" spans="1:9" x14ac:dyDescent="0.2">
      <c r="A19" t="s">
        <v>57</v>
      </c>
      <c r="B19">
        <v>1</v>
      </c>
      <c r="C19" t="s">
        <v>37</v>
      </c>
      <c r="D19" s="2">
        <v>-34.443888000000001</v>
      </c>
      <c r="E19" t="s">
        <v>38</v>
      </c>
      <c r="F19" s="2">
        <v>-34.443888000000001</v>
      </c>
      <c r="G19" t="s">
        <v>7</v>
      </c>
      <c r="H19" t="s">
        <v>39</v>
      </c>
      <c r="I19">
        <f t="shared" si="1"/>
        <v>-8.6109720000000003</v>
      </c>
    </row>
    <row r="20" spans="1:9" x14ac:dyDescent="0.2">
      <c r="A20" t="s">
        <v>58</v>
      </c>
      <c r="B20">
        <v>1</v>
      </c>
      <c r="C20" t="s">
        <v>37</v>
      </c>
      <c r="D20" s="2">
        <v>-32.739215999999999</v>
      </c>
      <c r="E20" t="s">
        <v>38</v>
      </c>
      <c r="F20" s="2">
        <v>-32.739215999999999</v>
      </c>
      <c r="G20" t="s">
        <v>7</v>
      </c>
      <c r="H20" t="s">
        <v>39</v>
      </c>
      <c r="I20">
        <f t="shared" si="1"/>
        <v>-8.1848039999999997</v>
      </c>
    </row>
    <row r="21" spans="1:9" x14ac:dyDescent="0.2">
      <c r="A21" t="s">
        <v>59</v>
      </c>
      <c r="B21">
        <v>1</v>
      </c>
      <c r="C21" t="s">
        <v>37</v>
      </c>
      <c r="D21" s="2">
        <v>-30.244928000000002</v>
      </c>
      <c r="E21" t="s">
        <v>38</v>
      </c>
      <c r="F21" s="2">
        <v>-30.244928000000002</v>
      </c>
      <c r="G21" t="s">
        <v>7</v>
      </c>
      <c r="H21" t="s">
        <v>39</v>
      </c>
      <c r="I21">
        <f t="shared" si="1"/>
        <v>-7.5612320000000004</v>
      </c>
    </row>
    <row r="22" spans="1:9" x14ac:dyDescent="0.2">
      <c r="A22" t="s">
        <v>60</v>
      </c>
      <c r="B22">
        <v>1</v>
      </c>
      <c r="C22" t="s">
        <v>37</v>
      </c>
      <c r="D22" s="2">
        <v>-26.487302</v>
      </c>
      <c r="E22" t="s">
        <v>38</v>
      </c>
      <c r="F22" s="2">
        <v>-26.487302</v>
      </c>
      <c r="G22" t="s">
        <v>7</v>
      </c>
      <c r="H22" t="s">
        <v>39</v>
      </c>
      <c r="I22">
        <f t="shared" si="1"/>
        <v>-6.6218254999999999</v>
      </c>
    </row>
    <row r="23" spans="1:9" x14ac:dyDescent="0.2">
      <c r="A23" t="s">
        <v>61</v>
      </c>
      <c r="B23">
        <v>1</v>
      </c>
      <c r="C23" t="s">
        <v>37</v>
      </c>
      <c r="D23" s="2">
        <v>-21.520284</v>
      </c>
      <c r="E23" t="s">
        <v>38</v>
      </c>
      <c r="F23" s="2">
        <v>-21.520284</v>
      </c>
      <c r="G23" t="s">
        <v>7</v>
      </c>
      <c r="H23" t="s">
        <v>39</v>
      </c>
      <c r="I23">
        <f t="shared" si="1"/>
        <v>-5.380071</v>
      </c>
    </row>
    <row r="24" spans="1:9" x14ac:dyDescent="0.2">
      <c r="A24" t="s">
        <v>62</v>
      </c>
      <c r="B24">
        <v>1</v>
      </c>
      <c r="C24" t="s">
        <v>37</v>
      </c>
      <c r="D24" s="2">
        <v>-14.619444</v>
      </c>
      <c r="E24" t="s">
        <v>38</v>
      </c>
      <c r="F24" s="2">
        <v>-14.619444</v>
      </c>
      <c r="G24" t="s">
        <v>7</v>
      </c>
      <c r="H24" t="s">
        <v>39</v>
      </c>
      <c r="I24">
        <f t="shared" si="1"/>
        <v>-3.6548609999999999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1" sqref="J1:J24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9.5" customWidth="1"/>
    <col min="7" max="8" width="2.33203125" customWidth="1"/>
    <col min="9" max="9" width="20.83203125" customWidth="1"/>
  </cols>
  <sheetData>
    <row r="1" spans="1:10" x14ac:dyDescent="0.2">
      <c r="A1" t="s">
        <v>36</v>
      </c>
      <c r="B1">
        <v>1</v>
      </c>
      <c r="C1" t="s">
        <v>37</v>
      </c>
      <c r="D1" s="2">
        <v>-37.422843</v>
      </c>
      <c r="E1" t="s">
        <v>38</v>
      </c>
      <c r="F1" s="2">
        <v>-37.422843</v>
      </c>
      <c r="G1" t="s">
        <v>7</v>
      </c>
      <c r="H1" t="s">
        <v>39</v>
      </c>
      <c r="I1">
        <f>D1/4</f>
        <v>-9.3557107500000001</v>
      </c>
      <c r="J1">
        <f>F1/4</f>
        <v>-9.3557107500000001</v>
      </c>
    </row>
    <row r="2" spans="1:10" x14ac:dyDescent="0.2">
      <c r="A2" t="s">
        <v>40</v>
      </c>
      <c r="B2">
        <v>1</v>
      </c>
      <c r="C2" t="s">
        <v>37</v>
      </c>
      <c r="D2" s="2">
        <v>-37.441656999999999</v>
      </c>
      <c r="E2" t="s">
        <v>38</v>
      </c>
      <c r="F2" s="2">
        <v>-37.441656999999999</v>
      </c>
      <c r="G2" t="s">
        <v>7</v>
      </c>
      <c r="H2" t="s">
        <v>39</v>
      </c>
      <c r="I2">
        <f>-37.4417</f>
        <v>-37.441699999999997</v>
      </c>
      <c r="J2">
        <f t="shared" ref="J2:J24" si="0">F2/4</f>
        <v>-9.3604142499999998</v>
      </c>
    </row>
    <row r="3" spans="1:10" x14ac:dyDescent="0.2">
      <c r="A3" t="s">
        <v>41</v>
      </c>
      <c r="B3">
        <v>1</v>
      </c>
      <c r="C3" t="s">
        <v>37</v>
      </c>
      <c r="D3" s="2">
        <v>-37.455514999999998</v>
      </c>
      <c r="E3" t="s">
        <v>38</v>
      </c>
      <c r="F3" s="2">
        <v>-37.455514999999998</v>
      </c>
      <c r="G3" t="s">
        <v>7</v>
      </c>
      <c r="H3" t="s">
        <v>39</v>
      </c>
      <c r="I3">
        <f>-37.4555</f>
        <v>-37.455500000000001</v>
      </c>
      <c r="J3">
        <f t="shared" si="0"/>
        <v>-9.3638787499999996</v>
      </c>
    </row>
    <row r="4" spans="1:10" x14ac:dyDescent="0.2">
      <c r="A4" t="s">
        <v>42</v>
      </c>
      <c r="B4">
        <v>1</v>
      </c>
      <c r="C4" t="s">
        <v>37</v>
      </c>
      <c r="D4" s="2">
        <v>-37.457163999999999</v>
      </c>
      <c r="E4" t="s">
        <v>38</v>
      </c>
      <c r="F4" s="2">
        <v>-37.457163999999999</v>
      </c>
      <c r="G4" t="s">
        <v>7</v>
      </c>
      <c r="H4" t="s">
        <v>39</v>
      </c>
      <c r="I4">
        <f>-37.4572</f>
        <v>-37.4572</v>
      </c>
      <c r="J4">
        <f t="shared" si="0"/>
        <v>-9.3642909999999997</v>
      </c>
    </row>
    <row r="5" spans="1:10" x14ac:dyDescent="0.2">
      <c r="A5" t="s">
        <v>43</v>
      </c>
      <c r="B5">
        <v>1</v>
      </c>
      <c r="C5" t="s">
        <v>37</v>
      </c>
      <c r="D5" s="2">
        <v>-37.458323</v>
      </c>
      <c r="E5" t="s">
        <v>38</v>
      </c>
      <c r="F5" s="2">
        <v>-37.458323</v>
      </c>
      <c r="G5" t="s">
        <v>7</v>
      </c>
      <c r="H5" t="s">
        <v>39</v>
      </c>
      <c r="I5">
        <f>-37.4583</f>
        <v>-37.458300000000001</v>
      </c>
      <c r="J5">
        <f t="shared" si="0"/>
        <v>-9.36458075</v>
      </c>
    </row>
    <row r="6" spans="1:10" x14ac:dyDescent="0.2">
      <c r="A6" t="s">
        <v>44</v>
      </c>
      <c r="B6">
        <v>1</v>
      </c>
      <c r="C6" t="s">
        <v>37</v>
      </c>
      <c r="D6" s="2">
        <v>-37.458877000000001</v>
      </c>
      <c r="E6" t="s">
        <v>38</v>
      </c>
      <c r="F6" s="2">
        <v>-37.458877000000001</v>
      </c>
      <c r="G6" t="s">
        <v>7</v>
      </c>
      <c r="H6" t="s">
        <v>39</v>
      </c>
      <c r="I6">
        <f>-37.4589</f>
        <v>-37.4589</v>
      </c>
      <c r="J6">
        <f t="shared" si="0"/>
        <v>-9.3647192500000003</v>
      </c>
    </row>
    <row r="7" spans="1:10" x14ac:dyDescent="0.2">
      <c r="A7" t="s">
        <v>45</v>
      </c>
      <c r="B7">
        <v>1</v>
      </c>
      <c r="C7" t="s">
        <v>37</v>
      </c>
      <c r="D7" s="2">
        <v>-37.458736000000002</v>
      </c>
      <c r="E7" t="s">
        <v>38</v>
      </c>
      <c r="F7" s="2">
        <v>-37.458736000000002</v>
      </c>
      <c r="G7" t="s">
        <v>7</v>
      </c>
      <c r="H7" t="s">
        <v>39</v>
      </c>
      <c r="I7">
        <f>-37.4587</f>
        <v>-37.4587</v>
      </c>
      <c r="J7">
        <f t="shared" si="0"/>
        <v>-9.3646840000000005</v>
      </c>
    </row>
    <row r="8" spans="1:10" x14ac:dyDescent="0.2">
      <c r="A8" t="s">
        <v>46</v>
      </c>
      <c r="B8">
        <v>1</v>
      </c>
      <c r="C8" t="s">
        <v>37</v>
      </c>
      <c r="D8" s="2">
        <v>-37.457844999999999</v>
      </c>
      <c r="E8" t="s">
        <v>38</v>
      </c>
      <c r="F8" s="2">
        <v>-37.457844999999999</v>
      </c>
      <c r="G8" t="s">
        <v>7</v>
      </c>
      <c r="H8" t="s">
        <v>39</v>
      </c>
      <c r="I8">
        <f>-37.4578</f>
        <v>-37.457799999999999</v>
      </c>
      <c r="J8">
        <f t="shared" si="0"/>
        <v>-9.3644612499999997</v>
      </c>
    </row>
    <row r="9" spans="1:10" x14ac:dyDescent="0.2">
      <c r="A9" t="s">
        <v>47</v>
      </c>
      <c r="B9">
        <v>1</v>
      </c>
      <c r="C9" t="s">
        <v>37</v>
      </c>
      <c r="D9" s="2">
        <v>-37.456057000000001</v>
      </c>
      <c r="E9" t="s">
        <v>38</v>
      </c>
      <c r="F9" s="2">
        <v>-37.456057000000001</v>
      </c>
      <c r="G9" t="s">
        <v>7</v>
      </c>
      <c r="H9" t="s">
        <v>39</v>
      </c>
      <c r="I9">
        <f>-37.4561</f>
        <v>-37.456099999999999</v>
      </c>
      <c r="J9">
        <f t="shared" si="0"/>
        <v>-9.3640142500000003</v>
      </c>
    </row>
    <row r="10" spans="1:10" x14ac:dyDescent="0.2">
      <c r="A10" t="s">
        <v>48</v>
      </c>
      <c r="B10">
        <v>1</v>
      </c>
      <c r="C10" t="s">
        <v>37</v>
      </c>
      <c r="D10" s="2">
        <v>-37.453271999999998</v>
      </c>
      <c r="E10" t="s">
        <v>38</v>
      </c>
      <c r="F10" s="2">
        <v>-37.453271999999998</v>
      </c>
      <c r="G10" t="s">
        <v>7</v>
      </c>
      <c r="H10" t="s">
        <v>39</v>
      </c>
      <c r="I10">
        <f>-37.4533</f>
        <v>-37.453299999999999</v>
      </c>
      <c r="J10">
        <f t="shared" si="0"/>
        <v>-9.3633179999999996</v>
      </c>
    </row>
    <row r="11" spans="1:10" x14ac:dyDescent="0.2">
      <c r="A11" t="s">
        <v>49</v>
      </c>
      <c r="B11">
        <v>1</v>
      </c>
      <c r="C11" t="s">
        <v>37</v>
      </c>
      <c r="D11" s="2">
        <v>-37.449309</v>
      </c>
      <c r="E11" t="s">
        <v>38</v>
      </c>
      <c r="F11" s="2">
        <v>-37.449309</v>
      </c>
      <c r="G11" t="s">
        <v>7</v>
      </c>
      <c r="H11" t="s">
        <v>39</v>
      </c>
      <c r="I11">
        <f>-37.4493</f>
        <v>-37.449300000000001</v>
      </c>
      <c r="J11">
        <f t="shared" si="0"/>
        <v>-9.3623272499999999</v>
      </c>
    </row>
    <row r="12" spans="1:10" x14ac:dyDescent="0.2">
      <c r="A12" t="s">
        <v>50</v>
      </c>
      <c r="B12">
        <v>1</v>
      </c>
      <c r="C12" t="s">
        <v>37</v>
      </c>
      <c r="D12" s="2">
        <v>-37.444102000000001</v>
      </c>
      <c r="E12" t="s">
        <v>38</v>
      </c>
      <c r="F12" s="2">
        <v>-37.444102000000001</v>
      </c>
      <c r="G12" t="s">
        <v>7</v>
      </c>
      <c r="H12" t="s">
        <v>39</v>
      </c>
      <c r="I12">
        <f>-37.4441</f>
        <v>-37.444099999999999</v>
      </c>
      <c r="J12">
        <f t="shared" si="0"/>
        <v>-9.3610255000000002</v>
      </c>
    </row>
    <row r="13" spans="1:10" x14ac:dyDescent="0.2">
      <c r="A13" t="s">
        <v>51</v>
      </c>
      <c r="B13">
        <v>1</v>
      </c>
      <c r="C13" t="s">
        <v>37</v>
      </c>
      <c r="D13" s="2">
        <v>-37.437452</v>
      </c>
      <c r="E13" t="s">
        <v>38</v>
      </c>
      <c r="F13" s="2">
        <v>-37.437452</v>
      </c>
      <c r="G13" t="s">
        <v>7</v>
      </c>
      <c r="H13" t="s">
        <v>39</v>
      </c>
      <c r="I13">
        <f>-37.4375</f>
        <v>-37.4375</v>
      </c>
      <c r="J13">
        <f t="shared" si="0"/>
        <v>-9.3593630000000001</v>
      </c>
    </row>
    <row r="14" spans="1:10" x14ac:dyDescent="0.2">
      <c r="A14" t="s">
        <v>52</v>
      </c>
      <c r="B14">
        <v>1</v>
      </c>
      <c r="C14" t="s">
        <v>37</v>
      </c>
      <c r="D14" s="2">
        <v>-37.375678000000001</v>
      </c>
      <c r="E14" t="s">
        <v>38</v>
      </c>
      <c r="F14" s="2">
        <v>-37.375678000000001</v>
      </c>
      <c r="G14" t="s">
        <v>7</v>
      </c>
      <c r="H14" t="s">
        <v>39</v>
      </c>
      <c r="I14">
        <f>-37.3757</f>
        <v>-37.375700000000002</v>
      </c>
      <c r="J14">
        <f t="shared" si="0"/>
        <v>-9.3439195000000002</v>
      </c>
    </row>
    <row r="15" spans="1:10" x14ac:dyDescent="0.2">
      <c r="A15" t="s">
        <v>53</v>
      </c>
      <c r="B15">
        <v>1</v>
      </c>
      <c r="C15" t="s">
        <v>37</v>
      </c>
      <c r="D15" s="2">
        <v>-37.242306999999997</v>
      </c>
      <c r="E15" t="s">
        <v>38</v>
      </c>
      <c r="F15" s="2">
        <v>-37.242306999999997</v>
      </c>
      <c r="G15" t="s">
        <v>7</v>
      </c>
      <c r="H15" t="s">
        <v>39</v>
      </c>
      <c r="I15">
        <f>-37.2423</f>
        <v>-37.2423</v>
      </c>
      <c r="J15">
        <f t="shared" si="0"/>
        <v>-9.3105767499999992</v>
      </c>
    </row>
    <row r="16" spans="1:10" x14ac:dyDescent="0.2">
      <c r="A16" t="s">
        <v>54</v>
      </c>
      <c r="B16">
        <v>1</v>
      </c>
      <c r="C16" t="s">
        <v>37</v>
      </c>
      <c r="D16" s="2">
        <v>-36.988365999999999</v>
      </c>
      <c r="E16" t="s">
        <v>38</v>
      </c>
      <c r="F16" s="2">
        <v>-36.988365999999999</v>
      </c>
      <c r="G16" t="s">
        <v>7</v>
      </c>
      <c r="H16" t="s">
        <v>39</v>
      </c>
      <c r="I16">
        <f>-36.9884</f>
        <v>-36.988399999999999</v>
      </c>
      <c r="J16">
        <f t="shared" si="0"/>
        <v>-9.2470914999999998</v>
      </c>
    </row>
    <row r="17" spans="1:10" x14ac:dyDescent="0.2">
      <c r="A17" t="s">
        <v>55</v>
      </c>
      <c r="B17">
        <v>1</v>
      </c>
      <c r="C17" t="s">
        <v>37</v>
      </c>
      <c r="D17" s="2">
        <v>-36.533957000000001</v>
      </c>
      <c r="E17" t="s">
        <v>38</v>
      </c>
      <c r="F17" s="2">
        <v>-36.533957000000001</v>
      </c>
      <c r="G17" t="s">
        <v>7</v>
      </c>
      <c r="H17" t="s">
        <v>39</v>
      </c>
      <c r="I17">
        <f>-36.534</f>
        <v>-36.533999999999999</v>
      </c>
      <c r="J17">
        <f t="shared" si="0"/>
        <v>-9.1334892500000002</v>
      </c>
    </row>
    <row r="18" spans="1:10" x14ac:dyDescent="0.2">
      <c r="A18" t="s">
        <v>56</v>
      </c>
      <c r="B18">
        <v>1</v>
      </c>
      <c r="C18" t="s">
        <v>37</v>
      </c>
      <c r="D18" s="2">
        <v>-35.752313999999998</v>
      </c>
      <c r="E18" t="s">
        <v>38</v>
      </c>
      <c r="F18" s="2">
        <v>-35.752313999999998</v>
      </c>
      <c r="G18" t="s">
        <v>7</v>
      </c>
      <c r="H18" t="s">
        <v>39</v>
      </c>
      <c r="I18">
        <f>-35.7523</f>
        <v>-35.752299999999998</v>
      </c>
      <c r="J18">
        <f t="shared" si="0"/>
        <v>-8.9380784999999996</v>
      </c>
    </row>
    <row r="19" spans="1:10" x14ac:dyDescent="0.2">
      <c r="A19" t="s">
        <v>57</v>
      </c>
      <c r="B19">
        <v>1</v>
      </c>
      <c r="C19" t="s">
        <v>37</v>
      </c>
      <c r="D19" s="2">
        <v>-34.526473000000003</v>
      </c>
      <c r="E19" t="s">
        <v>38</v>
      </c>
      <c r="F19" s="2">
        <v>-34.526473000000003</v>
      </c>
      <c r="G19" t="s">
        <v>7</v>
      </c>
      <c r="H19" t="s">
        <v>39</v>
      </c>
      <c r="I19">
        <f>-34.5265</f>
        <v>-34.526499999999999</v>
      </c>
      <c r="J19">
        <f t="shared" si="0"/>
        <v>-8.6316182500000007</v>
      </c>
    </row>
    <row r="20" spans="1:10" x14ac:dyDescent="0.2">
      <c r="A20" t="s">
        <v>58</v>
      </c>
      <c r="B20">
        <v>3</v>
      </c>
      <c r="C20" t="s">
        <v>37</v>
      </c>
      <c r="D20" s="2">
        <v>-32.742930999999999</v>
      </c>
      <c r="E20" t="s">
        <v>38</v>
      </c>
      <c r="F20" s="2">
        <v>-32.742930999999999</v>
      </c>
      <c r="G20" t="s">
        <v>7</v>
      </c>
      <c r="H20" t="s">
        <v>39</v>
      </c>
      <c r="I20">
        <f>-0.0000126502</f>
        <v>-1.26502E-5</v>
      </c>
      <c r="J20">
        <f t="shared" si="0"/>
        <v>-8.1857327499999997</v>
      </c>
    </row>
    <row r="21" spans="1:10" x14ac:dyDescent="0.2">
      <c r="A21" t="s">
        <v>59</v>
      </c>
      <c r="B21">
        <v>3</v>
      </c>
      <c r="C21" t="s">
        <v>37</v>
      </c>
      <c r="D21" s="2">
        <v>-30.136835999999999</v>
      </c>
      <c r="E21" t="s">
        <v>38</v>
      </c>
      <c r="F21" s="2">
        <v>-30.136835999999999</v>
      </c>
      <c r="G21" t="s">
        <v>7</v>
      </c>
      <c r="H21" t="s">
        <v>39</v>
      </c>
      <c r="I21">
        <f>-0.0000235889</f>
        <v>-2.35889E-5</v>
      </c>
      <c r="J21">
        <f t="shared" si="0"/>
        <v>-7.5342089999999997</v>
      </c>
    </row>
    <row r="22" spans="1:10" x14ac:dyDescent="0.2">
      <c r="A22" t="s">
        <v>60</v>
      </c>
      <c r="B22">
        <v>1</v>
      </c>
      <c r="C22" t="s">
        <v>37</v>
      </c>
      <c r="D22" s="2">
        <v>-26.261195000000001</v>
      </c>
      <c r="E22" t="s">
        <v>38</v>
      </c>
      <c r="F22" s="2">
        <v>-26.261195000000001</v>
      </c>
      <c r="G22" t="s">
        <v>7</v>
      </c>
      <c r="H22" t="s">
        <v>39</v>
      </c>
      <c r="I22">
        <f>-26.2612</f>
        <v>-26.261199999999999</v>
      </c>
      <c r="J22">
        <f t="shared" si="0"/>
        <v>-6.5652987500000002</v>
      </c>
    </row>
    <row r="23" spans="1:10" x14ac:dyDescent="0.2">
      <c r="A23" t="s">
        <v>61</v>
      </c>
      <c r="B23">
        <v>3</v>
      </c>
      <c r="C23" t="s">
        <v>37</v>
      </c>
      <c r="D23" s="2">
        <v>-21.232113999999999</v>
      </c>
      <c r="E23" t="s">
        <v>38</v>
      </c>
      <c r="F23" s="2">
        <v>-21.232113999999999</v>
      </c>
      <c r="G23" t="s">
        <v>7</v>
      </c>
      <c r="H23" t="s">
        <v>39</v>
      </c>
      <c r="I23">
        <f>-0.000143453</f>
        <v>-1.4345300000000001E-4</v>
      </c>
      <c r="J23">
        <f t="shared" si="0"/>
        <v>-5.3080284999999998</v>
      </c>
    </row>
    <row r="24" spans="1:10" x14ac:dyDescent="0.2">
      <c r="A24" t="s">
        <v>62</v>
      </c>
      <c r="B24">
        <v>3</v>
      </c>
      <c r="C24" t="s">
        <v>37</v>
      </c>
      <c r="D24" s="2">
        <v>-14.143630999999999</v>
      </c>
      <c r="E24" t="s">
        <v>38</v>
      </c>
      <c r="F24" s="2">
        <v>-14.143630999999999</v>
      </c>
      <c r="G24" t="s">
        <v>7</v>
      </c>
      <c r="H24" t="s">
        <v>39</v>
      </c>
      <c r="I24">
        <f>-0.0000603664</f>
        <v>-6.0366399999999999E-5</v>
      </c>
      <c r="J24">
        <f t="shared" si="0"/>
        <v>-3.5359077499999998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baseColWidth="10" defaultColWidth="9" defaultRowHeight="16" x14ac:dyDescent="0.2"/>
  <cols>
    <col min="1" max="1" width="16.33203125" customWidth="1"/>
    <col min="2" max="2" width="2.33203125" customWidth="1"/>
    <col min="3" max="3" width="11.5" customWidth="1"/>
    <col min="4" max="5" width="2.33203125" customWidth="1"/>
    <col min="6" max="6" width="11.5" customWidth="1"/>
  </cols>
  <sheetData>
    <row r="1" spans="1:7" x14ac:dyDescent="0.2">
      <c r="A1" t="s">
        <v>63</v>
      </c>
      <c r="B1">
        <v>0</v>
      </c>
      <c r="C1">
        <v>64.739270899999994</v>
      </c>
      <c r="D1">
        <v>0</v>
      </c>
      <c r="E1">
        <v>0</v>
      </c>
      <c r="F1">
        <v>64.739270899999994</v>
      </c>
      <c r="G1">
        <f>C1*1000/6.022140857E+23*6242000000000000000/32</f>
        <v>2.0969625802180484E-2</v>
      </c>
    </row>
    <row r="2" spans="1:7" x14ac:dyDescent="0.2">
      <c r="A2" t="s">
        <v>64</v>
      </c>
      <c r="B2">
        <v>0</v>
      </c>
      <c r="C2">
        <v>65.123097700000002</v>
      </c>
      <c r="D2">
        <v>0</v>
      </c>
      <c r="E2">
        <v>0</v>
      </c>
      <c r="F2">
        <v>65.123097700000002</v>
      </c>
      <c r="G2">
        <f t="shared" ref="G2:G24" si="0">C2*1000/6.022140857E+23*6242000000000000000/32</f>
        <v>2.1093950717443757E-2</v>
      </c>
    </row>
    <row r="3" spans="1:7" x14ac:dyDescent="0.2">
      <c r="A3" t="s">
        <v>65</v>
      </c>
      <c r="B3">
        <v>0</v>
      </c>
      <c r="C3">
        <v>65.709861200000006</v>
      </c>
      <c r="D3">
        <v>0</v>
      </c>
      <c r="E3">
        <v>0</v>
      </c>
      <c r="F3">
        <v>65.709861200000006</v>
      </c>
      <c r="G3">
        <f t="shared" si="0"/>
        <v>2.1284008635278257E-2</v>
      </c>
    </row>
    <row r="4" spans="1:7" x14ac:dyDescent="0.2">
      <c r="A4" t="s">
        <v>66</v>
      </c>
      <c r="B4">
        <v>0</v>
      </c>
      <c r="C4">
        <v>65.689950300000007</v>
      </c>
      <c r="D4">
        <v>0</v>
      </c>
      <c r="E4">
        <v>0</v>
      </c>
      <c r="F4">
        <v>65.689950300000007</v>
      </c>
      <c r="G4">
        <f t="shared" si="0"/>
        <v>2.1277559317629476E-2</v>
      </c>
    </row>
    <row r="5" spans="1:7" x14ac:dyDescent="0.2">
      <c r="A5" t="s">
        <v>67</v>
      </c>
      <c r="B5">
        <v>0</v>
      </c>
      <c r="C5">
        <v>65.764987300000001</v>
      </c>
      <c r="D5">
        <v>0</v>
      </c>
      <c r="E5">
        <v>0</v>
      </c>
      <c r="F5">
        <v>72.813242900000006</v>
      </c>
      <c r="G5">
        <f t="shared" si="0"/>
        <v>2.130186446950165E-2</v>
      </c>
    </row>
    <row r="6" spans="1:7" x14ac:dyDescent="0.2">
      <c r="A6" t="s">
        <v>68</v>
      </c>
      <c r="B6">
        <v>0</v>
      </c>
      <c r="C6">
        <v>65.814628900000002</v>
      </c>
      <c r="D6">
        <v>0</v>
      </c>
      <c r="E6">
        <v>0</v>
      </c>
      <c r="F6">
        <v>65.814628900000002</v>
      </c>
      <c r="G6">
        <f t="shared" si="0"/>
        <v>2.1317943825381779E-2</v>
      </c>
    </row>
    <row r="7" spans="1:7" x14ac:dyDescent="0.2">
      <c r="A7" t="s">
        <v>69</v>
      </c>
      <c r="B7">
        <v>0</v>
      </c>
      <c r="C7">
        <v>65.880282899999997</v>
      </c>
      <c r="D7">
        <v>0</v>
      </c>
      <c r="E7">
        <v>0</v>
      </c>
      <c r="F7">
        <v>65.880282899999997</v>
      </c>
      <c r="G7">
        <f t="shared" si="0"/>
        <v>2.1339209740077403E-2</v>
      </c>
    </row>
    <row r="8" spans="1:7" x14ac:dyDescent="0.2">
      <c r="A8" t="s">
        <v>70</v>
      </c>
      <c r="B8">
        <v>0</v>
      </c>
      <c r="C8">
        <v>72.813242900000006</v>
      </c>
      <c r="D8">
        <v>0</v>
      </c>
      <c r="E8">
        <v>0</v>
      </c>
      <c r="F8">
        <v>72.813242900000006</v>
      </c>
      <c r="G8">
        <f t="shared" si="0"/>
        <v>2.3584857163664402E-2</v>
      </c>
    </row>
    <row r="9" spans="1:7" x14ac:dyDescent="0.2">
      <c r="A9" t="s">
        <v>71</v>
      </c>
      <c r="B9">
        <v>0</v>
      </c>
      <c r="C9">
        <v>66.258734899999993</v>
      </c>
      <c r="D9">
        <v>0</v>
      </c>
      <c r="E9">
        <v>0</v>
      </c>
      <c r="F9">
        <v>66.258734899999993</v>
      </c>
      <c r="G9">
        <f t="shared" si="0"/>
        <v>2.1461793709803372E-2</v>
      </c>
    </row>
    <row r="10" spans="1:7" x14ac:dyDescent="0.2">
      <c r="A10" t="s">
        <v>72</v>
      </c>
      <c r="B10">
        <v>0</v>
      </c>
      <c r="C10">
        <v>66.366348099999996</v>
      </c>
      <c r="D10">
        <v>0</v>
      </c>
      <c r="E10">
        <v>0</v>
      </c>
      <c r="F10">
        <v>66.366348099999996</v>
      </c>
      <c r="G10">
        <f t="shared" si="0"/>
        <v>2.1496650582672101E-2</v>
      </c>
    </row>
    <row r="11" spans="1:7" x14ac:dyDescent="0.2">
      <c r="A11" t="s">
        <v>73</v>
      </c>
      <c r="B11">
        <v>0</v>
      </c>
      <c r="C11">
        <v>72.813242900000006</v>
      </c>
      <c r="D11">
        <v>0</v>
      </c>
      <c r="E11">
        <v>0</v>
      </c>
      <c r="F11">
        <v>72.813242900000006</v>
      </c>
      <c r="G11">
        <f t="shared" si="0"/>
        <v>2.3584857163664402E-2</v>
      </c>
    </row>
    <row r="12" spans="1:7" x14ac:dyDescent="0.2">
      <c r="A12" t="s">
        <v>74</v>
      </c>
      <c r="B12">
        <v>0</v>
      </c>
      <c r="C12">
        <v>72.813242900000006</v>
      </c>
      <c r="D12">
        <v>0</v>
      </c>
      <c r="E12">
        <v>0</v>
      </c>
      <c r="F12">
        <v>72.813242900000006</v>
      </c>
      <c r="G12">
        <f t="shared" si="0"/>
        <v>2.3584857163664402E-2</v>
      </c>
    </row>
    <row r="13" spans="1:7" x14ac:dyDescent="0.2">
      <c r="A13" t="s">
        <v>75</v>
      </c>
      <c r="B13">
        <v>0</v>
      </c>
      <c r="C13">
        <v>66.258734899999993</v>
      </c>
      <c r="D13">
        <v>0</v>
      </c>
      <c r="E13">
        <v>0</v>
      </c>
      <c r="F13">
        <v>66.258734899999993</v>
      </c>
      <c r="G13">
        <f t="shared" si="0"/>
        <v>2.1461793709803372E-2</v>
      </c>
    </row>
    <row r="14" spans="1:7" x14ac:dyDescent="0.2">
      <c r="A14" t="s">
        <v>76</v>
      </c>
      <c r="B14">
        <v>0</v>
      </c>
      <c r="C14">
        <v>66.366348099999996</v>
      </c>
      <c r="D14">
        <v>0</v>
      </c>
      <c r="E14">
        <v>0</v>
      </c>
      <c r="F14">
        <v>66.366348099999996</v>
      </c>
      <c r="G14">
        <f t="shared" si="0"/>
        <v>2.1496650582672101E-2</v>
      </c>
    </row>
    <row r="15" spans="1:7" x14ac:dyDescent="0.2">
      <c r="A15" t="s">
        <v>77</v>
      </c>
      <c r="B15">
        <v>0</v>
      </c>
      <c r="C15">
        <v>66.506151700000004</v>
      </c>
      <c r="D15">
        <v>0</v>
      </c>
      <c r="E15">
        <v>0</v>
      </c>
      <c r="F15">
        <v>66.506151700000004</v>
      </c>
      <c r="G15">
        <f t="shared" si="0"/>
        <v>2.1541934212485077E-2</v>
      </c>
    </row>
    <row r="16" spans="1:7" x14ac:dyDescent="0.2">
      <c r="A16" t="s">
        <v>78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2.1593171546944189E-2</v>
      </c>
    </row>
    <row r="17" spans="1:7" x14ac:dyDescent="0.2">
      <c r="A17" t="s">
        <v>79</v>
      </c>
      <c r="B17">
        <v>0</v>
      </c>
      <c r="C17">
        <v>66.846961199999996</v>
      </c>
      <c r="D17">
        <v>0</v>
      </c>
      <c r="E17">
        <v>0</v>
      </c>
      <c r="F17">
        <v>66.846961199999996</v>
      </c>
      <c r="G17">
        <f t="shared" si="0"/>
        <v>2.1652325441571779E-2</v>
      </c>
    </row>
    <row r="18" spans="1:7" x14ac:dyDescent="0.2">
      <c r="A18" t="s">
        <v>80</v>
      </c>
      <c r="B18">
        <v>0</v>
      </c>
      <c r="C18">
        <v>66.887031500000006</v>
      </c>
      <c r="D18">
        <v>0</v>
      </c>
      <c r="E18">
        <v>0</v>
      </c>
      <c r="F18">
        <v>66.887031500000006</v>
      </c>
      <c r="G18">
        <f t="shared" si="0"/>
        <v>2.166530456823015E-2</v>
      </c>
    </row>
    <row r="19" spans="1:7" x14ac:dyDescent="0.2">
      <c r="A19" t="s">
        <v>81</v>
      </c>
      <c r="B19">
        <v>0</v>
      </c>
      <c r="C19">
        <v>65.700175200000004</v>
      </c>
      <c r="D19">
        <v>0</v>
      </c>
      <c r="E19">
        <v>0</v>
      </c>
      <c r="F19">
        <v>65.700175200000004</v>
      </c>
      <c r="G19">
        <f t="shared" si="0"/>
        <v>2.1280871253706046E-2</v>
      </c>
    </row>
    <row r="20" spans="1:7" x14ac:dyDescent="0.2">
      <c r="A20" t="s">
        <v>82</v>
      </c>
      <c r="B20">
        <v>0</v>
      </c>
      <c r="C20">
        <v>62.924053600000001</v>
      </c>
      <c r="D20">
        <v>0</v>
      </c>
      <c r="E20">
        <v>0</v>
      </c>
      <c r="F20">
        <v>62.924053600000001</v>
      </c>
      <c r="G20">
        <f t="shared" si="0"/>
        <v>2.0381660769496678E-2</v>
      </c>
    </row>
    <row r="21" spans="1:7" x14ac:dyDescent="0.2">
      <c r="A21" t="s">
        <v>83</v>
      </c>
      <c r="B21">
        <v>0</v>
      </c>
      <c r="C21">
        <v>57.959496299999998</v>
      </c>
      <c r="D21">
        <v>0</v>
      </c>
      <c r="E21">
        <v>0</v>
      </c>
      <c r="F21">
        <v>57.959496299999998</v>
      </c>
      <c r="G21">
        <f t="shared" si="0"/>
        <v>1.8773596492478638E-2</v>
      </c>
    </row>
    <row r="22" spans="1:7" x14ac:dyDescent="0.2">
      <c r="A22" t="s">
        <v>84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1.6202225019252815E-2</v>
      </c>
    </row>
    <row r="23" spans="1:7" x14ac:dyDescent="0.2">
      <c r="A23" t="s">
        <v>85</v>
      </c>
      <c r="B23">
        <v>0</v>
      </c>
      <c r="C23">
        <v>49.679124100000003</v>
      </c>
      <c r="D23">
        <v>0</v>
      </c>
      <c r="E23">
        <v>0</v>
      </c>
      <c r="F23">
        <v>49.679124100000003</v>
      </c>
      <c r="G23">
        <f t="shared" si="0"/>
        <v>1.6091510269960214E-2</v>
      </c>
    </row>
    <row r="24" spans="1:7" x14ac:dyDescent="0.2">
      <c r="A24" t="s">
        <v>86</v>
      </c>
      <c r="B24">
        <v>0</v>
      </c>
      <c r="C24">
        <v>48.026232800000002</v>
      </c>
      <c r="D24">
        <v>0</v>
      </c>
      <c r="E24">
        <v>0</v>
      </c>
      <c r="F24">
        <v>48.026232800000002</v>
      </c>
      <c r="G24">
        <f t="shared" si="0"/>
        <v>1.5556124072821568E-2</v>
      </c>
    </row>
    <row r="25" spans="1:7" x14ac:dyDescent="0.2">
      <c r="C25">
        <v>28.9925335</v>
      </c>
      <c r="G25">
        <f>C25*1000/6.022140857E+23*6242000000000000000/16</f>
        <v>1.8781879069700247E-2</v>
      </c>
    </row>
  </sheetData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A7" workbookViewId="0">
      <selection activeCell="J25" sqref="J25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9.5" customWidth="1"/>
    <col min="7" max="9" width="2.33203125" customWidth="1"/>
    <col min="11" max="11" width="14" customWidth="1"/>
    <col min="12" max="12" width="2.83203125" customWidth="1"/>
    <col min="13" max="13" width="3.33203125" customWidth="1"/>
    <col min="14" max="16" width="11.5" customWidth="1"/>
    <col min="17" max="17" width="9.33203125" customWidth="1"/>
    <col min="18" max="19" width="2.33203125" customWidth="1"/>
  </cols>
  <sheetData>
    <row r="1" spans="1:20" x14ac:dyDescent="0.2">
      <c r="A1" t="s">
        <v>36</v>
      </c>
      <c r="B1">
        <v>1</v>
      </c>
      <c r="C1" t="s">
        <v>37</v>
      </c>
      <c r="D1" s="2">
        <v>-37.198962999999999</v>
      </c>
      <c r="E1" t="s">
        <v>38</v>
      </c>
      <c r="F1" s="2">
        <v>-37.198962999999999</v>
      </c>
      <c r="G1" t="s">
        <v>7</v>
      </c>
      <c r="H1" t="s">
        <v>39</v>
      </c>
      <c r="I1">
        <f>-37.199</f>
        <v>-37.198999999999998</v>
      </c>
      <c r="J1">
        <f>F1/4</f>
        <v>-9.2997407499999998</v>
      </c>
      <c r="K1" t="s">
        <v>87</v>
      </c>
      <c r="L1" t="s">
        <v>88</v>
      </c>
      <c r="M1" t="s">
        <v>89</v>
      </c>
      <c r="N1">
        <v>-2.7081400000000002</v>
      </c>
      <c r="O1">
        <v>-2.38469</v>
      </c>
      <c r="P1">
        <v>-17.479800000000001</v>
      </c>
      <c r="Q1">
        <v>0.28011999999999998</v>
      </c>
      <c r="R1">
        <v>0</v>
      </c>
      <c r="S1">
        <v>0</v>
      </c>
      <c r="T1">
        <f>P1/10</f>
        <v>-1.7479800000000001</v>
      </c>
    </row>
    <row r="2" spans="1:20" x14ac:dyDescent="0.2">
      <c r="A2" t="s">
        <v>40</v>
      </c>
      <c r="B2">
        <v>1</v>
      </c>
      <c r="C2" t="s">
        <v>37</v>
      </c>
      <c r="D2" s="2">
        <v>-37.213084000000002</v>
      </c>
      <c r="E2" t="s">
        <v>38</v>
      </c>
      <c r="F2" s="2">
        <v>-37.213084000000002</v>
      </c>
      <c r="G2" t="s">
        <v>7</v>
      </c>
      <c r="H2" t="s">
        <v>39</v>
      </c>
      <c r="I2">
        <f>-37.2131</f>
        <v>-37.213099999999997</v>
      </c>
      <c r="J2">
        <f>F2/4</f>
        <v>-9.3032710000000005</v>
      </c>
      <c r="K2" t="s">
        <v>90</v>
      </c>
      <c r="L2" t="s">
        <v>88</v>
      </c>
      <c r="M2" t="s">
        <v>89</v>
      </c>
      <c r="N2">
        <v>-3.4020199999999998</v>
      </c>
      <c r="O2">
        <v>-3.1811799999999999</v>
      </c>
      <c r="P2">
        <v>-13.7949</v>
      </c>
      <c r="Q2">
        <v>0.19125</v>
      </c>
      <c r="R2">
        <v>0</v>
      </c>
      <c r="S2">
        <v>0</v>
      </c>
      <c r="T2">
        <f t="shared" ref="T2:T24" si="0">P2/10</f>
        <v>-1.3794900000000001</v>
      </c>
    </row>
    <row r="3" spans="1:20" x14ac:dyDescent="0.2">
      <c r="A3" t="s">
        <v>41</v>
      </c>
      <c r="B3">
        <v>1</v>
      </c>
      <c r="C3" t="s">
        <v>37</v>
      </c>
      <c r="D3" s="2">
        <v>-37.221192000000002</v>
      </c>
      <c r="E3" t="s">
        <v>38</v>
      </c>
      <c r="F3" s="2">
        <v>-37.221192000000002</v>
      </c>
      <c r="G3" t="s">
        <v>7</v>
      </c>
      <c r="H3" t="s">
        <v>39</v>
      </c>
      <c r="I3">
        <f>-37.2212</f>
        <v>-37.221200000000003</v>
      </c>
      <c r="J3">
        <f t="shared" ref="J3:J24" si="1">F3/4</f>
        <v>-9.3052980000000005</v>
      </c>
      <c r="K3" t="s">
        <v>91</v>
      </c>
      <c r="L3" t="s">
        <v>88</v>
      </c>
      <c r="M3" t="s">
        <v>89</v>
      </c>
      <c r="N3">
        <v>-4.50753</v>
      </c>
      <c r="O3">
        <v>-4.36693</v>
      </c>
      <c r="P3">
        <v>-6.4971100000000002</v>
      </c>
      <c r="Q3">
        <v>0.12175999999999999</v>
      </c>
      <c r="R3">
        <v>0</v>
      </c>
      <c r="S3">
        <v>0</v>
      </c>
      <c r="T3">
        <f t="shared" si="0"/>
        <v>-0.64971100000000004</v>
      </c>
    </row>
    <row r="4" spans="1:20" x14ac:dyDescent="0.2">
      <c r="A4" t="s">
        <v>42</v>
      </c>
      <c r="B4">
        <v>1</v>
      </c>
      <c r="C4" t="s">
        <v>37</v>
      </c>
      <c r="D4" s="2">
        <v>-37.221673000000003</v>
      </c>
      <c r="E4" t="s">
        <v>38</v>
      </c>
      <c r="F4" s="2">
        <v>-37.221673000000003</v>
      </c>
      <c r="G4" t="s">
        <v>7</v>
      </c>
      <c r="H4" t="s">
        <v>39</v>
      </c>
      <c r="I4">
        <f>-37.2217</f>
        <v>-37.221699999999998</v>
      </c>
      <c r="J4">
        <f t="shared" si="1"/>
        <v>-9.3054182500000007</v>
      </c>
      <c r="K4" t="s">
        <v>92</v>
      </c>
      <c r="L4" t="s">
        <v>88</v>
      </c>
      <c r="M4" t="s">
        <v>89</v>
      </c>
      <c r="N4">
        <v>-4.7827299999999999</v>
      </c>
      <c r="O4">
        <v>-4.6579899999999999</v>
      </c>
      <c r="P4">
        <v>-4.3694100000000002</v>
      </c>
      <c r="Q4">
        <v>0.10803</v>
      </c>
      <c r="R4">
        <v>0</v>
      </c>
      <c r="S4">
        <v>0</v>
      </c>
      <c r="T4">
        <f t="shared" si="0"/>
        <v>-0.43694100000000002</v>
      </c>
    </row>
    <row r="5" spans="1:20" x14ac:dyDescent="0.2">
      <c r="A5" t="s">
        <v>43</v>
      </c>
      <c r="B5">
        <v>1</v>
      </c>
      <c r="C5" t="s">
        <v>37</v>
      </c>
      <c r="D5" s="2">
        <v>-37.221663999999997</v>
      </c>
      <c r="E5" t="s">
        <v>38</v>
      </c>
      <c r="F5" s="2">
        <v>-37.221663999999997</v>
      </c>
      <c r="G5" t="s">
        <v>7</v>
      </c>
      <c r="H5" t="s">
        <v>39</v>
      </c>
      <c r="I5">
        <f>-37.2217</f>
        <v>-37.221699999999998</v>
      </c>
      <c r="J5">
        <f t="shared" si="1"/>
        <v>-9.3054159999999992</v>
      </c>
      <c r="K5" t="s">
        <v>93</v>
      </c>
      <c r="L5" t="s">
        <v>88</v>
      </c>
      <c r="M5" t="s">
        <v>89</v>
      </c>
      <c r="N5">
        <v>-5.0859100000000002</v>
      </c>
      <c r="O5">
        <v>-4.9769100000000002</v>
      </c>
      <c r="P5">
        <v>-1.9446600000000001</v>
      </c>
      <c r="Q5">
        <v>9.4390000000000002E-2</v>
      </c>
      <c r="R5">
        <v>0</v>
      </c>
      <c r="S5">
        <v>0</v>
      </c>
      <c r="T5">
        <f t="shared" si="0"/>
        <v>-0.194466</v>
      </c>
    </row>
    <row r="6" spans="1:20" x14ac:dyDescent="0.2">
      <c r="A6" t="s">
        <v>44</v>
      </c>
      <c r="B6">
        <v>1</v>
      </c>
      <c r="C6" t="s">
        <v>37</v>
      </c>
      <c r="D6" s="2">
        <v>-37.221032000000001</v>
      </c>
      <c r="E6" t="s">
        <v>38</v>
      </c>
      <c r="F6" s="2">
        <v>-37.221032000000001</v>
      </c>
      <c r="G6" t="s">
        <v>7</v>
      </c>
      <c r="H6" t="s">
        <v>39</v>
      </c>
      <c r="I6">
        <f>-37.221</f>
        <v>-37.220999999999997</v>
      </c>
      <c r="J6">
        <f t="shared" si="1"/>
        <v>-9.3052580000000003</v>
      </c>
      <c r="K6" t="s">
        <v>94</v>
      </c>
      <c r="L6" t="s">
        <v>88</v>
      </c>
      <c r="M6" t="s">
        <v>89</v>
      </c>
      <c r="N6">
        <v>-5.4034800000000001</v>
      </c>
      <c r="O6">
        <v>-5.3102900000000002</v>
      </c>
      <c r="P6">
        <v>0.83872000000000002</v>
      </c>
      <c r="Q6">
        <v>8.0710000000000004E-2</v>
      </c>
      <c r="R6">
        <v>0</v>
      </c>
      <c r="S6">
        <v>0</v>
      </c>
      <c r="T6">
        <f t="shared" si="0"/>
        <v>8.3872000000000002E-2</v>
      </c>
    </row>
    <row r="7" spans="1:20" x14ac:dyDescent="0.2">
      <c r="A7" t="s">
        <v>45</v>
      </c>
      <c r="B7">
        <v>1</v>
      </c>
      <c r="C7" t="s">
        <v>37</v>
      </c>
      <c r="D7" s="2">
        <v>-37.219774999999998</v>
      </c>
      <c r="E7" t="s">
        <v>38</v>
      </c>
      <c r="F7" s="2">
        <v>-37.219774999999998</v>
      </c>
      <c r="G7" t="s">
        <v>7</v>
      </c>
      <c r="H7" t="s">
        <v>39</v>
      </c>
      <c r="I7">
        <f>-37.2198</f>
        <v>-37.219799999999999</v>
      </c>
      <c r="J7">
        <f t="shared" si="1"/>
        <v>-9.3049437499999996</v>
      </c>
      <c r="K7" t="s">
        <v>95</v>
      </c>
      <c r="L7" t="s">
        <v>88</v>
      </c>
      <c r="M7" t="s">
        <v>89</v>
      </c>
      <c r="N7">
        <v>-5.7543199999999999</v>
      </c>
      <c r="O7">
        <v>-5.6770300000000002</v>
      </c>
      <c r="P7">
        <v>4.0473999999999997</v>
      </c>
      <c r="Q7">
        <v>6.694E-2</v>
      </c>
      <c r="R7">
        <v>0</v>
      </c>
      <c r="S7">
        <v>0</v>
      </c>
      <c r="T7">
        <f t="shared" si="0"/>
        <v>0.40473999999999999</v>
      </c>
    </row>
    <row r="8" spans="1:20" x14ac:dyDescent="0.2">
      <c r="A8" t="s">
        <v>46</v>
      </c>
      <c r="B8">
        <v>1</v>
      </c>
      <c r="C8" t="s">
        <v>37</v>
      </c>
      <c r="D8" s="2">
        <v>-37.217742999999999</v>
      </c>
      <c r="E8" t="s">
        <v>38</v>
      </c>
      <c r="F8" s="2">
        <v>-37.217742999999999</v>
      </c>
      <c r="G8" t="s">
        <v>7</v>
      </c>
      <c r="H8" t="s">
        <v>39</v>
      </c>
      <c r="I8">
        <f>-37.2177</f>
        <v>-37.217700000000001</v>
      </c>
      <c r="J8">
        <f t="shared" si="1"/>
        <v>-9.3044357499999997</v>
      </c>
      <c r="K8" t="s">
        <v>96</v>
      </c>
      <c r="L8" t="s">
        <v>88</v>
      </c>
      <c r="M8" t="s">
        <v>89</v>
      </c>
      <c r="N8">
        <v>-6.1187100000000001</v>
      </c>
      <c r="O8">
        <v>-6.0583600000000004</v>
      </c>
      <c r="P8">
        <v>7.66066</v>
      </c>
      <c r="Q8">
        <v>5.2260000000000001E-2</v>
      </c>
      <c r="R8">
        <v>0</v>
      </c>
      <c r="S8">
        <v>0</v>
      </c>
      <c r="T8">
        <f t="shared" si="0"/>
        <v>0.76606600000000002</v>
      </c>
    </row>
    <row r="9" spans="1:20" x14ac:dyDescent="0.2">
      <c r="A9" t="s">
        <v>47</v>
      </c>
      <c r="B9">
        <v>1</v>
      </c>
      <c r="C9" t="s">
        <v>37</v>
      </c>
      <c r="D9" s="2">
        <v>-37.214843999999999</v>
      </c>
      <c r="E9" t="s">
        <v>38</v>
      </c>
      <c r="F9" s="2">
        <v>-37.214843999999999</v>
      </c>
      <c r="G9" t="s">
        <v>7</v>
      </c>
      <c r="H9" t="s">
        <v>39</v>
      </c>
      <c r="I9">
        <f>-37.2148</f>
        <v>-37.214799999999997</v>
      </c>
      <c r="J9">
        <f t="shared" si="1"/>
        <v>-9.3037109999999998</v>
      </c>
      <c r="K9" t="s">
        <v>97</v>
      </c>
      <c r="L9" t="s">
        <v>88</v>
      </c>
      <c r="M9" t="s">
        <v>89</v>
      </c>
      <c r="N9">
        <v>-6.5410500000000003</v>
      </c>
      <c r="O9">
        <v>-6.4967600000000001</v>
      </c>
      <c r="P9">
        <v>12.096550000000001</v>
      </c>
      <c r="Q9">
        <v>3.8359999999999998E-2</v>
      </c>
      <c r="R9">
        <v>0</v>
      </c>
      <c r="S9">
        <v>0</v>
      </c>
      <c r="T9">
        <f t="shared" si="0"/>
        <v>1.2096550000000001</v>
      </c>
    </row>
    <row r="10" spans="1:20" x14ac:dyDescent="0.2">
      <c r="A10" t="s">
        <v>48</v>
      </c>
      <c r="B10">
        <v>1</v>
      </c>
      <c r="C10" t="s">
        <v>37</v>
      </c>
      <c r="D10" s="2">
        <v>-37.210977999999997</v>
      </c>
      <c r="E10" t="s">
        <v>38</v>
      </c>
      <c r="F10" s="2">
        <v>-37.210977999999997</v>
      </c>
      <c r="G10" t="s">
        <v>7</v>
      </c>
      <c r="H10" t="s">
        <v>39</v>
      </c>
      <c r="I10">
        <f>-37.211</f>
        <v>-37.210999999999999</v>
      </c>
      <c r="J10">
        <f t="shared" si="1"/>
        <v>-9.3027444999999993</v>
      </c>
      <c r="K10" t="s">
        <v>98</v>
      </c>
      <c r="L10" t="s">
        <v>88</v>
      </c>
      <c r="M10" t="s">
        <v>89</v>
      </c>
      <c r="N10">
        <v>-6.9234600000000004</v>
      </c>
      <c r="O10">
        <v>-6.8980800000000002</v>
      </c>
      <c r="P10">
        <v>16.50845</v>
      </c>
      <c r="Q10">
        <v>2.197E-2</v>
      </c>
      <c r="R10">
        <v>0</v>
      </c>
      <c r="S10">
        <v>0</v>
      </c>
      <c r="T10">
        <f t="shared" si="0"/>
        <v>1.6508449999999999</v>
      </c>
    </row>
    <row r="11" spans="1:20" x14ac:dyDescent="0.2">
      <c r="A11" t="s">
        <v>49</v>
      </c>
      <c r="B11">
        <v>1</v>
      </c>
      <c r="C11" t="s">
        <v>37</v>
      </c>
      <c r="D11" s="2">
        <v>-37.205987</v>
      </c>
      <c r="E11" t="s">
        <v>38</v>
      </c>
      <c r="F11" s="2">
        <v>-37.205987</v>
      </c>
      <c r="G11" t="s">
        <v>7</v>
      </c>
      <c r="H11" t="s">
        <v>39</v>
      </c>
      <c r="I11">
        <f>-37.206</f>
        <v>-37.206000000000003</v>
      </c>
      <c r="J11">
        <f t="shared" si="1"/>
        <v>-9.3014967500000001</v>
      </c>
      <c r="K11" t="s">
        <v>99</v>
      </c>
      <c r="L11" t="s">
        <v>88</v>
      </c>
      <c r="M11" t="s">
        <v>89</v>
      </c>
      <c r="N11">
        <v>-7.3602999999999996</v>
      </c>
      <c r="O11">
        <v>-7.3528200000000004</v>
      </c>
      <c r="P11">
        <v>21.849540000000001</v>
      </c>
      <c r="Q11">
        <v>6.4799999999999996E-3</v>
      </c>
      <c r="R11">
        <v>0</v>
      </c>
      <c r="S11">
        <v>0</v>
      </c>
      <c r="T11">
        <f t="shared" si="0"/>
        <v>2.1849540000000003</v>
      </c>
    </row>
    <row r="12" spans="1:20" x14ac:dyDescent="0.2">
      <c r="A12" t="s">
        <v>50</v>
      </c>
      <c r="B12">
        <v>1</v>
      </c>
      <c r="C12" t="s">
        <v>37</v>
      </c>
      <c r="D12" s="2">
        <v>-37.199727000000003</v>
      </c>
      <c r="E12" t="s">
        <v>38</v>
      </c>
      <c r="F12" s="2">
        <v>-37.199727000000003</v>
      </c>
      <c r="G12" t="s">
        <v>7</v>
      </c>
      <c r="H12" t="s">
        <v>39</v>
      </c>
      <c r="I12">
        <f>-37.1997</f>
        <v>-37.1997</v>
      </c>
      <c r="J12">
        <f t="shared" si="1"/>
        <v>-9.2999317500000007</v>
      </c>
      <c r="K12" t="s">
        <v>100</v>
      </c>
      <c r="L12" t="s">
        <v>88</v>
      </c>
      <c r="M12" t="s">
        <v>89</v>
      </c>
      <c r="N12">
        <v>-7.8509399999999996</v>
      </c>
      <c r="O12">
        <v>-7.8615399999999998</v>
      </c>
      <c r="P12">
        <v>28.1936</v>
      </c>
      <c r="Q12">
        <v>-9.1800000000000007E-3</v>
      </c>
      <c r="R12">
        <v>0</v>
      </c>
      <c r="S12">
        <v>0</v>
      </c>
      <c r="T12">
        <f t="shared" si="0"/>
        <v>2.8193600000000001</v>
      </c>
    </row>
    <row r="13" spans="1:20" x14ac:dyDescent="0.2">
      <c r="A13" t="s">
        <v>51</v>
      </c>
      <c r="B13">
        <v>1</v>
      </c>
      <c r="C13" t="s">
        <v>37</v>
      </c>
      <c r="D13" s="2">
        <v>-37.192025999999998</v>
      </c>
      <c r="E13" t="s">
        <v>38</v>
      </c>
      <c r="F13" s="2">
        <v>-37.192025999999998</v>
      </c>
      <c r="G13" t="s">
        <v>7</v>
      </c>
      <c r="H13" t="s">
        <v>39</v>
      </c>
      <c r="I13">
        <f>-37.192</f>
        <v>-37.192</v>
      </c>
      <c r="J13">
        <f t="shared" si="1"/>
        <v>-9.2980064999999996</v>
      </c>
      <c r="K13" t="s">
        <v>101</v>
      </c>
      <c r="L13" t="s">
        <v>88</v>
      </c>
      <c r="M13" t="s">
        <v>89</v>
      </c>
      <c r="N13">
        <v>-8.2952700000000004</v>
      </c>
      <c r="O13">
        <v>-8.3259000000000007</v>
      </c>
      <c r="P13">
        <v>34.703989999999997</v>
      </c>
      <c r="Q13">
        <v>-2.6519999999999998E-2</v>
      </c>
      <c r="R13">
        <v>0</v>
      </c>
      <c r="S13">
        <v>0</v>
      </c>
      <c r="T13">
        <f t="shared" si="0"/>
        <v>3.4703989999999996</v>
      </c>
    </row>
    <row r="14" spans="1:20" x14ac:dyDescent="0.2">
      <c r="A14" t="s">
        <v>52</v>
      </c>
      <c r="B14">
        <v>1</v>
      </c>
      <c r="C14" t="s">
        <v>37</v>
      </c>
      <c r="D14" s="2">
        <v>-37.125247999999999</v>
      </c>
      <c r="E14" t="s">
        <v>38</v>
      </c>
      <c r="F14" s="2">
        <v>-37.125247999999999</v>
      </c>
      <c r="G14" t="s">
        <v>7</v>
      </c>
      <c r="H14" t="s">
        <v>39</v>
      </c>
      <c r="I14">
        <f>-37.1252</f>
        <v>-37.1252</v>
      </c>
      <c r="J14">
        <f t="shared" si="1"/>
        <v>-9.2813119999999998</v>
      </c>
      <c r="K14" t="s">
        <v>102</v>
      </c>
      <c r="L14" t="s">
        <v>88</v>
      </c>
      <c r="M14" t="s">
        <v>89</v>
      </c>
      <c r="N14">
        <v>-11.01718</v>
      </c>
      <c r="O14">
        <v>-11.15287</v>
      </c>
      <c r="P14">
        <v>83.137590000000003</v>
      </c>
      <c r="Q14">
        <v>-0.11751</v>
      </c>
      <c r="R14">
        <v>0</v>
      </c>
      <c r="S14">
        <v>0</v>
      </c>
      <c r="T14">
        <f t="shared" si="0"/>
        <v>8.313759000000001</v>
      </c>
    </row>
    <row r="15" spans="1:20" x14ac:dyDescent="0.2">
      <c r="A15" t="s">
        <v>53</v>
      </c>
      <c r="B15">
        <v>1</v>
      </c>
      <c r="C15" t="s">
        <v>37</v>
      </c>
      <c r="D15" s="2">
        <v>-36.987991000000001</v>
      </c>
      <c r="E15" t="s">
        <v>38</v>
      </c>
      <c r="F15" s="2">
        <v>-36.987991000000001</v>
      </c>
      <c r="G15" t="s">
        <v>7</v>
      </c>
      <c r="H15" t="s">
        <v>39</v>
      </c>
      <c r="I15">
        <f>-36.988</f>
        <v>-36.988</v>
      </c>
      <c r="J15">
        <f t="shared" si="1"/>
        <v>-9.2469977500000002</v>
      </c>
      <c r="K15" t="s">
        <v>103</v>
      </c>
      <c r="L15" t="s">
        <v>88</v>
      </c>
      <c r="M15" t="s">
        <v>89</v>
      </c>
      <c r="N15">
        <v>-14.162929999999999</v>
      </c>
      <c r="O15">
        <v>-14.41278</v>
      </c>
      <c r="P15">
        <v>163.64583999999999</v>
      </c>
      <c r="Q15">
        <v>-0.21637000000000001</v>
      </c>
      <c r="R15">
        <v>0</v>
      </c>
      <c r="S15">
        <v>0</v>
      </c>
      <c r="T15">
        <f t="shared" si="0"/>
        <v>16.364584000000001</v>
      </c>
    </row>
    <row r="16" spans="1:20" x14ac:dyDescent="0.2">
      <c r="A16" t="s">
        <v>54</v>
      </c>
      <c r="B16">
        <v>1</v>
      </c>
      <c r="C16" t="s">
        <v>37</v>
      </c>
      <c r="D16" s="2">
        <v>-36.737023000000001</v>
      </c>
      <c r="E16" t="s">
        <v>38</v>
      </c>
      <c r="F16" s="2">
        <v>-36.737023000000001</v>
      </c>
      <c r="G16" t="s">
        <v>7</v>
      </c>
      <c r="H16" t="s">
        <v>39</v>
      </c>
      <c r="I16">
        <f>-36.737</f>
        <v>-36.737000000000002</v>
      </c>
      <c r="J16">
        <f t="shared" si="1"/>
        <v>-9.1842557500000002</v>
      </c>
      <c r="K16" t="s">
        <v>104</v>
      </c>
      <c r="L16" t="s">
        <v>88</v>
      </c>
      <c r="M16" t="s">
        <v>89</v>
      </c>
      <c r="N16">
        <v>-17.171970000000002</v>
      </c>
      <c r="O16">
        <v>-17.516909999999999</v>
      </c>
      <c r="P16">
        <v>291.62833999999998</v>
      </c>
      <c r="Q16">
        <v>-0.29873</v>
      </c>
      <c r="R16">
        <v>0</v>
      </c>
      <c r="S16">
        <v>0</v>
      </c>
      <c r="T16">
        <f t="shared" si="0"/>
        <v>29.162833999999997</v>
      </c>
    </row>
    <row r="17" spans="1:20" x14ac:dyDescent="0.2">
      <c r="A17" t="s">
        <v>55</v>
      </c>
      <c r="B17">
        <v>1</v>
      </c>
      <c r="C17" t="s">
        <v>37</v>
      </c>
      <c r="D17" s="2">
        <v>-36.306229000000002</v>
      </c>
      <c r="E17" t="s">
        <v>38</v>
      </c>
      <c r="F17" s="2">
        <v>-36.306229000000002</v>
      </c>
      <c r="G17" t="s">
        <v>7</v>
      </c>
      <c r="H17" t="s">
        <v>39</v>
      </c>
      <c r="I17">
        <f>-36.3062</f>
        <v>-36.306199999999997</v>
      </c>
      <c r="J17">
        <f t="shared" si="1"/>
        <v>-9.0765572500000005</v>
      </c>
      <c r="K17" t="s">
        <v>105</v>
      </c>
      <c r="L17" t="s">
        <v>88</v>
      </c>
      <c r="M17" t="s">
        <v>89</v>
      </c>
      <c r="N17">
        <v>-17.759080000000001</v>
      </c>
      <c r="O17">
        <v>-18.061389999999999</v>
      </c>
      <c r="P17">
        <v>495.90418</v>
      </c>
      <c r="Q17">
        <v>-0.26180999999999999</v>
      </c>
      <c r="R17">
        <v>0</v>
      </c>
      <c r="S17">
        <v>0</v>
      </c>
      <c r="T17">
        <f t="shared" si="0"/>
        <v>49.590418</v>
      </c>
    </row>
    <row r="18" spans="1:20" x14ac:dyDescent="0.2">
      <c r="A18" t="s">
        <v>56</v>
      </c>
      <c r="B18">
        <v>1</v>
      </c>
      <c r="C18" t="s">
        <v>37</v>
      </c>
      <c r="D18" s="2">
        <v>-35.587046999999998</v>
      </c>
      <c r="E18" t="s">
        <v>38</v>
      </c>
      <c r="F18" s="2">
        <v>-35.587046999999998</v>
      </c>
      <c r="G18" t="s">
        <v>7</v>
      </c>
      <c r="H18" t="s">
        <v>39</v>
      </c>
      <c r="I18">
        <f>-35.587</f>
        <v>-35.587000000000003</v>
      </c>
      <c r="J18">
        <f t="shared" si="1"/>
        <v>-8.8967617499999996</v>
      </c>
      <c r="K18" t="s">
        <v>106</v>
      </c>
      <c r="L18" t="s">
        <v>88</v>
      </c>
      <c r="M18" t="s">
        <v>89</v>
      </c>
      <c r="N18">
        <v>-14.084849999999999</v>
      </c>
      <c r="O18">
        <v>-13.98048</v>
      </c>
      <c r="P18">
        <v>817.95231999999999</v>
      </c>
      <c r="Q18">
        <v>9.0389999999999998E-2</v>
      </c>
      <c r="R18">
        <v>0</v>
      </c>
      <c r="S18">
        <v>0</v>
      </c>
      <c r="T18">
        <f t="shared" si="0"/>
        <v>81.795231999999999</v>
      </c>
    </row>
    <row r="19" spans="1:20" x14ac:dyDescent="0.2">
      <c r="A19" t="s">
        <v>57</v>
      </c>
      <c r="B19">
        <v>1</v>
      </c>
      <c r="C19" t="s">
        <v>37</v>
      </c>
      <c r="D19" s="2">
        <v>-34.443888000000001</v>
      </c>
      <c r="E19" t="s">
        <v>38</v>
      </c>
      <c r="F19" s="2">
        <v>-34.443888000000001</v>
      </c>
      <c r="G19" t="s">
        <v>7</v>
      </c>
      <c r="H19" t="s">
        <v>39</v>
      </c>
      <c r="I19">
        <f>-34.4439</f>
        <v>-34.443899999999999</v>
      </c>
      <c r="J19">
        <f t="shared" si="1"/>
        <v>-8.6109720000000003</v>
      </c>
      <c r="K19" t="s">
        <v>107</v>
      </c>
      <c r="L19" t="s">
        <v>88</v>
      </c>
      <c r="M19" t="s">
        <v>89</v>
      </c>
      <c r="N19">
        <v>-9.6909399999999994</v>
      </c>
      <c r="O19">
        <v>-9.3974700000000002</v>
      </c>
      <c r="P19">
        <v>1262.64436</v>
      </c>
      <c r="Q19">
        <v>0.25414999999999999</v>
      </c>
      <c r="R19">
        <v>0</v>
      </c>
      <c r="S19">
        <v>0</v>
      </c>
      <c r="T19">
        <f t="shared" si="0"/>
        <v>126.264436</v>
      </c>
    </row>
    <row r="20" spans="1:20" x14ac:dyDescent="0.2">
      <c r="A20" t="s">
        <v>58</v>
      </c>
      <c r="B20">
        <v>1</v>
      </c>
      <c r="C20" t="s">
        <v>37</v>
      </c>
      <c r="D20" s="2">
        <v>-32.739215999999999</v>
      </c>
      <c r="E20" t="s">
        <v>38</v>
      </c>
      <c r="F20" s="2">
        <v>-32.739215999999999</v>
      </c>
      <c r="G20" t="s">
        <v>7</v>
      </c>
      <c r="H20" t="s">
        <v>39</v>
      </c>
      <c r="I20">
        <f>-32.7392</f>
        <v>-32.739199999999997</v>
      </c>
      <c r="J20">
        <f t="shared" si="1"/>
        <v>-8.1848039999999997</v>
      </c>
      <c r="K20" t="s">
        <v>108</v>
      </c>
      <c r="L20" t="s">
        <v>88</v>
      </c>
      <c r="M20" t="s">
        <v>89</v>
      </c>
      <c r="N20">
        <v>62.646709999999999</v>
      </c>
      <c r="O20">
        <v>63.090209999999999</v>
      </c>
      <c r="P20">
        <v>1845.37527</v>
      </c>
      <c r="Q20">
        <v>0.38407999999999998</v>
      </c>
      <c r="R20">
        <v>0</v>
      </c>
      <c r="S20">
        <v>0</v>
      </c>
      <c r="T20">
        <f t="shared" si="0"/>
        <v>184.53752700000001</v>
      </c>
    </row>
    <row r="21" spans="1:20" x14ac:dyDescent="0.2">
      <c r="A21" t="s">
        <v>59</v>
      </c>
      <c r="B21">
        <v>1</v>
      </c>
      <c r="C21" t="s">
        <v>37</v>
      </c>
      <c r="D21" s="2">
        <v>-30.244928000000002</v>
      </c>
      <c r="E21" t="s">
        <v>38</v>
      </c>
      <c r="F21" s="2">
        <v>-30.244928000000002</v>
      </c>
      <c r="G21" t="s">
        <v>7</v>
      </c>
      <c r="H21" t="s">
        <v>39</v>
      </c>
      <c r="I21">
        <f>-30.2449</f>
        <v>-30.244900000000001</v>
      </c>
      <c r="J21">
        <f t="shared" si="1"/>
        <v>-7.5612320000000004</v>
      </c>
      <c r="K21" t="s">
        <v>109</v>
      </c>
      <c r="L21" t="s">
        <v>88</v>
      </c>
      <c r="M21" t="s">
        <v>89</v>
      </c>
      <c r="N21">
        <v>238.65700000000001</v>
      </c>
      <c r="O21">
        <v>238.98526000000001</v>
      </c>
      <c r="P21">
        <v>2781.77108</v>
      </c>
      <c r="Q21">
        <v>0.28427999999999998</v>
      </c>
      <c r="R21">
        <v>0</v>
      </c>
      <c r="S21">
        <v>0</v>
      </c>
      <c r="T21">
        <f t="shared" si="0"/>
        <v>278.17710799999998</v>
      </c>
    </row>
    <row r="22" spans="1:20" x14ac:dyDescent="0.2">
      <c r="A22" t="s">
        <v>60</v>
      </c>
      <c r="B22">
        <v>1</v>
      </c>
      <c r="C22" t="s">
        <v>37</v>
      </c>
      <c r="D22" s="2">
        <v>-26.487302</v>
      </c>
      <c r="E22" t="s">
        <v>38</v>
      </c>
      <c r="F22" s="2">
        <v>-26.487302</v>
      </c>
      <c r="G22" t="s">
        <v>7</v>
      </c>
      <c r="H22" t="s">
        <v>39</v>
      </c>
      <c r="I22">
        <f>-26.4873</f>
        <v>-26.487300000000001</v>
      </c>
      <c r="J22">
        <f t="shared" si="1"/>
        <v>-6.6218254999999999</v>
      </c>
      <c r="K22" t="s">
        <v>110</v>
      </c>
      <c r="L22" t="s">
        <v>88</v>
      </c>
      <c r="M22" t="s">
        <v>89</v>
      </c>
      <c r="N22">
        <v>709.01882000000001</v>
      </c>
      <c r="O22">
        <v>708.28629000000001</v>
      </c>
      <c r="P22">
        <v>4109.4174000000003</v>
      </c>
      <c r="Q22">
        <v>-0.63439999999999996</v>
      </c>
      <c r="R22">
        <v>0</v>
      </c>
      <c r="S22">
        <v>0</v>
      </c>
      <c r="T22">
        <f t="shared" si="0"/>
        <v>410.94174000000004</v>
      </c>
    </row>
    <row r="23" spans="1:20" x14ac:dyDescent="0.2">
      <c r="A23" t="s">
        <v>61</v>
      </c>
      <c r="B23">
        <v>1</v>
      </c>
      <c r="C23" t="s">
        <v>37</v>
      </c>
      <c r="D23" s="2">
        <v>-21.520284</v>
      </c>
      <c r="E23" t="s">
        <v>38</v>
      </c>
      <c r="F23" s="2">
        <v>-21.520284</v>
      </c>
      <c r="G23" t="s">
        <v>7</v>
      </c>
      <c r="H23" t="s">
        <v>39</v>
      </c>
      <c r="I23">
        <f>-21.5203</f>
        <v>-21.520299999999999</v>
      </c>
      <c r="J23">
        <f t="shared" si="1"/>
        <v>-5.380071</v>
      </c>
      <c r="K23" t="s">
        <v>111</v>
      </c>
      <c r="L23" t="s">
        <v>88</v>
      </c>
      <c r="M23" t="s">
        <v>89</v>
      </c>
      <c r="N23">
        <v>1922.7032099999999</v>
      </c>
      <c r="O23">
        <v>1921.5815299999999</v>
      </c>
      <c r="P23">
        <v>5152.91824</v>
      </c>
      <c r="Q23">
        <v>-0.97140000000000004</v>
      </c>
      <c r="R23">
        <v>0</v>
      </c>
      <c r="S23">
        <v>0</v>
      </c>
      <c r="T23">
        <f t="shared" si="0"/>
        <v>515.29182400000002</v>
      </c>
    </row>
    <row r="24" spans="1:20" x14ac:dyDescent="0.2">
      <c r="A24" t="s">
        <v>62</v>
      </c>
      <c r="B24">
        <v>1</v>
      </c>
      <c r="C24" t="s">
        <v>37</v>
      </c>
      <c r="D24" s="2">
        <v>-14.619444</v>
      </c>
      <c r="E24" t="s">
        <v>38</v>
      </c>
      <c r="F24" s="2">
        <v>-14.619444</v>
      </c>
      <c r="G24" t="s">
        <v>7</v>
      </c>
      <c r="H24" t="s">
        <v>39</v>
      </c>
      <c r="I24">
        <f>-14.6194</f>
        <v>-14.619400000000001</v>
      </c>
      <c r="J24">
        <f t="shared" si="1"/>
        <v>-3.6548609999999999</v>
      </c>
      <c r="K24" t="s">
        <v>112</v>
      </c>
      <c r="L24" t="s">
        <v>88</v>
      </c>
      <c r="M24" t="s">
        <v>89</v>
      </c>
      <c r="N24">
        <v>3453.20136</v>
      </c>
      <c r="O24">
        <v>3452.1448599999999</v>
      </c>
      <c r="P24">
        <v>7654.2894299999998</v>
      </c>
      <c r="Q24">
        <v>-0.91496</v>
      </c>
      <c r="R24">
        <v>0</v>
      </c>
      <c r="S24">
        <v>0</v>
      </c>
      <c r="T24">
        <f t="shared" si="0"/>
        <v>765.428943</v>
      </c>
    </row>
    <row r="25" spans="1:20" x14ac:dyDescent="0.2">
      <c r="F25" s="2">
        <v>-18.621936000000002</v>
      </c>
      <c r="J25">
        <f>F25/2</f>
        <v>-9.3109680000000008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Sheet6</vt:lpstr>
      <vt:lpstr>Sheet7</vt:lpstr>
      <vt:lpstr>Sheet1</vt:lpstr>
      <vt:lpstr>Sheet2</vt:lpstr>
      <vt:lpstr>phonopy</vt:lpstr>
      <vt:lpstr>Sheet4</vt:lpstr>
      <vt:lpstr>Sheet5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2016-09-19T07:06:28Z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