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TASK\TEKSIM\"/>
    </mc:Choice>
  </mc:AlternateContent>
  <xr:revisionPtr revIDLastSave="0" documentId="13_ncr:1_{77176D7D-87E0-4B71-B183-34EEAC5FC87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definedNames>
    <definedName name="_xlchart.v1.0" hidden="1">Sheet1!$Y$8:$Y$107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O10" i="1"/>
  <c r="T10" i="1"/>
  <c r="O11" i="1"/>
  <c r="T11" i="1"/>
  <c r="O12" i="1"/>
  <c r="T12" i="1"/>
  <c r="O13" i="1"/>
  <c r="T13" i="1"/>
  <c r="O14" i="1"/>
  <c r="T14" i="1"/>
  <c r="O15" i="1"/>
  <c r="T15" i="1"/>
  <c r="O16" i="1"/>
  <c r="T16" i="1"/>
  <c r="O17" i="1"/>
  <c r="T17" i="1"/>
  <c r="O18" i="1"/>
  <c r="T18" i="1"/>
  <c r="O19" i="1"/>
  <c r="T19" i="1"/>
  <c r="O20" i="1"/>
  <c r="T20" i="1"/>
  <c r="O21" i="1"/>
  <c r="T21" i="1"/>
  <c r="O22" i="1"/>
  <c r="T22" i="1"/>
  <c r="O23" i="1"/>
  <c r="T23" i="1"/>
  <c r="O24" i="1"/>
  <c r="T24" i="1"/>
  <c r="O25" i="1"/>
  <c r="T25" i="1"/>
  <c r="O26" i="1"/>
  <c r="T26" i="1"/>
  <c r="O27" i="1"/>
  <c r="T27" i="1"/>
  <c r="O28" i="1"/>
  <c r="T28" i="1"/>
  <c r="O29" i="1"/>
  <c r="T29" i="1"/>
  <c r="O30" i="1"/>
  <c r="T30" i="1"/>
  <c r="O31" i="1"/>
  <c r="T31" i="1"/>
  <c r="O32" i="1"/>
  <c r="T32" i="1"/>
  <c r="O33" i="1"/>
  <c r="T33" i="1"/>
  <c r="O9" i="1"/>
  <c r="U8" i="1" l="1"/>
  <c r="M10" i="1"/>
  <c r="M11" i="1"/>
  <c r="U11" i="1" s="1"/>
  <c r="M12" i="1"/>
  <c r="U12" i="1" s="1"/>
  <c r="M13" i="1"/>
  <c r="M14" i="1"/>
  <c r="U14" i="1" s="1"/>
  <c r="M15" i="1"/>
  <c r="U15" i="1" s="1"/>
  <c r="M16" i="1"/>
  <c r="U16" i="1" s="1"/>
  <c r="M17" i="1"/>
  <c r="U17" i="1" s="1"/>
  <c r="M18" i="1"/>
  <c r="M19" i="1"/>
  <c r="U19" i="1" s="1"/>
  <c r="M20" i="1"/>
  <c r="U20" i="1" s="1"/>
  <c r="M21" i="1"/>
  <c r="U21" i="1" s="1"/>
  <c r="M22" i="1"/>
  <c r="U22" i="1" s="1"/>
  <c r="M23" i="1"/>
  <c r="M24" i="1"/>
  <c r="U24" i="1" s="1"/>
  <c r="M25" i="1"/>
  <c r="U25" i="1" s="1"/>
  <c r="M26" i="1"/>
  <c r="U26" i="1" s="1"/>
  <c r="M27" i="1"/>
  <c r="U27" i="1" s="1"/>
  <c r="M28" i="1"/>
  <c r="M29" i="1"/>
  <c r="U29" i="1" s="1"/>
  <c r="M30" i="1"/>
  <c r="U30" i="1" s="1"/>
  <c r="M31" i="1"/>
  <c r="U31" i="1" s="1"/>
  <c r="M32" i="1"/>
  <c r="U32" i="1" s="1"/>
  <c r="M33" i="1"/>
  <c r="M9" i="1"/>
  <c r="U9" i="1" s="1"/>
  <c r="T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9" i="1"/>
  <c r="V8" i="1"/>
  <c r="T8" i="1"/>
  <c r="S8" i="1"/>
  <c r="Q8" i="1"/>
  <c r="P8" i="1"/>
  <c r="O8" i="1"/>
  <c r="N8" i="1"/>
  <c r="M8" i="1"/>
  <c r="G10" i="1"/>
  <c r="D10" i="1" s="1"/>
  <c r="C20" i="1"/>
  <c r="C19" i="1"/>
  <c r="C18" i="1"/>
  <c r="P31" i="1" s="1"/>
  <c r="C17" i="1"/>
  <c r="P24" i="1" l="1"/>
  <c r="V9" i="1"/>
  <c r="S10" i="1" s="1"/>
  <c r="U10" i="1"/>
  <c r="V10" i="1" s="1"/>
  <c r="V11" i="1" s="1"/>
  <c r="V12" i="1" s="1"/>
  <c r="N9" i="1"/>
  <c r="P27" i="1"/>
  <c r="P29" i="1"/>
  <c r="P32" i="1"/>
  <c r="P22" i="1"/>
  <c r="P26" i="1"/>
  <c r="P28" i="1"/>
  <c r="P33" i="1"/>
  <c r="P10" i="1"/>
  <c r="P11" i="1"/>
  <c r="P18" i="1"/>
  <c r="P13" i="1"/>
  <c r="P23" i="1"/>
  <c r="P9" i="1"/>
  <c r="P16" i="1"/>
  <c r="P30" i="1"/>
  <c r="P17" i="1"/>
  <c r="P14" i="1"/>
  <c r="P12" i="1"/>
  <c r="P21" i="1"/>
  <c r="P19" i="1"/>
  <c r="S9" i="1"/>
  <c r="P20" i="1"/>
  <c r="P15" i="1"/>
  <c r="P25" i="1"/>
  <c r="C11" i="1"/>
  <c r="C10" i="1"/>
  <c r="S12" i="1" l="1"/>
  <c r="S11" i="1"/>
  <c r="R9" i="1"/>
  <c r="U23" i="1"/>
  <c r="V23" i="1" s="1"/>
  <c r="V24" i="1" s="1"/>
  <c r="V25" i="1" s="1"/>
  <c r="V26" i="1" s="1"/>
  <c r="V27" i="1" s="1"/>
  <c r="U33" i="1"/>
  <c r="V33" i="1" s="1"/>
  <c r="U13" i="1"/>
  <c r="V13" i="1" s="1"/>
  <c r="U28" i="1"/>
  <c r="V28" i="1" s="1"/>
  <c r="V29" i="1" s="1"/>
  <c r="V30" i="1" s="1"/>
  <c r="V31" i="1" s="1"/>
  <c r="V32" i="1" s="1"/>
  <c r="U18" i="1"/>
  <c r="V18" i="1" s="1"/>
  <c r="V19" i="1" s="1"/>
  <c r="V20" i="1" s="1"/>
  <c r="V21" i="1" s="1"/>
  <c r="V22" i="1" s="1"/>
  <c r="Q9" i="1"/>
  <c r="P35" i="1"/>
  <c r="V14" i="1" l="1"/>
  <c r="N10" i="1"/>
  <c r="R10" i="1" s="1"/>
  <c r="V15" i="1" l="1"/>
  <c r="Q10" i="1"/>
  <c r="N11" i="1" s="1"/>
  <c r="Q11" i="1" s="1"/>
  <c r="N12" i="1" s="1"/>
  <c r="V16" i="1" l="1"/>
  <c r="S16" i="1"/>
  <c r="R11" i="1"/>
  <c r="V17" i="1" l="1"/>
  <c r="S17" i="1"/>
  <c r="Q12" i="1"/>
  <c r="N13" i="1" s="1"/>
  <c r="R12" i="1"/>
  <c r="Q13" i="1" l="1"/>
  <c r="S21" i="1"/>
  <c r="R13" i="1" l="1"/>
  <c r="S22" i="1"/>
  <c r="S13" i="1" l="1"/>
  <c r="S14" i="1" s="1"/>
  <c r="S15" i="1" s="1"/>
  <c r="N14" i="1" l="1"/>
  <c r="R14" i="1" s="1"/>
  <c r="Q14" i="1" l="1"/>
  <c r="N15" i="1" s="1"/>
  <c r="Q15" i="1" s="1"/>
  <c r="N16" i="1" s="1"/>
  <c r="R15" i="1" l="1"/>
  <c r="Q16" i="1" s="1"/>
  <c r="N17" i="1" s="1"/>
  <c r="S26" i="1"/>
  <c r="R16" i="1" l="1"/>
  <c r="Q17" i="1" s="1"/>
  <c r="N18" i="1" s="1"/>
  <c r="S27" i="1"/>
  <c r="R17" i="1" l="1"/>
  <c r="R18" i="1" s="1"/>
  <c r="Q18" i="1" l="1"/>
  <c r="S18" i="1" s="1"/>
  <c r="N19" i="1" l="1"/>
  <c r="Q19" i="1" s="1"/>
  <c r="S19" i="1"/>
  <c r="S20" i="1" s="1"/>
  <c r="R19" i="1" l="1"/>
  <c r="N20" i="1"/>
  <c r="R20" i="1" l="1"/>
  <c r="Q20" i="1"/>
  <c r="N21" i="1" s="1"/>
  <c r="S31" i="1"/>
  <c r="R21" i="1" l="1"/>
  <c r="Q21" i="1"/>
  <c r="N22" i="1" s="1"/>
  <c r="R22" i="1" s="1"/>
  <c r="S32" i="1"/>
  <c r="Q22" i="1" l="1"/>
  <c r="N23" i="1" s="1"/>
  <c r="Q23" i="1" s="1"/>
  <c r="R23" i="1" l="1"/>
  <c r="S23" i="1" s="1"/>
  <c r="N24" i="1" l="1"/>
  <c r="Q24" i="1" s="1"/>
  <c r="S24" i="1"/>
  <c r="S25" i="1" s="1"/>
  <c r="N25" i="1" l="1"/>
  <c r="R24" i="1"/>
  <c r="Q25" i="1" l="1"/>
  <c r="N26" i="1" s="1"/>
  <c r="R25" i="1"/>
  <c r="R26" i="1" l="1"/>
  <c r="Q26" i="1"/>
  <c r="N27" i="1" s="1"/>
  <c r="R27" i="1" l="1"/>
  <c r="Q27" i="1"/>
  <c r="N28" i="1" s="1"/>
  <c r="Q28" i="1" l="1"/>
  <c r="R28" i="1"/>
  <c r="S28" i="1" l="1"/>
  <c r="S29" i="1" s="1"/>
  <c r="S30" i="1" s="1"/>
  <c r="N29" i="1" l="1"/>
  <c r="Q29" i="1" s="1"/>
  <c r="N30" i="1" s="1"/>
  <c r="R29" i="1" l="1"/>
  <c r="Q30" i="1" s="1"/>
  <c r="N31" i="1" s="1"/>
  <c r="R30" i="1" l="1"/>
  <c r="R31" i="1" s="1"/>
  <c r="Q31" i="1" l="1"/>
  <c r="N32" i="1" s="1"/>
  <c r="Q32" i="1" s="1"/>
  <c r="N33" i="1" s="1"/>
  <c r="R32" i="1" l="1"/>
  <c r="Q33" i="1" s="1"/>
  <c r="Q35" i="1" s="1"/>
  <c r="Y8" i="1" s="1"/>
  <c r="R33" i="1" l="1"/>
  <c r="R35" i="1" s="1"/>
  <c r="S33" i="1" l="1"/>
</calcChain>
</file>

<file path=xl/sharedStrings.xml><?xml version="1.0" encoding="utf-8"?>
<sst xmlns="http://schemas.openxmlformats.org/spreadsheetml/2006/main" count="52" uniqueCount="49">
  <si>
    <t>Probability</t>
  </si>
  <si>
    <t>Cummulative
 Probability</t>
  </si>
  <si>
    <t>Random Digit
 Assignment</t>
  </si>
  <si>
    <t xml:space="preserve"> </t>
  </si>
  <si>
    <t xml:space="preserve">Downside </t>
  </si>
  <si>
    <t>Upside</t>
  </si>
  <si>
    <t>Day</t>
  </si>
  <si>
    <t>Demand</t>
  </si>
  <si>
    <t xml:space="preserve">Demand Probability </t>
  </si>
  <si>
    <t>0.10</t>
  </si>
  <si>
    <t>0.18</t>
  </si>
  <si>
    <t>0.40</t>
  </si>
  <si>
    <t>0.20</t>
  </si>
  <si>
    <t>0.08</t>
  </si>
  <si>
    <t>Lead Time</t>
  </si>
  <si>
    <t>0,6</t>
  </si>
  <si>
    <t>0,3</t>
  </si>
  <si>
    <t>0,1</t>
  </si>
  <si>
    <t>0,35</t>
  </si>
  <si>
    <t>0,21</t>
  </si>
  <si>
    <t>0,09</t>
  </si>
  <si>
    <t>Cummulative
Probability</t>
  </si>
  <si>
    <t>Cycle</t>
  </si>
  <si>
    <t>Day Within
Cycle</t>
  </si>
  <si>
    <t>Beginning
Inventory</t>
  </si>
  <si>
    <t>Random Digit
For Demand</t>
  </si>
  <si>
    <t>Ending 
Inventory</t>
  </si>
  <si>
    <t>Shortage
Quantity</t>
  </si>
  <si>
    <t>Order 
Quantity</t>
  </si>
  <si>
    <t>Random Digits
For Demand</t>
  </si>
  <si>
    <t>Lead Time
(Days)</t>
  </si>
  <si>
    <t>Days Until
Order
Arrives</t>
  </si>
  <si>
    <t>Max Inv</t>
  </si>
  <si>
    <t>Review Period</t>
  </si>
  <si>
    <t>Initial Inv</t>
  </si>
  <si>
    <t>First Lead Time</t>
  </si>
  <si>
    <t>First Order Qty</t>
  </si>
  <si>
    <t>AVG END INV</t>
  </si>
  <si>
    <t>Anggota Kelompok 6</t>
  </si>
  <si>
    <t>GENERATOR</t>
  </si>
  <si>
    <t>SIMULASI</t>
  </si>
  <si>
    <t>DATA</t>
  </si>
  <si>
    <t>Andi Sita Salsabillah</t>
  </si>
  <si>
    <t>Yesaya Ananda Djaya</t>
  </si>
  <si>
    <t>Aini Rini Yara Fadillah</t>
  </si>
  <si>
    <t>AVERAGE</t>
  </si>
  <si>
    <t>Downside</t>
  </si>
  <si>
    <t>Rand Digit Assign</t>
  </si>
  <si>
    <t>TEKNIK SIMULASI ( B )
ORDER-UP-TO-LEVEL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</si>
</sst>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9"/>
      <color rgb="FF00000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40"/>
      <color rgb="FF000000"/>
      <name val="Calibri"/>
      <family val="2"/>
      <scheme val="minor"/>
    </font>
    <font>
      <sz val="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Calibri"/>
                <a:ea typeface="Calibri"/>
                <a:cs typeface="Calibri"/>
              </a:rPr>
              <a:t>Data </a:t>
            </a:r>
            <a:endParaRPr lang="en-US"/>
          </a:p>
        </cx:rich>
      </cx:tx>
    </cx:title>
    <cx:plotArea>
      <cx:plotAreaRegion>
        <cx:series layoutId="clusteredColumn" uniqueId="{5832D857-6917-4A72-8DAB-F02055E6B274}">
          <cx:dataId val="0"/>
          <cx:layoutPr>
            <cx:binning intervalClosed="r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285749</xdr:colOff>
      <xdr:row>5</xdr:row>
      <xdr:rowOff>177945</xdr:rowOff>
    </xdr:from>
    <xdr:to>
      <xdr:col>33</xdr:col>
      <xdr:colOff>6061</xdr:colOff>
      <xdr:row>17</xdr:row>
      <xdr:rowOff>54987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95522" y="1130445"/>
              <a:ext cx="4586721" cy="23015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abSelected="1" zoomScale="55" zoomScaleNormal="55" workbookViewId="0">
      <selection activeCell="I17" sqref="I17"/>
    </sheetView>
  </sheetViews>
  <sheetFormatPr defaultColWidth="14.42578125" defaultRowHeight="15" customHeight="1" x14ac:dyDescent="0.25"/>
  <cols>
    <col min="1" max="1" width="25.28515625" style="1" bestFit="1" customWidth="1"/>
    <col min="2" max="2" width="13.42578125" style="1" bestFit="1" customWidth="1"/>
    <col min="3" max="3" width="16" style="1" bestFit="1" customWidth="1"/>
    <col min="4" max="4" width="12.85546875" style="1" customWidth="1"/>
    <col min="5" max="5" width="12.42578125" style="1" customWidth="1"/>
    <col min="6" max="6" width="12.140625" style="1" bestFit="1" customWidth="1"/>
    <col min="7" max="7" width="13.140625" style="1" customWidth="1"/>
    <col min="8" max="8" width="8.7109375" style="1" customWidth="1"/>
    <col min="9" max="9" width="11.85546875" style="1" customWidth="1"/>
    <col min="10" max="10" width="10.7109375" style="1" customWidth="1"/>
    <col min="11" max="11" width="13.140625" style="1" customWidth="1"/>
    <col min="12" max="12" width="8.28515625" style="1" customWidth="1"/>
    <col min="13" max="13" width="11.140625" style="1" customWidth="1"/>
    <col min="14" max="14" width="10.7109375" style="1" customWidth="1"/>
    <col min="15" max="15" width="12.140625" style="1" bestFit="1" customWidth="1"/>
    <col min="16" max="16" width="14.7109375" style="1" customWidth="1"/>
    <col min="17" max="17" width="11.42578125" style="1" customWidth="1"/>
    <col min="18" max="18" width="10.7109375" style="1" customWidth="1"/>
    <col min="19" max="19" width="9.140625" style="1" customWidth="1"/>
    <col min="20" max="20" width="10.7109375" style="1" customWidth="1"/>
    <col min="21" max="21" width="11.7109375" style="1" customWidth="1"/>
    <col min="22" max="23" width="10.85546875" style="1" customWidth="1"/>
    <col min="24" max="24" width="9.85546875" style="1" customWidth="1"/>
    <col min="25" max="25" width="10.28515625" style="1" customWidth="1"/>
    <col min="26" max="26" width="11.28515625" style="1" customWidth="1"/>
    <col min="27" max="33" width="8.7109375" style="1" customWidth="1"/>
    <col min="34" max="16384" width="14.42578125" style="1"/>
  </cols>
  <sheetData>
    <row r="1" spans="1:33" ht="15" customHeight="1" x14ac:dyDescent="0.25">
      <c r="A1" s="27" t="s">
        <v>48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6"/>
      <c r="AB1" s="26"/>
    </row>
    <row r="2" spans="1:33" ht="35.2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6"/>
      <c r="AB2" s="26"/>
    </row>
    <row r="3" spans="1:33" ht="15" customHeight="1" x14ac:dyDescent="0.25">
      <c r="A3" s="28" t="s">
        <v>38</v>
      </c>
      <c r="B3" s="28"/>
      <c r="C3" s="29" t="s">
        <v>39</v>
      </c>
      <c r="D3" s="29"/>
      <c r="E3" s="29"/>
      <c r="F3" s="29"/>
      <c r="G3" s="29"/>
      <c r="H3" s="29"/>
      <c r="I3" s="29"/>
      <c r="J3" s="29"/>
      <c r="K3" s="30" t="s">
        <v>40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1" t="s">
        <v>41</v>
      </c>
      <c r="Y3" s="31"/>
      <c r="Z3" s="31"/>
      <c r="AA3" s="31"/>
      <c r="AB3" s="31"/>
      <c r="AC3" s="31"/>
      <c r="AD3" s="31"/>
      <c r="AE3" s="31"/>
      <c r="AF3" s="31"/>
      <c r="AG3" s="31"/>
    </row>
    <row r="4" spans="1:33" ht="15" customHeight="1" x14ac:dyDescent="0.25">
      <c r="A4" s="32" t="s">
        <v>42</v>
      </c>
      <c r="B4" s="33">
        <v>500221067</v>
      </c>
      <c r="C4" s="29"/>
      <c r="D4" s="29"/>
      <c r="E4" s="29"/>
      <c r="F4" s="29"/>
      <c r="G4" s="29"/>
      <c r="H4" s="29"/>
      <c r="I4" s="29"/>
      <c r="J4" s="29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1:33" ht="15" customHeight="1" x14ac:dyDescent="0.25">
      <c r="A5" s="32" t="s">
        <v>43</v>
      </c>
      <c r="B5" s="33">
        <v>500221156</v>
      </c>
      <c r="C5" s="29"/>
      <c r="D5" s="29"/>
      <c r="E5" s="29"/>
      <c r="F5" s="29"/>
      <c r="G5" s="29"/>
      <c r="H5" s="29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</row>
    <row r="6" spans="1:33" ht="15" customHeight="1" x14ac:dyDescent="0.25">
      <c r="A6" s="32" t="s">
        <v>44</v>
      </c>
      <c r="B6" s="33">
        <v>500221173</v>
      </c>
      <c r="C6" s="29"/>
      <c r="D6" s="29"/>
      <c r="E6" s="29"/>
      <c r="F6" s="29"/>
      <c r="G6" s="29"/>
      <c r="H6" s="29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spans="1:33" ht="15" customHeight="1" x14ac:dyDescent="0.25">
      <c r="C7" s="24" t="s">
        <v>2</v>
      </c>
      <c r="D7" s="25"/>
      <c r="E7" s="17" t="s">
        <v>14</v>
      </c>
      <c r="F7" s="17" t="s">
        <v>0</v>
      </c>
      <c r="G7" s="18" t="s">
        <v>1</v>
      </c>
      <c r="I7" s="1" t="s">
        <v>3</v>
      </c>
      <c r="K7" s="3" t="s">
        <v>6</v>
      </c>
      <c r="L7" s="4" t="s">
        <v>22</v>
      </c>
      <c r="M7" s="5" t="s">
        <v>23</v>
      </c>
      <c r="N7" s="5" t="s">
        <v>24</v>
      </c>
      <c r="O7" s="5" t="s">
        <v>25</v>
      </c>
      <c r="P7" s="4" t="s">
        <v>7</v>
      </c>
      <c r="Q7" s="5" t="s">
        <v>26</v>
      </c>
      <c r="R7" s="5" t="s">
        <v>27</v>
      </c>
      <c r="S7" s="5" t="s">
        <v>28</v>
      </c>
      <c r="T7" s="5" t="s">
        <v>29</v>
      </c>
      <c r="U7" s="5" t="s">
        <v>30</v>
      </c>
      <c r="V7" s="6" t="s">
        <v>31</v>
      </c>
      <c r="X7" s="23" t="s">
        <v>37</v>
      </c>
      <c r="Y7" s="23"/>
      <c r="Z7" s="38"/>
      <c r="AA7" s="38"/>
      <c r="AB7" s="38"/>
      <c r="AC7" s="38"/>
      <c r="AD7" s="38"/>
      <c r="AE7" s="38"/>
      <c r="AF7" s="38"/>
      <c r="AG7" s="38"/>
    </row>
    <row r="8" spans="1:33" ht="15" customHeight="1" x14ac:dyDescent="0.25">
      <c r="C8" s="19" t="s">
        <v>4</v>
      </c>
      <c r="D8" s="19" t="s">
        <v>5</v>
      </c>
      <c r="E8" s="20"/>
      <c r="F8" s="20"/>
      <c r="G8" s="20"/>
      <c r="K8" s="7">
        <v>0</v>
      </c>
      <c r="L8" s="1">
        <v>0</v>
      </c>
      <c r="M8" s="1">
        <f>D23</f>
        <v>5</v>
      </c>
      <c r="N8" s="1" t="str">
        <f>"-"</f>
        <v>-</v>
      </c>
      <c r="O8" s="1" t="str">
        <f>"-"</f>
        <v>-</v>
      </c>
      <c r="P8" s="1" t="str">
        <f>"-"</f>
        <v>-</v>
      </c>
      <c r="Q8" s="1">
        <f>D24</f>
        <v>3</v>
      </c>
      <c r="R8" s="1">
        <v>0</v>
      </c>
      <c r="S8" s="1">
        <f>D26</f>
        <v>8</v>
      </c>
      <c r="T8" s="1" t="str">
        <f>"-"</f>
        <v>-</v>
      </c>
      <c r="U8" s="1">
        <f>D25</f>
        <v>2</v>
      </c>
      <c r="V8" s="8">
        <f>IF(U8&lt;&gt;"",U8,0)</f>
        <v>2</v>
      </c>
      <c r="X8" s="1">
        <v>1</v>
      </c>
      <c r="Y8" s="1">
        <f ca="1">Q35</f>
        <v>4.84</v>
      </c>
      <c r="Z8" s="38"/>
      <c r="AA8" s="38"/>
      <c r="AB8" s="38"/>
      <c r="AC8" s="38"/>
      <c r="AD8" s="38"/>
      <c r="AE8" s="38"/>
      <c r="AF8" s="38"/>
      <c r="AG8" s="38"/>
    </row>
    <row r="9" spans="1:33" ht="15.75" x14ac:dyDescent="0.25">
      <c r="C9" s="19">
        <v>1</v>
      </c>
      <c r="D9" s="19">
        <f>G9*10</f>
        <v>6</v>
      </c>
      <c r="E9" s="19">
        <v>1</v>
      </c>
      <c r="F9" s="19" t="s">
        <v>15</v>
      </c>
      <c r="G9" s="19">
        <v>0.6</v>
      </c>
      <c r="K9" s="9">
        <v>1</v>
      </c>
      <c r="L9" s="1">
        <f>INT((K9+$D$23-1)/$D$23)</f>
        <v>1</v>
      </c>
      <c r="M9" s="1">
        <f>1+MOD(K9-1,$D$23)</f>
        <v>1</v>
      </c>
      <c r="N9" s="1">
        <f>Q8+IF(V8=1,S8,0)</f>
        <v>3</v>
      </c>
      <c r="O9" s="1">
        <f ca="1">RANDBETWEEN(0,100)</f>
        <v>1</v>
      </c>
      <c r="P9" s="1">
        <f ca="1">LOOKUP(O9,$C$16:$E$20)</f>
        <v>0</v>
      </c>
      <c r="Q9" s="1">
        <f ca="1">IF(N9-P9-R8&gt;=0,N9-P9-R8,0)</f>
        <v>3</v>
      </c>
      <c r="R9" s="1">
        <f ca="1">IF(N9-P9-R8&lt;0,P9+R8-N9,0)</f>
        <v>0</v>
      </c>
      <c r="S9" s="1">
        <f>IF(M9 = $D$23, $D$22+R9-Q9, IF(V8 &gt; 1, S8, 0))</f>
        <v>8</v>
      </c>
      <c r="T9" s="1">
        <f ca="1">RANDBETWEEN(1,10)</f>
        <v>1</v>
      </c>
      <c r="U9" s="10">
        <f>IF(M9 = $D$23, LOOKUP(T9, $C$9:$D$11,$E$9:$E$11),0)</f>
        <v>0</v>
      </c>
      <c r="V9" s="11">
        <f>IF(U9&gt;0,U9,IF(V8&gt;0,V8-1,0))</f>
        <v>1</v>
      </c>
      <c r="X9" s="1">
        <v>2</v>
      </c>
      <c r="Y9" s="1">
        <f t="dataTable" ref="Y9:Y107" dt2D="0" dtr="0" r1="X7" ca="1"/>
        <v>4.6399999999999997</v>
      </c>
    </row>
    <row r="10" spans="1:33" ht="15.75" x14ac:dyDescent="0.25">
      <c r="C10" s="19">
        <f>D9+1</f>
        <v>7</v>
      </c>
      <c r="D10" s="19">
        <f>G10*10</f>
        <v>9</v>
      </c>
      <c r="E10" s="19">
        <v>2</v>
      </c>
      <c r="F10" s="19" t="s">
        <v>16</v>
      </c>
      <c r="G10" s="19">
        <f>G9+F10</f>
        <v>0.89999999999999991</v>
      </c>
      <c r="K10" s="9">
        <v>2</v>
      </c>
      <c r="L10" s="1">
        <f>INT((K10+$D$23-1)/$D$23)</f>
        <v>1</v>
      </c>
      <c r="M10" s="1">
        <f>1+MOD(K10-1,$D$23)</f>
        <v>2</v>
      </c>
      <c r="N10" s="1">
        <f t="shared" ref="N10:N33" ca="1" si="0">Q9+IF(V9=1,S9,0)</f>
        <v>11</v>
      </c>
      <c r="O10" s="1">
        <f t="shared" ref="O10:O33" ca="1" si="1">RANDBETWEEN(0,100)</f>
        <v>74</v>
      </c>
      <c r="P10" s="1">
        <f ca="1">LOOKUP(O10,$C$16:$E$20)</f>
        <v>3</v>
      </c>
      <c r="Q10" s="1">
        <f t="shared" ref="Q10:Q33" ca="1" si="2">IF(N10-P10-R9&gt;=0,N10-P10-R9,0)</f>
        <v>8</v>
      </c>
      <c r="R10" s="1">
        <f t="shared" ref="R10:R33" ca="1" si="3">IF(N10-P10-R9&lt;0,P10+R9-N10,0)</f>
        <v>0</v>
      </c>
      <c r="S10" s="1">
        <f>IF(M10 = $D$23, $D$22+R10-Q10, IF(V9 &gt; 1, S9, 0))</f>
        <v>0</v>
      </c>
      <c r="T10" s="1">
        <f t="shared" ref="T10:T33" ca="1" si="4">RANDBETWEEN(1,10)</f>
        <v>4</v>
      </c>
      <c r="U10" s="10">
        <f>IF(M10 = $D$23, LOOKUP(T10, $C$9:$D$11,$E$9:$E$11),0)</f>
        <v>0</v>
      </c>
      <c r="V10" s="11">
        <f t="shared" ref="V10:V33" si="5">IF(U10&gt;0,U10,IF(V9&gt;0,V9-1,0))</f>
        <v>0</v>
      </c>
      <c r="X10" s="1">
        <v>3</v>
      </c>
      <c r="Y10" s="1">
        <v>3.36</v>
      </c>
    </row>
    <row r="11" spans="1:33" ht="15" customHeight="1" x14ac:dyDescent="0.25">
      <c r="C11" s="19">
        <f>D10</f>
        <v>9</v>
      </c>
      <c r="D11" s="19">
        <v>10</v>
      </c>
      <c r="E11" s="19">
        <v>3</v>
      </c>
      <c r="F11" s="19" t="s">
        <v>17</v>
      </c>
      <c r="G11" s="19">
        <v>1</v>
      </c>
      <c r="K11" s="9">
        <v>3</v>
      </c>
      <c r="L11" s="1">
        <f>INT((K11+$D$23-1)/$D$23)</f>
        <v>1</v>
      </c>
      <c r="M11" s="1">
        <f>1+MOD(K11-1,$D$23)</f>
        <v>3</v>
      </c>
      <c r="N11" s="1">
        <f t="shared" ca="1" si="0"/>
        <v>8</v>
      </c>
      <c r="O11" s="1">
        <f t="shared" ca="1" si="1"/>
        <v>43</v>
      </c>
      <c r="P11" s="1">
        <f ca="1">LOOKUP(O11,$C$16:$E$20)</f>
        <v>2</v>
      </c>
      <c r="Q11" s="1">
        <f t="shared" ca="1" si="2"/>
        <v>6</v>
      </c>
      <c r="R11" s="1">
        <f t="shared" ca="1" si="3"/>
        <v>0</v>
      </c>
      <c r="S11" s="1">
        <f>IF(M11 = $D$23, $D$22+R11-Q11, IF(V10 &gt; 1, S10, 0))</f>
        <v>0</v>
      </c>
      <c r="T11" s="1">
        <f t="shared" ca="1" si="4"/>
        <v>2</v>
      </c>
      <c r="U11" s="10">
        <f>IF(M11 = $D$23, LOOKUP(T11, $C$9:$D$11,$E$9:$E$11),0)</f>
        <v>0</v>
      </c>
      <c r="V11" s="11">
        <f t="shared" si="5"/>
        <v>0</v>
      </c>
      <c r="X11" s="1">
        <v>4</v>
      </c>
      <c r="Y11" s="1">
        <v>2.96</v>
      </c>
      <c r="AA11" s="2"/>
    </row>
    <row r="12" spans="1:33" ht="15.75" x14ac:dyDescent="0.25">
      <c r="K12" s="12">
        <v>4</v>
      </c>
      <c r="L12" s="1">
        <f>INT((K12+$D$23-1)/$D$23)</f>
        <v>1</v>
      </c>
      <c r="M12" s="1">
        <f>1+MOD(K12-1,$D$23)</f>
        <v>4</v>
      </c>
      <c r="N12" s="1">
        <f t="shared" ca="1" si="0"/>
        <v>6</v>
      </c>
      <c r="O12" s="1">
        <f t="shared" ca="1" si="1"/>
        <v>21</v>
      </c>
      <c r="P12" s="1">
        <f ca="1">LOOKUP(O12,$C$16:$E$20)</f>
        <v>1</v>
      </c>
      <c r="Q12" s="1">
        <f t="shared" ca="1" si="2"/>
        <v>5</v>
      </c>
      <c r="R12" s="1">
        <f t="shared" ca="1" si="3"/>
        <v>0</v>
      </c>
      <c r="S12" s="1">
        <f>IF(M12 = $D$23, $D$22+R12-Q12, IF(V11 &gt; 1, S11, 0))</f>
        <v>0</v>
      </c>
      <c r="T12" s="1">
        <f t="shared" ca="1" si="4"/>
        <v>1</v>
      </c>
      <c r="U12" s="10">
        <f>IF(M12 = $D$23, LOOKUP(T12, $C$9:$D$11,$E$9:$E$11),0)</f>
        <v>0</v>
      </c>
      <c r="V12" s="11">
        <f t="shared" si="5"/>
        <v>0</v>
      </c>
      <c r="X12" s="1">
        <v>5</v>
      </c>
      <c r="Y12" s="1">
        <v>4.12</v>
      </c>
    </row>
    <row r="13" spans="1:33" ht="15.75" x14ac:dyDescent="0.25">
      <c r="C13" s="36" t="s">
        <v>8</v>
      </c>
      <c r="D13" s="36"/>
      <c r="E13" s="36"/>
      <c r="F13" s="36"/>
      <c r="G13" s="36"/>
      <c r="K13" s="9">
        <v>5</v>
      </c>
      <c r="L13" s="1">
        <f>INT((K13+$D$23-1)/$D$23)</f>
        <v>1</v>
      </c>
      <c r="M13" s="1">
        <f>1+MOD(K13-1,$D$23)</f>
        <v>5</v>
      </c>
      <c r="N13" s="1">
        <f t="shared" ca="1" si="0"/>
        <v>5</v>
      </c>
      <c r="O13" s="1">
        <f t="shared" ca="1" si="1"/>
        <v>20</v>
      </c>
      <c r="P13" s="1">
        <f ca="1">LOOKUP(O13,$C$16:$E$20)</f>
        <v>1</v>
      </c>
      <c r="Q13" s="1">
        <f t="shared" ca="1" si="2"/>
        <v>4</v>
      </c>
      <c r="R13" s="1">
        <f t="shared" ca="1" si="3"/>
        <v>0</v>
      </c>
      <c r="S13" s="1">
        <f ca="1">IF(M13 = $D$23, $D$22+R13-Q13, IF(V12 &gt; 1, S12, 0))</f>
        <v>7</v>
      </c>
      <c r="T13" s="1">
        <f t="shared" ca="1" si="4"/>
        <v>5</v>
      </c>
      <c r="U13" s="10">
        <f ca="1">IF(M13 = $D$23, LOOKUP(T13, $C$9:$D$11,$E$9:$E$11),0)</f>
        <v>1</v>
      </c>
      <c r="V13" s="11">
        <f t="shared" ca="1" si="5"/>
        <v>1</v>
      </c>
      <c r="X13" s="1">
        <v>6</v>
      </c>
      <c r="Y13" s="1">
        <v>2.92</v>
      </c>
    </row>
    <row r="14" spans="1:33" ht="15.75" x14ac:dyDescent="0.25">
      <c r="C14" s="35" t="s">
        <v>47</v>
      </c>
      <c r="D14" s="35"/>
      <c r="E14" s="36" t="s">
        <v>7</v>
      </c>
      <c r="F14" s="36" t="s">
        <v>0</v>
      </c>
      <c r="G14" s="35" t="s">
        <v>21</v>
      </c>
      <c r="K14" s="9">
        <v>6</v>
      </c>
      <c r="L14" s="1">
        <f>INT((K14+$D$23-1)/$D$23)</f>
        <v>2</v>
      </c>
      <c r="M14" s="1">
        <f>1+MOD(K14-1,$D$23)</f>
        <v>1</v>
      </c>
      <c r="N14" s="1">
        <f t="shared" ca="1" si="0"/>
        <v>11</v>
      </c>
      <c r="O14" s="1">
        <f t="shared" ca="1" si="1"/>
        <v>72</v>
      </c>
      <c r="P14" s="1">
        <f ca="1">LOOKUP(O14,$C$16:$E$20)</f>
        <v>3</v>
      </c>
      <c r="Q14" s="1">
        <f t="shared" ca="1" si="2"/>
        <v>8</v>
      </c>
      <c r="R14" s="1">
        <f t="shared" ca="1" si="3"/>
        <v>0</v>
      </c>
      <c r="S14" s="1">
        <f ca="1">IF(M14 = $D$23, $D$22+R14-Q14, IF(V13 &gt; 1, S13, 0))</f>
        <v>0</v>
      </c>
      <c r="T14" s="1">
        <f t="shared" ca="1" si="4"/>
        <v>9</v>
      </c>
      <c r="U14" s="10">
        <f>IF(M14 = $D$23, LOOKUP(T14, $C$9:$D$11,$E$9:$E$11),0)</f>
        <v>0</v>
      </c>
      <c r="V14" s="11">
        <f t="shared" ca="1" si="5"/>
        <v>0</v>
      </c>
      <c r="X14" s="1">
        <v>7</v>
      </c>
      <c r="Y14" s="1">
        <v>3.12</v>
      </c>
    </row>
    <row r="15" spans="1:33" ht="15.75" x14ac:dyDescent="0.25">
      <c r="C15" s="21" t="s">
        <v>46</v>
      </c>
      <c r="D15" s="21" t="s">
        <v>5</v>
      </c>
      <c r="E15" s="36"/>
      <c r="F15" s="36"/>
      <c r="G15" s="35"/>
      <c r="K15" s="9">
        <v>7</v>
      </c>
      <c r="L15" s="1">
        <f>INT((K15+$D$23-1)/$D$23)</f>
        <v>2</v>
      </c>
      <c r="M15" s="1">
        <f>1+MOD(K15-1,$D$23)</f>
        <v>2</v>
      </c>
      <c r="N15" s="1">
        <f t="shared" ca="1" si="0"/>
        <v>8</v>
      </c>
      <c r="O15" s="1">
        <f t="shared" ca="1" si="1"/>
        <v>80</v>
      </c>
      <c r="P15" s="1">
        <f ca="1">LOOKUP(O15,$C$16:$E$20)</f>
        <v>3</v>
      </c>
      <c r="Q15" s="1">
        <f t="shared" ca="1" si="2"/>
        <v>5</v>
      </c>
      <c r="R15" s="1">
        <f t="shared" ca="1" si="3"/>
        <v>0</v>
      </c>
      <c r="S15" s="1">
        <f ca="1">IF(M15 = $D$23, $D$22+R15-Q15, IF(V14 &gt; 1, S14, 0))</f>
        <v>0</v>
      </c>
      <c r="T15" s="1">
        <f t="shared" ca="1" si="4"/>
        <v>9</v>
      </c>
      <c r="U15" s="10">
        <f>IF(M15 = $D$23, LOOKUP(T15, $C$9:$D$11,$E$9:$E$11),0)</f>
        <v>0</v>
      </c>
      <c r="V15" s="11">
        <f t="shared" ca="1" si="5"/>
        <v>0</v>
      </c>
      <c r="X15" s="1">
        <v>8</v>
      </c>
      <c r="Y15" s="1">
        <v>4.32</v>
      </c>
    </row>
    <row r="16" spans="1:33" ht="15.75" x14ac:dyDescent="0.25">
      <c r="C16" s="21">
        <v>0</v>
      </c>
      <c r="D16" s="21">
        <v>10</v>
      </c>
      <c r="E16" s="21">
        <v>0</v>
      </c>
      <c r="F16" s="21">
        <v>0.1</v>
      </c>
      <c r="G16" s="21" t="s">
        <v>9</v>
      </c>
      <c r="K16" s="9">
        <v>8</v>
      </c>
      <c r="L16" s="1">
        <f>INT((K16+$D$23-1)/$D$23)</f>
        <v>2</v>
      </c>
      <c r="M16" s="1">
        <f>1+MOD(K16-1,$D$23)</f>
        <v>3</v>
      </c>
      <c r="N16" s="1">
        <f t="shared" ca="1" si="0"/>
        <v>5</v>
      </c>
      <c r="O16" s="1">
        <f t="shared" ca="1" si="1"/>
        <v>82</v>
      </c>
      <c r="P16" s="1">
        <f ca="1">LOOKUP(O16,$C$16:$E$20)</f>
        <v>3</v>
      </c>
      <c r="Q16" s="1">
        <f t="shared" ca="1" si="2"/>
        <v>2</v>
      </c>
      <c r="R16" s="1">
        <f t="shared" ca="1" si="3"/>
        <v>0</v>
      </c>
      <c r="S16" s="1">
        <f ca="1">IF(M16 = $D$23, $D$22+R16-Q16, IF(V15 &gt; 1, S15, 0))</f>
        <v>0</v>
      </c>
      <c r="T16" s="1">
        <f t="shared" ca="1" si="4"/>
        <v>6</v>
      </c>
      <c r="U16" s="10">
        <f>IF(M16 = $D$23, LOOKUP(T16, $C$9:$D$11,$E$9:$E$11),0)</f>
        <v>0</v>
      </c>
      <c r="V16" s="11">
        <f t="shared" ca="1" si="5"/>
        <v>0</v>
      </c>
      <c r="X16" s="1">
        <v>9</v>
      </c>
      <c r="Y16" s="1">
        <v>3.64</v>
      </c>
    </row>
    <row r="17" spans="1:25" ht="15.75" x14ac:dyDescent="0.25">
      <c r="C17" s="21">
        <f>D16+1</f>
        <v>11</v>
      </c>
      <c r="D17" s="21">
        <v>35</v>
      </c>
      <c r="E17" s="21">
        <v>1</v>
      </c>
      <c r="F17" s="21">
        <v>0.25</v>
      </c>
      <c r="G17" s="21" t="s">
        <v>10</v>
      </c>
      <c r="K17" s="12">
        <v>9</v>
      </c>
      <c r="L17" s="1">
        <f>INT((K17+$D$23-1)/$D$23)</f>
        <v>2</v>
      </c>
      <c r="M17" s="1">
        <f>1+MOD(K17-1,$D$23)</f>
        <v>4</v>
      </c>
      <c r="N17" s="1">
        <f t="shared" ca="1" si="0"/>
        <v>2</v>
      </c>
      <c r="O17" s="1">
        <f t="shared" ca="1" si="1"/>
        <v>62</v>
      </c>
      <c r="P17" s="1">
        <f ca="1">LOOKUP(O17,$C$16:$E$20)</f>
        <v>2</v>
      </c>
      <c r="Q17" s="1">
        <f t="shared" ca="1" si="2"/>
        <v>0</v>
      </c>
      <c r="R17" s="1">
        <f t="shared" ca="1" si="3"/>
        <v>0</v>
      </c>
      <c r="S17" s="1">
        <f ca="1">IF(M17 = $D$23, $D$22+R17-Q17, IF(V16 &gt; 1, S16, 0))</f>
        <v>0</v>
      </c>
      <c r="T17" s="1">
        <f t="shared" ca="1" si="4"/>
        <v>1</v>
      </c>
      <c r="U17" s="10">
        <f>IF(M17 = $D$23, LOOKUP(T17, $C$9:$D$11,$E$9:$E$11),0)</f>
        <v>0</v>
      </c>
      <c r="V17" s="11">
        <f t="shared" ca="1" si="5"/>
        <v>0</v>
      </c>
      <c r="X17" s="1">
        <v>10</v>
      </c>
      <c r="Y17" s="1">
        <v>5.08</v>
      </c>
    </row>
    <row r="18" spans="1:25" ht="15.75" x14ac:dyDescent="0.25">
      <c r="C18" s="21">
        <f>D17+1</f>
        <v>36</v>
      </c>
      <c r="D18" s="21">
        <v>70</v>
      </c>
      <c r="E18" s="21">
        <v>2</v>
      </c>
      <c r="F18" s="21" t="s">
        <v>18</v>
      </c>
      <c r="G18" s="21" t="s">
        <v>11</v>
      </c>
      <c r="K18" s="9">
        <v>10</v>
      </c>
      <c r="L18" s="1">
        <f>INT((K18+$D$23-1)/$D$23)</f>
        <v>2</v>
      </c>
      <c r="M18" s="1">
        <f>1+MOD(K18-1,$D$23)</f>
        <v>5</v>
      </c>
      <c r="N18" s="1">
        <f t="shared" ca="1" si="0"/>
        <v>0</v>
      </c>
      <c r="O18" s="1">
        <f t="shared" ca="1" si="1"/>
        <v>83</v>
      </c>
      <c r="P18" s="1">
        <f ca="1">LOOKUP(O18,$C$16:$E$20)</f>
        <v>3</v>
      </c>
      <c r="Q18" s="1">
        <f t="shared" ca="1" si="2"/>
        <v>0</v>
      </c>
      <c r="R18" s="1">
        <f t="shared" ca="1" si="3"/>
        <v>3</v>
      </c>
      <c r="S18" s="1">
        <f ca="1">IF(M18 = $D$23, $D$22+R18-Q18, IF(V17 &gt; 1, S17, 0))</f>
        <v>14</v>
      </c>
      <c r="T18" s="1">
        <f t="shared" ca="1" si="4"/>
        <v>10</v>
      </c>
      <c r="U18" s="10">
        <f ca="1">IF(M18 = $D$23, LOOKUP(T18, $C$9:$D$11,$E$9:$E$11),0)</f>
        <v>3</v>
      </c>
      <c r="V18" s="11">
        <f t="shared" ca="1" si="5"/>
        <v>3</v>
      </c>
      <c r="X18" s="1">
        <v>11</v>
      </c>
      <c r="Y18" s="1">
        <v>3.2</v>
      </c>
    </row>
    <row r="19" spans="1:25" ht="15.75" x14ac:dyDescent="0.25">
      <c r="A19" s="34"/>
      <c r="B19" s="34"/>
      <c r="C19" s="21">
        <f>D18+1</f>
        <v>71</v>
      </c>
      <c r="D19" s="21">
        <v>91</v>
      </c>
      <c r="E19" s="21">
        <v>3</v>
      </c>
      <c r="F19" s="21" t="s">
        <v>19</v>
      </c>
      <c r="G19" s="21" t="s">
        <v>12</v>
      </c>
      <c r="K19" s="9">
        <v>11</v>
      </c>
      <c r="L19" s="1">
        <f>INT((K19+$D$23-1)/$D$23)</f>
        <v>3</v>
      </c>
      <c r="M19" s="1">
        <f>1+MOD(K19-1,$D$23)</f>
        <v>1</v>
      </c>
      <c r="N19" s="1">
        <f t="shared" ca="1" si="0"/>
        <v>0</v>
      </c>
      <c r="O19" s="1">
        <f t="shared" ca="1" si="1"/>
        <v>30</v>
      </c>
      <c r="P19" s="1">
        <f ca="1">LOOKUP(O19,$C$16:$E$20)</f>
        <v>1</v>
      </c>
      <c r="Q19" s="1">
        <f t="shared" ca="1" si="2"/>
        <v>0</v>
      </c>
      <c r="R19" s="1">
        <f t="shared" ca="1" si="3"/>
        <v>4</v>
      </c>
      <c r="S19" s="1">
        <f ca="1">IF(M19 = $D$23, $D$22+R19-Q19, IF(V18 &gt; 1, S18, 0))</f>
        <v>14</v>
      </c>
      <c r="T19" s="1">
        <f t="shared" ca="1" si="4"/>
        <v>6</v>
      </c>
      <c r="U19" s="10">
        <f>IF(M19 = $D$23, LOOKUP(T19, $C$9:$D$11,$E$9:$E$11),0)</f>
        <v>0</v>
      </c>
      <c r="V19" s="11">
        <f t="shared" ca="1" si="5"/>
        <v>2</v>
      </c>
      <c r="X19" s="1">
        <v>12</v>
      </c>
      <c r="Y19" s="1">
        <v>3</v>
      </c>
    </row>
    <row r="20" spans="1:25" ht="15.75" x14ac:dyDescent="0.25">
      <c r="A20" s="34"/>
      <c r="B20" s="34"/>
      <c r="C20" s="21">
        <f>D19+1</f>
        <v>92</v>
      </c>
      <c r="D20" s="21">
        <v>100</v>
      </c>
      <c r="E20" s="21">
        <v>4</v>
      </c>
      <c r="F20" s="21" t="s">
        <v>20</v>
      </c>
      <c r="G20" s="21" t="s">
        <v>13</v>
      </c>
      <c r="K20" s="9">
        <v>12</v>
      </c>
      <c r="L20" s="1">
        <f>INT((K20+$D$23-1)/$D$23)</f>
        <v>3</v>
      </c>
      <c r="M20" s="1">
        <f>1+MOD(K20-1,$D$23)</f>
        <v>2</v>
      </c>
      <c r="N20" s="1">
        <f t="shared" ca="1" si="0"/>
        <v>0</v>
      </c>
      <c r="O20" s="1">
        <f t="shared" ca="1" si="1"/>
        <v>6</v>
      </c>
      <c r="P20" s="1">
        <f ca="1">LOOKUP(O20,$C$16:$E$20)</f>
        <v>0</v>
      </c>
      <c r="Q20" s="1">
        <f t="shared" ca="1" si="2"/>
        <v>0</v>
      </c>
      <c r="R20" s="1">
        <f t="shared" ca="1" si="3"/>
        <v>4</v>
      </c>
      <c r="S20" s="1">
        <f ca="1">IF(M20 = $D$23, $D$22+R20-Q20, IF(V19 &gt; 1, S19, 0))</f>
        <v>14</v>
      </c>
      <c r="T20" s="1">
        <f t="shared" ca="1" si="4"/>
        <v>2</v>
      </c>
      <c r="U20" s="10">
        <f>IF(M20 = $D$23, LOOKUP(T20, $C$9:$D$11,$E$9:$E$11),0)</f>
        <v>0</v>
      </c>
      <c r="V20" s="11">
        <f t="shared" ca="1" si="5"/>
        <v>1</v>
      </c>
      <c r="X20" s="1">
        <v>13</v>
      </c>
      <c r="Y20" s="1">
        <v>5.64</v>
      </c>
    </row>
    <row r="21" spans="1:25" ht="15.75" x14ac:dyDescent="0.25">
      <c r="K21" s="9">
        <v>13</v>
      </c>
      <c r="L21" s="1">
        <f>INT((K21+$D$23-1)/$D$23)</f>
        <v>3</v>
      </c>
      <c r="M21" s="1">
        <f>1+MOD(K21-1,$D$23)</f>
        <v>3</v>
      </c>
      <c r="N21" s="1">
        <f t="shared" ca="1" si="0"/>
        <v>14</v>
      </c>
      <c r="O21" s="1">
        <f t="shared" ca="1" si="1"/>
        <v>98</v>
      </c>
      <c r="P21" s="1">
        <f ca="1">LOOKUP(O21,$C$16:$E$20)</f>
        <v>4</v>
      </c>
      <c r="Q21" s="1">
        <f t="shared" ca="1" si="2"/>
        <v>6</v>
      </c>
      <c r="R21" s="1">
        <f t="shared" ca="1" si="3"/>
        <v>0</v>
      </c>
      <c r="S21" s="1">
        <f ca="1">IF(M21 = $D$23, $D$22+R21-Q21, IF(V20 &gt; 1, S20, 0))</f>
        <v>0</v>
      </c>
      <c r="T21" s="1">
        <f t="shared" ca="1" si="4"/>
        <v>2</v>
      </c>
      <c r="U21" s="10">
        <f>IF(M21 = $D$23, LOOKUP(T21, $C$9:$D$11,$E$9:$E$11),0)</f>
        <v>0</v>
      </c>
      <c r="V21" s="11">
        <f t="shared" ca="1" si="5"/>
        <v>0</v>
      </c>
      <c r="X21" s="1">
        <v>14</v>
      </c>
      <c r="Y21" s="1">
        <v>2.48</v>
      </c>
    </row>
    <row r="22" spans="1:25" ht="15.75" x14ac:dyDescent="0.25">
      <c r="C22" s="21" t="s">
        <v>32</v>
      </c>
      <c r="D22" s="21">
        <v>11</v>
      </c>
      <c r="K22" s="12">
        <v>14</v>
      </c>
      <c r="L22" s="1">
        <f>INT((K22+$D$23-1)/$D$23)</f>
        <v>3</v>
      </c>
      <c r="M22" s="1">
        <f>1+MOD(K22-1,$D$23)</f>
        <v>4</v>
      </c>
      <c r="N22" s="1">
        <f t="shared" ca="1" si="0"/>
        <v>6</v>
      </c>
      <c r="O22" s="1">
        <f t="shared" ca="1" si="1"/>
        <v>5</v>
      </c>
      <c r="P22" s="1">
        <f ca="1">LOOKUP(O22,$C$16:$E$20)</f>
        <v>0</v>
      </c>
      <c r="Q22" s="1">
        <f t="shared" ca="1" si="2"/>
        <v>6</v>
      </c>
      <c r="R22" s="1">
        <f t="shared" ca="1" si="3"/>
        <v>0</v>
      </c>
      <c r="S22" s="1">
        <f ca="1">IF(M22 = $D$23, $D$22+R22-Q22, IF(V21 &gt; 1, S21, 0))</f>
        <v>0</v>
      </c>
      <c r="T22" s="1">
        <f t="shared" ca="1" si="4"/>
        <v>4</v>
      </c>
      <c r="U22" s="10">
        <f>IF(M22 = $D$23, LOOKUP(T22, $C$9:$D$11,$E$9:$E$11),0)</f>
        <v>0</v>
      </c>
      <c r="V22" s="11">
        <f t="shared" ca="1" si="5"/>
        <v>0</v>
      </c>
      <c r="X22" s="1">
        <v>15</v>
      </c>
      <c r="Y22" s="1">
        <v>4.92</v>
      </c>
    </row>
    <row r="23" spans="1:25" ht="15.75" x14ac:dyDescent="0.25">
      <c r="C23" s="21" t="s">
        <v>33</v>
      </c>
      <c r="D23" s="21">
        <v>5</v>
      </c>
      <c r="F23" s="22"/>
      <c r="K23" s="9">
        <v>15</v>
      </c>
      <c r="L23" s="1">
        <f>INT((K23+$D$23-1)/$D$23)</f>
        <v>3</v>
      </c>
      <c r="M23" s="1">
        <f>1+MOD(K23-1,$D$23)</f>
        <v>5</v>
      </c>
      <c r="N23" s="1">
        <f t="shared" ca="1" si="0"/>
        <v>6</v>
      </c>
      <c r="O23" s="1">
        <f t="shared" ca="1" si="1"/>
        <v>92</v>
      </c>
      <c r="P23" s="1">
        <f ca="1">LOOKUP(O23,$C$16:$E$20)</f>
        <v>4</v>
      </c>
      <c r="Q23" s="1">
        <f t="shared" ca="1" si="2"/>
        <v>2</v>
      </c>
      <c r="R23" s="1">
        <f t="shared" ca="1" si="3"/>
        <v>0</v>
      </c>
      <c r="S23" s="1">
        <f ca="1">IF(M23 = $D$23, $D$22+R23-Q23, IF(V22 &gt; 1, S22, 0))</f>
        <v>9</v>
      </c>
      <c r="T23" s="1">
        <f t="shared" ca="1" si="4"/>
        <v>8</v>
      </c>
      <c r="U23" s="10">
        <f ca="1">IF(M23 = $D$23, LOOKUP(T23, $C$9:$D$11,$E$9:$E$11),0)</f>
        <v>2</v>
      </c>
      <c r="V23" s="11">
        <f t="shared" ca="1" si="5"/>
        <v>2</v>
      </c>
      <c r="X23" s="1">
        <v>16</v>
      </c>
      <c r="Y23" s="1">
        <v>4.88</v>
      </c>
    </row>
    <row r="24" spans="1:25" ht="15.75" customHeight="1" x14ac:dyDescent="0.25">
      <c r="C24" s="37" t="s">
        <v>34</v>
      </c>
      <c r="D24" s="21">
        <v>3</v>
      </c>
      <c r="F24" s="22"/>
      <c r="K24" s="9">
        <v>16</v>
      </c>
      <c r="L24" s="1">
        <f>INT((K24+$D$23-1)/$D$23)</f>
        <v>4</v>
      </c>
      <c r="M24" s="1">
        <f>1+MOD(K24-1,$D$23)</f>
        <v>1</v>
      </c>
      <c r="N24" s="1">
        <f t="shared" ca="1" si="0"/>
        <v>2</v>
      </c>
      <c r="O24" s="1">
        <f t="shared" ca="1" si="1"/>
        <v>64</v>
      </c>
      <c r="P24" s="1">
        <f ca="1">LOOKUP(O24,$C$16:$E$20)</f>
        <v>2</v>
      </c>
      <c r="Q24" s="1">
        <f t="shared" ca="1" si="2"/>
        <v>0</v>
      </c>
      <c r="R24" s="1">
        <f t="shared" ca="1" si="3"/>
        <v>0</v>
      </c>
      <c r="S24" s="1">
        <f ca="1">IF(M24 = $D$23, $D$22+R24-Q24, IF(V23 &gt; 1, S23, 0))</f>
        <v>9</v>
      </c>
      <c r="T24" s="1">
        <f t="shared" ca="1" si="4"/>
        <v>4</v>
      </c>
      <c r="U24" s="10">
        <f>IF(M24 = $D$23, LOOKUP(T24, $C$9:$D$11,$E$9:$E$11),0)</f>
        <v>0</v>
      </c>
      <c r="V24" s="11">
        <f t="shared" ca="1" si="5"/>
        <v>1</v>
      </c>
      <c r="X24" s="1">
        <v>17</v>
      </c>
      <c r="Y24" s="1">
        <v>4.4800000000000004</v>
      </c>
    </row>
    <row r="25" spans="1:25" ht="15.75" customHeight="1" x14ac:dyDescent="0.25">
      <c r="C25" s="21" t="s">
        <v>35</v>
      </c>
      <c r="D25" s="21">
        <v>2</v>
      </c>
      <c r="K25" s="9">
        <v>17</v>
      </c>
      <c r="L25" s="1">
        <f>INT((K25+$D$23-1)/$D$23)</f>
        <v>4</v>
      </c>
      <c r="M25" s="1">
        <f>1+MOD(K25-1,$D$23)</f>
        <v>2</v>
      </c>
      <c r="N25" s="1">
        <f t="shared" ca="1" si="0"/>
        <v>9</v>
      </c>
      <c r="O25" s="1">
        <f t="shared" ca="1" si="1"/>
        <v>31</v>
      </c>
      <c r="P25" s="1">
        <f ca="1">LOOKUP(O25,$C$16:$E$20)</f>
        <v>1</v>
      </c>
      <c r="Q25" s="1">
        <f t="shared" ca="1" si="2"/>
        <v>8</v>
      </c>
      <c r="R25" s="1">
        <f t="shared" ca="1" si="3"/>
        <v>0</v>
      </c>
      <c r="S25" s="1">
        <f ca="1">IF(M25 = $D$23, $D$22+R25-Q25, IF(V24 &gt; 1, S24, 0))</f>
        <v>0</v>
      </c>
      <c r="T25" s="1">
        <f t="shared" ca="1" si="4"/>
        <v>3</v>
      </c>
      <c r="U25" s="10">
        <f>IF(M25 = $D$23, LOOKUP(T25, $C$9:$D$11,$E$9:$E$11),0)</f>
        <v>0</v>
      </c>
      <c r="V25" s="11">
        <f t="shared" ca="1" si="5"/>
        <v>0</v>
      </c>
      <c r="X25" s="1">
        <v>18</v>
      </c>
      <c r="Y25" s="1">
        <v>4.2</v>
      </c>
    </row>
    <row r="26" spans="1:25" ht="15.75" customHeight="1" x14ac:dyDescent="0.25">
      <c r="C26" s="21" t="s">
        <v>36</v>
      </c>
      <c r="D26" s="21">
        <v>8</v>
      </c>
      <c r="K26" s="9">
        <v>18</v>
      </c>
      <c r="L26" s="1">
        <f>INT((K26+$D$23-1)/$D$23)</f>
        <v>4</v>
      </c>
      <c r="M26" s="1">
        <f>1+MOD(K26-1,$D$23)</f>
        <v>3</v>
      </c>
      <c r="N26" s="1">
        <f t="shared" ca="1" si="0"/>
        <v>8</v>
      </c>
      <c r="O26" s="1">
        <f t="shared" ca="1" si="1"/>
        <v>7</v>
      </c>
      <c r="P26" s="1">
        <f ca="1">LOOKUP(O26,$C$16:$E$20)</f>
        <v>0</v>
      </c>
      <c r="Q26" s="1">
        <f t="shared" ca="1" si="2"/>
        <v>8</v>
      </c>
      <c r="R26" s="1">
        <f t="shared" ca="1" si="3"/>
        <v>0</v>
      </c>
      <c r="S26" s="1">
        <f ca="1">IF(M26 = $D$23, $D$22+R26-Q26, IF(V25 &gt; 1, S25, 0))</f>
        <v>0</v>
      </c>
      <c r="T26" s="1">
        <f t="shared" ca="1" si="4"/>
        <v>9</v>
      </c>
      <c r="U26" s="10">
        <f>IF(M26 = $D$23, LOOKUP(T26, $C$9:$D$11,$E$9:$E$11),0)</f>
        <v>0</v>
      </c>
      <c r="V26" s="11">
        <f t="shared" ca="1" si="5"/>
        <v>0</v>
      </c>
      <c r="X26" s="1">
        <v>19</v>
      </c>
      <c r="Y26" s="1">
        <v>4.8</v>
      </c>
    </row>
    <row r="27" spans="1:25" ht="15.75" customHeight="1" x14ac:dyDescent="0.25">
      <c r="K27" s="12">
        <v>19</v>
      </c>
      <c r="L27" s="1">
        <f>INT((K27+$D$23-1)/$D$23)</f>
        <v>4</v>
      </c>
      <c r="M27" s="1">
        <f>1+MOD(K27-1,$D$23)</f>
        <v>4</v>
      </c>
      <c r="N27" s="1">
        <f t="shared" ca="1" si="0"/>
        <v>8</v>
      </c>
      <c r="O27" s="1">
        <f t="shared" ca="1" si="1"/>
        <v>65</v>
      </c>
      <c r="P27" s="1">
        <f ca="1">LOOKUP(O27,$C$16:$E$20)</f>
        <v>2</v>
      </c>
      <c r="Q27" s="1">
        <f t="shared" ca="1" si="2"/>
        <v>6</v>
      </c>
      <c r="R27" s="1">
        <f t="shared" ca="1" si="3"/>
        <v>0</v>
      </c>
      <c r="S27" s="1">
        <f ca="1">IF(M27 = $D$23, $D$22+R27-Q27, IF(V26 &gt; 1, S26, 0))</f>
        <v>0</v>
      </c>
      <c r="T27" s="1">
        <f t="shared" ca="1" si="4"/>
        <v>9</v>
      </c>
      <c r="U27" s="10">
        <f>IF(M27 = $D$23, LOOKUP(T27, $C$9:$D$11,$E$9:$E$11),0)</f>
        <v>0</v>
      </c>
      <c r="V27" s="11">
        <f t="shared" ca="1" si="5"/>
        <v>0</v>
      </c>
      <c r="X27" s="1">
        <v>20</v>
      </c>
      <c r="Y27" s="1">
        <v>4.84</v>
      </c>
    </row>
    <row r="28" spans="1:25" ht="15.75" customHeight="1" x14ac:dyDescent="0.25">
      <c r="K28" s="9">
        <v>20</v>
      </c>
      <c r="L28" s="1">
        <f>INT((K28+$D$23-1)/$D$23)</f>
        <v>4</v>
      </c>
      <c r="M28" s="1">
        <f>1+MOD(K28-1,$D$23)</f>
        <v>5</v>
      </c>
      <c r="N28" s="1">
        <f t="shared" ca="1" si="0"/>
        <v>6</v>
      </c>
      <c r="O28" s="1">
        <f t="shared" ca="1" si="1"/>
        <v>7</v>
      </c>
      <c r="P28" s="1">
        <f ca="1">LOOKUP(O28,$C$16:$E$20)</f>
        <v>0</v>
      </c>
      <c r="Q28" s="1">
        <f t="shared" ca="1" si="2"/>
        <v>6</v>
      </c>
      <c r="R28" s="1">
        <f t="shared" ca="1" si="3"/>
        <v>0</v>
      </c>
      <c r="S28" s="1">
        <f ca="1">IF(M28 = $D$23, $D$22+R28-Q28, IF(V27 &gt; 1, S27, 0))</f>
        <v>5</v>
      </c>
      <c r="T28" s="1">
        <f t="shared" ca="1" si="4"/>
        <v>8</v>
      </c>
      <c r="U28" s="10">
        <f ca="1">IF(M28 = $D$23, LOOKUP(T28, $C$9:$D$11,$E$9:$E$11),0)</f>
        <v>2</v>
      </c>
      <c r="V28" s="11">
        <f t="shared" ca="1" si="5"/>
        <v>2</v>
      </c>
      <c r="X28" s="1">
        <v>21</v>
      </c>
      <c r="Y28" s="1">
        <v>3.36</v>
      </c>
    </row>
    <row r="29" spans="1:25" ht="15.75" customHeight="1" x14ac:dyDescent="0.25">
      <c r="K29" s="9">
        <v>21</v>
      </c>
      <c r="L29" s="1">
        <f>INT((K29+$D$23-1)/$D$23)</f>
        <v>5</v>
      </c>
      <c r="M29" s="1">
        <f>1+MOD(K29-1,$D$23)</f>
        <v>1</v>
      </c>
      <c r="N29" s="1">
        <f t="shared" ca="1" si="0"/>
        <v>6</v>
      </c>
      <c r="O29" s="1">
        <f t="shared" ca="1" si="1"/>
        <v>9</v>
      </c>
      <c r="P29" s="1">
        <f ca="1">LOOKUP(O29,$C$16:$E$20)</f>
        <v>0</v>
      </c>
      <c r="Q29" s="1">
        <f t="shared" ca="1" si="2"/>
        <v>6</v>
      </c>
      <c r="R29" s="1">
        <f t="shared" ca="1" si="3"/>
        <v>0</v>
      </c>
      <c r="S29" s="1">
        <f ca="1">IF(M29 = $D$23, $D$22+R29-Q29, IF(V28 &gt; 1, S28, 0))</f>
        <v>5</v>
      </c>
      <c r="T29" s="1">
        <f t="shared" ca="1" si="4"/>
        <v>6</v>
      </c>
      <c r="U29" s="10">
        <f>IF(M29 = $D$23, LOOKUP(T29, $C$9:$D$11,$E$9:$E$11),0)</f>
        <v>0</v>
      </c>
      <c r="V29" s="11">
        <f t="shared" ca="1" si="5"/>
        <v>1</v>
      </c>
      <c r="X29" s="1">
        <v>22</v>
      </c>
      <c r="Y29" s="1">
        <v>5.92</v>
      </c>
    </row>
    <row r="30" spans="1:25" ht="15.75" customHeight="1" x14ac:dyDescent="0.25">
      <c r="K30" s="9">
        <v>22</v>
      </c>
      <c r="L30" s="1">
        <f>INT((K30+$D$23-1)/$D$23)</f>
        <v>5</v>
      </c>
      <c r="M30" s="1">
        <f>1+MOD(K30-1,$D$23)</f>
        <v>2</v>
      </c>
      <c r="N30" s="1">
        <f t="shared" ca="1" si="0"/>
        <v>11</v>
      </c>
      <c r="O30" s="1">
        <f t="shared" ca="1" si="1"/>
        <v>21</v>
      </c>
      <c r="P30" s="1">
        <f ca="1">LOOKUP(O30,$C$16:$E$20)</f>
        <v>1</v>
      </c>
      <c r="Q30" s="1">
        <f t="shared" ca="1" si="2"/>
        <v>10</v>
      </c>
      <c r="R30" s="1">
        <f t="shared" ca="1" si="3"/>
        <v>0</v>
      </c>
      <c r="S30" s="1">
        <f ca="1">IF(M30 = $D$23, $D$22+R30-Q30, IF(V29 &gt; 1, S29, 0))</f>
        <v>0</v>
      </c>
      <c r="T30" s="1">
        <f t="shared" ca="1" si="4"/>
        <v>5</v>
      </c>
      <c r="U30" s="10">
        <f>IF(M30 = $D$23, LOOKUP(T30, $C$9:$D$11,$E$9:$E$11),0)</f>
        <v>0</v>
      </c>
      <c r="V30" s="11">
        <f t="shared" ca="1" si="5"/>
        <v>0</v>
      </c>
      <c r="X30" s="1">
        <v>23</v>
      </c>
      <c r="Y30" s="1">
        <v>3.96</v>
      </c>
    </row>
    <row r="31" spans="1:25" ht="15.75" customHeight="1" x14ac:dyDescent="0.25">
      <c r="K31" s="9">
        <v>23</v>
      </c>
      <c r="L31" s="1">
        <f>INT((K31+$D$23-1)/$D$23)</f>
        <v>5</v>
      </c>
      <c r="M31" s="1">
        <f>1+MOD(K31-1,$D$23)</f>
        <v>3</v>
      </c>
      <c r="N31" s="1">
        <f t="shared" ca="1" si="0"/>
        <v>10</v>
      </c>
      <c r="O31" s="1">
        <f t="shared" ca="1" si="1"/>
        <v>65</v>
      </c>
      <c r="P31" s="1">
        <f ca="1">LOOKUP(O31,$C$16:$E$20)</f>
        <v>2</v>
      </c>
      <c r="Q31" s="1">
        <f t="shared" ca="1" si="2"/>
        <v>8</v>
      </c>
      <c r="R31" s="1">
        <f t="shared" ca="1" si="3"/>
        <v>0</v>
      </c>
      <c r="S31" s="1">
        <f ca="1">IF(M31 = $D$23, $D$22+R31-Q31, IF(V30 &gt; 1, S30, 0))</f>
        <v>0</v>
      </c>
      <c r="T31" s="1">
        <f t="shared" ca="1" si="4"/>
        <v>2</v>
      </c>
      <c r="U31" s="10">
        <f>IF(M31 = $D$23, LOOKUP(T31, $C$9:$D$11,$E$9:$E$11),0)</f>
        <v>0</v>
      </c>
      <c r="V31" s="11">
        <f t="shared" ca="1" si="5"/>
        <v>0</v>
      </c>
      <c r="X31" s="1">
        <v>24</v>
      </c>
      <c r="Y31" s="1">
        <v>4.16</v>
      </c>
    </row>
    <row r="32" spans="1:25" ht="15.75" customHeight="1" x14ac:dyDescent="0.25">
      <c r="K32" s="12">
        <v>24</v>
      </c>
      <c r="L32" s="1">
        <f>INT((K32+$D$23-1)/$D$23)</f>
        <v>5</v>
      </c>
      <c r="M32" s="1">
        <f>1+MOD(K32-1,$D$23)</f>
        <v>4</v>
      </c>
      <c r="N32" s="1">
        <f t="shared" ca="1" si="0"/>
        <v>8</v>
      </c>
      <c r="O32" s="1">
        <f t="shared" ca="1" si="1"/>
        <v>2</v>
      </c>
      <c r="P32" s="1">
        <f ca="1">LOOKUP(O32,$C$16:$E$20)</f>
        <v>0</v>
      </c>
      <c r="Q32" s="1">
        <f t="shared" ca="1" si="2"/>
        <v>8</v>
      </c>
      <c r="R32" s="1">
        <f t="shared" ca="1" si="3"/>
        <v>0</v>
      </c>
      <c r="S32" s="1">
        <f ca="1">IF(M32 = $D$23, $D$22+R32-Q32, IF(V31 &gt; 1, S31, 0))</f>
        <v>0</v>
      </c>
      <c r="T32" s="1">
        <f t="shared" ca="1" si="4"/>
        <v>5</v>
      </c>
      <c r="U32" s="10">
        <f>IF(M32 = $D$23, LOOKUP(T32, $C$9:$D$11,$E$9:$E$11),0)</f>
        <v>0</v>
      </c>
      <c r="V32" s="11">
        <f t="shared" ca="1" si="5"/>
        <v>0</v>
      </c>
      <c r="X32" s="1">
        <v>25</v>
      </c>
      <c r="Y32" s="1">
        <v>3.72</v>
      </c>
    </row>
    <row r="33" spans="11:25" ht="15.75" customHeight="1" x14ac:dyDescent="0.25">
      <c r="K33" s="13">
        <v>25</v>
      </c>
      <c r="L33" s="14">
        <f>INT((K33+$D$23-1)/$D$23)</f>
        <v>5</v>
      </c>
      <c r="M33" s="14">
        <f>1+MOD(K33-1,$D$23)</f>
        <v>5</v>
      </c>
      <c r="N33" s="14">
        <f t="shared" ca="1" si="0"/>
        <v>8</v>
      </c>
      <c r="O33" s="14">
        <f t="shared" ca="1" si="1"/>
        <v>51</v>
      </c>
      <c r="P33" s="14">
        <f ca="1">LOOKUP(O33,$C$16:$E$20)</f>
        <v>2</v>
      </c>
      <c r="Q33" s="14">
        <f t="shared" ca="1" si="2"/>
        <v>6</v>
      </c>
      <c r="R33" s="14">
        <f t="shared" ca="1" si="3"/>
        <v>0</v>
      </c>
      <c r="S33" s="14">
        <f ca="1">IF(M33 = $D$23, $D$22+R33-Q33, IF(V32 &gt; 1, S32, 0))</f>
        <v>5</v>
      </c>
      <c r="T33" s="14">
        <f t="shared" ca="1" si="4"/>
        <v>8</v>
      </c>
      <c r="U33" s="15">
        <f ca="1">IF(M33 = $D$23, LOOKUP(T33, $C$9:$D$11,$E$9:$E$11),0)</f>
        <v>2</v>
      </c>
      <c r="V33" s="16">
        <f t="shared" ca="1" si="5"/>
        <v>2</v>
      </c>
      <c r="X33" s="1">
        <v>26</v>
      </c>
      <c r="Y33" s="1">
        <v>5.24</v>
      </c>
    </row>
    <row r="34" spans="11:25" ht="15.75" customHeight="1" x14ac:dyDescent="0.25">
      <c r="X34" s="1">
        <v>27</v>
      </c>
      <c r="Y34" s="1">
        <v>4.6399999999999997</v>
      </c>
    </row>
    <row r="35" spans="11:25" ht="15.75" customHeight="1" x14ac:dyDescent="0.25">
      <c r="O35" s="21" t="s">
        <v>45</v>
      </c>
      <c r="P35" s="21">
        <f ca="1">AVERAGE(P9:P33)</f>
        <v>1.6</v>
      </c>
      <c r="Q35" s="21">
        <f t="shared" ref="Q35:R35" ca="1" si="6">AVERAGE(Q9:Q33)</f>
        <v>4.84</v>
      </c>
      <c r="R35" s="21">
        <f t="shared" ca="1" si="6"/>
        <v>0.44</v>
      </c>
      <c r="X35" s="1">
        <v>28</v>
      </c>
      <c r="Y35" s="1">
        <v>3.12</v>
      </c>
    </row>
    <row r="36" spans="11:25" ht="15.75" customHeight="1" x14ac:dyDescent="0.25">
      <c r="X36" s="1">
        <v>29</v>
      </c>
      <c r="Y36" s="1">
        <v>5.84</v>
      </c>
    </row>
    <row r="37" spans="11:25" ht="15.75" customHeight="1" x14ac:dyDescent="0.25">
      <c r="X37" s="1">
        <v>30</v>
      </c>
      <c r="Y37" s="1">
        <v>5.28</v>
      </c>
    </row>
    <row r="38" spans="11:25" ht="15.75" customHeight="1" x14ac:dyDescent="0.25">
      <c r="X38" s="1">
        <v>31</v>
      </c>
      <c r="Y38" s="1">
        <v>4.28</v>
      </c>
    </row>
    <row r="39" spans="11:25" ht="15.75" customHeight="1" x14ac:dyDescent="0.25">
      <c r="X39" s="1">
        <v>32</v>
      </c>
      <c r="Y39" s="1">
        <v>2.92</v>
      </c>
    </row>
    <row r="40" spans="11:25" ht="15.75" customHeight="1" x14ac:dyDescent="0.25">
      <c r="X40" s="1">
        <v>33</v>
      </c>
      <c r="Y40" s="1">
        <v>4.24</v>
      </c>
    </row>
    <row r="41" spans="11:25" ht="15.75" customHeight="1" x14ac:dyDescent="0.25">
      <c r="X41" s="1">
        <v>34</v>
      </c>
      <c r="Y41" s="1">
        <v>5.32</v>
      </c>
    </row>
    <row r="42" spans="11:25" ht="15.75" customHeight="1" x14ac:dyDescent="0.25">
      <c r="X42" s="1">
        <v>35</v>
      </c>
      <c r="Y42" s="1">
        <v>2.64</v>
      </c>
    </row>
    <row r="43" spans="11:25" ht="15.75" customHeight="1" x14ac:dyDescent="0.25">
      <c r="X43" s="1">
        <v>36</v>
      </c>
      <c r="Y43" s="1">
        <v>4.16</v>
      </c>
    </row>
    <row r="44" spans="11:25" ht="15.75" customHeight="1" x14ac:dyDescent="0.25">
      <c r="X44" s="1">
        <v>37</v>
      </c>
      <c r="Y44" s="1">
        <v>4.5199999999999996</v>
      </c>
    </row>
    <row r="45" spans="11:25" ht="15.75" customHeight="1" x14ac:dyDescent="0.25">
      <c r="X45" s="1">
        <v>38</v>
      </c>
      <c r="Y45" s="1">
        <v>3.84</v>
      </c>
    </row>
    <row r="46" spans="11:25" ht="15.75" customHeight="1" x14ac:dyDescent="0.25">
      <c r="X46" s="1">
        <v>39</v>
      </c>
      <c r="Y46" s="1">
        <v>4.24</v>
      </c>
    </row>
    <row r="47" spans="11:25" ht="15.75" customHeight="1" x14ac:dyDescent="0.25">
      <c r="X47" s="1">
        <v>40</v>
      </c>
      <c r="Y47" s="1">
        <v>3.64</v>
      </c>
    </row>
    <row r="48" spans="11:25" ht="15.75" customHeight="1" x14ac:dyDescent="0.25">
      <c r="X48" s="1">
        <v>41</v>
      </c>
      <c r="Y48" s="1">
        <v>3.92</v>
      </c>
    </row>
    <row r="49" spans="24:25" ht="15.75" customHeight="1" x14ac:dyDescent="0.25">
      <c r="X49" s="1">
        <v>42</v>
      </c>
      <c r="Y49" s="1">
        <v>4</v>
      </c>
    </row>
    <row r="50" spans="24:25" ht="15.75" customHeight="1" x14ac:dyDescent="0.25">
      <c r="X50" s="1">
        <v>43</v>
      </c>
      <c r="Y50" s="1">
        <v>4.68</v>
      </c>
    </row>
    <row r="51" spans="24:25" ht="15.75" customHeight="1" x14ac:dyDescent="0.25">
      <c r="X51" s="1">
        <v>44</v>
      </c>
      <c r="Y51" s="1">
        <v>4.24</v>
      </c>
    </row>
    <row r="52" spans="24:25" ht="15.75" customHeight="1" x14ac:dyDescent="0.25">
      <c r="X52" s="1">
        <v>45</v>
      </c>
      <c r="Y52" s="1">
        <v>4.5999999999999996</v>
      </c>
    </row>
    <row r="53" spans="24:25" ht="15.75" customHeight="1" x14ac:dyDescent="0.25">
      <c r="X53" s="1">
        <v>46</v>
      </c>
      <c r="Y53" s="1">
        <v>5.24</v>
      </c>
    </row>
    <row r="54" spans="24:25" ht="15.75" customHeight="1" x14ac:dyDescent="0.25">
      <c r="X54" s="1">
        <v>47</v>
      </c>
      <c r="Y54" s="1">
        <v>4.28</v>
      </c>
    </row>
    <row r="55" spans="24:25" ht="15.75" customHeight="1" x14ac:dyDescent="0.25">
      <c r="X55" s="1">
        <v>48</v>
      </c>
      <c r="Y55" s="1">
        <v>4.28</v>
      </c>
    </row>
    <row r="56" spans="24:25" ht="15.75" customHeight="1" x14ac:dyDescent="0.25">
      <c r="X56" s="1">
        <v>49</v>
      </c>
      <c r="Y56" s="1">
        <v>4.6399999999999997</v>
      </c>
    </row>
    <row r="57" spans="24:25" ht="15.75" customHeight="1" x14ac:dyDescent="0.25">
      <c r="X57" s="1">
        <v>50</v>
      </c>
      <c r="Y57" s="1">
        <v>4.2</v>
      </c>
    </row>
    <row r="58" spans="24:25" ht="15.75" customHeight="1" x14ac:dyDescent="0.25">
      <c r="X58" s="1">
        <v>51</v>
      </c>
      <c r="Y58" s="1">
        <v>4.12</v>
      </c>
    </row>
    <row r="59" spans="24:25" ht="15.75" customHeight="1" x14ac:dyDescent="0.25">
      <c r="X59" s="1">
        <v>52</v>
      </c>
      <c r="Y59" s="1">
        <v>4.76</v>
      </c>
    </row>
    <row r="60" spans="24:25" ht="15.75" customHeight="1" x14ac:dyDescent="0.25">
      <c r="X60" s="1">
        <v>53</v>
      </c>
      <c r="Y60" s="1">
        <v>6.08</v>
      </c>
    </row>
    <row r="61" spans="24:25" ht="15.75" customHeight="1" x14ac:dyDescent="0.25">
      <c r="X61" s="1">
        <v>54</v>
      </c>
      <c r="Y61" s="1">
        <v>3.2</v>
      </c>
    </row>
    <row r="62" spans="24:25" ht="15.75" customHeight="1" x14ac:dyDescent="0.25">
      <c r="X62" s="1">
        <v>55</v>
      </c>
      <c r="Y62" s="1">
        <v>4.04</v>
      </c>
    </row>
    <row r="63" spans="24:25" ht="15.75" customHeight="1" x14ac:dyDescent="0.25">
      <c r="X63" s="1">
        <v>56</v>
      </c>
      <c r="Y63" s="1">
        <v>3.48</v>
      </c>
    </row>
    <row r="64" spans="24:25" ht="15.75" customHeight="1" x14ac:dyDescent="0.25">
      <c r="X64" s="1">
        <v>57</v>
      </c>
      <c r="Y64" s="1">
        <v>4.24</v>
      </c>
    </row>
    <row r="65" spans="24:25" ht="15.75" customHeight="1" x14ac:dyDescent="0.25">
      <c r="X65" s="1">
        <v>58</v>
      </c>
      <c r="Y65" s="1">
        <v>4.04</v>
      </c>
    </row>
    <row r="66" spans="24:25" ht="15.75" customHeight="1" x14ac:dyDescent="0.25">
      <c r="X66" s="1">
        <v>59</v>
      </c>
      <c r="Y66" s="1">
        <v>3.48</v>
      </c>
    </row>
    <row r="67" spans="24:25" ht="15.75" customHeight="1" x14ac:dyDescent="0.25">
      <c r="X67" s="1">
        <v>60</v>
      </c>
      <c r="Y67" s="1">
        <v>3.96</v>
      </c>
    </row>
    <row r="68" spans="24:25" ht="15.75" customHeight="1" x14ac:dyDescent="0.25">
      <c r="X68" s="1">
        <v>61</v>
      </c>
      <c r="Y68" s="1">
        <v>4.84</v>
      </c>
    </row>
    <row r="69" spans="24:25" ht="15.75" customHeight="1" x14ac:dyDescent="0.25">
      <c r="X69" s="1">
        <v>62</v>
      </c>
      <c r="Y69" s="1">
        <v>2.84</v>
      </c>
    </row>
    <row r="70" spans="24:25" ht="15.75" customHeight="1" x14ac:dyDescent="0.25">
      <c r="X70" s="1">
        <v>63</v>
      </c>
      <c r="Y70" s="1">
        <v>5.28</v>
      </c>
    </row>
    <row r="71" spans="24:25" ht="15.75" customHeight="1" x14ac:dyDescent="0.25">
      <c r="X71" s="1">
        <v>64</v>
      </c>
      <c r="Y71" s="1">
        <v>3.28</v>
      </c>
    </row>
    <row r="72" spans="24:25" ht="15.75" customHeight="1" x14ac:dyDescent="0.25">
      <c r="X72" s="1">
        <v>65</v>
      </c>
      <c r="Y72" s="1">
        <v>2.96</v>
      </c>
    </row>
    <row r="73" spans="24:25" ht="15.75" customHeight="1" x14ac:dyDescent="0.25">
      <c r="X73" s="1">
        <v>66</v>
      </c>
      <c r="Y73" s="1">
        <v>5.6</v>
      </c>
    </row>
    <row r="74" spans="24:25" ht="15.75" customHeight="1" x14ac:dyDescent="0.25">
      <c r="X74" s="1">
        <v>67</v>
      </c>
      <c r="Y74" s="1">
        <v>3.68</v>
      </c>
    </row>
    <row r="75" spans="24:25" ht="15.75" customHeight="1" x14ac:dyDescent="0.25">
      <c r="X75" s="1">
        <v>68</v>
      </c>
      <c r="Y75" s="1">
        <v>3.44</v>
      </c>
    </row>
    <row r="76" spans="24:25" ht="15.75" customHeight="1" x14ac:dyDescent="0.25">
      <c r="X76" s="1">
        <v>69</v>
      </c>
      <c r="Y76" s="1">
        <v>3.52</v>
      </c>
    </row>
    <row r="77" spans="24:25" ht="15.75" customHeight="1" x14ac:dyDescent="0.25">
      <c r="X77" s="1">
        <v>70</v>
      </c>
      <c r="Y77" s="1">
        <v>3.08</v>
      </c>
    </row>
    <row r="78" spans="24:25" ht="15.75" customHeight="1" x14ac:dyDescent="0.25">
      <c r="X78" s="1">
        <v>71</v>
      </c>
      <c r="Y78" s="1">
        <v>4.08</v>
      </c>
    </row>
    <row r="79" spans="24:25" ht="15.75" customHeight="1" x14ac:dyDescent="0.25">
      <c r="X79" s="1">
        <v>72</v>
      </c>
      <c r="Y79" s="1">
        <v>4.5199999999999996</v>
      </c>
    </row>
    <row r="80" spans="24:25" ht="15.75" customHeight="1" x14ac:dyDescent="0.25">
      <c r="X80" s="1">
        <v>73</v>
      </c>
      <c r="Y80" s="1">
        <v>4.5999999999999996</v>
      </c>
    </row>
    <row r="81" spans="24:25" ht="15.75" customHeight="1" x14ac:dyDescent="0.25">
      <c r="X81" s="1">
        <v>74</v>
      </c>
      <c r="Y81" s="1">
        <v>5.04</v>
      </c>
    </row>
    <row r="82" spans="24:25" ht="15.75" customHeight="1" x14ac:dyDescent="0.25">
      <c r="X82" s="1">
        <v>75</v>
      </c>
      <c r="Y82" s="1">
        <v>4.84</v>
      </c>
    </row>
    <row r="83" spans="24:25" ht="15.75" customHeight="1" x14ac:dyDescent="0.25">
      <c r="X83" s="1">
        <v>76</v>
      </c>
      <c r="Y83" s="1">
        <v>3.4</v>
      </c>
    </row>
    <row r="84" spans="24:25" ht="15.75" customHeight="1" x14ac:dyDescent="0.25">
      <c r="X84" s="1">
        <v>77</v>
      </c>
      <c r="Y84" s="1">
        <v>4.12</v>
      </c>
    </row>
    <row r="85" spans="24:25" ht="15.75" customHeight="1" x14ac:dyDescent="0.25">
      <c r="X85" s="1">
        <v>78</v>
      </c>
      <c r="Y85" s="1">
        <v>4.5999999999999996</v>
      </c>
    </row>
    <row r="86" spans="24:25" ht="15.75" customHeight="1" x14ac:dyDescent="0.25">
      <c r="X86" s="1">
        <v>79</v>
      </c>
      <c r="Y86" s="1">
        <v>3.12</v>
      </c>
    </row>
    <row r="87" spans="24:25" ht="15.75" customHeight="1" x14ac:dyDescent="0.25">
      <c r="X87" s="1">
        <v>80</v>
      </c>
      <c r="Y87" s="1">
        <v>5.52</v>
      </c>
    </row>
    <row r="88" spans="24:25" ht="15.75" customHeight="1" x14ac:dyDescent="0.25">
      <c r="X88" s="1">
        <v>81</v>
      </c>
      <c r="Y88" s="1">
        <v>5.32</v>
      </c>
    </row>
    <row r="89" spans="24:25" ht="15.75" customHeight="1" x14ac:dyDescent="0.25">
      <c r="X89" s="1">
        <v>82</v>
      </c>
      <c r="Y89" s="1">
        <v>4.3600000000000003</v>
      </c>
    </row>
    <row r="90" spans="24:25" ht="15.75" customHeight="1" x14ac:dyDescent="0.25">
      <c r="X90" s="1">
        <v>83</v>
      </c>
      <c r="Y90" s="1">
        <v>3.8</v>
      </c>
    </row>
    <row r="91" spans="24:25" ht="15.75" customHeight="1" x14ac:dyDescent="0.25">
      <c r="X91" s="1">
        <v>84</v>
      </c>
      <c r="Y91" s="1">
        <v>4.3600000000000003</v>
      </c>
    </row>
    <row r="92" spans="24:25" ht="15.75" customHeight="1" x14ac:dyDescent="0.25">
      <c r="X92" s="1">
        <v>85</v>
      </c>
      <c r="Y92" s="1">
        <v>4.76</v>
      </c>
    </row>
    <row r="93" spans="24:25" ht="15.75" customHeight="1" x14ac:dyDescent="0.25">
      <c r="X93" s="1">
        <v>86</v>
      </c>
      <c r="Y93" s="1">
        <v>4.04</v>
      </c>
    </row>
    <row r="94" spans="24:25" ht="15.75" customHeight="1" x14ac:dyDescent="0.25">
      <c r="X94" s="1">
        <v>87</v>
      </c>
      <c r="Y94" s="1">
        <v>4.4400000000000004</v>
      </c>
    </row>
    <row r="95" spans="24:25" ht="15.75" customHeight="1" x14ac:dyDescent="0.25">
      <c r="X95" s="1">
        <v>88</v>
      </c>
      <c r="Y95" s="1">
        <v>4.5599999999999996</v>
      </c>
    </row>
    <row r="96" spans="24:25" ht="15.75" customHeight="1" x14ac:dyDescent="0.25">
      <c r="X96" s="1">
        <v>89</v>
      </c>
      <c r="Y96" s="1">
        <v>4.12</v>
      </c>
    </row>
    <row r="97" spans="24:25" ht="15.75" customHeight="1" x14ac:dyDescent="0.25">
      <c r="X97" s="1">
        <v>90</v>
      </c>
      <c r="Y97" s="1">
        <v>4.3600000000000003</v>
      </c>
    </row>
    <row r="98" spans="24:25" ht="15.75" customHeight="1" x14ac:dyDescent="0.25">
      <c r="X98" s="1">
        <v>91</v>
      </c>
      <c r="Y98" s="1">
        <v>6.2</v>
      </c>
    </row>
    <row r="99" spans="24:25" ht="15.75" customHeight="1" x14ac:dyDescent="0.25">
      <c r="X99" s="1">
        <v>92</v>
      </c>
      <c r="Y99" s="1">
        <v>4.8</v>
      </c>
    </row>
    <row r="100" spans="24:25" ht="15.75" customHeight="1" x14ac:dyDescent="0.25">
      <c r="X100" s="1">
        <v>93</v>
      </c>
      <c r="Y100" s="1">
        <v>2.56</v>
      </c>
    </row>
    <row r="101" spans="24:25" ht="15.75" customHeight="1" x14ac:dyDescent="0.25">
      <c r="X101" s="1">
        <v>94</v>
      </c>
      <c r="Y101" s="1">
        <v>3.44</v>
      </c>
    </row>
    <row r="102" spans="24:25" ht="15.75" customHeight="1" x14ac:dyDescent="0.25">
      <c r="X102" s="1">
        <v>95</v>
      </c>
      <c r="Y102" s="1">
        <v>3</v>
      </c>
    </row>
    <row r="103" spans="24:25" ht="15.75" customHeight="1" x14ac:dyDescent="0.25">
      <c r="X103" s="1">
        <v>96</v>
      </c>
      <c r="Y103" s="1">
        <v>5.32</v>
      </c>
    </row>
    <row r="104" spans="24:25" ht="15.75" customHeight="1" x14ac:dyDescent="0.25">
      <c r="X104" s="1">
        <v>97</v>
      </c>
      <c r="Y104" s="1">
        <v>3.8</v>
      </c>
    </row>
    <row r="105" spans="24:25" ht="15.75" customHeight="1" x14ac:dyDescent="0.25">
      <c r="X105" s="1">
        <v>98</v>
      </c>
      <c r="Y105" s="1">
        <v>4.76</v>
      </c>
    </row>
    <row r="106" spans="24:25" ht="15.75" customHeight="1" x14ac:dyDescent="0.25">
      <c r="X106" s="1">
        <v>99</v>
      </c>
      <c r="Y106" s="1">
        <v>6.08</v>
      </c>
    </row>
    <row r="107" spans="24:25" ht="15.75" customHeight="1" x14ac:dyDescent="0.25">
      <c r="X107" s="1">
        <v>100</v>
      </c>
      <c r="Y107" s="1">
        <v>4.5999999999999996</v>
      </c>
    </row>
    <row r="108" spans="24:25" ht="15.75" customHeight="1" x14ac:dyDescent="0.25"/>
    <row r="109" spans="24:25" ht="15.75" customHeight="1" x14ac:dyDescent="0.25"/>
    <row r="110" spans="24:25" ht="15.75" customHeight="1" x14ac:dyDescent="0.25"/>
    <row r="111" spans="24:25" ht="15.75" customHeight="1" x14ac:dyDescent="0.25"/>
    <row r="112" spans="24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C14:D14"/>
    <mergeCell ref="E14:E15"/>
    <mergeCell ref="F14:F15"/>
    <mergeCell ref="G14:G15"/>
    <mergeCell ref="C13:G13"/>
    <mergeCell ref="C7:D7"/>
    <mergeCell ref="A1:Z2"/>
    <mergeCell ref="A3:B3"/>
    <mergeCell ref="C3:J6"/>
    <mergeCell ref="K3:W6"/>
    <mergeCell ref="X3:AG6"/>
    <mergeCell ref="X7:Y7"/>
  </mergeCells>
  <phoneticPr fontId="2" type="noConversion"/>
  <conditionalFormatting sqref="V9:V33">
    <cfRule type="notContainsBlanks" dxfId="0" priority="1">
      <formula>LEN(TRIM(V9))&gt;0</formula>
    </cfRule>
  </conditionalFormatting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FE533-8BBB-4126-8AC6-A6C7C8B41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Yesaya Ananda Djaya</cp:lastModifiedBy>
  <dcterms:created xsi:type="dcterms:W3CDTF">2023-10-06T06:00:36Z</dcterms:created>
  <dcterms:modified xsi:type="dcterms:W3CDTF">2023-10-31T08:04:22Z</dcterms:modified>
</cp:coreProperties>
</file>