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tinyang/Library/Mobile Documents/com~apple~CloudDocs/Temp/"/>
    </mc:Choice>
  </mc:AlternateContent>
  <xr:revisionPtr revIDLastSave="0" documentId="13_ncr:1_{DA044709-5042-894A-A2CB-2B59FC30DC99}" xr6:coauthVersionLast="40" xr6:coauthVersionMax="40" xr10:uidLastSave="{00000000-0000-0000-0000-000000000000}"/>
  <bookViews>
    <workbookView xWindow="14400" yWindow="460" windowWidth="14400" windowHeight="16620" xr2:uid="{83AACA21-7F16-824B-B88B-AD3A4711478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5" i="1" s="1"/>
  <c r="B2" i="1"/>
  <c r="R18" i="1"/>
  <c r="R17" i="1"/>
  <c r="R16" i="1"/>
  <c r="R15" i="1"/>
  <c r="R19" i="1"/>
  <c r="R23" i="1" s="1"/>
  <c r="R13" i="1"/>
  <c r="R14" i="1" s="1"/>
  <c r="R25" i="1"/>
  <c r="R9" i="1"/>
  <c r="B9" i="1"/>
  <c r="R20" i="1" l="1"/>
  <c r="N2" i="1"/>
  <c r="N5" i="1"/>
  <c r="N9" i="1"/>
  <c r="N12" i="1"/>
  <c r="N13" i="1"/>
  <c r="F4" i="1"/>
  <c r="J4" i="1" s="1"/>
  <c r="J5" i="1" s="1"/>
  <c r="F2" i="1"/>
  <c r="F9" i="1"/>
  <c r="N19" i="1"/>
  <c r="R5" i="1"/>
  <c r="J7" i="1"/>
  <c r="J9" i="1"/>
  <c r="N14" i="1"/>
  <c r="N18" i="1"/>
  <c r="N15" i="1"/>
  <c r="N17" i="1"/>
  <c r="N16" i="1"/>
  <c r="F5" i="1" l="1"/>
  <c r="B12" i="1"/>
  <c r="B19" i="1" s="1"/>
  <c r="J12" i="1"/>
  <c r="J14" i="1" s="1"/>
  <c r="F12" i="1" l="1"/>
  <c r="B13" i="1"/>
  <c r="B14" i="1"/>
  <c r="J20" i="1"/>
  <c r="J15" i="1"/>
  <c r="J18" i="1"/>
  <c r="J13" i="1"/>
  <c r="J19" i="1"/>
  <c r="B15" i="1" l="1"/>
  <c r="B16" i="1" s="1"/>
  <c r="B18" i="1"/>
  <c r="F13" i="1"/>
  <c r="F19" i="1"/>
  <c r="F14" i="1"/>
  <c r="F20" i="1"/>
  <c r="J16" i="1"/>
  <c r="J17" i="1"/>
  <c r="B17" i="1" l="1"/>
  <c r="F15" i="1"/>
  <c r="F18" i="1"/>
  <c r="F16" i="1" l="1"/>
  <c r="F17" i="1"/>
</calcChain>
</file>

<file path=xl/sharedStrings.xml><?xml version="1.0" encoding="utf-8"?>
<sst xmlns="http://schemas.openxmlformats.org/spreadsheetml/2006/main" count="107" uniqueCount="36">
  <si>
    <t>D</t>
  </si>
  <si>
    <t>ct</t>
  </si>
  <si>
    <t>h</t>
  </si>
  <si>
    <t>c</t>
  </si>
  <si>
    <t>p</t>
  </si>
  <si>
    <t>EOQ</t>
  </si>
  <si>
    <t>TRC</t>
  </si>
  <si>
    <t>T*</t>
  </si>
  <si>
    <t>year</t>
  </si>
  <si>
    <t>week</t>
  </si>
  <si>
    <t>T*/sqrt2</t>
  </si>
  <si>
    <t>T**sqrt2</t>
  </si>
  <si>
    <t>additional ce</t>
  </si>
  <si>
    <t>ce</t>
  </si>
  <si>
    <t>Q0</t>
  </si>
  <si>
    <t>Q1</t>
  </si>
  <si>
    <t>additional ct</t>
  </si>
  <si>
    <t>pre ct</t>
  </si>
  <si>
    <t>Normal</t>
  </si>
  <si>
    <t>Increament Discount 1</t>
  </si>
  <si>
    <t>Increament Discount 2</t>
  </si>
  <si>
    <t>1/T*</t>
  </si>
  <si>
    <t>All Units Discount</t>
  </si>
  <si>
    <t>TRC_pure</t>
  </si>
  <si>
    <t>TC_pure</t>
  </si>
  <si>
    <t>TC(Q0)</t>
  </si>
  <si>
    <t>Backorders</t>
  </si>
  <si>
    <t>Q*PBO</t>
  </si>
  <si>
    <t>cs</t>
  </si>
  <si>
    <t>b*</t>
  </si>
  <si>
    <t>TC_effective</t>
  </si>
  <si>
    <t>Q*</t>
  </si>
  <si>
    <t>holding</t>
  </si>
  <si>
    <t>shortage</t>
  </si>
  <si>
    <t>ordering</t>
  </si>
  <si>
    <t>not EOQ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</si>
</sst>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CB96-1C2A-4749-9892-7B8159F7F548}">
  <dimension ref="A1:S25"/>
  <sheetViews>
    <sheetView tabSelected="1" workbookViewId="0">
      <selection activeCell="E20" sqref="E20"/>
    </sheetView>
  </sheetViews>
  <sheetFormatPr baseColWidth="10" defaultColWidth="10.83203125" defaultRowHeight="16"/>
  <cols>
    <col min="1" max="1" width="11.6640625" bestFit="1" customWidth="1"/>
  </cols>
  <sheetData>
    <row r="1" spans="1:18">
      <c r="A1" s="1" t="s">
        <v>18</v>
      </c>
      <c r="B1" s="1"/>
      <c r="E1" s="1" t="s">
        <v>19</v>
      </c>
      <c r="F1" s="1"/>
      <c r="I1" s="1" t="s">
        <v>20</v>
      </c>
      <c r="J1" s="1"/>
      <c r="M1" s="1" t="s">
        <v>22</v>
      </c>
      <c r="N1" s="1"/>
      <c r="Q1" t="s">
        <v>26</v>
      </c>
    </row>
    <row r="2" spans="1:18">
      <c r="A2" t="s">
        <v>0</v>
      </c>
      <c r="B2">
        <f>330*12</f>
        <v>3960</v>
      </c>
      <c r="E2" t="s">
        <v>0</v>
      </c>
      <c r="F2">
        <f>7500*12</f>
        <v>90000</v>
      </c>
      <c r="I2" t="s">
        <v>0</v>
      </c>
      <c r="J2">
        <v>2500</v>
      </c>
      <c r="M2" t="s">
        <v>0</v>
      </c>
      <c r="N2">
        <f>7500*12</f>
        <v>90000</v>
      </c>
      <c r="Q2" t="s">
        <v>0</v>
      </c>
      <c r="R2">
        <v>9000</v>
      </c>
    </row>
    <row r="3" spans="1:18">
      <c r="A3" t="s">
        <v>17</v>
      </c>
      <c r="B3">
        <f>57+124</f>
        <v>181</v>
      </c>
      <c r="E3" t="s">
        <v>17</v>
      </c>
      <c r="F3">
        <v>200</v>
      </c>
      <c r="I3" t="s">
        <v>17</v>
      </c>
      <c r="J3">
        <v>175</v>
      </c>
      <c r="M3" t="s">
        <v>17</v>
      </c>
      <c r="N3">
        <v>200</v>
      </c>
      <c r="Q3" t="s">
        <v>17</v>
      </c>
      <c r="R3">
        <v>5000</v>
      </c>
    </row>
    <row r="4" spans="1:18">
      <c r="A4" t="s">
        <v>16</v>
      </c>
      <c r="B4">
        <v>0</v>
      </c>
      <c r="E4" t="s">
        <v>16</v>
      </c>
      <c r="F4">
        <f>F22*(1-G22)*B7</f>
        <v>20250.000000000018</v>
      </c>
      <c r="I4" t="s">
        <v>16</v>
      </c>
      <c r="J4">
        <f>F4+(G22-K22)*J22*B7</f>
        <v>29868.750000000015</v>
      </c>
      <c r="M4" t="s">
        <v>16</v>
      </c>
      <c r="N4">
        <v>0</v>
      </c>
      <c r="Q4" t="s">
        <v>16</v>
      </c>
      <c r="R4">
        <v>0</v>
      </c>
    </row>
    <row r="5" spans="1:18">
      <c r="A5" t="s">
        <v>1</v>
      </c>
      <c r="B5">
        <f>B3+B4</f>
        <v>181</v>
      </c>
      <c r="E5" t="s">
        <v>1</v>
      </c>
      <c r="F5">
        <f>F3+F4</f>
        <v>20450.000000000018</v>
      </c>
      <c r="I5" t="s">
        <v>1</v>
      </c>
      <c r="J5">
        <f>J3+J4</f>
        <v>30043.750000000015</v>
      </c>
      <c r="M5" t="s">
        <v>1</v>
      </c>
      <c r="N5">
        <f>N3+N4</f>
        <v>200</v>
      </c>
      <c r="Q5" t="s">
        <v>1</v>
      </c>
      <c r="R5">
        <f>R3+R4</f>
        <v>5000</v>
      </c>
    </row>
    <row r="6" spans="1:18">
      <c r="A6" t="s">
        <v>2</v>
      </c>
      <c r="B6">
        <v>0.2</v>
      </c>
      <c r="E6" t="s">
        <v>2</v>
      </c>
      <c r="F6">
        <v>0.25</v>
      </c>
      <c r="I6" t="s">
        <v>2</v>
      </c>
      <c r="J6">
        <v>0.25</v>
      </c>
      <c r="M6" t="s">
        <v>2</v>
      </c>
      <c r="N6">
        <v>0.25</v>
      </c>
      <c r="Q6" t="s">
        <v>2</v>
      </c>
      <c r="R6">
        <v>0.25</v>
      </c>
    </row>
    <row r="7" spans="1:18">
      <c r="A7" t="s">
        <v>3</v>
      </c>
      <c r="B7">
        <v>135</v>
      </c>
      <c r="E7" t="s">
        <v>3</v>
      </c>
      <c r="F7">
        <v>0.3</v>
      </c>
      <c r="I7" t="s">
        <v>3</v>
      </c>
      <c r="J7">
        <f>22*K22</f>
        <v>19.8</v>
      </c>
      <c r="M7" t="s">
        <v>3</v>
      </c>
      <c r="N7">
        <v>0.3</v>
      </c>
      <c r="Q7" t="s">
        <v>3</v>
      </c>
      <c r="R7">
        <v>612</v>
      </c>
    </row>
    <row r="8" spans="1:18">
      <c r="A8" t="s">
        <v>12</v>
      </c>
      <c r="B8">
        <v>0</v>
      </c>
      <c r="E8" t="s">
        <v>12</v>
      </c>
      <c r="F8">
        <v>0</v>
      </c>
      <c r="I8" t="s">
        <v>12</v>
      </c>
      <c r="J8">
        <v>0</v>
      </c>
      <c r="M8" t="s">
        <v>12</v>
      </c>
      <c r="N8">
        <v>0</v>
      </c>
      <c r="Q8" t="s">
        <v>12</v>
      </c>
      <c r="R8">
        <v>0</v>
      </c>
    </row>
    <row r="9" spans="1:18">
      <c r="A9" t="s">
        <v>13</v>
      </c>
      <c r="B9">
        <f>B7*B6+B8</f>
        <v>27</v>
      </c>
      <c r="E9" t="s">
        <v>13</v>
      </c>
      <c r="F9">
        <f>F7*F6+F8</f>
        <v>7.4999999999999997E-2</v>
      </c>
      <c r="I9" t="s">
        <v>13</v>
      </c>
      <c r="J9">
        <f>J7*J6+J8</f>
        <v>4.95</v>
      </c>
      <c r="M9" t="s">
        <v>13</v>
      </c>
      <c r="N9">
        <f>N7*N6+N8</f>
        <v>7.4999999999999997E-2</v>
      </c>
      <c r="Q9" t="s">
        <v>13</v>
      </c>
      <c r="R9">
        <f>R7*R6+R8</f>
        <v>153</v>
      </c>
    </row>
    <row r="10" spans="1:18">
      <c r="A10" t="s">
        <v>4</v>
      </c>
      <c r="B10">
        <v>270</v>
      </c>
      <c r="E10" t="s">
        <v>4</v>
      </c>
      <c r="I10" t="s">
        <v>4</v>
      </c>
      <c r="M10" t="s">
        <v>4</v>
      </c>
      <c r="N10">
        <v>1.2</v>
      </c>
      <c r="Q10" t="s">
        <v>28</v>
      </c>
      <c r="R10">
        <v>1788</v>
      </c>
    </row>
    <row r="11" spans="1:18">
      <c r="Q11" t="s">
        <v>4</v>
      </c>
    </row>
    <row r="12" spans="1:18">
      <c r="A12" t="s">
        <v>5</v>
      </c>
      <c r="B12">
        <f>SQRT(2*B2*B5/B9)</f>
        <v>230.41990654744509</v>
      </c>
      <c r="E12" t="s">
        <v>5</v>
      </c>
      <c r="F12">
        <f>SQRT(2*F2*F5/F9)</f>
        <v>221540.06409676795</v>
      </c>
      <c r="I12" t="s">
        <v>5</v>
      </c>
      <c r="J12">
        <f>SQRT(2*J2*J5/J9)</f>
        <v>5508.8312936794709</v>
      </c>
      <c r="M12" t="s">
        <v>5</v>
      </c>
      <c r="N12">
        <f>SQRT(2*N2*N5/N9)</f>
        <v>21908.902300206646</v>
      </c>
    </row>
    <row r="13" spans="1:18">
      <c r="A13" t="s">
        <v>24</v>
      </c>
      <c r="B13">
        <f>B7*B2+B5*B2/B12+B9*B12/2</f>
        <v>540821.3374767811</v>
      </c>
      <c r="E13" t="s">
        <v>30</v>
      </c>
      <c r="F13">
        <f>F7*F2+F5*F2/F12+(F7+F4/F12)*F6*F12/2</f>
        <v>46146.754807257596</v>
      </c>
      <c r="I13" t="s">
        <v>30</v>
      </c>
      <c r="J13">
        <f>J7*J2+J5*J2/J12+(J7+J4/J12)*J6*J12/2</f>
        <v>80502.308653713379</v>
      </c>
      <c r="M13" t="s">
        <v>24</v>
      </c>
      <c r="N13">
        <f>N7*N2+N5*N2/N12+N9*N12/2</f>
        <v>28643.167672515498</v>
      </c>
      <c r="Q13" t="s">
        <v>27</v>
      </c>
      <c r="R13">
        <f>R25*SQRT((R10+R9)/R10)</f>
        <v>799.10629116998314</v>
      </c>
    </row>
    <row r="14" spans="1:18">
      <c r="A14" t="s">
        <v>7</v>
      </c>
      <c r="B14">
        <f>B12/B2</f>
        <v>5.8186845087738658E-2</v>
      </c>
      <c r="C14" t="s">
        <v>8</v>
      </c>
      <c r="E14" t="s">
        <v>7</v>
      </c>
      <c r="F14">
        <f>F12/F2</f>
        <v>2.4615562677418663</v>
      </c>
      <c r="G14" t="s">
        <v>8</v>
      </c>
      <c r="I14" t="s">
        <v>7</v>
      </c>
      <c r="J14">
        <f>J12/J2</f>
        <v>2.2035325174717886</v>
      </c>
      <c r="K14" t="s">
        <v>8</v>
      </c>
      <c r="M14" t="s">
        <v>7</v>
      </c>
      <c r="N14">
        <f>N12/N2</f>
        <v>0.24343224778007386</v>
      </c>
      <c r="O14" t="s">
        <v>8</v>
      </c>
      <c r="Q14" t="s">
        <v>29</v>
      </c>
      <c r="R14">
        <f>R13*(1-R10/(R9+R10))</f>
        <v>62.989831297788463</v>
      </c>
    </row>
    <row r="15" spans="1:18">
      <c r="B15">
        <f>B14*52</f>
        <v>3.02571594456241</v>
      </c>
      <c r="C15" t="s">
        <v>9</v>
      </c>
      <c r="F15">
        <f>F14*52</f>
        <v>128.00092592257704</v>
      </c>
      <c r="G15" t="s">
        <v>9</v>
      </c>
      <c r="J15">
        <f>J14*52</f>
        <v>114.583690908533</v>
      </c>
      <c r="K15" t="s">
        <v>9</v>
      </c>
      <c r="N15">
        <f>N14*52</f>
        <v>12.658476884563841</v>
      </c>
      <c r="O15" t="s">
        <v>9</v>
      </c>
      <c r="Q15" t="s">
        <v>6</v>
      </c>
      <c r="R15">
        <f>R5*R2/R13+R9*((R13-R14)^2)/2/R13+R10*(R14^2)/2/R13</f>
        <v>112625.81836044577</v>
      </c>
    </row>
    <row r="16" spans="1:18">
      <c r="A16" t="s">
        <v>10</v>
      </c>
      <c r="B16">
        <f>B15/SQRT(2)</f>
        <v>2.1395042623443397</v>
      </c>
      <c r="E16" t="s">
        <v>10</v>
      </c>
      <c r="F16">
        <f>F15/SQRT(2)</f>
        <v>90.510322718011153</v>
      </c>
      <c r="I16" t="s">
        <v>10</v>
      </c>
      <c r="J16">
        <f>J15/SQRT(2)</f>
        <v>81.022904854807038</v>
      </c>
      <c r="M16" t="s">
        <v>10</v>
      </c>
      <c r="N16">
        <f>N15/SQRT(2)</f>
        <v>8.9508948445682535</v>
      </c>
      <c r="Q16" t="s">
        <v>34</v>
      </c>
      <c r="R16">
        <f>R5*R2/R13</f>
        <v>56312.90918022288</v>
      </c>
    </row>
    <row r="17" spans="1:19">
      <c r="A17" t="s">
        <v>11</v>
      </c>
      <c r="B17">
        <f>B15*SQRT(2)</f>
        <v>4.2790085246886802</v>
      </c>
      <c r="E17" t="s">
        <v>11</v>
      </c>
      <c r="F17">
        <f>F15*SQRT(2)</f>
        <v>181.02064543602233</v>
      </c>
      <c r="I17" t="s">
        <v>11</v>
      </c>
      <c r="J17">
        <f>J15*SQRT(2)</f>
        <v>162.04580970961408</v>
      </c>
      <c r="M17" t="s">
        <v>11</v>
      </c>
      <c r="N17">
        <f>N15*SQRT(2)</f>
        <v>17.90178968913651</v>
      </c>
      <c r="Q17" t="s">
        <v>32</v>
      </c>
      <c r="R17">
        <f>R9*((R13-R14)^2)/2/R13</f>
        <v>51874.024530777198</v>
      </c>
    </row>
    <row r="18" spans="1:19">
      <c r="A18" t="s">
        <v>21</v>
      </c>
      <c r="B18">
        <f>1/B14</f>
        <v>17.186015129229332</v>
      </c>
      <c r="E18" t="s">
        <v>21</v>
      </c>
      <c r="F18">
        <f>1/F14</f>
        <v>0.40624706130214128</v>
      </c>
      <c r="I18" t="s">
        <v>21</v>
      </c>
      <c r="J18">
        <f>1/J14</f>
        <v>0.4538167656120386</v>
      </c>
      <c r="M18" t="s">
        <v>21</v>
      </c>
      <c r="N18">
        <f>1/N14</f>
        <v>4.1079191812887457</v>
      </c>
      <c r="Q18" t="s">
        <v>33</v>
      </c>
      <c r="R18">
        <f>R10*(R14^2)/2/R13</f>
        <v>4438.8846494456984</v>
      </c>
    </row>
    <row r="19" spans="1:19">
      <c r="A19" t="s">
        <v>23</v>
      </c>
      <c r="B19">
        <f>B5*B2/B12+B9*B12/2</f>
        <v>6221.3374767810183</v>
      </c>
      <c r="E19" t="s">
        <v>24</v>
      </c>
      <c r="F19">
        <f>F7*F2+F5*F2/F12+F9*F12/2</f>
        <v>43615.504807257588</v>
      </c>
      <c r="I19" t="s">
        <v>24</v>
      </c>
      <c r="J19">
        <f>J7*J2+J5*J2/J12+J9*J12/2</f>
        <v>76768.714903713379</v>
      </c>
      <c r="M19" t="s">
        <v>25</v>
      </c>
      <c r="N19">
        <f>O22*N7*N2+N5*N2/N22+O22*N7*N6*N22/2</f>
        <v>28443.75</v>
      </c>
      <c r="Q19" t="s">
        <v>7</v>
      </c>
      <c r="R19">
        <f>R25/R2</f>
        <v>8.5218332094152277E-2</v>
      </c>
      <c r="S19" t="s">
        <v>8</v>
      </c>
    </row>
    <row r="20" spans="1:19">
      <c r="E20" t="s">
        <v>23</v>
      </c>
      <c r="F20">
        <f>F5*F2/F12+F9*F12/2</f>
        <v>16615.504807257596</v>
      </c>
      <c r="I20" t="s">
        <v>23</v>
      </c>
      <c r="J20">
        <f>J5*J2/J12+J9*J12/2</f>
        <v>27268.714903713382</v>
      </c>
      <c r="R20">
        <f>R19*52</f>
        <v>4.4313532688959185</v>
      </c>
      <c r="S20" t="s">
        <v>9</v>
      </c>
    </row>
    <row r="21" spans="1:19">
      <c r="Q21" t="s">
        <v>10</v>
      </c>
    </row>
    <row r="22" spans="1:19">
      <c r="E22" t="s">
        <v>14</v>
      </c>
      <c r="F22">
        <v>30000</v>
      </c>
      <c r="G22">
        <v>0.995</v>
      </c>
      <c r="I22" t="s">
        <v>15</v>
      </c>
      <c r="J22">
        <v>750</v>
      </c>
      <c r="K22">
        <v>0.9</v>
      </c>
      <c r="M22" t="s">
        <v>14</v>
      </c>
      <c r="N22">
        <v>30000</v>
      </c>
      <c r="O22">
        <v>0.99</v>
      </c>
      <c r="Q22" t="s">
        <v>11</v>
      </c>
    </row>
    <row r="23" spans="1:19">
      <c r="Q23" t="s">
        <v>21</v>
      </c>
      <c r="R23">
        <f>1/R19</f>
        <v>11.734564329364767</v>
      </c>
    </row>
    <row r="24" spans="1:19">
      <c r="Q24" t="s">
        <v>25</v>
      </c>
    </row>
    <row r="25" spans="1:19">
      <c r="A25" s="1"/>
      <c r="B25" s="1"/>
      <c r="Q25" t="s">
        <v>31</v>
      </c>
      <c r="R25">
        <f>SQRT(2*R2*R5/R9)</f>
        <v>766.96498884737048</v>
      </c>
      <c r="S25" t="s">
        <v>35</v>
      </c>
    </row>
  </sheetData>
  <mergeCells count="5">
    <mergeCell ref="A1:B1"/>
    <mergeCell ref="E1:F1"/>
    <mergeCell ref="I1:J1"/>
    <mergeCell ref="M1:N1"/>
    <mergeCell ref="A25:B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Yang</dc:creator>
  <cp:lastModifiedBy>Yue Yang</cp:lastModifiedBy>
  <dcterms:created xsi:type="dcterms:W3CDTF">2019-02-08T00:36:29Z</dcterms:created>
  <dcterms:modified xsi:type="dcterms:W3CDTF">2019-02-09T13:16:22Z</dcterms:modified>
</cp:coreProperties>
</file>