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tinyang/Library/Mobile Documents/com~apple~CloudDocs/Temp/"/>
    </mc:Choice>
  </mc:AlternateContent>
  <xr:revisionPtr revIDLastSave="0" documentId="13_ncr:1_{5914392C-CAAA-B948-81B6-7A72E102784A}" xr6:coauthVersionLast="41" xr6:coauthVersionMax="41" xr10:uidLastSave="{00000000-0000-0000-0000-000000000000}"/>
  <bookViews>
    <workbookView xWindow="38400" yWindow="9680" windowWidth="21600" windowHeight="18960" xr2:uid="{425CD4CD-B5EE-2345-9AD6-E8DC445B4AFD}"/>
  </bookViews>
  <sheets>
    <sheet name="Norm" sheetId="1" r:id="rId1"/>
    <sheet name="T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  <c r="G11" i="1"/>
  <c r="G10" i="1"/>
  <c r="G13" i="1" l="1"/>
  <c r="D24" i="2"/>
  <c r="D23" i="2"/>
  <c r="F10" i="2"/>
  <c r="K11" i="2"/>
  <c r="K10" i="2"/>
  <c r="K9" i="2"/>
  <c r="D20" i="2"/>
  <c r="D21" i="2" s="1"/>
  <c r="D19" i="2"/>
  <c r="G6" i="2"/>
  <c r="F6" i="2"/>
  <c r="E6" i="2"/>
  <c r="D22" i="2" s="1"/>
  <c r="E10" i="2" l="1"/>
  <c r="D11" i="2" s="1"/>
  <c r="H6" i="2"/>
  <c r="D14" i="2" s="1"/>
  <c r="B8" i="1" l="1"/>
  <c r="E6" i="1"/>
  <c r="B12" i="1" l="1"/>
  <c r="B9" i="1"/>
  <c r="B10" i="1" s="1"/>
  <c r="B11" i="1" s="1"/>
  <c r="D17" i="2"/>
  <c r="B14" i="1" l="1"/>
  <c r="B13" i="1"/>
  <c r="D16" i="2"/>
  <c r="D18" i="2" s="1"/>
</calcChain>
</file>

<file path=xl/sharedStrings.xml><?xml version="1.0" encoding="utf-8"?>
<sst xmlns="http://schemas.openxmlformats.org/spreadsheetml/2006/main" count="51" uniqueCount="43">
  <si>
    <t>c</t>
  </si>
  <si>
    <t>p</t>
  </si>
  <si>
    <t>mu</t>
  </si>
  <si>
    <t>sigma</t>
  </si>
  <si>
    <t>ce</t>
  </si>
  <si>
    <t>cs</t>
  </si>
  <si>
    <t>B</t>
  </si>
  <si>
    <t>Q</t>
  </si>
  <si>
    <t>k</t>
  </si>
  <si>
    <t>G(k)</t>
  </si>
  <si>
    <t>E[US]</t>
  </si>
  <si>
    <t>p[US]</t>
  </si>
  <si>
    <t>CR</t>
  </si>
  <si>
    <t>profit</t>
  </si>
  <si>
    <t>E[Sell]</t>
  </si>
  <si>
    <t>g</t>
  </si>
  <si>
    <t xml:space="preserve">Enter in the parameters for a, b, and c in the yellow cells.  </t>
  </si>
  <si>
    <t>Entering Q or P[SO] will find the other - only enter values in yellow cells</t>
  </si>
  <si>
    <t>The E[sold] and E[short] are tied to the value of Q entered, not the entered P[SO]</t>
  </si>
  <si>
    <t>b-a</t>
  </si>
  <si>
    <t>c-a</t>
  </si>
  <si>
    <t>b-c</t>
  </si>
  <si>
    <t>(b-c)/(b-a)</t>
  </si>
  <si>
    <t>a =</t>
  </si>
  <si>
    <t>c  =</t>
  </si>
  <si>
    <t>b =</t>
  </si>
  <si>
    <t>Q-a</t>
  </si>
  <si>
    <t>b-Q</t>
  </si>
  <si>
    <t>GIVEN Q =</t>
  </si>
  <si>
    <t>THEN  P[SO] =</t>
  </si>
  <si>
    <t>GIVEN P[SO]=</t>
  </si>
  <si>
    <t>THEN Q =</t>
  </si>
  <si>
    <t xml:space="preserve">E[sold] = </t>
  </si>
  <si>
    <t>E[short] =</t>
  </si>
  <si>
    <t>sum</t>
  </si>
  <si>
    <t>E[demand]=</t>
  </si>
  <si>
    <t xml:space="preserve">V[demand] = </t>
  </si>
  <si>
    <t>StdDev[demand]=</t>
  </si>
  <si>
    <t xml:space="preserve">Median = </t>
  </si>
  <si>
    <t>Profit Given Q</t>
  </si>
  <si>
    <t>Profit Given P[SO]</t>
  </si>
  <si>
    <t>p-g</t>
  </si>
  <si>
    <t>p-c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</si>
</sst>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4" fontId="0" fillId="2" borderId="1" xfId="2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0" xfId="1" applyFont="1"/>
    <xf numFmtId="43" fontId="2" fillId="0" borderId="1" xfId="1" applyFont="1" applyBorder="1" applyAlignment="1">
      <alignment horizontal="center"/>
    </xf>
    <xf numFmtId="0" fontId="0" fillId="0" borderId="3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B700-88C5-8A45-B4CB-AEB4F2EDD1D5}">
  <dimension ref="A1:G14"/>
  <sheetViews>
    <sheetView tabSelected="1" workbookViewId="0">
      <selection activeCell="E17" sqref="E17:E22"/>
    </sheetView>
  </sheetViews>
  <sheetFormatPr baseColWidth="10" defaultRowHeight="16"/>
  <sheetData>
    <row r="1" spans="1:7">
      <c r="A1" t="s">
        <v>0</v>
      </c>
      <c r="B1">
        <v>100</v>
      </c>
      <c r="D1" t="s">
        <v>2</v>
      </c>
      <c r="E1">
        <v>220</v>
      </c>
    </row>
    <row r="2" spans="1:7">
      <c r="A2" t="s">
        <v>1</v>
      </c>
      <c r="B2">
        <v>160</v>
      </c>
      <c r="D2" t="s">
        <v>3</v>
      </c>
      <c r="E2">
        <v>30</v>
      </c>
    </row>
    <row r="3" spans="1:7">
      <c r="A3" t="s">
        <v>15</v>
      </c>
      <c r="B3">
        <v>60</v>
      </c>
    </row>
    <row r="4" spans="1:7">
      <c r="A4" t="s">
        <v>6</v>
      </c>
      <c r="B4">
        <v>0</v>
      </c>
    </row>
    <row r="5" spans="1:7">
      <c r="A5" t="s">
        <v>4</v>
      </c>
      <c r="B5">
        <f>B1-B3</f>
        <v>40</v>
      </c>
    </row>
    <row r="6" spans="1:7">
      <c r="A6" t="s">
        <v>5</v>
      </c>
      <c r="B6">
        <f>B2-B1+B4</f>
        <v>60</v>
      </c>
      <c r="D6" t="s">
        <v>12</v>
      </c>
      <c r="E6">
        <f>B6/(B6+B5)</f>
        <v>0.6</v>
      </c>
    </row>
    <row r="8" spans="1:7">
      <c r="A8" t="s">
        <v>7</v>
      </c>
      <c r="B8">
        <f>_xlfn.NORM.INV(B6/(B5+B6),E1,E2)</f>
        <v>227.60041309407399</v>
      </c>
    </row>
    <row r="9" spans="1:7">
      <c r="A9" t="s">
        <v>8</v>
      </c>
      <c r="B9">
        <f>(B8-E1)/E2</f>
        <v>0.2533471031357995</v>
      </c>
    </row>
    <row r="10" spans="1:7">
      <c r="A10" t="s">
        <v>9</v>
      </c>
      <c r="B10">
        <f>_xlfn.NORM.DIST(B9,0,1,0)-B9*(1-_xlfn.NORM.S.DIST(B9,1))</f>
        <v>0.28500369224254063</v>
      </c>
      <c r="F10" t="s">
        <v>41</v>
      </c>
      <c r="G10">
        <f>B2-B3</f>
        <v>100</v>
      </c>
    </row>
    <row r="11" spans="1:7">
      <c r="A11" t="s">
        <v>10</v>
      </c>
      <c r="B11">
        <f>B10*E2</f>
        <v>8.5501107672762195</v>
      </c>
      <c r="F11" t="s">
        <v>42</v>
      </c>
      <c r="G11">
        <f>B2-B1</f>
        <v>60</v>
      </c>
    </row>
    <row r="12" spans="1:7">
      <c r="A12" t="s">
        <v>11</v>
      </c>
      <c r="B12">
        <f>_xlfn.NORM.DIST(B8,E1,E2,TRUE)</f>
        <v>0.59999999999999987</v>
      </c>
      <c r="F12" t="s">
        <v>7</v>
      </c>
      <c r="G12">
        <v>7</v>
      </c>
    </row>
    <row r="13" spans="1:7">
      <c r="A13" t="s">
        <v>14</v>
      </c>
      <c r="B13">
        <f>E1-B11</f>
        <v>211.44988923272379</v>
      </c>
      <c r="G13">
        <f>G10*((4*0.8893)-G12*0.9489)+G11*7</f>
        <v>111.49000000000001</v>
      </c>
    </row>
    <row r="14" spans="1:7">
      <c r="A14" t="s">
        <v>13</v>
      </c>
      <c r="B14">
        <f>B2*(E1-B11)-B1*B8+B3*(B8-E1+B11)-B4*B11</f>
        <v>12040.972399509423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4452-6BA3-C849-ADA6-97DA2F4F5B58}">
  <dimension ref="A1:S30"/>
  <sheetViews>
    <sheetView workbookViewId="0">
      <selection activeCell="D12" sqref="D12"/>
    </sheetView>
  </sheetViews>
  <sheetFormatPr baseColWidth="10" defaultRowHeight="16"/>
  <cols>
    <col min="3" max="3" width="15.83203125" bestFit="1" customWidth="1"/>
  </cols>
  <sheetData>
    <row r="1" spans="1:11">
      <c r="A1" t="s">
        <v>16</v>
      </c>
    </row>
    <row r="2" spans="1:11">
      <c r="A2" t="s">
        <v>17</v>
      </c>
    </row>
    <row r="3" spans="1:11">
      <c r="A3" t="s">
        <v>18</v>
      </c>
    </row>
    <row r="5" spans="1:11">
      <c r="E5" s="1" t="s">
        <v>19</v>
      </c>
      <c r="F5" s="1" t="s">
        <v>20</v>
      </c>
      <c r="G5" s="1" t="s">
        <v>21</v>
      </c>
      <c r="H5" s="1" t="s">
        <v>22</v>
      </c>
      <c r="J5" t="s">
        <v>0</v>
      </c>
      <c r="K5">
        <v>48</v>
      </c>
    </row>
    <row r="6" spans="1:11">
      <c r="C6" s="2" t="s">
        <v>23</v>
      </c>
      <c r="D6" s="3">
        <v>50</v>
      </c>
      <c r="E6" s="1">
        <f>D8-D6</f>
        <v>950</v>
      </c>
      <c r="F6" s="1">
        <f>D7-D6</f>
        <v>25</v>
      </c>
      <c r="G6" s="1">
        <f>D8-D7</f>
        <v>925</v>
      </c>
      <c r="H6" s="1">
        <f>G6/E6</f>
        <v>0.97368421052631582</v>
      </c>
      <c r="J6" t="s">
        <v>1</v>
      </c>
      <c r="K6">
        <v>120</v>
      </c>
    </row>
    <row r="7" spans="1:11">
      <c r="C7" s="2" t="s">
        <v>24</v>
      </c>
      <c r="D7" s="4">
        <v>75</v>
      </c>
      <c r="J7" t="s">
        <v>15</v>
      </c>
      <c r="K7">
        <v>40</v>
      </c>
    </row>
    <row r="8" spans="1:11">
      <c r="C8" s="2" t="s">
        <v>25</v>
      </c>
      <c r="D8" s="4">
        <v>1000</v>
      </c>
      <c r="J8" t="s">
        <v>6</v>
      </c>
      <c r="K8">
        <v>0</v>
      </c>
    </row>
    <row r="9" spans="1:11">
      <c r="D9" s="5"/>
      <c r="E9" s="1" t="s">
        <v>26</v>
      </c>
      <c r="F9" s="1" t="s">
        <v>27</v>
      </c>
      <c r="J9" t="s">
        <v>4</v>
      </c>
      <c r="K9">
        <f>K5-K7</f>
        <v>8</v>
      </c>
    </row>
    <row r="10" spans="1:11">
      <c r="C10" s="2" t="s">
        <v>28</v>
      </c>
      <c r="D10" s="3">
        <v>657</v>
      </c>
      <c r="E10" s="1">
        <f>D10-D6</f>
        <v>607</v>
      </c>
      <c r="F10" s="1">
        <f>D8-D10</f>
        <v>343</v>
      </c>
      <c r="J10" t="s">
        <v>5</v>
      </c>
      <c r="K10">
        <f>K6-K5+K8</f>
        <v>72</v>
      </c>
    </row>
    <row r="11" spans="1:11">
      <c r="C11" s="6" t="s">
        <v>29</v>
      </c>
      <c r="D11" s="7">
        <f>IF(D10&lt;D7,1-E10^2/(E6*F6),F10^2/(E6*G6))</f>
        <v>0.13388221906116643</v>
      </c>
      <c r="J11" t="s">
        <v>12</v>
      </c>
      <c r="K11">
        <f>K10/(K10+K9)</f>
        <v>0.9</v>
      </c>
    </row>
    <row r="12" spans="1:11">
      <c r="C12" s="8"/>
      <c r="D12" s="5"/>
    </row>
    <row r="13" spans="1:11">
      <c r="C13" s="2" t="s">
        <v>30</v>
      </c>
      <c r="D13" s="9">
        <v>0.1</v>
      </c>
    </row>
    <row r="14" spans="1:11">
      <c r="C14" s="6" t="s">
        <v>31</v>
      </c>
      <c r="D14" s="10">
        <f>IF(D13&gt;H6,D6+SQRT((1-D13)*E6*F6),D8-SQRT(D13*E6*G6))</f>
        <v>703.56282284436725</v>
      </c>
    </row>
    <row r="15" spans="1:11">
      <c r="D15" s="5"/>
    </row>
    <row r="16" spans="1:11">
      <c r="C16" s="6" t="s">
        <v>32</v>
      </c>
      <c r="D16" s="11">
        <f>IF(D10&lt;=D7,(1/3)*((E10^2*(2*D10+D6))/(E6*F6))+D10*(1-(E10^2/(E6*F6))),D19-D17)</f>
        <v>359.69279962067333</v>
      </c>
    </row>
    <row r="17" spans="2:19">
      <c r="C17" s="6" t="s">
        <v>33</v>
      </c>
      <c r="D17" s="11">
        <f>IF(D10&gt;=D7,(1/3)*(F10^3)/(E6*G6),D19-D16)</f>
        <v>15.307200379326694</v>
      </c>
    </row>
    <row r="18" spans="2:19">
      <c r="C18" s="2" t="s">
        <v>34</v>
      </c>
      <c r="D18" s="12">
        <f>SUM(D16:D17)</f>
        <v>375</v>
      </c>
    </row>
    <row r="19" spans="2:19">
      <c r="C19" s="2" t="s">
        <v>35</v>
      </c>
      <c r="D19" s="1">
        <f>SUM(D6:D8)/3</f>
        <v>375</v>
      </c>
    </row>
    <row r="20" spans="2:19">
      <c r="C20" s="2" t="s">
        <v>36</v>
      </c>
      <c r="D20" s="12">
        <f>(1/18)*(D6^2+D8^2+D7^2-D6*D8-D6*D7-D8*D7)</f>
        <v>48854.166666666664</v>
      </c>
    </row>
    <row r="21" spans="2:19">
      <c r="C21" s="2" t="s">
        <v>37</v>
      </c>
      <c r="D21" s="12">
        <f>SQRT(D20)</f>
        <v>221.02978683124741</v>
      </c>
    </row>
    <row r="22" spans="2:19">
      <c r="C22" s="2" t="s">
        <v>38</v>
      </c>
      <c r="D22" s="12">
        <f>IF(D7&gt;=(D6+D8)/2,D6+SQRT(E6*F6/2),D8-SQRT(E6*G6/2))</f>
        <v>337.14632082185744</v>
      </c>
    </row>
    <row r="23" spans="2:19">
      <c r="C23" s="15" t="s">
        <v>39</v>
      </c>
      <c r="D23">
        <f>K6*(D19-D17)-K5*D10+K7*(D10-D19+D17)-K8*D17</f>
        <v>23519.423969653868</v>
      </c>
    </row>
    <row r="24" spans="2:19">
      <c r="C24" s="15" t="s">
        <v>40</v>
      </c>
      <c r="D24">
        <f>K6*(D19-D17)-K5*D14+K7*(D14-D19+D17)-K8*D17</f>
        <v>23146.921386898932</v>
      </c>
    </row>
    <row r="28" spans="2:19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2:19">
      <c r="B30" s="13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</vt:lpstr>
      <vt:lpstr>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Yang</dc:creator>
  <cp:lastModifiedBy>Yue Yang</cp:lastModifiedBy>
  <dcterms:created xsi:type="dcterms:W3CDTF">2019-02-28T09:04:23Z</dcterms:created>
  <dcterms:modified xsi:type="dcterms:W3CDTF">2019-03-01T04:48:16Z</dcterms:modified>
</cp:coreProperties>
</file>