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yestinyang/MITx_Supply_Chain_Management/SC1x/W8/"/>
    </mc:Choice>
  </mc:AlternateContent>
  <xr:revisionPtr revIDLastSave="0" documentId="13_ncr:1_{2B4B12A6-3E39-2345-9B96-52E0CC398830}" xr6:coauthVersionLast="43" xr6:coauthVersionMax="43" xr10:uidLastSave="{00000000-0000-0000-0000-000000000000}"/>
  <bookViews>
    <workbookView xWindow="14400" yWindow="460" windowWidth="144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" i="1"/>
  <c r="B29" i="1" l="1"/>
  <c r="B28" i="1"/>
  <c r="D30" i="1" s="1"/>
  <c r="D31" i="1" s="1"/>
  <c r="B27" i="1"/>
  <c r="B26" i="1"/>
  <c r="D24" i="1"/>
  <c r="D25" i="1" s="1"/>
  <c r="B9" i="1"/>
  <c r="E8" i="1"/>
  <c r="H8" i="1" s="1"/>
  <c r="K8" i="1" s="1"/>
  <c r="B32" i="1" l="1"/>
  <c r="B30" i="1"/>
  <c r="H11" i="1"/>
  <c r="K9" i="1"/>
  <c r="K10" i="1" s="1"/>
  <c r="H9" i="1"/>
  <c r="E9" i="1"/>
  <c r="E10" i="1" s="1"/>
  <c r="E11" i="1" s="1"/>
  <c r="B12" i="1"/>
  <c r="B31" i="1"/>
  <c r="B8" i="1"/>
  <c r="B11" i="1" s="1"/>
  <c r="B10" i="1"/>
  <c r="K11" i="1" l="1"/>
</calcChain>
</file>

<file path=xl/sharedStrings.xml><?xml version="1.0" encoding="utf-8"?>
<sst xmlns="http://schemas.openxmlformats.org/spreadsheetml/2006/main" count="58" uniqueCount="39">
  <si>
    <t>MuDL</t>
  </si>
  <si>
    <t>SigDL</t>
  </si>
  <si>
    <t>D</t>
  </si>
  <si>
    <t>year</t>
  </si>
  <si>
    <t>Ce</t>
  </si>
  <si>
    <t>Ct</t>
  </si>
  <si>
    <t>B1</t>
  </si>
  <si>
    <t>per event</t>
  </si>
  <si>
    <t>IFR</t>
  </si>
  <si>
    <t>Cs</t>
  </si>
  <si>
    <t>Per item</t>
  </si>
  <si>
    <t>CSL</t>
  </si>
  <si>
    <t>CSOE</t>
  </si>
  <si>
    <t>CIS</t>
  </si>
  <si>
    <t>EOQ</t>
  </si>
  <si>
    <t>k</t>
  </si>
  <si>
    <t>k_cri</t>
  </si>
  <si>
    <t>G[k]</t>
  </si>
  <si>
    <t>Qce/Dcs</t>
  </si>
  <si>
    <t>s</t>
  </si>
  <si>
    <t>From table</t>
  </si>
  <si>
    <t>Cycle stock cost</t>
  </si>
  <si>
    <t>Safety stock cost</t>
  </si>
  <si>
    <t>Periodically review</t>
  </si>
  <si>
    <t>c</t>
  </si>
  <si>
    <t>ce</t>
  </si>
  <si>
    <t>year rate</t>
  </si>
  <si>
    <t>Demand</t>
  </si>
  <si>
    <t>Sigma</t>
  </si>
  <si>
    <t>L</t>
  </si>
  <si>
    <t>MOQ</t>
  </si>
  <si>
    <t>Cases</t>
  </si>
  <si>
    <t>R</t>
  </si>
  <si>
    <t>Q=DR</t>
  </si>
  <si>
    <t>MuDL+R</t>
  </si>
  <si>
    <t>SigDL+R</t>
  </si>
  <si>
    <t>S</t>
  </si>
  <si>
    <t>weeks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</si>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</sst>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2" max="2" width="12.6640625"/>
    <col min="8" max="8" width="12.6640625"/>
    <col min="11" max="11" width="12.6640625"/>
  </cols>
  <sheetData>
    <row r="1" spans="1:12" x14ac:dyDescent="0.2">
      <c r="A1" t="s">
        <v>0</v>
      </c>
      <c r="B1">
        <f>B3*3/360</f>
        <v>450</v>
      </c>
    </row>
    <row r="2" spans="1:12" x14ac:dyDescent="0.2">
      <c r="A2" t="s">
        <v>1</v>
      </c>
      <c r="B2">
        <f>E3*SQRT(3/360)</f>
        <v>51.961526159585937</v>
      </c>
    </row>
    <row r="3" spans="1:12" x14ac:dyDescent="0.2">
      <c r="A3" t="s">
        <v>2</v>
      </c>
      <c r="B3">
        <v>54000</v>
      </c>
      <c r="C3" t="s">
        <v>3</v>
      </c>
      <c r="D3" s="1" t="s">
        <v>38</v>
      </c>
      <c r="E3">
        <v>569.21</v>
      </c>
      <c r="F3" s="1" t="s">
        <v>3</v>
      </c>
    </row>
    <row r="4" spans="1:12" x14ac:dyDescent="0.2">
      <c r="A4" t="s">
        <v>4</v>
      </c>
      <c r="B4">
        <v>2</v>
      </c>
      <c r="C4" t="s">
        <v>3</v>
      </c>
    </row>
    <row r="5" spans="1:12" x14ac:dyDescent="0.2">
      <c r="A5" t="s">
        <v>5</v>
      </c>
      <c r="B5">
        <v>1600</v>
      </c>
      <c r="D5" t="s">
        <v>6</v>
      </c>
      <c r="E5">
        <v>325</v>
      </c>
      <c r="F5" t="s">
        <v>7</v>
      </c>
      <c r="G5" t="s">
        <v>8</v>
      </c>
      <c r="H5">
        <v>0.99</v>
      </c>
      <c r="J5" t="s">
        <v>9</v>
      </c>
      <c r="K5">
        <v>5</v>
      </c>
      <c r="L5" t="s">
        <v>10</v>
      </c>
    </row>
    <row r="7" spans="1:12" x14ac:dyDescent="0.2">
      <c r="A7" t="s">
        <v>11</v>
      </c>
      <c r="B7">
        <v>0.99</v>
      </c>
      <c r="D7" t="s">
        <v>12</v>
      </c>
      <c r="G7" t="s">
        <v>8</v>
      </c>
      <c r="J7" t="s">
        <v>13</v>
      </c>
    </row>
    <row r="8" spans="1:12" x14ac:dyDescent="0.2">
      <c r="A8" t="s">
        <v>14</v>
      </c>
      <c r="B8">
        <f>SQRT(2*B5*B3/B4)</f>
        <v>9295.1600308978013</v>
      </c>
      <c r="D8" t="s">
        <v>14</v>
      </c>
      <c r="E8">
        <f>SQRT(2*B5*B3/B4)</f>
        <v>9295.1600308978013</v>
      </c>
      <c r="G8" t="s">
        <v>14</v>
      </c>
      <c r="H8">
        <f>E8</f>
        <v>9295.1600308978013</v>
      </c>
      <c r="J8" t="s">
        <v>14</v>
      </c>
      <c r="K8">
        <f>H8</f>
        <v>9295.1600308978013</v>
      </c>
    </row>
    <row r="9" spans="1:12" x14ac:dyDescent="0.2">
      <c r="A9" t="s">
        <v>15</v>
      </c>
      <c r="B9">
        <f>_xlfn.NORM.S.INV(B7)</f>
        <v>2.3263478740408408</v>
      </c>
      <c r="D9" t="s">
        <v>16</v>
      </c>
      <c r="E9">
        <f>E5*B3/(B4*B2*E8*SQRT(2*PI()))</f>
        <v>7.2480039523075268</v>
      </c>
      <c r="G9" t="s">
        <v>17</v>
      </c>
      <c r="H9">
        <f>H8*(1-H5)/B2</f>
        <v>1.7888543154699135</v>
      </c>
      <c r="J9" t="s">
        <v>18</v>
      </c>
      <c r="K9">
        <f>K8*B4/(B3*K5)</f>
        <v>6.8853037265909633E-2</v>
      </c>
    </row>
    <row r="10" spans="1:12" x14ac:dyDescent="0.2">
      <c r="A10" t="s">
        <v>19</v>
      </c>
      <c r="B10">
        <f>B1+B9*B2</f>
        <v>570.88058591327024</v>
      </c>
      <c r="D10" t="s">
        <v>15</v>
      </c>
      <c r="E10">
        <f>SQRT(2*LN(E9))</f>
        <v>1.9903397267988308</v>
      </c>
      <c r="G10" t="s">
        <v>15</v>
      </c>
      <c r="H10">
        <v>1.0900000000000001</v>
      </c>
      <c r="I10" t="s">
        <v>20</v>
      </c>
      <c r="J10" t="s">
        <v>15</v>
      </c>
      <c r="K10">
        <f>_xlfn.NORM.S.INV(1-K9)</f>
        <v>1.4843877808641133</v>
      </c>
    </row>
    <row r="11" spans="1:12" x14ac:dyDescent="0.2">
      <c r="A11" t="s">
        <v>21</v>
      </c>
      <c r="B11">
        <f>B4*B8/2</f>
        <v>9295.1600308978013</v>
      </c>
      <c r="D11" t="s">
        <v>19</v>
      </c>
      <c r="E11">
        <f>B1+E10*B2</f>
        <v>553.42108978052056</v>
      </c>
      <c r="G11" t="s">
        <v>19</v>
      </c>
      <c r="H11">
        <f>B1+H10*B2</f>
        <v>506.63806351394868</v>
      </c>
      <c r="J11" t="s">
        <v>19</v>
      </c>
      <c r="K11">
        <f>B1+K10*B2</f>
        <v>527.13105450634032</v>
      </c>
    </row>
    <row r="12" spans="1:12" x14ac:dyDescent="0.2">
      <c r="A12" t="s">
        <v>22</v>
      </c>
      <c r="B12">
        <f>B4*B9*B2</f>
        <v>241.76117182654056</v>
      </c>
    </row>
    <row r="15" spans="1:12" x14ac:dyDescent="0.2">
      <c r="A15" t="s">
        <v>23</v>
      </c>
    </row>
    <row r="16" spans="1:12" x14ac:dyDescent="0.2">
      <c r="A16" t="s">
        <v>24</v>
      </c>
      <c r="B16">
        <v>12</v>
      </c>
    </row>
    <row r="17" spans="1:4" x14ac:dyDescent="0.2">
      <c r="A17" t="s">
        <v>25</v>
      </c>
      <c r="B17">
        <v>0.2</v>
      </c>
      <c r="C17" t="s">
        <v>26</v>
      </c>
    </row>
    <row r="18" spans="1:4" x14ac:dyDescent="0.2">
      <c r="A18" t="s">
        <v>27</v>
      </c>
      <c r="B18">
        <v>2700</v>
      </c>
      <c r="C18" t="s">
        <v>3</v>
      </c>
    </row>
    <row r="19" spans="1:4" x14ac:dyDescent="0.2">
      <c r="A19" t="s">
        <v>28</v>
      </c>
      <c r="B19">
        <v>245</v>
      </c>
      <c r="C19" t="s">
        <v>3</v>
      </c>
    </row>
    <row r="20" spans="1:4" x14ac:dyDescent="0.2">
      <c r="A20" t="s">
        <v>29</v>
      </c>
      <c r="B20">
        <v>7</v>
      </c>
      <c r="C20" t="s">
        <v>37</v>
      </c>
    </row>
    <row r="21" spans="1:4" x14ac:dyDescent="0.2">
      <c r="A21" t="s">
        <v>11</v>
      </c>
      <c r="B21">
        <v>0.95</v>
      </c>
    </row>
    <row r="22" spans="1:4" x14ac:dyDescent="0.2">
      <c r="A22" t="s">
        <v>30</v>
      </c>
      <c r="B22">
        <v>240</v>
      </c>
    </row>
    <row r="23" spans="1:4" x14ac:dyDescent="0.2">
      <c r="A23" t="s">
        <v>31</v>
      </c>
      <c r="B23">
        <v>12</v>
      </c>
    </row>
    <row r="24" spans="1:4" x14ac:dyDescent="0.2">
      <c r="A24" t="s">
        <v>32</v>
      </c>
      <c r="B24">
        <v>2</v>
      </c>
      <c r="C24" t="s">
        <v>37</v>
      </c>
      <c r="D24">
        <f>_xlfn.NORM.S.INV(B21)</f>
        <v>1.6448536269514715</v>
      </c>
    </row>
    <row r="25" spans="1:4" x14ac:dyDescent="0.2">
      <c r="D25">
        <f>B18+D24*B19</f>
        <v>3102.9891386031104</v>
      </c>
    </row>
    <row r="26" spans="1:4" x14ac:dyDescent="0.2">
      <c r="A26" t="s">
        <v>33</v>
      </c>
      <c r="B26">
        <f>B18*B24/365</f>
        <v>14.794520547945206</v>
      </c>
    </row>
    <row r="27" spans="1:4" x14ac:dyDescent="0.2">
      <c r="A27" t="s">
        <v>34</v>
      </c>
      <c r="B27">
        <f>B18*(B24+B20)/365</f>
        <v>66.575342465753423</v>
      </c>
    </row>
    <row r="28" spans="1:4" x14ac:dyDescent="0.2">
      <c r="A28" t="s">
        <v>35</v>
      </c>
      <c r="B28">
        <f>B19/SQRT(365/(B20+B24))</f>
        <v>38.471658310380711</v>
      </c>
    </row>
    <row r="29" spans="1:4" x14ac:dyDescent="0.2">
      <c r="A29" t="s">
        <v>15</v>
      </c>
      <c r="B29">
        <f>_xlfn.NORM.S.INV(B21)</f>
        <v>1.6448536269514715</v>
      </c>
    </row>
    <row r="30" spans="1:4" x14ac:dyDescent="0.2">
      <c r="A30" t="s">
        <v>36</v>
      </c>
      <c r="B30">
        <f>B27+B29*B28</f>
        <v>129.85558917242085</v>
      </c>
      <c r="D30">
        <f>200/B28</f>
        <v>5.1986321563381761</v>
      </c>
    </row>
    <row r="31" spans="1:4" x14ac:dyDescent="0.2">
      <c r="A31" t="s">
        <v>21</v>
      </c>
      <c r="B31">
        <f>B16*B17*B26/2</f>
        <v>17.75342465753425</v>
      </c>
      <c r="D31">
        <f>_xlfn.NORM.S.DIST(D30,1)</f>
        <v>0.99999989961981717</v>
      </c>
    </row>
    <row r="32" spans="1:4" x14ac:dyDescent="0.2">
      <c r="A32" t="s">
        <v>22</v>
      </c>
      <c r="B32">
        <f>B16*B17*B29*B28</f>
        <v>151.87259209600188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Yue Yang</cp:lastModifiedBy>
  <dcterms:created xsi:type="dcterms:W3CDTF">2019-03-10T19:51:00Z</dcterms:created>
  <dcterms:modified xsi:type="dcterms:W3CDTF">2019-04-01T15:32:39Z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