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estinyang/MITx_Supply_Chain_Management/SC3x/W4/"/>
    </mc:Choice>
  </mc:AlternateContent>
  <xr:revisionPtr revIDLastSave="0" documentId="13_ncr:1_{D103AAB5-E85F-C74E-BEA2-48BA208670F5}" xr6:coauthVersionLast="43" xr6:coauthVersionMax="43" xr10:uidLastSave="{00000000-0000-0000-0000-000000000000}"/>
  <bookViews>
    <workbookView xWindow="0" yWindow="460" windowWidth="38400" windowHeight="21140" tabRatio="655" xr2:uid="{00000000-000D-0000-FFFF-FFFF00000000}"/>
  </bookViews>
  <sheets>
    <sheet name="Dire Wolf" sheetId="15" r:id="rId1"/>
  </sheets>
  <definedNames>
    <definedName name="solver_adj" localSheetId="0" hidden="1">'Dire Wolf'!$E$23:$J$34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'Dire Wolf'!$C$23:$C$34</definedName>
    <definedName name="solver_lhs2" localSheetId="0" hidden="1">'Dire Wolf'!$C$34</definedName>
    <definedName name="solver_lhs3" localSheetId="0" hidden="1">'Dire Wolf'!$D$34</definedName>
    <definedName name="solver_lhs4" localSheetId="0" hidden="1">'Dire Wolf'!$D$34</definedName>
    <definedName name="solver_lhs5" localSheetId="0" hidden="1">'Dire Wolf'!$E$23:$F$34</definedName>
    <definedName name="solver_lhs6" localSheetId="0" hidden="1">'Dire Wolf'!$G$23:$G$34</definedName>
    <definedName name="solver_lhs7" localSheetId="0" hidden="1">'Dire Wolf'!$H$34</definedName>
    <definedName name="solver_lhs8" localSheetId="0" hidden="1">'Dire Wolf'!$I$23:$I$34</definedName>
    <definedName name="solver_lhs9" localSheetId="0" hidden="1">'Dire Wolf'!$K$23:$K$34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'Dire Wolf'!$C$3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4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3</definedName>
    <definedName name="solver_rhs1" localSheetId="0" hidden="1">'Dire Wolf'!$A$23:$A$34</definedName>
    <definedName name="solver_rhs2" localSheetId="0" hidden="1">'Dire Wolf'!$G$15</definedName>
    <definedName name="solver_rhs3" localSheetId="0" hidden="1">'Dire Wolf'!$G$20</definedName>
    <definedName name="solver_rhs4" localSheetId="0" hidden="1">'Dire Wolf'!$G$19</definedName>
    <definedName name="solver_rhs5" localSheetId="0" hidden="1">integer</definedName>
    <definedName name="solver_rhs6" localSheetId="0" hidden="1">'Dire Wolf'!$P$23:$P$34</definedName>
    <definedName name="solver_rhs7" localSheetId="0" hidden="1">'Dire Wolf'!$G$17</definedName>
    <definedName name="solver_rhs8" localSheetId="0" hidden="1">'Dire Wolf'!$O$23:$O$34</definedName>
    <definedName name="solver_rhs9" localSheetId="0" hidden="1">'Dire Wolf'!$M$23:$M$34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0.000001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15" l="1"/>
  <c r="M24" i="15"/>
  <c r="M25" i="15"/>
  <c r="M26" i="15"/>
  <c r="M27" i="15"/>
  <c r="M28" i="15"/>
  <c r="M29" i="15"/>
  <c r="M30" i="15"/>
  <c r="M31" i="15"/>
  <c r="M32" i="15"/>
  <c r="M33" i="15"/>
  <c r="M34" i="15"/>
  <c r="J36" i="15"/>
  <c r="E9" i="15" s="1"/>
  <c r="I36" i="15"/>
  <c r="E8" i="15" s="1"/>
  <c r="H36" i="15"/>
  <c r="E7" i="15" s="1"/>
  <c r="G36" i="15"/>
  <c r="E3" i="15" s="1"/>
  <c r="F36" i="15"/>
  <c r="E5" i="15" s="1"/>
  <c r="E36" i="15"/>
  <c r="E4" i="15" s="1"/>
  <c r="D23" i="15"/>
  <c r="P23" i="15" s="1"/>
  <c r="K23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M36" i="15" l="1"/>
  <c r="C23" i="15"/>
  <c r="K24" i="15" s="1"/>
  <c r="C24" i="15" s="1"/>
  <c r="K25" i="15" s="1"/>
  <c r="C25" i="15" s="1"/>
  <c r="K26" i="15" s="1"/>
  <c r="C26" i="15" s="1"/>
  <c r="K27" i="15" s="1"/>
  <c r="C27" i="15" s="1"/>
  <c r="K28" i="15" s="1"/>
  <c r="C28" i="15" s="1"/>
  <c r="K29" i="15" s="1"/>
  <c r="C29" i="15" s="1"/>
  <c r="K30" i="15" s="1"/>
  <c r="C30" i="15" s="1"/>
  <c r="K31" i="15" s="1"/>
  <c r="C31" i="15" s="1"/>
  <c r="K32" i="15" s="1"/>
  <c r="C32" i="15" s="1"/>
  <c r="K33" i="15" s="1"/>
  <c r="C33" i="15" s="1"/>
  <c r="K34" i="15" s="1"/>
  <c r="C34" i="15" s="1"/>
  <c r="O23" i="15"/>
  <c r="D24" i="15"/>
  <c r="D25" i="15" l="1"/>
  <c r="O24" i="15"/>
  <c r="P24" i="15"/>
  <c r="C36" i="15"/>
  <c r="E6" i="15" s="1"/>
  <c r="O25" i="15" l="1"/>
  <c r="P25" i="15"/>
  <c r="D26" i="15"/>
  <c r="D27" i="15" l="1"/>
  <c r="O26" i="15"/>
  <c r="P26" i="15"/>
  <c r="D28" i="15" l="1"/>
  <c r="P27" i="15"/>
  <c r="O27" i="15"/>
  <c r="P28" i="15" l="1"/>
  <c r="D29" i="15"/>
  <c r="O28" i="15"/>
  <c r="P29" i="15" l="1"/>
  <c r="O29" i="15"/>
  <c r="D30" i="15"/>
  <c r="D31" i="15" l="1"/>
  <c r="O30" i="15"/>
  <c r="P30" i="15"/>
  <c r="P31" i="15" l="1"/>
  <c r="O31" i="15"/>
  <c r="D32" i="15"/>
  <c r="P32" i="15" l="1"/>
  <c r="O32" i="15"/>
  <c r="D33" i="15"/>
  <c r="P33" i="15" l="1"/>
  <c r="D34" i="15"/>
  <c r="O33" i="15"/>
  <c r="P34" i="15" l="1"/>
  <c r="O34" i="15"/>
  <c r="D36" i="15"/>
  <c r="E2" i="15" s="1"/>
  <c r="C2" i="15" s="1"/>
  <c r="C3" i="15" s="1"/>
  <c r="C5" i="15" l="1"/>
  <c r="C4" i="15"/>
</calcChain>
</file>

<file path=xl/sharedStrings.xml><?xml version="1.0" encoding="utf-8"?>
<sst xmlns="http://schemas.openxmlformats.org/spreadsheetml/2006/main" count="66" uniqueCount="55">
  <si>
    <t>Time Period</t>
  </si>
  <si>
    <t>Workforce</t>
  </si>
  <si>
    <t>Inputs:</t>
  </si>
  <si>
    <t>Cost for hiring and training new worker</t>
  </si>
  <si>
    <t>Cost for laying off an employee</t>
  </si>
  <si>
    <t>Labor hours required per item produced</t>
  </si>
  <si>
    <t>Outsourcing cost ($/item)</t>
  </si>
  <si>
    <t>Regular Labor Cost</t>
  </si>
  <si>
    <t>Overtime Labor cost</t>
  </si>
  <si>
    <t>Cost of Stockouts</t>
  </si>
  <si>
    <t>Cost of Firing</t>
  </si>
  <si>
    <t>Cost of Hiring</t>
  </si>
  <si>
    <t>Cost of Materials</t>
  </si>
  <si>
    <t xml:space="preserve">Regular worker cost ($/month) </t>
  </si>
  <si>
    <t>Overtime (hrs)</t>
  </si>
  <si>
    <t>Cost of stockouts ($/unit/month)</t>
  </si>
  <si>
    <t>Inventory (#)</t>
  </si>
  <si>
    <t>Material cost ($/unit)</t>
  </si>
  <si>
    <t>≥</t>
  </si>
  <si>
    <t>Dire Wolf Industries</t>
  </si>
  <si>
    <t>Total Annual Cost</t>
  </si>
  <si>
    <t>Avg Cost ($/unit)</t>
  </si>
  <si>
    <t>Annual Costs by Category</t>
  </si>
  <si>
    <t>Employees Hired</t>
  </si>
  <si>
    <t>Employees Fired</t>
  </si>
  <si>
    <t>Backlogged (units)</t>
  </si>
  <si>
    <t>Internal Production (units)</t>
  </si>
  <si>
    <t>Outsourced Production (units)</t>
  </si>
  <si>
    <t xml:space="preserve">Available </t>
  </si>
  <si>
    <t>Monthly Demand Forecast  (units)</t>
  </si>
  <si>
    <t>Maximum Production (units)</t>
  </si>
  <si>
    <t>Maximum  Overtime (hours)</t>
  </si>
  <si>
    <t>Overtime cost ($/hour)</t>
  </si>
  <si>
    <t>Inventory holding costs ($/unit/month)</t>
  </si>
  <si>
    <t>Hours worked By employee per month</t>
  </si>
  <si>
    <t>Max overtime (hours/month/employee)</t>
  </si>
  <si>
    <t>Starting inventory</t>
  </si>
  <si>
    <t>Ending inventory (min)</t>
  </si>
  <si>
    <t>Starting backlog</t>
  </si>
  <si>
    <t>Allowable ending backlog (max)</t>
  </si>
  <si>
    <t>Starting workforce</t>
  </si>
  <si>
    <t>Ending workforce (min)</t>
  </si>
  <si>
    <t>Ending workforce (max)</t>
  </si>
  <si>
    <t>Cost of Inventory</t>
  </si>
  <si>
    <t>Cost of Outsourcing</t>
  </si>
  <si>
    <t>Price</t>
  </si>
  <si>
    <t>Total Annual Profit</t>
  </si>
  <si>
    <t>Avg Profit ($/unit)</t>
  </si>
  <si>
    <t>Base Demand</t>
  </si>
  <si>
    <t>Base Price</t>
  </si>
  <si>
    <t>Elasticity</t>
  </si>
  <si>
    <t>Keep this positive since discount is positive</t>
  </si>
  <si>
    <t>Sum</t>
  </si>
  <si>
    <t>T</t>
  </si>
  <si>
    <t>Price Discount (% decrease)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</si>
</sst>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  <numFmt numFmtId="168" formatCode="#,##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6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3" fontId="0" fillId="4" borderId="1" xfId="0" applyNumberFormat="1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right"/>
    </xf>
    <xf numFmtId="164" fontId="0" fillId="2" borderId="1" xfId="0" applyNumberFormat="1" applyFont="1" applyFill="1" applyBorder="1"/>
    <xf numFmtId="166" fontId="0" fillId="2" borderId="0" xfId="0" applyNumberFormat="1" applyFont="1" applyFill="1"/>
    <xf numFmtId="3" fontId="1" fillId="3" borderId="1" xfId="1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textRotation="180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3" fontId="0" fillId="2" borderId="1" xfId="0" applyNumberFormat="1" applyFont="1" applyFill="1" applyBorder="1"/>
    <xf numFmtId="166" fontId="1" fillId="2" borderId="1" xfId="2" applyNumberFormat="1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right"/>
    </xf>
    <xf numFmtId="3" fontId="0" fillId="2" borderId="0" xfId="0" applyNumberFormat="1" applyFont="1" applyFill="1" applyBorder="1"/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166" fontId="1" fillId="2" borderId="1" xfId="2" applyNumberFormat="1" applyFont="1" applyFill="1" applyBorder="1"/>
    <xf numFmtId="3" fontId="0" fillId="3" borderId="1" xfId="0" applyNumberFormat="1" applyFont="1" applyFill="1" applyBorder="1" applyAlignment="1">
      <alignment horizontal="center" vertical="center"/>
    </xf>
    <xf numFmtId="9" fontId="1" fillId="3" borderId="1" xfId="61" applyFont="1" applyFill="1" applyBorder="1" applyAlignment="1">
      <alignment horizontal="center" vertical="center"/>
    </xf>
    <xf numFmtId="166" fontId="0" fillId="2" borderId="1" xfId="0" applyNumberFormat="1" applyFont="1" applyFill="1" applyBorder="1"/>
    <xf numFmtId="164" fontId="1" fillId="2" borderId="1" xfId="2" applyNumberFormat="1" applyFont="1" applyFill="1" applyBorder="1"/>
    <xf numFmtId="0" fontId="0" fillId="2" borderId="1" xfId="0" applyFont="1" applyFill="1" applyBorder="1" applyAlignment="1">
      <alignment horizontal="right"/>
    </xf>
    <xf numFmtId="167" fontId="1" fillId="3" borderId="1" xfId="1" applyNumberFormat="1" applyFont="1" applyFill="1" applyBorder="1"/>
    <xf numFmtId="164" fontId="1" fillId="3" borderId="1" xfId="2" applyNumberFormat="1" applyFont="1" applyFill="1" applyBorder="1"/>
    <xf numFmtId="164" fontId="0" fillId="3" borderId="1" xfId="0" applyNumberFormat="1" applyFont="1" applyFill="1" applyBorder="1"/>
    <xf numFmtId="168" fontId="0" fillId="4" borderId="1" xfId="0" applyNumberFormat="1" applyFont="1" applyFill="1" applyBorder="1" applyAlignment="1">
      <alignment horizontal="center"/>
    </xf>
    <xf numFmtId="168" fontId="0" fillId="4" borderId="1" xfId="0" applyNumberFormat="1" applyFont="1" applyFill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3" fontId="0" fillId="2" borderId="0" xfId="0" applyNumberFormat="1" applyFont="1" applyFill="1"/>
  </cellXfs>
  <cellStyles count="86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  <cellStyle name="Percent" xfId="6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8"/>
  <sheetViews>
    <sheetView tabSelected="1" workbookViewId="0">
      <selection activeCell="C3" sqref="C3"/>
    </sheetView>
  </sheetViews>
  <sheetFormatPr baseColWidth="10" defaultColWidth="11" defaultRowHeight="16"/>
  <cols>
    <col min="1" max="1" width="15.6640625" style="16" customWidth="1"/>
    <col min="2" max="2" width="5.83203125" style="16" customWidth="1"/>
    <col min="3" max="3" width="15" style="16" bestFit="1" customWidth="1"/>
    <col min="4" max="4" width="11" style="16"/>
    <col min="5" max="5" width="14.1640625" style="16" bestFit="1" customWidth="1"/>
    <col min="6" max="7" width="11" style="16"/>
    <col min="8" max="9" width="14" style="16" customWidth="1"/>
    <col min="10" max="10" width="11" style="19"/>
    <col min="11" max="11" width="11.83203125" style="16" customWidth="1"/>
    <col min="12" max="12" width="3.33203125" style="16" customWidth="1"/>
    <col min="13" max="13" width="12.1640625" style="16" customWidth="1"/>
    <col min="14" max="14" width="15.83203125" style="16" customWidth="1"/>
    <col min="15" max="15" width="10.6640625" style="16" customWidth="1"/>
    <col min="16" max="16" width="11" style="16" customWidth="1"/>
    <col min="17" max="17" width="5.5" style="16" customWidth="1"/>
    <col min="18" max="16384" width="11" style="16"/>
  </cols>
  <sheetData>
    <row r="1" spans="1:14" s="2" customFormat="1" ht="32">
      <c r="A1" s="35" t="s">
        <v>19</v>
      </c>
      <c r="B1" s="35"/>
      <c r="C1" s="35"/>
      <c r="E1" s="34" t="s">
        <v>22</v>
      </c>
      <c r="F1" s="34"/>
      <c r="G1" s="34"/>
      <c r="J1" s="17"/>
      <c r="L1" s="21" t="s">
        <v>53</v>
      </c>
      <c r="M1" s="8" t="s">
        <v>48</v>
      </c>
      <c r="N1" s="8" t="s">
        <v>54</v>
      </c>
    </row>
    <row r="2" spans="1:14" s="2" customFormat="1">
      <c r="B2" s="3" t="s">
        <v>20</v>
      </c>
      <c r="C2" s="22">
        <f>SUM(E2:E9)</f>
        <v>2251681.080669323</v>
      </c>
      <c r="E2" s="22">
        <f>C18*D36</f>
        <v>614304</v>
      </c>
      <c r="F2" s="20" t="s">
        <v>7</v>
      </c>
      <c r="G2" s="20"/>
      <c r="I2" s="17"/>
      <c r="J2" s="17"/>
      <c r="L2" s="21">
        <v>1</v>
      </c>
      <c r="M2" s="23">
        <v>11068</v>
      </c>
      <c r="N2" s="24">
        <v>0</v>
      </c>
    </row>
    <row r="3" spans="1:14" s="2" customFormat="1">
      <c r="B3" s="3" t="s">
        <v>46</v>
      </c>
      <c r="C3" s="25">
        <f>SUMPRODUCT(M23:M34,N23:N34)-C2</f>
        <v>1027444.5993306767</v>
      </c>
      <c r="E3" s="22">
        <f>G36*C19</f>
        <v>25757.067335999993</v>
      </c>
      <c r="F3" s="20" t="s">
        <v>8</v>
      </c>
      <c r="G3" s="20"/>
      <c r="I3" s="17"/>
      <c r="J3" s="17"/>
      <c r="L3" s="21">
        <v>2</v>
      </c>
      <c r="M3" s="23">
        <v>10012</v>
      </c>
      <c r="N3" s="24">
        <v>0</v>
      </c>
    </row>
    <row r="4" spans="1:14" s="2" customFormat="1">
      <c r="B4" s="3" t="s">
        <v>21</v>
      </c>
      <c r="C4" s="26">
        <f>C2/M36</f>
        <v>28.615304502202662</v>
      </c>
      <c r="E4" s="22">
        <f>E36*C15</f>
        <v>33575</v>
      </c>
      <c r="F4" s="20" t="s">
        <v>11</v>
      </c>
      <c r="G4" s="20"/>
      <c r="I4" s="17"/>
      <c r="J4" s="17"/>
      <c r="L4" s="21">
        <v>3</v>
      </c>
      <c r="M4" s="23">
        <v>9076</v>
      </c>
      <c r="N4" s="24">
        <v>0</v>
      </c>
    </row>
    <row r="5" spans="1:14" s="2" customFormat="1">
      <c r="B5" s="3" t="s">
        <v>47</v>
      </c>
      <c r="C5" s="4">
        <f>C3/M36</f>
        <v>13.057195497797336</v>
      </c>
      <c r="E5" s="22">
        <f>F36*C16</f>
        <v>67150</v>
      </c>
      <c r="F5" s="20" t="s">
        <v>10</v>
      </c>
      <c r="G5" s="20"/>
      <c r="I5" s="17"/>
      <c r="J5" s="17"/>
      <c r="L5" s="21">
        <v>4</v>
      </c>
      <c r="M5" s="23">
        <v>6932</v>
      </c>
      <c r="N5" s="24">
        <v>0</v>
      </c>
    </row>
    <row r="6" spans="1:14" s="2" customFormat="1">
      <c r="E6" s="22">
        <f>C36*C13</f>
        <v>55685.256666667556</v>
      </c>
      <c r="F6" s="20" t="s">
        <v>43</v>
      </c>
      <c r="G6" s="20"/>
      <c r="I6" s="17"/>
      <c r="J6" s="17"/>
      <c r="L6" s="21">
        <v>5</v>
      </c>
      <c r="M6" s="23">
        <v>4036</v>
      </c>
      <c r="N6" s="24">
        <v>0</v>
      </c>
    </row>
    <row r="7" spans="1:14" s="2" customFormat="1">
      <c r="C7" s="5"/>
      <c r="E7" s="22">
        <f>C14*H36</f>
        <v>7093.9366666674168</v>
      </c>
      <c r="F7" s="20" t="s">
        <v>9</v>
      </c>
      <c r="G7" s="20"/>
      <c r="I7" s="17"/>
      <c r="J7" s="17"/>
      <c r="L7" s="21">
        <v>6</v>
      </c>
      <c r="M7" s="23">
        <v>2092</v>
      </c>
      <c r="N7" s="24">
        <v>0</v>
      </c>
    </row>
    <row r="8" spans="1:14" s="2" customFormat="1">
      <c r="E8" s="22">
        <f>I36*C12</f>
        <v>1057038.1700000095</v>
      </c>
      <c r="F8" s="20" t="s">
        <v>12</v>
      </c>
      <c r="G8" s="20"/>
      <c r="I8" s="17"/>
      <c r="J8" s="17"/>
      <c r="L8" s="21">
        <v>7</v>
      </c>
      <c r="M8" s="23">
        <v>1172</v>
      </c>
      <c r="N8" s="24">
        <v>0</v>
      </c>
    </row>
    <row r="9" spans="1:14" s="2" customFormat="1">
      <c r="E9" s="22">
        <f>J36*C20</f>
        <v>391077.64999997837</v>
      </c>
      <c r="F9" s="20" t="s">
        <v>44</v>
      </c>
      <c r="G9" s="20"/>
      <c r="I9" s="17"/>
      <c r="J9" s="17"/>
      <c r="L9" s="21">
        <v>8</v>
      </c>
      <c r="M9" s="23">
        <v>2932</v>
      </c>
      <c r="N9" s="24">
        <v>0</v>
      </c>
    </row>
    <row r="10" spans="1:14" s="2" customFormat="1">
      <c r="I10" s="17"/>
      <c r="J10" s="17"/>
      <c r="L10" s="21">
        <v>9</v>
      </c>
      <c r="M10" s="23">
        <v>5108</v>
      </c>
      <c r="N10" s="24">
        <v>0</v>
      </c>
    </row>
    <row r="11" spans="1:14" s="2" customFormat="1">
      <c r="B11" s="2" t="s">
        <v>2</v>
      </c>
      <c r="J11" s="17"/>
      <c r="L11" s="21">
        <v>10</v>
      </c>
      <c r="M11" s="23">
        <v>6044</v>
      </c>
      <c r="N11" s="24">
        <v>0</v>
      </c>
    </row>
    <row r="12" spans="1:14" s="2" customFormat="1">
      <c r="C12" s="29">
        <v>15.602499999999999</v>
      </c>
      <c r="D12" s="20" t="s">
        <v>17</v>
      </c>
      <c r="E12" s="20"/>
      <c r="F12" s="20"/>
      <c r="G12" s="6">
        <v>186.83</v>
      </c>
      <c r="H12" s="20" t="s">
        <v>34</v>
      </c>
      <c r="I12" s="20"/>
      <c r="J12" s="21"/>
      <c r="L12" s="21">
        <v>11</v>
      </c>
      <c r="M12" s="23">
        <v>7948</v>
      </c>
      <c r="N12" s="24">
        <v>0</v>
      </c>
    </row>
    <row r="13" spans="1:14" s="2" customFormat="1">
      <c r="C13" s="29">
        <v>3.3574999999999999</v>
      </c>
      <c r="D13" s="20" t="s">
        <v>33</v>
      </c>
      <c r="E13" s="20"/>
      <c r="F13" s="20"/>
      <c r="G13" s="6">
        <v>13.09</v>
      </c>
      <c r="H13" s="20" t="s">
        <v>35</v>
      </c>
      <c r="I13" s="20"/>
      <c r="J13" s="21"/>
      <c r="L13" s="21">
        <v>12</v>
      </c>
      <c r="M13" s="23">
        <v>12268</v>
      </c>
      <c r="N13" s="24">
        <v>0</v>
      </c>
    </row>
    <row r="14" spans="1:14" s="2" customFormat="1">
      <c r="C14" s="29">
        <v>6.1224999999999996</v>
      </c>
      <c r="D14" s="20" t="s">
        <v>15</v>
      </c>
      <c r="E14" s="20"/>
      <c r="F14" s="20"/>
      <c r="G14" s="6">
        <v>2000</v>
      </c>
      <c r="H14" s="20" t="s">
        <v>36</v>
      </c>
      <c r="I14" s="20"/>
      <c r="J14" s="21"/>
    </row>
    <row r="15" spans="1:14" s="2" customFormat="1">
      <c r="C15" s="29">
        <v>1975</v>
      </c>
      <c r="D15" s="20" t="s">
        <v>3</v>
      </c>
      <c r="E15" s="20"/>
      <c r="F15" s="20"/>
      <c r="G15" s="6">
        <v>2000</v>
      </c>
      <c r="H15" s="20" t="s">
        <v>37</v>
      </c>
      <c r="I15" s="20"/>
      <c r="J15" s="21"/>
      <c r="K15" s="20"/>
      <c r="L15" s="27" t="s">
        <v>49</v>
      </c>
      <c r="M15" s="29">
        <v>41.672499999999999</v>
      </c>
    </row>
    <row r="16" spans="1:14" s="2" customFormat="1">
      <c r="C16" s="29">
        <v>3950</v>
      </c>
      <c r="D16" s="20" t="s">
        <v>4</v>
      </c>
      <c r="E16" s="20"/>
      <c r="F16" s="20"/>
      <c r="G16" s="6">
        <v>0</v>
      </c>
      <c r="H16" s="20" t="s">
        <v>38</v>
      </c>
      <c r="I16" s="20"/>
      <c r="J16" s="21"/>
      <c r="K16" s="20"/>
      <c r="L16" s="27" t="s">
        <v>50</v>
      </c>
      <c r="M16" s="28">
        <v>5</v>
      </c>
      <c r="N16" s="2" t="s">
        <v>51</v>
      </c>
    </row>
    <row r="17" spans="1:16" s="2" customFormat="1">
      <c r="A17" s="36"/>
      <c r="C17" s="30">
        <v>0.89249999999999996</v>
      </c>
      <c r="D17" s="20" t="s">
        <v>5</v>
      </c>
      <c r="E17" s="20"/>
      <c r="F17" s="20"/>
      <c r="G17" s="6">
        <v>0</v>
      </c>
      <c r="H17" s="20" t="s">
        <v>39</v>
      </c>
      <c r="I17" s="20"/>
      <c r="J17" s="21"/>
    </row>
    <row r="18" spans="1:16" s="2" customFormat="1">
      <c r="C18" s="29">
        <v>1896</v>
      </c>
      <c r="D18" s="20" t="s">
        <v>13</v>
      </c>
      <c r="E18" s="20"/>
      <c r="F18" s="20"/>
      <c r="G18" s="6">
        <v>24</v>
      </c>
      <c r="H18" s="20" t="s">
        <v>40</v>
      </c>
      <c r="I18" s="20"/>
      <c r="J18" s="21"/>
    </row>
    <row r="19" spans="1:16" s="2" customFormat="1">
      <c r="C19" s="29">
        <v>12.6134</v>
      </c>
      <c r="D19" s="20" t="s">
        <v>32</v>
      </c>
      <c r="E19" s="20"/>
      <c r="F19" s="20"/>
      <c r="G19" s="6">
        <v>24</v>
      </c>
      <c r="H19" s="20" t="s">
        <v>41</v>
      </c>
      <c r="I19" s="20"/>
      <c r="J19" s="21"/>
    </row>
    <row r="20" spans="1:16" s="2" customFormat="1">
      <c r="C20" s="29">
        <v>35.747500000000002</v>
      </c>
      <c r="D20" s="20" t="s">
        <v>6</v>
      </c>
      <c r="E20" s="20"/>
      <c r="F20" s="20"/>
      <c r="G20" s="6">
        <v>24</v>
      </c>
      <c r="H20" s="20" t="s">
        <v>42</v>
      </c>
      <c r="I20" s="20"/>
      <c r="J20" s="21"/>
    </row>
    <row r="21" spans="1:16" s="2" customFormat="1">
      <c r="J21" s="17"/>
    </row>
    <row r="22" spans="1:16" s="9" customFormat="1" ht="65">
      <c r="B22" s="7" t="s">
        <v>0</v>
      </c>
      <c r="C22" s="8" t="s">
        <v>16</v>
      </c>
      <c r="D22" s="8" t="s">
        <v>1</v>
      </c>
      <c r="E22" s="8" t="s">
        <v>23</v>
      </c>
      <c r="F22" s="8" t="s">
        <v>24</v>
      </c>
      <c r="G22" s="8" t="s">
        <v>14</v>
      </c>
      <c r="H22" s="8" t="s">
        <v>25</v>
      </c>
      <c r="I22" s="8" t="s">
        <v>26</v>
      </c>
      <c r="J22" s="8" t="s">
        <v>27</v>
      </c>
      <c r="K22" s="8" t="s">
        <v>28</v>
      </c>
      <c r="L22" s="8"/>
      <c r="M22" s="8" t="s">
        <v>29</v>
      </c>
      <c r="N22" s="8" t="s">
        <v>45</v>
      </c>
      <c r="O22" s="8" t="s">
        <v>30</v>
      </c>
      <c r="P22" s="8" t="s">
        <v>31</v>
      </c>
    </row>
    <row r="23" spans="1:16" s="2" customFormat="1">
      <c r="A23" s="2">
        <v>4000</v>
      </c>
      <c r="B23" s="10">
        <v>1</v>
      </c>
      <c r="C23" s="11">
        <f>K23-M23</f>
        <v>0</v>
      </c>
      <c r="D23" s="11">
        <f>G18+E23-F23</f>
        <v>37</v>
      </c>
      <c r="E23" s="1">
        <v>13</v>
      </c>
      <c r="F23" s="1">
        <v>0</v>
      </c>
      <c r="G23" s="31">
        <v>366.52</v>
      </c>
      <c r="H23" s="33">
        <v>0</v>
      </c>
      <c r="I23" s="31">
        <v>8156.0000000001137</v>
      </c>
      <c r="J23" s="32">
        <v>911.999999999887</v>
      </c>
      <c r="K23" s="12">
        <f>G14+I23+J23+H23-G16</f>
        <v>11068</v>
      </c>
      <c r="L23" s="12" t="s">
        <v>18</v>
      </c>
      <c r="M23" s="12">
        <f>INT(M2*(1+$M$16*N2))</f>
        <v>11068</v>
      </c>
      <c r="N23" s="13">
        <f t="shared" ref="N23:N34" si="0">$M$15*(1-N2)</f>
        <v>41.672499999999999</v>
      </c>
      <c r="O23" s="11">
        <f t="shared" ref="O23:O34" si="1">($G$12*D23+G23)/$C$17</f>
        <v>8156</v>
      </c>
      <c r="P23" s="11">
        <f>D23*$G$13</f>
        <v>484.33</v>
      </c>
    </row>
    <row r="24" spans="1:16" s="2" customFormat="1">
      <c r="A24" s="2">
        <v>4000</v>
      </c>
      <c r="B24" s="10">
        <v>2</v>
      </c>
      <c r="C24" s="11">
        <f t="shared" ref="C24:C34" si="2">K24-M24</f>
        <v>0</v>
      </c>
      <c r="D24" s="11">
        <f t="shared" ref="D24:D34" si="3">D23+E24-F24</f>
        <v>37</v>
      </c>
      <c r="E24" s="1">
        <v>0</v>
      </c>
      <c r="F24" s="1">
        <v>0</v>
      </c>
      <c r="G24" s="31">
        <v>366.52</v>
      </c>
      <c r="H24" s="33">
        <v>44.000000000118149</v>
      </c>
      <c r="I24" s="31">
        <v>8156.0000000001137</v>
      </c>
      <c r="J24" s="32">
        <v>1811.9999999997708</v>
      </c>
      <c r="K24" s="12">
        <f t="shared" ref="K24:K34" si="4">C23+I24+J24+H24-H23</f>
        <v>10012.000000000002</v>
      </c>
      <c r="L24" s="12" t="s">
        <v>18</v>
      </c>
      <c r="M24" s="12">
        <f t="shared" ref="M24:M34" si="5">INT(M3*(1+$M$16*N3))</f>
        <v>10012</v>
      </c>
      <c r="N24" s="13">
        <f t="shared" si="0"/>
        <v>41.672499999999999</v>
      </c>
      <c r="O24" s="11">
        <f t="shared" si="1"/>
        <v>8156</v>
      </c>
      <c r="P24" s="11">
        <f t="shared" ref="P24:P34" si="6">D24*$G$13</f>
        <v>484.33</v>
      </c>
    </row>
    <row r="25" spans="1:16" s="2" customFormat="1">
      <c r="A25" s="2">
        <v>4000</v>
      </c>
      <c r="B25" s="10">
        <v>3</v>
      </c>
      <c r="C25" s="11">
        <f t="shared" si="2"/>
        <v>0</v>
      </c>
      <c r="D25" s="11">
        <f t="shared" si="3"/>
        <v>37</v>
      </c>
      <c r="E25" s="1">
        <v>0</v>
      </c>
      <c r="F25" s="1">
        <v>0</v>
      </c>
      <c r="G25" s="31">
        <v>366.52</v>
      </c>
      <c r="H25" s="33">
        <v>964.00000000000637</v>
      </c>
      <c r="I25" s="31">
        <v>8156.0000000001137</v>
      </c>
      <c r="J25" s="32">
        <v>0</v>
      </c>
      <c r="K25" s="12">
        <f t="shared" si="4"/>
        <v>9076.0000000000018</v>
      </c>
      <c r="L25" s="12" t="s">
        <v>18</v>
      </c>
      <c r="M25" s="12">
        <f t="shared" si="5"/>
        <v>9076</v>
      </c>
      <c r="N25" s="13">
        <f t="shared" si="0"/>
        <v>41.672499999999999</v>
      </c>
      <c r="O25" s="11">
        <f t="shared" si="1"/>
        <v>8156</v>
      </c>
      <c r="P25" s="11">
        <f t="shared" si="6"/>
        <v>484.33</v>
      </c>
    </row>
    <row r="26" spans="1:16" s="2" customFormat="1">
      <c r="A26" s="2">
        <v>4000</v>
      </c>
      <c r="B26" s="10">
        <v>4</v>
      </c>
      <c r="C26" s="11">
        <f t="shared" si="2"/>
        <v>0</v>
      </c>
      <c r="D26" s="11">
        <f t="shared" si="3"/>
        <v>37</v>
      </c>
      <c r="E26" s="1">
        <v>0</v>
      </c>
      <c r="F26" s="1">
        <v>0</v>
      </c>
      <c r="G26" s="31">
        <v>0</v>
      </c>
      <c r="H26" s="33">
        <v>150.66666666666478</v>
      </c>
      <c r="I26" s="31">
        <v>7745.3333333333439</v>
      </c>
      <c r="J26" s="32">
        <v>0</v>
      </c>
      <c r="K26" s="12">
        <f t="shared" si="4"/>
        <v>6932.0000000000027</v>
      </c>
      <c r="L26" s="12" t="s">
        <v>18</v>
      </c>
      <c r="M26" s="12">
        <f t="shared" si="5"/>
        <v>6932</v>
      </c>
      <c r="N26" s="13">
        <f t="shared" si="0"/>
        <v>41.672499999999999</v>
      </c>
      <c r="O26" s="11">
        <f t="shared" si="1"/>
        <v>7745.3333333333339</v>
      </c>
      <c r="P26" s="11">
        <f t="shared" si="6"/>
        <v>484.33</v>
      </c>
    </row>
    <row r="27" spans="1:16" s="2" customFormat="1">
      <c r="A27" s="2">
        <v>4000</v>
      </c>
      <c r="B27" s="10">
        <v>5</v>
      </c>
      <c r="C27" s="11">
        <f t="shared" si="2"/>
        <v>0</v>
      </c>
      <c r="D27" s="11">
        <f t="shared" si="3"/>
        <v>20</v>
      </c>
      <c r="E27" s="1">
        <v>0</v>
      </c>
      <c r="F27" s="1">
        <v>17</v>
      </c>
      <c r="G27" s="31">
        <v>0</v>
      </c>
      <c r="H27" s="33">
        <v>0</v>
      </c>
      <c r="I27" s="31">
        <v>4186.6666666666642</v>
      </c>
      <c r="J27" s="32">
        <v>0</v>
      </c>
      <c r="K27" s="12">
        <f t="shared" si="4"/>
        <v>4035.9999999999995</v>
      </c>
      <c r="L27" s="12" t="s">
        <v>18</v>
      </c>
      <c r="M27" s="12">
        <f t="shared" si="5"/>
        <v>4036</v>
      </c>
      <c r="N27" s="13">
        <f t="shared" si="0"/>
        <v>41.672499999999999</v>
      </c>
      <c r="O27" s="11">
        <f t="shared" si="1"/>
        <v>4186.666666666667</v>
      </c>
      <c r="P27" s="11">
        <f t="shared" si="6"/>
        <v>261.8</v>
      </c>
    </row>
    <row r="28" spans="1:16" s="2" customFormat="1">
      <c r="A28" s="2">
        <v>4000</v>
      </c>
      <c r="B28" s="10">
        <v>6</v>
      </c>
      <c r="C28" s="11">
        <f t="shared" si="2"/>
        <v>0</v>
      </c>
      <c r="D28" s="11">
        <f t="shared" si="3"/>
        <v>20</v>
      </c>
      <c r="E28" s="1">
        <v>0</v>
      </c>
      <c r="F28" s="1">
        <v>0</v>
      </c>
      <c r="G28" s="31">
        <v>0</v>
      </c>
      <c r="H28" s="33">
        <v>0</v>
      </c>
      <c r="I28" s="31">
        <v>2091.9999999999991</v>
      </c>
      <c r="J28" s="32">
        <v>0</v>
      </c>
      <c r="K28" s="12">
        <f t="shared" si="4"/>
        <v>2091.9999999999991</v>
      </c>
      <c r="L28" s="12" t="s">
        <v>18</v>
      </c>
      <c r="M28" s="12">
        <f t="shared" si="5"/>
        <v>2092</v>
      </c>
      <c r="N28" s="13">
        <f t="shared" si="0"/>
        <v>41.672499999999999</v>
      </c>
      <c r="O28" s="11">
        <f t="shared" si="1"/>
        <v>4186.666666666667</v>
      </c>
      <c r="P28" s="11">
        <f t="shared" si="6"/>
        <v>261.8</v>
      </c>
    </row>
    <row r="29" spans="1:16" s="2" customFormat="1">
      <c r="A29" s="2">
        <v>4000</v>
      </c>
      <c r="B29" s="10">
        <v>7</v>
      </c>
      <c r="C29" s="11">
        <f t="shared" si="2"/>
        <v>2745.3333333333358</v>
      </c>
      <c r="D29" s="11">
        <f t="shared" si="3"/>
        <v>20</v>
      </c>
      <c r="E29" s="1">
        <v>0</v>
      </c>
      <c r="F29" s="1">
        <v>0</v>
      </c>
      <c r="G29" s="31">
        <v>0</v>
      </c>
      <c r="H29" s="33">
        <v>0</v>
      </c>
      <c r="I29" s="31">
        <v>3917.3333333333358</v>
      </c>
      <c r="J29" s="32">
        <v>0</v>
      </c>
      <c r="K29" s="12">
        <f t="shared" si="4"/>
        <v>3917.3333333333358</v>
      </c>
      <c r="L29" s="12" t="s">
        <v>18</v>
      </c>
      <c r="M29" s="12">
        <f t="shared" si="5"/>
        <v>1172</v>
      </c>
      <c r="N29" s="13">
        <f t="shared" si="0"/>
        <v>41.672499999999999</v>
      </c>
      <c r="O29" s="11">
        <f t="shared" si="1"/>
        <v>4186.666666666667</v>
      </c>
      <c r="P29" s="11">
        <f t="shared" si="6"/>
        <v>261.8</v>
      </c>
    </row>
    <row r="30" spans="1:16" s="2" customFormat="1">
      <c r="A30" s="2">
        <v>4000</v>
      </c>
      <c r="B30" s="10">
        <v>8</v>
      </c>
      <c r="C30" s="11">
        <f t="shared" si="2"/>
        <v>4000</v>
      </c>
      <c r="D30" s="11">
        <f t="shared" si="3"/>
        <v>20</v>
      </c>
      <c r="E30" s="1">
        <v>0</v>
      </c>
      <c r="F30" s="1">
        <v>0</v>
      </c>
      <c r="G30" s="31">
        <v>0</v>
      </c>
      <c r="H30" s="33">
        <v>0</v>
      </c>
      <c r="I30" s="31">
        <v>4186.6666666666642</v>
      </c>
      <c r="J30" s="32">
        <v>0</v>
      </c>
      <c r="K30" s="12">
        <f t="shared" si="4"/>
        <v>6932</v>
      </c>
      <c r="L30" s="12" t="s">
        <v>18</v>
      </c>
      <c r="M30" s="12">
        <f t="shared" si="5"/>
        <v>2932</v>
      </c>
      <c r="N30" s="13">
        <f t="shared" si="0"/>
        <v>41.672499999999999</v>
      </c>
      <c r="O30" s="11">
        <f t="shared" si="1"/>
        <v>4186.666666666667</v>
      </c>
      <c r="P30" s="11">
        <f t="shared" si="6"/>
        <v>261.8</v>
      </c>
    </row>
    <row r="31" spans="1:16" s="2" customFormat="1">
      <c r="A31" s="2">
        <v>4000</v>
      </c>
      <c r="B31" s="10">
        <v>9</v>
      </c>
      <c r="C31" s="11">
        <f t="shared" si="2"/>
        <v>3916</v>
      </c>
      <c r="D31" s="11">
        <f t="shared" si="3"/>
        <v>24</v>
      </c>
      <c r="E31" s="1">
        <v>4</v>
      </c>
      <c r="F31" s="1">
        <v>0</v>
      </c>
      <c r="G31" s="31">
        <v>0</v>
      </c>
      <c r="H31" s="33">
        <v>0</v>
      </c>
      <c r="I31" s="31">
        <v>5024</v>
      </c>
      <c r="J31" s="32">
        <v>0</v>
      </c>
      <c r="K31" s="12">
        <f t="shared" si="4"/>
        <v>9024</v>
      </c>
      <c r="L31" s="12" t="s">
        <v>18</v>
      </c>
      <c r="M31" s="12">
        <f t="shared" si="5"/>
        <v>5108</v>
      </c>
      <c r="N31" s="13">
        <f t="shared" si="0"/>
        <v>41.672499999999999</v>
      </c>
      <c r="O31" s="11">
        <f t="shared" si="1"/>
        <v>5024</v>
      </c>
      <c r="P31" s="11">
        <f t="shared" si="6"/>
        <v>314.15999999999997</v>
      </c>
    </row>
    <row r="32" spans="1:16" s="2" customFormat="1">
      <c r="A32" s="2">
        <v>4000</v>
      </c>
      <c r="B32" s="10">
        <v>10</v>
      </c>
      <c r="C32" s="11">
        <f t="shared" si="2"/>
        <v>3248.0000000000873</v>
      </c>
      <c r="D32" s="11">
        <f t="shared" si="3"/>
        <v>24</v>
      </c>
      <c r="E32" s="1">
        <v>0</v>
      </c>
      <c r="F32" s="1">
        <v>0</v>
      </c>
      <c r="G32" s="31">
        <v>314.15999999999997</v>
      </c>
      <c r="H32" s="33">
        <v>0</v>
      </c>
      <c r="I32" s="31">
        <v>5376.0000000000882</v>
      </c>
      <c r="J32" s="32">
        <v>0</v>
      </c>
      <c r="K32" s="12">
        <f t="shared" si="4"/>
        <v>9292.0000000000873</v>
      </c>
      <c r="L32" s="12" t="s">
        <v>18</v>
      </c>
      <c r="M32" s="12">
        <f t="shared" si="5"/>
        <v>6044</v>
      </c>
      <c r="N32" s="13">
        <f t="shared" si="0"/>
        <v>41.672499999999999</v>
      </c>
      <c r="O32" s="11">
        <f t="shared" si="1"/>
        <v>5376</v>
      </c>
      <c r="P32" s="11">
        <f t="shared" si="6"/>
        <v>314.15999999999997</v>
      </c>
    </row>
    <row r="33" spans="1:16" s="2" customFormat="1">
      <c r="A33" s="2">
        <v>4000</v>
      </c>
      <c r="B33" s="10">
        <v>11</v>
      </c>
      <c r="C33" s="11">
        <f t="shared" si="2"/>
        <v>676.00000000017462</v>
      </c>
      <c r="D33" s="11">
        <f t="shared" si="3"/>
        <v>24</v>
      </c>
      <c r="E33" s="1">
        <v>0</v>
      </c>
      <c r="F33" s="1">
        <v>0</v>
      </c>
      <c r="G33" s="31">
        <v>314.15999999999997</v>
      </c>
      <c r="H33" s="33">
        <v>0</v>
      </c>
      <c r="I33" s="31">
        <v>5376.0000000000882</v>
      </c>
      <c r="J33" s="32">
        <v>0</v>
      </c>
      <c r="K33" s="12">
        <f t="shared" si="4"/>
        <v>8624.0000000001746</v>
      </c>
      <c r="L33" s="12" t="s">
        <v>18</v>
      </c>
      <c r="M33" s="12">
        <f t="shared" si="5"/>
        <v>7948</v>
      </c>
      <c r="N33" s="13">
        <f t="shared" si="0"/>
        <v>41.672499999999999</v>
      </c>
      <c r="O33" s="11">
        <f t="shared" si="1"/>
        <v>5376</v>
      </c>
      <c r="P33" s="11">
        <f t="shared" si="6"/>
        <v>314.15999999999997</v>
      </c>
    </row>
    <row r="34" spans="1:16" s="2" customFormat="1">
      <c r="A34" s="2">
        <v>4000</v>
      </c>
      <c r="B34" s="10">
        <v>12</v>
      </c>
      <c r="C34" s="11">
        <f t="shared" si="2"/>
        <v>2000</v>
      </c>
      <c r="D34" s="11">
        <f t="shared" si="3"/>
        <v>24</v>
      </c>
      <c r="E34" s="1">
        <v>0</v>
      </c>
      <c r="F34" s="1">
        <v>0</v>
      </c>
      <c r="G34" s="31">
        <v>314.15999999999997</v>
      </c>
      <c r="H34" s="33">
        <v>0</v>
      </c>
      <c r="I34" s="31">
        <v>5376.0000000000882</v>
      </c>
      <c r="J34" s="32">
        <v>8215.9999999997362</v>
      </c>
      <c r="K34" s="12">
        <f t="shared" si="4"/>
        <v>14268</v>
      </c>
      <c r="L34" s="12" t="s">
        <v>18</v>
      </c>
      <c r="M34" s="12">
        <f t="shared" si="5"/>
        <v>12268</v>
      </c>
      <c r="N34" s="13">
        <f t="shared" si="0"/>
        <v>41.672499999999999</v>
      </c>
      <c r="O34" s="11">
        <f t="shared" si="1"/>
        <v>5376</v>
      </c>
      <c r="P34" s="11">
        <f t="shared" si="6"/>
        <v>314.15999999999997</v>
      </c>
    </row>
    <row r="35" spans="1:16" s="2" customFormat="1">
      <c r="J35" s="17"/>
    </row>
    <row r="36" spans="1:16" s="2" customFormat="1">
      <c r="B36" s="14" t="s">
        <v>52</v>
      </c>
      <c r="C36" s="12">
        <f>SUM(C23:C34)</f>
        <v>16585.333333333598</v>
      </c>
      <c r="D36" s="12">
        <f t="shared" ref="D36:M36" si="7">SUM(D23:D34)</f>
        <v>324</v>
      </c>
      <c r="E36" s="12">
        <f t="shared" si="7"/>
        <v>17</v>
      </c>
      <c r="F36" s="12">
        <f t="shared" si="7"/>
        <v>17</v>
      </c>
      <c r="G36" s="12">
        <f t="shared" si="7"/>
        <v>2042.0399999999995</v>
      </c>
      <c r="H36" s="12">
        <f t="shared" si="7"/>
        <v>1158.6666666667893</v>
      </c>
      <c r="I36" s="12">
        <f t="shared" si="7"/>
        <v>67748.000000000611</v>
      </c>
      <c r="J36" s="18">
        <f t="shared" si="7"/>
        <v>10939.999999999394</v>
      </c>
      <c r="K36" s="12"/>
      <c r="L36" s="12"/>
      <c r="M36" s="12">
        <f t="shared" si="7"/>
        <v>78688</v>
      </c>
      <c r="N36" s="15"/>
    </row>
    <row r="37" spans="1:16" s="2" customFormat="1">
      <c r="J37" s="17"/>
    </row>
    <row r="38" spans="1:16" s="2" customFormat="1">
      <c r="J38" s="17"/>
    </row>
    <row r="39" spans="1:16" s="2" customFormat="1">
      <c r="J39" s="17"/>
    </row>
    <row r="40" spans="1:16" s="2" customFormat="1">
      <c r="J40" s="17"/>
    </row>
    <row r="41" spans="1:16" s="2" customFormat="1">
      <c r="J41" s="17"/>
    </row>
    <row r="42" spans="1:16" s="2" customFormat="1">
      <c r="J42" s="17"/>
      <c r="K42" s="36"/>
    </row>
    <row r="43" spans="1:16" s="2" customFormat="1">
      <c r="J43" s="17"/>
    </row>
    <row r="44" spans="1:16" s="2" customFormat="1">
      <c r="J44" s="17"/>
    </row>
    <row r="45" spans="1:16" s="2" customFormat="1">
      <c r="J45" s="17"/>
    </row>
    <row r="46" spans="1:16" s="2" customFormat="1">
      <c r="J46" s="17"/>
    </row>
    <row r="47" spans="1:16" s="2" customFormat="1">
      <c r="J47" s="17"/>
    </row>
    <row r="48" spans="1:16" s="2" customFormat="1">
      <c r="J48" s="17"/>
    </row>
    <row r="49" spans="10:10" s="2" customFormat="1">
      <c r="J49" s="17"/>
    </row>
    <row r="50" spans="10:10" s="2" customFormat="1">
      <c r="J50" s="17"/>
    </row>
    <row r="51" spans="10:10" s="2" customFormat="1">
      <c r="J51" s="17"/>
    </row>
    <row r="52" spans="10:10" s="2" customFormat="1">
      <c r="J52" s="17"/>
    </row>
    <row r="53" spans="10:10" s="2" customFormat="1">
      <c r="J53" s="17"/>
    </row>
    <row r="54" spans="10:10" s="2" customFormat="1">
      <c r="J54" s="17"/>
    </row>
    <row r="55" spans="10:10" s="2" customFormat="1">
      <c r="J55" s="17"/>
    </row>
    <row r="56" spans="10:10" s="2" customFormat="1">
      <c r="J56" s="17"/>
    </row>
    <row r="57" spans="10:10" s="2" customFormat="1">
      <c r="J57" s="17"/>
    </row>
    <row r="58" spans="10:10" s="2" customFormat="1">
      <c r="J58" s="17"/>
    </row>
    <row r="59" spans="10:10" s="2" customFormat="1">
      <c r="J59" s="17"/>
    </row>
    <row r="60" spans="10:10" s="2" customFormat="1">
      <c r="J60" s="17"/>
    </row>
    <row r="61" spans="10:10" s="2" customFormat="1">
      <c r="J61" s="17"/>
    </row>
    <row r="62" spans="10:10" s="2" customFormat="1">
      <c r="J62" s="17"/>
    </row>
    <row r="63" spans="10:10" s="2" customFormat="1">
      <c r="J63" s="17"/>
    </row>
    <row r="64" spans="10:10" s="2" customFormat="1">
      <c r="J64" s="17"/>
    </row>
    <row r="65" spans="10:10" s="2" customFormat="1">
      <c r="J65" s="17"/>
    </row>
    <row r="66" spans="10:10" s="2" customFormat="1">
      <c r="J66" s="17"/>
    </row>
    <row r="67" spans="10:10" s="2" customFormat="1">
      <c r="J67" s="17"/>
    </row>
    <row r="68" spans="10:10" s="2" customFormat="1">
      <c r="J68" s="17"/>
    </row>
    <row r="69" spans="10:10" s="2" customFormat="1">
      <c r="J69" s="17"/>
    </row>
    <row r="70" spans="10:10" s="2" customFormat="1">
      <c r="J70" s="17"/>
    </row>
    <row r="71" spans="10:10" s="2" customFormat="1">
      <c r="J71" s="17"/>
    </row>
    <row r="72" spans="10:10" s="2" customFormat="1">
      <c r="J72" s="17"/>
    </row>
    <row r="73" spans="10:10" s="2" customFormat="1">
      <c r="J73" s="17"/>
    </row>
    <row r="74" spans="10:10" s="2" customFormat="1">
      <c r="J74" s="17"/>
    </row>
    <row r="75" spans="10:10" s="2" customFormat="1">
      <c r="J75" s="17"/>
    </row>
    <row r="76" spans="10:10" s="2" customFormat="1">
      <c r="J76" s="17"/>
    </row>
    <row r="77" spans="10:10" s="2" customFormat="1">
      <c r="J77" s="17"/>
    </row>
    <row r="78" spans="10:10" s="2" customFormat="1">
      <c r="J78" s="17"/>
    </row>
    <row r="79" spans="10:10" s="2" customFormat="1">
      <c r="J79" s="17"/>
    </row>
    <row r="80" spans="10:10" s="2" customFormat="1">
      <c r="J80" s="17"/>
    </row>
    <row r="81" spans="10:10" s="2" customFormat="1">
      <c r="J81" s="17"/>
    </row>
    <row r="82" spans="10:10" s="2" customFormat="1">
      <c r="J82" s="17"/>
    </row>
    <row r="83" spans="10:10" s="2" customFormat="1">
      <c r="J83" s="17"/>
    </row>
    <row r="84" spans="10:10" s="2" customFormat="1">
      <c r="J84" s="17"/>
    </row>
    <row r="85" spans="10:10" s="2" customFormat="1">
      <c r="J85" s="17"/>
    </row>
    <row r="86" spans="10:10" s="2" customFormat="1">
      <c r="J86" s="17"/>
    </row>
    <row r="87" spans="10:10" s="2" customFormat="1">
      <c r="J87" s="17"/>
    </row>
    <row r="88" spans="10:10" s="2" customFormat="1">
      <c r="J88" s="17"/>
    </row>
    <row r="89" spans="10:10" s="2" customFormat="1">
      <c r="J89" s="17"/>
    </row>
    <row r="90" spans="10:10" s="2" customFormat="1">
      <c r="J90" s="17"/>
    </row>
    <row r="91" spans="10:10" s="2" customFormat="1">
      <c r="J91" s="17"/>
    </row>
    <row r="92" spans="10:10" s="2" customFormat="1">
      <c r="J92" s="17"/>
    </row>
    <row r="93" spans="10:10" s="2" customFormat="1">
      <c r="J93" s="17"/>
    </row>
    <row r="94" spans="10:10" s="2" customFormat="1">
      <c r="J94" s="17"/>
    </row>
    <row r="95" spans="10:10" s="2" customFormat="1">
      <c r="J95" s="17"/>
    </row>
    <row r="96" spans="10:10" s="2" customFormat="1">
      <c r="J96" s="17"/>
    </row>
    <row r="97" spans="10:10" s="2" customFormat="1">
      <c r="J97" s="17"/>
    </row>
    <row r="98" spans="10:10" s="2" customFormat="1">
      <c r="J98" s="17"/>
    </row>
    <row r="99" spans="10:10" s="2" customFormat="1">
      <c r="J99" s="17"/>
    </row>
    <row r="100" spans="10:10" s="2" customFormat="1">
      <c r="J100" s="17"/>
    </row>
    <row r="101" spans="10:10" s="2" customFormat="1">
      <c r="J101" s="17"/>
    </row>
    <row r="102" spans="10:10" s="2" customFormat="1">
      <c r="J102" s="17"/>
    </row>
    <row r="103" spans="10:10" s="2" customFormat="1">
      <c r="J103" s="17"/>
    </row>
    <row r="104" spans="10:10" s="2" customFormat="1">
      <c r="J104" s="17"/>
    </row>
    <row r="105" spans="10:10" s="2" customFormat="1">
      <c r="J105" s="17"/>
    </row>
    <row r="106" spans="10:10" s="2" customFormat="1">
      <c r="J106" s="17"/>
    </row>
    <row r="107" spans="10:10" s="2" customFormat="1">
      <c r="J107" s="17"/>
    </row>
    <row r="108" spans="10:10" s="2" customFormat="1">
      <c r="J108" s="17"/>
    </row>
  </sheetData>
  <mergeCells count="2">
    <mergeCell ref="E1:G1"/>
    <mergeCell ref="A1:C1"/>
  </mergeCells>
  <pageMargins left="0.75" right="0.75" top="1" bottom="1" header="0.5" footer="0.5"/>
  <pageSetup scale="3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 Wolf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Yue Yang</cp:lastModifiedBy>
  <dcterms:created xsi:type="dcterms:W3CDTF">2015-11-15T17:11:44Z</dcterms:created>
  <dcterms:modified xsi:type="dcterms:W3CDTF">2019-05-22T06:42:29Z</dcterms:modified>
</cp:coreProperties>
</file>