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ergio/Dropbox (MIT)/MM_SCx_Staff/SC2x/Course Materials/Excel &amp; SAS Files/Week 4 - Sales &amp; Operations Planning and Distribution Strategies/Lesson 1 - Aggregate Planning and Sales &amp; Operations Planning/"/>
    </mc:Choice>
  </mc:AlternateContent>
  <bookViews>
    <workbookView xWindow="0" yWindow="460" windowWidth="36320" windowHeight="22500" tabRatio="500"/>
  </bookViews>
  <sheets>
    <sheet name="BASE_AllOutsource" sheetId="3" r:id="rId1"/>
    <sheet name="Dire Wolf I" sheetId="2" r:id="rId2"/>
    <sheet name="Dire Wolf 2 PriceOnly" sheetId="8" r:id="rId3"/>
    <sheet name="Dire Wolf 2 Elasticity" sheetId="10" r:id="rId4"/>
  </sheets>
  <externalReferences>
    <externalReference r:id="rId5"/>
  </externalReferences>
  <definedNames>
    <definedName name="solver_adj" localSheetId="0" hidden="1">BASE_AllOutsource!$E$23:$J$34</definedName>
    <definedName name="solver_adj" localSheetId="3" hidden="1">'Dire Wolf 2 Elasticity'!$E$23:$J$34</definedName>
    <definedName name="solver_adj" localSheetId="2" hidden="1">'Dire Wolf 2 PriceOnly'!$E$23:$J$34</definedName>
    <definedName name="solver_adj" localSheetId="1" hidden="1">'Dire Wolf I'!$E$23:$J$34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eng" localSheetId="0" hidden="1">2</definedName>
    <definedName name="solver_eng" localSheetId="3" hidden="1">2</definedName>
    <definedName name="solver_eng" localSheetId="2" hidden="1">2</definedName>
    <definedName name="solver_eng" localSheetId="1" hidden="1">2</definedName>
    <definedName name="solver_itr" localSheetId="0" hidden="1">2147483647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lhs1" localSheetId="0" hidden="1">BASE_AllOutsource!$C$34</definedName>
    <definedName name="solver_lhs1" localSheetId="3" hidden="1">'Dire Wolf 2 Elasticity'!$C$34</definedName>
    <definedName name="solver_lhs1" localSheetId="2" hidden="1">'Dire Wolf 2 PriceOnly'!$C$34</definedName>
    <definedName name="solver_lhs1" localSheetId="1" hidden="1">'Dire Wolf I'!$C$34</definedName>
    <definedName name="solver_lhs2" localSheetId="0" hidden="1">BASE_AllOutsource!$D$34</definedName>
    <definedName name="solver_lhs2" localSheetId="3" hidden="1">'Dire Wolf 2 Elasticity'!$D$34</definedName>
    <definedName name="solver_lhs2" localSheetId="2" hidden="1">'Dire Wolf 2 PriceOnly'!$D$34</definedName>
    <definedName name="solver_lhs2" localSheetId="1" hidden="1">'Dire Wolf I'!$D$34</definedName>
    <definedName name="solver_lhs3" localSheetId="0" hidden="1">BASE_AllOutsource!$D$34</definedName>
    <definedName name="solver_lhs3" localSheetId="3" hidden="1">'Dire Wolf 2 Elasticity'!$D$34</definedName>
    <definedName name="solver_lhs3" localSheetId="2" hidden="1">'Dire Wolf 2 PriceOnly'!$D$34</definedName>
    <definedName name="solver_lhs3" localSheetId="1" hidden="1">'Dire Wolf I'!$D$34</definedName>
    <definedName name="solver_lhs4" localSheetId="0" hidden="1">BASE_AllOutsource!$E$23:$J$34</definedName>
    <definedName name="solver_lhs4" localSheetId="3" hidden="1">'Dire Wolf 2 Elasticity'!$E$23:$J$34</definedName>
    <definedName name="solver_lhs4" localSheetId="2" hidden="1">'Dire Wolf 2 PriceOnly'!$E$23:$J$34</definedName>
    <definedName name="solver_lhs4" localSheetId="1" hidden="1">'Dire Wolf I'!$E$23:$J$34</definedName>
    <definedName name="solver_lhs5" localSheetId="0" hidden="1">BASE_AllOutsource!$G$23:$G$34</definedName>
    <definedName name="solver_lhs5" localSheetId="3" hidden="1">'Dire Wolf 2 Elasticity'!$G$23:$G$34</definedName>
    <definedName name="solver_lhs5" localSheetId="2" hidden="1">'Dire Wolf 2 PriceOnly'!$G$23:$G$34</definedName>
    <definedName name="solver_lhs5" localSheetId="1" hidden="1">'Dire Wolf I'!$G$23:$G$34</definedName>
    <definedName name="solver_lhs6" localSheetId="0" hidden="1">BASE_AllOutsource!$H$34</definedName>
    <definedName name="solver_lhs6" localSheetId="3" hidden="1">'Dire Wolf 2 Elasticity'!$H$34</definedName>
    <definedName name="solver_lhs6" localSheetId="2" hidden="1">'Dire Wolf 2 PriceOnly'!$H$34</definedName>
    <definedName name="solver_lhs6" localSheetId="1" hidden="1">'Dire Wolf I'!$H$34</definedName>
    <definedName name="solver_lhs7" localSheetId="0" hidden="1">BASE_AllOutsource!$I$23:$I$34</definedName>
    <definedName name="solver_lhs7" localSheetId="3" hidden="1">'Dire Wolf 2 Elasticity'!$I$23:$I$34</definedName>
    <definedName name="solver_lhs7" localSheetId="2" hidden="1">'Dire Wolf 2 PriceOnly'!$I$23:$I$34</definedName>
    <definedName name="solver_lhs7" localSheetId="1" hidden="1">'Dire Wolf I'!$I$23:$I$34</definedName>
    <definedName name="solver_lhs8" localSheetId="0" hidden="1">BASE_AllOutsource!$K$23:$K$34</definedName>
    <definedName name="solver_lhs8" localSheetId="3" hidden="1">'Dire Wolf 2 Elasticity'!$K$23:$K$34</definedName>
    <definedName name="solver_lhs8" localSheetId="2" hidden="1">'Dire Wolf 2 PriceOnly'!$K$23:$K$34</definedName>
    <definedName name="solver_lhs8" localSheetId="1" hidden="1">'Dire Wolf I'!$K$23:$K$34</definedName>
    <definedName name="solver_lin" localSheetId="0" hidden="1">1</definedName>
    <definedName name="solver_lin" localSheetId="3" hidden="1">1</definedName>
    <definedName name="solver_lin" localSheetId="2" hidden="1">1</definedName>
    <definedName name="solver_lin" localSheetId="1" hidden="1">1</definedName>
    <definedName name="solver_mip" localSheetId="0" hidden="1">2147483647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3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um" localSheetId="0" hidden="1">8</definedName>
    <definedName name="solver_num" localSheetId="3" hidden="1">8</definedName>
    <definedName name="solver_num" localSheetId="2" hidden="1">8</definedName>
    <definedName name="solver_num" localSheetId="1" hidden="1">8</definedName>
    <definedName name="solver_opt" localSheetId="0" hidden="1">BASE_AllOutsource!$C$2</definedName>
    <definedName name="solver_opt" localSheetId="3" hidden="1">'Dire Wolf 2 Elasticity'!$C$2</definedName>
    <definedName name="solver_opt" localSheetId="2" hidden="1">'Dire Wolf 2 PriceOnly'!$M$17</definedName>
    <definedName name="solver_opt" localSheetId="1" hidden="1">'Dire Wolf I'!$U$16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3" hidden="1">1</definedName>
    <definedName name="solver_rbv" localSheetId="2" hidden="1">1</definedName>
    <definedName name="solver_rbv" localSheetId="1" hidden="1">1</definedName>
    <definedName name="solver_rel1" localSheetId="0" hidden="1">3</definedName>
    <definedName name="solver_rel1" localSheetId="3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3" hidden="1">1</definedName>
    <definedName name="solver_rel2" localSheetId="2" hidden="1">1</definedName>
    <definedName name="solver_rel2" localSheetId="1" hidden="1">1</definedName>
    <definedName name="solver_rel3" localSheetId="0" hidden="1">3</definedName>
    <definedName name="solver_rel3" localSheetId="3" hidden="1">3</definedName>
    <definedName name="solver_rel3" localSheetId="2" hidden="1">3</definedName>
    <definedName name="solver_rel3" localSheetId="1" hidden="1">3</definedName>
    <definedName name="solver_rel4" localSheetId="0" hidden="1">4</definedName>
    <definedName name="solver_rel4" localSheetId="3" hidden="1">4</definedName>
    <definedName name="solver_rel4" localSheetId="2" hidden="1">4</definedName>
    <definedName name="solver_rel4" localSheetId="1" hidden="1">4</definedName>
    <definedName name="solver_rel5" localSheetId="0" hidden="1">1</definedName>
    <definedName name="solver_rel5" localSheetId="3" hidden="1">1</definedName>
    <definedName name="solver_rel5" localSheetId="2" hidden="1">1</definedName>
    <definedName name="solver_rel5" localSheetId="1" hidden="1">1</definedName>
    <definedName name="solver_rel6" localSheetId="0" hidden="1">1</definedName>
    <definedName name="solver_rel6" localSheetId="3" hidden="1">1</definedName>
    <definedName name="solver_rel6" localSheetId="2" hidden="1">1</definedName>
    <definedName name="solver_rel6" localSheetId="1" hidden="1">1</definedName>
    <definedName name="solver_rel7" localSheetId="0" hidden="1">1</definedName>
    <definedName name="solver_rel7" localSheetId="3" hidden="1">1</definedName>
    <definedName name="solver_rel7" localSheetId="2" hidden="1">1</definedName>
    <definedName name="solver_rel7" localSheetId="1" hidden="1">1</definedName>
    <definedName name="solver_rel8" localSheetId="0" hidden="1">3</definedName>
    <definedName name="solver_rel8" localSheetId="3" hidden="1">3</definedName>
    <definedName name="solver_rel8" localSheetId="2" hidden="1">3</definedName>
    <definedName name="solver_rel8" localSheetId="1" hidden="1">3</definedName>
    <definedName name="solver_rhs1" localSheetId="0" hidden="1">BASE_AllOutsource!$G$15</definedName>
    <definedName name="solver_rhs1" localSheetId="3" hidden="1">'Dire Wolf 2 Elasticity'!$G$15</definedName>
    <definedName name="solver_rhs1" localSheetId="2" hidden="1">'Dire Wolf 2 PriceOnly'!$G$15</definedName>
    <definedName name="solver_rhs1" localSheetId="1" hidden="1">'Dire Wolf I'!$G$15</definedName>
    <definedName name="solver_rhs2" localSheetId="0" hidden="1">BASE_AllOutsource!$G$20</definedName>
    <definedName name="solver_rhs2" localSheetId="3" hidden="1">'Dire Wolf 2 Elasticity'!$G$20</definedName>
    <definedName name="solver_rhs2" localSheetId="2" hidden="1">'Dire Wolf 2 PriceOnly'!$G$20</definedName>
    <definedName name="solver_rhs2" localSheetId="1" hidden="1">'Dire Wolf I'!$G$20</definedName>
    <definedName name="solver_rhs3" localSheetId="0" hidden="1">BASE_AllOutsource!$G$19</definedName>
    <definedName name="solver_rhs3" localSheetId="3" hidden="1">'Dire Wolf 2 Elasticity'!$G$19</definedName>
    <definedName name="solver_rhs3" localSheetId="2" hidden="1">'Dire Wolf 2 PriceOnly'!$G$19</definedName>
    <definedName name="solver_rhs3" localSheetId="1" hidden="1">'Dire Wolf I'!$G$19</definedName>
    <definedName name="solver_rhs4" localSheetId="0" hidden="1">integer</definedName>
    <definedName name="solver_rhs4" localSheetId="3" hidden="1">integer</definedName>
    <definedName name="solver_rhs4" localSheetId="2" hidden="1">integer</definedName>
    <definedName name="solver_rhs4" localSheetId="1" hidden="1">integer</definedName>
    <definedName name="solver_rhs5" localSheetId="0" hidden="1">BASE_AllOutsource!$P$23:$P$34</definedName>
    <definedName name="solver_rhs5" localSheetId="3" hidden="1">'Dire Wolf 2 Elasticity'!$P$23:$P$34</definedName>
    <definedName name="solver_rhs5" localSheetId="2" hidden="1">'Dire Wolf 2 PriceOnly'!$P$23:$P$34</definedName>
    <definedName name="solver_rhs5" localSheetId="1" hidden="1">'Dire Wolf I'!$P$23:$P$34</definedName>
    <definedName name="solver_rhs6" localSheetId="0" hidden="1">BASE_AllOutsource!$G$17</definedName>
    <definedName name="solver_rhs6" localSheetId="3" hidden="1">'Dire Wolf 2 Elasticity'!$G$17</definedName>
    <definedName name="solver_rhs6" localSheetId="2" hidden="1">'Dire Wolf 2 PriceOnly'!$G$17</definedName>
    <definedName name="solver_rhs6" localSheetId="1" hidden="1">'Dire Wolf I'!$G$17</definedName>
    <definedName name="solver_rhs7" localSheetId="0" hidden="1">BASE_AllOutsource!$O$23:$O$34</definedName>
    <definedName name="solver_rhs7" localSheetId="3" hidden="1">'Dire Wolf 2 Elasticity'!$O$23:$O$34</definedName>
    <definedName name="solver_rhs7" localSheetId="2" hidden="1">'Dire Wolf 2 PriceOnly'!$O$23:$O$34</definedName>
    <definedName name="solver_rhs7" localSheetId="1" hidden="1">'Dire Wolf I'!$O$23:$O$34</definedName>
    <definedName name="solver_rhs8" localSheetId="0" hidden="1">BASE_AllOutsource!$M$23:$M$34</definedName>
    <definedName name="solver_rhs8" localSheetId="3" hidden="1">'Dire Wolf 2 Elasticity'!$M$23:$M$34</definedName>
    <definedName name="solver_rhs8" localSheetId="2" hidden="1">'Dire Wolf 2 PriceOnly'!$M$23:$M$34</definedName>
    <definedName name="solver_rhs8" localSheetId="1" hidden="1">'Dire Wolf I'!$M$23:$M$34</definedName>
    <definedName name="solver_rlx" localSheetId="0" hidden="1">2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3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0.000001</definedName>
    <definedName name="solver_tol" localSheetId="3" hidden="1">0.000001</definedName>
    <definedName name="solver_tol" localSheetId="2" hidden="1">0.000001</definedName>
    <definedName name="solver_tol" localSheetId="1" hidden="1">0.000001</definedName>
    <definedName name="solver_typ" localSheetId="0" hidden="1">2</definedName>
    <definedName name="solver_typ" localSheetId="3" hidden="1">2</definedName>
    <definedName name="solver_typ" localSheetId="2" hidden="1">1</definedName>
    <definedName name="solver_typ" localSheetId="1" hidden="1">2</definedName>
    <definedName name="solver_val" localSheetId="0" hidden="1">0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er" localSheetId="0" hidden="1">2</definedName>
    <definedName name="solver_ver" localSheetId="3" hidden="1">2</definedName>
    <definedName name="solver_ver" localSheetId="2" hidden="1">2</definedName>
    <definedName name="solver_ver" localSheetId="1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8" i="10" l="1"/>
  <c r="M23" i="10"/>
  <c r="M24" i="10"/>
  <c r="M25" i="10"/>
  <c r="M26" i="10"/>
  <c r="M27" i="10"/>
  <c r="M28" i="10"/>
  <c r="M29" i="10"/>
  <c r="M30" i="10"/>
  <c r="M31" i="10"/>
  <c r="M32" i="10"/>
  <c r="M33" i="10"/>
  <c r="M34" i="10"/>
  <c r="M36" i="10"/>
  <c r="J36" i="10"/>
  <c r="I36" i="10"/>
  <c r="H36" i="10"/>
  <c r="G36" i="10"/>
  <c r="F36" i="10"/>
  <c r="E36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6" i="10"/>
  <c r="K23" i="10"/>
  <c r="C23" i="10"/>
  <c r="K24" i="10"/>
  <c r="C24" i="10"/>
  <c r="K25" i="10"/>
  <c r="C25" i="10"/>
  <c r="K26" i="10"/>
  <c r="C26" i="10"/>
  <c r="K27" i="10"/>
  <c r="C27" i="10"/>
  <c r="K28" i="10"/>
  <c r="C28" i="10"/>
  <c r="K29" i="10"/>
  <c r="C29" i="10"/>
  <c r="K30" i="10"/>
  <c r="C30" i="10"/>
  <c r="K31" i="10"/>
  <c r="C31" i="10"/>
  <c r="K32" i="10"/>
  <c r="C32" i="10"/>
  <c r="K33" i="10"/>
  <c r="C33" i="10"/>
  <c r="K34" i="10"/>
  <c r="C34" i="10"/>
  <c r="C36" i="10"/>
  <c r="P34" i="10"/>
  <c r="O34" i="10"/>
  <c r="N34" i="10"/>
  <c r="P33" i="10"/>
  <c r="O33" i="10"/>
  <c r="N33" i="10"/>
  <c r="P32" i="10"/>
  <c r="O32" i="10"/>
  <c r="N32" i="10"/>
  <c r="P31" i="10"/>
  <c r="O31" i="10"/>
  <c r="N31" i="10"/>
  <c r="P30" i="10"/>
  <c r="O30" i="10"/>
  <c r="N30" i="10"/>
  <c r="P29" i="10"/>
  <c r="O29" i="10"/>
  <c r="N29" i="10"/>
  <c r="P28" i="10"/>
  <c r="O28" i="10"/>
  <c r="N28" i="10"/>
  <c r="P27" i="10"/>
  <c r="O27" i="10"/>
  <c r="N27" i="10"/>
  <c r="P26" i="10"/>
  <c r="O26" i="10"/>
  <c r="N26" i="10"/>
  <c r="P25" i="10"/>
  <c r="O25" i="10"/>
  <c r="N25" i="10"/>
  <c r="P24" i="10"/>
  <c r="O24" i="10"/>
  <c r="N24" i="10"/>
  <c r="P23" i="10"/>
  <c r="O23" i="10"/>
  <c r="N23" i="10"/>
  <c r="E9" i="10"/>
  <c r="E8" i="10"/>
  <c r="E7" i="10"/>
  <c r="E6" i="10"/>
  <c r="E5" i="10"/>
  <c r="E2" i="10"/>
  <c r="E3" i="10"/>
  <c r="E4" i="10"/>
  <c r="C2" i="10"/>
  <c r="C3" i="10"/>
  <c r="C5" i="10"/>
  <c r="C4" i="10"/>
  <c r="S3" i="10"/>
  <c r="S2" i="10"/>
  <c r="T2" i="10"/>
  <c r="S1" i="10"/>
  <c r="N37" i="8"/>
  <c r="D23" i="8"/>
  <c r="D24" i="8"/>
  <c r="D25" i="8"/>
  <c r="D26" i="8"/>
  <c r="D27" i="8"/>
  <c r="D28" i="8"/>
  <c r="D29" i="8"/>
  <c r="D30" i="8"/>
  <c r="D31" i="8"/>
  <c r="D32" i="8"/>
  <c r="D33" i="8"/>
  <c r="D34" i="8"/>
  <c r="D36" i="8"/>
  <c r="E2" i="8"/>
  <c r="G36" i="8"/>
  <c r="E3" i="8"/>
  <c r="E36" i="8"/>
  <c r="E4" i="8"/>
  <c r="F36" i="8"/>
  <c r="E5" i="8"/>
  <c r="K23" i="8"/>
  <c r="C23" i="8"/>
  <c r="K24" i="8"/>
  <c r="C24" i="8"/>
  <c r="K25" i="8"/>
  <c r="C25" i="8"/>
  <c r="K26" i="8"/>
  <c r="C26" i="8"/>
  <c r="K27" i="8"/>
  <c r="C27" i="8"/>
  <c r="K28" i="8"/>
  <c r="C28" i="8"/>
  <c r="K29" i="8"/>
  <c r="C29" i="8"/>
  <c r="K30" i="8"/>
  <c r="C30" i="8"/>
  <c r="K31" i="8"/>
  <c r="C31" i="8"/>
  <c r="K32" i="8"/>
  <c r="C32" i="8"/>
  <c r="K33" i="8"/>
  <c r="C33" i="8"/>
  <c r="K34" i="8"/>
  <c r="C34" i="8"/>
  <c r="C36" i="8"/>
  <c r="E6" i="8"/>
  <c r="H36" i="8"/>
  <c r="E7" i="8"/>
  <c r="I36" i="8"/>
  <c r="E8" i="8"/>
  <c r="J36" i="8"/>
  <c r="E9" i="8"/>
  <c r="C2" i="8"/>
  <c r="C3" i="8"/>
  <c r="M36" i="8"/>
  <c r="C5" i="8"/>
  <c r="P34" i="8"/>
  <c r="O34" i="8"/>
  <c r="P33" i="8"/>
  <c r="O33" i="8"/>
  <c r="P32" i="8"/>
  <c r="O32" i="8"/>
  <c r="P31" i="8"/>
  <c r="O31" i="8"/>
  <c r="P30" i="8"/>
  <c r="O30" i="8"/>
  <c r="P29" i="8"/>
  <c r="O29" i="8"/>
  <c r="P28" i="8"/>
  <c r="O28" i="8"/>
  <c r="P27" i="8"/>
  <c r="O27" i="8"/>
  <c r="P26" i="8"/>
  <c r="O26" i="8"/>
  <c r="P25" i="8"/>
  <c r="O25" i="8"/>
  <c r="P24" i="8"/>
  <c r="O24" i="8"/>
  <c r="P23" i="8"/>
  <c r="O23" i="8"/>
  <c r="C4" i="8"/>
  <c r="M36" i="3"/>
  <c r="J36" i="3"/>
  <c r="I36" i="3"/>
  <c r="H36" i="3"/>
  <c r="G36" i="3"/>
  <c r="F36" i="3"/>
  <c r="E36" i="3"/>
  <c r="D23" i="3"/>
  <c r="D24" i="3"/>
  <c r="D25" i="3"/>
  <c r="D26" i="3"/>
  <c r="D27" i="3"/>
  <c r="D28" i="3"/>
  <c r="D29" i="3"/>
  <c r="D30" i="3"/>
  <c r="D31" i="3"/>
  <c r="D32" i="3"/>
  <c r="D33" i="3"/>
  <c r="D34" i="3"/>
  <c r="D36" i="3"/>
  <c r="K23" i="3"/>
  <c r="C23" i="3"/>
  <c r="K24" i="3"/>
  <c r="C24" i="3"/>
  <c r="K25" i="3"/>
  <c r="C25" i="3"/>
  <c r="K26" i="3"/>
  <c r="C26" i="3"/>
  <c r="K27" i="3"/>
  <c r="C27" i="3"/>
  <c r="K28" i="3"/>
  <c r="C28" i="3"/>
  <c r="K29" i="3"/>
  <c r="C29" i="3"/>
  <c r="K30" i="3"/>
  <c r="C30" i="3"/>
  <c r="K31" i="3"/>
  <c r="C31" i="3"/>
  <c r="K32" i="3"/>
  <c r="C32" i="3"/>
  <c r="K33" i="3"/>
  <c r="C33" i="3"/>
  <c r="K34" i="3"/>
  <c r="C34" i="3"/>
  <c r="C36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E9" i="3"/>
  <c r="E8" i="3"/>
  <c r="E7" i="3"/>
  <c r="E6" i="3"/>
  <c r="E5" i="3"/>
  <c r="E4" i="3"/>
  <c r="E2" i="3"/>
  <c r="E3" i="3"/>
  <c r="C2" i="3"/>
  <c r="C4" i="3"/>
  <c r="D23" i="2"/>
  <c r="D24" i="2"/>
  <c r="D25" i="2"/>
  <c r="D26" i="2"/>
  <c r="D27" i="2"/>
  <c r="D28" i="2"/>
  <c r="D29" i="2"/>
  <c r="D30" i="2"/>
  <c r="D31" i="2"/>
  <c r="D32" i="2"/>
  <c r="D33" i="2"/>
  <c r="D34" i="2"/>
  <c r="D36" i="2"/>
  <c r="E2" i="2"/>
  <c r="G36" i="2"/>
  <c r="E3" i="2"/>
  <c r="E36" i="2"/>
  <c r="E4" i="2"/>
  <c r="F36" i="2"/>
  <c r="E5" i="2"/>
  <c r="K23" i="2"/>
  <c r="C23" i="2"/>
  <c r="K24" i="2"/>
  <c r="C24" i="2"/>
  <c r="K25" i="2"/>
  <c r="C25" i="2"/>
  <c r="K26" i="2"/>
  <c r="C26" i="2"/>
  <c r="K27" i="2"/>
  <c r="C27" i="2"/>
  <c r="K28" i="2"/>
  <c r="C28" i="2"/>
  <c r="K29" i="2"/>
  <c r="C29" i="2"/>
  <c r="K30" i="2"/>
  <c r="C30" i="2"/>
  <c r="K31" i="2"/>
  <c r="C31" i="2"/>
  <c r="K32" i="2"/>
  <c r="C32" i="2"/>
  <c r="K33" i="2"/>
  <c r="C33" i="2"/>
  <c r="K34" i="2"/>
  <c r="C34" i="2"/>
  <c r="C36" i="2"/>
  <c r="E6" i="2"/>
  <c r="H36" i="2"/>
  <c r="E7" i="2"/>
  <c r="I36" i="2"/>
  <c r="E8" i="2"/>
  <c r="J36" i="2"/>
  <c r="E9" i="2"/>
  <c r="C2" i="2"/>
  <c r="M36" i="2"/>
  <c r="C4" i="2"/>
  <c r="P24" i="2"/>
  <c r="P25" i="2"/>
  <c r="P26" i="2"/>
  <c r="P27" i="2"/>
  <c r="P28" i="2"/>
  <c r="P29" i="2"/>
  <c r="P30" i="2"/>
  <c r="P31" i="2"/>
  <c r="P32" i="2"/>
  <c r="P33" i="2"/>
  <c r="P34" i="2"/>
  <c r="P23" i="2"/>
  <c r="O34" i="2"/>
  <c r="O33" i="2"/>
  <c r="O32" i="2"/>
  <c r="O31" i="2"/>
  <c r="O30" i="2"/>
  <c r="O29" i="2"/>
  <c r="O28" i="2"/>
  <c r="O27" i="2"/>
  <c r="O26" i="2"/>
  <c r="O25" i="2"/>
  <c r="O24" i="2"/>
  <c r="O23" i="2"/>
</calcChain>
</file>

<file path=xl/sharedStrings.xml><?xml version="1.0" encoding="utf-8"?>
<sst xmlns="http://schemas.openxmlformats.org/spreadsheetml/2006/main" count="244" uniqueCount="60">
  <si>
    <t>Time Period</t>
  </si>
  <si>
    <t>Workforce</t>
  </si>
  <si>
    <t>Inputs:</t>
  </si>
  <si>
    <t>Cost for hiring and training new worker</t>
  </si>
  <si>
    <t>Cost for laying off an employee</t>
  </si>
  <si>
    <t>Labor hours required per item produced</t>
  </si>
  <si>
    <t>Outsourcing cost ($/item)</t>
  </si>
  <si>
    <t>Regular Labor Cost</t>
  </si>
  <si>
    <t>Overtime Labor cost</t>
  </si>
  <si>
    <t>Cost of Stockouts</t>
  </si>
  <si>
    <t>Cost of Firing</t>
  </si>
  <si>
    <t>Cost of Hiring</t>
  </si>
  <si>
    <t>Cost of Materials</t>
  </si>
  <si>
    <t xml:space="preserve">Regular worker cost ($/month) </t>
  </si>
  <si>
    <t>Overtime (hrs)</t>
  </si>
  <si>
    <t>Cost of stockouts ($/unit/month)</t>
  </si>
  <si>
    <t>Inventory (#)</t>
  </si>
  <si>
    <t>Material cost ($/unit)</t>
  </si>
  <si>
    <t>≥</t>
  </si>
  <si>
    <t>Dire Wolf Industries</t>
  </si>
  <si>
    <t>Total Annual Cost</t>
  </si>
  <si>
    <t>Avg Cost ($/unit)</t>
  </si>
  <si>
    <t>Annual Costs by Category</t>
  </si>
  <si>
    <t>Annual Sum</t>
  </si>
  <si>
    <t>Employees Hired</t>
  </si>
  <si>
    <t>Employees Fired</t>
  </si>
  <si>
    <t>Backlogged (units)</t>
  </si>
  <si>
    <t>Internal Production (units)</t>
  </si>
  <si>
    <t>Outsourced Production (units)</t>
  </si>
  <si>
    <t xml:space="preserve">Available </t>
  </si>
  <si>
    <t>Monthly Demand Forecast  (units)</t>
  </si>
  <si>
    <t>Maximum Production (units)</t>
  </si>
  <si>
    <t>Maximum  Overtime (hours)</t>
  </si>
  <si>
    <t>Overtime cost ($/hour)</t>
  </si>
  <si>
    <t>Inventory holding costs ($/unit/month)</t>
  </si>
  <si>
    <t>Hours worked By employee per month</t>
  </si>
  <si>
    <t>Max overtime (hours/month/employee)</t>
  </si>
  <si>
    <t>Starting inventory</t>
  </si>
  <si>
    <t>Ending inventory (min)</t>
  </si>
  <si>
    <t>Starting backlog</t>
  </si>
  <si>
    <t>Allowable ending backlog (max)</t>
  </si>
  <si>
    <t>Starting workforce</t>
  </si>
  <si>
    <t>Ending workforce (min)</t>
  </si>
  <si>
    <t>Ending workforce (max)</t>
  </si>
  <si>
    <t>Cost of Inventory</t>
  </si>
  <si>
    <t>Cost of Outsourcing</t>
  </si>
  <si>
    <t xml:space="preserve"> </t>
  </si>
  <si>
    <t>Price</t>
  </si>
  <si>
    <t>Total Annual Profit</t>
  </si>
  <si>
    <t>Avg Profit ($/unit)</t>
  </si>
  <si>
    <t>Base Demand</t>
  </si>
  <si>
    <t>t</t>
  </si>
  <si>
    <t>Base Price</t>
  </si>
  <si>
    <t>Elasticity</t>
  </si>
  <si>
    <t>Dire Wolf II</t>
  </si>
  <si>
    <t>Price Discount (percent decrease)</t>
  </si>
  <si>
    <t>sales</t>
  </si>
  <si>
    <t>rev</t>
  </si>
  <si>
    <t>profit</t>
  </si>
  <si>
    <t>Keep this positive since discount is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</si>
</sst>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4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1">
    <xf numFmtId="0" fontId="0" fillId="0" borderId="0" xfId="0"/>
    <xf numFmtId="166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164" fontId="0" fillId="0" borderId="2" xfId="2" applyNumberFormat="1" applyFont="1" applyBorder="1"/>
    <xf numFmtId="0" fontId="0" fillId="0" borderId="3" xfId="0" applyBorder="1"/>
    <xf numFmtId="0" fontId="0" fillId="0" borderId="4" xfId="0" applyBorder="1"/>
    <xf numFmtId="166" fontId="0" fillId="3" borderId="5" xfId="2" applyNumberFormat="1" applyFont="1" applyFill="1" applyBorder="1"/>
    <xf numFmtId="0" fontId="0" fillId="0" borderId="6" xfId="0" applyBorder="1"/>
    <xf numFmtId="0" fontId="0" fillId="0" borderId="7" xfId="0" applyBorder="1"/>
    <xf numFmtId="166" fontId="0" fillId="3" borderId="8" xfId="2" applyNumberFormat="1" applyFont="1" applyFill="1" applyBorder="1"/>
    <xf numFmtId="0" fontId="0" fillId="0" borderId="9" xfId="0" applyBorder="1"/>
    <xf numFmtId="166" fontId="0" fillId="3" borderId="10" xfId="2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166" fontId="0" fillId="4" borderId="8" xfId="2" applyNumberFormat="1" applyFont="1" applyFill="1" applyBorder="1"/>
    <xf numFmtId="0" fontId="0" fillId="4" borderId="8" xfId="0" applyFill="1" applyBorder="1"/>
    <xf numFmtId="166" fontId="0" fillId="4" borderId="10" xfId="2" applyNumberFormat="1" applyFont="1" applyFill="1" applyBorder="1"/>
    <xf numFmtId="0" fontId="0" fillId="0" borderId="16" xfId="0" applyBorder="1"/>
    <xf numFmtId="0" fontId="0" fillId="0" borderId="17" xfId="0" applyBorder="1"/>
    <xf numFmtId="166" fontId="0" fillId="4" borderId="5" xfId="2" applyNumberFormat="1" applyFont="1" applyFill="1" applyBorder="1"/>
    <xf numFmtId="3" fontId="0" fillId="4" borderId="13" xfId="1" applyNumberFormat="1" applyFont="1" applyFill="1" applyBorder="1" applyAlignment="1">
      <alignment horizontal="center"/>
    </xf>
    <xf numFmtId="3" fontId="0" fillId="4" borderId="1" xfId="1" applyNumberFormat="1" applyFont="1" applyFill="1" applyBorder="1" applyAlignment="1">
      <alignment horizontal="center"/>
    </xf>
    <xf numFmtId="3" fontId="0" fillId="4" borderId="15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1" xfId="0" applyNumberFormat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0" borderId="1" xfId="0" applyNumberFormat="1" applyFill="1" applyBorder="1"/>
    <xf numFmtId="3" fontId="0" fillId="4" borderId="1" xfId="0" applyNumberFormat="1" applyFill="1" applyBorder="1"/>
    <xf numFmtId="3" fontId="0" fillId="0" borderId="0" xfId="0" applyNumberFormat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0" fillId="0" borderId="1" xfId="0" applyNumberFormat="1" applyBorder="1"/>
    <xf numFmtId="0" fontId="3" fillId="0" borderId="0" xfId="0" applyFont="1" applyAlignment="1">
      <alignment horizontal="right"/>
    </xf>
    <xf numFmtId="166" fontId="3" fillId="0" borderId="2" xfId="2" applyNumberFormat="1" applyFont="1" applyBorder="1"/>
    <xf numFmtId="3" fontId="0" fillId="0" borderId="0" xfId="0" applyNumberFormat="1" applyBorder="1"/>
    <xf numFmtId="166" fontId="0" fillId="4" borderId="1" xfId="2" applyNumberFormat="1" applyFont="1" applyFill="1" applyBorder="1" applyAlignment="1">
      <alignment horizontal="center"/>
    </xf>
    <xf numFmtId="164" fontId="0" fillId="0" borderId="21" xfId="2" applyNumberFormat="1" applyFont="1" applyBorder="1"/>
    <xf numFmtId="164" fontId="0" fillId="0" borderId="1" xfId="0" applyNumberFormat="1" applyBorder="1"/>
    <xf numFmtId="166" fontId="3" fillId="0" borderId="2" xfId="0" applyNumberFormat="1" applyFont="1" applyBorder="1"/>
    <xf numFmtId="3" fontId="0" fillId="5" borderId="1" xfId="0" applyNumberFormat="1" applyFill="1" applyBorder="1"/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3" fontId="0" fillId="4" borderId="22" xfId="0" applyNumberFormat="1" applyFill="1" applyBorder="1"/>
    <xf numFmtId="0" fontId="3" fillId="0" borderId="10" xfId="0" applyFont="1" applyBorder="1" applyAlignment="1">
      <alignment horizontal="center"/>
    </xf>
    <xf numFmtId="3" fontId="0" fillId="4" borderId="23" xfId="0" applyNumberFormat="1" applyFill="1" applyBorder="1"/>
    <xf numFmtId="0" fontId="0" fillId="0" borderId="1" xfId="0" applyBorder="1"/>
    <xf numFmtId="9" fontId="0" fillId="0" borderId="1" xfId="61" applyFont="1" applyBorder="1"/>
    <xf numFmtId="166" fontId="3" fillId="0" borderId="2" xfId="62" applyNumberFormat="1" applyFont="1" applyBorder="1"/>
    <xf numFmtId="166" fontId="0" fillId="3" borderId="5" xfId="62" applyNumberFormat="1" applyFont="1" applyFill="1" applyBorder="1"/>
    <xf numFmtId="9" fontId="0" fillId="4" borderId="1" xfId="61" applyFont="1" applyFill="1" applyBorder="1" applyAlignment="1">
      <alignment horizontal="center"/>
    </xf>
    <xf numFmtId="167" fontId="0" fillId="0" borderId="1" xfId="61" applyNumberFormat="1" applyFont="1" applyBorder="1"/>
    <xf numFmtId="166" fontId="0" fillId="3" borderId="8" xfId="62" applyNumberFormat="1" applyFont="1" applyFill="1" applyBorder="1"/>
    <xf numFmtId="164" fontId="0" fillId="0" borderId="21" xfId="62" applyNumberFormat="1" applyFont="1" applyBorder="1"/>
    <xf numFmtId="166" fontId="0" fillId="3" borderId="10" xfId="62" applyNumberFormat="1" applyFont="1" applyFill="1" applyBorder="1"/>
    <xf numFmtId="166" fontId="0" fillId="4" borderId="5" xfId="62" applyNumberFormat="1" applyFont="1" applyFill="1" applyBorder="1"/>
    <xf numFmtId="3" fontId="0" fillId="4" borderId="13" xfId="63" applyNumberFormat="1" applyFont="1" applyFill="1" applyBorder="1" applyAlignment="1">
      <alignment horizontal="center"/>
    </xf>
    <xf numFmtId="166" fontId="0" fillId="4" borderId="8" xfId="62" applyNumberFormat="1" applyFont="1" applyFill="1" applyBorder="1"/>
    <xf numFmtId="3" fontId="0" fillId="4" borderId="1" xfId="63" applyNumberFormat="1" applyFont="1" applyFill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 applyAlignment="1">
      <alignment horizontal="right"/>
    </xf>
    <xf numFmtId="166" fontId="0" fillId="4" borderId="2" xfId="62" applyNumberFormat="1" applyFont="1" applyFill="1" applyBorder="1"/>
    <xf numFmtId="165" fontId="0" fillId="4" borderId="2" xfId="63" applyFont="1" applyFill="1" applyBorder="1"/>
    <xf numFmtId="166" fontId="0" fillId="4" borderId="10" xfId="62" applyNumberFormat="1" applyFont="1" applyFill="1" applyBorder="1"/>
    <xf numFmtId="3" fontId="0" fillId="4" borderId="15" xfId="63" applyNumberFormat="1" applyFont="1" applyFill="1" applyBorder="1" applyAlignment="1">
      <alignment horizontal="center"/>
    </xf>
    <xf numFmtId="166" fontId="0" fillId="0" borderId="1" xfId="62" applyNumberFormat="1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</cellXfs>
  <cellStyles count="64">
    <cellStyle name="Comma" xfId="1" builtinId="3"/>
    <cellStyle name="Comma 2" xfId="63"/>
    <cellStyle name="Currency" xfId="2" builtinId="4"/>
    <cellStyle name="Currency 2" xfId="62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  <cellStyle name="Percent" xfId="6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/Dropbox%20(MIT)/AAA_SC2x_2015/CourseMaterial/Week%209%20-%20Demand%20Management/Problems/Spreadsheets/W9_GA1_DireWolfRevisited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AllOutsource"/>
      <sheetName val="Dire Wolf I"/>
      <sheetName val="Dire Wolf 2 PriceOnly"/>
      <sheetName val="Dire Wolf 2 Elasticity"/>
      <sheetName val="Dire Wolf 2 ElasticityOLD"/>
      <sheetName val="Dire Wolf (A)"/>
      <sheetName val="Dire Wolf (B)"/>
    </sheetNames>
    <sheetDataSet>
      <sheetData sheetId="0"/>
      <sheetData sheetId="1"/>
      <sheetData sheetId="2">
        <row r="3">
          <cell r="C3">
            <v>615250</v>
          </cell>
        </row>
        <row r="37">
          <cell r="N37">
            <v>3924000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zoomScale="120" zoomScaleNormal="120" zoomScalePageLayoutView="150" workbookViewId="0">
      <selection activeCell="C2" sqref="C2"/>
    </sheetView>
  </sheetViews>
  <sheetFormatPr baseColWidth="10" defaultRowHeight="16" x14ac:dyDescent="0.2"/>
  <cols>
    <col min="3" max="3" width="12.5" bestFit="1" customWidth="1"/>
    <col min="5" max="5" width="14.1640625" bestFit="1" customWidth="1"/>
    <col min="8" max="9" width="14" customWidth="1"/>
    <col min="11" max="11" width="11.1640625" customWidth="1"/>
    <col min="12" max="12" width="3.33203125" customWidth="1"/>
    <col min="14" max="14" width="3.33203125" customWidth="1"/>
    <col min="15" max="15" width="10.83203125" customWidth="1"/>
    <col min="16" max="16" width="13.1640625" bestFit="1" customWidth="1"/>
  </cols>
  <sheetData>
    <row r="1" spans="1:10" ht="17" thickBot="1" x14ac:dyDescent="0.25">
      <c r="A1" s="2" t="s">
        <v>19</v>
      </c>
      <c r="E1" s="68" t="s">
        <v>22</v>
      </c>
      <c r="F1" s="69"/>
      <c r="G1" s="70"/>
    </row>
    <row r="2" spans="1:10" ht="17" thickBot="1" x14ac:dyDescent="0.25">
      <c r="B2" s="35" t="s">
        <v>20</v>
      </c>
      <c r="C2" s="36">
        <f>SUM(E2:E9)</f>
        <v>5001800</v>
      </c>
      <c r="E2" s="7">
        <f>C18*D36</f>
        <v>1036800</v>
      </c>
      <c r="F2" s="8" t="s">
        <v>7</v>
      </c>
      <c r="G2" s="9"/>
    </row>
    <row r="3" spans="1:10" ht="17" thickBot="1" x14ac:dyDescent="0.25">
      <c r="E3" s="10">
        <f>G36*C19</f>
        <v>0</v>
      </c>
      <c r="F3" s="5" t="s">
        <v>8</v>
      </c>
      <c r="G3" s="11"/>
    </row>
    <row r="4" spans="1:10" ht="17" thickBot="1" x14ac:dyDescent="0.25">
      <c r="B4" s="3" t="s">
        <v>21</v>
      </c>
      <c r="C4" s="4">
        <f>C2/M36</f>
        <v>229.44036697247705</v>
      </c>
      <c r="E4" s="10">
        <f>E36*C15</f>
        <v>0</v>
      </c>
      <c r="F4" s="5" t="s">
        <v>11</v>
      </c>
      <c r="G4" s="11"/>
    </row>
    <row r="5" spans="1:10" x14ac:dyDescent="0.2">
      <c r="C5" s="1"/>
      <c r="E5" s="10">
        <f>F36*C16</f>
        <v>0</v>
      </c>
      <c r="F5" s="5" t="s">
        <v>10</v>
      </c>
      <c r="G5" s="11"/>
    </row>
    <row r="6" spans="1:10" x14ac:dyDescent="0.2">
      <c r="E6" s="10">
        <f>C36*C13</f>
        <v>150000</v>
      </c>
      <c r="F6" s="5" t="s">
        <v>44</v>
      </c>
      <c r="G6" s="11"/>
    </row>
    <row r="7" spans="1:10" x14ac:dyDescent="0.2">
      <c r="C7" s="1"/>
      <c r="E7" s="10">
        <f>C14*H36</f>
        <v>0</v>
      </c>
      <c r="F7" s="5" t="s">
        <v>9</v>
      </c>
      <c r="G7" s="11"/>
    </row>
    <row r="8" spans="1:10" x14ac:dyDescent="0.2">
      <c r="E8" s="10">
        <f>I36*C12</f>
        <v>0</v>
      </c>
      <c r="F8" s="5" t="s">
        <v>12</v>
      </c>
      <c r="G8" s="11"/>
    </row>
    <row r="9" spans="1:10" ht="17" thickBot="1" x14ac:dyDescent="0.25">
      <c r="E9" s="12">
        <f>J36*C20</f>
        <v>3815000</v>
      </c>
      <c r="F9" s="13" t="s">
        <v>45</v>
      </c>
      <c r="G9" s="14"/>
    </row>
    <row r="11" spans="1:10" ht="17" thickBot="1" x14ac:dyDescent="0.25">
      <c r="B11" t="s">
        <v>2</v>
      </c>
    </row>
    <row r="12" spans="1:10" x14ac:dyDescent="0.2">
      <c r="C12" s="21">
        <v>75</v>
      </c>
      <c r="D12" s="19" t="s">
        <v>17</v>
      </c>
      <c r="E12" s="19"/>
      <c r="F12" s="19"/>
      <c r="G12" s="22">
        <v>160</v>
      </c>
      <c r="H12" s="19" t="s">
        <v>35</v>
      </c>
      <c r="I12" s="19"/>
      <c r="J12" s="9"/>
    </row>
    <row r="13" spans="1:10" x14ac:dyDescent="0.2">
      <c r="C13" s="16">
        <v>25</v>
      </c>
      <c r="D13" s="6" t="s">
        <v>34</v>
      </c>
      <c r="E13" s="6"/>
      <c r="F13" s="6"/>
      <c r="G13" s="23">
        <v>10</v>
      </c>
      <c r="H13" s="6" t="s">
        <v>36</v>
      </c>
      <c r="I13" s="6"/>
      <c r="J13" s="11"/>
    </row>
    <row r="14" spans="1:10" x14ac:dyDescent="0.2">
      <c r="C14" s="16">
        <v>50</v>
      </c>
      <c r="D14" s="6" t="s">
        <v>15</v>
      </c>
      <c r="E14" s="6"/>
      <c r="F14" s="6"/>
      <c r="G14" s="23">
        <v>500</v>
      </c>
      <c r="H14" s="6" t="s">
        <v>37</v>
      </c>
      <c r="I14" s="6"/>
      <c r="J14" s="11"/>
    </row>
    <row r="15" spans="1:10" x14ac:dyDescent="0.2">
      <c r="C15" s="16">
        <v>1200</v>
      </c>
      <c r="D15" s="6" t="s">
        <v>3</v>
      </c>
      <c r="E15" s="6"/>
      <c r="F15" s="6"/>
      <c r="G15" s="23">
        <v>500</v>
      </c>
      <c r="H15" s="6" t="s">
        <v>38</v>
      </c>
      <c r="I15" s="6"/>
      <c r="J15" s="11"/>
    </row>
    <row r="16" spans="1:10" x14ac:dyDescent="0.2">
      <c r="C16" s="16">
        <v>3600</v>
      </c>
      <c r="D16" s="6" t="s">
        <v>4</v>
      </c>
      <c r="E16" s="6"/>
      <c r="F16" s="6"/>
      <c r="G16" s="23">
        <v>0</v>
      </c>
      <c r="H16" s="6" t="s">
        <v>39</v>
      </c>
      <c r="I16" s="6"/>
      <c r="J16" s="11"/>
    </row>
    <row r="17" spans="2:16" x14ac:dyDescent="0.2">
      <c r="C17" s="17">
        <v>4</v>
      </c>
      <c r="D17" s="6" t="s">
        <v>5</v>
      </c>
      <c r="E17" s="6"/>
      <c r="F17" s="6"/>
      <c r="G17" s="23">
        <v>0</v>
      </c>
      <c r="H17" s="6" t="s">
        <v>40</v>
      </c>
      <c r="I17" s="6"/>
      <c r="J17" s="11"/>
    </row>
    <row r="18" spans="2:16" x14ac:dyDescent="0.2">
      <c r="C18" s="16">
        <v>2400</v>
      </c>
      <c r="D18" s="6" t="s">
        <v>13</v>
      </c>
      <c r="E18" s="6"/>
      <c r="F18" s="6"/>
      <c r="G18" s="23">
        <v>36</v>
      </c>
      <c r="H18" s="6" t="s">
        <v>41</v>
      </c>
      <c r="I18" s="6"/>
      <c r="J18" s="11"/>
    </row>
    <row r="19" spans="2:16" x14ac:dyDescent="0.2">
      <c r="C19" s="16">
        <v>25</v>
      </c>
      <c r="D19" s="6" t="s">
        <v>33</v>
      </c>
      <c r="E19" s="6"/>
      <c r="F19" s="6"/>
      <c r="G19" s="23">
        <v>30</v>
      </c>
      <c r="H19" s="6" t="s">
        <v>42</v>
      </c>
      <c r="I19" s="6"/>
      <c r="J19" s="11"/>
    </row>
    <row r="20" spans="2:16" ht="17" thickBot="1" x14ac:dyDescent="0.25">
      <c r="C20" s="18">
        <v>175</v>
      </c>
      <c r="D20" s="20" t="s">
        <v>6</v>
      </c>
      <c r="E20" s="20"/>
      <c r="F20" s="20"/>
      <c r="G20" s="24">
        <v>36</v>
      </c>
      <c r="H20" s="20" t="s">
        <v>43</v>
      </c>
      <c r="I20" s="20"/>
      <c r="J20" s="14"/>
    </row>
    <row r="22" spans="2:16" s="26" customFormat="1" ht="64" x14ac:dyDescent="0.2">
      <c r="B22" s="25" t="s">
        <v>0</v>
      </c>
      <c r="C22" s="25" t="s">
        <v>16</v>
      </c>
      <c r="D22" s="25" t="s">
        <v>1</v>
      </c>
      <c r="E22" s="25" t="s">
        <v>24</v>
      </c>
      <c r="F22" s="25" t="s">
        <v>25</v>
      </c>
      <c r="G22" s="25" t="s">
        <v>14</v>
      </c>
      <c r="H22" s="25" t="s">
        <v>26</v>
      </c>
      <c r="I22" s="25" t="s">
        <v>27</v>
      </c>
      <c r="J22" s="25" t="s">
        <v>28</v>
      </c>
      <c r="K22" s="25" t="s">
        <v>29</v>
      </c>
      <c r="L22" s="25"/>
      <c r="M22" s="25" t="s">
        <v>30</v>
      </c>
      <c r="O22" s="25" t="s">
        <v>31</v>
      </c>
      <c r="P22" s="25" t="s">
        <v>32</v>
      </c>
    </row>
    <row r="23" spans="2:16" x14ac:dyDescent="0.2">
      <c r="B23" s="32">
        <v>1</v>
      </c>
      <c r="C23" s="27">
        <f>K23-M23</f>
        <v>500</v>
      </c>
      <c r="D23" s="27">
        <f>G18+E23-F23</f>
        <v>36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2800</v>
      </c>
      <c r="K23" s="29">
        <f>G14+I23+J23+H23-G16</f>
        <v>3300</v>
      </c>
      <c r="L23" s="29" t="s">
        <v>18</v>
      </c>
      <c r="M23" s="30">
        <v>2800</v>
      </c>
      <c r="N23" s="31"/>
      <c r="O23" s="27">
        <f t="shared" ref="O23:O34" si="0">($G$12*D23+G23)/$C$17</f>
        <v>1440</v>
      </c>
      <c r="P23" s="27">
        <f>D23*$G$13</f>
        <v>360</v>
      </c>
    </row>
    <row r="24" spans="2:16" x14ac:dyDescent="0.2">
      <c r="B24" s="32">
        <v>2</v>
      </c>
      <c r="C24" s="27">
        <f t="shared" ref="C24:C34" si="1">K24-M24</f>
        <v>500</v>
      </c>
      <c r="D24" s="27">
        <f t="shared" ref="D24:D34" si="2">D23+E24-F24</f>
        <v>36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2800</v>
      </c>
      <c r="K24" s="29">
        <f t="shared" ref="K24:K34" si="3">C23+I24+J24+H24-H23</f>
        <v>3300</v>
      </c>
      <c r="L24" s="29" t="s">
        <v>18</v>
      </c>
      <c r="M24" s="30">
        <v>2800</v>
      </c>
      <c r="N24" s="31"/>
      <c r="O24" s="27">
        <f t="shared" si="0"/>
        <v>1440</v>
      </c>
      <c r="P24" s="27">
        <f t="shared" ref="P24:P34" si="4">D24*$G$13</f>
        <v>360</v>
      </c>
    </row>
    <row r="25" spans="2:16" x14ac:dyDescent="0.2">
      <c r="B25" s="32">
        <v>3</v>
      </c>
      <c r="C25" s="27">
        <f t="shared" si="1"/>
        <v>500</v>
      </c>
      <c r="D25" s="27">
        <f t="shared" si="2"/>
        <v>36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1000</v>
      </c>
      <c r="K25" s="29">
        <f t="shared" si="3"/>
        <v>1500</v>
      </c>
      <c r="L25" s="29" t="s">
        <v>18</v>
      </c>
      <c r="M25" s="30">
        <v>1000</v>
      </c>
      <c r="N25" s="31"/>
      <c r="O25" s="27">
        <f t="shared" si="0"/>
        <v>1440</v>
      </c>
      <c r="P25" s="27">
        <f t="shared" si="4"/>
        <v>360</v>
      </c>
    </row>
    <row r="26" spans="2:16" x14ac:dyDescent="0.2">
      <c r="B26" s="32">
        <v>4</v>
      </c>
      <c r="C26" s="27">
        <f t="shared" si="1"/>
        <v>500</v>
      </c>
      <c r="D26" s="27">
        <f t="shared" si="2"/>
        <v>36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920</v>
      </c>
      <c r="K26" s="29">
        <f t="shared" si="3"/>
        <v>1420</v>
      </c>
      <c r="L26" s="29" t="s">
        <v>18</v>
      </c>
      <c r="M26" s="30">
        <v>920</v>
      </c>
      <c r="N26" s="31"/>
      <c r="O26" s="27">
        <f t="shared" si="0"/>
        <v>1440</v>
      </c>
      <c r="P26" s="27">
        <f t="shared" si="4"/>
        <v>360</v>
      </c>
    </row>
    <row r="27" spans="2:16" x14ac:dyDescent="0.2">
      <c r="B27" s="32">
        <v>5</v>
      </c>
      <c r="C27" s="27">
        <f t="shared" si="1"/>
        <v>500</v>
      </c>
      <c r="D27" s="27">
        <f t="shared" si="2"/>
        <v>36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780</v>
      </c>
      <c r="K27" s="29">
        <f t="shared" si="3"/>
        <v>1280</v>
      </c>
      <c r="L27" s="29" t="s">
        <v>18</v>
      </c>
      <c r="M27" s="30">
        <v>780</v>
      </c>
      <c r="N27" s="31"/>
      <c r="O27" s="27">
        <f t="shared" si="0"/>
        <v>1440</v>
      </c>
      <c r="P27" s="27">
        <f t="shared" si="4"/>
        <v>360</v>
      </c>
    </row>
    <row r="28" spans="2:16" x14ac:dyDescent="0.2">
      <c r="B28" s="32">
        <v>6</v>
      </c>
      <c r="C28" s="27">
        <f t="shared" si="1"/>
        <v>500</v>
      </c>
      <c r="D28" s="27">
        <f t="shared" si="2"/>
        <v>36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950</v>
      </c>
      <c r="K28" s="29">
        <f t="shared" si="3"/>
        <v>1450</v>
      </c>
      <c r="L28" s="29" t="s">
        <v>18</v>
      </c>
      <c r="M28" s="30">
        <v>950</v>
      </c>
      <c r="N28" s="31"/>
      <c r="O28" s="27">
        <f t="shared" si="0"/>
        <v>1440</v>
      </c>
      <c r="P28" s="27">
        <f t="shared" si="4"/>
        <v>360</v>
      </c>
    </row>
    <row r="29" spans="2:16" x14ac:dyDescent="0.2">
      <c r="B29" s="32">
        <v>7</v>
      </c>
      <c r="C29" s="27">
        <f t="shared" si="1"/>
        <v>500</v>
      </c>
      <c r="D29" s="27">
        <f t="shared" si="2"/>
        <v>36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1050</v>
      </c>
      <c r="K29" s="29">
        <f t="shared" si="3"/>
        <v>1550</v>
      </c>
      <c r="L29" s="29" t="s">
        <v>18</v>
      </c>
      <c r="M29" s="30">
        <v>1050</v>
      </c>
      <c r="N29" s="31"/>
      <c r="O29" s="27">
        <f t="shared" si="0"/>
        <v>1440</v>
      </c>
      <c r="P29" s="27">
        <f t="shared" si="4"/>
        <v>360</v>
      </c>
    </row>
    <row r="30" spans="2:16" x14ac:dyDescent="0.2">
      <c r="B30" s="32">
        <v>8</v>
      </c>
      <c r="C30" s="27">
        <f t="shared" si="1"/>
        <v>500</v>
      </c>
      <c r="D30" s="27">
        <f t="shared" si="2"/>
        <v>36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1200</v>
      </c>
      <c r="K30" s="29">
        <f t="shared" si="3"/>
        <v>1700</v>
      </c>
      <c r="L30" s="29" t="s">
        <v>18</v>
      </c>
      <c r="M30" s="30">
        <v>1200</v>
      </c>
      <c r="N30" s="31"/>
      <c r="O30" s="27">
        <f t="shared" si="0"/>
        <v>1440</v>
      </c>
      <c r="P30" s="27">
        <f t="shared" si="4"/>
        <v>360</v>
      </c>
    </row>
    <row r="31" spans="2:16" x14ac:dyDescent="0.2">
      <c r="B31" s="32">
        <v>9</v>
      </c>
      <c r="C31" s="27">
        <f t="shared" si="1"/>
        <v>500</v>
      </c>
      <c r="D31" s="27">
        <f t="shared" si="2"/>
        <v>36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2000</v>
      </c>
      <c r="K31" s="29">
        <f t="shared" si="3"/>
        <v>2500</v>
      </c>
      <c r="L31" s="29" t="s">
        <v>18</v>
      </c>
      <c r="M31" s="30">
        <v>2000</v>
      </c>
      <c r="N31" s="31"/>
      <c r="O31" s="27">
        <f t="shared" si="0"/>
        <v>1440</v>
      </c>
      <c r="P31" s="27">
        <f t="shared" si="4"/>
        <v>360</v>
      </c>
    </row>
    <row r="32" spans="2:16" x14ac:dyDescent="0.2">
      <c r="B32" s="32">
        <v>10</v>
      </c>
      <c r="C32" s="27">
        <f t="shared" si="1"/>
        <v>500</v>
      </c>
      <c r="D32" s="27">
        <f t="shared" si="2"/>
        <v>36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2500</v>
      </c>
      <c r="K32" s="29">
        <f t="shared" si="3"/>
        <v>3000</v>
      </c>
      <c r="L32" s="29" t="s">
        <v>18</v>
      </c>
      <c r="M32" s="30">
        <v>2500</v>
      </c>
      <c r="N32" s="31"/>
      <c r="O32" s="27">
        <f t="shared" si="0"/>
        <v>1440</v>
      </c>
      <c r="P32" s="27">
        <f t="shared" si="4"/>
        <v>360</v>
      </c>
    </row>
    <row r="33" spans="2:19" x14ac:dyDescent="0.2">
      <c r="B33" s="32">
        <v>11</v>
      </c>
      <c r="C33" s="27">
        <f t="shared" si="1"/>
        <v>500</v>
      </c>
      <c r="D33" s="27">
        <f t="shared" si="2"/>
        <v>36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3000</v>
      </c>
      <c r="K33" s="29">
        <f t="shared" si="3"/>
        <v>3500</v>
      </c>
      <c r="L33" s="29" t="s">
        <v>18</v>
      </c>
      <c r="M33" s="30">
        <v>3000</v>
      </c>
      <c r="N33" s="31"/>
      <c r="O33" s="27">
        <f t="shared" si="0"/>
        <v>1440</v>
      </c>
      <c r="P33" s="27">
        <f t="shared" si="4"/>
        <v>360</v>
      </c>
    </row>
    <row r="34" spans="2:19" x14ac:dyDescent="0.2">
      <c r="B34" s="32">
        <v>12</v>
      </c>
      <c r="C34" s="27">
        <f t="shared" si="1"/>
        <v>500</v>
      </c>
      <c r="D34" s="27">
        <f t="shared" si="2"/>
        <v>36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2800</v>
      </c>
      <c r="K34" s="29">
        <f t="shared" si="3"/>
        <v>3300</v>
      </c>
      <c r="L34" s="29" t="s">
        <v>18</v>
      </c>
      <c r="M34" s="30">
        <v>2800</v>
      </c>
      <c r="N34" s="31"/>
      <c r="O34" s="27">
        <f t="shared" si="0"/>
        <v>1440</v>
      </c>
      <c r="P34" s="27">
        <f t="shared" si="4"/>
        <v>360</v>
      </c>
    </row>
    <row r="36" spans="2:19" x14ac:dyDescent="0.2">
      <c r="B36" s="33" t="s">
        <v>23</v>
      </c>
      <c r="C36" s="34">
        <f>SUM(C23:C34)</f>
        <v>6000</v>
      </c>
      <c r="D36" s="34">
        <f t="shared" ref="D36:M36" si="5">SUM(D23:D34)</f>
        <v>432</v>
      </c>
      <c r="E36" s="34">
        <f t="shared" si="5"/>
        <v>0</v>
      </c>
      <c r="F36" s="34">
        <f t="shared" si="5"/>
        <v>0</v>
      </c>
      <c r="G36" s="34">
        <f t="shared" si="5"/>
        <v>0</v>
      </c>
      <c r="H36" s="34">
        <f t="shared" si="5"/>
        <v>0</v>
      </c>
      <c r="I36" s="34">
        <f t="shared" si="5"/>
        <v>0</v>
      </c>
      <c r="J36" s="34">
        <f t="shared" si="5"/>
        <v>21800</v>
      </c>
      <c r="K36" s="34"/>
      <c r="L36" s="34"/>
      <c r="M36" s="34">
        <f t="shared" si="5"/>
        <v>21800</v>
      </c>
    </row>
    <row r="39" spans="2:19" x14ac:dyDescent="0.2">
      <c r="S39" t="s">
        <v>46</v>
      </c>
    </row>
  </sheetData>
  <mergeCells count="1">
    <mergeCell ref="E1:G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3" zoomScale="120" zoomScaleNormal="120" zoomScalePageLayoutView="150" workbookViewId="0">
      <selection activeCell="C4" sqref="C4"/>
    </sheetView>
  </sheetViews>
  <sheetFormatPr baseColWidth="10" defaultRowHeight="16" x14ac:dyDescent="0.2"/>
  <cols>
    <col min="3" max="3" width="12.5" bestFit="1" customWidth="1"/>
    <col min="5" max="5" width="14.1640625" bestFit="1" customWidth="1"/>
    <col min="8" max="9" width="14" customWidth="1"/>
    <col min="11" max="11" width="11.1640625" customWidth="1"/>
    <col min="12" max="12" width="3.33203125" customWidth="1"/>
    <col min="14" max="14" width="3.33203125" customWidth="1"/>
    <col min="15" max="15" width="10.83203125" customWidth="1"/>
    <col min="16" max="16" width="13.1640625" bestFit="1" customWidth="1"/>
  </cols>
  <sheetData>
    <row r="1" spans="1:10" ht="17" thickBot="1" x14ac:dyDescent="0.25">
      <c r="A1" s="2" t="s">
        <v>19</v>
      </c>
      <c r="E1" s="68" t="s">
        <v>22</v>
      </c>
      <c r="F1" s="69"/>
      <c r="G1" s="70"/>
    </row>
    <row r="2" spans="1:10" ht="17" thickBot="1" x14ac:dyDescent="0.25">
      <c r="B2" s="35" t="s">
        <v>20</v>
      </c>
      <c r="C2" s="36">
        <f>SUM(E2:E9)</f>
        <v>5001800</v>
      </c>
      <c r="E2" s="7">
        <f>C18*D36</f>
        <v>1036800</v>
      </c>
      <c r="F2" s="8" t="s">
        <v>7</v>
      </c>
      <c r="G2" s="9"/>
    </row>
    <row r="3" spans="1:10" ht="17" thickBot="1" x14ac:dyDescent="0.25">
      <c r="E3" s="10">
        <f>G36*C19</f>
        <v>0</v>
      </c>
      <c r="F3" s="5" t="s">
        <v>8</v>
      </c>
      <c r="G3" s="11"/>
    </row>
    <row r="4" spans="1:10" ht="17" thickBot="1" x14ac:dyDescent="0.25">
      <c r="B4" s="3" t="s">
        <v>21</v>
      </c>
      <c r="C4" s="4">
        <f>C2/M36</f>
        <v>229.44036697247705</v>
      </c>
      <c r="E4" s="10">
        <f>E36*C15</f>
        <v>0</v>
      </c>
      <c r="F4" s="5" t="s">
        <v>11</v>
      </c>
      <c r="G4" s="11"/>
    </row>
    <row r="5" spans="1:10" x14ac:dyDescent="0.2">
      <c r="C5" s="1"/>
      <c r="E5" s="10">
        <f>F36*C16</f>
        <v>0</v>
      </c>
      <c r="F5" s="5" t="s">
        <v>10</v>
      </c>
      <c r="G5" s="11"/>
    </row>
    <row r="6" spans="1:10" x14ac:dyDescent="0.2">
      <c r="E6" s="10">
        <f>C36*C13</f>
        <v>150000</v>
      </c>
      <c r="F6" s="5" t="s">
        <v>44</v>
      </c>
      <c r="G6" s="11"/>
    </row>
    <row r="7" spans="1:10" x14ac:dyDescent="0.2">
      <c r="C7" s="1"/>
      <c r="E7" s="10">
        <f>C14*H36</f>
        <v>0</v>
      </c>
      <c r="F7" s="5" t="s">
        <v>9</v>
      </c>
      <c r="G7" s="11"/>
    </row>
    <row r="8" spans="1:10" x14ac:dyDescent="0.2">
      <c r="E8" s="10">
        <f>I36*C12</f>
        <v>0</v>
      </c>
      <c r="F8" s="5" t="s">
        <v>12</v>
      </c>
      <c r="G8" s="11"/>
    </row>
    <row r="9" spans="1:10" ht="17" thickBot="1" x14ac:dyDescent="0.25">
      <c r="E9" s="12">
        <f>J36*C20</f>
        <v>3815000</v>
      </c>
      <c r="F9" s="13" t="s">
        <v>45</v>
      </c>
      <c r="G9" s="14"/>
    </row>
    <row r="11" spans="1:10" ht="17" thickBot="1" x14ac:dyDescent="0.25">
      <c r="B11" t="s">
        <v>2</v>
      </c>
    </row>
    <row r="12" spans="1:10" x14ac:dyDescent="0.2">
      <c r="C12" s="21">
        <v>75</v>
      </c>
      <c r="D12" s="19" t="s">
        <v>17</v>
      </c>
      <c r="E12" s="19"/>
      <c r="F12" s="19"/>
      <c r="G12" s="22">
        <v>160</v>
      </c>
      <c r="H12" s="19" t="s">
        <v>35</v>
      </c>
      <c r="I12" s="19"/>
      <c r="J12" s="9"/>
    </row>
    <row r="13" spans="1:10" x14ac:dyDescent="0.2">
      <c r="C13" s="16">
        <v>25</v>
      </c>
      <c r="D13" s="6" t="s">
        <v>34</v>
      </c>
      <c r="E13" s="6"/>
      <c r="F13" s="6"/>
      <c r="G13" s="23">
        <v>10</v>
      </c>
      <c r="H13" s="6" t="s">
        <v>36</v>
      </c>
      <c r="I13" s="6"/>
      <c r="J13" s="11"/>
    </row>
    <row r="14" spans="1:10" x14ac:dyDescent="0.2">
      <c r="C14" s="16">
        <v>50</v>
      </c>
      <c r="D14" s="6" t="s">
        <v>15</v>
      </c>
      <c r="E14" s="6"/>
      <c r="F14" s="6"/>
      <c r="G14" s="23">
        <v>500</v>
      </c>
      <c r="H14" s="6" t="s">
        <v>37</v>
      </c>
      <c r="I14" s="6"/>
      <c r="J14" s="11"/>
    </row>
    <row r="15" spans="1:10" x14ac:dyDescent="0.2">
      <c r="C15" s="16">
        <v>1200</v>
      </c>
      <c r="D15" s="6" t="s">
        <v>3</v>
      </c>
      <c r="E15" s="6"/>
      <c r="F15" s="6"/>
      <c r="G15" s="23">
        <v>500</v>
      </c>
      <c r="H15" s="6" t="s">
        <v>38</v>
      </c>
      <c r="I15" s="6"/>
      <c r="J15" s="11"/>
    </row>
    <row r="16" spans="1:10" x14ac:dyDescent="0.2">
      <c r="C16" s="16">
        <v>3600</v>
      </c>
      <c r="D16" s="6" t="s">
        <v>4</v>
      </c>
      <c r="E16" s="6"/>
      <c r="F16" s="6"/>
      <c r="G16" s="23">
        <v>0</v>
      </c>
      <c r="H16" s="6" t="s">
        <v>39</v>
      </c>
      <c r="I16" s="6"/>
      <c r="J16" s="11"/>
    </row>
    <row r="17" spans="2:16" x14ac:dyDescent="0.2">
      <c r="C17" s="17">
        <v>4</v>
      </c>
      <c r="D17" s="6" t="s">
        <v>5</v>
      </c>
      <c r="E17" s="6"/>
      <c r="F17" s="6"/>
      <c r="G17" s="23">
        <v>0</v>
      </c>
      <c r="H17" s="6" t="s">
        <v>40</v>
      </c>
      <c r="I17" s="6"/>
      <c r="J17" s="11"/>
    </row>
    <row r="18" spans="2:16" x14ac:dyDescent="0.2">
      <c r="C18" s="16">
        <v>2400</v>
      </c>
      <c r="D18" s="6" t="s">
        <v>13</v>
      </c>
      <c r="E18" s="6"/>
      <c r="F18" s="6"/>
      <c r="G18" s="23">
        <v>36</v>
      </c>
      <c r="H18" s="6" t="s">
        <v>41</v>
      </c>
      <c r="I18" s="6"/>
      <c r="J18" s="11"/>
    </row>
    <row r="19" spans="2:16" x14ac:dyDescent="0.2">
      <c r="C19" s="16">
        <v>25</v>
      </c>
      <c r="D19" s="6" t="s">
        <v>33</v>
      </c>
      <c r="E19" s="6"/>
      <c r="F19" s="6"/>
      <c r="G19" s="23">
        <v>30</v>
      </c>
      <c r="H19" s="6" t="s">
        <v>42</v>
      </c>
      <c r="I19" s="6"/>
      <c r="J19" s="11"/>
    </row>
    <row r="20" spans="2:16" ht="17" thickBot="1" x14ac:dyDescent="0.25">
      <c r="C20" s="18">
        <v>175</v>
      </c>
      <c r="D20" s="20" t="s">
        <v>6</v>
      </c>
      <c r="E20" s="20"/>
      <c r="F20" s="20"/>
      <c r="G20" s="24">
        <v>36</v>
      </c>
      <c r="H20" s="20" t="s">
        <v>43</v>
      </c>
      <c r="I20" s="20"/>
      <c r="J20" s="14"/>
    </row>
    <row r="22" spans="2:16" s="26" customFormat="1" ht="64" x14ac:dyDescent="0.2">
      <c r="B22" s="25" t="s">
        <v>0</v>
      </c>
      <c r="C22" s="25" t="s">
        <v>16</v>
      </c>
      <c r="D22" s="25" t="s">
        <v>1</v>
      </c>
      <c r="E22" s="25" t="s">
        <v>24</v>
      </c>
      <c r="F22" s="25" t="s">
        <v>25</v>
      </c>
      <c r="G22" s="25" t="s">
        <v>14</v>
      </c>
      <c r="H22" s="25" t="s">
        <v>26</v>
      </c>
      <c r="I22" s="25" t="s">
        <v>27</v>
      </c>
      <c r="J22" s="25" t="s">
        <v>28</v>
      </c>
      <c r="K22" s="25" t="s">
        <v>29</v>
      </c>
      <c r="L22" s="25"/>
      <c r="M22" s="25" t="s">
        <v>30</v>
      </c>
      <c r="O22" s="25" t="s">
        <v>31</v>
      </c>
      <c r="P22" s="25" t="s">
        <v>32</v>
      </c>
    </row>
    <row r="23" spans="2:16" x14ac:dyDescent="0.2">
      <c r="B23" s="32">
        <v>1</v>
      </c>
      <c r="C23" s="27">
        <f>K23-M23</f>
        <v>500</v>
      </c>
      <c r="D23" s="27">
        <f>G18+E23-F23</f>
        <v>36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2800</v>
      </c>
      <c r="K23" s="29">
        <f>G14+I23+J23+H23-G16</f>
        <v>3300</v>
      </c>
      <c r="L23" s="29" t="s">
        <v>18</v>
      </c>
      <c r="M23" s="30">
        <v>2800</v>
      </c>
      <c r="N23" s="31"/>
      <c r="O23" s="27">
        <f t="shared" ref="O23:O34" si="0">($G$12*D23+G23)/$C$17</f>
        <v>1440</v>
      </c>
      <c r="P23" s="27">
        <f>D23*$G$13</f>
        <v>360</v>
      </c>
    </row>
    <row r="24" spans="2:16" x14ac:dyDescent="0.2">
      <c r="B24" s="32">
        <v>2</v>
      </c>
      <c r="C24" s="27">
        <f t="shared" ref="C24:C34" si="1">K24-M24</f>
        <v>500</v>
      </c>
      <c r="D24" s="27">
        <f t="shared" ref="D24:D34" si="2">D23+E24-F24</f>
        <v>36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2800</v>
      </c>
      <c r="K24" s="29">
        <f t="shared" ref="K24:K34" si="3">C23+I24+J24+H24-H23</f>
        <v>3300</v>
      </c>
      <c r="L24" s="29" t="s">
        <v>18</v>
      </c>
      <c r="M24" s="30">
        <v>2800</v>
      </c>
      <c r="N24" s="31"/>
      <c r="O24" s="27">
        <f t="shared" si="0"/>
        <v>1440</v>
      </c>
      <c r="P24" s="27">
        <f t="shared" ref="P24:P34" si="4">D24*$G$13</f>
        <v>360</v>
      </c>
    </row>
    <row r="25" spans="2:16" x14ac:dyDescent="0.2">
      <c r="B25" s="32">
        <v>3</v>
      </c>
      <c r="C25" s="27">
        <f t="shared" si="1"/>
        <v>500</v>
      </c>
      <c r="D25" s="27">
        <f t="shared" si="2"/>
        <v>36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1000</v>
      </c>
      <c r="K25" s="29">
        <f t="shared" si="3"/>
        <v>1500</v>
      </c>
      <c r="L25" s="29" t="s">
        <v>18</v>
      </c>
      <c r="M25" s="30">
        <v>1000</v>
      </c>
      <c r="N25" s="31"/>
      <c r="O25" s="27">
        <f t="shared" si="0"/>
        <v>1440</v>
      </c>
      <c r="P25" s="27">
        <f t="shared" si="4"/>
        <v>360</v>
      </c>
    </row>
    <row r="26" spans="2:16" x14ac:dyDescent="0.2">
      <c r="B26" s="32">
        <v>4</v>
      </c>
      <c r="C26" s="27">
        <f t="shared" si="1"/>
        <v>500</v>
      </c>
      <c r="D26" s="27">
        <f t="shared" si="2"/>
        <v>36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920</v>
      </c>
      <c r="K26" s="29">
        <f t="shared" si="3"/>
        <v>1420</v>
      </c>
      <c r="L26" s="29" t="s">
        <v>18</v>
      </c>
      <c r="M26" s="30">
        <v>920</v>
      </c>
      <c r="N26" s="31"/>
      <c r="O26" s="27">
        <f t="shared" si="0"/>
        <v>1440</v>
      </c>
      <c r="P26" s="27">
        <f t="shared" si="4"/>
        <v>360</v>
      </c>
    </row>
    <row r="27" spans="2:16" x14ac:dyDescent="0.2">
      <c r="B27" s="32">
        <v>5</v>
      </c>
      <c r="C27" s="27">
        <f t="shared" si="1"/>
        <v>500</v>
      </c>
      <c r="D27" s="27">
        <f t="shared" si="2"/>
        <v>36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780</v>
      </c>
      <c r="K27" s="29">
        <f t="shared" si="3"/>
        <v>1280</v>
      </c>
      <c r="L27" s="29" t="s">
        <v>18</v>
      </c>
      <c r="M27" s="30">
        <v>780</v>
      </c>
      <c r="N27" s="31"/>
      <c r="O27" s="27">
        <f t="shared" si="0"/>
        <v>1440</v>
      </c>
      <c r="P27" s="27">
        <f t="shared" si="4"/>
        <v>360</v>
      </c>
    </row>
    <row r="28" spans="2:16" x14ac:dyDescent="0.2">
      <c r="B28" s="32">
        <v>6</v>
      </c>
      <c r="C28" s="27">
        <f t="shared" si="1"/>
        <v>500</v>
      </c>
      <c r="D28" s="27">
        <f t="shared" si="2"/>
        <v>36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950</v>
      </c>
      <c r="K28" s="29">
        <f t="shared" si="3"/>
        <v>1450</v>
      </c>
      <c r="L28" s="29" t="s">
        <v>18</v>
      </c>
      <c r="M28" s="30">
        <v>950</v>
      </c>
      <c r="N28" s="31"/>
      <c r="O28" s="27">
        <f t="shared" si="0"/>
        <v>1440</v>
      </c>
      <c r="P28" s="27">
        <f t="shared" si="4"/>
        <v>360</v>
      </c>
    </row>
    <row r="29" spans="2:16" x14ac:dyDescent="0.2">
      <c r="B29" s="32">
        <v>7</v>
      </c>
      <c r="C29" s="27">
        <f t="shared" si="1"/>
        <v>500</v>
      </c>
      <c r="D29" s="27">
        <f t="shared" si="2"/>
        <v>36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1050</v>
      </c>
      <c r="K29" s="29">
        <f t="shared" si="3"/>
        <v>1550</v>
      </c>
      <c r="L29" s="29" t="s">
        <v>18</v>
      </c>
      <c r="M29" s="30">
        <v>1050</v>
      </c>
      <c r="N29" s="31"/>
      <c r="O29" s="27">
        <f t="shared" si="0"/>
        <v>1440</v>
      </c>
      <c r="P29" s="27">
        <f t="shared" si="4"/>
        <v>360</v>
      </c>
    </row>
    <row r="30" spans="2:16" x14ac:dyDescent="0.2">
      <c r="B30" s="32">
        <v>8</v>
      </c>
      <c r="C30" s="27">
        <f t="shared" si="1"/>
        <v>500</v>
      </c>
      <c r="D30" s="27">
        <f t="shared" si="2"/>
        <v>36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1200</v>
      </c>
      <c r="K30" s="29">
        <f t="shared" si="3"/>
        <v>1700</v>
      </c>
      <c r="L30" s="29" t="s">
        <v>18</v>
      </c>
      <c r="M30" s="30">
        <v>1200</v>
      </c>
      <c r="N30" s="31"/>
      <c r="O30" s="27">
        <f t="shared" si="0"/>
        <v>1440</v>
      </c>
      <c r="P30" s="27">
        <f t="shared" si="4"/>
        <v>360</v>
      </c>
    </row>
    <row r="31" spans="2:16" x14ac:dyDescent="0.2">
      <c r="B31" s="32">
        <v>9</v>
      </c>
      <c r="C31" s="27">
        <f t="shared" si="1"/>
        <v>500</v>
      </c>
      <c r="D31" s="27">
        <f t="shared" si="2"/>
        <v>36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2000</v>
      </c>
      <c r="K31" s="29">
        <f t="shared" si="3"/>
        <v>2500</v>
      </c>
      <c r="L31" s="29" t="s">
        <v>18</v>
      </c>
      <c r="M31" s="30">
        <v>2000</v>
      </c>
      <c r="N31" s="31"/>
      <c r="O31" s="27">
        <f t="shared" si="0"/>
        <v>1440</v>
      </c>
      <c r="P31" s="27">
        <f t="shared" si="4"/>
        <v>360</v>
      </c>
    </row>
    <row r="32" spans="2:16" x14ac:dyDescent="0.2">
      <c r="B32" s="32">
        <v>10</v>
      </c>
      <c r="C32" s="27">
        <f t="shared" si="1"/>
        <v>500</v>
      </c>
      <c r="D32" s="27">
        <f t="shared" si="2"/>
        <v>36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2500</v>
      </c>
      <c r="K32" s="29">
        <f t="shared" si="3"/>
        <v>3000</v>
      </c>
      <c r="L32" s="29" t="s">
        <v>18</v>
      </c>
      <c r="M32" s="30">
        <v>2500</v>
      </c>
      <c r="N32" s="31"/>
      <c r="O32" s="27">
        <f t="shared" si="0"/>
        <v>1440</v>
      </c>
      <c r="P32" s="27">
        <f t="shared" si="4"/>
        <v>360</v>
      </c>
    </row>
    <row r="33" spans="2:16" x14ac:dyDescent="0.2">
      <c r="B33" s="32">
        <v>11</v>
      </c>
      <c r="C33" s="27">
        <f t="shared" si="1"/>
        <v>500</v>
      </c>
      <c r="D33" s="27">
        <f t="shared" si="2"/>
        <v>36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3000</v>
      </c>
      <c r="K33" s="29">
        <f t="shared" si="3"/>
        <v>3500</v>
      </c>
      <c r="L33" s="29" t="s">
        <v>18</v>
      </c>
      <c r="M33" s="30">
        <v>3000</v>
      </c>
      <c r="N33" s="31"/>
      <c r="O33" s="27">
        <f t="shared" si="0"/>
        <v>1440</v>
      </c>
      <c r="P33" s="27">
        <f t="shared" si="4"/>
        <v>360</v>
      </c>
    </row>
    <row r="34" spans="2:16" x14ac:dyDescent="0.2">
      <c r="B34" s="32">
        <v>12</v>
      </c>
      <c r="C34" s="27">
        <f t="shared" si="1"/>
        <v>500</v>
      </c>
      <c r="D34" s="27">
        <f t="shared" si="2"/>
        <v>36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2800</v>
      </c>
      <c r="K34" s="29">
        <f t="shared" si="3"/>
        <v>3300</v>
      </c>
      <c r="L34" s="29" t="s">
        <v>18</v>
      </c>
      <c r="M34" s="30">
        <v>2800</v>
      </c>
      <c r="N34" s="31"/>
      <c r="O34" s="27">
        <f t="shared" si="0"/>
        <v>1440</v>
      </c>
      <c r="P34" s="27">
        <f t="shared" si="4"/>
        <v>360</v>
      </c>
    </row>
    <row r="36" spans="2:16" x14ac:dyDescent="0.2">
      <c r="B36" s="33" t="s">
        <v>23</v>
      </c>
      <c r="C36" s="34">
        <f>SUM(C23:C34)</f>
        <v>6000</v>
      </c>
      <c r="D36" s="34">
        <f t="shared" ref="D36:M36" si="5">SUM(D23:D34)</f>
        <v>432</v>
      </c>
      <c r="E36" s="34">
        <f t="shared" si="5"/>
        <v>0</v>
      </c>
      <c r="F36" s="34">
        <f t="shared" si="5"/>
        <v>0</v>
      </c>
      <c r="G36" s="34">
        <f t="shared" si="5"/>
        <v>0</v>
      </c>
      <c r="H36" s="34">
        <f t="shared" si="5"/>
        <v>0</v>
      </c>
      <c r="I36" s="34">
        <f t="shared" si="5"/>
        <v>0</v>
      </c>
      <c r="J36" s="34">
        <f t="shared" si="5"/>
        <v>21800</v>
      </c>
      <c r="K36" s="34"/>
      <c r="L36" s="34"/>
      <c r="M36" s="34">
        <f t="shared" si="5"/>
        <v>21800</v>
      </c>
    </row>
  </sheetData>
  <mergeCells count="1">
    <mergeCell ref="E1:G1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="120" zoomScaleNormal="120" zoomScalePageLayoutView="150" workbookViewId="0">
      <selection activeCell="C2" sqref="C2"/>
    </sheetView>
  </sheetViews>
  <sheetFormatPr baseColWidth="10" defaultRowHeight="16" x14ac:dyDescent="0.2"/>
  <cols>
    <col min="3" max="3" width="12.5" bestFit="1" customWidth="1"/>
    <col min="5" max="5" width="14.1640625" bestFit="1" customWidth="1"/>
    <col min="8" max="9" width="14" customWidth="1"/>
    <col min="11" max="11" width="11.1640625" customWidth="1"/>
    <col min="12" max="12" width="3.33203125" customWidth="1"/>
    <col min="15" max="15" width="10.83203125" customWidth="1"/>
    <col min="16" max="16" width="13.1640625" bestFit="1" customWidth="1"/>
  </cols>
  <sheetData>
    <row r="1" spans="1:10" ht="17" thickBot="1" x14ac:dyDescent="0.25">
      <c r="A1" s="2" t="s">
        <v>54</v>
      </c>
      <c r="E1" s="68" t="s">
        <v>22</v>
      </c>
      <c r="F1" s="69"/>
      <c r="G1" s="70"/>
    </row>
    <row r="2" spans="1:10" ht="17" thickBot="1" x14ac:dyDescent="0.25">
      <c r="B2" s="35" t="s">
        <v>20</v>
      </c>
      <c r="C2" s="36">
        <f>SUM(E2:E9)</f>
        <v>-2117450</v>
      </c>
      <c r="E2" s="7">
        <f>C18*D36</f>
        <v>1036800</v>
      </c>
      <c r="F2" s="8" t="s">
        <v>7</v>
      </c>
      <c r="G2" s="9"/>
    </row>
    <row r="3" spans="1:10" ht="17" thickBot="1" x14ac:dyDescent="0.25">
      <c r="B3" s="35" t="s">
        <v>48</v>
      </c>
      <c r="C3" s="41">
        <f>SUMPRODUCT(M23:M34,N23:N34)-C2</f>
        <v>6041450</v>
      </c>
      <c r="E3" s="10">
        <f>G36*C19</f>
        <v>0</v>
      </c>
      <c r="F3" s="5" t="s">
        <v>8</v>
      </c>
      <c r="G3" s="11"/>
    </row>
    <row r="4" spans="1:10" x14ac:dyDescent="0.2">
      <c r="B4" s="3" t="s">
        <v>21</v>
      </c>
      <c r="C4" s="39">
        <f>C2/M36</f>
        <v>-97.13073394495413</v>
      </c>
      <c r="E4" s="10">
        <f>E36*C15</f>
        <v>0</v>
      </c>
      <c r="F4" s="5" t="s">
        <v>11</v>
      </c>
      <c r="G4" s="11"/>
    </row>
    <row r="5" spans="1:10" x14ac:dyDescent="0.2">
      <c r="B5" s="3" t="s">
        <v>49</v>
      </c>
      <c r="C5" s="40">
        <f>C3/M36</f>
        <v>277.1307339449541</v>
      </c>
      <c r="E5" s="10">
        <f>F36*C16</f>
        <v>0</v>
      </c>
      <c r="F5" s="5" t="s">
        <v>10</v>
      </c>
      <c r="G5" s="11"/>
    </row>
    <row r="6" spans="1:10" x14ac:dyDescent="0.2">
      <c r="E6" s="10">
        <f>C36*C13</f>
        <v>-3154250</v>
      </c>
      <c r="F6" s="5" t="s">
        <v>44</v>
      </c>
      <c r="G6" s="11"/>
    </row>
    <row r="7" spans="1:10" x14ac:dyDescent="0.2">
      <c r="C7" s="1"/>
      <c r="E7" s="10">
        <f>C14*H36</f>
        <v>0</v>
      </c>
      <c r="F7" s="5" t="s">
        <v>9</v>
      </c>
      <c r="G7" s="11"/>
    </row>
    <row r="8" spans="1:10" x14ac:dyDescent="0.2">
      <c r="E8" s="10">
        <f>I36*C12</f>
        <v>0</v>
      </c>
      <c r="F8" s="5" t="s">
        <v>12</v>
      </c>
      <c r="G8" s="11"/>
    </row>
    <row r="9" spans="1:10" ht="17" thickBot="1" x14ac:dyDescent="0.25">
      <c r="E9" s="12">
        <f>J36*C20</f>
        <v>0</v>
      </c>
      <c r="F9" s="13" t="s">
        <v>45</v>
      </c>
      <c r="G9" s="14"/>
    </row>
    <row r="11" spans="1:10" ht="17" thickBot="1" x14ac:dyDescent="0.25">
      <c r="B11" t="s">
        <v>2</v>
      </c>
    </row>
    <row r="12" spans="1:10" x14ac:dyDescent="0.2">
      <c r="C12" s="21">
        <v>75</v>
      </c>
      <c r="D12" s="19" t="s">
        <v>17</v>
      </c>
      <c r="E12" s="19"/>
      <c r="F12" s="19"/>
      <c r="G12" s="22">
        <v>160</v>
      </c>
      <c r="H12" s="19" t="s">
        <v>35</v>
      </c>
      <c r="I12" s="19"/>
      <c r="J12" s="9"/>
    </row>
    <row r="13" spans="1:10" x14ac:dyDescent="0.2">
      <c r="C13" s="16">
        <v>25</v>
      </c>
      <c r="D13" s="6" t="s">
        <v>34</v>
      </c>
      <c r="E13" s="6"/>
      <c r="F13" s="6"/>
      <c r="G13" s="23">
        <v>10</v>
      </c>
      <c r="H13" s="6" t="s">
        <v>36</v>
      </c>
      <c r="I13" s="6"/>
      <c r="J13" s="11"/>
    </row>
    <row r="14" spans="1:10" x14ac:dyDescent="0.2">
      <c r="C14" s="16">
        <v>50</v>
      </c>
      <c r="D14" s="6" t="s">
        <v>15</v>
      </c>
      <c r="E14" s="6"/>
      <c r="F14" s="6"/>
      <c r="G14" s="23">
        <v>500</v>
      </c>
      <c r="H14" s="6" t="s">
        <v>37</v>
      </c>
      <c r="I14" s="6"/>
      <c r="J14" s="11"/>
    </row>
    <row r="15" spans="1:10" x14ac:dyDescent="0.2">
      <c r="C15" s="16">
        <v>1200</v>
      </c>
      <c r="D15" s="6" t="s">
        <v>3</v>
      </c>
      <c r="E15" s="6"/>
      <c r="F15" s="6"/>
      <c r="G15" s="23">
        <v>500</v>
      </c>
      <c r="H15" s="6" t="s">
        <v>38</v>
      </c>
      <c r="I15" s="6"/>
      <c r="J15" s="11"/>
    </row>
    <row r="16" spans="1:10" x14ac:dyDescent="0.2">
      <c r="C16" s="16">
        <v>3600</v>
      </c>
      <c r="D16" s="6" t="s">
        <v>4</v>
      </c>
      <c r="E16" s="6"/>
      <c r="F16" s="6"/>
      <c r="G16" s="23">
        <v>0</v>
      </c>
      <c r="H16" s="6" t="s">
        <v>39</v>
      </c>
      <c r="I16" s="6"/>
      <c r="J16" s="11"/>
    </row>
    <row r="17" spans="2:16" x14ac:dyDescent="0.2">
      <c r="C17" s="17">
        <v>4</v>
      </c>
      <c r="D17" s="6" t="s">
        <v>5</v>
      </c>
      <c r="E17" s="6"/>
      <c r="F17" s="6"/>
      <c r="G17" s="23">
        <v>0</v>
      </c>
      <c r="H17" s="6" t="s">
        <v>40</v>
      </c>
      <c r="I17" s="6"/>
      <c r="J17" s="11"/>
    </row>
    <row r="18" spans="2:16" x14ac:dyDescent="0.2">
      <c r="C18" s="16">
        <v>2400</v>
      </c>
      <c r="D18" s="6" t="s">
        <v>13</v>
      </c>
      <c r="E18" s="6"/>
      <c r="F18" s="6"/>
      <c r="G18" s="23">
        <v>36</v>
      </c>
      <c r="H18" s="6" t="s">
        <v>41</v>
      </c>
      <c r="I18" s="6"/>
      <c r="J18" s="11"/>
    </row>
    <row r="19" spans="2:16" x14ac:dyDescent="0.2">
      <c r="C19" s="16">
        <v>25</v>
      </c>
      <c r="D19" s="6" t="s">
        <v>33</v>
      </c>
      <c r="E19" s="6"/>
      <c r="F19" s="6"/>
      <c r="G19" s="23">
        <v>30</v>
      </c>
      <c r="H19" s="6" t="s">
        <v>42</v>
      </c>
      <c r="I19" s="6"/>
      <c r="J19" s="11"/>
    </row>
    <row r="20" spans="2:16" ht="17" thickBot="1" x14ac:dyDescent="0.25">
      <c r="C20" s="18">
        <v>175</v>
      </c>
      <c r="D20" s="20" t="s">
        <v>6</v>
      </c>
      <c r="E20" s="20"/>
      <c r="F20" s="20"/>
      <c r="G20" s="24">
        <v>36</v>
      </c>
      <c r="H20" s="20" t="s">
        <v>43</v>
      </c>
      <c r="I20" s="20"/>
      <c r="J20" s="14"/>
    </row>
    <row r="22" spans="2:16" s="26" customFormat="1" ht="64" x14ac:dyDescent="0.2">
      <c r="B22" s="25" t="s">
        <v>0</v>
      </c>
      <c r="C22" s="25" t="s">
        <v>16</v>
      </c>
      <c r="D22" s="25" t="s">
        <v>1</v>
      </c>
      <c r="E22" s="25" t="s">
        <v>24</v>
      </c>
      <c r="F22" s="25" t="s">
        <v>25</v>
      </c>
      <c r="G22" s="25" t="s">
        <v>14</v>
      </c>
      <c r="H22" s="25" t="s">
        <v>26</v>
      </c>
      <c r="I22" s="25" t="s">
        <v>27</v>
      </c>
      <c r="J22" s="25" t="s">
        <v>28</v>
      </c>
      <c r="K22" s="25" t="s">
        <v>29</v>
      </c>
      <c r="L22" s="25"/>
      <c r="M22" s="25" t="s">
        <v>30</v>
      </c>
      <c r="N22" s="25" t="s">
        <v>47</v>
      </c>
      <c r="O22" s="25" t="s">
        <v>31</v>
      </c>
      <c r="P22" s="25" t="s">
        <v>32</v>
      </c>
    </row>
    <row r="23" spans="2:16" x14ac:dyDescent="0.2">
      <c r="B23" s="32">
        <v>1</v>
      </c>
      <c r="C23" s="27">
        <f>K23-M23</f>
        <v>-2300</v>
      </c>
      <c r="D23" s="27">
        <f>G18+E23-F23</f>
        <v>36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9">
        <f>G14+I23+J23+H23-G16</f>
        <v>500</v>
      </c>
      <c r="L23" s="29" t="s">
        <v>18</v>
      </c>
      <c r="M23" s="30">
        <v>2800</v>
      </c>
      <c r="N23" s="38">
        <v>180</v>
      </c>
      <c r="O23" s="27">
        <f t="shared" ref="O23:O34" si="0">($G$12*D23+G23)/$C$17</f>
        <v>1440</v>
      </c>
      <c r="P23" s="27">
        <f>D23*$G$13</f>
        <v>360</v>
      </c>
    </row>
    <row r="24" spans="2:16" x14ac:dyDescent="0.2">
      <c r="B24" s="32">
        <v>2</v>
      </c>
      <c r="C24" s="27">
        <f t="shared" ref="C24:C34" si="1">K24-M24</f>
        <v>-5100</v>
      </c>
      <c r="D24" s="27">
        <f t="shared" ref="D24:D34" si="2">D23+E24-F24</f>
        <v>36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9">
        <f t="shared" ref="K24:K34" si="3">C23+I24+J24+H24-H23</f>
        <v>-2300</v>
      </c>
      <c r="L24" s="29" t="s">
        <v>18</v>
      </c>
      <c r="M24" s="30">
        <v>2800</v>
      </c>
      <c r="N24" s="38">
        <v>180</v>
      </c>
      <c r="O24" s="27">
        <f t="shared" si="0"/>
        <v>1440</v>
      </c>
      <c r="P24" s="27">
        <f t="shared" ref="P24:P34" si="4">D24*$G$13</f>
        <v>360</v>
      </c>
    </row>
    <row r="25" spans="2:16" x14ac:dyDescent="0.2">
      <c r="B25" s="32">
        <v>3</v>
      </c>
      <c r="C25" s="27">
        <f t="shared" si="1"/>
        <v>-6100</v>
      </c>
      <c r="D25" s="27">
        <f t="shared" si="2"/>
        <v>36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9">
        <f t="shared" si="3"/>
        <v>-5100</v>
      </c>
      <c r="L25" s="29" t="s">
        <v>18</v>
      </c>
      <c r="M25" s="30">
        <v>1000</v>
      </c>
      <c r="N25" s="38">
        <v>180</v>
      </c>
      <c r="O25" s="27">
        <f t="shared" si="0"/>
        <v>1440</v>
      </c>
      <c r="P25" s="27">
        <f t="shared" si="4"/>
        <v>360</v>
      </c>
    </row>
    <row r="26" spans="2:16" x14ac:dyDescent="0.2">
      <c r="B26" s="32">
        <v>4</v>
      </c>
      <c r="C26" s="27">
        <f t="shared" si="1"/>
        <v>-7020</v>
      </c>
      <c r="D26" s="27">
        <f t="shared" si="2"/>
        <v>36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9">
        <f t="shared" si="3"/>
        <v>-6100</v>
      </c>
      <c r="L26" s="29" t="s">
        <v>18</v>
      </c>
      <c r="M26" s="30">
        <v>920</v>
      </c>
      <c r="N26" s="38">
        <v>180</v>
      </c>
      <c r="O26" s="27">
        <f t="shared" si="0"/>
        <v>1440</v>
      </c>
      <c r="P26" s="27">
        <f t="shared" si="4"/>
        <v>360</v>
      </c>
    </row>
    <row r="27" spans="2:16" x14ac:dyDescent="0.2">
      <c r="B27" s="32">
        <v>5</v>
      </c>
      <c r="C27" s="27">
        <f t="shared" si="1"/>
        <v>-7800</v>
      </c>
      <c r="D27" s="27">
        <f t="shared" si="2"/>
        <v>36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9">
        <f t="shared" si="3"/>
        <v>-7020</v>
      </c>
      <c r="L27" s="29" t="s">
        <v>18</v>
      </c>
      <c r="M27" s="30">
        <v>780</v>
      </c>
      <c r="N27" s="38">
        <v>180</v>
      </c>
      <c r="O27" s="27">
        <f t="shared" si="0"/>
        <v>1440</v>
      </c>
      <c r="P27" s="27">
        <f t="shared" si="4"/>
        <v>360</v>
      </c>
    </row>
    <row r="28" spans="2:16" x14ac:dyDescent="0.2">
      <c r="B28" s="32">
        <v>6</v>
      </c>
      <c r="C28" s="27">
        <f t="shared" si="1"/>
        <v>-8750</v>
      </c>
      <c r="D28" s="27">
        <f t="shared" si="2"/>
        <v>36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9">
        <f t="shared" si="3"/>
        <v>-7800</v>
      </c>
      <c r="L28" s="29" t="s">
        <v>18</v>
      </c>
      <c r="M28" s="30">
        <v>950</v>
      </c>
      <c r="N28" s="38">
        <v>180</v>
      </c>
      <c r="O28" s="27">
        <f t="shared" si="0"/>
        <v>1440</v>
      </c>
      <c r="P28" s="27">
        <f t="shared" si="4"/>
        <v>360</v>
      </c>
    </row>
    <row r="29" spans="2:16" x14ac:dyDescent="0.2">
      <c r="B29" s="32">
        <v>7</v>
      </c>
      <c r="C29" s="27">
        <f t="shared" si="1"/>
        <v>-9800</v>
      </c>
      <c r="D29" s="27">
        <f t="shared" si="2"/>
        <v>36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9">
        <f t="shared" si="3"/>
        <v>-8750</v>
      </c>
      <c r="L29" s="29" t="s">
        <v>18</v>
      </c>
      <c r="M29" s="30">
        <v>1050</v>
      </c>
      <c r="N29" s="38">
        <v>180</v>
      </c>
      <c r="O29" s="27">
        <f t="shared" si="0"/>
        <v>1440</v>
      </c>
      <c r="P29" s="27">
        <f t="shared" si="4"/>
        <v>360</v>
      </c>
    </row>
    <row r="30" spans="2:16" x14ac:dyDescent="0.2">
      <c r="B30" s="32">
        <v>8</v>
      </c>
      <c r="C30" s="27">
        <f t="shared" si="1"/>
        <v>-11000</v>
      </c>
      <c r="D30" s="27">
        <f t="shared" si="2"/>
        <v>36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9">
        <f t="shared" si="3"/>
        <v>-9800</v>
      </c>
      <c r="L30" s="29" t="s">
        <v>18</v>
      </c>
      <c r="M30" s="30">
        <v>1200</v>
      </c>
      <c r="N30" s="38">
        <v>180</v>
      </c>
      <c r="O30" s="27">
        <f t="shared" si="0"/>
        <v>1440</v>
      </c>
      <c r="P30" s="27">
        <f t="shared" si="4"/>
        <v>360</v>
      </c>
    </row>
    <row r="31" spans="2:16" x14ac:dyDescent="0.2">
      <c r="B31" s="32">
        <v>9</v>
      </c>
      <c r="C31" s="27">
        <f t="shared" si="1"/>
        <v>-13000</v>
      </c>
      <c r="D31" s="27">
        <f t="shared" si="2"/>
        <v>36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9">
        <f t="shared" si="3"/>
        <v>-11000</v>
      </c>
      <c r="L31" s="29" t="s">
        <v>18</v>
      </c>
      <c r="M31" s="30">
        <v>2000</v>
      </c>
      <c r="N31" s="38">
        <v>180</v>
      </c>
      <c r="O31" s="27">
        <f t="shared" si="0"/>
        <v>1440</v>
      </c>
      <c r="P31" s="27">
        <f t="shared" si="4"/>
        <v>360</v>
      </c>
    </row>
    <row r="32" spans="2:16" x14ac:dyDescent="0.2">
      <c r="B32" s="32">
        <v>10</v>
      </c>
      <c r="C32" s="27">
        <f t="shared" si="1"/>
        <v>-15500</v>
      </c>
      <c r="D32" s="27">
        <f t="shared" si="2"/>
        <v>36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9">
        <f t="shared" si="3"/>
        <v>-13000</v>
      </c>
      <c r="L32" s="29" t="s">
        <v>18</v>
      </c>
      <c r="M32" s="30">
        <v>2500</v>
      </c>
      <c r="N32" s="38">
        <v>180</v>
      </c>
      <c r="O32" s="27">
        <f t="shared" si="0"/>
        <v>1440</v>
      </c>
      <c r="P32" s="27">
        <f t="shared" si="4"/>
        <v>360</v>
      </c>
    </row>
    <row r="33" spans="2:16" x14ac:dyDescent="0.2">
      <c r="B33" s="32">
        <v>11</v>
      </c>
      <c r="C33" s="27">
        <f t="shared" si="1"/>
        <v>-18500</v>
      </c>
      <c r="D33" s="27">
        <f t="shared" si="2"/>
        <v>36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9">
        <f t="shared" si="3"/>
        <v>-15500</v>
      </c>
      <c r="L33" s="29" t="s">
        <v>18</v>
      </c>
      <c r="M33" s="30">
        <v>3000</v>
      </c>
      <c r="N33" s="38">
        <v>180</v>
      </c>
      <c r="O33" s="27">
        <f t="shared" si="0"/>
        <v>1440</v>
      </c>
      <c r="P33" s="27">
        <f t="shared" si="4"/>
        <v>360</v>
      </c>
    </row>
    <row r="34" spans="2:16" x14ac:dyDescent="0.2">
      <c r="B34" s="32">
        <v>12</v>
      </c>
      <c r="C34" s="27">
        <f t="shared" si="1"/>
        <v>-21300</v>
      </c>
      <c r="D34" s="27">
        <f t="shared" si="2"/>
        <v>36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9">
        <f t="shared" si="3"/>
        <v>-18500</v>
      </c>
      <c r="L34" s="29" t="s">
        <v>18</v>
      </c>
      <c r="M34" s="30">
        <v>2800</v>
      </c>
      <c r="N34" s="38">
        <v>180</v>
      </c>
      <c r="O34" s="27">
        <f t="shared" si="0"/>
        <v>1440</v>
      </c>
      <c r="P34" s="27">
        <f t="shared" si="4"/>
        <v>360</v>
      </c>
    </row>
    <row r="36" spans="2:16" x14ac:dyDescent="0.2">
      <c r="B36" s="33" t="s">
        <v>23</v>
      </c>
      <c r="C36" s="34">
        <f>SUM(C23:C34)</f>
        <v>-126170</v>
      </c>
      <c r="D36" s="34">
        <f t="shared" ref="D36:M36" si="5">SUM(D23:D34)</f>
        <v>432</v>
      </c>
      <c r="E36" s="34">
        <f t="shared" si="5"/>
        <v>0</v>
      </c>
      <c r="F36" s="34">
        <f t="shared" si="5"/>
        <v>0</v>
      </c>
      <c r="G36" s="34">
        <f t="shared" si="5"/>
        <v>0</v>
      </c>
      <c r="H36" s="34">
        <f t="shared" si="5"/>
        <v>0</v>
      </c>
      <c r="I36" s="34">
        <f t="shared" si="5"/>
        <v>0</v>
      </c>
      <c r="J36" s="34">
        <f t="shared" si="5"/>
        <v>0</v>
      </c>
      <c r="K36" s="34"/>
      <c r="L36" s="34"/>
      <c r="M36" s="34">
        <f t="shared" si="5"/>
        <v>21800</v>
      </c>
      <c r="N36" s="37"/>
    </row>
    <row r="37" spans="2:16" x14ac:dyDescent="0.2">
      <c r="N37">
        <f>SUMPRODUCT(M23:M34,N23:N34)</f>
        <v>3924000</v>
      </c>
    </row>
  </sheetData>
  <mergeCells count="1">
    <mergeCell ref="E1:G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8"/>
  <sheetViews>
    <sheetView zoomScale="120" zoomScaleNormal="120" zoomScalePageLayoutView="101" workbookViewId="0">
      <selection activeCell="C2" sqref="C2"/>
    </sheetView>
  </sheetViews>
  <sheetFormatPr baseColWidth="10" defaultRowHeight="16" x14ac:dyDescent="0.2"/>
  <cols>
    <col min="2" max="2" width="4.83203125" customWidth="1"/>
    <col min="3" max="3" width="12.5" bestFit="1" customWidth="1"/>
    <col min="5" max="5" width="14.1640625" bestFit="1" customWidth="1"/>
    <col min="8" max="9" width="14" customWidth="1"/>
    <col min="11" max="11" width="11.83203125" customWidth="1"/>
    <col min="12" max="12" width="3.33203125" customWidth="1"/>
    <col min="13" max="13" width="12.1640625" customWidth="1"/>
    <col min="14" max="14" width="13.1640625" customWidth="1"/>
    <col min="15" max="15" width="10.6640625" customWidth="1"/>
    <col min="16" max="16" width="11" customWidth="1"/>
    <col min="17" max="17" width="5.5" customWidth="1"/>
    <col min="18" max="18" width="8" customWidth="1"/>
  </cols>
  <sheetData>
    <row r="1" spans="1:20" ht="49" thickBot="1" x14ac:dyDescent="0.25">
      <c r="A1" s="2" t="s">
        <v>19</v>
      </c>
      <c r="E1" s="68" t="s">
        <v>22</v>
      </c>
      <c r="F1" s="69"/>
      <c r="G1" s="70"/>
      <c r="L1" s="43" t="s">
        <v>51</v>
      </c>
      <c r="M1" s="15" t="s">
        <v>50</v>
      </c>
      <c r="N1" s="25" t="s">
        <v>55</v>
      </c>
      <c r="R1" s="48" t="s">
        <v>56</v>
      </c>
      <c r="S1" s="49">
        <f>(M36/SUM('Dire Wolf 2 Elasticity'!M2:M13))-1</f>
        <v>3.8990825688073327E-2</v>
      </c>
      <c r="T1" s="48"/>
    </row>
    <row r="2" spans="1:20" ht="17" thickBot="1" x14ac:dyDescent="0.25">
      <c r="B2" s="35" t="s">
        <v>20</v>
      </c>
      <c r="C2" s="50">
        <f>SUM(E2:E9)</f>
        <v>3402250</v>
      </c>
      <c r="E2" s="51">
        <f>C18*D36</f>
        <v>972000</v>
      </c>
      <c r="F2" s="8" t="s">
        <v>7</v>
      </c>
      <c r="G2" s="9"/>
      <c r="L2" s="44">
        <v>1</v>
      </c>
      <c r="M2" s="45">
        <v>2800</v>
      </c>
      <c r="N2" s="52">
        <v>0</v>
      </c>
      <c r="R2" s="48" t="s">
        <v>57</v>
      </c>
      <c r="S2" s="48">
        <f>SUMPRODUCT(M23:M34,N23:N34)</f>
        <v>4031100</v>
      </c>
      <c r="T2" s="53">
        <f>S2/(M15*SUM(M2:M13))-1</f>
        <v>2.729357798165144E-2</v>
      </c>
    </row>
    <row r="3" spans="1:20" ht="17" thickBot="1" x14ac:dyDescent="0.25">
      <c r="B3" s="35" t="s">
        <v>48</v>
      </c>
      <c r="C3" s="41">
        <f>SUMPRODUCT(M23:M34,N23:N34)-C2</f>
        <v>628850</v>
      </c>
      <c r="E3" s="54">
        <f>G36*C19</f>
        <v>27000</v>
      </c>
      <c r="F3" s="5" t="s">
        <v>8</v>
      </c>
      <c r="G3" s="11"/>
      <c r="L3" s="44">
        <v>2</v>
      </c>
      <c r="M3" s="45">
        <v>2800</v>
      </c>
      <c r="N3" s="52">
        <v>0</v>
      </c>
      <c r="R3" s="48" t="s">
        <v>58</v>
      </c>
      <c r="S3" s="53">
        <f>C3/'[1]Dire Wolf 2 PriceOnly'!C3-1</f>
        <v>2.210483543275088E-2</v>
      </c>
      <c r="T3" s="48"/>
    </row>
    <row r="4" spans="1:20" x14ac:dyDescent="0.2">
      <c r="B4" s="3" t="s">
        <v>21</v>
      </c>
      <c r="C4" s="55">
        <f>C2/M36</f>
        <v>150.20971302428256</v>
      </c>
      <c r="E4" s="54">
        <f>E36*C15</f>
        <v>6000</v>
      </c>
      <c r="F4" s="5" t="s">
        <v>11</v>
      </c>
      <c r="G4" s="11"/>
      <c r="L4" s="44">
        <v>3</v>
      </c>
      <c r="M4" s="45">
        <v>1000</v>
      </c>
      <c r="N4" s="52">
        <v>0</v>
      </c>
    </row>
    <row r="5" spans="1:20" x14ac:dyDescent="0.2">
      <c r="B5" s="3" t="s">
        <v>49</v>
      </c>
      <c r="C5" s="40">
        <f>C3/M36</f>
        <v>27.763796909492275</v>
      </c>
      <c r="E5" s="54">
        <f>F36*C16</f>
        <v>18000</v>
      </c>
      <c r="F5" s="5" t="s">
        <v>10</v>
      </c>
      <c r="G5" s="11"/>
      <c r="L5" s="44">
        <v>4</v>
      </c>
      <c r="M5" s="45">
        <v>920</v>
      </c>
      <c r="N5" s="52">
        <v>0.1</v>
      </c>
    </row>
    <row r="6" spans="1:20" x14ac:dyDescent="0.2">
      <c r="E6" s="54">
        <f>C36*C13</f>
        <v>46500</v>
      </c>
      <c r="F6" s="5" t="s">
        <v>44</v>
      </c>
      <c r="G6" s="11"/>
      <c r="L6" s="44">
        <v>5</v>
      </c>
      <c r="M6" s="45">
        <v>780</v>
      </c>
      <c r="N6" s="52">
        <v>0.1</v>
      </c>
    </row>
    <row r="7" spans="1:20" x14ac:dyDescent="0.2">
      <c r="C7" s="1"/>
      <c r="E7" s="54">
        <f>C14*H36</f>
        <v>16000</v>
      </c>
      <c r="F7" s="5" t="s">
        <v>9</v>
      </c>
      <c r="G7" s="11"/>
      <c r="L7" s="44">
        <v>6</v>
      </c>
      <c r="M7" s="45">
        <v>950</v>
      </c>
      <c r="N7" s="52">
        <v>0</v>
      </c>
    </row>
    <row r="8" spans="1:20" x14ac:dyDescent="0.2">
      <c r="E8" s="54">
        <f>I36*C12</f>
        <v>1235250</v>
      </c>
      <c r="F8" s="5" t="s">
        <v>12</v>
      </c>
      <c r="G8" s="11"/>
      <c r="L8" s="44">
        <v>7</v>
      </c>
      <c r="M8" s="45">
        <v>1050</v>
      </c>
      <c r="N8" s="52">
        <v>0</v>
      </c>
    </row>
    <row r="9" spans="1:20" ht="17" thickBot="1" x14ac:dyDescent="0.25">
      <c r="E9" s="56">
        <f>J36*C20</f>
        <v>1081500</v>
      </c>
      <c r="F9" s="13" t="s">
        <v>45</v>
      </c>
      <c r="G9" s="14"/>
      <c r="L9" s="44">
        <v>8</v>
      </c>
      <c r="M9" s="45">
        <v>1200</v>
      </c>
      <c r="N9" s="52">
        <v>0</v>
      </c>
    </row>
    <row r="10" spans="1:20" x14ac:dyDescent="0.2">
      <c r="L10" s="44">
        <v>9</v>
      </c>
      <c r="M10" s="45">
        <v>2000</v>
      </c>
      <c r="N10" s="52">
        <v>0</v>
      </c>
    </row>
    <row r="11" spans="1:20" ht="17" thickBot="1" x14ac:dyDescent="0.25">
      <c r="B11" t="s">
        <v>2</v>
      </c>
      <c r="L11" s="44">
        <v>10</v>
      </c>
      <c r="M11" s="45">
        <v>2500</v>
      </c>
      <c r="N11" s="52">
        <v>0</v>
      </c>
    </row>
    <row r="12" spans="1:20" x14ac:dyDescent="0.2">
      <c r="C12" s="57">
        <v>75</v>
      </c>
      <c r="D12" s="19" t="s">
        <v>17</v>
      </c>
      <c r="E12" s="19"/>
      <c r="F12" s="19"/>
      <c r="G12" s="58">
        <v>160</v>
      </c>
      <c r="H12" s="19" t="s">
        <v>35</v>
      </c>
      <c r="I12" s="19"/>
      <c r="J12" s="9"/>
      <c r="L12" s="44">
        <v>11</v>
      </c>
      <c r="M12" s="45">
        <v>3000</v>
      </c>
      <c r="N12" s="52">
        <v>0</v>
      </c>
    </row>
    <row r="13" spans="1:20" ht="17" thickBot="1" x14ac:dyDescent="0.25">
      <c r="C13" s="59">
        <v>25</v>
      </c>
      <c r="D13" s="6" t="s">
        <v>34</v>
      </c>
      <c r="E13" s="6"/>
      <c r="F13" s="6"/>
      <c r="G13" s="60">
        <v>10</v>
      </c>
      <c r="H13" s="6" t="s">
        <v>36</v>
      </c>
      <c r="I13" s="6"/>
      <c r="J13" s="11"/>
      <c r="L13" s="46">
        <v>12</v>
      </c>
      <c r="M13" s="47">
        <v>2800</v>
      </c>
      <c r="N13" s="52">
        <v>0</v>
      </c>
    </row>
    <row r="14" spans="1:20" ht="17" thickBot="1" x14ac:dyDescent="0.25">
      <c r="C14" s="59">
        <v>50</v>
      </c>
      <c r="D14" s="6" t="s">
        <v>15</v>
      </c>
      <c r="E14" s="6"/>
      <c r="F14" s="6"/>
      <c r="G14" s="60">
        <v>500</v>
      </c>
      <c r="H14" s="6" t="s">
        <v>37</v>
      </c>
      <c r="I14" s="6"/>
      <c r="J14" s="11"/>
    </row>
    <row r="15" spans="1:20" ht="17" thickBot="1" x14ac:dyDescent="0.25">
      <c r="C15" s="59">
        <v>1200</v>
      </c>
      <c r="D15" s="6" t="s">
        <v>3</v>
      </c>
      <c r="E15" s="6"/>
      <c r="F15" s="6"/>
      <c r="G15" s="60">
        <v>500</v>
      </c>
      <c r="H15" s="6" t="s">
        <v>38</v>
      </c>
      <c r="I15" s="6"/>
      <c r="J15" s="11"/>
      <c r="K15" s="61"/>
      <c r="L15" s="62" t="s">
        <v>52</v>
      </c>
      <c r="M15" s="63">
        <v>180</v>
      </c>
    </row>
    <row r="16" spans="1:20" ht="17" thickBot="1" x14ac:dyDescent="0.25">
      <c r="C16" s="59">
        <v>3600</v>
      </c>
      <c r="D16" s="6" t="s">
        <v>4</v>
      </c>
      <c r="E16" s="6"/>
      <c r="F16" s="6"/>
      <c r="G16" s="60">
        <v>0</v>
      </c>
      <c r="H16" s="6" t="s">
        <v>39</v>
      </c>
      <c r="I16" s="6"/>
      <c r="J16" s="11"/>
      <c r="K16" s="61"/>
      <c r="L16" s="62" t="s">
        <v>53</v>
      </c>
      <c r="M16" s="64">
        <v>5</v>
      </c>
      <c r="N16" t="s">
        <v>59</v>
      </c>
    </row>
    <row r="17" spans="2:16" x14ac:dyDescent="0.2">
      <c r="C17" s="17">
        <v>4</v>
      </c>
      <c r="D17" s="6" t="s">
        <v>5</v>
      </c>
      <c r="E17" s="6"/>
      <c r="F17" s="6"/>
      <c r="G17" s="60">
        <v>0</v>
      </c>
      <c r="H17" s="6" t="s">
        <v>40</v>
      </c>
      <c r="I17" s="6"/>
      <c r="J17" s="11"/>
    </row>
    <row r="18" spans="2:16" x14ac:dyDescent="0.2">
      <c r="C18" s="59">
        <v>2400</v>
      </c>
      <c r="D18" s="6" t="s">
        <v>13</v>
      </c>
      <c r="E18" s="6"/>
      <c r="F18" s="6"/>
      <c r="G18" s="60">
        <v>36</v>
      </c>
      <c r="H18" s="6" t="s">
        <v>41</v>
      </c>
      <c r="I18" s="6"/>
      <c r="J18" s="11"/>
    </row>
    <row r="19" spans="2:16" x14ac:dyDescent="0.2">
      <c r="C19" s="59">
        <v>25</v>
      </c>
      <c r="D19" s="6" t="s">
        <v>33</v>
      </c>
      <c r="E19" s="6"/>
      <c r="F19" s="6"/>
      <c r="G19" s="60">
        <v>30</v>
      </c>
      <c r="H19" s="6" t="s">
        <v>42</v>
      </c>
      <c r="I19" s="6"/>
      <c r="J19" s="11"/>
    </row>
    <row r="20" spans="2:16" ht="17" thickBot="1" x14ac:dyDescent="0.25">
      <c r="C20" s="65">
        <v>175</v>
      </c>
      <c r="D20" s="20" t="s">
        <v>6</v>
      </c>
      <c r="E20" s="20"/>
      <c r="F20" s="20"/>
      <c r="G20" s="66">
        <v>36</v>
      </c>
      <c r="H20" s="20" t="s">
        <v>43</v>
      </c>
      <c r="I20" s="20"/>
      <c r="J20" s="14"/>
    </row>
    <row r="22" spans="2:16" s="26" customFormat="1" ht="64" x14ac:dyDescent="0.2">
      <c r="B22" s="25" t="s">
        <v>0</v>
      </c>
      <c r="C22" s="25" t="s">
        <v>16</v>
      </c>
      <c r="D22" s="25" t="s">
        <v>1</v>
      </c>
      <c r="E22" s="25" t="s">
        <v>24</v>
      </c>
      <c r="F22" s="25" t="s">
        <v>25</v>
      </c>
      <c r="G22" s="25" t="s">
        <v>14</v>
      </c>
      <c r="H22" s="25" t="s">
        <v>26</v>
      </c>
      <c r="I22" s="25" t="s">
        <v>27</v>
      </c>
      <c r="J22" s="25" t="s">
        <v>28</v>
      </c>
      <c r="K22" s="25" t="s">
        <v>29</v>
      </c>
      <c r="L22" s="25"/>
      <c r="M22" s="25" t="s">
        <v>30</v>
      </c>
      <c r="N22" s="25" t="s">
        <v>47</v>
      </c>
      <c r="O22" s="25" t="s">
        <v>31</v>
      </c>
      <c r="P22" s="25" t="s">
        <v>32</v>
      </c>
    </row>
    <row r="23" spans="2:16" x14ac:dyDescent="0.2">
      <c r="B23" s="32">
        <v>1</v>
      </c>
      <c r="C23" s="27">
        <f>K23-M23</f>
        <v>0</v>
      </c>
      <c r="D23" s="27">
        <f>G18+E23-F23</f>
        <v>36</v>
      </c>
      <c r="E23" s="28">
        <v>0</v>
      </c>
      <c r="F23" s="28">
        <v>0</v>
      </c>
      <c r="G23" s="28">
        <v>360</v>
      </c>
      <c r="H23" s="28">
        <v>0</v>
      </c>
      <c r="I23" s="28">
        <v>1530</v>
      </c>
      <c r="J23" s="28">
        <v>770</v>
      </c>
      <c r="K23" s="29">
        <f>G14+I23+J23+H23-G16</f>
        <v>2800</v>
      </c>
      <c r="L23" s="29" t="s">
        <v>18</v>
      </c>
      <c r="M23" s="42">
        <f>INT(M2*(1+$M$16*N2))</f>
        <v>2800</v>
      </c>
      <c r="N23" s="67">
        <f t="shared" ref="N23:N34" si="0">$M$15*(1-N2)</f>
        <v>180</v>
      </c>
      <c r="O23" s="27">
        <f t="shared" ref="O23:O34" si="1">($G$12*D23+G23)/$C$17</f>
        <v>1530</v>
      </c>
      <c r="P23" s="27">
        <f>D23*$G$13</f>
        <v>360</v>
      </c>
    </row>
    <row r="24" spans="2:16" x14ac:dyDescent="0.2">
      <c r="B24" s="32">
        <v>2</v>
      </c>
      <c r="C24" s="27">
        <f t="shared" ref="C24:C34" si="2">K24-M24</f>
        <v>0</v>
      </c>
      <c r="D24" s="27">
        <f t="shared" ref="D24:D34" si="3">D23+E24-F24</f>
        <v>36</v>
      </c>
      <c r="E24" s="28">
        <v>0</v>
      </c>
      <c r="F24" s="28">
        <v>0</v>
      </c>
      <c r="G24" s="28">
        <v>0</v>
      </c>
      <c r="H24" s="28">
        <v>250</v>
      </c>
      <c r="I24" s="28">
        <v>1440</v>
      </c>
      <c r="J24" s="28">
        <v>1110</v>
      </c>
      <c r="K24" s="29">
        <f t="shared" ref="K24:K34" si="4">C23+I24+J24+H24-H23</f>
        <v>2800</v>
      </c>
      <c r="L24" s="29" t="s">
        <v>18</v>
      </c>
      <c r="M24" s="42">
        <f t="shared" ref="M24:M34" si="5">INT(M3*(1+$M$16*N3))</f>
        <v>2800</v>
      </c>
      <c r="N24" s="67">
        <f t="shared" si="0"/>
        <v>180</v>
      </c>
      <c r="O24" s="27">
        <f t="shared" si="1"/>
        <v>1440</v>
      </c>
      <c r="P24" s="27">
        <f t="shared" ref="P24:P34" si="6">D24*$G$13</f>
        <v>360</v>
      </c>
    </row>
    <row r="25" spans="2:16" x14ac:dyDescent="0.2">
      <c r="B25" s="32">
        <v>3</v>
      </c>
      <c r="C25" s="27">
        <f t="shared" si="2"/>
        <v>30</v>
      </c>
      <c r="D25" s="27">
        <f t="shared" si="3"/>
        <v>32</v>
      </c>
      <c r="E25" s="28">
        <v>0</v>
      </c>
      <c r="F25" s="28">
        <v>4</v>
      </c>
      <c r="G25" s="28">
        <v>0</v>
      </c>
      <c r="H25" s="28">
        <v>0</v>
      </c>
      <c r="I25" s="28">
        <v>1280</v>
      </c>
      <c r="J25" s="28">
        <v>0</v>
      </c>
      <c r="K25" s="29">
        <f t="shared" si="4"/>
        <v>1030</v>
      </c>
      <c r="L25" s="29" t="s">
        <v>18</v>
      </c>
      <c r="M25" s="42">
        <f t="shared" si="5"/>
        <v>1000</v>
      </c>
      <c r="N25" s="67">
        <f t="shared" si="0"/>
        <v>180</v>
      </c>
      <c r="O25" s="27">
        <f t="shared" si="1"/>
        <v>1280</v>
      </c>
      <c r="P25" s="27">
        <f t="shared" si="6"/>
        <v>320</v>
      </c>
    </row>
    <row r="26" spans="2:16" x14ac:dyDescent="0.2">
      <c r="B26" s="32">
        <v>4</v>
      </c>
      <c r="C26" s="27">
        <f t="shared" si="2"/>
        <v>0</v>
      </c>
      <c r="D26" s="27">
        <f t="shared" si="3"/>
        <v>32</v>
      </c>
      <c r="E26" s="28">
        <v>0</v>
      </c>
      <c r="F26" s="28">
        <v>0</v>
      </c>
      <c r="G26" s="28">
        <v>0</v>
      </c>
      <c r="H26" s="28">
        <v>70</v>
      </c>
      <c r="I26" s="28">
        <v>1280</v>
      </c>
      <c r="J26" s="28">
        <v>0</v>
      </c>
      <c r="K26" s="29">
        <f t="shared" si="4"/>
        <v>1380</v>
      </c>
      <c r="L26" s="29" t="s">
        <v>18</v>
      </c>
      <c r="M26" s="42">
        <f t="shared" si="5"/>
        <v>1380</v>
      </c>
      <c r="N26" s="67">
        <f t="shared" si="0"/>
        <v>162</v>
      </c>
      <c r="O26" s="27">
        <f t="shared" si="1"/>
        <v>1280</v>
      </c>
      <c r="P26" s="27">
        <f t="shared" si="6"/>
        <v>320</v>
      </c>
    </row>
    <row r="27" spans="2:16" x14ac:dyDescent="0.2">
      <c r="B27" s="32">
        <v>5</v>
      </c>
      <c r="C27" s="27">
        <f t="shared" si="2"/>
        <v>0</v>
      </c>
      <c r="D27" s="27">
        <f t="shared" si="3"/>
        <v>31</v>
      </c>
      <c r="E27" s="28">
        <v>0</v>
      </c>
      <c r="F27" s="28">
        <v>1</v>
      </c>
      <c r="G27" s="28">
        <v>0</v>
      </c>
      <c r="H27" s="28">
        <v>0</v>
      </c>
      <c r="I27" s="28">
        <v>1240</v>
      </c>
      <c r="J27" s="28">
        <v>0</v>
      </c>
      <c r="K27" s="29">
        <f t="shared" si="4"/>
        <v>1170</v>
      </c>
      <c r="L27" s="29" t="s">
        <v>18</v>
      </c>
      <c r="M27" s="42">
        <f t="shared" si="5"/>
        <v>1170</v>
      </c>
      <c r="N27" s="67">
        <f t="shared" si="0"/>
        <v>162</v>
      </c>
      <c r="O27" s="27">
        <f t="shared" si="1"/>
        <v>1240</v>
      </c>
      <c r="P27" s="27">
        <f t="shared" si="6"/>
        <v>310</v>
      </c>
    </row>
    <row r="28" spans="2:16" x14ac:dyDescent="0.2">
      <c r="B28" s="32">
        <v>6</v>
      </c>
      <c r="C28" s="27">
        <f t="shared" si="2"/>
        <v>290</v>
      </c>
      <c r="D28" s="27">
        <f t="shared" si="3"/>
        <v>31</v>
      </c>
      <c r="E28" s="28">
        <v>0</v>
      </c>
      <c r="F28" s="28">
        <v>0</v>
      </c>
      <c r="G28" s="28">
        <v>0</v>
      </c>
      <c r="H28" s="28">
        <v>0</v>
      </c>
      <c r="I28" s="28">
        <v>1240</v>
      </c>
      <c r="J28" s="28">
        <v>0</v>
      </c>
      <c r="K28" s="29">
        <f t="shared" si="4"/>
        <v>1240</v>
      </c>
      <c r="L28" s="29" t="s">
        <v>18</v>
      </c>
      <c r="M28" s="42">
        <f t="shared" si="5"/>
        <v>950</v>
      </c>
      <c r="N28" s="67">
        <f t="shared" si="0"/>
        <v>180</v>
      </c>
      <c r="O28" s="27">
        <f t="shared" si="1"/>
        <v>1240</v>
      </c>
      <c r="P28" s="27">
        <f t="shared" si="6"/>
        <v>310</v>
      </c>
    </row>
    <row r="29" spans="2:16" x14ac:dyDescent="0.2">
      <c r="B29" s="32">
        <v>7</v>
      </c>
      <c r="C29" s="27">
        <f t="shared" si="2"/>
        <v>480</v>
      </c>
      <c r="D29" s="27">
        <f t="shared" si="3"/>
        <v>31</v>
      </c>
      <c r="E29" s="28">
        <v>0</v>
      </c>
      <c r="F29" s="28">
        <v>0</v>
      </c>
      <c r="G29" s="28">
        <v>0</v>
      </c>
      <c r="H29" s="28">
        <v>0</v>
      </c>
      <c r="I29" s="28">
        <v>1240</v>
      </c>
      <c r="J29" s="28">
        <v>0</v>
      </c>
      <c r="K29" s="29">
        <f t="shared" si="4"/>
        <v>1530</v>
      </c>
      <c r="L29" s="29" t="s">
        <v>18</v>
      </c>
      <c r="M29" s="42">
        <f t="shared" si="5"/>
        <v>1050</v>
      </c>
      <c r="N29" s="67">
        <f t="shared" si="0"/>
        <v>180</v>
      </c>
      <c r="O29" s="27">
        <f t="shared" si="1"/>
        <v>1240</v>
      </c>
      <c r="P29" s="27">
        <f t="shared" si="6"/>
        <v>310</v>
      </c>
    </row>
    <row r="30" spans="2:16" x14ac:dyDescent="0.2">
      <c r="B30" s="32">
        <v>8</v>
      </c>
      <c r="C30" s="27">
        <f t="shared" si="2"/>
        <v>560</v>
      </c>
      <c r="D30" s="27">
        <f t="shared" si="3"/>
        <v>32</v>
      </c>
      <c r="E30" s="28">
        <v>1</v>
      </c>
      <c r="F30" s="28">
        <v>0</v>
      </c>
      <c r="G30" s="28">
        <v>0</v>
      </c>
      <c r="H30" s="28">
        <v>0</v>
      </c>
      <c r="I30" s="28">
        <v>1280</v>
      </c>
      <c r="J30" s="28">
        <v>0</v>
      </c>
      <c r="K30" s="29">
        <f t="shared" si="4"/>
        <v>1760</v>
      </c>
      <c r="L30" s="29" t="s">
        <v>18</v>
      </c>
      <c r="M30" s="42">
        <f t="shared" si="5"/>
        <v>1200</v>
      </c>
      <c r="N30" s="67">
        <f t="shared" si="0"/>
        <v>180</v>
      </c>
      <c r="O30" s="27">
        <f t="shared" si="1"/>
        <v>1280</v>
      </c>
      <c r="P30" s="27">
        <f t="shared" si="6"/>
        <v>320</v>
      </c>
    </row>
    <row r="31" spans="2:16" x14ac:dyDescent="0.2">
      <c r="B31" s="32">
        <v>9</v>
      </c>
      <c r="C31" s="27">
        <f t="shared" si="2"/>
        <v>0</v>
      </c>
      <c r="D31" s="27">
        <f t="shared" si="3"/>
        <v>36</v>
      </c>
      <c r="E31" s="28">
        <v>4</v>
      </c>
      <c r="F31" s="28">
        <v>0</v>
      </c>
      <c r="G31" s="28">
        <v>0</v>
      </c>
      <c r="H31" s="28">
        <v>0</v>
      </c>
      <c r="I31" s="28">
        <v>1440</v>
      </c>
      <c r="J31" s="28">
        <v>0</v>
      </c>
      <c r="K31" s="29">
        <f t="shared" si="4"/>
        <v>2000</v>
      </c>
      <c r="L31" s="29" t="s">
        <v>18</v>
      </c>
      <c r="M31" s="42">
        <f t="shared" si="5"/>
        <v>2000</v>
      </c>
      <c r="N31" s="67">
        <f t="shared" si="0"/>
        <v>180</v>
      </c>
      <c r="O31" s="27">
        <f t="shared" si="1"/>
        <v>1440</v>
      </c>
      <c r="P31" s="27">
        <f t="shared" si="6"/>
        <v>360</v>
      </c>
    </row>
    <row r="32" spans="2:16" x14ac:dyDescent="0.2">
      <c r="B32" s="32">
        <v>10</v>
      </c>
      <c r="C32" s="27">
        <f t="shared" si="2"/>
        <v>0</v>
      </c>
      <c r="D32" s="27">
        <f t="shared" si="3"/>
        <v>36</v>
      </c>
      <c r="E32" s="28">
        <v>0</v>
      </c>
      <c r="F32" s="28">
        <v>0</v>
      </c>
      <c r="G32" s="28">
        <v>0</v>
      </c>
      <c r="H32" s="28">
        <v>0</v>
      </c>
      <c r="I32" s="28">
        <v>1440</v>
      </c>
      <c r="J32" s="28">
        <v>1060</v>
      </c>
      <c r="K32" s="29">
        <f t="shared" si="4"/>
        <v>2500</v>
      </c>
      <c r="L32" s="29" t="s">
        <v>18</v>
      </c>
      <c r="M32" s="42">
        <f t="shared" si="5"/>
        <v>2500</v>
      </c>
      <c r="N32" s="67">
        <f t="shared" si="0"/>
        <v>180</v>
      </c>
      <c r="O32" s="27">
        <f t="shared" si="1"/>
        <v>1440</v>
      </c>
      <c r="P32" s="27">
        <f t="shared" si="6"/>
        <v>360</v>
      </c>
    </row>
    <row r="33" spans="2:16" x14ac:dyDescent="0.2">
      <c r="B33" s="32">
        <v>11</v>
      </c>
      <c r="C33" s="27">
        <f t="shared" si="2"/>
        <v>0</v>
      </c>
      <c r="D33" s="27">
        <f t="shared" si="3"/>
        <v>36</v>
      </c>
      <c r="E33" s="28">
        <v>0</v>
      </c>
      <c r="F33" s="28">
        <v>0</v>
      </c>
      <c r="G33" s="28">
        <v>360</v>
      </c>
      <c r="H33" s="28">
        <v>0</v>
      </c>
      <c r="I33" s="28">
        <v>1530</v>
      </c>
      <c r="J33" s="28">
        <v>1470</v>
      </c>
      <c r="K33" s="29">
        <f t="shared" si="4"/>
        <v>3000</v>
      </c>
      <c r="L33" s="29" t="s">
        <v>18</v>
      </c>
      <c r="M33" s="42">
        <f t="shared" si="5"/>
        <v>3000</v>
      </c>
      <c r="N33" s="67">
        <f t="shared" si="0"/>
        <v>180</v>
      </c>
      <c r="O33" s="27">
        <f t="shared" si="1"/>
        <v>1530</v>
      </c>
      <c r="P33" s="27">
        <f t="shared" si="6"/>
        <v>360</v>
      </c>
    </row>
    <row r="34" spans="2:16" x14ac:dyDescent="0.2">
      <c r="B34" s="32">
        <v>12</v>
      </c>
      <c r="C34" s="27">
        <f t="shared" si="2"/>
        <v>500</v>
      </c>
      <c r="D34" s="27">
        <f t="shared" si="3"/>
        <v>36</v>
      </c>
      <c r="E34" s="28">
        <v>0</v>
      </c>
      <c r="F34" s="28">
        <v>0</v>
      </c>
      <c r="G34" s="28">
        <v>360</v>
      </c>
      <c r="H34" s="28">
        <v>0</v>
      </c>
      <c r="I34" s="28">
        <v>1530</v>
      </c>
      <c r="J34" s="28">
        <v>1770</v>
      </c>
      <c r="K34" s="29">
        <f t="shared" si="4"/>
        <v>3300</v>
      </c>
      <c r="L34" s="29" t="s">
        <v>18</v>
      </c>
      <c r="M34" s="42">
        <f t="shared" si="5"/>
        <v>2800</v>
      </c>
      <c r="N34" s="67">
        <f t="shared" si="0"/>
        <v>180</v>
      </c>
      <c r="O34" s="27">
        <f t="shared" si="1"/>
        <v>1530</v>
      </c>
      <c r="P34" s="27">
        <f t="shared" si="6"/>
        <v>360</v>
      </c>
    </row>
    <row r="36" spans="2:16" x14ac:dyDescent="0.2">
      <c r="B36" s="33" t="s">
        <v>23</v>
      </c>
      <c r="C36" s="34">
        <f>SUM(C23:C34)</f>
        <v>1860</v>
      </c>
      <c r="D36" s="34">
        <f t="shared" ref="D36:M36" si="7">SUM(D23:D34)</f>
        <v>405</v>
      </c>
      <c r="E36" s="34">
        <f t="shared" si="7"/>
        <v>5</v>
      </c>
      <c r="F36" s="34">
        <f t="shared" si="7"/>
        <v>5</v>
      </c>
      <c r="G36" s="34">
        <f t="shared" si="7"/>
        <v>1080</v>
      </c>
      <c r="H36" s="34">
        <f t="shared" si="7"/>
        <v>320</v>
      </c>
      <c r="I36" s="34">
        <f t="shared" si="7"/>
        <v>16470</v>
      </c>
      <c r="J36" s="34">
        <f t="shared" si="7"/>
        <v>6180</v>
      </c>
      <c r="K36" s="34"/>
      <c r="L36" s="34"/>
      <c r="M36" s="34">
        <f t="shared" si="7"/>
        <v>22650</v>
      </c>
      <c r="N36" s="37"/>
    </row>
    <row r="38" spans="2:16" x14ac:dyDescent="0.2">
      <c r="N38">
        <f>N37/'[1]Dire Wolf 2 PriceOnly'!N37</f>
        <v>0</v>
      </c>
    </row>
  </sheetData>
  <mergeCells count="1">
    <mergeCell ref="E1:G1"/>
  </mergeCells>
  <phoneticPr fontId="6" type="noConversion"/>
  <pageMargins left="0.75" right="0.75" top="1" bottom="1" header="0.5" footer="0.5"/>
  <pageSetup scale="3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BASE_AllOutsource</vt:lpstr>
      <vt:lpstr>Dire Wolf I</vt:lpstr>
      <vt:lpstr>Dire Wolf 2 PriceOnly</vt:lpstr>
      <vt:lpstr>Dire Wolf 2 Elasticity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Caplice</dc:creator>
  <cp:lastModifiedBy>Microsoft Office User</cp:lastModifiedBy>
  <dcterms:created xsi:type="dcterms:W3CDTF">2015-11-15T17:11:44Z</dcterms:created>
  <dcterms:modified xsi:type="dcterms:W3CDTF">2017-09-29T13:42:18Z</dcterms:modified>
</cp:coreProperties>
</file>