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rgio/Dropbox (MIT)/MM_SCx_Staff/SC2x/2017/Course Material/Week 4 - Sales &amp; Operations Planning and Distribution Strategies/Lesson 2 - Distribution and Channel Strategies/"/>
    </mc:Choice>
  </mc:AlternateContent>
  <bookViews>
    <workbookView xWindow="0" yWindow="460" windowWidth="28800" windowHeight="16500" tabRatio="500"/>
  </bookViews>
  <sheets>
    <sheet name="Araz Model" sheetId="2" r:id="rId1"/>
    <sheet name="Battery Recycling Model" sheetId="3" r:id="rId2"/>
  </sheets>
  <definedNames>
    <definedName name="_xlnm._FilterDatabase" localSheetId="0" hidden="1">'Araz Model'!#REF!</definedName>
    <definedName name="_xlnm._FilterDatabase" localSheetId="1" hidden="1">'Battery Recycling Model'!#REF!</definedName>
    <definedName name="solver_adj" localSheetId="0" hidden="1">'Araz Model'!$E$13:$F$14,'Araz Model'!$B$18:$E$20</definedName>
    <definedName name="solver_adj" localSheetId="1" hidden="1">'Battery Recycling Model'!$D$14:$D$16,'Battery Recycling Model'!$B$20:$D$23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'Araz Model'!$B$21:$E$21</definedName>
    <definedName name="solver_lhs1" localSheetId="1" hidden="1">'Battery Recycling Model'!$B$29</definedName>
    <definedName name="solver_lhs10" localSheetId="0" hidden="1">'Araz Model'!$N$5:$N$7</definedName>
    <definedName name="solver_lhs10" localSheetId="1" hidden="1">'Battery Recycling Model'!$K$5:$K$7</definedName>
    <definedName name="solver_lhs11" localSheetId="0" hidden="1">'Araz Model'!$F$18:$F$20</definedName>
    <definedName name="solver_lhs11" localSheetId="1" hidden="1">'Battery Recycling Model'!$E$20:$E$23</definedName>
    <definedName name="solver_lhs12" localSheetId="0" hidden="1">'Araz Model'!$F$18:$F$20</definedName>
    <definedName name="solver_lhs12" localSheetId="1" hidden="1">'Battery Recycling Model'!$E$20:$E$23</definedName>
    <definedName name="solver_lhs2" localSheetId="0" hidden="1">'Araz Model'!$B$31</definedName>
    <definedName name="solver_lhs2" localSheetId="1" hidden="1">'Battery Recycling Model'!$B$29</definedName>
    <definedName name="solver_lhs3" localSheetId="0" hidden="1">'Araz Model'!$B$31</definedName>
    <definedName name="solver_lhs3" localSheetId="1" hidden="1">'Battery Recycling Model'!$D$14:$D$16</definedName>
    <definedName name="solver_lhs4" localSheetId="0" hidden="1">'Araz Model'!$E$13:$E$14</definedName>
    <definedName name="solver_lhs4" localSheetId="1" hidden="1">'Battery Recycling Model'!$E$14:$E$16</definedName>
    <definedName name="solver_lhs5" localSheetId="0" hidden="1">'Araz Model'!$F$18:$F$20</definedName>
    <definedName name="solver_lhs5" localSheetId="1" hidden="1">'Battery Recycling Model'!$E$21:$E$23</definedName>
    <definedName name="solver_lhs6" localSheetId="0" hidden="1">'Araz Model'!$J$19:$J$20</definedName>
    <definedName name="solver_lhs6" localSheetId="1" hidden="1">'Battery Recycling Model'!$I$14:$I$16</definedName>
    <definedName name="solver_lhs7" localSheetId="0" hidden="1">'Araz Model'!$N$19:$N$20</definedName>
    <definedName name="solver_lhs7" localSheetId="1" hidden="1">'Battery Recycling Model'!$M$16</definedName>
    <definedName name="solver_lhs8" localSheetId="0" hidden="1">'Araz Model'!$N$18:$N$20</definedName>
    <definedName name="solver_lhs8" localSheetId="1" hidden="1">'Battery Recycling Model'!$I$16</definedName>
    <definedName name="solver_lhs9" localSheetId="0" hidden="1">'Araz Model'!$J$5:$J$7</definedName>
    <definedName name="solver_lhs9" localSheetId="1" hidden="1">'Battery Recycling Model'!$M$16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'Araz Model'!$B$4</definedName>
    <definedName name="solver_opt" localSheetId="1" hidden="1">'Battery Recycling Model'!$B$4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10" localSheetId="0" hidden="1">1</definedName>
    <definedName name="solver_rel10" localSheetId="1" hidden="1">1</definedName>
    <definedName name="solver_rel11" localSheetId="0" hidden="1">1</definedName>
    <definedName name="solver_rel11" localSheetId="1" hidden="1">1</definedName>
    <definedName name="solver_rel12" localSheetId="0" hidden="1">1</definedName>
    <definedName name="solver_rel12" localSheetId="1" hidden="1">1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el3" localSheetId="1" hidden="1">5</definedName>
    <definedName name="solver_rel4" localSheetId="0" hidden="1">5</definedName>
    <definedName name="solver_rel4" localSheetId="1" hidden="1">1</definedName>
    <definedName name="solver_rel5" localSheetId="0" hidden="1">1</definedName>
    <definedName name="solver_rel5" localSheetId="1" hidden="1">2</definedName>
    <definedName name="solver_rel6" localSheetId="0" hidden="1">1</definedName>
    <definedName name="solver_rel6" localSheetId="1" hidden="1">1</definedName>
    <definedName name="solver_rel7" localSheetId="0" hidden="1">2</definedName>
    <definedName name="solver_rel7" localSheetId="1" hidden="1">2</definedName>
    <definedName name="solver_rel8" localSheetId="0" hidden="1">2</definedName>
    <definedName name="solver_rel8" localSheetId="1" hidden="1">1</definedName>
    <definedName name="solver_rel9" localSheetId="0" hidden="1">5</definedName>
    <definedName name="solver_rel9" localSheetId="1" hidden="1">2</definedName>
    <definedName name="solver_rhs1" localSheetId="0" hidden="1">'Araz Model'!$B$23:$E$23</definedName>
    <definedName name="solver_rhs1" localSheetId="1" hidden="1">'Battery Recycling Model'!$D$29</definedName>
    <definedName name="solver_rhs10" localSheetId="0" hidden="1">'Araz Model'!$O$5:$O$7</definedName>
    <definedName name="solver_rhs10" localSheetId="1" hidden="1">'Battery Recycling Model'!$L$5:$L$7</definedName>
    <definedName name="solver_rhs11" localSheetId="0" hidden="1">'Araz Model'!$H$18:$H$20</definedName>
    <definedName name="solver_rhs11" localSheetId="1" hidden="1">'Battery Recycling Model'!$G$20:$G$23</definedName>
    <definedName name="solver_rhs12" localSheetId="0" hidden="1">'Araz Model'!$H$18:$H$20</definedName>
    <definedName name="solver_rhs12" localSheetId="1" hidden="1">'Battery Recycling Model'!$G$20:$G$23</definedName>
    <definedName name="solver_rhs2" localSheetId="0" hidden="1">'Araz Model'!$D$31</definedName>
    <definedName name="solver_rhs2" localSheetId="1" hidden="1">'Battery Recycling Model'!$C$29</definedName>
    <definedName name="solver_rhs3" localSheetId="0" hidden="1">'Araz Model'!$C$31</definedName>
    <definedName name="solver_rhs3" localSheetId="1" hidden="1">binary</definedName>
    <definedName name="solver_rhs4" localSheetId="0" hidden="1">binary</definedName>
    <definedName name="solver_rhs4" localSheetId="1" hidden="1">'Battery Recycling Model'!$G$14:$G$16</definedName>
    <definedName name="solver_rhs5" localSheetId="0" hidden="1">'Araz Model'!$H$18:$H$20</definedName>
    <definedName name="solver_rhs5" localSheetId="1" hidden="1">'Battery Recycling Model'!$G$21:$G$23</definedName>
    <definedName name="solver_rhs6" localSheetId="0" hidden="1">'Araz Model'!$L$19:$L$20</definedName>
    <definedName name="solver_rhs6" localSheetId="1" hidden="1">'Battery Recycling Model'!$K$14:$K$16</definedName>
    <definedName name="solver_rhs7" localSheetId="0" hidden="1">'Araz Model'!$P$19:$P$20</definedName>
    <definedName name="solver_rhs7" localSheetId="1" hidden="1">'Battery Recycling Model'!$O$16</definedName>
    <definedName name="solver_rhs8" localSheetId="0" hidden="1">0</definedName>
    <definedName name="solver_rhs8" localSheetId="1" hidden="1">'Battery Recycling Model'!$K$16</definedName>
    <definedName name="solver_rhs9" localSheetId="0" hidden="1">binary</definedName>
    <definedName name="solver_rhs9" localSheetId="1" hidden="1">'Battery Recycling Model'!$O$16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3" l="1"/>
  <c r="B26" i="3"/>
  <c r="E23" i="3"/>
  <c r="E22" i="3"/>
  <c r="E21" i="3"/>
  <c r="M16" i="3"/>
  <c r="E16" i="3"/>
  <c r="I16" i="3"/>
  <c r="E15" i="3"/>
  <c r="I15" i="3"/>
  <c r="E14" i="3"/>
  <c r="I14" i="3"/>
  <c r="B9" i="3"/>
  <c r="B8" i="3"/>
  <c r="B7" i="3"/>
  <c r="B6" i="3"/>
  <c r="B5" i="3"/>
  <c r="B4" i="3"/>
  <c r="B31" i="2"/>
  <c r="B28" i="2"/>
  <c r="E21" i="2"/>
  <c r="D21" i="2"/>
  <c r="C21" i="2"/>
  <c r="B21" i="2"/>
  <c r="N20" i="2"/>
  <c r="F20" i="2"/>
  <c r="J20" i="2"/>
  <c r="N19" i="2"/>
  <c r="F19" i="2"/>
  <c r="J19" i="2"/>
  <c r="F18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<sst xmlns="http://schemas.openxmlformats.org/spreadsheetml/2006/main" count="111" uniqueCount="59">
  <si>
    <t>TOTAL COST</t>
  </si>
  <si>
    <t>ID fixed cost</t>
  </si>
  <si>
    <t>ID Transport</t>
  </si>
  <si>
    <t>ID Handling</t>
  </si>
  <si>
    <t>POD Transport</t>
  </si>
  <si>
    <t>POD Delivery Processing</t>
  </si>
  <si>
    <t>Intermediate Depots</t>
  </si>
  <si>
    <t>Var Cost</t>
  </si>
  <si>
    <t>Fixed Cost</t>
  </si>
  <si>
    <t xml:space="preserve">ID Open </t>
  </si>
  <si>
    <t>From CDC</t>
  </si>
  <si>
    <t>ID Trans $/Box</t>
  </si>
  <si>
    <t>ID 1</t>
  </si>
  <si>
    <t>ID 2</t>
  </si>
  <si>
    <t>Flow</t>
  </si>
  <si>
    <t>Conv. Store</t>
  </si>
  <si>
    <t>Retail Store</t>
  </si>
  <si>
    <t>APS</t>
  </si>
  <si>
    <t>Home</t>
  </si>
  <si>
    <t xml:space="preserve">Qty </t>
  </si>
  <si>
    <t>Capacity</t>
  </si>
  <si>
    <t>CDC</t>
  </si>
  <si>
    <t>&lt;=</t>
  </si>
  <si>
    <t>Linking constraints</t>
  </si>
  <si>
    <t>Balance constraints @ ID</t>
  </si>
  <si>
    <t>=</t>
  </si>
  <si>
    <t>Qty Delivered</t>
  </si>
  <si>
    <t>&gt;=</t>
  </si>
  <si>
    <t>Qty Demanded</t>
  </si>
  <si>
    <t>Total Demand</t>
  </si>
  <si>
    <t>boxes/month</t>
  </si>
  <si>
    <t>Number</t>
  </si>
  <si>
    <t>Min</t>
  </si>
  <si>
    <t>Max</t>
  </si>
  <si>
    <t xml:space="preserve"># IDs to Open </t>
  </si>
  <si>
    <t>POD Transportation Cost</t>
  </si>
  <si>
    <t>c(ij)</t>
  </si>
  <si>
    <t>Recycling fixed cost</t>
  </si>
  <si>
    <t>Recycling variable cost</t>
  </si>
  <si>
    <t>Storage/Sorting fixed cost</t>
  </si>
  <si>
    <t>Storage/Sorting variable cost</t>
  </si>
  <si>
    <t>CP-Recycling transport cost</t>
  </si>
  <si>
    <t>Facilities</t>
  </si>
  <si>
    <t>Open Rec</t>
  </si>
  <si>
    <t>Qty Collected</t>
  </si>
  <si>
    <t>Recycling 1</t>
  </si>
  <si>
    <t>Recycling 2</t>
  </si>
  <si>
    <t>Regional  Sorting</t>
  </si>
  <si>
    <t>Regional Sorting</t>
  </si>
  <si>
    <t>Supply</t>
  </si>
  <si>
    <t>CP 1</t>
  </si>
  <si>
    <t>CP 2</t>
  </si>
  <si>
    <t>CP 3</t>
  </si>
  <si>
    <t>Total Supply</t>
  </si>
  <si>
    <t>Tons/month</t>
  </si>
  <si>
    <t xml:space="preserve"># Recycling Facilities to Open </t>
  </si>
  <si>
    <t>Transportation Cost</t>
  </si>
  <si>
    <t>Omni-Channel Model: Araz</t>
  </si>
  <si>
    <t>Reverse Logistics Model: Battery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</si>
</sst>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0" fillId="0" borderId="0" xfId="0" applyFill="1"/>
    <xf numFmtId="0" fontId="5" fillId="0" borderId="3" xfId="0" applyFont="1" applyBorder="1" applyAlignment="1">
      <alignment horizontal="center"/>
    </xf>
    <xf numFmtId="165" fontId="5" fillId="0" borderId="4" xfId="1" applyNumberFormat="1" applyFont="1" applyBorder="1"/>
    <xf numFmtId="165" fontId="5" fillId="0" borderId="0" xfId="1" applyNumberFormat="1" applyFont="1" applyBorder="1"/>
    <xf numFmtId="165" fontId="3" fillId="0" borderId="0" xfId="1" applyNumberFormat="1" applyFont="1" applyBorder="1"/>
    <xf numFmtId="0" fontId="0" fillId="0" borderId="0" xfId="0" applyFill="1" applyBorder="1"/>
    <xf numFmtId="0" fontId="0" fillId="0" borderId="3" xfId="0" applyBorder="1" applyAlignment="1">
      <alignment horizontal="right"/>
    </xf>
    <xf numFmtId="165" fontId="0" fillId="0" borderId="5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4" fontId="0" fillId="0" borderId="0" xfId="1" applyFont="1" applyFill="1" applyBorder="1"/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right"/>
    </xf>
    <xf numFmtId="165" fontId="0" fillId="0" borderId="7" xfId="1" applyNumberFormat="1" applyFont="1" applyBorder="1"/>
    <xf numFmtId="1" fontId="6" fillId="0" borderId="0" xfId="0" applyNumberFormat="1" applyFont="1" applyBorder="1" applyAlignment="1">
      <alignment horizontal="center"/>
    </xf>
    <xf numFmtId="44" fontId="0" fillId="0" borderId="0" xfId="0" applyNumberFormat="1"/>
    <xf numFmtId="0" fontId="5" fillId="0" borderId="0" xfId="0" applyFont="1"/>
    <xf numFmtId="0" fontId="2" fillId="0" borderId="0" xfId="0" applyFont="1" applyFill="1" applyAlignment="1"/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164" fontId="0" fillId="2" borderId="8" xfId="1" applyFont="1" applyFill="1" applyBorder="1"/>
    <xf numFmtId="165" fontId="0" fillId="2" borderId="8" xfId="1" applyNumberFormat="1" applyFon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64" fontId="0" fillId="2" borderId="9" xfId="1" applyFont="1" applyFill="1" applyBorder="1"/>
    <xf numFmtId="0" fontId="2" fillId="0" borderId="0" xfId="0" applyNumberFormat="1" applyFont="1" applyFill="1" applyBorder="1"/>
    <xf numFmtId="164" fontId="0" fillId="2" borderId="10" xfId="1" applyFont="1" applyFill="1" applyBorder="1"/>
    <xf numFmtId="165" fontId="0" fillId="2" borderId="10" xfId="1" applyNumberFormat="1" applyFon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64" fontId="0" fillId="2" borderId="11" xfId="0" applyNumberFormat="1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165" fontId="5" fillId="0" borderId="0" xfId="1" applyNumberFormat="1" applyFont="1" applyBorder="1" applyAlignment="1">
      <alignment horizontal="left"/>
    </xf>
    <xf numFmtId="165" fontId="3" fillId="0" borderId="0" xfId="1" applyNumberFormat="1" applyFont="1" applyFill="1" applyBorder="1"/>
    <xf numFmtId="1" fontId="0" fillId="3" borderId="9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right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2" xfId="0" applyFill="1" applyBorder="1" applyAlignment="1">
      <alignment horizontal="right"/>
    </xf>
    <xf numFmtId="164" fontId="0" fillId="2" borderId="23" xfId="1" applyFont="1" applyFill="1" applyBorder="1"/>
    <xf numFmtId="164" fontId="0" fillId="2" borderId="24" xfId="1" applyFont="1" applyFill="1" applyBorder="1"/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/>
    </xf>
    <xf numFmtId="165" fontId="0" fillId="0" borderId="24" xfId="1" applyNumberFormat="1" applyFont="1" applyBorder="1"/>
    <xf numFmtId="164" fontId="0" fillId="0" borderId="0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6" fillId="0" borderId="0" xfId="1" applyFont="1" applyFill="1" applyBorder="1" applyAlignment="1">
      <alignment horizontal="center"/>
    </xf>
    <xf numFmtId="164" fontId="6" fillId="2" borderId="8" xfId="1" applyFont="1" applyFill="1" applyBorder="1" applyAlignment="1">
      <alignment horizontal="center"/>
    </xf>
    <xf numFmtId="164" fontId="6" fillId="2" borderId="9" xfId="1" applyFont="1" applyFill="1" applyBorder="1" applyAlignment="1">
      <alignment horizontal="center"/>
    </xf>
    <xf numFmtId="164" fontId="6" fillId="2" borderId="13" xfId="1" applyFont="1" applyFill="1" applyBorder="1" applyAlignment="1">
      <alignment horizontal="center"/>
    </xf>
    <xf numFmtId="164" fontId="6" fillId="2" borderId="14" xfId="1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4" fontId="6" fillId="2" borderId="10" xfId="1" applyFont="1" applyFill="1" applyBorder="1" applyAlignment="1">
      <alignment horizontal="center"/>
    </xf>
    <xf numFmtId="164" fontId="6" fillId="2" borderId="11" xfId="1" applyFont="1" applyFill="1" applyBorder="1" applyAlignment="1">
      <alignment horizontal="center"/>
    </xf>
    <xf numFmtId="164" fontId="0" fillId="2" borderId="12" xfId="1" applyFont="1" applyFill="1" applyBorder="1"/>
    <xf numFmtId="1" fontId="0" fillId="0" borderId="8" xfId="0" applyNumberFormat="1" applyFill="1" applyBorder="1" applyAlignment="1">
      <alignment horizontal="center"/>
    </xf>
    <xf numFmtId="164" fontId="0" fillId="2" borderId="15" xfId="1" applyFont="1" applyFill="1" applyBorder="1"/>
    <xf numFmtId="165" fontId="0" fillId="2" borderId="13" xfId="1" applyNumberFormat="1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2" borderId="17" xfId="1" applyFont="1" applyFill="1" applyBorder="1"/>
    <xf numFmtId="1" fontId="0" fillId="0" borderId="10" xfId="0" applyNumberFormat="1" applyFill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64" fontId="0" fillId="2" borderId="13" xfId="1" applyFont="1" applyFill="1" applyBorder="1"/>
    <xf numFmtId="44" fontId="0" fillId="0" borderId="0" xfId="0" applyNumberFormat="1" applyFill="1" applyBorder="1"/>
  </cellXfs>
  <cellStyles count="2">
    <cellStyle name="Currency 2" xfId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tabSelected="1" workbookViewId="0">
      <selection activeCell="B4" sqref="B4"/>
    </sheetView>
  </sheetViews>
  <sheetFormatPr baseColWidth="10" defaultColWidth="11" defaultRowHeight="16" x14ac:dyDescent="0.2"/>
  <cols>
    <col min="1" max="1" width="24.83203125" customWidth="1"/>
    <col min="2" max="5" width="13.83203125" customWidth="1"/>
    <col min="6" max="6" width="10.5" customWidth="1"/>
    <col min="7" max="7" width="9.5" customWidth="1"/>
    <col min="8" max="8" width="7.83203125" customWidth="1"/>
    <col min="9" max="9" width="9.5" customWidth="1"/>
    <col min="10" max="11" width="7.83203125" customWidth="1"/>
    <col min="12" max="16" width="7.83203125" style="2" customWidth="1"/>
    <col min="17" max="20" width="10.33203125" style="2" customWidth="1"/>
    <col min="21" max="31" width="8" style="2" bestFit="1" customWidth="1"/>
    <col min="32" max="32" width="8" bestFit="1" customWidth="1"/>
    <col min="33" max="33" width="4.6640625" bestFit="1" customWidth="1"/>
    <col min="34" max="34" width="7" style="2" customWidth="1"/>
    <col min="35" max="35" width="5" style="2" customWidth="1"/>
    <col min="36" max="36" width="5" customWidth="1"/>
    <col min="37" max="41" width="5" style="2" customWidth="1"/>
    <col min="42" max="44" width="5" customWidth="1"/>
    <col min="45" max="45" width="5" style="2" customWidth="1"/>
    <col min="46" max="47" width="6.83203125" customWidth="1"/>
    <col min="48" max="74" width="5" customWidth="1"/>
    <col min="75" max="75" width="9.5" customWidth="1"/>
    <col min="76" max="76" width="2.1640625" bestFit="1" customWidth="1"/>
    <col min="77" max="77" width="5.1640625" bestFit="1" customWidth="1"/>
    <col min="81" max="81" width="8.83203125" customWidth="1"/>
  </cols>
  <sheetData>
    <row r="1" spans="1:33" ht="21" x14ac:dyDescent="0.25">
      <c r="A1" s="1" t="s">
        <v>57</v>
      </c>
    </row>
    <row r="2" spans="1:33" ht="22" thickBot="1" x14ac:dyDescent="0.3">
      <c r="A2" s="1"/>
    </row>
    <row r="3" spans="1:33" ht="20" thickBot="1" x14ac:dyDescent="0.3">
      <c r="A3" s="3"/>
      <c r="B3" s="4"/>
      <c r="C3" s="5"/>
      <c r="E3" s="6"/>
      <c r="F3" s="7"/>
      <c r="AG3" s="2"/>
    </row>
    <row r="4" spans="1:33" ht="20" thickBot="1" x14ac:dyDescent="0.3">
      <c r="A4" s="8" t="s">
        <v>0</v>
      </c>
      <c r="B4" s="9">
        <f>SUM(B5:B9)</f>
        <v>146100</v>
      </c>
      <c r="C4" s="10"/>
      <c r="D4" s="11"/>
      <c r="E4" s="7"/>
      <c r="F4" s="7"/>
      <c r="G4" s="12"/>
      <c r="H4" s="12"/>
      <c r="AG4" s="2"/>
    </row>
    <row r="5" spans="1:33" x14ac:dyDescent="0.2">
      <c r="A5" s="13" t="s">
        <v>1</v>
      </c>
      <c r="B5" s="14">
        <f>SUMPRODUCT(E13:E14,D13:D14)</f>
        <v>900</v>
      </c>
      <c r="C5" s="15"/>
      <c r="D5" s="16"/>
      <c r="E5" s="12"/>
      <c r="F5" s="17"/>
      <c r="G5" s="18"/>
      <c r="H5" s="18"/>
      <c r="J5" s="7"/>
      <c r="K5" s="7"/>
      <c r="AG5" s="2"/>
    </row>
    <row r="6" spans="1:33" x14ac:dyDescent="0.2">
      <c r="A6" s="13" t="s">
        <v>2</v>
      </c>
      <c r="B6" s="14">
        <f>SUMPRODUCT(G13:G14,F13:F14)</f>
        <v>9800.0000000000018</v>
      </c>
      <c r="C6" s="15"/>
      <c r="D6" s="16"/>
      <c r="E6" s="12"/>
      <c r="F6" s="17"/>
      <c r="G6" s="18"/>
      <c r="H6" s="18"/>
      <c r="J6" s="7"/>
      <c r="K6" s="7"/>
      <c r="AG6" s="2"/>
    </row>
    <row r="7" spans="1:33" x14ac:dyDescent="0.2">
      <c r="A7" s="13" t="s">
        <v>3</v>
      </c>
      <c r="B7" s="14">
        <f>SUMPRODUCT(F19:F20,B13:B14)</f>
        <v>6400.0000000000009</v>
      </c>
      <c r="C7" s="15"/>
      <c r="D7" s="16"/>
      <c r="E7" s="12"/>
      <c r="F7" s="17"/>
      <c r="G7" s="18"/>
      <c r="H7" s="18"/>
      <c r="J7" s="7"/>
      <c r="K7" s="7"/>
      <c r="AG7" s="2"/>
    </row>
    <row r="8" spans="1:33" x14ac:dyDescent="0.2">
      <c r="A8" s="13" t="s">
        <v>4</v>
      </c>
      <c r="B8" s="14">
        <f>SUMPRODUCT(B18:E20,B35:E37)</f>
        <v>126000</v>
      </c>
      <c r="C8" s="15"/>
      <c r="AG8" s="2"/>
    </row>
    <row r="9" spans="1:33" ht="17" thickBot="1" x14ac:dyDescent="0.25">
      <c r="A9" s="19" t="s">
        <v>5</v>
      </c>
      <c r="B9" s="20">
        <f>SUMPRODUCT(B21:E21,B25:E25)</f>
        <v>3000.0000000000005</v>
      </c>
      <c r="C9" s="5"/>
      <c r="X9" s="21"/>
      <c r="Y9" s="21"/>
      <c r="Z9" s="21"/>
      <c r="AA9" s="21"/>
      <c r="AB9" s="21"/>
      <c r="AC9" s="21"/>
      <c r="AD9" s="21"/>
      <c r="AE9" s="21"/>
      <c r="AF9" s="21"/>
      <c r="AG9" s="5"/>
    </row>
    <row r="10" spans="1:33" x14ac:dyDescent="0.2">
      <c r="B10" s="22"/>
      <c r="C10" s="22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5"/>
    </row>
    <row r="11" spans="1:33" ht="19" x14ac:dyDescent="0.25">
      <c r="A11" s="23" t="s">
        <v>6</v>
      </c>
      <c r="G11" s="7"/>
      <c r="H11" s="7"/>
      <c r="I11" s="24"/>
      <c r="W11"/>
      <c r="AC11"/>
      <c r="AD11"/>
      <c r="AE11"/>
      <c r="AF11" s="2"/>
      <c r="AG11" s="2"/>
    </row>
    <row r="12" spans="1:33" ht="20" thickBot="1" x14ac:dyDescent="0.3">
      <c r="A12" s="11"/>
      <c r="B12" t="s">
        <v>7</v>
      </c>
      <c r="D12" s="2" t="s">
        <v>8</v>
      </c>
      <c r="E12" s="2" t="s">
        <v>9</v>
      </c>
      <c r="F12" s="2" t="s">
        <v>10</v>
      </c>
      <c r="G12" s="25" t="s">
        <v>11</v>
      </c>
      <c r="H12" s="25"/>
      <c r="I12" s="26"/>
      <c r="T12" s="27"/>
      <c r="W12"/>
      <c r="AC12"/>
      <c r="AD12"/>
      <c r="AE12"/>
      <c r="AF12" s="2"/>
      <c r="AG12" s="2"/>
    </row>
    <row r="13" spans="1:33" x14ac:dyDescent="0.2">
      <c r="A13" s="28" t="s">
        <v>12</v>
      </c>
      <c r="B13" s="29">
        <v>1.35</v>
      </c>
      <c r="C13" s="29"/>
      <c r="D13" s="30">
        <v>1100</v>
      </c>
      <c r="E13" s="31">
        <v>0</v>
      </c>
      <c r="F13" s="31">
        <v>0</v>
      </c>
      <c r="G13" s="32">
        <v>2.4</v>
      </c>
      <c r="H13" s="17"/>
      <c r="I13" s="33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2"/>
    </row>
    <row r="14" spans="1:33" ht="17" thickBot="1" x14ac:dyDescent="0.25">
      <c r="A14" s="19" t="s">
        <v>13</v>
      </c>
      <c r="B14" s="34">
        <v>1.6</v>
      </c>
      <c r="C14" s="34"/>
      <c r="D14" s="35">
        <v>900</v>
      </c>
      <c r="E14" s="36">
        <v>1</v>
      </c>
      <c r="F14" s="36">
        <v>4000.0000000000005</v>
      </c>
      <c r="G14" s="37">
        <v>2.4500000000000002</v>
      </c>
      <c r="H14" s="38"/>
      <c r="I14" s="39"/>
      <c r="T14" s="1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2"/>
    </row>
    <row r="15" spans="1:33" x14ac:dyDescent="0.2">
      <c r="H15" s="7"/>
      <c r="T15" s="1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2"/>
    </row>
    <row r="16" spans="1:33" ht="19" x14ac:dyDescent="0.25">
      <c r="A16" s="41" t="s">
        <v>14</v>
      </c>
      <c r="B16" s="11"/>
      <c r="C16" s="11"/>
      <c r="D16" s="11"/>
      <c r="E16" s="11"/>
      <c r="F16" s="11"/>
      <c r="G16" s="11"/>
      <c r="H16" s="42"/>
      <c r="I16" s="25"/>
      <c r="J16" s="25"/>
      <c r="K16" s="25"/>
      <c r="L16" s="25"/>
      <c r="M16" s="25"/>
      <c r="N16" s="25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2"/>
    </row>
    <row r="17" spans="1:77" ht="17" thickBot="1" x14ac:dyDescent="0.25">
      <c r="A17" s="2"/>
      <c r="B17" s="2" t="s">
        <v>15</v>
      </c>
      <c r="C17" s="2" t="s">
        <v>16</v>
      </c>
      <c r="D17" s="2" t="s">
        <v>17</v>
      </c>
      <c r="E17" s="2" t="s">
        <v>18</v>
      </c>
      <c r="F17" s="2" t="s">
        <v>19</v>
      </c>
      <c r="H17" s="2" t="s">
        <v>20</v>
      </c>
      <c r="I17" s="2"/>
      <c r="O17" s="18"/>
      <c r="P17" s="18"/>
      <c r="X17" s="18"/>
      <c r="Y17" s="18"/>
      <c r="Z17" s="12"/>
      <c r="AA17" s="12"/>
      <c r="AB17" s="12"/>
      <c r="AC17" s="12"/>
      <c r="AD17" s="12"/>
      <c r="AE17" s="12"/>
      <c r="AF17" s="12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7" thickBot="1" x14ac:dyDescent="0.25">
      <c r="A18" s="28" t="s">
        <v>21</v>
      </c>
      <c r="B18" s="31">
        <v>4500.0000000000009</v>
      </c>
      <c r="C18" s="31">
        <v>15000</v>
      </c>
      <c r="D18" s="31">
        <v>0</v>
      </c>
      <c r="E18" s="43">
        <v>0</v>
      </c>
      <c r="F18" s="44">
        <f>SUM(B18:E18)</f>
        <v>19500</v>
      </c>
      <c r="G18" s="45" t="s">
        <v>22</v>
      </c>
      <c r="H18" s="46">
        <v>99999</v>
      </c>
      <c r="I18" s="2"/>
      <c r="J18" s="47" t="s">
        <v>23</v>
      </c>
      <c r="K18" s="48"/>
      <c r="N18" s="47" t="s">
        <v>24</v>
      </c>
      <c r="O18" s="49"/>
      <c r="P18" s="49"/>
      <c r="X18" s="18"/>
      <c r="Y18" s="18"/>
      <c r="Z18" s="18"/>
      <c r="AA18" s="18"/>
      <c r="AB18" s="18"/>
      <c r="AC18" s="18"/>
      <c r="AD18" s="18"/>
      <c r="AE18" s="18"/>
      <c r="AF18" s="18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13" t="s">
        <v>12</v>
      </c>
      <c r="B19" s="50">
        <v>0</v>
      </c>
      <c r="C19" s="50">
        <v>0</v>
      </c>
      <c r="D19" s="50">
        <v>0</v>
      </c>
      <c r="E19" s="51">
        <v>0</v>
      </c>
      <c r="F19" s="52">
        <f>SUM(B19:E19)</f>
        <v>0</v>
      </c>
      <c r="G19" s="53" t="s">
        <v>22</v>
      </c>
      <c r="H19" s="54">
        <v>20000</v>
      </c>
      <c r="I19" s="2"/>
      <c r="J19" s="55">
        <f>F19-E13*$B$28</f>
        <v>0</v>
      </c>
      <c r="K19" s="45" t="s">
        <v>22</v>
      </c>
      <c r="L19" s="46">
        <v>0</v>
      </c>
      <c r="N19" s="56">
        <f>SUM(F13)-SUM(B19:E19)</f>
        <v>0</v>
      </c>
      <c r="O19" s="45" t="s">
        <v>25</v>
      </c>
      <c r="P19" s="46">
        <v>0</v>
      </c>
      <c r="X19" s="57"/>
      <c r="Y19" s="57"/>
      <c r="Z19" s="57"/>
      <c r="AA19" s="57"/>
      <c r="AB19" s="57"/>
      <c r="AC19" s="57"/>
      <c r="AD19" s="57"/>
      <c r="AE19" s="57"/>
      <c r="AF19" s="57"/>
      <c r="AI19" s="58"/>
      <c r="AJ19" s="5"/>
      <c r="AK19" s="58"/>
      <c r="AL19" s="58"/>
      <c r="AM19" s="58"/>
      <c r="AN19" s="58"/>
      <c r="AO19" s="58"/>
      <c r="AP19" s="5"/>
      <c r="AQ19" s="5"/>
      <c r="AR19" s="5"/>
      <c r="AS19" s="58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7" thickBot="1" x14ac:dyDescent="0.25">
      <c r="A20" s="19" t="s">
        <v>13</v>
      </c>
      <c r="B20" s="36">
        <v>0</v>
      </c>
      <c r="C20" s="36">
        <v>0</v>
      </c>
      <c r="D20" s="36">
        <v>1000</v>
      </c>
      <c r="E20" s="59">
        <v>3000.0000000000005</v>
      </c>
      <c r="F20" s="60">
        <f>SUM(B20:E20)</f>
        <v>4000.0000000000005</v>
      </c>
      <c r="G20" s="61" t="s">
        <v>22</v>
      </c>
      <c r="H20" s="62">
        <v>5000</v>
      </c>
      <c r="I20" s="2"/>
      <c r="J20" s="63">
        <f>F20-E14*$B$28</f>
        <v>-19500</v>
      </c>
      <c r="K20" s="61" t="s">
        <v>22</v>
      </c>
      <c r="L20" s="62">
        <v>0</v>
      </c>
      <c r="N20" s="64">
        <f>SUM(F14)-SUM(B20:E20)</f>
        <v>0</v>
      </c>
      <c r="O20" s="61" t="s">
        <v>25</v>
      </c>
      <c r="P20" s="62">
        <v>0</v>
      </c>
      <c r="X20" s="57"/>
      <c r="Y20" s="57"/>
      <c r="Z20" s="57"/>
      <c r="AA20" s="57"/>
      <c r="AB20" s="57"/>
      <c r="AC20" s="57"/>
      <c r="AD20" s="57"/>
      <c r="AE20" s="57"/>
      <c r="AF20" s="57"/>
    </row>
    <row r="21" spans="1:77" x14ac:dyDescent="0.2">
      <c r="A21" s="65" t="s">
        <v>26</v>
      </c>
      <c r="B21" s="66">
        <f>SUM(B18:B20)</f>
        <v>4500.0000000000009</v>
      </c>
      <c r="C21" s="66">
        <f>SUM(C18:C20)</f>
        <v>15000</v>
      </c>
      <c r="D21" s="66">
        <f>SUM(D18:D20)</f>
        <v>1000</v>
      </c>
      <c r="E21" s="67">
        <f>SUM(E18:E20)</f>
        <v>3000.0000000000005</v>
      </c>
      <c r="I21" s="49"/>
      <c r="J21" s="49"/>
      <c r="K21" s="49"/>
      <c r="L21" s="49"/>
      <c r="M21" s="49"/>
      <c r="N21" s="49"/>
      <c r="O21" s="49"/>
      <c r="P21" s="49"/>
      <c r="X21" s="57"/>
      <c r="Y21" s="57"/>
      <c r="Z21" s="57"/>
      <c r="AA21" s="57"/>
      <c r="AB21" s="57"/>
      <c r="AC21" s="57"/>
      <c r="AD21" s="57"/>
      <c r="AE21" s="57"/>
      <c r="AF21" s="57"/>
    </row>
    <row r="22" spans="1:77" x14ac:dyDescent="0.2">
      <c r="A22" s="68"/>
      <c r="B22" s="69" t="s">
        <v>27</v>
      </c>
      <c r="C22" s="69" t="s">
        <v>27</v>
      </c>
      <c r="D22" s="69" t="s">
        <v>27</v>
      </c>
      <c r="E22" s="70" t="s">
        <v>27</v>
      </c>
      <c r="I22" s="49"/>
      <c r="J22" s="49"/>
      <c r="K22" s="49"/>
      <c r="L22" s="49"/>
      <c r="M22" s="49"/>
      <c r="N22" s="49"/>
      <c r="O22" s="49"/>
      <c r="P22" s="49"/>
      <c r="X22" s="57"/>
      <c r="Y22" s="57"/>
      <c r="Z22" s="57"/>
      <c r="AA22" s="57"/>
      <c r="AB22" s="57"/>
      <c r="AC22" s="57"/>
      <c r="AD22" s="57"/>
      <c r="AE22" s="57"/>
      <c r="AF22" s="57"/>
    </row>
    <row r="23" spans="1:77" ht="17" thickBot="1" x14ac:dyDescent="0.25">
      <c r="A23" s="71" t="s">
        <v>28</v>
      </c>
      <c r="B23" s="72">
        <v>4500</v>
      </c>
      <c r="C23" s="72">
        <v>15000</v>
      </c>
      <c r="D23" s="73">
        <v>1000</v>
      </c>
      <c r="E23" s="62">
        <v>3000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T23" s="18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2"/>
    </row>
    <row r="24" spans="1:77" ht="17" thickBot="1" x14ac:dyDescent="0.25">
      <c r="F24" s="11"/>
      <c r="G24" s="11"/>
      <c r="H24" s="11"/>
      <c r="I24" s="2"/>
      <c r="J24" s="2"/>
      <c r="K24" s="2"/>
      <c r="T24" s="18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2"/>
    </row>
    <row r="25" spans="1:77" ht="17" thickBot="1" x14ac:dyDescent="0.25">
      <c r="A25" s="74" t="s">
        <v>7</v>
      </c>
      <c r="B25" s="75">
        <v>0.5</v>
      </c>
      <c r="C25" s="75">
        <v>0</v>
      </c>
      <c r="D25" s="75">
        <v>0.75</v>
      </c>
      <c r="E25" s="76">
        <v>0</v>
      </c>
      <c r="F25" s="11"/>
      <c r="G25" s="11"/>
      <c r="H25" s="11"/>
      <c r="I25" s="2"/>
      <c r="J25" s="2"/>
      <c r="K25" s="2"/>
      <c r="T25" s="18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2"/>
    </row>
    <row r="26" spans="1:77" x14ac:dyDescent="0.2">
      <c r="F26" s="11"/>
      <c r="G26" s="11"/>
      <c r="H26" s="11"/>
      <c r="J26" s="58"/>
      <c r="K26" s="58"/>
      <c r="L26" s="58"/>
      <c r="M26" s="58"/>
      <c r="T26" s="18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2"/>
    </row>
    <row r="27" spans="1:77" ht="20" thickBot="1" x14ac:dyDescent="0.3">
      <c r="A27" s="77" t="s">
        <v>29</v>
      </c>
      <c r="F27" s="11"/>
      <c r="G27" s="11"/>
      <c r="H27" s="11"/>
      <c r="J27" s="58"/>
      <c r="K27" s="58"/>
      <c r="L27" s="58"/>
      <c r="M27" s="5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2"/>
    </row>
    <row r="28" spans="1:77" ht="17" thickBot="1" x14ac:dyDescent="0.25">
      <c r="A28" s="79" t="s">
        <v>29</v>
      </c>
      <c r="B28" s="80">
        <f>SUM(B23:E23)</f>
        <v>23500</v>
      </c>
      <c r="C28" s="81" t="s">
        <v>30</v>
      </c>
      <c r="J28" s="82"/>
      <c r="K28" s="82"/>
      <c r="L28" s="82"/>
      <c r="M28" s="82"/>
      <c r="AF28" s="2"/>
      <c r="AG28" s="2"/>
    </row>
    <row r="29" spans="1:77" x14ac:dyDescent="0.2">
      <c r="A29" s="48"/>
      <c r="I29" s="2"/>
      <c r="J29" s="2"/>
      <c r="K29" s="2"/>
      <c r="AF29" s="2"/>
      <c r="AG29" s="2"/>
    </row>
    <row r="30" spans="1:77" s="2" customFormat="1" ht="17" thickBot="1" x14ac:dyDescent="0.25">
      <c r="A30" s="48"/>
      <c r="B30" s="83" t="s">
        <v>31</v>
      </c>
      <c r="C30" s="84" t="s">
        <v>32</v>
      </c>
      <c r="D30" s="84" t="s">
        <v>33</v>
      </c>
      <c r="F30"/>
      <c r="G30"/>
      <c r="H30"/>
      <c r="I30"/>
      <c r="J30"/>
      <c r="K30"/>
      <c r="AF30"/>
      <c r="AG30"/>
      <c r="AJ30"/>
      <c r="AP30"/>
      <c r="AQ30"/>
      <c r="AR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7" thickBot="1" x14ac:dyDescent="0.25">
      <c r="A31" s="79" t="s">
        <v>34</v>
      </c>
      <c r="B31" s="85">
        <f>SUM(E13:E14)</f>
        <v>1</v>
      </c>
      <c r="C31" s="86">
        <v>0</v>
      </c>
      <c r="D31" s="87">
        <v>2</v>
      </c>
      <c r="F31"/>
      <c r="G31"/>
      <c r="H31"/>
      <c r="I31"/>
      <c r="J31"/>
      <c r="K31"/>
      <c r="AF31"/>
      <c r="AG31"/>
      <c r="AJ31"/>
      <c r="AP31"/>
      <c r="AQ31"/>
      <c r="AR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3" spans="1:77" s="2" customFormat="1" ht="19" x14ac:dyDescent="0.25">
      <c r="A33" s="27" t="s">
        <v>35</v>
      </c>
      <c r="E33"/>
      <c r="L33"/>
      <c r="M33"/>
      <c r="N33"/>
      <c r="O33"/>
      <c r="AF33"/>
      <c r="AG33"/>
      <c r="AJ33"/>
      <c r="AP33"/>
      <c r="AQ33"/>
      <c r="AR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</row>
    <row r="34" spans="1:77" s="2" customFormat="1" ht="17" thickBot="1" x14ac:dyDescent="0.25">
      <c r="A34" s="2" t="s">
        <v>36</v>
      </c>
      <c r="B34" s="2" t="s">
        <v>15</v>
      </c>
      <c r="C34" s="2" t="s">
        <v>16</v>
      </c>
      <c r="D34" s="2" t="s">
        <v>17</v>
      </c>
      <c r="E34" s="2" t="s">
        <v>18</v>
      </c>
      <c r="F34" s="18"/>
      <c r="G34" s="18"/>
      <c r="H34" s="18"/>
      <c r="I34" s="18"/>
      <c r="J34" s="88"/>
      <c r="K34" s="18"/>
      <c r="L34" s="18"/>
      <c r="M34" s="18"/>
      <c r="N34" s="18"/>
      <c r="O34" s="18"/>
      <c r="P34" s="18"/>
      <c r="AF34"/>
      <c r="AG34"/>
      <c r="AJ34"/>
      <c r="AP34"/>
      <c r="AQ34"/>
      <c r="AR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</row>
    <row r="35" spans="1:77" s="2" customFormat="1" x14ac:dyDescent="0.2">
      <c r="A35" s="65" t="s">
        <v>21</v>
      </c>
      <c r="B35" s="89">
        <v>6</v>
      </c>
      <c r="C35" s="89">
        <v>5.85</v>
      </c>
      <c r="D35" s="89">
        <v>6.25</v>
      </c>
      <c r="E35" s="90">
        <v>8.15</v>
      </c>
      <c r="F35" s="40"/>
      <c r="G35" s="40"/>
      <c r="H35" s="40"/>
      <c r="I35" s="40"/>
      <c r="J35" s="88"/>
      <c r="K35" s="40"/>
      <c r="L35" s="40"/>
      <c r="M35" s="40"/>
      <c r="N35" s="40"/>
      <c r="O35" s="40"/>
      <c r="P35" s="40"/>
      <c r="AF35"/>
      <c r="AG35"/>
      <c r="AJ35"/>
      <c r="AP35"/>
      <c r="AQ35"/>
      <c r="AR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</row>
    <row r="36" spans="1:77" s="2" customFormat="1" x14ac:dyDescent="0.2">
      <c r="A36" s="68" t="s">
        <v>12</v>
      </c>
      <c r="B36" s="91">
        <v>2.2000000000000002</v>
      </c>
      <c r="C36" s="91">
        <v>2.1</v>
      </c>
      <c r="D36" s="91">
        <v>9999</v>
      </c>
      <c r="E36" s="92">
        <v>9999</v>
      </c>
      <c r="F36" s="40"/>
      <c r="G36" s="40"/>
      <c r="H36" s="40"/>
      <c r="I36" s="40"/>
      <c r="J36" s="88"/>
      <c r="K36" s="40"/>
      <c r="L36" s="40"/>
      <c r="M36" s="40"/>
      <c r="N36" s="40"/>
      <c r="O36" s="40"/>
      <c r="P36" s="40"/>
      <c r="AF36"/>
      <c r="AG36"/>
      <c r="AJ36"/>
      <c r="AP36"/>
      <c r="AQ36"/>
      <c r="AR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7" s="2" customFormat="1" ht="17" thickBot="1" x14ac:dyDescent="0.25">
      <c r="A37" s="93" t="s">
        <v>13</v>
      </c>
      <c r="B37" s="94">
        <v>9999</v>
      </c>
      <c r="C37" s="94">
        <v>9999</v>
      </c>
      <c r="D37" s="94">
        <v>1.05</v>
      </c>
      <c r="E37" s="95">
        <v>3.4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AF37"/>
      <c r="AG37"/>
      <c r="AJ37"/>
      <c r="AP37"/>
      <c r="AQ37"/>
      <c r="AR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"/>
  <sheetViews>
    <sheetView workbookViewId="0">
      <selection activeCell="B4" sqref="B4"/>
    </sheetView>
  </sheetViews>
  <sheetFormatPr baseColWidth="10" defaultColWidth="11" defaultRowHeight="16" x14ac:dyDescent="0.2"/>
  <cols>
    <col min="1" max="1" width="25.83203125" customWidth="1"/>
    <col min="2" max="2" width="13.83203125" customWidth="1"/>
    <col min="3" max="7" width="12.83203125" customWidth="1"/>
    <col min="8" max="8" width="3.6640625" customWidth="1"/>
    <col min="9" max="9" width="12.83203125" style="2" customWidth="1"/>
    <col min="10" max="11" width="7.83203125" style="2" customWidth="1"/>
    <col min="12" max="12" width="2.83203125" style="2" customWidth="1"/>
    <col min="13" max="13" width="12.83203125" style="2" customWidth="1"/>
    <col min="14" max="15" width="7.83203125" style="2" customWidth="1"/>
    <col min="16" max="17" width="10.33203125" style="2" customWidth="1"/>
    <col min="18" max="28" width="8" style="2" bestFit="1" customWidth="1"/>
    <col min="29" max="29" width="8" bestFit="1" customWidth="1"/>
    <col min="30" max="30" width="4.6640625" bestFit="1" customWidth="1"/>
    <col min="31" max="31" width="7" style="2" customWidth="1"/>
    <col min="32" max="32" width="5" style="2" customWidth="1"/>
    <col min="33" max="33" width="5" customWidth="1"/>
    <col min="34" max="38" width="5" style="2" customWidth="1"/>
    <col min="39" max="41" width="5" customWidth="1"/>
    <col min="42" max="42" width="5" style="2" customWidth="1"/>
    <col min="43" max="44" width="6.83203125" customWidth="1"/>
    <col min="45" max="71" width="5" customWidth="1"/>
    <col min="72" max="72" width="9.5" customWidth="1"/>
    <col min="73" max="73" width="2.1640625" bestFit="1" customWidth="1"/>
    <col min="74" max="74" width="5.1640625" bestFit="1" customWidth="1"/>
    <col min="78" max="78" width="8.83203125" customWidth="1"/>
  </cols>
  <sheetData>
    <row r="1" spans="1:30" ht="21" x14ac:dyDescent="0.25">
      <c r="A1" s="1" t="s">
        <v>58</v>
      </c>
    </row>
    <row r="2" spans="1:30" ht="22" thickBot="1" x14ac:dyDescent="0.3">
      <c r="A2" s="1"/>
    </row>
    <row r="3" spans="1:30" ht="17" thickBot="1" x14ac:dyDescent="0.25">
      <c r="A3" s="3"/>
      <c r="B3" s="4"/>
      <c r="C3" s="5"/>
      <c r="D3" s="5"/>
      <c r="E3" s="7"/>
      <c r="AD3" s="2"/>
    </row>
    <row r="4" spans="1:30" ht="20" thickBot="1" x14ac:dyDescent="0.3">
      <c r="A4" s="8" t="s">
        <v>0</v>
      </c>
      <c r="B4" s="9">
        <f>SUM(B5:B9)</f>
        <v>765000</v>
      </c>
      <c r="C4" s="10"/>
      <c r="D4" s="10"/>
      <c r="E4" s="7"/>
      <c r="F4" s="12"/>
      <c r="G4" s="12"/>
      <c r="AD4" s="2"/>
    </row>
    <row r="5" spans="1:30" x14ac:dyDescent="0.2">
      <c r="A5" s="13" t="s">
        <v>37</v>
      </c>
      <c r="B5" s="14">
        <f>SUMPRODUCT(D14:D15,C14:C15)</f>
        <v>2800</v>
      </c>
      <c r="C5" s="15"/>
      <c r="D5" s="15"/>
      <c r="AD5" s="2"/>
    </row>
    <row r="6" spans="1:30" x14ac:dyDescent="0.2">
      <c r="A6" s="13" t="s">
        <v>38</v>
      </c>
      <c r="B6" s="14">
        <f>SUMPRODUCT(E14:E15,B14:B15)</f>
        <v>470800</v>
      </c>
      <c r="C6" s="15"/>
      <c r="D6" s="15"/>
      <c r="AD6" s="2"/>
    </row>
    <row r="7" spans="1:30" x14ac:dyDescent="0.2">
      <c r="A7" s="13" t="s">
        <v>39</v>
      </c>
      <c r="B7" s="14">
        <f>SUMPRODUCT(D16,C16)</f>
        <v>700</v>
      </c>
      <c r="C7" s="15"/>
      <c r="D7" s="15"/>
      <c r="AD7" s="2"/>
    </row>
    <row r="8" spans="1:30" x14ac:dyDescent="0.2">
      <c r="A8" s="13" t="s">
        <v>40</v>
      </c>
      <c r="B8" s="14">
        <f>B16*E16</f>
        <v>24300</v>
      </c>
      <c r="C8" s="15"/>
      <c r="D8" s="15"/>
      <c r="AD8" s="2"/>
    </row>
    <row r="9" spans="1:30" ht="17" thickBot="1" x14ac:dyDescent="0.25">
      <c r="A9" s="19" t="s">
        <v>41</v>
      </c>
      <c r="B9" s="20">
        <f>SUMPRODUCT(B20:D23,B33:D36)</f>
        <v>266400</v>
      </c>
      <c r="C9" s="5"/>
      <c r="D9" s="5"/>
      <c r="E9" s="22"/>
      <c r="U9" s="21"/>
      <c r="V9" s="21"/>
      <c r="W9" s="21"/>
      <c r="X9" s="21"/>
      <c r="Y9" s="21"/>
      <c r="Z9" s="21"/>
      <c r="AA9" s="21"/>
      <c r="AB9" s="21"/>
      <c r="AC9" s="21"/>
      <c r="AD9" s="5"/>
    </row>
    <row r="10" spans="1:30" x14ac:dyDescent="0.2">
      <c r="B10" s="22"/>
      <c r="C10" s="22"/>
      <c r="D10" s="22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5"/>
    </row>
    <row r="11" spans="1:30" x14ac:dyDescent="0.2">
      <c r="B11" s="22"/>
      <c r="C11" s="22"/>
      <c r="D11" s="22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5"/>
    </row>
    <row r="12" spans="1:30" ht="19" x14ac:dyDescent="0.25">
      <c r="A12" s="23" t="s">
        <v>42</v>
      </c>
      <c r="B12" s="22"/>
      <c r="C12" s="22"/>
      <c r="D12" s="22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5"/>
    </row>
    <row r="13" spans="1:30" ht="17" thickBot="1" x14ac:dyDescent="0.25">
      <c r="A13" s="11"/>
      <c r="B13" t="s">
        <v>7</v>
      </c>
      <c r="C13" s="2" t="s">
        <v>8</v>
      </c>
      <c r="D13" s="2" t="s">
        <v>43</v>
      </c>
      <c r="E13" s="2" t="s">
        <v>44</v>
      </c>
      <c r="F13" s="2"/>
      <c r="G13" s="2" t="s">
        <v>20</v>
      </c>
      <c r="I13" s="47" t="s">
        <v>23</v>
      </c>
      <c r="J13" s="18"/>
      <c r="K13" s="18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5"/>
    </row>
    <row r="14" spans="1:30" x14ac:dyDescent="0.2">
      <c r="A14" s="28" t="s">
        <v>45</v>
      </c>
      <c r="B14" s="96">
        <v>74.8</v>
      </c>
      <c r="C14" s="30">
        <v>1500</v>
      </c>
      <c r="D14" s="31">
        <v>1</v>
      </c>
      <c r="E14" s="97">
        <f>SUM(C20:C23)</f>
        <v>3500</v>
      </c>
      <c r="F14" s="45" t="s">
        <v>22</v>
      </c>
      <c r="G14" s="46">
        <v>3500</v>
      </c>
      <c r="I14" s="55">
        <f>E14-D14*$B$26</f>
        <v>-2500</v>
      </c>
      <c r="J14" s="45" t="s">
        <v>22</v>
      </c>
      <c r="K14" s="46">
        <v>0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5"/>
    </row>
    <row r="15" spans="1:30" x14ac:dyDescent="0.2">
      <c r="A15" s="13" t="s">
        <v>46</v>
      </c>
      <c r="B15" s="98">
        <v>83.6</v>
      </c>
      <c r="C15" s="99">
        <v>1300</v>
      </c>
      <c r="D15" s="50">
        <v>1</v>
      </c>
      <c r="E15" s="100">
        <f>SUM(D20:D23)</f>
        <v>2500</v>
      </c>
      <c r="F15" s="53" t="s">
        <v>22</v>
      </c>
      <c r="G15" s="54">
        <v>3000</v>
      </c>
      <c r="I15" s="101">
        <f>E15-D15*$B$26</f>
        <v>-3500</v>
      </c>
      <c r="J15" s="53" t="s">
        <v>22</v>
      </c>
      <c r="K15" s="54">
        <v>0</v>
      </c>
      <c r="M15" s="47" t="s">
        <v>24</v>
      </c>
      <c r="N15" s="49"/>
      <c r="O15" s="4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5"/>
    </row>
    <row r="16" spans="1:30" ht="17" thickBot="1" x14ac:dyDescent="0.25">
      <c r="A16" s="19" t="s">
        <v>47</v>
      </c>
      <c r="B16" s="102">
        <v>5.4</v>
      </c>
      <c r="C16" s="35">
        <v>700</v>
      </c>
      <c r="D16" s="36">
        <v>1</v>
      </c>
      <c r="E16" s="103">
        <f>SUM(B20:B23)</f>
        <v>4500</v>
      </c>
      <c r="F16" s="61" t="s">
        <v>22</v>
      </c>
      <c r="G16" s="62">
        <v>6000</v>
      </c>
      <c r="I16" s="63">
        <f>E16-D16*$B$26</f>
        <v>-1500</v>
      </c>
      <c r="J16" s="61" t="s">
        <v>22</v>
      </c>
      <c r="K16" s="62">
        <v>0</v>
      </c>
      <c r="M16" s="104">
        <f>SUM(B21:B23)-SUM(C20:D20)</f>
        <v>0</v>
      </c>
      <c r="N16" s="53" t="s">
        <v>25</v>
      </c>
      <c r="O16" s="105">
        <v>0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2"/>
    </row>
    <row r="17" spans="1:74" x14ac:dyDescent="0.2">
      <c r="G17" s="7"/>
      <c r="H17" s="2"/>
      <c r="Q17" s="18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2"/>
    </row>
    <row r="18" spans="1:74" ht="19" x14ac:dyDescent="0.25">
      <c r="A18" s="41" t="s">
        <v>14</v>
      </c>
      <c r="B18" s="11"/>
      <c r="C18" s="11"/>
      <c r="D18" s="11"/>
      <c r="E18" s="11"/>
      <c r="F18" s="11"/>
      <c r="G18" s="42"/>
      <c r="H18" s="25"/>
      <c r="I18" s="25"/>
      <c r="J18" s="25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2"/>
    </row>
    <row r="19" spans="1:74" ht="17" thickBot="1" x14ac:dyDescent="0.25">
      <c r="A19" s="2"/>
      <c r="B19" s="2" t="s">
        <v>48</v>
      </c>
      <c r="C19" s="2" t="s">
        <v>45</v>
      </c>
      <c r="D19" s="2" t="s">
        <v>46</v>
      </c>
      <c r="E19" s="2" t="s">
        <v>19</v>
      </c>
      <c r="G19" s="2" t="s">
        <v>49</v>
      </c>
      <c r="U19" s="18"/>
      <c r="V19" s="18"/>
      <c r="W19" s="12"/>
      <c r="X19" s="12"/>
      <c r="Y19" s="12"/>
      <c r="Z19" s="12"/>
      <c r="AA19" s="12"/>
      <c r="AB19" s="12"/>
      <c r="AC19" s="12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x14ac:dyDescent="0.2">
      <c r="A20" s="28" t="s">
        <v>48</v>
      </c>
      <c r="B20" s="106">
        <v>0</v>
      </c>
      <c r="C20" s="31">
        <v>3500</v>
      </c>
      <c r="D20" s="31">
        <v>1000</v>
      </c>
      <c r="E20" s="66"/>
      <c r="F20" s="45"/>
      <c r="G20" s="46"/>
      <c r="U20" s="18"/>
      <c r="V20" s="18"/>
      <c r="W20" s="18"/>
      <c r="X20" s="18"/>
      <c r="Y20" s="18"/>
      <c r="Z20" s="18"/>
      <c r="AA20" s="18"/>
      <c r="AB20" s="18"/>
      <c r="AC20" s="18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x14ac:dyDescent="0.2">
      <c r="A21" s="13" t="s">
        <v>50</v>
      </c>
      <c r="B21" s="107">
        <v>2000</v>
      </c>
      <c r="C21" s="50">
        <v>0</v>
      </c>
      <c r="D21" s="50">
        <v>0</v>
      </c>
      <c r="E21" s="69">
        <f>SUM(B21:D21)</f>
        <v>2000</v>
      </c>
      <c r="F21" s="53" t="s">
        <v>25</v>
      </c>
      <c r="G21" s="54">
        <v>2000</v>
      </c>
      <c r="H21" s="2"/>
      <c r="I21" s="108"/>
      <c r="J21" s="18"/>
      <c r="K21" s="18"/>
      <c r="U21" s="57"/>
      <c r="V21" s="57"/>
      <c r="W21" s="57"/>
      <c r="X21" s="57"/>
      <c r="Y21" s="57"/>
      <c r="Z21" s="57"/>
      <c r="AA21" s="57"/>
      <c r="AB21" s="57"/>
      <c r="AC21" s="57"/>
      <c r="AF21" s="58"/>
      <c r="AG21" s="5"/>
      <c r="AH21" s="58"/>
      <c r="AI21" s="58"/>
      <c r="AJ21" s="58"/>
      <c r="AK21" s="58"/>
      <c r="AL21" s="58"/>
      <c r="AM21" s="5"/>
      <c r="AN21" s="5"/>
      <c r="AO21" s="5"/>
      <c r="AP21" s="58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x14ac:dyDescent="0.2">
      <c r="A22" s="13" t="s">
        <v>51</v>
      </c>
      <c r="B22" s="107">
        <v>0</v>
      </c>
      <c r="C22" s="50">
        <v>0</v>
      </c>
      <c r="D22" s="50">
        <v>1500</v>
      </c>
      <c r="E22" s="69">
        <f>SUM(B22:D22)</f>
        <v>1500</v>
      </c>
      <c r="F22" s="53" t="s">
        <v>25</v>
      </c>
      <c r="G22" s="54">
        <v>1500</v>
      </c>
      <c r="H22" s="2"/>
      <c r="I22" s="108"/>
      <c r="J22" s="18"/>
      <c r="K22" s="18"/>
      <c r="U22" s="57"/>
      <c r="V22" s="57"/>
      <c r="W22" s="57"/>
      <c r="X22" s="57"/>
      <c r="Y22" s="57"/>
      <c r="Z22" s="57"/>
      <c r="AA22" s="57"/>
      <c r="AB22" s="57"/>
      <c r="AC22" s="57"/>
      <c r="AF22" s="58"/>
      <c r="AG22" s="5"/>
      <c r="AH22" s="58"/>
      <c r="AI22" s="58"/>
      <c r="AJ22" s="58"/>
      <c r="AK22" s="58"/>
      <c r="AL22" s="58"/>
      <c r="AM22" s="5"/>
      <c r="AN22" s="5"/>
      <c r="AO22" s="5"/>
      <c r="AP22" s="58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1:74" ht="17" thickBot="1" x14ac:dyDescent="0.25">
      <c r="A23" s="19" t="s">
        <v>52</v>
      </c>
      <c r="B23" s="109">
        <v>2500</v>
      </c>
      <c r="C23" s="36">
        <v>0</v>
      </c>
      <c r="D23" s="36">
        <v>0</v>
      </c>
      <c r="E23" s="110">
        <f>SUM(B23:D23)</f>
        <v>2500</v>
      </c>
      <c r="F23" s="61" t="s">
        <v>25</v>
      </c>
      <c r="G23" s="62">
        <v>2500</v>
      </c>
      <c r="H23" s="2"/>
      <c r="U23" s="57"/>
      <c r="V23" s="57"/>
      <c r="W23" s="57"/>
      <c r="X23" s="57"/>
      <c r="Y23" s="57"/>
      <c r="Z23" s="57"/>
      <c r="AA23" s="57"/>
      <c r="AB23" s="57"/>
      <c r="AC23" s="57"/>
    </row>
    <row r="24" spans="1:74" x14ac:dyDescent="0.2">
      <c r="D24" s="11"/>
      <c r="E24" s="11"/>
      <c r="G24" s="11"/>
      <c r="H24" s="58"/>
      <c r="I24" s="58"/>
      <c r="J24" s="58"/>
      <c r="Q24" s="18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2"/>
    </row>
    <row r="25" spans="1:74" ht="20" thickBot="1" x14ac:dyDescent="0.3">
      <c r="A25" s="77" t="s">
        <v>53</v>
      </c>
      <c r="D25" s="11"/>
      <c r="E25" s="11"/>
      <c r="G25" s="11"/>
      <c r="H25" s="58"/>
      <c r="I25" s="58"/>
      <c r="J25" s="5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2"/>
    </row>
    <row r="26" spans="1:74" ht="17" thickBot="1" x14ac:dyDescent="0.25">
      <c r="A26" s="79" t="s">
        <v>53</v>
      </c>
      <c r="B26" s="85">
        <f>SUM(G21:G23)</f>
        <v>6000</v>
      </c>
      <c r="C26" s="81" t="s">
        <v>54</v>
      </c>
      <c r="H26" s="82"/>
      <c r="I26" s="82"/>
      <c r="J26" s="82"/>
      <c r="AC26" s="2"/>
      <c r="AD26" s="2"/>
    </row>
    <row r="27" spans="1:74" x14ac:dyDescent="0.2">
      <c r="A27" s="48"/>
      <c r="H27" s="2"/>
      <c r="AC27" s="2"/>
      <c r="AD27" s="2"/>
    </row>
    <row r="28" spans="1:74" s="2" customFormat="1" ht="17" thickBot="1" x14ac:dyDescent="0.25">
      <c r="A28" s="48"/>
      <c r="B28" s="83" t="s">
        <v>31</v>
      </c>
      <c r="C28" s="84" t="s">
        <v>32</v>
      </c>
      <c r="D28" s="84" t="s">
        <v>33</v>
      </c>
      <c r="H28"/>
      <c r="AC28"/>
      <c r="AD28"/>
      <c r="AG28"/>
      <c r="AM28"/>
      <c r="AN28"/>
      <c r="AO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s="2" customFormat="1" ht="17" thickBot="1" x14ac:dyDescent="0.25">
      <c r="A29" s="79" t="s">
        <v>55</v>
      </c>
      <c r="B29" s="85">
        <f>SUM(D14:D15)</f>
        <v>2</v>
      </c>
      <c r="C29" s="86">
        <v>1</v>
      </c>
      <c r="D29" s="87">
        <v>2</v>
      </c>
      <c r="H29"/>
      <c r="M29" s="18"/>
      <c r="N29" s="18"/>
      <c r="O29" s="18"/>
      <c r="P29" s="18"/>
      <c r="Q29" s="18"/>
      <c r="AC29"/>
      <c r="AD29"/>
      <c r="AG29"/>
      <c r="AM29"/>
      <c r="AN29"/>
      <c r="AO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x14ac:dyDescent="0.2">
      <c r="M30" s="18"/>
      <c r="N30" s="18"/>
      <c r="O30" s="18"/>
      <c r="P30" s="18"/>
      <c r="Q30" s="88"/>
    </row>
    <row r="31" spans="1:74" s="2" customFormat="1" ht="19" x14ac:dyDescent="0.25">
      <c r="A31" s="27" t="s">
        <v>56</v>
      </c>
      <c r="F31"/>
      <c r="G31"/>
      <c r="I31"/>
      <c r="J31"/>
      <c r="K31"/>
      <c r="L31"/>
      <c r="M31" s="88"/>
      <c r="N31" s="88"/>
      <c r="O31" s="88"/>
      <c r="P31" s="40"/>
      <c r="Q31" s="88"/>
      <c r="AC31"/>
      <c r="AD31"/>
      <c r="AG31"/>
      <c r="AM31"/>
      <c r="AN31"/>
      <c r="AO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s="2" customFormat="1" ht="17" thickBot="1" x14ac:dyDescent="0.25">
      <c r="A32" s="2" t="s">
        <v>36</v>
      </c>
      <c r="B32" s="2" t="s">
        <v>48</v>
      </c>
      <c r="C32" s="2" t="s">
        <v>45</v>
      </c>
      <c r="D32" s="2" t="s">
        <v>46</v>
      </c>
      <c r="E32" s="18"/>
      <c r="H32" s="18"/>
      <c r="I32" s="18"/>
      <c r="J32" s="18"/>
      <c r="K32" s="18"/>
      <c r="L32" s="18"/>
      <c r="M32" s="17"/>
      <c r="N32" s="88"/>
      <c r="O32" s="88"/>
      <c r="P32" s="111"/>
      <c r="Q32" s="88"/>
      <c r="AC32"/>
      <c r="AD32"/>
      <c r="AG32"/>
      <c r="AM32"/>
      <c r="AN32"/>
      <c r="AO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s="2" customFormat="1" x14ac:dyDescent="0.2">
      <c r="A33" s="28" t="s">
        <v>48</v>
      </c>
      <c r="B33" s="29">
        <v>9999</v>
      </c>
      <c r="C33" s="89">
        <v>17.600000000000001</v>
      </c>
      <c r="D33" s="90">
        <v>19.2</v>
      </c>
      <c r="E33" s="112"/>
      <c r="H33" s="40"/>
      <c r="I33" s="40"/>
      <c r="J33" s="40"/>
      <c r="K33" s="40"/>
      <c r="L33" s="40"/>
      <c r="M33" s="17"/>
      <c r="N33" s="88"/>
      <c r="O33" s="88"/>
      <c r="P33" s="111"/>
      <c r="Q33" s="88"/>
      <c r="AC33"/>
      <c r="AD33"/>
      <c r="AG33"/>
      <c r="AM33"/>
      <c r="AN33"/>
      <c r="AO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s="2" customFormat="1" x14ac:dyDescent="0.2">
      <c r="A34" s="13" t="s">
        <v>50</v>
      </c>
      <c r="B34" s="113">
        <v>28.4</v>
      </c>
      <c r="C34" s="91">
        <v>66.400000000000006</v>
      </c>
      <c r="D34" s="92">
        <v>56.2</v>
      </c>
      <c r="E34" s="112"/>
      <c r="H34" s="40"/>
      <c r="I34" s="40"/>
      <c r="J34" s="40"/>
      <c r="K34" s="40"/>
      <c r="L34" s="40"/>
      <c r="M34" s="17"/>
      <c r="N34" s="88"/>
      <c r="O34" s="88"/>
      <c r="P34" s="111"/>
      <c r="Q34" s="40"/>
      <c r="AC34"/>
      <c r="AD34"/>
      <c r="AG34"/>
      <c r="AM34"/>
      <c r="AN34"/>
      <c r="AO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s="2" customFormat="1" x14ac:dyDescent="0.2">
      <c r="A35" s="13" t="s">
        <v>51</v>
      </c>
      <c r="B35" s="113">
        <v>26.1</v>
      </c>
      <c r="C35" s="91">
        <v>62.4</v>
      </c>
      <c r="D35" s="92">
        <v>46.2</v>
      </c>
      <c r="E35" s="112"/>
      <c r="H35" s="40"/>
      <c r="I35" s="40"/>
      <c r="J35" s="40"/>
      <c r="K35" s="40"/>
      <c r="L35" s="40"/>
      <c r="M35" s="12"/>
      <c r="N35" s="12"/>
      <c r="O35" s="12"/>
      <c r="P35" s="12"/>
      <c r="Q35" s="114"/>
      <c r="AC35"/>
      <c r="AD35"/>
      <c r="AG35"/>
      <c r="AM35"/>
      <c r="AN35"/>
      <c r="AO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s="2" customFormat="1" ht="17" thickBot="1" x14ac:dyDescent="0.25">
      <c r="A36" s="19" t="s">
        <v>52</v>
      </c>
      <c r="B36" s="34">
        <v>23.8</v>
      </c>
      <c r="C36" s="94">
        <v>73.900000000000006</v>
      </c>
      <c r="D36" s="95">
        <v>53.6</v>
      </c>
      <c r="E36" s="112"/>
      <c r="H36" s="40"/>
      <c r="I36" s="40"/>
      <c r="J36" s="40"/>
      <c r="K36" s="40"/>
      <c r="L36" s="40"/>
      <c r="M36" s="40"/>
      <c r="AC36"/>
      <c r="AD36"/>
      <c r="AG36"/>
      <c r="AM36"/>
      <c r="AN36"/>
      <c r="AO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Araz Model</vt:lpstr>
      <vt:lpstr>Battery Recycling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2017-04-29T22:28:30Z</dcterms:created>
  <dcterms:modified xsi:type="dcterms:W3CDTF">2017-04-29T22:32:16Z</dcterms:modified>
</cp:coreProperties>
</file>