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estinyang/Library/Mobile Documents/com~apple~CloudDocs/Temp/"/>
    </mc:Choice>
  </mc:AlternateContent>
  <xr:revisionPtr revIDLastSave="0" documentId="13_ncr:1_{5546B59A-68A3-3044-83F4-F61A8990DC7F}" xr6:coauthVersionLast="43" xr6:coauthVersionMax="43" xr10:uidLastSave="{00000000-0000-0000-0000-000000000000}"/>
  <bookViews>
    <workbookView xWindow="38400" yWindow="2640" windowWidth="21600" windowHeight="18960" tabRatio="655" xr2:uid="{00000000-000D-0000-FFFF-FFFF00000000}"/>
  </bookViews>
  <sheets>
    <sheet name="Dire Wolf Revisited" sheetId="13" r:id="rId1"/>
  </sheets>
  <definedNames>
    <definedName name="solver_adj" localSheetId="0" hidden="1">'Dire Wolf Revisited'!$E$23:$J$34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'Dire Wolf Revisited'!$C$34</definedName>
    <definedName name="solver_lhs2" localSheetId="0" hidden="1">'Dire Wolf Revisited'!$D$34</definedName>
    <definedName name="solver_lhs3" localSheetId="0" hidden="1">'Dire Wolf Revisited'!$D$34</definedName>
    <definedName name="solver_lhs4" localSheetId="0" hidden="1">'Dire Wolf Revisited'!$E$23:$J$34</definedName>
    <definedName name="solver_lhs5" localSheetId="0" hidden="1">'Dire Wolf Revisited'!$G$23:$G$34</definedName>
    <definedName name="solver_lhs6" localSheetId="0" hidden="1">'Dire Wolf Revisited'!$H$34</definedName>
    <definedName name="solver_lhs7" localSheetId="0" hidden="1">'Dire Wolf Revisited'!$I$23:$I$34</definedName>
    <definedName name="solver_lhs8" localSheetId="0" hidden="1">'Dire Wolf Revisited'!$K$23:$K$34</definedName>
    <definedName name="solver_lhs9" localSheetId="0" hidden="1">'Dire Wolf Revisited'!$K$23:$K$34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'Dire Wolf Revisited'!$C$3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4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'Dire Wolf Revisited'!$G$15</definedName>
    <definedName name="solver_rhs2" localSheetId="0" hidden="1">'Dire Wolf Revisited'!$G$20</definedName>
    <definedName name="solver_rhs3" localSheetId="0" hidden="1">'Dire Wolf Revisited'!$G$19</definedName>
    <definedName name="solver_rhs4" localSheetId="0" hidden="1">integer</definedName>
    <definedName name="solver_rhs5" localSheetId="0" hidden="1">'Dire Wolf Revisited'!$P$23:$P$34</definedName>
    <definedName name="solver_rhs6" localSheetId="0" hidden="1">'Dire Wolf Revisited'!$G$17</definedName>
    <definedName name="solver_rhs7" localSheetId="0" hidden="1">'Dire Wolf Revisited'!$O$23:$O$34</definedName>
    <definedName name="solver_rhs8" localSheetId="0" hidden="1">'Dire Wolf Revisited'!$M$23:$M$34</definedName>
    <definedName name="solver_rhs9" localSheetId="0" hidden="1">'Dire Wolf Revisited'!$M$23:$M$34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0.000001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3" l="1"/>
  <c r="M23" i="13"/>
  <c r="M24" i="13"/>
  <c r="M25" i="13"/>
  <c r="M26" i="13"/>
  <c r="M27" i="13"/>
  <c r="M28" i="13"/>
  <c r="M29" i="13"/>
  <c r="M30" i="13"/>
  <c r="M31" i="13"/>
  <c r="M32" i="13"/>
  <c r="M33" i="13"/>
  <c r="M34" i="13"/>
  <c r="M36" i="13"/>
  <c r="J36" i="13"/>
  <c r="I36" i="13"/>
  <c r="H36" i="13"/>
  <c r="G36" i="13"/>
  <c r="F36" i="13"/>
  <c r="E36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6" i="13"/>
  <c r="K23" i="13"/>
  <c r="C23" i="13"/>
  <c r="K24" i="13"/>
  <c r="C24" i="13"/>
  <c r="K25" i="13"/>
  <c r="C25" i="13"/>
  <c r="K26" i="13"/>
  <c r="C26" i="13"/>
  <c r="K27" i="13"/>
  <c r="C27" i="13"/>
  <c r="K28" i="13"/>
  <c r="C28" i="13"/>
  <c r="K29" i="13"/>
  <c r="C29" i="13"/>
  <c r="K30" i="13"/>
  <c r="C30" i="13"/>
  <c r="K31" i="13"/>
  <c r="C31" i="13"/>
  <c r="K32" i="13"/>
  <c r="C32" i="13"/>
  <c r="K33" i="13"/>
  <c r="C33" i="13"/>
  <c r="K34" i="13"/>
  <c r="C34" i="13"/>
  <c r="C36" i="13"/>
  <c r="P34" i="13"/>
  <c r="O34" i="13"/>
  <c r="N34" i="13"/>
  <c r="P33" i="13"/>
  <c r="O33" i="13"/>
  <c r="N33" i="13"/>
  <c r="P32" i="13"/>
  <c r="O32" i="13"/>
  <c r="N32" i="13"/>
  <c r="P31" i="13"/>
  <c r="O31" i="13"/>
  <c r="N31" i="13"/>
  <c r="P30" i="13"/>
  <c r="O30" i="13"/>
  <c r="N30" i="13"/>
  <c r="P29" i="13"/>
  <c r="O29" i="13"/>
  <c r="N29" i="13"/>
  <c r="P28" i="13"/>
  <c r="O28" i="13"/>
  <c r="N28" i="13"/>
  <c r="P27" i="13"/>
  <c r="O27" i="13"/>
  <c r="N27" i="13"/>
  <c r="P26" i="13"/>
  <c r="O26" i="13"/>
  <c r="N26" i="13"/>
  <c r="P25" i="13"/>
  <c r="O25" i="13"/>
  <c r="N25" i="13"/>
  <c r="P24" i="13"/>
  <c r="O24" i="13"/>
  <c r="N24" i="13"/>
  <c r="P23" i="13"/>
  <c r="O23" i="13"/>
  <c r="N23" i="13"/>
  <c r="E9" i="13"/>
  <c r="E8" i="13"/>
  <c r="E7" i="13"/>
  <c r="E6" i="13"/>
  <c r="E5" i="13"/>
  <c r="E2" i="13"/>
  <c r="E3" i="13"/>
  <c r="E4" i="13"/>
  <c r="C2" i="13"/>
  <c r="C3" i="13"/>
  <c r="C5" i="13"/>
  <c r="C4" i="13"/>
  <c r="S2" i="13"/>
  <c r="T2" i="13"/>
  <c r="S1" i="13"/>
</calcChain>
</file>

<file path=xl/sharedStrings.xml><?xml version="1.0" encoding="utf-8"?>
<sst xmlns="http://schemas.openxmlformats.org/spreadsheetml/2006/main" count="69" uniqueCount="58">
  <si>
    <t>Time Period</t>
  </si>
  <si>
    <t>Workforce</t>
  </si>
  <si>
    <t>Inputs:</t>
  </si>
  <si>
    <t>Cost for hiring and training new worker</t>
  </si>
  <si>
    <t>Cost for laying off an employee</t>
  </si>
  <si>
    <t>Labor hours required per item produced</t>
  </si>
  <si>
    <t>Outsourcing cost ($/item)</t>
  </si>
  <si>
    <t>Regular Labor Cost</t>
  </si>
  <si>
    <t>Overtime Labor cost</t>
  </si>
  <si>
    <t>Cost of Stockouts</t>
  </si>
  <si>
    <t>Cost of Firing</t>
  </si>
  <si>
    <t>Cost of Hiring</t>
  </si>
  <si>
    <t>Cost of Materials</t>
  </si>
  <si>
    <t xml:space="preserve">Regular worker cost ($/month) </t>
  </si>
  <si>
    <t>Overtime (hrs)</t>
  </si>
  <si>
    <t>Cost of stockouts ($/unit/month)</t>
  </si>
  <si>
    <t>Inventory (#)</t>
  </si>
  <si>
    <t>Material cost ($/unit)</t>
  </si>
  <si>
    <t>≥</t>
  </si>
  <si>
    <t>Dire Wolf Industries</t>
  </si>
  <si>
    <t>Total Annual Cost</t>
  </si>
  <si>
    <t>Avg Cost ($/unit)</t>
  </si>
  <si>
    <t>Annual Costs by Category</t>
  </si>
  <si>
    <t>Annual Sum</t>
  </si>
  <si>
    <t>Employees Hired</t>
  </si>
  <si>
    <t>Employees Fired</t>
  </si>
  <si>
    <t>Backlogged (units)</t>
  </si>
  <si>
    <t>Internal Production (units)</t>
  </si>
  <si>
    <t>Outsourced Production (units)</t>
  </si>
  <si>
    <t xml:space="preserve">Available </t>
  </si>
  <si>
    <t>Monthly Demand Forecast  (units)</t>
  </si>
  <si>
    <t>Maximum Production (units)</t>
  </si>
  <si>
    <t>Maximum  Overtime (hours)</t>
  </si>
  <si>
    <t>Overtime cost ($/hour)</t>
  </si>
  <si>
    <t>Inventory holding costs ($/unit/month)</t>
  </si>
  <si>
    <t>Hours worked By employee per month</t>
  </si>
  <si>
    <t>Max overtime (hours/month/employee)</t>
  </si>
  <si>
    <t>Starting inventory</t>
  </si>
  <si>
    <t>Ending inventory (min)</t>
  </si>
  <si>
    <t>Starting backlog</t>
  </si>
  <si>
    <t>Allowable ending backlog (max)</t>
  </si>
  <si>
    <t>Starting workforce</t>
  </si>
  <si>
    <t>Ending workforce (min)</t>
  </si>
  <si>
    <t>Ending workforce (max)</t>
  </si>
  <si>
    <t>Cost of Inventory</t>
  </si>
  <si>
    <t>Cost of Outsourcing</t>
  </si>
  <si>
    <t>Price</t>
  </si>
  <si>
    <t>Total Annual Profit</t>
  </si>
  <si>
    <t>Avg Profit ($/unit)</t>
  </si>
  <si>
    <t>Base Demand</t>
  </si>
  <si>
    <t>t</t>
  </si>
  <si>
    <t>Base Price</t>
  </si>
  <si>
    <t>Elasticity</t>
  </si>
  <si>
    <t>Price Discount (percent decrease)</t>
  </si>
  <si>
    <t>Keep this positive since discount is positive</t>
  </si>
  <si>
    <t>sales</t>
  </si>
  <si>
    <t>rev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</si>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</sst>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6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166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166" fontId="0" fillId="3" borderId="5" xfId="2" applyNumberFormat="1" applyFont="1" applyFill="1" applyBorder="1"/>
    <xf numFmtId="0" fontId="0" fillId="0" borderId="6" xfId="0" applyBorder="1"/>
    <xf numFmtId="0" fontId="0" fillId="0" borderId="7" xfId="0" applyBorder="1"/>
    <xf numFmtId="166" fontId="0" fillId="3" borderId="8" xfId="2" applyNumberFormat="1" applyFont="1" applyFill="1" applyBorder="1"/>
    <xf numFmtId="0" fontId="0" fillId="0" borderId="9" xfId="0" applyBorder="1"/>
    <xf numFmtId="166" fontId="0" fillId="3" borderId="10" xfId="2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166" fontId="0" fillId="4" borderId="8" xfId="2" applyNumberFormat="1" applyFont="1" applyFill="1" applyBorder="1"/>
    <xf numFmtId="0" fontId="0" fillId="4" borderId="8" xfId="0" applyFill="1" applyBorder="1"/>
    <xf numFmtId="166" fontId="0" fillId="4" borderId="10" xfId="2" applyNumberFormat="1" applyFont="1" applyFill="1" applyBorder="1"/>
    <xf numFmtId="0" fontId="0" fillId="0" borderId="16" xfId="0" applyBorder="1"/>
    <xf numFmtId="0" fontId="0" fillId="0" borderId="17" xfId="0" applyBorder="1"/>
    <xf numFmtId="166" fontId="0" fillId="4" borderId="5" xfId="2" applyNumberFormat="1" applyFont="1" applyFill="1" applyBorder="1"/>
    <xf numFmtId="3" fontId="0" fillId="4" borderId="13" xfId="1" applyNumberFormat="1" applyFont="1" applyFill="1" applyBorder="1" applyAlignment="1">
      <alignment horizontal="center"/>
    </xf>
    <xf numFmtId="3" fontId="0" fillId="4" borderId="1" xfId="1" applyNumberFormat="1" applyFont="1" applyFill="1" applyBorder="1" applyAlignment="1">
      <alignment horizontal="center"/>
    </xf>
    <xf numFmtId="3" fontId="0" fillId="4" borderId="15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0" borderId="1" xfId="0" applyNumberFormat="1" applyFill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0" fillId="0" borderId="1" xfId="0" applyNumberFormat="1" applyBorder="1"/>
    <xf numFmtId="0" fontId="3" fillId="0" borderId="0" xfId="0" applyFont="1" applyAlignment="1">
      <alignment horizontal="right"/>
    </xf>
    <xf numFmtId="166" fontId="3" fillId="0" borderId="2" xfId="2" applyNumberFormat="1" applyFont="1" applyBorder="1"/>
    <xf numFmtId="3" fontId="0" fillId="0" borderId="0" xfId="0" applyNumberFormat="1" applyBorder="1"/>
    <xf numFmtId="164" fontId="0" fillId="0" borderId="21" xfId="2" applyNumberFormat="1" applyFont="1" applyBorder="1"/>
    <xf numFmtId="164" fontId="0" fillId="0" borderId="1" xfId="0" applyNumberFormat="1" applyBorder="1"/>
    <xf numFmtId="166" fontId="3" fillId="0" borderId="2" xfId="0" applyNumberFormat="1" applyFont="1" applyBorder="1"/>
    <xf numFmtId="166" fontId="0" fillId="4" borderId="2" xfId="2" applyNumberFormat="1" applyFont="1" applyFill="1" applyBorder="1"/>
    <xf numFmtId="3" fontId="0" fillId="5" borderId="1" xfId="0" applyNumberFormat="1" applyFill="1" applyBorder="1"/>
    <xf numFmtId="165" fontId="0" fillId="4" borderId="2" xfId="1" applyFont="1" applyFill="1" applyBorder="1"/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0" fillId="4" borderId="22" xfId="0" applyNumberFormat="1" applyFill="1" applyBorder="1"/>
    <xf numFmtId="0" fontId="3" fillId="0" borderId="10" xfId="0" applyFont="1" applyBorder="1" applyAlignment="1">
      <alignment horizontal="center"/>
    </xf>
    <xf numFmtId="3" fontId="0" fillId="4" borderId="23" xfId="0" applyNumberFormat="1" applyFill="1" applyBorder="1"/>
    <xf numFmtId="9" fontId="0" fillId="4" borderId="1" xfId="61" applyFont="1" applyFill="1" applyBorder="1" applyAlignment="1">
      <alignment horizontal="center"/>
    </xf>
    <xf numFmtId="166" fontId="0" fillId="0" borderId="1" xfId="2" applyNumberFormat="1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 applyAlignment="1">
      <alignment horizontal="right"/>
    </xf>
    <xf numFmtId="0" fontId="0" fillId="0" borderId="1" xfId="0" applyBorder="1"/>
    <xf numFmtId="9" fontId="0" fillId="0" borderId="1" xfId="61" applyFont="1" applyBorder="1"/>
    <xf numFmtId="167" fontId="0" fillId="0" borderId="1" xfId="61" applyNumberFormat="1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86">
    <cellStyle name="Comma" xfId="1" builtinId="3"/>
    <cellStyle name="Currency" xfId="2" builtinId="4"/>
    <cellStyle name="Followed Hyperlink" xfId="71" builtinId="9" hidden="1"/>
    <cellStyle name="Followed Hyperlink" xfId="75" builtinId="9" hidden="1"/>
    <cellStyle name="Followed Hyperlink" xfId="79" builtinId="9" hidden="1"/>
    <cellStyle name="Followed Hyperlink" xfId="83" builtinId="9" hidden="1"/>
    <cellStyle name="Followed Hyperlink" xfId="85" builtinId="9" hidden="1"/>
    <cellStyle name="Followed Hyperlink" xfId="81" builtinId="9" hidden="1"/>
    <cellStyle name="Followed Hyperlink" xfId="77" builtinId="9" hidden="1"/>
    <cellStyle name="Followed Hyperlink" xfId="73" builtinId="9" hidden="1"/>
    <cellStyle name="Followed Hyperlink" xfId="69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6" builtinId="9" hidden="1"/>
    <cellStyle name="Followed Hyperlink" xfId="48" builtinId="9" hidden="1"/>
    <cellStyle name="Followed Hyperlink" xfId="40" builtinId="9" hidden="1"/>
    <cellStyle name="Followed Hyperlink" xfId="32" builtinId="9" hidden="1"/>
    <cellStyle name="Followed Hyperlink" xfId="24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16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yperlink" xfId="55" builtinId="8" hidden="1"/>
    <cellStyle name="Hyperlink" xfId="57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76" builtinId="8" hidden="1"/>
    <cellStyle name="Hyperlink" xfId="68" builtinId="8" hidden="1"/>
    <cellStyle name="Hyperlink" xfId="5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1" builtinId="8" hidden="1"/>
    <cellStyle name="Hyperlink" xfId="35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7" builtinId="8" hidden="1"/>
    <cellStyle name="Hyperlink" xfId="9" builtinId="8" hidden="1"/>
    <cellStyle name="Hyperlink" xfId="11" builtinId="8" hidden="1"/>
    <cellStyle name="Hyperlink" xfId="5" builtinId="8" hidden="1"/>
    <cellStyle name="Hyperlink" xfId="3" builtinId="8" hidden="1"/>
    <cellStyle name="Normal" xfId="0" builtinId="0"/>
    <cellStyle name="Percent" xfId="6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9"/>
  <sheetViews>
    <sheetView tabSelected="1" zoomScale="101" zoomScaleNormal="101" zoomScalePageLayoutView="101" workbookViewId="0">
      <selection activeCell="E40" sqref="E40"/>
    </sheetView>
  </sheetViews>
  <sheetFormatPr baseColWidth="10" defaultColWidth="11" defaultRowHeight="16" x14ac:dyDescent="0.2"/>
  <cols>
    <col min="2" max="2" width="5" customWidth="1"/>
    <col min="3" max="3" width="12.5" bestFit="1" customWidth="1"/>
    <col min="5" max="5" width="14.1640625" bestFit="1" customWidth="1"/>
    <col min="8" max="9" width="14" customWidth="1"/>
    <col min="11" max="11" width="11.83203125" customWidth="1"/>
    <col min="12" max="12" width="3.33203125" customWidth="1"/>
    <col min="13" max="13" width="12" customWidth="1"/>
    <col min="14" max="14" width="13" customWidth="1"/>
    <col min="15" max="15" width="10.6640625" customWidth="1"/>
    <col min="16" max="16" width="11" customWidth="1"/>
    <col min="17" max="17" width="5.5" customWidth="1"/>
    <col min="18" max="18" width="8" customWidth="1"/>
  </cols>
  <sheetData>
    <row r="1" spans="1:20" ht="45.75" thickBot="1" x14ac:dyDescent="0.25">
      <c r="A1" s="2" t="s">
        <v>19</v>
      </c>
      <c r="E1" s="53" t="s">
        <v>22</v>
      </c>
      <c r="F1" s="54"/>
      <c r="G1" s="55"/>
      <c r="L1" s="41" t="s">
        <v>50</v>
      </c>
      <c r="M1" s="14" t="s">
        <v>49</v>
      </c>
      <c r="N1" s="24" t="s">
        <v>53</v>
      </c>
      <c r="R1" s="50" t="s">
        <v>55</v>
      </c>
      <c r="S1" s="51">
        <f>(M36/SUM('Dire Wolf Revisited'!M2:M13))-1</f>
        <v>0</v>
      </c>
      <c r="T1" s="50"/>
    </row>
    <row r="2" spans="1:20" ht="15.75" thickBot="1" x14ac:dyDescent="0.25">
      <c r="B2" s="32" t="s">
        <v>20</v>
      </c>
      <c r="C2" s="33">
        <f>SUM(E2:E9)</f>
        <v>2786950</v>
      </c>
      <c r="E2" s="6">
        <f>C18*D36</f>
        <v>691200</v>
      </c>
      <c r="F2" s="7" t="s">
        <v>7</v>
      </c>
      <c r="G2" s="8"/>
      <c r="L2" s="42">
        <v>1</v>
      </c>
      <c r="M2" s="43">
        <v>3000</v>
      </c>
      <c r="N2" s="46">
        <v>0</v>
      </c>
      <c r="R2" s="50" t="s">
        <v>56</v>
      </c>
      <c r="S2" s="50">
        <f>SUMPRODUCT(M23:M34,N23:N34)</f>
        <v>3979500</v>
      </c>
      <c r="T2" s="52">
        <f>S2/(M15*SUM(M2:M13))-1</f>
        <v>0</v>
      </c>
    </row>
    <row r="3" spans="1:20" ht="15.75" thickBot="1" x14ac:dyDescent="0.25">
      <c r="B3" s="32" t="s">
        <v>47</v>
      </c>
      <c r="C3" s="37">
        <f>SUMPRODUCT(M23:M34,N23:N34)-C2</f>
        <v>1192550</v>
      </c>
      <c r="E3" s="9">
        <f>G36*C19</f>
        <v>24000</v>
      </c>
      <c r="F3" s="4" t="s">
        <v>8</v>
      </c>
      <c r="G3" s="10"/>
      <c r="L3" s="42">
        <v>2</v>
      </c>
      <c r="M3" s="43">
        <v>2800</v>
      </c>
      <c r="N3" s="46">
        <v>0</v>
      </c>
      <c r="R3" s="50" t="s">
        <v>57</v>
      </c>
      <c r="S3" s="52"/>
      <c r="T3" s="50"/>
    </row>
    <row r="4" spans="1:20" ht="15" x14ac:dyDescent="0.2">
      <c r="B4" s="3" t="s">
        <v>21</v>
      </c>
      <c r="C4" s="35">
        <f>C2/M36</f>
        <v>147.06860158311346</v>
      </c>
      <c r="E4" s="9">
        <f>E36*C15</f>
        <v>0</v>
      </c>
      <c r="F4" s="4" t="s">
        <v>11</v>
      </c>
      <c r="G4" s="10"/>
      <c r="L4" s="42">
        <v>3</v>
      </c>
      <c r="M4" s="43">
        <v>1000</v>
      </c>
      <c r="N4" s="46">
        <v>0</v>
      </c>
    </row>
    <row r="5" spans="1:20" ht="15" x14ac:dyDescent="0.2">
      <c r="B5" s="3" t="s">
        <v>48</v>
      </c>
      <c r="C5" s="36">
        <f>C3/M36</f>
        <v>62.931398416886545</v>
      </c>
      <c r="E5" s="9">
        <f>F36*C16</f>
        <v>0</v>
      </c>
      <c r="F5" s="4" t="s">
        <v>10</v>
      </c>
      <c r="G5" s="10"/>
      <c r="L5" s="42">
        <v>4</v>
      </c>
      <c r="M5" s="43">
        <v>600</v>
      </c>
      <c r="N5" s="46">
        <v>0</v>
      </c>
    </row>
    <row r="6" spans="1:20" ht="15" x14ac:dyDescent="0.2">
      <c r="E6" s="9">
        <f>C36*C13</f>
        <v>115350</v>
      </c>
      <c r="F6" s="4" t="s">
        <v>44</v>
      </c>
      <c r="G6" s="10"/>
      <c r="L6" s="42">
        <v>5</v>
      </c>
      <c r="M6" s="43">
        <v>400</v>
      </c>
      <c r="N6" s="46">
        <v>0</v>
      </c>
    </row>
    <row r="7" spans="1:20" ht="15" x14ac:dyDescent="0.2">
      <c r="C7" s="1"/>
      <c r="E7" s="9">
        <f>C14*H36</f>
        <v>92400</v>
      </c>
      <c r="F7" s="4" t="s">
        <v>9</v>
      </c>
      <c r="G7" s="10"/>
      <c r="L7" s="42">
        <v>6</v>
      </c>
      <c r="M7" s="43">
        <v>550</v>
      </c>
      <c r="N7" s="46">
        <v>0</v>
      </c>
    </row>
    <row r="8" spans="1:20" ht="15" x14ac:dyDescent="0.2">
      <c r="E8" s="9">
        <f>I36*C12</f>
        <v>1237600</v>
      </c>
      <c r="F8" s="4" t="s">
        <v>12</v>
      </c>
      <c r="G8" s="10"/>
      <c r="L8" s="42">
        <v>7</v>
      </c>
      <c r="M8" s="43">
        <v>800</v>
      </c>
      <c r="N8" s="46">
        <v>0</v>
      </c>
    </row>
    <row r="9" spans="1:20" ht="15.75" thickBot="1" x14ac:dyDescent="0.25">
      <c r="E9" s="11">
        <f>J36*C20</f>
        <v>626400</v>
      </c>
      <c r="F9" s="12" t="s">
        <v>45</v>
      </c>
      <c r="G9" s="13"/>
      <c r="L9" s="42">
        <v>8</v>
      </c>
      <c r="M9" s="43">
        <v>1000</v>
      </c>
      <c r="N9" s="46">
        <v>0</v>
      </c>
    </row>
    <row r="10" spans="1:20" ht="15" x14ac:dyDescent="0.2">
      <c r="L10" s="42">
        <v>9</v>
      </c>
      <c r="M10" s="43">
        <v>1200</v>
      </c>
      <c r="N10" s="46">
        <v>0</v>
      </c>
    </row>
    <row r="11" spans="1:20" ht="15.75" thickBot="1" x14ac:dyDescent="0.25">
      <c r="B11" t="s">
        <v>2</v>
      </c>
      <c r="L11" s="42">
        <v>10</v>
      </c>
      <c r="M11" s="43">
        <v>1400</v>
      </c>
      <c r="N11" s="46">
        <v>0</v>
      </c>
    </row>
    <row r="12" spans="1:20" ht="15" x14ac:dyDescent="0.2">
      <c r="C12" s="20">
        <v>80</v>
      </c>
      <c r="D12" s="18" t="s">
        <v>17</v>
      </c>
      <c r="E12" s="18"/>
      <c r="F12" s="18"/>
      <c r="G12" s="21">
        <v>160</v>
      </c>
      <c r="H12" s="18" t="s">
        <v>35</v>
      </c>
      <c r="I12" s="18"/>
      <c r="J12" s="8"/>
      <c r="L12" s="42">
        <v>11</v>
      </c>
      <c r="M12" s="43">
        <v>3000</v>
      </c>
      <c r="N12" s="46">
        <v>0</v>
      </c>
    </row>
    <row r="13" spans="1:20" ht="15.75" thickBot="1" x14ac:dyDescent="0.25">
      <c r="C13" s="15">
        <v>15</v>
      </c>
      <c r="D13" s="5" t="s">
        <v>34</v>
      </c>
      <c r="E13" s="5"/>
      <c r="F13" s="5"/>
      <c r="G13" s="22">
        <v>10</v>
      </c>
      <c r="H13" s="5" t="s">
        <v>36</v>
      </c>
      <c r="I13" s="5"/>
      <c r="J13" s="10"/>
      <c r="L13" s="44">
        <v>12</v>
      </c>
      <c r="M13" s="45">
        <v>3200</v>
      </c>
      <c r="N13" s="46">
        <v>0</v>
      </c>
    </row>
    <row r="14" spans="1:20" ht="15.75" thickBot="1" x14ac:dyDescent="0.25">
      <c r="C14" s="15">
        <v>30</v>
      </c>
      <c r="D14" s="5" t="s">
        <v>15</v>
      </c>
      <c r="E14" s="5"/>
      <c r="F14" s="5"/>
      <c r="G14" s="22">
        <v>500</v>
      </c>
      <c r="H14" s="5" t="s">
        <v>37</v>
      </c>
      <c r="I14" s="5"/>
      <c r="J14" s="10"/>
    </row>
    <row r="15" spans="1:20" ht="15.75" thickBot="1" x14ac:dyDescent="0.25">
      <c r="C15" s="15">
        <v>2400</v>
      </c>
      <c r="D15" s="5" t="s">
        <v>3</v>
      </c>
      <c r="E15" s="5"/>
      <c r="F15" s="5"/>
      <c r="G15" s="22">
        <v>500</v>
      </c>
      <c r="H15" s="5" t="s">
        <v>38</v>
      </c>
      <c r="I15" s="5"/>
      <c r="J15" s="10"/>
      <c r="K15" s="48"/>
      <c r="L15" s="49" t="s">
        <v>51</v>
      </c>
      <c r="M15" s="38">
        <v>210</v>
      </c>
    </row>
    <row r="16" spans="1:20" ht="15.75" thickBot="1" x14ac:dyDescent="0.25">
      <c r="C16" s="15">
        <v>12000</v>
      </c>
      <c r="D16" s="5" t="s">
        <v>4</v>
      </c>
      <c r="E16" s="5"/>
      <c r="F16" s="5"/>
      <c r="G16" s="22">
        <v>0</v>
      </c>
      <c r="H16" s="5" t="s">
        <v>39</v>
      </c>
      <c r="I16" s="5"/>
      <c r="J16" s="10"/>
      <c r="K16" s="48"/>
      <c r="L16" s="49" t="s">
        <v>52</v>
      </c>
      <c r="M16" s="40">
        <v>5</v>
      </c>
      <c r="N16" t="s">
        <v>54</v>
      </c>
    </row>
    <row r="17" spans="1:16" ht="15" x14ac:dyDescent="0.2">
      <c r="C17" s="16">
        <v>3</v>
      </c>
      <c r="D17" s="5" t="s">
        <v>5</v>
      </c>
      <c r="E17" s="5"/>
      <c r="F17" s="5"/>
      <c r="G17" s="22">
        <v>0</v>
      </c>
      <c r="H17" s="5" t="s">
        <v>40</v>
      </c>
      <c r="I17" s="5"/>
      <c r="J17" s="10"/>
    </row>
    <row r="18" spans="1:16" ht="15" x14ac:dyDescent="0.2">
      <c r="C18" s="15">
        <v>2400</v>
      </c>
      <c r="D18" s="5" t="s">
        <v>13</v>
      </c>
      <c r="E18" s="5"/>
      <c r="F18" s="5"/>
      <c r="G18" s="22">
        <v>24</v>
      </c>
      <c r="H18" s="5" t="s">
        <v>41</v>
      </c>
      <c r="I18" s="5"/>
      <c r="J18" s="10"/>
    </row>
    <row r="19" spans="1:16" ht="15" x14ac:dyDescent="0.2">
      <c r="C19" s="15">
        <v>20</v>
      </c>
      <c r="D19" s="5" t="s">
        <v>33</v>
      </c>
      <c r="E19" s="5"/>
      <c r="F19" s="5"/>
      <c r="G19" s="22">
        <v>24</v>
      </c>
      <c r="H19" s="5" t="s">
        <v>42</v>
      </c>
      <c r="I19" s="5"/>
      <c r="J19" s="10"/>
    </row>
    <row r="20" spans="1:16" ht="15.75" thickBot="1" x14ac:dyDescent="0.25">
      <c r="C20" s="17">
        <v>180</v>
      </c>
      <c r="D20" s="19" t="s">
        <v>6</v>
      </c>
      <c r="E20" s="19"/>
      <c r="F20" s="19"/>
      <c r="G20" s="23">
        <v>24</v>
      </c>
      <c r="H20" s="19" t="s">
        <v>43</v>
      </c>
      <c r="I20" s="19"/>
      <c r="J20" s="13"/>
    </row>
    <row r="22" spans="1:16" s="25" customFormat="1" ht="59.25" x14ac:dyDescent="0.2">
      <c r="B22" s="24" t="s">
        <v>0</v>
      </c>
      <c r="C22" s="24" t="s">
        <v>16</v>
      </c>
      <c r="D22" s="24" t="s">
        <v>1</v>
      </c>
      <c r="E22" s="24" t="s">
        <v>24</v>
      </c>
      <c r="F22" s="24" t="s">
        <v>25</v>
      </c>
      <c r="G22" s="24" t="s">
        <v>14</v>
      </c>
      <c r="H22" s="24" t="s">
        <v>26</v>
      </c>
      <c r="I22" s="24" t="s">
        <v>27</v>
      </c>
      <c r="J22" s="24" t="s">
        <v>28</v>
      </c>
      <c r="K22" s="24" t="s">
        <v>29</v>
      </c>
      <c r="L22" s="24"/>
      <c r="M22" s="24" t="s">
        <v>30</v>
      </c>
      <c r="N22" s="24" t="s">
        <v>46</v>
      </c>
      <c r="O22" s="24" t="s">
        <v>31</v>
      </c>
      <c r="P22" s="24" t="s">
        <v>32</v>
      </c>
    </row>
    <row r="23" spans="1:16" x14ac:dyDescent="0.2">
      <c r="A23">
        <v>1000</v>
      </c>
      <c r="B23" s="29">
        <v>1</v>
      </c>
      <c r="C23" s="26">
        <f>K23-M23</f>
        <v>0</v>
      </c>
      <c r="D23" s="26">
        <f>G18+E23-F23</f>
        <v>24</v>
      </c>
      <c r="E23" s="27">
        <v>0</v>
      </c>
      <c r="F23" s="27">
        <v>0</v>
      </c>
      <c r="G23" s="27">
        <v>240</v>
      </c>
      <c r="H23" s="27">
        <v>0</v>
      </c>
      <c r="I23" s="27">
        <v>1360</v>
      </c>
      <c r="J23" s="27">
        <v>1140</v>
      </c>
      <c r="K23" s="28">
        <f>G14+I23+J23+H23-G16</f>
        <v>3000</v>
      </c>
      <c r="L23" s="28" t="s">
        <v>18</v>
      </c>
      <c r="M23" s="39">
        <f>INT(M2*(1+$M$16*N2))</f>
        <v>3000</v>
      </c>
      <c r="N23" s="47">
        <f t="shared" ref="N23:N34" si="0">$M$15*(1-N2)</f>
        <v>210</v>
      </c>
      <c r="O23" s="26">
        <f t="shared" ref="O23:O34" si="1">($G$12*D23+G23)/$C$17</f>
        <v>1360</v>
      </c>
      <c r="P23" s="26">
        <f>D23*$G$13</f>
        <v>240</v>
      </c>
    </row>
    <row r="24" spans="1:16" x14ac:dyDescent="0.2">
      <c r="A24">
        <v>1000</v>
      </c>
      <c r="B24" s="29">
        <v>2</v>
      </c>
      <c r="C24" s="26">
        <f t="shared" ref="C24:C34" si="2">K24-M24</f>
        <v>0</v>
      </c>
      <c r="D24" s="26">
        <f t="shared" ref="D24:D34" si="3">D23+E24-F24</f>
        <v>24</v>
      </c>
      <c r="E24" s="27">
        <v>0</v>
      </c>
      <c r="F24" s="27">
        <v>0</v>
      </c>
      <c r="G24" s="27">
        <v>240</v>
      </c>
      <c r="H24" s="27">
        <v>1440</v>
      </c>
      <c r="I24" s="27">
        <v>1360</v>
      </c>
      <c r="J24" s="27">
        <v>0</v>
      </c>
      <c r="K24" s="28">
        <f t="shared" ref="K24:K34" si="4">C23+I24+J24+H24-H23</f>
        <v>2800</v>
      </c>
      <c r="L24" s="28" t="s">
        <v>18</v>
      </c>
      <c r="M24" s="39">
        <f t="shared" ref="M24:M34" si="5">INT(M3*(1+$M$16*N3))</f>
        <v>2800</v>
      </c>
      <c r="N24" s="47">
        <f t="shared" si="0"/>
        <v>210</v>
      </c>
      <c r="O24" s="26">
        <f t="shared" si="1"/>
        <v>1360</v>
      </c>
      <c r="P24" s="26">
        <f t="shared" ref="P24:P34" si="6">D24*$G$13</f>
        <v>240</v>
      </c>
    </row>
    <row r="25" spans="1:16" x14ac:dyDescent="0.2">
      <c r="A25">
        <v>1000</v>
      </c>
      <c r="B25" s="29">
        <v>3</v>
      </c>
      <c r="C25" s="26">
        <f t="shared" si="2"/>
        <v>0</v>
      </c>
      <c r="D25" s="26">
        <f t="shared" si="3"/>
        <v>24</v>
      </c>
      <c r="E25" s="27">
        <v>0</v>
      </c>
      <c r="F25" s="27">
        <v>0</v>
      </c>
      <c r="G25" s="27">
        <v>0</v>
      </c>
      <c r="H25" s="27">
        <v>1160</v>
      </c>
      <c r="I25" s="27">
        <v>1280</v>
      </c>
      <c r="J25" s="27">
        <v>0</v>
      </c>
      <c r="K25" s="28">
        <f t="shared" si="4"/>
        <v>1000</v>
      </c>
      <c r="L25" s="28" t="s">
        <v>18</v>
      </c>
      <c r="M25" s="39">
        <f t="shared" si="5"/>
        <v>1000</v>
      </c>
      <c r="N25" s="47">
        <f t="shared" si="0"/>
        <v>210</v>
      </c>
      <c r="O25" s="26">
        <f t="shared" si="1"/>
        <v>1280</v>
      </c>
      <c r="P25" s="26">
        <f t="shared" si="6"/>
        <v>240</v>
      </c>
    </row>
    <row r="26" spans="1:16" x14ac:dyDescent="0.2">
      <c r="A26">
        <v>1000</v>
      </c>
      <c r="B26" s="29">
        <v>4</v>
      </c>
      <c r="C26" s="26">
        <f t="shared" si="2"/>
        <v>0</v>
      </c>
      <c r="D26" s="26">
        <f t="shared" si="3"/>
        <v>24</v>
      </c>
      <c r="E26" s="27">
        <v>0</v>
      </c>
      <c r="F26" s="27">
        <v>0</v>
      </c>
      <c r="G26" s="27">
        <v>0</v>
      </c>
      <c r="H26" s="27">
        <v>480</v>
      </c>
      <c r="I26" s="27">
        <v>1280</v>
      </c>
      <c r="J26" s="27">
        <v>0</v>
      </c>
      <c r="K26" s="28">
        <f t="shared" si="4"/>
        <v>600</v>
      </c>
      <c r="L26" s="28" t="s">
        <v>18</v>
      </c>
      <c r="M26" s="39">
        <f t="shared" si="5"/>
        <v>600</v>
      </c>
      <c r="N26" s="47">
        <f t="shared" si="0"/>
        <v>210</v>
      </c>
      <c r="O26" s="26">
        <f t="shared" si="1"/>
        <v>1280</v>
      </c>
      <c r="P26" s="26">
        <f t="shared" si="6"/>
        <v>240</v>
      </c>
    </row>
    <row r="27" spans="1:16" x14ac:dyDescent="0.2">
      <c r="A27">
        <v>1000</v>
      </c>
      <c r="B27" s="29">
        <v>5</v>
      </c>
      <c r="C27" s="26">
        <f t="shared" si="2"/>
        <v>110</v>
      </c>
      <c r="D27" s="26">
        <f t="shared" si="3"/>
        <v>24</v>
      </c>
      <c r="E27" s="27">
        <v>0</v>
      </c>
      <c r="F27" s="27">
        <v>0</v>
      </c>
      <c r="G27" s="27">
        <v>0</v>
      </c>
      <c r="H27" s="27">
        <v>0</v>
      </c>
      <c r="I27" s="27">
        <v>990</v>
      </c>
      <c r="J27" s="27">
        <v>0</v>
      </c>
      <c r="K27" s="28">
        <f t="shared" si="4"/>
        <v>510</v>
      </c>
      <c r="L27" s="28" t="s">
        <v>18</v>
      </c>
      <c r="M27" s="39">
        <f t="shared" si="5"/>
        <v>400</v>
      </c>
      <c r="N27" s="47">
        <f t="shared" si="0"/>
        <v>210</v>
      </c>
      <c r="O27" s="26">
        <f t="shared" si="1"/>
        <v>1280</v>
      </c>
      <c r="P27" s="26">
        <f t="shared" si="6"/>
        <v>240</v>
      </c>
    </row>
    <row r="28" spans="1:16" x14ac:dyDescent="0.2">
      <c r="A28">
        <v>1000</v>
      </c>
      <c r="B28" s="29">
        <v>6</v>
      </c>
      <c r="C28" s="26">
        <f t="shared" si="2"/>
        <v>840</v>
      </c>
      <c r="D28" s="26">
        <f t="shared" si="3"/>
        <v>24</v>
      </c>
      <c r="E28" s="27">
        <v>0</v>
      </c>
      <c r="F28" s="27">
        <v>0</v>
      </c>
      <c r="G28" s="27">
        <v>0</v>
      </c>
      <c r="H28" s="27">
        <v>0</v>
      </c>
      <c r="I28" s="27">
        <v>1280</v>
      </c>
      <c r="J28" s="27">
        <v>0</v>
      </c>
      <c r="K28" s="28">
        <f t="shared" si="4"/>
        <v>1390</v>
      </c>
      <c r="L28" s="28" t="s">
        <v>18</v>
      </c>
      <c r="M28" s="39">
        <f t="shared" si="5"/>
        <v>550</v>
      </c>
      <c r="N28" s="47">
        <f t="shared" si="0"/>
        <v>210</v>
      </c>
      <c r="O28" s="26">
        <f t="shared" si="1"/>
        <v>1280</v>
      </c>
      <c r="P28" s="26">
        <f t="shared" si="6"/>
        <v>240</v>
      </c>
    </row>
    <row r="29" spans="1:16" x14ac:dyDescent="0.2">
      <c r="A29">
        <v>1000</v>
      </c>
      <c r="B29" s="29">
        <v>7</v>
      </c>
      <c r="C29" s="26">
        <f t="shared" si="2"/>
        <v>1320</v>
      </c>
      <c r="D29" s="26">
        <f t="shared" si="3"/>
        <v>24</v>
      </c>
      <c r="E29" s="27">
        <v>0</v>
      </c>
      <c r="F29" s="27">
        <v>0</v>
      </c>
      <c r="G29" s="27">
        <v>0</v>
      </c>
      <c r="H29" s="27">
        <v>0</v>
      </c>
      <c r="I29" s="27">
        <v>1280</v>
      </c>
      <c r="J29" s="27">
        <v>0</v>
      </c>
      <c r="K29" s="28">
        <f t="shared" si="4"/>
        <v>2120</v>
      </c>
      <c r="L29" s="28" t="s">
        <v>18</v>
      </c>
      <c r="M29" s="39">
        <f t="shared" si="5"/>
        <v>800</v>
      </c>
      <c r="N29" s="47">
        <f t="shared" si="0"/>
        <v>210</v>
      </c>
      <c r="O29" s="26">
        <f t="shared" si="1"/>
        <v>1280</v>
      </c>
      <c r="P29" s="26">
        <f t="shared" si="6"/>
        <v>240</v>
      </c>
    </row>
    <row r="30" spans="1:16" x14ac:dyDescent="0.2">
      <c r="A30">
        <v>1000</v>
      </c>
      <c r="B30" s="29">
        <v>8</v>
      </c>
      <c r="C30" s="26">
        <f t="shared" si="2"/>
        <v>1600</v>
      </c>
      <c r="D30" s="26">
        <f t="shared" si="3"/>
        <v>24</v>
      </c>
      <c r="E30" s="27">
        <v>0</v>
      </c>
      <c r="F30" s="27">
        <v>0</v>
      </c>
      <c r="G30" s="27">
        <v>0</v>
      </c>
      <c r="H30" s="27">
        <v>0</v>
      </c>
      <c r="I30" s="27">
        <v>1280</v>
      </c>
      <c r="J30" s="27">
        <v>0</v>
      </c>
      <c r="K30" s="28">
        <f t="shared" si="4"/>
        <v>2600</v>
      </c>
      <c r="L30" s="28" t="s">
        <v>18</v>
      </c>
      <c r="M30" s="39">
        <f t="shared" si="5"/>
        <v>1000</v>
      </c>
      <c r="N30" s="47">
        <f t="shared" si="0"/>
        <v>210</v>
      </c>
      <c r="O30" s="26">
        <f t="shared" si="1"/>
        <v>1280</v>
      </c>
      <c r="P30" s="26">
        <f t="shared" si="6"/>
        <v>240</v>
      </c>
    </row>
    <row r="31" spans="1:16" x14ac:dyDescent="0.2">
      <c r="A31">
        <v>1000</v>
      </c>
      <c r="B31" s="29">
        <v>9</v>
      </c>
      <c r="C31" s="26">
        <f t="shared" si="2"/>
        <v>1680</v>
      </c>
      <c r="D31" s="26">
        <f t="shared" si="3"/>
        <v>24</v>
      </c>
      <c r="E31" s="27">
        <v>0</v>
      </c>
      <c r="F31" s="27">
        <v>0</v>
      </c>
      <c r="G31" s="27">
        <v>0</v>
      </c>
      <c r="H31" s="27">
        <v>0</v>
      </c>
      <c r="I31" s="27">
        <v>1280</v>
      </c>
      <c r="J31" s="27">
        <v>0</v>
      </c>
      <c r="K31" s="28">
        <f t="shared" si="4"/>
        <v>2880</v>
      </c>
      <c r="L31" s="28" t="s">
        <v>18</v>
      </c>
      <c r="M31" s="39">
        <f t="shared" si="5"/>
        <v>1200</v>
      </c>
      <c r="N31" s="47">
        <f t="shared" si="0"/>
        <v>210</v>
      </c>
      <c r="O31" s="26">
        <f t="shared" si="1"/>
        <v>1280</v>
      </c>
      <c r="P31" s="26">
        <f t="shared" si="6"/>
        <v>240</v>
      </c>
    </row>
    <row r="32" spans="1:16" x14ac:dyDescent="0.2">
      <c r="A32">
        <v>1000</v>
      </c>
      <c r="B32" s="29">
        <v>10</v>
      </c>
      <c r="C32" s="26">
        <f t="shared" si="2"/>
        <v>1640</v>
      </c>
      <c r="D32" s="26">
        <f t="shared" si="3"/>
        <v>24</v>
      </c>
      <c r="E32" s="27">
        <v>0</v>
      </c>
      <c r="F32" s="27">
        <v>0</v>
      </c>
      <c r="G32" s="27">
        <v>240</v>
      </c>
      <c r="H32" s="27">
        <v>0</v>
      </c>
      <c r="I32" s="27">
        <v>1360</v>
      </c>
      <c r="J32" s="27">
        <v>0</v>
      </c>
      <c r="K32" s="28">
        <f t="shared" si="4"/>
        <v>3040</v>
      </c>
      <c r="L32" s="28" t="s">
        <v>18</v>
      </c>
      <c r="M32" s="39">
        <f t="shared" si="5"/>
        <v>1400</v>
      </c>
      <c r="N32" s="47">
        <f t="shared" si="0"/>
        <v>210</v>
      </c>
      <c r="O32" s="26">
        <f t="shared" si="1"/>
        <v>1360</v>
      </c>
      <c r="P32" s="26">
        <f t="shared" si="6"/>
        <v>240</v>
      </c>
    </row>
    <row r="33" spans="1:16" x14ac:dyDescent="0.2">
      <c r="A33">
        <v>1000</v>
      </c>
      <c r="B33" s="29">
        <v>11</v>
      </c>
      <c r="C33" s="26">
        <f t="shared" si="2"/>
        <v>0</v>
      </c>
      <c r="D33" s="26">
        <f t="shared" si="3"/>
        <v>24</v>
      </c>
      <c r="E33" s="27">
        <v>0</v>
      </c>
      <c r="F33" s="27">
        <v>0</v>
      </c>
      <c r="G33" s="27">
        <v>240</v>
      </c>
      <c r="H33" s="27">
        <v>0</v>
      </c>
      <c r="I33" s="27">
        <v>1360</v>
      </c>
      <c r="J33" s="27">
        <v>0</v>
      </c>
      <c r="K33" s="28">
        <f t="shared" si="4"/>
        <v>3000</v>
      </c>
      <c r="L33" s="28" t="s">
        <v>18</v>
      </c>
      <c r="M33" s="39">
        <f t="shared" si="5"/>
        <v>3000</v>
      </c>
      <c r="N33" s="47">
        <f t="shared" si="0"/>
        <v>210</v>
      </c>
      <c r="O33" s="26">
        <f t="shared" si="1"/>
        <v>1360</v>
      </c>
      <c r="P33" s="26">
        <f t="shared" si="6"/>
        <v>240</v>
      </c>
    </row>
    <row r="34" spans="1:16" x14ac:dyDescent="0.2">
      <c r="A34">
        <v>1000</v>
      </c>
      <c r="B34" s="29">
        <v>12</v>
      </c>
      <c r="C34" s="26">
        <f t="shared" si="2"/>
        <v>500</v>
      </c>
      <c r="D34" s="26">
        <f t="shared" si="3"/>
        <v>24</v>
      </c>
      <c r="E34" s="27">
        <v>0</v>
      </c>
      <c r="F34" s="27">
        <v>0</v>
      </c>
      <c r="G34" s="27">
        <v>240</v>
      </c>
      <c r="H34" s="27">
        <v>0</v>
      </c>
      <c r="I34" s="27">
        <v>1360</v>
      </c>
      <c r="J34" s="27">
        <v>2340</v>
      </c>
      <c r="K34" s="28">
        <f t="shared" si="4"/>
        <v>3700</v>
      </c>
      <c r="L34" s="28" t="s">
        <v>18</v>
      </c>
      <c r="M34" s="39">
        <f t="shared" si="5"/>
        <v>3200</v>
      </c>
      <c r="N34" s="47">
        <f t="shared" si="0"/>
        <v>210</v>
      </c>
      <c r="O34" s="26">
        <f t="shared" si="1"/>
        <v>1360</v>
      </c>
      <c r="P34" s="26">
        <f t="shared" si="6"/>
        <v>240</v>
      </c>
    </row>
    <row r="36" spans="1:16" ht="15" x14ac:dyDescent="0.2">
      <c r="B36" s="30" t="s">
        <v>23</v>
      </c>
      <c r="C36" s="31">
        <f>SUM(C23:C34)</f>
        <v>7690</v>
      </c>
      <c r="D36" s="31">
        <f t="shared" ref="D36:M36" si="7">SUM(D23:D34)</f>
        <v>288</v>
      </c>
      <c r="E36" s="31">
        <f t="shared" si="7"/>
        <v>0</v>
      </c>
      <c r="F36" s="31">
        <f t="shared" si="7"/>
        <v>0</v>
      </c>
      <c r="G36" s="31">
        <f t="shared" si="7"/>
        <v>1200</v>
      </c>
      <c r="H36" s="31">
        <f t="shared" si="7"/>
        <v>3080</v>
      </c>
      <c r="I36" s="31">
        <f t="shared" si="7"/>
        <v>15470</v>
      </c>
      <c r="J36" s="31">
        <f t="shared" si="7"/>
        <v>3480</v>
      </c>
      <c r="K36" s="31"/>
      <c r="L36" s="31"/>
      <c r="M36" s="31">
        <f t="shared" si="7"/>
        <v>18950</v>
      </c>
      <c r="N36" s="34"/>
    </row>
    <row r="38" spans="1:16" x14ac:dyDescent="0.2">
      <c r="D38">
        <v>1192550</v>
      </c>
    </row>
    <row r="39" spans="1:16" x14ac:dyDescent="0.2">
      <c r="D39">
        <v>1177200</v>
      </c>
      <c r="E39">
        <f>D38-D39</f>
        <v>15350</v>
      </c>
    </row>
  </sheetData>
  <mergeCells count="1">
    <mergeCell ref="E1:G1"/>
  </mergeCells>
  <phoneticPr fontId="6" type="noConversion"/>
  <pageMargins left="0.75" right="0.75" top="1" bottom="1" header="0.5" footer="0.5"/>
  <pageSetup scale="3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 Wolf Revisited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Yue Yang</cp:lastModifiedBy>
  <dcterms:created xsi:type="dcterms:W3CDTF">2015-11-15T17:11:44Z</dcterms:created>
  <dcterms:modified xsi:type="dcterms:W3CDTF">2019-05-22T01:32:24Z</dcterms:modified>
</cp:coreProperties>
</file>