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8\Downloads\"/>
    </mc:Choice>
  </mc:AlternateContent>
  <bookViews>
    <workbookView xWindow="0" yWindow="0" windowWidth="24000" windowHeight="9735" tabRatio="702" activeTab="6"/>
  </bookViews>
  <sheets>
    <sheet name="Aritméticos" sheetId="1" r:id="rId1"/>
    <sheet name="Texto" sheetId="3" r:id="rId2"/>
    <sheet name="Compucentro" sheetId="6" r:id="rId3"/>
    <sheet name="Planilla" sheetId="7" r:id="rId4"/>
    <sheet name="Registro Notas" sheetId="8" r:id="rId5"/>
    <sheet name="Lógicas" sheetId="11" r:id="rId6"/>
    <sheet name="Datos Boleta" sheetId="9" r:id="rId7"/>
    <sheet name="BOLETA DE PAGO" sheetId="10" r:id="rId8"/>
  </sheets>
  <calcPr calcId="152511"/>
</workbook>
</file>

<file path=xl/calcChain.xml><?xml version="1.0" encoding="utf-8"?>
<calcChain xmlns="http://schemas.openxmlformats.org/spreadsheetml/2006/main">
  <c r="V21" i="8" l="1"/>
  <c r="V20" i="8"/>
  <c r="V18" i="8"/>
  <c r="V19" i="8"/>
  <c r="V17" i="8"/>
  <c r="C35" i="8"/>
  <c r="C37" i="8"/>
  <c r="C36" i="8"/>
  <c r="C34" i="8"/>
  <c r="C33" i="8"/>
  <c r="C32" i="8"/>
  <c r="C31" i="8"/>
  <c r="C30" i="8"/>
  <c r="C29" i="8"/>
  <c r="C28" i="8"/>
  <c r="C27" i="8"/>
  <c r="C26" i="8"/>
  <c r="O17" i="8"/>
  <c r="O16" i="8"/>
  <c r="T8" i="8"/>
  <c r="V8" i="8" s="1"/>
  <c r="T6" i="8"/>
  <c r="T7" i="8"/>
  <c r="V7" i="8" s="1"/>
  <c r="T9" i="8"/>
  <c r="T10" i="8"/>
  <c r="V10" i="8" s="1"/>
  <c r="T11" i="8"/>
  <c r="V11" i="8" s="1"/>
  <c r="T12" i="8"/>
  <c r="T13" i="8"/>
  <c r="T14" i="8"/>
  <c r="V9" i="8"/>
  <c r="V12" i="8"/>
  <c r="V13" i="8"/>
  <c r="V6" i="8"/>
  <c r="V14" i="8"/>
  <c r="T5" i="8"/>
  <c r="V5" i="8" s="1"/>
  <c r="N6" i="8"/>
  <c r="N7" i="8"/>
  <c r="N8" i="8"/>
  <c r="N9" i="8"/>
  <c r="N10" i="8"/>
  <c r="N11" i="8"/>
  <c r="N12" i="8"/>
  <c r="N13" i="8"/>
  <c r="N14" i="8"/>
  <c r="N5" i="8"/>
  <c r="D15" i="8"/>
  <c r="C15" i="8"/>
  <c r="F18" i="7"/>
  <c r="G18" i="7"/>
  <c r="H18" i="7"/>
  <c r="I18" i="7"/>
  <c r="J18" i="7"/>
  <c r="K18" i="7"/>
  <c r="L18" i="7"/>
  <c r="M18" i="7"/>
  <c r="N18" i="7"/>
  <c r="O18" i="7"/>
  <c r="O9" i="7"/>
  <c r="O10" i="7"/>
  <c r="O11" i="7"/>
  <c r="O12" i="7"/>
  <c r="O13" i="7"/>
  <c r="O14" i="7"/>
  <c r="O15" i="7"/>
  <c r="O16" i="7"/>
  <c r="O17" i="7"/>
  <c r="O8" i="7"/>
  <c r="N9" i="7"/>
  <c r="N10" i="7"/>
  <c r="N11" i="7"/>
  <c r="N12" i="7"/>
  <c r="N13" i="7"/>
  <c r="N14" i="7"/>
  <c r="N15" i="7"/>
  <c r="N16" i="7"/>
  <c r="N17" i="7"/>
  <c r="N8" i="7"/>
  <c r="M9" i="7"/>
  <c r="M10" i="7"/>
  <c r="M11" i="7"/>
  <c r="M12" i="7"/>
  <c r="M13" i="7"/>
  <c r="M14" i="7"/>
  <c r="M15" i="7"/>
  <c r="M16" i="7"/>
  <c r="M17" i="7"/>
  <c r="M8" i="7"/>
  <c r="L9" i="7"/>
  <c r="L10" i="7"/>
  <c r="L11" i="7"/>
  <c r="L12" i="7"/>
  <c r="L13" i="7"/>
  <c r="L14" i="7"/>
  <c r="L15" i="7"/>
  <c r="L16" i="7"/>
  <c r="L17" i="7"/>
  <c r="L8" i="7"/>
  <c r="G8" i="7"/>
  <c r="K9" i="7"/>
  <c r="K10" i="7"/>
  <c r="K11" i="7"/>
  <c r="K12" i="7"/>
  <c r="K13" i="7"/>
  <c r="K14" i="7"/>
  <c r="K15" i="7"/>
  <c r="K16" i="7"/>
  <c r="K17" i="7"/>
  <c r="K8" i="7"/>
  <c r="J9" i="7"/>
  <c r="J10" i="7"/>
  <c r="J11" i="7"/>
  <c r="J12" i="7"/>
  <c r="J13" i="7"/>
  <c r="J14" i="7"/>
  <c r="J15" i="7"/>
  <c r="J16" i="7"/>
  <c r="J17" i="7"/>
  <c r="J8" i="7"/>
  <c r="I11" i="7"/>
  <c r="I9" i="7"/>
  <c r="I10" i="7"/>
  <c r="I12" i="7"/>
  <c r="I13" i="7"/>
  <c r="I14" i="7"/>
  <c r="I15" i="7"/>
  <c r="I16" i="7"/>
  <c r="I17" i="7"/>
  <c r="I8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F8" i="7"/>
  <c r="J16" i="6"/>
  <c r="J9" i="6"/>
  <c r="J10" i="6"/>
  <c r="J11" i="6"/>
  <c r="J12" i="6"/>
  <c r="J13" i="6"/>
  <c r="J14" i="6"/>
  <c r="J15" i="6"/>
  <c r="J8" i="6"/>
  <c r="I9" i="6"/>
  <c r="I10" i="6"/>
  <c r="I11" i="6"/>
  <c r="I12" i="6"/>
  <c r="I13" i="6"/>
  <c r="I14" i="6"/>
  <c r="I15" i="6"/>
  <c r="I8" i="6"/>
  <c r="H9" i="6"/>
  <c r="H10" i="6"/>
  <c r="H11" i="6"/>
  <c r="H12" i="6"/>
  <c r="H13" i="6"/>
  <c r="H14" i="6"/>
  <c r="H15" i="6"/>
  <c r="H8" i="6"/>
  <c r="G9" i="6"/>
  <c r="G10" i="6"/>
  <c r="G11" i="6"/>
  <c r="G12" i="6"/>
  <c r="G13" i="6"/>
  <c r="G14" i="6"/>
  <c r="G15" i="6"/>
  <c r="G8" i="6"/>
  <c r="F9" i="6"/>
  <c r="F10" i="6"/>
  <c r="F11" i="6"/>
  <c r="F12" i="6"/>
  <c r="F13" i="6"/>
  <c r="F14" i="6"/>
  <c r="F15" i="6"/>
  <c r="F8" i="6"/>
  <c r="G7" i="3"/>
  <c r="G6" i="3"/>
  <c r="G5" i="3"/>
  <c r="G4" i="3"/>
  <c r="G12" i="1"/>
  <c r="G10" i="1"/>
  <c r="G9" i="1"/>
  <c r="G7" i="1"/>
  <c r="G6" i="1"/>
  <c r="G5" i="1"/>
  <c r="G4" i="1"/>
  <c r="E18" i="7" l="1"/>
</calcChain>
</file>

<file path=xl/sharedStrings.xml><?xml version="1.0" encoding="utf-8"?>
<sst xmlns="http://schemas.openxmlformats.org/spreadsheetml/2006/main" count="366" uniqueCount="250">
  <si>
    <t>+</t>
  </si>
  <si>
    <t>*</t>
  </si>
  <si>
    <t>/</t>
  </si>
  <si>
    <t>%</t>
  </si>
  <si>
    <t>^</t>
  </si>
  <si>
    <t>Operador</t>
  </si>
  <si>
    <t>Nombre</t>
  </si>
  <si>
    <t>Ejemplo</t>
  </si>
  <si>
    <t>Resultado</t>
  </si>
  <si>
    <t>=10+5</t>
  </si>
  <si>
    <t>=10-5</t>
  </si>
  <si>
    <t>=-10</t>
  </si>
  <si>
    <t>=10*5</t>
  </si>
  <si>
    <t>=10/5</t>
  </si>
  <si>
    <t>=10%</t>
  </si>
  <si>
    <t>=10^5</t>
  </si>
  <si>
    <t>Suma</t>
  </si>
  <si>
    <t>Resta</t>
  </si>
  <si>
    <t>Negación</t>
  </si>
  <si>
    <t>Multiplicación</t>
  </si>
  <si>
    <t>División</t>
  </si>
  <si>
    <t>Porcentaje</t>
  </si>
  <si>
    <t>Exponenciación</t>
  </si>
  <si>
    <t>-</t>
  </si>
  <si>
    <t>Operadores aritméticos</t>
  </si>
  <si>
    <t>&amp;</t>
  </si>
  <si>
    <t>Concatenación</t>
  </si>
  <si>
    <t>="abc" &amp; "123"</t>
  </si>
  <si>
    <t>abc123</t>
  </si>
  <si>
    <t>Operadores de texto</t>
  </si>
  <si>
    <t>Valor 1:</t>
  </si>
  <si>
    <t>Valor 2:</t>
  </si>
  <si>
    <t>Suma:</t>
  </si>
  <si>
    <t>División:</t>
  </si>
  <si>
    <t>Multiplicación:</t>
  </si>
  <si>
    <t>Resta:</t>
  </si>
  <si>
    <t>Negación 1:</t>
  </si>
  <si>
    <t>Negación 2:</t>
  </si>
  <si>
    <t>Exponenciación:</t>
  </si>
  <si>
    <t>Texto 1:</t>
  </si>
  <si>
    <t>Texto 2:</t>
  </si>
  <si>
    <t>Excel</t>
  </si>
  <si>
    <t>Total</t>
  </si>
  <si>
    <t>Concatenación 1:</t>
  </si>
  <si>
    <t>Concatenación 2:</t>
  </si>
  <si>
    <t>Concatenación 3:</t>
  </si>
  <si>
    <t>COMPUCENTRO S.A.</t>
  </si>
  <si>
    <t xml:space="preserve">DESCUENTOS </t>
  </si>
  <si>
    <t>IGV</t>
  </si>
  <si>
    <t xml:space="preserve">Vendedor </t>
  </si>
  <si>
    <t xml:space="preserve">Producto </t>
  </si>
  <si>
    <t xml:space="preserve">Cantidad </t>
  </si>
  <si>
    <t xml:space="preserve">Valor Unidad </t>
  </si>
  <si>
    <t xml:space="preserve">Subtotal sin descuento </t>
  </si>
  <si>
    <t xml:space="preserve">Valor descuento </t>
  </si>
  <si>
    <t>Subtotal con descuento</t>
  </si>
  <si>
    <t>Valor IGV</t>
  </si>
  <si>
    <t xml:space="preserve">Total </t>
  </si>
  <si>
    <t xml:space="preserve">Carlos </t>
  </si>
  <si>
    <t xml:space="preserve">Mouse </t>
  </si>
  <si>
    <t xml:space="preserve">Luisa </t>
  </si>
  <si>
    <t xml:space="preserve">Teclado </t>
  </si>
  <si>
    <t xml:space="preserve">Sandra </t>
  </si>
  <si>
    <t xml:space="preserve">Monitor </t>
  </si>
  <si>
    <t xml:space="preserve">Patricia </t>
  </si>
  <si>
    <t xml:space="preserve">Discos duros </t>
  </si>
  <si>
    <t xml:space="preserve">Jorge </t>
  </si>
  <si>
    <t xml:space="preserve">Impresoras </t>
  </si>
  <si>
    <t xml:space="preserve">Claudia </t>
  </si>
  <si>
    <t xml:space="preserve">Scanner </t>
  </si>
  <si>
    <t xml:space="preserve">Juan </t>
  </si>
  <si>
    <t>WebCam</t>
  </si>
  <si>
    <t xml:space="preserve">Esteban </t>
  </si>
  <si>
    <t>Fax/modem</t>
  </si>
  <si>
    <t xml:space="preserve">Venta Total </t>
  </si>
  <si>
    <t xml:space="preserve">Calcular las columnas de: SUBTOTAL SIN DESCUENTO, VALOR DESCUENTO, SUBTOTAL CON DESCUENTO, VALOR IGV, </t>
  </si>
  <si>
    <t>TOTAL: Teniendo en cuenta lo siguiente:</t>
  </si>
  <si>
    <t xml:space="preserve">El valor descuento se calcula así : Las cantidades vendidas mayores o iguales a 80 tienen un descuento del 5%, las cantidades </t>
  </si>
  <si>
    <t>menores  a 80 tiene un 2% de descuento. (Referencia Absoluta)</t>
  </si>
  <si>
    <t>PRÁCTICA - CALCULANDO CON EXCEL</t>
  </si>
  <si>
    <t>PLANILLA DE SUELDOS</t>
  </si>
  <si>
    <t>TIPO CAMBIO</t>
  </si>
  <si>
    <t>MES: JUNIO</t>
  </si>
  <si>
    <t>Nº</t>
  </si>
  <si>
    <t>APELLIDOS Y NOMBRES</t>
  </si>
  <si>
    <t>NUM. HIJOS</t>
  </si>
  <si>
    <t>DIAS TRABAJ.</t>
  </si>
  <si>
    <t>JORNAL DIARIO</t>
  </si>
  <si>
    <t>SUELDO BASICO</t>
  </si>
  <si>
    <t>AGUINALDO (15%)</t>
  </si>
  <si>
    <t>ASIGNACIÓN FAMILIAR</t>
  </si>
  <si>
    <t>GRATIFIC.</t>
  </si>
  <si>
    <t>SUELDO BRUTO</t>
  </si>
  <si>
    <t>DESCUENTOS</t>
  </si>
  <si>
    <t>TOTAL DSCTOS</t>
  </si>
  <si>
    <t>SUELDO NETO</t>
  </si>
  <si>
    <t>AFP</t>
  </si>
  <si>
    <t>ESSALUD</t>
  </si>
  <si>
    <t>SOLES</t>
  </si>
  <si>
    <t>DOLARES</t>
  </si>
  <si>
    <t>SANDOVAL ACOSTA MIGUEL</t>
  </si>
  <si>
    <t>RENGIFO MEJIA ROBER</t>
  </si>
  <si>
    <t>VASQUEZ URIOL JONATAN</t>
  </si>
  <si>
    <t>RODRIGUEZ CRISPIN JONATAN</t>
  </si>
  <si>
    <t>DIOSES BERNAL CARLOS</t>
  </si>
  <si>
    <t>GOICOCHEA SALVADOR ANTONY</t>
  </si>
  <si>
    <t>BALTODANO VIGO LUIS</t>
  </si>
  <si>
    <t>PEÑA PEÑA JORGE</t>
  </si>
  <si>
    <t>TAPIA JACINTO VICTOR HUGO</t>
  </si>
  <si>
    <t>MAGUIÑA SANDOVAL JOAQUIN</t>
  </si>
  <si>
    <t>TOTALES</t>
  </si>
  <si>
    <t>INDICACIONES</t>
  </si>
  <si>
    <t>SUELDO BASICO = DIAS TRABAJADOS x JORNAL DIARIO</t>
  </si>
  <si>
    <t>AGUINALDO = 15% DEL SUELDO BASICO</t>
  </si>
  <si>
    <t>GRATIFICACION = 3/4 DEL SUELDO BASICO</t>
  </si>
  <si>
    <t>SUELDO BRUTO = SUELDO BASICO+AGUINALDO+ASIGNACION FAMILIAR+GRATIFICACION</t>
  </si>
  <si>
    <t>ESSALUD = 7% DEL SUELDO BRUTO</t>
  </si>
  <si>
    <t>TOTAL DESCUENTOS = AFP+ESSALUD</t>
  </si>
  <si>
    <t>SUELDO NETO(SOLES) = SUELDO BRUTO - TOTAL DESCUENTOS</t>
  </si>
  <si>
    <t>REGISTRO DE NOTAS</t>
  </si>
  <si>
    <t>ALUMNO</t>
  </si>
  <si>
    <t>SEXO</t>
  </si>
  <si>
    <t>EDAD</t>
  </si>
  <si>
    <t>ESCUELA</t>
  </si>
  <si>
    <t>ASISTENCIA</t>
  </si>
  <si>
    <t>CANTIDAD</t>
  </si>
  <si>
    <t>NOTAS</t>
  </si>
  <si>
    <t>PROM.</t>
  </si>
  <si>
    <t>DEUDA</t>
  </si>
  <si>
    <t>CONDICIÓN FINAL</t>
  </si>
  <si>
    <t>S1</t>
  </si>
  <si>
    <t>S2</t>
  </si>
  <si>
    <t>S3</t>
  </si>
  <si>
    <t>S4</t>
  </si>
  <si>
    <t>S5</t>
  </si>
  <si>
    <t>S6</t>
  </si>
  <si>
    <t>S7</t>
  </si>
  <si>
    <t>S8</t>
  </si>
  <si>
    <t>FALTAS</t>
  </si>
  <si>
    <t>P1</t>
  </si>
  <si>
    <t>P2</t>
  </si>
  <si>
    <t>P3</t>
  </si>
  <si>
    <t>EP</t>
  </si>
  <si>
    <t>EF</t>
  </si>
  <si>
    <t>FINAL</t>
  </si>
  <si>
    <t>Ana Pizarro</t>
  </si>
  <si>
    <t>M</t>
  </si>
  <si>
    <t>F</t>
  </si>
  <si>
    <t>A</t>
  </si>
  <si>
    <t>T</t>
  </si>
  <si>
    <t>Fabiano Flores</t>
  </si>
  <si>
    <t>H</t>
  </si>
  <si>
    <t>Ysabel Alva</t>
  </si>
  <si>
    <t>Junior Dueñas</t>
  </si>
  <si>
    <t>Fermin Romero</t>
  </si>
  <si>
    <t>Margarita Morillo</t>
  </si>
  <si>
    <t>Valery Trelles</t>
  </si>
  <si>
    <t>Richard Obregon</t>
  </si>
  <si>
    <t>Carlos Valdiviezo</t>
  </si>
  <si>
    <t>Matias Moreno</t>
  </si>
  <si>
    <t xml:space="preserve">leyenda  </t>
  </si>
  <si>
    <r>
      <rPr>
        <b/>
        <sz val="8"/>
        <color rgb="FF000000"/>
        <rFont val="Calibri"/>
        <family val="2"/>
      </rPr>
      <t>M</t>
    </r>
    <r>
      <rPr>
        <sz val="8"/>
        <color rgb="FF000000"/>
        <rFont val="Calibri"/>
        <family val="2"/>
      </rPr>
      <t xml:space="preserve">: Mujer </t>
    </r>
    <r>
      <rPr>
        <b/>
        <sz val="8"/>
        <color rgb="FF000000"/>
        <rFont val="Calibri"/>
        <family val="2"/>
      </rPr>
      <t>H</t>
    </r>
    <r>
      <rPr>
        <sz val="8"/>
        <color rgb="FF000000"/>
        <rFont val="Calibri"/>
        <family val="2"/>
      </rPr>
      <t>: Hombre</t>
    </r>
  </si>
  <si>
    <t>CÓDIGO ESTUDIANTE</t>
  </si>
  <si>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: Falta </t>
    </r>
    <r>
      <rPr>
        <b/>
        <sz val="8"/>
        <color rgb="FF000000"/>
        <rFont val="Calibri"/>
        <family val="2"/>
      </rPr>
      <t>T</t>
    </r>
    <r>
      <rPr>
        <sz val="8"/>
        <color rgb="FF000000"/>
        <rFont val="Calibri"/>
        <family val="2"/>
      </rPr>
      <t xml:space="preserve">: Tardanza </t>
    </r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>: Asistencia</t>
    </r>
  </si>
  <si>
    <t>NOMBRES Y APELLIDOS</t>
  </si>
  <si>
    <t>ESCUELA PROFESIONAL</t>
  </si>
  <si>
    <t>APLICAR LAS SIGUIENTES FORMULAS Y FUNCIONES PARA OBTENER LOS RESULTADOS</t>
  </si>
  <si>
    <t>PROMEDIO FINAL</t>
  </si>
  <si>
    <t>* CONTABILIZAR CUANTAS FALTAS POR CADA ESTUDIANTE</t>
  </si>
  <si>
    <t>DISEÑAR y LLENAR CON FORMULAS SIGUIENTE CUADRO:</t>
  </si>
  <si>
    <t>DETALLE</t>
  </si>
  <si>
    <t>CANT</t>
  </si>
  <si>
    <t>CANTIDAD ALUMNOS</t>
  </si>
  <si>
    <t>CANTIDAD ALUMNAS</t>
  </si>
  <si>
    <t>CANTIDAD APROBADOS</t>
  </si>
  <si>
    <t>CANTIDAD DESAPROBADOS</t>
  </si>
  <si>
    <t>DEUDA TOTAL ALUMNOS</t>
  </si>
  <si>
    <t>DEUDA TOTAL ALUMNAS</t>
  </si>
  <si>
    <t>DEUDA TOTAL OBSTETRICIA</t>
  </si>
  <si>
    <t>DEUDA TOTAL</t>
  </si>
  <si>
    <r>
      <t xml:space="preserve">* Calcular el Promedio </t>
    </r>
    <r>
      <rPr>
        <b/>
        <sz val="11"/>
        <color rgb="FF000000"/>
        <rFont val="Calibri"/>
        <family val="2"/>
      </rPr>
      <t>Final</t>
    </r>
  </si>
  <si>
    <t>* Los estudiantes aprobados son los que tienen el promedio Final mayor o igual que 13</t>
  </si>
  <si>
    <t>* Los promedios finales &lt;13 se muestren de color rojo y las notas &gt;=13 se muestren de color azul.</t>
  </si>
  <si>
    <t>APSTI</t>
  </si>
  <si>
    <t>CONTABILIDAD</t>
  </si>
  <si>
    <t>GOT</t>
  </si>
  <si>
    <t>PRODUCCIÓN AGROPECUARIA</t>
  </si>
  <si>
    <t>ENFERMERIA TÉCNICA</t>
  </si>
  <si>
    <t>CONSTRUCCIÓN CIVIL</t>
  </si>
  <si>
    <t>CANTIDAD ENFERMERÍA TÉCNICA</t>
  </si>
  <si>
    <t>CANTIDAD PRODUCCIÓN AGROPECUARIA</t>
  </si>
  <si>
    <t>CANTIDAD APSTI</t>
  </si>
  <si>
    <t>DEUDA TOTAL ENFERMERÍA TÉCNICA</t>
  </si>
  <si>
    <t>NOTA MAX</t>
  </si>
  <si>
    <t>NOTA MINIMA</t>
  </si>
  <si>
    <t>Código</t>
  </si>
  <si>
    <t>Descripción</t>
  </si>
  <si>
    <t>Precio/Unidad</t>
  </si>
  <si>
    <t>C-1</t>
  </si>
  <si>
    <t>C-2</t>
  </si>
  <si>
    <t>C-3</t>
  </si>
  <si>
    <t>C-4</t>
  </si>
  <si>
    <t>C-5</t>
  </si>
  <si>
    <t>C-6</t>
  </si>
  <si>
    <t>C-7</t>
  </si>
  <si>
    <t>C-8</t>
  </si>
  <si>
    <t>Bolígrafo</t>
  </si>
  <si>
    <t>Caja Clips</t>
  </si>
  <si>
    <t>Tijeras</t>
  </si>
  <si>
    <t>Folder</t>
  </si>
  <si>
    <t>Lápiz</t>
  </si>
  <si>
    <t>Borrador</t>
  </si>
  <si>
    <t>Regla</t>
  </si>
  <si>
    <t>Cuaderno</t>
  </si>
  <si>
    <t>Factura Nro.</t>
  </si>
  <si>
    <t>Cliente</t>
  </si>
  <si>
    <t>Descuento por pago al contado:</t>
  </si>
  <si>
    <t>Unidades</t>
  </si>
  <si>
    <t>Producto 1</t>
  </si>
  <si>
    <t>Producto 2</t>
  </si>
  <si>
    <t>Producto 3</t>
  </si>
  <si>
    <t>Producto 4</t>
  </si>
  <si>
    <t>Producto 5</t>
  </si>
  <si>
    <t>Descuento</t>
  </si>
  <si>
    <t>Tipo de Pago</t>
  </si>
  <si>
    <t>Total a Pagar</t>
  </si>
  <si>
    <t>Contado</t>
  </si>
  <si>
    <t>Crédito</t>
  </si>
  <si>
    <t>Fecha</t>
  </si>
  <si>
    <t>Candidato</t>
  </si>
  <si>
    <t>Verbal</t>
  </si>
  <si>
    <t>Matemáticas</t>
  </si>
  <si>
    <t>Lógica</t>
  </si>
  <si>
    <t>Programa</t>
  </si>
  <si>
    <t>Aceptación(Sí/No)</t>
  </si>
  <si>
    <t>Sociales</t>
  </si>
  <si>
    <t>Porcentaje de aceptados</t>
  </si>
  <si>
    <t>Total de aceptados</t>
  </si>
  <si>
    <t>Exactas</t>
  </si>
  <si>
    <t>Resumen de Aciertos</t>
  </si>
  <si>
    <t>Máximo</t>
  </si>
  <si>
    <t>Mínimo</t>
  </si>
  <si>
    <t>Promedio</t>
  </si>
  <si>
    <t>AFP = 11,75% DEL SUELDO BRUTO</t>
  </si>
  <si>
    <t>ASIGNACION FAMILIAR = 93 SOLES A AQUELLOS TRABAJADORES CON HIJOS</t>
  </si>
  <si>
    <t>SUELDO NETO(DOLARES) = SUELDO NETO/TIPO DE CAMBIO</t>
  </si>
  <si>
    <t>Concatenación 4:</t>
  </si>
  <si>
    <t>CONTARA= TEXTO</t>
  </si>
  <si>
    <t>CONTAR = NUMEROS</t>
  </si>
  <si>
    <t>BUSCARH BUSCA EN 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</si>
</sst>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&quot;S/.&quot;\ #,##0.00"/>
    <numFmt numFmtId="166" formatCode="000"/>
    <numFmt numFmtId="167" formatCode="00"/>
    <numFmt numFmtId="168" formatCode="[$S/.-280A]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Tahoma"/>
      <family val="2"/>
    </font>
    <font>
      <sz val="12"/>
      <color theme="0"/>
      <name val="Calibri"/>
      <family val="2"/>
      <scheme val="minor"/>
    </font>
    <font>
      <sz val="10"/>
      <color theme="4" tint="-0.499984740745262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 Black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0.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5C4676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73">
    <xf numFmtId="0" fontId="0" fillId="0" borderId="0" xfId="0"/>
    <xf numFmtId="0" fontId="0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7" borderId="4" xfId="0" applyFont="1" applyFill="1" applyBorder="1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3" fillId="9" borderId="0" xfId="0" applyFont="1" applyFill="1" applyAlignment="1">
      <alignment horizontal="right"/>
    </xf>
    <xf numFmtId="0" fontId="3" fillId="10" borderId="0" xfId="0" applyFont="1" applyFill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11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0" fillId="0" borderId="7" xfId="0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9" fontId="4" fillId="14" borderId="14" xfId="0" applyNumberFormat="1" applyFont="1" applyFill="1" applyBorder="1"/>
    <xf numFmtId="9" fontId="4" fillId="14" borderId="15" xfId="0" applyNumberFormat="1" applyFont="1" applyFill="1" applyBorder="1"/>
    <xf numFmtId="9" fontId="4" fillId="14" borderId="16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/>
    <xf numFmtId="0" fontId="6" fillId="13" borderId="17" xfId="0" applyFont="1" applyFill="1" applyBorder="1" applyAlignment="1">
      <alignment vertical="center"/>
    </xf>
    <xf numFmtId="0" fontId="6" fillId="13" borderId="18" xfId="0" applyFont="1" applyFill="1" applyBorder="1" applyAlignment="1">
      <alignment vertical="center"/>
    </xf>
    <xf numFmtId="0" fontId="6" fillId="13" borderId="18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15" borderId="21" xfId="0" applyFill="1" applyBorder="1"/>
    <xf numFmtId="0" fontId="0" fillId="15" borderId="22" xfId="0" applyFill="1" applyBorder="1"/>
    <xf numFmtId="0" fontId="0" fillId="15" borderId="6" xfId="0" applyFill="1" applyBorder="1" applyAlignment="1">
      <alignment vertical="center"/>
    </xf>
    <xf numFmtId="0" fontId="0" fillId="15" borderId="6" xfId="0" applyFill="1" applyBorder="1"/>
    <xf numFmtId="0" fontId="0" fillId="15" borderId="23" xfId="0" applyFill="1" applyBorder="1"/>
    <xf numFmtId="10" fontId="0" fillId="0" borderId="0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15" borderId="24" xfId="0" applyFill="1" applyBorder="1"/>
    <xf numFmtId="0" fontId="0" fillId="15" borderId="25" xfId="0" applyFill="1" applyBorder="1"/>
    <xf numFmtId="0" fontId="0" fillId="15" borderId="26" xfId="0" applyFill="1" applyBorder="1"/>
    <xf numFmtId="0" fontId="4" fillId="14" borderId="27" xfId="0" applyFont="1" applyFill="1" applyBorder="1"/>
    <xf numFmtId="0" fontId="0" fillId="15" borderId="28" xfId="0" applyFill="1" applyBorder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3" fillId="0" borderId="0" xfId="0" applyFont="1"/>
    <xf numFmtId="0" fontId="13" fillId="0" borderId="34" xfId="0" applyFont="1" applyBorder="1" applyAlignment="1">
      <alignment horizontal="center"/>
    </xf>
    <xf numFmtId="0" fontId="13" fillId="0" borderId="36" xfId="0" applyFont="1" applyBorder="1"/>
    <xf numFmtId="0" fontId="13" fillId="0" borderId="32" xfId="0" applyFont="1" applyBorder="1"/>
    <xf numFmtId="0" fontId="13" fillId="0" borderId="37" xfId="0" applyFont="1" applyBorder="1" applyAlignment="1">
      <alignment horizontal="center"/>
    </xf>
    <xf numFmtId="0" fontId="13" fillId="0" borderId="35" xfId="0" applyFont="1" applyBorder="1"/>
    <xf numFmtId="0" fontId="13" fillId="0" borderId="38" xfId="0" applyFont="1" applyBorder="1"/>
    <xf numFmtId="167" fontId="0" fillId="0" borderId="32" xfId="0" applyNumberFormat="1" applyBorder="1"/>
    <xf numFmtId="0" fontId="0" fillId="0" borderId="32" xfId="0" applyBorder="1"/>
    <xf numFmtId="0" fontId="0" fillId="0" borderId="32" xfId="0" applyFill="1" applyBorder="1"/>
    <xf numFmtId="0" fontId="0" fillId="0" borderId="32" xfId="0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6" xfId="0" applyBorder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7" fontId="18" fillId="17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9" fillId="0" borderId="0" xfId="0" applyFont="1"/>
    <xf numFmtId="167" fontId="0" fillId="0" borderId="6" xfId="0" applyNumberFormat="1" applyFill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0" fillId="18" borderId="3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Border="1"/>
    <xf numFmtId="0" fontId="16" fillId="19" borderId="6" xfId="0" applyFont="1" applyFill="1" applyBorder="1" applyAlignment="1">
      <alignment horizontal="left" vertical="center"/>
    </xf>
    <xf numFmtId="168" fontId="0" fillId="0" borderId="0" xfId="0" applyNumberFormat="1"/>
    <xf numFmtId="0" fontId="9" fillId="0" borderId="6" xfId="0" applyFont="1" applyBorder="1"/>
    <xf numFmtId="168" fontId="0" fillId="0" borderId="6" xfId="0" applyNumberFormat="1" applyBorder="1"/>
    <xf numFmtId="0" fontId="3" fillId="19" borderId="6" xfId="0" applyFont="1" applyFill="1" applyBorder="1"/>
    <xf numFmtId="0" fontId="9" fillId="19" borderId="6" xfId="0" applyFont="1" applyFill="1" applyBorder="1"/>
    <xf numFmtId="168" fontId="9" fillId="19" borderId="6" xfId="0" applyNumberFormat="1" applyFont="1" applyFill="1" applyBorder="1"/>
    <xf numFmtId="0" fontId="3" fillId="0" borderId="0" xfId="0" applyFont="1" applyAlignment="1"/>
    <xf numFmtId="0" fontId="0" fillId="0" borderId="0" xfId="0" applyAlignment="1"/>
    <xf numFmtId="0" fontId="0" fillId="20" borderId="6" xfId="0" applyFill="1" applyBorder="1"/>
    <xf numFmtId="0" fontId="22" fillId="22" borderId="49" xfId="0" applyFont="1" applyFill="1" applyBorder="1" applyAlignment="1">
      <alignment horizontal="center" vertical="center"/>
    </xf>
    <xf numFmtId="0" fontId="22" fillId="23" borderId="49" xfId="0" applyFont="1" applyFill="1" applyBorder="1" applyAlignment="1">
      <alignment horizontal="center" vertical="center"/>
    </xf>
    <xf numFmtId="0" fontId="22" fillId="24" borderId="49" xfId="0" applyFont="1" applyFill="1" applyBorder="1" applyAlignment="1">
      <alignment horizontal="center" vertical="center"/>
    </xf>
    <xf numFmtId="0" fontId="22" fillId="25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10" fontId="21" fillId="0" borderId="51" xfId="1" applyNumberFormat="1" applyBorder="1" applyAlignment="1">
      <alignment horizontal="center"/>
    </xf>
    <xf numFmtId="0" fontId="0" fillId="0" borderId="51" xfId="0" applyBorder="1" applyAlignment="1">
      <alignment horizontal="center"/>
    </xf>
    <xf numFmtId="49" fontId="0" fillId="26" borderId="52" xfId="0" applyNumberFormat="1" applyFill="1" applyBorder="1" applyAlignment="1">
      <alignment horizontal="center"/>
    </xf>
    <xf numFmtId="10" fontId="21" fillId="26" borderId="28" xfId="1" applyNumberFormat="1" applyFill="1" applyBorder="1"/>
    <xf numFmtId="0" fontId="0" fillId="0" borderId="56" xfId="0" applyBorder="1" applyAlignment="1">
      <alignment horizontal="center"/>
    </xf>
    <xf numFmtId="10" fontId="21" fillId="0" borderId="57" xfId="1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21" fillId="26" borderId="28" xfId="1" applyNumberFormat="1" applyFill="1" applyBorder="1"/>
    <xf numFmtId="0" fontId="0" fillId="23" borderId="59" xfId="0" applyFill="1" applyBorder="1"/>
    <xf numFmtId="0" fontId="22" fillId="23" borderId="60" xfId="0" applyFont="1" applyFill="1" applyBorder="1" applyAlignment="1">
      <alignment horizontal="center"/>
    </xf>
    <xf numFmtId="0" fontId="22" fillId="23" borderId="61" xfId="0" applyFont="1" applyFill="1" applyBorder="1" applyAlignment="1">
      <alignment horizontal="center"/>
    </xf>
    <xf numFmtId="0" fontId="22" fillId="23" borderId="24" xfId="0" applyFont="1" applyFill="1" applyBorder="1" applyAlignment="1">
      <alignment horizontal="center"/>
    </xf>
    <xf numFmtId="10" fontId="0" fillId="26" borderId="6" xfId="0" applyNumberFormat="1" applyFill="1" applyBorder="1"/>
    <xf numFmtId="0" fontId="22" fillId="23" borderId="25" xfId="0" applyFont="1" applyFill="1" applyBorder="1" applyAlignment="1">
      <alignment horizontal="center"/>
    </xf>
    <xf numFmtId="10" fontId="21" fillId="26" borderId="26" xfId="1" applyNumberFormat="1" applyFill="1" applyBorder="1"/>
    <xf numFmtId="10" fontId="21" fillId="0" borderId="62" xfId="1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7" fillId="16" borderId="6" xfId="0" applyFont="1" applyFill="1" applyBorder="1" applyAlignment="1">
      <alignment horizontal="left"/>
    </xf>
    <xf numFmtId="0" fontId="12" fillId="0" borderId="32" xfId="0" applyFont="1" applyFill="1" applyBorder="1" applyAlignment="1">
      <alignment horizontal="center"/>
    </xf>
    <xf numFmtId="0" fontId="13" fillId="0" borderId="32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wrapText="1"/>
    </xf>
    <xf numFmtId="0" fontId="17" fillId="16" borderId="39" xfId="0" applyFont="1" applyFill="1" applyBorder="1" applyAlignment="1">
      <alignment horizontal="left"/>
    </xf>
    <xf numFmtId="0" fontId="17" fillId="16" borderId="40" xfId="0" applyFont="1" applyFill="1" applyBorder="1" applyAlignment="1">
      <alignment horizontal="left"/>
    </xf>
    <xf numFmtId="0" fontId="23" fillId="0" borderId="53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9" fillId="21" borderId="39" xfId="0" applyFont="1" applyFill="1" applyBorder="1" applyAlignment="1">
      <alignment horizontal="center"/>
    </xf>
    <xf numFmtId="0" fontId="9" fillId="21" borderId="40" xfId="0" applyFont="1" applyFill="1" applyBorder="1" applyAlignment="1">
      <alignment horizontal="center"/>
    </xf>
    <xf numFmtId="9" fontId="9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22" fontId="0" fillId="0" borderId="0" xfId="0" applyNumberFormat="1"/>
    <xf numFmtId="16" fontId="0" fillId="0" borderId="0" xfId="0" applyNumberFormat="1"/>
    <xf numFmtId="167" fontId="0" fillId="0" borderId="32" xfId="0" applyNumberFormat="1" applyBorder="1" applyAlignment="1">
      <alignment horizontal="center"/>
    </xf>
    <xf numFmtId="1" fontId="16" fillId="0" borderId="6" xfId="0" applyNumberFormat="1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0C0C0"/>
      <color rgb="FF973735"/>
      <color rgb="FF31849B"/>
      <color rgb="FF5C4676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95250</xdr:rowOff>
    </xdr:from>
    <xdr:to>
      <xdr:col>8</xdr:col>
      <xdr:colOff>390525</xdr:colOff>
      <xdr:row>12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7150" y="95250"/>
          <a:ext cx="6429375" cy="2314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EXAMEN DE ADMISION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Practicar la instrucción SI()</a:t>
          </a: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Instrucciones: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A continuación se muestra una tabla con los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resultados de un examen de admisión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una universidad que fueron obtenidos por 10 candidatos. En las primeras cuatro columnas se muestran el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número del candidato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y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porcentaje de aciertos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cada una de las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tres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secciones que comforman el examen: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Verbal, Matemáticas y Lógica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. En la quinta columna se muestra el </a:t>
          </a:r>
          <a:r>
            <a:rPr lang="es-PE" sz="800" b="0" i="0" u="none" strike="noStrike" baseline="0">
              <a:solidFill>
                <a:srgbClr val="FF0000"/>
              </a:solidFill>
              <a:latin typeface="Arial"/>
              <a:cs typeface="Arial"/>
            </a:rPr>
            <a:t>programa de estudio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(Ciencias Sociales o Ciencias Exactas) elegido por cada candidato. </a:t>
          </a:r>
        </a:p>
        <a:p>
          <a:pPr algn="l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Los criterios de aceptación para cada programa son los siguientes:</a:t>
          </a:r>
        </a:p>
        <a:p>
          <a:pPr algn="l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Sociales si obtuvo: </a:t>
          </a: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Verbal &gt;= 80.00% y Lógica &gt;= 80.00%</a:t>
          </a:r>
        </a:p>
        <a:p>
          <a:pPr algn="l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-El candidato es aceptado a Ciencias Exactas si obtuvo</a:t>
          </a: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: Matemáticas &gt;= 80.00% y Lógica &gt;= 80.00%</a:t>
          </a:r>
        </a:p>
        <a:p>
          <a:pPr algn="l" rtl="0">
            <a:defRPr sz="1000"/>
          </a:pP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Contesta en las </a:t>
          </a:r>
          <a:r>
            <a:rPr lang="es-PE" sz="800" b="0" i="0" u="sng" strike="noStrike" baseline="0">
              <a:solidFill>
                <a:srgbClr val="000000"/>
              </a:solidFill>
              <a:latin typeface="Arial"/>
              <a:cs typeface="Arial"/>
            </a:rPr>
            <a:t>celdas amarillas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lo siguiente:</a:t>
          </a:r>
          <a:endParaRPr lang="es-PE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a)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para cada candidato si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Sí</a:t>
          </a: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fue aceptado a su programa y completa la columna de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aceptación</a:t>
          </a:r>
          <a:endParaRPr lang="es-P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b)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porcentaje y el total d aceptados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sobre el total de los 10 candidatos: número de aceptados/10</a:t>
          </a:r>
        </a:p>
        <a:p>
          <a:pPr algn="l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c) 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Determina el </a:t>
          </a:r>
          <a:r>
            <a:rPr lang="es-PE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máximo, el mínimo y el promedio</a:t>
          </a:r>
          <a:r>
            <a:rPr lang="es-P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de aciertos para las tres secciones del examen</a:t>
          </a:r>
        </a:p>
        <a:p>
          <a:pPr algn="l" rtl="0">
            <a:defRPr sz="1000"/>
          </a:pPr>
          <a:endParaRPr lang="es-PE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16"/>
  <sheetViews>
    <sheetView zoomScale="180" zoomScaleNormal="180" workbookViewId="0">
      <selection activeCell="G2" sqref="G2"/>
    </sheetView>
  </sheetViews>
  <sheetFormatPr baseColWidth="10" defaultRowHeight="15" x14ac:dyDescent="0.25"/>
  <cols>
    <col min="1" max="1" width="9.42578125" bestFit="1" customWidth="1"/>
    <col min="2" max="2" width="14.85546875" bestFit="1" customWidth="1"/>
    <col min="3" max="3" width="8.28515625" bestFit="1" customWidth="1"/>
    <col min="4" max="4" width="9.85546875" bestFit="1" customWidth="1"/>
    <col min="5" max="5" width="11.42578125" customWidth="1"/>
    <col min="6" max="6" width="15.42578125" bestFit="1" customWidth="1"/>
    <col min="9" max="9" width="17" bestFit="1" customWidth="1"/>
    <col min="10" max="12" width="11.42578125" customWidth="1"/>
    <col min="14" max="17" width="11.42578125" customWidth="1"/>
    <col min="19" max="21" width="11.42578125" customWidth="1"/>
  </cols>
  <sheetData>
    <row r="1" spans="1:12" ht="18.75" x14ac:dyDescent="0.3">
      <c r="A1" s="126" t="s">
        <v>24</v>
      </c>
      <c r="B1" s="126"/>
      <c r="C1" s="126"/>
      <c r="D1" s="126"/>
      <c r="F1" s="23" t="s">
        <v>30</v>
      </c>
      <c r="G1" s="26">
        <v>4</v>
      </c>
    </row>
    <row r="2" spans="1:12" ht="15.75" thickBot="1" x14ac:dyDescent="0.3">
      <c r="A2" s="2" t="s">
        <v>5</v>
      </c>
      <c r="B2" s="3" t="s">
        <v>6</v>
      </c>
      <c r="C2" s="3" t="s">
        <v>7</v>
      </c>
      <c r="D2" s="3" t="s">
        <v>8</v>
      </c>
      <c r="F2" s="22" t="s">
        <v>31</v>
      </c>
      <c r="G2" s="26">
        <v>3</v>
      </c>
    </row>
    <row r="3" spans="1:12" ht="15.75" thickTop="1" x14ac:dyDescent="0.25">
      <c r="A3" s="4" t="s">
        <v>0</v>
      </c>
      <c r="B3" s="5" t="s">
        <v>16</v>
      </c>
      <c r="C3" s="6" t="s">
        <v>9</v>
      </c>
      <c r="D3" s="7">
        <v>15</v>
      </c>
    </row>
    <row r="4" spans="1:12" x14ac:dyDescent="0.25">
      <c r="A4" s="8" t="s">
        <v>23</v>
      </c>
      <c r="B4" s="9" t="s">
        <v>17</v>
      </c>
      <c r="C4" s="10" t="s">
        <v>10</v>
      </c>
      <c r="D4" s="11">
        <v>5</v>
      </c>
      <c r="F4" s="21" t="s">
        <v>32</v>
      </c>
      <c r="G4" s="26">
        <f>G1+G2</f>
        <v>7</v>
      </c>
    </row>
    <row r="5" spans="1:12" x14ac:dyDescent="0.25">
      <c r="A5" s="12" t="s">
        <v>23</v>
      </c>
      <c r="B5" s="13" t="s">
        <v>18</v>
      </c>
      <c r="C5" s="14" t="s">
        <v>11</v>
      </c>
      <c r="D5" s="1">
        <v>-10</v>
      </c>
      <c r="F5" s="21" t="s">
        <v>35</v>
      </c>
      <c r="G5" s="26">
        <f>G1-G2</f>
        <v>1</v>
      </c>
    </row>
    <row r="6" spans="1:12" x14ac:dyDescent="0.25">
      <c r="A6" s="8" t="s">
        <v>1</v>
      </c>
      <c r="B6" s="9" t="s">
        <v>19</v>
      </c>
      <c r="C6" s="10" t="s">
        <v>12</v>
      </c>
      <c r="D6" s="11">
        <v>50</v>
      </c>
      <c r="F6" s="21" t="s">
        <v>34</v>
      </c>
      <c r="G6" s="26">
        <f>G1*G2</f>
        <v>12</v>
      </c>
    </row>
    <row r="7" spans="1:12" x14ac:dyDescent="0.25">
      <c r="A7" s="12" t="s">
        <v>2</v>
      </c>
      <c r="B7" s="13" t="s">
        <v>20</v>
      </c>
      <c r="C7" s="14" t="s">
        <v>13</v>
      </c>
      <c r="D7" s="1">
        <v>2</v>
      </c>
      <c r="F7" s="21" t="s">
        <v>33</v>
      </c>
      <c r="G7" s="26">
        <f>G1/G2</f>
        <v>1.3333333333333333</v>
      </c>
    </row>
    <row r="8" spans="1:12" x14ac:dyDescent="0.25">
      <c r="A8" s="8" t="s">
        <v>3</v>
      </c>
      <c r="B8" s="9" t="s">
        <v>21</v>
      </c>
      <c r="C8" s="10" t="s">
        <v>14</v>
      </c>
      <c r="D8" s="11">
        <v>0.1</v>
      </c>
    </row>
    <row r="9" spans="1:12" x14ac:dyDescent="0.25">
      <c r="A9" s="12" t="s">
        <v>4</v>
      </c>
      <c r="B9" s="13" t="s">
        <v>22</v>
      </c>
      <c r="C9" s="14" t="s">
        <v>15</v>
      </c>
      <c r="D9" s="1">
        <v>100000</v>
      </c>
      <c r="F9" s="21" t="s">
        <v>36</v>
      </c>
      <c r="G9" s="26">
        <f>-G1</f>
        <v>-4</v>
      </c>
      <c r="I9" s="169"/>
    </row>
    <row r="10" spans="1:12" x14ac:dyDescent="0.25">
      <c r="F10" s="21" t="s">
        <v>37</v>
      </c>
      <c r="G10" s="26">
        <f>-G9</f>
        <v>4</v>
      </c>
    </row>
    <row r="12" spans="1:12" x14ac:dyDescent="0.25">
      <c r="F12" s="21" t="s">
        <v>38</v>
      </c>
      <c r="G12" s="26">
        <f>G1^G2</f>
        <v>64</v>
      </c>
      <c r="L12" s="25"/>
    </row>
    <row r="14" spans="1:12" x14ac:dyDescent="0.25">
      <c r="F14" s="21"/>
      <c r="G14" s="27"/>
    </row>
    <row r="16" spans="1:12" x14ac:dyDescent="0.25">
      <c r="K16" s="2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"/>
  <sheetViews>
    <sheetView topLeftCell="B1" zoomScale="226" zoomScaleNormal="226" workbookViewId="0">
      <selection activeCell="F8" sqref="F8"/>
    </sheetView>
  </sheetViews>
  <sheetFormatPr baseColWidth="10" defaultRowHeight="15" x14ac:dyDescent="0.25"/>
  <cols>
    <col min="1" max="1" width="9.42578125" bestFit="1" customWidth="1"/>
    <col min="2" max="2" width="14" bestFit="1" customWidth="1"/>
    <col min="3" max="3" width="13.7109375" bestFit="1" customWidth="1"/>
    <col min="4" max="4" width="9.85546875" bestFit="1" customWidth="1"/>
    <col min="6" max="6" width="16.140625" bestFit="1" customWidth="1"/>
    <col min="7" max="7" width="14.28515625" bestFit="1" customWidth="1"/>
  </cols>
  <sheetData>
    <row r="1" spans="1:7" ht="18.75" x14ac:dyDescent="0.3">
      <c r="A1" s="127" t="s">
        <v>29</v>
      </c>
      <c r="B1" s="127"/>
      <c r="C1" s="127"/>
      <c r="D1" s="127"/>
      <c r="F1" s="29" t="s">
        <v>39</v>
      </c>
      <c r="G1" s="20" t="s">
        <v>41</v>
      </c>
    </row>
    <row r="2" spans="1:7" ht="15.75" thickBot="1" x14ac:dyDescent="0.3">
      <c r="A2" s="18" t="s">
        <v>5</v>
      </c>
      <c r="B2" s="19" t="s">
        <v>6</v>
      </c>
      <c r="C2" s="19" t="s">
        <v>7</v>
      </c>
      <c r="D2" s="19" t="s">
        <v>8</v>
      </c>
      <c r="F2" s="28" t="s">
        <v>40</v>
      </c>
      <c r="G2" s="20" t="s">
        <v>42</v>
      </c>
    </row>
    <row r="3" spans="1:7" ht="15.75" thickTop="1" x14ac:dyDescent="0.25">
      <c r="A3" s="16" t="s">
        <v>25</v>
      </c>
      <c r="B3" s="15" t="s">
        <v>26</v>
      </c>
      <c r="C3" s="15" t="s">
        <v>27</v>
      </c>
      <c r="D3" s="17" t="s">
        <v>28</v>
      </c>
    </row>
    <row r="4" spans="1:7" x14ac:dyDescent="0.25">
      <c r="F4" s="21" t="s">
        <v>43</v>
      </c>
      <c r="G4" t="str">
        <f>CONCATENATE(G1,G2)</f>
        <v>ExcelTotal</v>
      </c>
    </row>
    <row r="5" spans="1:7" x14ac:dyDescent="0.25">
      <c r="F5" s="21" t="s">
        <v>44</v>
      </c>
      <c r="G5" t="str">
        <f>CONCATENATE(G1,"",G2)</f>
        <v>ExcelTotal</v>
      </c>
    </row>
    <row r="6" spans="1:7" x14ac:dyDescent="0.25">
      <c r="F6" s="21" t="s">
        <v>45</v>
      </c>
      <c r="G6" t="str">
        <f>CONCATENATE(G1,G2,".COM")</f>
        <v>ExcelTotal.COM</v>
      </c>
    </row>
    <row r="7" spans="1:7" x14ac:dyDescent="0.25">
      <c r="F7" s="21" t="s">
        <v>246</v>
      </c>
      <c r="G7" t="str">
        <f>CONCATENATE(G1,G2,2022)</f>
        <v>ExcelTotal2022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topLeftCell="A4" zoomScale="120" zoomScaleNormal="120" workbookViewId="0">
      <selection activeCell="A24" sqref="A24:J25"/>
    </sheetView>
  </sheetViews>
  <sheetFormatPr baseColWidth="10" defaultRowHeight="15" x14ac:dyDescent="0.25"/>
  <cols>
    <col min="1" max="5" width="11.42578125" style="20"/>
    <col min="6" max="6" width="13" style="20" customWidth="1"/>
    <col min="7" max="7" width="12" style="20" customWidth="1"/>
    <col min="8" max="8" width="14" style="20" customWidth="1"/>
    <col min="9" max="9" width="11.42578125" style="20"/>
    <col min="10" max="10" width="13.85546875" style="20" customWidth="1"/>
    <col min="11" max="11" width="13.5703125" style="20" customWidth="1"/>
    <col min="12" max="12" width="22.85546875" style="20" customWidth="1"/>
    <col min="13" max="13" width="14.28515625" style="20" customWidth="1"/>
    <col min="14" max="16384" width="11.42578125" style="20"/>
  </cols>
  <sheetData>
    <row r="1" spans="1:13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27" customHeight="1" thickTop="1" thickBot="1" x14ac:dyDescent="0.3">
      <c r="A2" s="129" t="s">
        <v>46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</row>
    <row r="3" spans="1:13" ht="16.5" thickTop="1" thickBot="1" x14ac:dyDescent="0.3"/>
    <row r="4" spans="1:13" ht="15.75" thickTop="1" x14ac:dyDescent="0.25">
      <c r="C4" s="132" t="s">
        <v>47</v>
      </c>
      <c r="D4" s="133"/>
      <c r="F4" s="31" t="s">
        <v>48</v>
      </c>
      <c r="I4" s="134"/>
      <c r="J4" s="134"/>
    </row>
    <row r="5" spans="1:13" ht="15.75" thickBot="1" x14ac:dyDescent="0.3">
      <c r="C5" s="32">
        <v>0.02</v>
      </c>
      <c r="D5" s="33">
        <v>0.05</v>
      </c>
      <c r="F5" s="34">
        <v>0.18</v>
      </c>
      <c r="H5" s="35"/>
      <c r="I5" s="35"/>
      <c r="J5" s="35"/>
    </row>
    <row r="6" spans="1:13" ht="16.5" thickTop="1" thickBot="1" x14ac:dyDescent="0.3"/>
    <row r="7" spans="1:13" ht="32.25" thickBot="1" x14ac:dyDescent="0.3">
      <c r="B7" s="36" t="s">
        <v>49</v>
      </c>
      <c r="C7" s="37" t="s">
        <v>50</v>
      </c>
      <c r="D7" s="37" t="s">
        <v>51</v>
      </c>
      <c r="E7" s="38" t="s">
        <v>52</v>
      </c>
      <c r="F7" s="39" t="s">
        <v>53</v>
      </c>
      <c r="G7" s="39" t="s">
        <v>54</v>
      </c>
      <c r="H7" s="39" t="s">
        <v>55</v>
      </c>
      <c r="I7" s="40" t="s">
        <v>56</v>
      </c>
      <c r="J7" s="41" t="s">
        <v>57</v>
      </c>
      <c r="K7" s="42"/>
      <c r="L7" s="43"/>
      <c r="M7" s="42"/>
    </row>
    <row r="8" spans="1:13" ht="15.75" thickTop="1" x14ac:dyDescent="0.25">
      <c r="B8" s="44" t="s">
        <v>58</v>
      </c>
      <c r="C8" s="45" t="s">
        <v>59</v>
      </c>
      <c r="D8" s="45">
        <v>85</v>
      </c>
      <c r="E8" s="45">
        <v>20</v>
      </c>
      <c r="F8" s="46">
        <f>D8*E8</f>
        <v>1700</v>
      </c>
      <c r="G8" s="47">
        <f>IF(D8&gt;=80,F8*$D$5,F8*$C$5)</f>
        <v>85</v>
      </c>
      <c r="H8" s="47">
        <f>F8-G8</f>
        <v>1615</v>
      </c>
      <c r="I8" s="47">
        <f>H8*$F$5</f>
        <v>290.7</v>
      </c>
      <c r="J8" s="48">
        <f>H8+I8</f>
        <v>1905.7</v>
      </c>
      <c r="K8" s="49"/>
      <c r="L8" s="50"/>
      <c r="M8" s="51"/>
    </row>
    <row r="9" spans="1:13" x14ac:dyDescent="0.25">
      <c r="B9" s="52" t="s">
        <v>60</v>
      </c>
      <c r="C9" s="47" t="s">
        <v>61</v>
      </c>
      <c r="D9" s="47">
        <v>45</v>
      </c>
      <c r="E9" s="47">
        <v>35</v>
      </c>
      <c r="F9" s="46">
        <f t="shared" ref="F9:F15" si="0">D9*E9</f>
        <v>1575</v>
      </c>
      <c r="G9" s="47">
        <f t="shared" ref="G9:G15" si="1">IF(D9&gt;=80,F9*$D$5,F9*$C$5)</f>
        <v>31.5</v>
      </c>
      <c r="H9" s="47">
        <f t="shared" ref="H9:H15" si="2">F9-G9</f>
        <v>1543.5</v>
      </c>
      <c r="I9" s="47">
        <f t="shared" ref="I9:I15" si="3">H9*$F$5</f>
        <v>277.83</v>
      </c>
      <c r="J9" s="48">
        <f t="shared" ref="J9:J15" si="4">H9+I9</f>
        <v>1821.33</v>
      </c>
      <c r="K9" s="49"/>
      <c r="L9" s="50"/>
      <c r="M9" s="51"/>
    </row>
    <row r="10" spans="1:13" x14ac:dyDescent="0.25">
      <c r="B10" s="52" t="s">
        <v>62</v>
      </c>
      <c r="C10" s="47" t="s">
        <v>63</v>
      </c>
      <c r="D10" s="47">
        <v>58</v>
      </c>
      <c r="E10" s="47">
        <v>200</v>
      </c>
      <c r="F10" s="46">
        <f t="shared" si="0"/>
        <v>11600</v>
      </c>
      <c r="G10" s="47">
        <f t="shared" si="1"/>
        <v>232</v>
      </c>
      <c r="H10" s="47">
        <f t="shared" si="2"/>
        <v>11368</v>
      </c>
      <c r="I10" s="47">
        <f t="shared" si="3"/>
        <v>2046.24</v>
      </c>
      <c r="J10" s="48">
        <f t="shared" si="4"/>
        <v>13414.24</v>
      </c>
      <c r="K10" s="49"/>
      <c r="L10" s="50"/>
      <c r="M10" s="51"/>
    </row>
    <row r="11" spans="1:13" x14ac:dyDescent="0.25">
      <c r="B11" s="52" t="s">
        <v>64</v>
      </c>
      <c r="C11" s="47" t="s">
        <v>65</v>
      </c>
      <c r="D11" s="47">
        <v>76</v>
      </c>
      <c r="E11" s="47">
        <v>300</v>
      </c>
      <c r="F11" s="46">
        <f t="shared" si="0"/>
        <v>22800</v>
      </c>
      <c r="G11" s="47">
        <f t="shared" si="1"/>
        <v>456</v>
      </c>
      <c r="H11" s="47">
        <f t="shared" si="2"/>
        <v>22344</v>
      </c>
      <c r="I11" s="47">
        <f t="shared" si="3"/>
        <v>4021.92</v>
      </c>
      <c r="J11" s="48">
        <f t="shared" si="4"/>
        <v>26365.919999999998</v>
      </c>
      <c r="K11" s="49"/>
      <c r="L11" s="50"/>
      <c r="M11" s="51"/>
    </row>
    <row r="12" spans="1:13" x14ac:dyDescent="0.25">
      <c r="B12" s="52" t="s">
        <v>66</v>
      </c>
      <c r="C12" s="47" t="s">
        <v>67</v>
      </c>
      <c r="D12" s="47">
        <v>23</v>
      </c>
      <c r="E12" s="47">
        <v>350</v>
      </c>
      <c r="F12" s="46">
        <f t="shared" si="0"/>
        <v>8050</v>
      </c>
      <c r="G12" s="47">
        <f t="shared" si="1"/>
        <v>161</v>
      </c>
      <c r="H12" s="47">
        <f t="shared" si="2"/>
        <v>7889</v>
      </c>
      <c r="I12" s="47">
        <f t="shared" si="3"/>
        <v>1420.02</v>
      </c>
      <c r="J12" s="48">
        <f t="shared" si="4"/>
        <v>9309.02</v>
      </c>
      <c r="K12" s="49"/>
      <c r="L12" s="50"/>
      <c r="M12" s="51"/>
    </row>
    <row r="13" spans="1:13" x14ac:dyDescent="0.25">
      <c r="B13" s="52" t="s">
        <v>68</v>
      </c>
      <c r="C13" s="47" t="s">
        <v>69</v>
      </c>
      <c r="D13" s="47">
        <v>50</v>
      </c>
      <c r="E13" s="47">
        <v>300</v>
      </c>
      <c r="F13" s="46">
        <f t="shared" si="0"/>
        <v>15000</v>
      </c>
      <c r="G13" s="47">
        <f t="shared" si="1"/>
        <v>300</v>
      </c>
      <c r="H13" s="47">
        <f t="shared" si="2"/>
        <v>14700</v>
      </c>
      <c r="I13" s="47">
        <f t="shared" si="3"/>
        <v>2646</v>
      </c>
      <c r="J13" s="48">
        <f t="shared" si="4"/>
        <v>17346</v>
      </c>
      <c r="K13" s="49"/>
      <c r="L13" s="50"/>
      <c r="M13" s="51"/>
    </row>
    <row r="14" spans="1:13" x14ac:dyDescent="0.25">
      <c r="B14" s="52" t="s">
        <v>70</v>
      </c>
      <c r="C14" s="47" t="s">
        <v>71</v>
      </c>
      <c r="D14" s="47">
        <v>5</v>
      </c>
      <c r="E14" s="47">
        <v>40</v>
      </c>
      <c r="F14" s="46">
        <f t="shared" si="0"/>
        <v>200</v>
      </c>
      <c r="G14" s="47">
        <f t="shared" si="1"/>
        <v>4</v>
      </c>
      <c r="H14" s="47">
        <f t="shared" si="2"/>
        <v>196</v>
      </c>
      <c r="I14" s="47">
        <f t="shared" si="3"/>
        <v>35.28</v>
      </c>
      <c r="J14" s="48">
        <f t="shared" si="4"/>
        <v>231.28</v>
      </c>
      <c r="K14" s="49"/>
      <c r="L14" s="50"/>
      <c r="M14" s="51"/>
    </row>
    <row r="15" spans="1:13" ht="15.75" thickBot="1" x14ac:dyDescent="0.3">
      <c r="B15" s="53" t="s">
        <v>72</v>
      </c>
      <c r="C15" s="54" t="s">
        <v>73</v>
      </c>
      <c r="D15" s="54">
        <v>94</v>
      </c>
      <c r="E15" s="54">
        <v>200</v>
      </c>
      <c r="F15" s="46">
        <f t="shared" si="0"/>
        <v>18800</v>
      </c>
      <c r="G15" s="47">
        <f t="shared" si="1"/>
        <v>940</v>
      </c>
      <c r="H15" s="47">
        <f t="shared" si="2"/>
        <v>17860</v>
      </c>
      <c r="I15" s="47">
        <f t="shared" si="3"/>
        <v>3214.7999999999997</v>
      </c>
      <c r="J15" s="48">
        <f t="shared" si="4"/>
        <v>21074.799999999999</v>
      </c>
      <c r="K15" s="49"/>
      <c r="L15" s="50"/>
      <c r="M15" s="51"/>
    </row>
    <row r="16" spans="1:13" ht="21" customHeight="1" thickBot="1" x14ac:dyDescent="0.3">
      <c r="I16" s="55" t="s">
        <v>74</v>
      </c>
      <c r="J16" s="56">
        <f>J8+J9+J10+J11+J12+J13+J14+J15</f>
        <v>91468.290000000008</v>
      </c>
    </row>
    <row r="17" spans="1:13" ht="15.75" thickTop="1" x14ac:dyDescent="0.25"/>
    <row r="19" spans="1:13" x14ac:dyDescent="0.25">
      <c r="A19" s="128" t="s">
        <v>75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</row>
    <row r="20" spans="1:13" x14ac:dyDescent="0.25">
      <c r="A20" s="128" t="s">
        <v>76</v>
      </c>
      <c r="B20" s="128"/>
      <c r="C20" s="128"/>
      <c r="D20" s="128"/>
      <c r="E20" s="128"/>
      <c r="F20" s="128"/>
      <c r="G20" s="128"/>
      <c r="H20" s="128"/>
      <c r="I20" s="128"/>
      <c r="J20" s="128"/>
      <c r="K20" s="57"/>
      <c r="L20" s="57"/>
      <c r="M20" s="57"/>
    </row>
    <row r="21" spans="1:13" x14ac:dyDescent="0.25">
      <c r="A21" s="57" t="s">
        <v>77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x14ac:dyDescent="0.25">
      <c r="A22" s="128" t="s">
        <v>78</v>
      </c>
      <c r="B22" s="128"/>
      <c r="C22" s="128"/>
      <c r="D22" s="128"/>
      <c r="E22" s="128"/>
      <c r="F22" s="128"/>
      <c r="G22" s="128"/>
      <c r="H22" s="128"/>
      <c r="I22" s="128"/>
      <c r="J22" s="57"/>
      <c r="K22" s="57"/>
      <c r="L22" s="57"/>
      <c r="M22" s="57"/>
    </row>
    <row r="23" spans="1:13" x14ac:dyDescent="0.25">
      <c r="A23" s="58"/>
      <c r="B23" s="58"/>
      <c r="C23" s="58"/>
      <c r="D23" s="58"/>
      <c r="E23" s="58"/>
      <c r="F23" s="58"/>
      <c r="G23" s="58"/>
      <c r="H23" s="58"/>
      <c r="I23" s="58"/>
      <c r="J23" s="57"/>
      <c r="K23" s="57"/>
      <c r="L23" s="57"/>
      <c r="M23" s="57"/>
    </row>
    <row r="24" spans="1:13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57"/>
      <c r="L24" s="57"/>
      <c r="M24" s="57"/>
    </row>
    <row r="25" spans="1:13" x14ac:dyDescent="0.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57"/>
      <c r="L25" s="57"/>
      <c r="M25" s="57"/>
    </row>
    <row r="26" spans="1:13" x14ac:dyDescent="0.25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7"/>
      <c r="L26" s="57"/>
      <c r="M26" s="57"/>
    </row>
    <row r="27" spans="1:13" x14ac:dyDescent="0.25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57"/>
      <c r="L27" s="57"/>
      <c r="M27" s="57"/>
    </row>
    <row r="28" spans="1:13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57"/>
      <c r="L28" s="57"/>
      <c r="M28" s="57"/>
    </row>
    <row r="29" spans="1:13" x14ac:dyDescent="0.25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57"/>
      <c r="L29" s="57"/>
      <c r="M29" s="57"/>
    </row>
    <row r="30" spans="1:13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7"/>
      <c r="L30" s="57"/>
      <c r="M30" s="57"/>
    </row>
    <row r="31" spans="1:13" x14ac:dyDescent="0.25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57"/>
      <c r="L31" s="57"/>
      <c r="M31" s="57"/>
    </row>
    <row r="32" spans="1:13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1:13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spans="1:13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13" x14ac:dyDescent="0.2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</row>
  </sheetData>
  <mergeCells count="12">
    <mergeCell ref="A31:J31"/>
    <mergeCell ref="A2:M2"/>
    <mergeCell ref="C4:D4"/>
    <mergeCell ref="I4:J4"/>
    <mergeCell ref="A19:M19"/>
    <mergeCell ref="A20:J20"/>
    <mergeCell ref="A22:I22"/>
    <mergeCell ref="A24:J24"/>
    <mergeCell ref="A25:J25"/>
    <mergeCell ref="A27:J27"/>
    <mergeCell ref="A28:J28"/>
    <mergeCell ref="A29:J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zoomScale="80" zoomScaleNormal="80" workbookViewId="0">
      <selection activeCell="P24" sqref="P24"/>
    </sheetView>
  </sheetViews>
  <sheetFormatPr baseColWidth="10" defaultRowHeight="15" x14ac:dyDescent="0.25"/>
  <cols>
    <col min="1" max="1" width="5.42578125" style="20" customWidth="1"/>
    <col min="2" max="2" width="30" style="20" customWidth="1"/>
    <col min="3" max="3" width="9.28515625" style="20" customWidth="1"/>
    <col min="4" max="4" width="9.140625" style="20" customWidth="1"/>
    <col min="5" max="5" width="8.7109375" style="20" customWidth="1"/>
    <col min="6" max="6" width="9.42578125" style="20" customWidth="1"/>
    <col min="7" max="7" width="12.28515625" style="20" customWidth="1"/>
    <col min="8" max="8" width="13.140625" style="20" customWidth="1"/>
    <col min="9" max="9" width="9.5703125" style="20" customWidth="1"/>
    <col min="10" max="10" width="9.28515625" style="20" customWidth="1"/>
    <col min="11" max="11" width="9.7109375" style="20" customWidth="1"/>
    <col min="12" max="12" width="10.5703125" style="20" customWidth="1"/>
    <col min="13" max="13" width="9.140625" style="20" customWidth="1"/>
    <col min="14" max="14" width="10.5703125" style="20" customWidth="1"/>
    <col min="15" max="16384" width="11.42578125" style="20"/>
  </cols>
  <sheetData>
    <row r="1" spans="1:15" ht="19.5" thickBot="1" x14ac:dyDescent="0.35">
      <c r="B1" s="60"/>
      <c r="C1" s="60"/>
      <c r="D1" s="135" t="s">
        <v>79</v>
      </c>
      <c r="E1" s="135"/>
      <c r="F1" s="135"/>
      <c r="G1" s="135"/>
      <c r="H1" s="135"/>
      <c r="I1" s="135"/>
      <c r="J1" s="135"/>
      <c r="K1" s="135"/>
      <c r="L1" s="135"/>
    </row>
    <row r="2" spans="1:15" ht="31.5" x14ac:dyDescent="0.5">
      <c r="B2" s="61"/>
      <c r="C2" s="61"/>
      <c r="D2" s="136" t="s">
        <v>80</v>
      </c>
      <c r="E2" s="136"/>
      <c r="F2" s="136"/>
      <c r="G2" s="136"/>
      <c r="H2" s="136"/>
      <c r="I2" s="136"/>
      <c r="J2" s="136"/>
      <c r="K2" s="136"/>
      <c r="L2" s="136"/>
      <c r="M2" s="137" t="s">
        <v>81</v>
      </c>
      <c r="N2" s="138">
        <v>3.96</v>
      </c>
    </row>
    <row r="3" spans="1:15" ht="32.25" thickBot="1" x14ac:dyDescent="0.55000000000000004">
      <c r="A3" s="61"/>
      <c r="B3" s="61"/>
      <c r="C3" s="61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9"/>
    </row>
    <row r="5" spans="1:15" x14ac:dyDescent="0.25">
      <c r="B5" s="20" t="s">
        <v>82</v>
      </c>
    </row>
    <row r="6" spans="1:15" ht="15" customHeight="1" x14ac:dyDescent="0.25">
      <c r="A6" s="140" t="s">
        <v>83</v>
      </c>
      <c r="B6" s="140" t="s">
        <v>84</v>
      </c>
      <c r="C6" s="140" t="s">
        <v>85</v>
      </c>
      <c r="D6" s="140" t="s">
        <v>86</v>
      </c>
      <c r="E6" s="140" t="s">
        <v>87</v>
      </c>
      <c r="F6" s="140" t="s">
        <v>88</v>
      </c>
      <c r="G6" s="140" t="s">
        <v>89</v>
      </c>
      <c r="H6" s="140" t="s">
        <v>90</v>
      </c>
      <c r="I6" s="140" t="s">
        <v>91</v>
      </c>
      <c r="J6" s="140" t="s">
        <v>92</v>
      </c>
      <c r="K6" s="140" t="s">
        <v>93</v>
      </c>
      <c r="L6" s="140"/>
      <c r="M6" s="140" t="s">
        <v>94</v>
      </c>
      <c r="N6" s="140" t="s">
        <v>95</v>
      </c>
      <c r="O6" s="140"/>
    </row>
    <row r="7" spans="1:15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62" t="s">
        <v>96</v>
      </c>
      <c r="L7" s="62" t="s">
        <v>97</v>
      </c>
      <c r="M7" s="140"/>
      <c r="N7" s="62" t="s">
        <v>98</v>
      </c>
      <c r="O7" s="62" t="s">
        <v>99</v>
      </c>
    </row>
    <row r="8" spans="1:15" x14ac:dyDescent="0.25">
      <c r="A8" s="63">
        <v>1</v>
      </c>
      <c r="B8" s="64" t="s">
        <v>100</v>
      </c>
      <c r="C8" s="65">
        <v>2</v>
      </c>
      <c r="D8" s="65">
        <v>31</v>
      </c>
      <c r="E8" s="65">
        <v>80</v>
      </c>
      <c r="F8" s="66">
        <f>D8*E8</f>
        <v>2480</v>
      </c>
      <c r="G8" s="66">
        <f>F8*$L$23</f>
        <v>372</v>
      </c>
      <c r="H8" s="66">
        <v>93</v>
      </c>
      <c r="I8" s="66">
        <f>F8*3/4</f>
        <v>1860</v>
      </c>
      <c r="J8" s="66">
        <f>F8+G8+H8+I8</f>
        <v>4805</v>
      </c>
      <c r="K8" s="67">
        <f>J8*11.75%</f>
        <v>564.58749999999998</v>
      </c>
      <c r="L8" s="66">
        <f>J8*7%</f>
        <v>336.35</v>
      </c>
      <c r="M8" s="67">
        <f>K8+L8</f>
        <v>900.9375</v>
      </c>
      <c r="N8" s="67">
        <f>J8-M8</f>
        <v>3904.0625</v>
      </c>
      <c r="O8" s="67">
        <f>N8/$N$2</f>
        <v>985.87436868686871</v>
      </c>
    </row>
    <row r="9" spans="1:15" x14ac:dyDescent="0.25">
      <c r="A9" s="63">
        <v>2</v>
      </c>
      <c r="B9" s="64" t="s">
        <v>101</v>
      </c>
      <c r="C9" s="65">
        <v>1</v>
      </c>
      <c r="D9" s="65">
        <v>28</v>
      </c>
      <c r="E9" s="65">
        <v>75</v>
      </c>
      <c r="F9" s="66">
        <f t="shared" ref="F9:F17" si="0">D9*E9</f>
        <v>2100</v>
      </c>
      <c r="G9" s="66">
        <f t="shared" ref="G9:G18" si="1">F9*$L$23</f>
        <v>315</v>
      </c>
      <c r="H9" s="66">
        <v>93</v>
      </c>
      <c r="I9" s="66">
        <f t="shared" ref="I9:I18" si="2">F9*3/4</f>
        <v>1575</v>
      </c>
      <c r="J9" s="66">
        <f t="shared" ref="J9:J17" si="3">F9+G9+H9+I9</f>
        <v>4083</v>
      </c>
      <c r="K9" s="67">
        <f t="shared" ref="K9:K17" si="4">J9*11.75%</f>
        <v>479.7525</v>
      </c>
      <c r="L9" s="66">
        <f t="shared" ref="L9:L17" si="5">J9*7%</f>
        <v>285.81</v>
      </c>
      <c r="M9" s="67">
        <f t="shared" ref="M9:M17" si="6">K9+L9</f>
        <v>765.5625</v>
      </c>
      <c r="N9" s="67">
        <f t="shared" ref="N9:N17" si="7">J9-M9</f>
        <v>3317.4375</v>
      </c>
      <c r="O9" s="67">
        <f t="shared" ref="O9:O17" si="8">N9/$N$2</f>
        <v>837.73674242424238</v>
      </c>
    </row>
    <row r="10" spans="1:15" x14ac:dyDescent="0.25">
      <c r="A10" s="63">
        <v>3</v>
      </c>
      <c r="B10" s="64" t="s">
        <v>102</v>
      </c>
      <c r="C10" s="65">
        <v>3</v>
      </c>
      <c r="D10" s="65">
        <v>30</v>
      </c>
      <c r="E10" s="65">
        <v>75</v>
      </c>
      <c r="F10" s="66">
        <f t="shared" si="0"/>
        <v>2250</v>
      </c>
      <c r="G10" s="66">
        <f t="shared" si="1"/>
        <v>337.5</v>
      </c>
      <c r="H10" s="66">
        <v>93</v>
      </c>
      <c r="I10" s="66">
        <f t="shared" si="2"/>
        <v>1687.5</v>
      </c>
      <c r="J10" s="66">
        <f t="shared" si="3"/>
        <v>4368</v>
      </c>
      <c r="K10" s="67">
        <f t="shared" si="4"/>
        <v>513.24</v>
      </c>
      <c r="L10" s="66">
        <f t="shared" si="5"/>
        <v>305.76000000000005</v>
      </c>
      <c r="M10" s="67">
        <f t="shared" si="6"/>
        <v>819</v>
      </c>
      <c r="N10" s="67">
        <f t="shared" si="7"/>
        <v>3549</v>
      </c>
      <c r="O10" s="67">
        <f t="shared" si="8"/>
        <v>896.21212121212125</v>
      </c>
    </row>
    <row r="11" spans="1:15" x14ac:dyDescent="0.25">
      <c r="A11" s="63">
        <v>4</v>
      </c>
      <c r="B11" s="64" t="s">
        <v>103</v>
      </c>
      <c r="C11" s="65">
        <v>5</v>
      </c>
      <c r="D11" s="65">
        <v>30</v>
      </c>
      <c r="E11" s="65">
        <v>75</v>
      </c>
      <c r="F11" s="66">
        <f t="shared" si="0"/>
        <v>2250</v>
      </c>
      <c r="G11" s="66">
        <f t="shared" si="1"/>
        <v>337.5</v>
      </c>
      <c r="H11" s="66">
        <v>93</v>
      </c>
      <c r="I11" s="66">
        <f>F11*3/4</f>
        <v>1687.5</v>
      </c>
      <c r="J11" s="66">
        <f t="shared" si="3"/>
        <v>4368</v>
      </c>
      <c r="K11" s="67">
        <f t="shared" si="4"/>
        <v>513.24</v>
      </c>
      <c r="L11" s="66">
        <f t="shared" si="5"/>
        <v>305.76000000000005</v>
      </c>
      <c r="M11" s="67">
        <f t="shared" si="6"/>
        <v>819</v>
      </c>
      <c r="N11" s="67">
        <f t="shared" si="7"/>
        <v>3549</v>
      </c>
      <c r="O11" s="67">
        <f t="shared" si="8"/>
        <v>896.21212121212125</v>
      </c>
    </row>
    <row r="12" spans="1:15" x14ac:dyDescent="0.25">
      <c r="A12" s="63">
        <v>5</v>
      </c>
      <c r="B12" s="64" t="s">
        <v>104</v>
      </c>
      <c r="C12" s="65">
        <v>1</v>
      </c>
      <c r="D12" s="65">
        <v>30</v>
      </c>
      <c r="E12" s="65">
        <v>80</v>
      </c>
      <c r="F12" s="66">
        <f t="shared" si="0"/>
        <v>2400</v>
      </c>
      <c r="G12" s="66">
        <f t="shared" si="1"/>
        <v>360</v>
      </c>
      <c r="H12" s="66">
        <v>93</v>
      </c>
      <c r="I12" s="66">
        <f t="shared" si="2"/>
        <v>1800</v>
      </c>
      <c r="J12" s="66">
        <f t="shared" si="3"/>
        <v>4653</v>
      </c>
      <c r="K12" s="67">
        <f t="shared" si="4"/>
        <v>546.72749999999996</v>
      </c>
      <c r="L12" s="66">
        <f t="shared" si="5"/>
        <v>325.71000000000004</v>
      </c>
      <c r="M12" s="67">
        <f t="shared" si="6"/>
        <v>872.4375</v>
      </c>
      <c r="N12" s="67">
        <f t="shared" si="7"/>
        <v>3780.5625</v>
      </c>
      <c r="O12" s="67">
        <f t="shared" si="8"/>
        <v>954.6875</v>
      </c>
    </row>
    <row r="13" spans="1:15" x14ac:dyDescent="0.25">
      <c r="A13" s="63">
        <v>6</v>
      </c>
      <c r="B13" s="64" t="s">
        <v>105</v>
      </c>
      <c r="C13" s="65">
        <v>2</v>
      </c>
      <c r="D13" s="65">
        <v>31</v>
      </c>
      <c r="E13" s="65">
        <v>80</v>
      </c>
      <c r="F13" s="66">
        <f t="shared" si="0"/>
        <v>2480</v>
      </c>
      <c r="G13" s="66">
        <f t="shared" si="1"/>
        <v>372</v>
      </c>
      <c r="H13" s="66">
        <v>93</v>
      </c>
      <c r="I13" s="66">
        <f t="shared" si="2"/>
        <v>1860</v>
      </c>
      <c r="J13" s="66">
        <f t="shared" si="3"/>
        <v>4805</v>
      </c>
      <c r="K13" s="67">
        <f t="shared" si="4"/>
        <v>564.58749999999998</v>
      </c>
      <c r="L13" s="66">
        <f t="shared" si="5"/>
        <v>336.35</v>
      </c>
      <c r="M13" s="67">
        <f t="shared" si="6"/>
        <v>900.9375</v>
      </c>
      <c r="N13" s="67">
        <f t="shared" si="7"/>
        <v>3904.0625</v>
      </c>
      <c r="O13" s="67">
        <f t="shared" si="8"/>
        <v>985.87436868686871</v>
      </c>
    </row>
    <row r="14" spans="1:15" x14ac:dyDescent="0.25">
      <c r="A14" s="63">
        <v>7</v>
      </c>
      <c r="B14" s="64" t="s">
        <v>106</v>
      </c>
      <c r="C14" s="65">
        <v>2</v>
      </c>
      <c r="D14" s="65">
        <v>30</v>
      </c>
      <c r="E14" s="65">
        <v>80</v>
      </c>
      <c r="F14" s="66">
        <f t="shared" si="0"/>
        <v>2400</v>
      </c>
      <c r="G14" s="66">
        <f t="shared" si="1"/>
        <v>360</v>
      </c>
      <c r="H14" s="66">
        <v>93</v>
      </c>
      <c r="I14" s="66">
        <f t="shared" si="2"/>
        <v>1800</v>
      </c>
      <c r="J14" s="66">
        <f t="shared" si="3"/>
        <v>4653</v>
      </c>
      <c r="K14" s="67">
        <f t="shared" si="4"/>
        <v>546.72749999999996</v>
      </c>
      <c r="L14" s="66">
        <f t="shared" si="5"/>
        <v>325.71000000000004</v>
      </c>
      <c r="M14" s="67">
        <f t="shared" si="6"/>
        <v>872.4375</v>
      </c>
      <c r="N14" s="67">
        <f t="shared" si="7"/>
        <v>3780.5625</v>
      </c>
      <c r="O14" s="67">
        <f t="shared" si="8"/>
        <v>954.6875</v>
      </c>
    </row>
    <row r="15" spans="1:15" x14ac:dyDescent="0.25">
      <c r="A15" s="63">
        <v>8</v>
      </c>
      <c r="B15" s="64" t="s">
        <v>107</v>
      </c>
      <c r="C15" s="65">
        <v>2</v>
      </c>
      <c r="D15" s="65">
        <v>29</v>
      </c>
      <c r="E15" s="65">
        <v>75</v>
      </c>
      <c r="F15" s="66">
        <f t="shared" si="0"/>
        <v>2175</v>
      </c>
      <c r="G15" s="66">
        <f t="shared" si="1"/>
        <v>326.25</v>
      </c>
      <c r="H15" s="66">
        <v>93</v>
      </c>
      <c r="I15" s="66">
        <f t="shared" si="2"/>
        <v>1631.25</v>
      </c>
      <c r="J15" s="66">
        <f t="shared" si="3"/>
        <v>4225.5</v>
      </c>
      <c r="K15" s="67">
        <f t="shared" si="4"/>
        <v>496.49624999999997</v>
      </c>
      <c r="L15" s="66">
        <f t="shared" si="5"/>
        <v>295.78500000000003</v>
      </c>
      <c r="M15" s="67">
        <f t="shared" si="6"/>
        <v>792.28125</v>
      </c>
      <c r="N15" s="67">
        <f t="shared" si="7"/>
        <v>3433.21875</v>
      </c>
      <c r="O15" s="67">
        <f t="shared" si="8"/>
        <v>866.97443181818187</v>
      </c>
    </row>
    <row r="16" spans="1:15" x14ac:dyDescent="0.25">
      <c r="A16" s="63">
        <v>9</v>
      </c>
      <c r="B16" s="64" t="s">
        <v>108</v>
      </c>
      <c r="C16" s="65">
        <v>3</v>
      </c>
      <c r="D16" s="65">
        <v>28</v>
      </c>
      <c r="E16" s="65">
        <v>120</v>
      </c>
      <c r="F16" s="66">
        <f t="shared" si="0"/>
        <v>3360</v>
      </c>
      <c r="G16" s="66">
        <f t="shared" si="1"/>
        <v>504</v>
      </c>
      <c r="H16" s="66">
        <v>93</v>
      </c>
      <c r="I16" s="66">
        <f t="shared" si="2"/>
        <v>2520</v>
      </c>
      <c r="J16" s="66">
        <f t="shared" si="3"/>
        <v>6477</v>
      </c>
      <c r="K16" s="67">
        <f t="shared" si="4"/>
        <v>761.04750000000001</v>
      </c>
      <c r="L16" s="66">
        <f t="shared" si="5"/>
        <v>453.39000000000004</v>
      </c>
      <c r="M16" s="67">
        <f t="shared" si="6"/>
        <v>1214.4375</v>
      </c>
      <c r="N16" s="67">
        <f t="shared" si="7"/>
        <v>5262.5625</v>
      </c>
      <c r="O16" s="67">
        <f t="shared" si="8"/>
        <v>1328.9299242424242</v>
      </c>
    </row>
    <row r="17" spans="1:15" x14ac:dyDescent="0.25">
      <c r="A17" s="63">
        <v>10</v>
      </c>
      <c r="B17" s="64" t="s">
        <v>109</v>
      </c>
      <c r="C17" s="65">
        <v>4</v>
      </c>
      <c r="D17" s="65">
        <v>30</v>
      </c>
      <c r="E17" s="65">
        <v>100</v>
      </c>
      <c r="F17" s="66">
        <f t="shared" si="0"/>
        <v>3000</v>
      </c>
      <c r="G17" s="66">
        <f t="shared" si="1"/>
        <v>450</v>
      </c>
      <c r="H17" s="66">
        <v>93</v>
      </c>
      <c r="I17" s="66">
        <f t="shared" si="2"/>
        <v>2250</v>
      </c>
      <c r="J17" s="66">
        <f t="shared" si="3"/>
        <v>5793</v>
      </c>
      <c r="K17" s="67">
        <f t="shared" si="4"/>
        <v>680.67750000000001</v>
      </c>
      <c r="L17" s="66">
        <f t="shared" si="5"/>
        <v>405.51000000000005</v>
      </c>
      <c r="M17" s="67">
        <f t="shared" si="6"/>
        <v>1086.1875</v>
      </c>
      <c r="N17" s="67">
        <f t="shared" si="7"/>
        <v>4706.8125</v>
      </c>
      <c r="O17" s="67">
        <f t="shared" si="8"/>
        <v>1188.5890151515152</v>
      </c>
    </row>
    <row r="18" spans="1:15" ht="15.75" x14ac:dyDescent="0.25">
      <c r="A18" s="141" t="s">
        <v>110</v>
      </c>
      <c r="B18" s="141"/>
      <c r="C18" s="141"/>
      <c r="D18" s="141"/>
      <c r="E18" s="65">
        <f>SUM(E8:E17)</f>
        <v>840</v>
      </c>
      <c r="F18" s="125">
        <f t="shared" ref="F18:O18" si="9">SUM(F8:F17)</f>
        <v>24895</v>
      </c>
      <c r="G18" s="125">
        <f t="shared" si="9"/>
        <v>3734.25</v>
      </c>
      <c r="H18" s="125">
        <f t="shared" si="9"/>
        <v>930</v>
      </c>
      <c r="I18" s="125">
        <f t="shared" si="9"/>
        <v>18671.25</v>
      </c>
      <c r="J18" s="125">
        <f t="shared" si="9"/>
        <v>48230.5</v>
      </c>
      <c r="K18" s="125">
        <f t="shared" si="9"/>
        <v>5667.0837499999989</v>
      </c>
      <c r="L18" s="125">
        <f t="shared" si="9"/>
        <v>3376.1350000000002</v>
      </c>
      <c r="M18" s="125">
        <f t="shared" si="9"/>
        <v>9043.21875</v>
      </c>
      <c r="N18" s="125">
        <f t="shared" si="9"/>
        <v>39187.28125</v>
      </c>
      <c r="O18" s="125">
        <f t="shared" si="9"/>
        <v>9895.7780934343446</v>
      </c>
    </row>
    <row r="20" spans="1:15" x14ac:dyDescent="0.25">
      <c r="B20" s="68" t="s">
        <v>111</v>
      </c>
    </row>
    <row r="21" spans="1:15" x14ac:dyDescent="0.25">
      <c r="B21" s="20" t="s">
        <v>112</v>
      </c>
    </row>
    <row r="22" spans="1:15" x14ac:dyDescent="0.25">
      <c r="B22" s="20" t="s">
        <v>113</v>
      </c>
      <c r="L22" s="170"/>
      <c r="M22" s="170"/>
    </row>
    <row r="23" spans="1:15" x14ac:dyDescent="0.25">
      <c r="B23" s="20" t="s">
        <v>244</v>
      </c>
      <c r="L23" s="24">
        <v>0.15</v>
      </c>
      <c r="M23" s="170"/>
    </row>
    <row r="24" spans="1:15" x14ac:dyDescent="0.25">
      <c r="B24" s="20" t="s">
        <v>114</v>
      </c>
      <c r="L24" s="20">
        <v>93</v>
      </c>
    </row>
    <row r="25" spans="1:15" x14ac:dyDescent="0.25">
      <c r="B25" s="20" t="s">
        <v>115</v>
      </c>
      <c r="L25" s="170"/>
    </row>
    <row r="26" spans="1:15" x14ac:dyDescent="0.25">
      <c r="B26" s="20" t="s">
        <v>243</v>
      </c>
    </row>
    <row r="27" spans="1:15" x14ac:dyDescent="0.25">
      <c r="B27" s="20" t="s">
        <v>116</v>
      </c>
    </row>
    <row r="28" spans="1:15" x14ac:dyDescent="0.25">
      <c r="B28" s="20" t="s">
        <v>117</v>
      </c>
    </row>
    <row r="29" spans="1:15" x14ac:dyDescent="0.25">
      <c r="B29" s="20" t="s">
        <v>118</v>
      </c>
    </row>
    <row r="30" spans="1:15" x14ac:dyDescent="0.25">
      <c r="B30" s="20" t="s">
        <v>245</v>
      </c>
    </row>
  </sheetData>
  <mergeCells count="18">
    <mergeCell ref="A18:D18"/>
    <mergeCell ref="G6:G7"/>
    <mergeCell ref="H6:H7"/>
    <mergeCell ref="I6:I7"/>
    <mergeCell ref="J6:J7"/>
    <mergeCell ref="D1:L1"/>
    <mergeCell ref="D2:L3"/>
    <mergeCell ref="M2:M3"/>
    <mergeCell ref="N2:N3"/>
    <mergeCell ref="A6:A7"/>
    <mergeCell ref="B6:B7"/>
    <mergeCell ref="C6:C7"/>
    <mergeCell ref="D6:D7"/>
    <mergeCell ref="E6:E7"/>
    <mergeCell ref="F6:F7"/>
    <mergeCell ref="N6:O6"/>
    <mergeCell ref="K6:L6"/>
    <mergeCell ref="M6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7"/>
  <sheetViews>
    <sheetView zoomScale="90" zoomScaleNormal="90" workbookViewId="0">
      <selection activeCell="V17" sqref="V17"/>
    </sheetView>
  </sheetViews>
  <sheetFormatPr baseColWidth="10" defaultRowHeight="15" x14ac:dyDescent="0.25"/>
  <cols>
    <col min="1" max="1" width="12.140625" style="20" customWidth="1"/>
    <col min="2" max="2" width="37.85546875" style="20" bestFit="1" customWidth="1"/>
    <col min="3" max="3" width="10.42578125" style="20" customWidth="1"/>
    <col min="4" max="4" width="7" style="20" customWidth="1"/>
    <col min="5" max="5" width="27.85546875" style="20" bestFit="1" customWidth="1"/>
    <col min="6" max="13" width="4" style="20" customWidth="1"/>
    <col min="14" max="14" width="14.28515625" style="26" bestFit="1" customWidth="1"/>
    <col min="15" max="18" width="4.140625" style="20" customWidth="1"/>
    <col min="19" max="19" width="4" style="20" customWidth="1"/>
    <col min="20" max="20" width="12.28515625" style="20" customWidth="1"/>
    <col min="21" max="21" width="12.140625" style="20" customWidth="1"/>
    <col min="22" max="22" width="16" style="20" customWidth="1"/>
    <col min="23" max="16384" width="11.42578125" style="20"/>
  </cols>
  <sheetData>
    <row r="1" spans="1:22" ht="24.75" x14ac:dyDescent="0.5">
      <c r="B1" s="143" t="s">
        <v>119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3" spans="1:22" x14ac:dyDescent="0.25">
      <c r="A3" s="144" t="s">
        <v>83</v>
      </c>
      <c r="B3" s="144" t="s">
        <v>120</v>
      </c>
      <c r="C3" s="144" t="s">
        <v>121</v>
      </c>
      <c r="D3" s="144" t="s">
        <v>122</v>
      </c>
      <c r="E3" s="144" t="s">
        <v>123</v>
      </c>
      <c r="F3" s="145" t="s">
        <v>124</v>
      </c>
      <c r="G3" s="145"/>
      <c r="H3" s="145"/>
      <c r="I3" s="145"/>
      <c r="J3" s="145"/>
      <c r="K3" s="145"/>
      <c r="L3" s="145"/>
      <c r="M3" s="145"/>
      <c r="N3" s="69" t="s">
        <v>125</v>
      </c>
      <c r="O3" s="146" t="s">
        <v>126</v>
      </c>
      <c r="P3" s="146"/>
      <c r="Q3" s="146"/>
      <c r="R3" s="146"/>
      <c r="S3" s="146"/>
      <c r="T3" s="70" t="s">
        <v>127</v>
      </c>
      <c r="U3" s="147" t="s">
        <v>128</v>
      </c>
      <c r="V3" s="148" t="s">
        <v>129</v>
      </c>
    </row>
    <row r="4" spans="1:22" x14ac:dyDescent="0.25">
      <c r="A4" s="144"/>
      <c r="B4" s="144"/>
      <c r="C4" s="144"/>
      <c r="D4" s="144"/>
      <c r="E4" s="144"/>
      <c r="F4" s="71" t="s">
        <v>130</v>
      </c>
      <c r="G4" s="71" t="s">
        <v>131</v>
      </c>
      <c r="H4" s="71" t="s">
        <v>132</v>
      </c>
      <c r="I4" s="71" t="s">
        <v>133</v>
      </c>
      <c r="J4" s="71" t="s">
        <v>134</v>
      </c>
      <c r="K4" s="71" t="s">
        <v>135</v>
      </c>
      <c r="L4" s="71" t="s">
        <v>136</v>
      </c>
      <c r="M4" s="71" t="s">
        <v>137</v>
      </c>
      <c r="N4" s="72" t="s">
        <v>138</v>
      </c>
      <c r="O4" s="73" t="s">
        <v>139</v>
      </c>
      <c r="P4" s="71" t="s">
        <v>140</v>
      </c>
      <c r="Q4" s="71" t="s">
        <v>141</v>
      </c>
      <c r="R4" s="71" t="s">
        <v>142</v>
      </c>
      <c r="S4" s="71" t="s">
        <v>143</v>
      </c>
      <c r="T4" s="74" t="s">
        <v>144</v>
      </c>
      <c r="U4" s="147"/>
      <c r="V4" s="148"/>
    </row>
    <row r="5" spans="1:22" x14ac:dyDescent="0.25">
      <c r="A5" s="75">
        <v>1</v>
      </c>
      <c r="B5" s="76" t="s">
        <v>145</v>
      </c>
      <c r="C5" s="76" t="s">
        <v>146</v>
      </c>
      <c r="D5" s="76">
        <v>15</v>
      </c>
      <c r="E5" s="76" t="s">
        <v>183</v>
      </c>
      <c r="F5" s="76" t="s">
        <v>147</v>
      </c>
      <c r="G5" s="76" t="s">
        <v>148</v>
      </c>
      <c r="H5" s="76" t="s">
        <v>148</v>
      </c>
      <c r="I5" s="76" t="s">
        <v>148</v>
      </c>
      <c r="J5" s="76" t="s">
        <v>148</v>
      </c>
      <c r="K5" s="76" t="s">
        <v>149</v>
      </c>
      <c r="L5" s="77" t="s">
        <v>148</v>
      </c>
      <c r="M5" s="76" t="s">
        <v>148</v>
      </c>
      <c r="N5" s="78">
        <f>COUNTIF(F5:M5,"F")</f>
        <v>1</v>
      </c>
      <c r="O5" s="76">
        <v>15</v>
      </c>
      <c r="P5" s="76">
        <v>10</v>
      </c>
      <c r="Q5" s="76">
        <v>16</v>
      </c>
      <c r="R5" s="76">
        <v>12</v>
      </c>
      <c r="S5" s="76">
        <v>11</v>
      </c>
      <c r="T5" s="79">
        <f>ROUND(AVERAGE(O5:S5),0)</f>
        <v>13</v>
      </c>
      <c r="U5" s="80">
        <v>100</v>
      </c>
      <c r="V5" s="81" t="str">
        <f>IF(T5&gt;=13,"APROBADO","DESAPROBADO")</f>
        <v>APROBADO</v>
      </c>
    </row>
    <row r="6" spans="1:22" x14ac:dyDescent="0.25">
      <c r="A6" s="75">
        <v>2</v>
      </c>
      <c r="B6" s="76" t="s">
        <v>150</v>
      </c>
      <c r="C6" s="76" t="s">
        <v>151</v>
      </c>
      <c r="D6" s="76">
        <v>18</v>
      </c>
      <c r="E6" s="76" t="s">
        <v>187</v>
      </c>
      <c r="F6" s="76" t="s">
        <v>148</v>
      </c>
      <c r="G6" s="76" t="s">
        <v>148</v>
      </c>
      <c r="H6" s="76" t="s">
        <v>148</v>
      </c>
      <c r="I6" s="76" t="s">
        <v>148</v>
      </c>
      <c r="J6" s="76" t="s">
        <v>148</v>
      </c>
      <c r="K6" s="76" t="s">
        <v>148</v>
      </c>
      <c r="L6" s="76" t="s">
        <v>148</v>
      </c>
      <c r="M6" s="76" t="s">
        <v>148</v>
      </c>
      <c r="N6" s="78">
        <f t="shared" ref="N6:N14" si="0">COUNTIF(F6:M6,"F")</f>
        <v>0</v>
      </c>
      <c r="O6" s="76">
        <v>17</v>
      </c>
      <c r="P6" s="76">
        <v>14</v>
      </c>
      <c r="Q6" s="76">
        <v>12</v>
      </c>
      <c r="R6" s="76">
        <v>18</v>
      </c>
      <c r="S6" s="76">
        <v>16</v>
      </c>
      <c r="T6" s="79">
        <f t="shared" ref="T6:T14" si="1">ROUND(AVERAGE(O6:S6),0)</f>
        <v>15</v>
      </c>
      <c r="U6" s="80">
        <v>0</v>
      </c>
      <c r="V6" s="81" t="str">
        <f t="shared" ref="V6:V14" si="2">IF(T6&gt;=13,"APROBADO","DESAPROBADO")</f>
        <v>APROBADO</v>
      </c>
    </row>
    <row r="7" spans="1:22" x14ac:dyDescent="0.25">
      <c r="A7" s="75">
        <v>3</v>
      </c>
      <c r="B7" s="76" t="s">
        <v>152</v>
      </c>
      <c r="C7" s="76" t="s">
        <v>146</v>
      </c>
      <c r="D7" s="76">
        <v>26</v>
      </c>
      <c r="E7" s="76" t="s">
        <v>184</v>
      </c>
      <c r="F7" s="76" t="s">
        <v>148</v>
      </c>
      <c r="G7" s="76" t="s">
        <v>149</v>
      </c>
      <c r="H7" s="76" t="s">
        <v>149</v>
      </c>
      <c r="I7" s="76" t="s">
        <v>148</v>
      </c>
      <c r="J7" s="76" t="s">
        <v>148</v>
      </c>
      <c r="K7" s="76" t="s">
        <v>148</v>
      </c>
      <c r="L7" s="76" t="s">
        <v>148</v>
      </c>
      <c r="M7" s="76" t="s">
        <v>148</v>
      </c>
      <c r="N7" s="78">
        <f t="shared" si="0"/>
        <v>0</v>
      </c>
      <c r="O7" s="76">
        <v>9</v>
      </c>
      <c r="P7" s="76">
        <v>10</v>
      </c>
      <c r="Q7" s="76">
        <v>10</v>
      </c>
      <c r="R7" s="76">
        <v>8</v>
      </c>
      <c r="S7" s="76">
        <v>7</v>
      </c>
      <c r="T7" s="171">
        <f t="shared" si="1"/>
        <v>9</v>
      </c>
      <c r="U7" s="80">
        <v>120</v>
      </c>
      <c r="V7" s="81" t="str">
        <f t="shared" si="2"/>
        <v>DESAPROBADO</v>
      </c>
    </row>
    <row r="8" spans="1:22" x14ac:dyDescent="0.25">
      <c r="A8" s="75">
        <v>4</v>
      </c>
      <c r="B8" s="76" t="s">
        <v>153</v>
      </c>
      <c r="C8" s="76" t="s">
        <v>151</v>
      </c>
      <c r="D8" s="76">
        <v>19</v>
      </c>
      <c r="E8" s="76" t="s">
        <v>187</v>
      </c>
      <c r="F8" s="76" t="s">
        <v>148</v>
      </c>
      <c r="G8" s="76" t="s">
        <v>148</v>
      </c>
      <c r="H8" s="76" t="s">
        <v>148</v>
      </c>
      <c r="I8" s="76" t="s">
        <v>148</v>
      </c>
      <c r="J8" s="76" t="s">
        <v>147</v>
      </c>
      <c r="K8" s="76" t="s">
        <v>147</v>
      </c>
      <c r="L8" s="76" t="s">
        <v>147</v>
      </c>
      <c r="M8" s="76" t="s">
        <v>148</v>
      </c>
      <c r="N8" s="78">
        <f t="shared" si="0"/>
        <v>3</v>
      </c>
      <c r="O8" s="76">
        <v>11</v>
      </c>
      <c r="P8" s="76">
        <v>12</v>
      </c>
      <c r="Q8" s="76">
        <v>9</v>
      </c>
      <c r="R8" s="76">
        <v>6</v>
      </c>
      <c r="S8" s="76">
        <v>8</v>
      </c>
      <c r="T8" s="171">
        <f t="shared" si="1"/>
        <v>9</v>
      </c>
      <c r="U8" s="80">
        <v>0</v>
      </c>
      <c r="V8" s="81" t="str">
        <f t="shared" si="2"/>
        <v>DESAPROBADO</v>
      </c>
    </row>
    <row r="9" spans="1:22" x14ac:dyDescent="0.25">
      <c r="A9" s="75">
        <v>5</v>
      </c>
      <c r="B9" s="76" t="s">
        <v>154</v>
      </c>
      <c r="C9" s="76" t="s">
        <v>151</v>
      </c>
      <c r="D9" s="76">
        <v>33</v>
      </c>
      <c r="E9" s="76" t="s">
        <v>185</v>
      </c>
      <c r="F9" s="76" t="s">
        <v>148</v>
      </c>
      <c r="G9" s="76" t="s">
        <v>148</v>
      </c>
      <c r="H9" s="76" t="s">
        <v>148</v>
      </c>
      <c r="I9" s="76" t="s">
        <v>148</v>
      </c>
      <c r="J9" s="76" t="s">
        <v>148</v>
      </c>
      <c r="K9" s="76" t="s">
        <v>148</v>
      </c>
      <c r="L9" s="76" t="s">
        <v>148</v>
      </c>
      <c r="M9" s="76" t="s">
        <v>149</v>
      </c>
      <c r="N9" s="78">
        <f t="shared" si="0"/>
        <v>0</v>
      </c>
      <c r="O9" s="76">
        <v>13</v>
      </c>
      <c r="P9" s="76">
        <v>14</v>
      </c>
      <c r="Q9" s="76">
        <v>16</v>
      </c>
      <c r="R9" s="76">
        <v>14</v>
      </c>
      <c r="S9" s="76">
        <v>13</v>
      </c>
      <c r="T9" s="79">
        <f t="shared" si="1"/>
        <v>14</v>
      </c>
      <c r="U9" s="80">
        <v>90</v>
      </c>
      <c r="V9" s="81" t="str">
        <f t="shared" si="2"/>
        <v>APROBADO</v>
      </c>
    </row>
    <row r="10" spans="1:22" x14ac:dyDescent="0.25">
      <c r="A10" s="75">
        <v>6</v>
      </c>
      <c r="B10" s="76" t="s">
        <v>155</v>
      </c>
      <c r="C10" s="76" t="s">
        <v>146</v>
      </c>
      <c r="D10" s="76">
        <v>17</v>
      </c>
      <c r="E10" s="76" t="s">
        <v>186</v>
      </c>
      <c r="F10" s="76" t="s">
        <v>148</v>
      </c>
      <c r="G10" s="76" t="s">
        <v>148</v>
      </c>
      <c r="H10" s="76" t="s">
        <v>148</v>
      </c>
      <c r="I10" s="76" t="s">
        <v>149</v>
      </c>
      <c r="J10" s="76" t="s">
        <v>147</v>
      </c>
      <c r="K10" s="76" t="s">
        <v>149</v>
      </c>
      <c r="L10" s="76" t="s">
        <v>148</v>
      </c>
      <c r="M10" s="76" t="s">
        <v>148</v>
      </c>
      <c r="N10" s="78">
        <f t="shared" si="0"/>
        <v>1</v>
      </c>
      <c r="O10" s="76">
        <v>18</v>
      </c>
      <c r="P10" s="76">
        <v>16</v>
      </c>
      <c r="Q10" s="76">
        <v>17</v>
      </c>
      <c r="R10" s="76">
        <v>10</v>
      </c>
      <c r="S10" s="76">
        <v>15</v>
      </c>
      <c r="T10" s="79">
        <f t="shared" si="1"/>
        <v>15</v>
      </c>
      <c r="U10" s="80">
        <v>140</v>
      </c>
      <c r="V10" s="81" t="str">
        <f t="shared" si="2"/>
        <v>APROBADO</v>
      </c>
    </row>
    <row r="11" spans="1:22" x14ac:dyDescent="0.25">
      <c r="A11" s="75">
        <v>7</v>
      </c>
      <c r="B11" s="76" t="s">
        <v>156</v>
      </c>
      <c r="C11" s="76" t="s">
        <v>146</v>
      </c>
      <c r="D11" s="76">
        <v>16</v>
      </c>
      <c r="E11" s="76" t="s">
        <v>187</v>
      </c>
      <c r="F11" s="76" t="s">
        <v>148</v>
      </c>
      <c r="G11" s="76" t="s">
        <v>148</v>
      </c>
      <c r="H11" s="76" t="s">
        <v>149</v>
      </c>
      <c r="I11" s="76" t="s">
        <v>149</v>
      </c>
      <c r="J11" s="76" t="s">
        <v>148</v>
      </c>
      <c r="K11" s="76" t="s">
        <v>148</v>
      </c>
      <c r="L11" s="76" t="s">
        <v>148</v>
      </c>
      <c r="M11" s="76" t="s">
        <v>148</v>
      </c>
      <c r="N11" s="78">
        <f t="shared" si="0"/>
        <v>0</v>
      </c>
      <c r="O11" s="76">
        <v>19</v>
      </c>
      <c r="P11" s="76">
        <v>17</v>
      </c>
      <c r="Q11" s="76">
        <v>18</v>
      </c>
      <c r="R11" s="76">
        <v>18</v>
      </c>
      <c r="S11" s="76">
        <v>19</v>
      </c>
      <c r="T11" s="79">
        <f t="shared" si="1"/>
        <v>18</v>
      </c>
      <c r="U11" s="80">
        <v>0</v>
      </c>
      <c r="V11" s="81" t="str">
        <f t="shared" si="2"/>
        <v>APROBADO</v>
      </c>
    </row>
    <row r="12" spans="1:22" x14ac:dyDescent="0.25">
      <c r="A12" s="75">
        <v>8</v>
      </c>
      <c r="B12" s="76" t="s">
        <v>157</v>
      </c>
      <c r="C12" s="76" t="s">
        <v>151</v>
      </c>
      <c r="D12" s="76">
        <v>37</v>
      </c>
      <c r="E12" s="76" t="s">
        <v>188</v>
      </c>
      <c r="F12" s="76" t="s">
        <v>148</v>
      </c>
      <c r="G12" s="76" t="s">
        <v>148</v>
      </c>
      <c r="H12" s="76" t="s">
        <v>148</v>
      </c>
      <c r="I12" s="76" t="s">
        <v>148</v>
      </c>
      <c r="J12" s="76" t="s">
        <v>148</v>
      </c>
      <c r="K12" s="76" t="s">
        <v>148</v>
      </c>
      <c r="L12" s="76" t="s">
        <v>148</v>
      </c>
      <c r="M12" s="76" t="s">
        <v>148</v>
      </c>
      <c r="N12" s="78">
        <f t="shared" si="0"/>
        <v>0</v>
      </c>
      <c r="O12" s="76">
        <v>15</v>
      </c>
      <c r="P12" s="76">
        <v>8</v>
      </c>
      <c r="Q12" s="76">
        <v>19</v>
      </c>
      <c r="R12" s="76">
        <v>11</v>
      </c>
      <c r="S12" s="76">
        <v>14</v>
      </c>
      <c r="T12" s="79">
        <f t="shared" si="1"/>
        <v>13</v>
      </c>
      <c r="U12" s="80">
        <v>90</v>
      </c>
      <c r="V12" s="81" t="str">
        <f t="shared" si="2"/>
        <v>APROBADO</v>
      </c>
    </row>
    <row r="13" spans="1:22" x14ac:dyDescent="0.25">
      <c r="A13" s="75">
        <v>9</v>
      </c>
      <c r="B13" s="76" t="s">
        <v>158</v>
      </c>
      <c r="C13" s="76" t="s">
        <v>151</v>
      </c>
      <c r="D13" s="76">
        <v>19</v>
      </c>
      <c r="E13" s="76" t="s">
        <v>184</v>
      </c>
      <c r="F13" s="76" t="s">
        <v>147</v>
      </c>
      <c r="G13" s="76" t="s">
        <v>148</v>
      </c>
      <c r="H13" s="76" t="s">
        <v>148</v>
      </c>
      <c r="I13" s="76" t="s">
        <v>149</v>
      </c>
      <c r="J13" s="76" t="s">
        <v>148</v>
      </c>
      <c r="K13" s="76" t="s">
        <v>148</v>
      </c>
      <c r="L13" s="76" t="s">
        <v>148</v>
      </c>
      <c r="M13" s="76" t="s">
        <v>148</v>
      </c>
      <c r="N13" s="78">
        <f t="shared" si="0"/>
        <v>1</v>
      </c>
      <c r="O13" s="76">
        <v>13</v>
      </c>
      <c r="P13" s="76">
        <v>17</v>
      </c>
      <c r="Q13" s="76">
        <v>15</v>
      </c>
      <c r="R13" s="76">
        <v>16</v>
      </c>
      <c r="S13" s="76">
        <v>15</v>
      </c>
      <c r="T13" s="79">
        <f t="shared" si="1"/>
        <v>15</v>
      </c>
      <c r="U13" s="80">
        <v>100</v>
      </c>
      <c r="V13" s="81" t="str">
        <f t="shared" si="2"/>
        <v>APROBADO</v>
      </c>
    </row>
    <row r="14" spans="1:22" x14ac:dyDescent="0.25">
      <c r="A14" s="75">
        <v>10</v>
      </c>
      <c r="B14" s="76" t="s">
        <v>159</v>
      </c>
      <c r="C14" s="76" t="s">
        <v>151</v>
      </c>
      <c r="D14" s="76">
        <v>18</v>
      </c>
      <c r="E14" s="76" t="s">
        <v>186</v>
      </c>
      <c r="F14" s="76" t="s">
        <v>148</v>
      </c>
      <c r="G14" s="76" t="s">
        <v>148</v>
      </c>
      <c r="H14" s="76" t="s">
        <v>148</v>
      </c>
      <c r="I14" s="76" t="s">
        <v>148</v>
      </c>
      <c r="J14" s="76" t="s">
        <v>149</v>
      </c>
      <c r="K14" s="76" t="s">
        <v>149</v>
      </c>
      <c r="L14" s="76" t="s">
        <v>148</v>
      </c>
      <c r="M14" s="76" t="s">
        <v>147</v>
      </c>
      <c r="N14" s="78">
        <f t="shared" si="0"/>
        <v>1</v>
      </c>
      <c r="O14" s="76">
        <v>9</v>
      </c>
      <c r="P14" s="76">
        <v>12</v>
      </c>
      <c r="Q14" s="76">
        <v>10</v>
      </c>
      <c r="R14" s="76">
        <v>11</v>
      </c>
      <c r="S14" s="76">
        <v>11</v>
      </c>
      <c r="T14" s="79">
        <f t="shared" si="1"/>
        <v>11</v>
      </c>
      <c r="U14" s="80">
        <v>60</v>
      </c>
      <c r="V14" s="81" t="str">
        <f t="shared" si="2"/>
        <v>DESAPROBADO</v>
      </c>
    </row>
    <row r="15" spans="1:22" x14ac:dyDescent="0.25">
      <c r="A15" s="20" t="s">
        <v>160</v>
      </c>
      <c r="C15" s="82">
        <f>COUNTA(C5:C14)</f>
        <v>10</v>
      </c>
      <c r="D15" s="82">
        <f>COUNT(D5:D14)</f>
        <v>10</v>
      </c>
      <c r="E15" s="82"/>
      <c r="F15" s="82"/>
      <c r="G15" s="82"/>
      <c r="H15" s="82"/>
      <c r="I15" s="82"/>
      <c r="J15" s="82"/>
      <c r="K15" s="82"/>
      <c r="L15" s="82"/>
      <c r="M15" s="82"/>
      <c r="N15" s="83"/>
      <c r="O15" s="82"/>
      <c r="P15" s="82"/>
      <c r="Q15" s="82"/>
      <c r="S15" s="82"/>
      <c r="T15" s="82"/>
      <c r="U15" s="82"/>
      <c r="V15" s="82"/>
    </row>
    <row r="16" spans="1:22" x14ac:dyDescent="0.25">
      <c r="A16" s="84" t="s">
        <v>161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94" t="s">
        <v>193</v>
      </c>
      <c r="O16" s="172">
        <f>MAX(O5:S14)</f>
        <v>19</v>
      </c>
      <c r="P16" s="82"/>
      <c r="Q16" s="82"/>
      <c r="S16" s="82"/>
      <c r="T16" s="142" t="s">
        <v>162</v>
      </c>
      <c r="U16" s="142"/>
      <c r="V16" s="85">
        <v>5</v>
      </c>
    </row>
    <row r="17" spans="1:22" x14ac:dyDescent="0.25">
      <c r="A17" s="84" t="s">
        <v>163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94" t="s">
        <v>194</v>
      </c>
      <c r="O17" s="172">
        <f>MIN(O5:S14)</f>
        <v>6</v>
      </c>
      <c r="P17" s="82"/>
      <c r="Q17" s="82"/>
      <c r="S17" s="82"/>
      <c r="T17" s="149" t="s">
        <v>164</v>
      </c>
      <c r="U17" s="150"/>
      <c r="V17" s="86" t="str">
        <f>VLOOKUP(V16,A5:V14,2,0)</f>
        <v>Fermin Romero</v>
      </c>
    </row>
    <row r="18" spans="1:22" x14ac:dyDescent="0.25">
      <c r="A18" s="84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3"/>
      <c r="O18" s="82"/>
      <c r="P18" s="82"/>
      <c r="Q18" s="82"/>
      <c r="S18" s="82"/>
      <c r="T18" s="149" t="s">
        <v>165</v>
      </c>
      <c r="U18" s="150"/>
      <c r="V18" s="86" t="str">
        <f>VLOOKUP(V16,A5:V14,5,0)</f>
        <v>GOT</v>
      </c>
    </row>
    <row r="19" spans="1:22" x14ac:dyDescent="0.25">
      <c r="A19" s="87" t="s">
        <v>166</v>
      </c>
      <c r="T19" s="142" t="s">
        <v>167</v>
      </c>
      <c r="U19" s="142"/>
      <c r="V19" s="88">
        <f>VLOOKUP(V16,A5:V14,20,0)</f>
        <v>14</v>
      </c>
    </row>
    <row r="20" spans="1:22" x14ac:dyDescent="0.25">
      <c r="A20" s="20" t="s">
        <v>168</v>
      </c>
      <c r="T20" s="142" t="s">
        <v>128</v>
      </c>
      <c r="U20" s="142"/>
      <c r="V20" s="89">
        <f>VLOOKUP(V16,A5:V14,21,0)</f>
        <v>90</v>
      </c>
    </row>
    <row r="21" spans="1:22" x14ac:dyDescent="0.25">
      <c r="A21" s="20" t="s">
        <v>180</v>
      </c>
      <c r="T21" s="142" t="s">
        <v>129</v>
      </c>
      <c r="U21" s="142"/>
      <c r="V21" s="90" t="str">
        <f>VLOOKUP(V16,A5:V14,22,0)</f>
        <v>APROBADO</v>
      </c>
    </row>
    <row r="22" spans="1:22" x14ac:dyDescent="0.25">
      <c r="A22" s="20" t="s">
        <v>181</v>
      </c>
    </row>
    <row r="23" spans="1:22" x14ac:dyDescent="0.25">
      <c r="A23" s="20" t="s">
        <v>182</v>
      </c>
    </row>
    <row r="24" spans="1:22" x14ac:dyDescent="0.25">
      <c r="A24" s="87" t="s">
        <v>169</v>
      </c>
    </row>
    <row r="25" spans="1:22" ht="15.75" x14ac:dyDescent="0.25">
      <c r="A25" s="87"/>
      <c r="B25" s="91" t="s">
        <v>170</v>
      </c>
      <c r="C25" s="91" t="s">
        <v>171</v>
      </c>
      <c r="D25" s="92"/>
    </row>
    <row r="26" spans="1:22" x14ac:dyDescent="0.25">
      <c r="B26" s="76" t="s">
        <v>172</v>
      </c>
      <c r="C26" s="76">
        <f>COUNTIF(C5:C14,"H")</f>
        <v>6</v>
      </c>
      <c r="D26" s="93"/>
    </row>
    <row r="27" spans="1:22" x14ac:dyDescent="0.25">
      <c r="B27" s="76" t="s">
        <v>173</v>
      </c>
      <c r="C27" s="76">
        <f>COUNTIF(C5:C14,"M")</f>
        <v>4</v>
      </c>
      <c r="D27" s="93"/>
    </row>
    <row r="28" spans="1:22" x14ac:dyDescent="0.25">
      <c r="B28" s="76" t="s">
        <v>189</v>
      </c>
      <c r="C28" s="76">
        <f>COUNTIF(E5:E14,"ENFERMERIA TÉCNICA")</f>
        <v>3</v>
      </c>
      <c r="D28" s="93"/>
      <c r="H28" s="20" t="s">
        <v>247</v>
      </c>
    </row>
    <row r="29" spans="1:22" x14ac:dyDescent="0.25">
      <c r="B29" s="76" t="s">
        <v>190</v>
      </c>
      <c r="C29" s="76">
        <f>COUNTIF(E5:E14,"PRODUCCIÓN AGROPECUARIA")</f>
        <v>2</v>
      </c>
      <c r="D29" s="93"/>
      <c r="H29" s="20" t="s">
        <v>248</v>
      </c>
    </row>
    <row r="30" spans="1:22" x14ac:dyDescent="0.25">
      <c r="B30" s="76" t="s">
        <v>191</v>
      </c>
      <c r="C30" s="76">
        <f>COUNTIF(E5:E14,"APSTI")</f>
        <v>1</v>
      </c>
      <c r="D30" s="93"/>
      <c r="N30" s="26" t="s">
        <v>249</v>
      </c>
    </row>
    <row r="31" spans="1:22" x14ac:dyDescent="0.25">
      <c r="B31" s="76" t="s">
        <v>174</v>
      </c>
      <c r="C31" s="76">
        <f>COUNTIF(V5:V14,"APROBADO")</f>
        <v>7</v>
      </c>
      <c r="D31" s="93"/>
    </row>
    <row r="32" spans="1:22" x14ac:dyDescent="0.25">
      <c r="B32" s="76" t="s">
        <v>175</v>
      </c>
      <c r="C32" s="76">
        <f>COUNTIF(V5:V14,"DESAPROBADO")</f>
        <v>3</v>
      </c>
      <c r="D32" s="93"/>
    </row>
    <row r="33" spans="2:4" x14ac:dyDescent="0.25">
      <c r="B33" s="76" t="s">
        <v>176</v>
      </c>
      <c r="C33" s="76">
        <f>SUMIF(C5:C14,"H",U5:U14)</f>
        <v>340</v>
      </c>
      <c r="D33" s="93"/>
    </row>
    <row r="34" spans="2:4" x14ac:dyDescent="0.25">
      <c r="B34" s="76" t="s">
        <v>177</v>
      </c>
      <c r="C34" s="76">
        <f>SUMIF(C5:C14,"M",U5:U14)</f>
        <v>360</v>
      </c>
      <c r="D34" s="93"/>
    </row>
    <row r="35" spans="2:4" x14ac:dyDescent="0.25">
      <c r="B35" s="76" t="s">
        <v>178</v>
      </c>
      <c r="C35" s="76">
        <f>SUMIF(E6:E14,"OBSTETRICIA",U6:U14)</f>
        <v>0</v>
      </c>
      <c r="D35" s="93"/>
    </row>
    <row r="36" spans="2:4" x14ac:dyDescent="0.25">
      <c r="B36" s="76" t="s">
        <v>192</v>
      </c>
      <c r="C36" s="76">
        <f>SUMIF(E5:E14,"EMFERMERIA TÉCNICA",U5:U14)</f>
        <v>0</v>
      </c>
      <c r="D36" s="93"/>
    </row>
    <row r="37" spans="2:4" x14ac:dyDescent="0.25">
      <c r="B37" s="76" t="s">
        <v>179</v>
      </c>
      <c r="C37" s="76">
        <f>SUM(U5:U14)</f>
        <v>700</v>
      </c>
      <c r="D37" s="93"/>
    </row>
  </sheetData>
  <mergeCells count="16">
    <mergeCell ref="T21:U21"/>
    <mergeCell ref="B1:V1"/>
    <mergeCell ref="A3:A4"/>
    <mergeCell ref="B3:B4"/>
    <mergeCell ref="C3:C4"/>
    <mergeCell ref="D3:D4"/>
    <mergeCell ref="E3:E4"/>
    <mergeCell ref="F3:M3"/>
    <mergeCell ref="O3:S3"/>
    <mergeCell ref="U3:U4"/>
    <mergeCell ref="V3:V4"/>
    <mergeCell ref="T16:U16"/>
    <mergeCell ref="T17:U17"/>
    <mergeCell ref="T18:U18"/>
    <mergeCell ref="T19:U19"/>
    <mergeCell ref="T20:U20"/>
  </mergeCells>
  <conditionalFormatting sqref="T5:T14">
    <cfRule type="cellIs" dxfId="5" priority="1" operator="lessThan">
      <formula>10.5</formula>
    </cfRule>
    <cfRule type="cellIs" dxfId="4" priority="2" operator="greaterThanOrEqual">
      <formula>10.5</formula>
    </cfRule>
  </conditionalFormatting>
  <dataValidations count="1">
    <dataValidation type="whole" errorStyle="warning" allowBlank="1" showInputMessage="1" showErrorMessage="1" errorTitle="ERROR" error="La nota ingresada no está dentro de lo establecido" promptTitle="INSERTE NOTAS" prompt="Sólo ingresa notas entre 0 y 20" sqref="O5:S14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6:K26"/>
  <sheetViews>
    <sheetView topLeftCell="A2" workbookViewId="0">
      <selection activeCell="J9" sqref="J9"/>
    </sheetView>
  </sheetViews>
  <sheetFormatPr baseColWidth="10" defaultRowHeight="15" x14ac:dyDescent="0.25"/>
  <cols>
    <col min="1" max="16384" width="11.42578125" style="20"/>
  </cols>
  <sheetData>
    <row r="16" spans="1:6" ht="26.25" thickBot="1" x14ac:dyDescent="0.3">
      <c r="A16" s="104" t="s">
        <v>229</v>
      </c>
      <c r="B16" s="105" t="s">
        <v>230</v>
      </c>
      <c r="C16" s="105" t="s">
        <v>231</v>
      </c>
      <c r="D16" s="105" t="s">
        <v>232</v>
      </c>
      <c r="E16" s="106" t="s">
        <v>233</v>
      </c>
      <c r="F16" s="107" t="s">
        <v>234</v>
      </c>
    </row>
    <row r="17" spans="1:11" ht="15.75" thickBot="1" x14ac:dyDescent="0.3">
      <c r="A17" s="108">
        <v>1</v>
      </c>
      <c r="B17" s="109">
        <v>0.66</v>
      </c>
      <c r="C17" s="109">
        <v>0.33</v>
      </c>
      <c r="D17" s="109">
        <v>0.05</v>
      </c>
      <c r="E17" s="110" t="s">
        <v>235</v>
      </c>
      <c r="F17" s="111"/>
      <c r="H17" s="151" t="s">
        <v>236</v>
      </c>
      <c r="I17" s="152"/>
      <c r="J17" s="153"/>
      <c r="K17" s="112"/>
    </row>
    <row r="18" spans="1:11" ht="15.75" thickBot="1" x14ac:dyDescent="0.3">
      <c r="A18" s="113">
        <v>2</v>
      </c>
      <c r="B18" s="124">
        <v>0.89</v>
      </c>
      <c r="C18" s="124">
        <v>0.08</v>
      </c>
      <c r="D18" s="124">
        <v>0.84</v>
      </c>
      <c r="E18" s="115" t="s">
        <v>235</v>
      </c>
      <c r="F18" s="111"/>
      <c r="H18" s="151" t="s">
        <v>237</v>
      </c>
      <c r="I18" s="152"/>
      <c r="J18" s="153"/>
      <c r="K18" s="116"/>
    </row>
    <row r="19" spans="1:11" ht="15.75" thickBot="1" x14ac:dyDescent="0.3">
      <c r="A19" s="113">
        <v>3</v>
      </c>
      <c r="B19" s="114">
        <v>0.59</v>
      </c>
      <c r="C19" s="114">
        <v>0.08</v>
      </c>
      <c r="D19" s="114">
        <v>1</v>
      </c>
      <c r="E19" s="115" t="s">
        <v>235</v>
      </c>
      <c r="F19" s="111"/>
      <c r="H19" s="154"/>
      <c r="I19" s="154"/>
      <c r="J19" s="154"/>
      <c r="K19" s="154"/>
    </row>
    <row r="20" spans="1:11" ht="15.75" thickBot="1" x14ac:dyDescent="0.3">
      <c r="A20" s="113">
        <v>4</v>
      </c>
      <c r="B20" s="114">
        <v>0.73</v>
      </c>
      <c r="C20" s="114">
        <v>0.22</v>
      </c>
      <c r="D20" s="114">
        <v>0.52</v>
      </c>
      <c r="E20" s="115" t="s">
        <v>238</v>
      </c>
      <c r="F20" s="111"/>
      <c r="H20" s="151" t="s">
        <v>239</v>
      </c>
      <c r="I20" s="152"/>
      <c r="J20" s="152"/>
      <c r="K20" s="153"/>
    </row>
    <row r="21" spans="1:11" ht="15.75" thickBot="1" x14ac:dyDescent="0.3">
      <c r="A21" s="113">
        <v>5</v>
      </c>
      <c r="B21" s="114">
        <v>0.6</v>
      </c>
      <c r="C21" s="114">
        <v>0.01</v>
      </c>
      <c r="D21" s="114">
        <v>0.56999999999999995</v>
      </c>
      <c r="E21" s="115" t="s">
        <v>238</v>
      </c>
      <c r="F21" s="111"/>
      <c r="H21" s="117"/>
      <c r="I21" s="118" t="s">
        <v>230</v>
      </c>
      <c r="J21" s="118" t="s">
        <v>231</v>
      </c>
      <c r="K21" s="119" t="s">
        <v>232</v>
      </c>
    </row>
    <row r="22" spans="1:11" ht="15.75" thickBot="1" x14ac:dyDescent="0.3">
      <c r="A22" s="113">
        <v>6</v>
      </c>
      <c r="B22" s="114">
        <v>0.37</v>
      </c>
      <c r="C22" s="114">
        <v>0.73</v>
      </c>
      <c r="D22" s="114">
        <v>0.22</v>
      </c>
      <c r="E22" s="115" t="s">
        <v>235</v>
      </c>
      <c r="F22" s="111"/>
      <c r="H22" s="120" t="s">
        <v>240</v>
      </c>
      <c r="I22" s="121"/>
      <c r="J22" s="121"/>
      <c r="K22" s="121"/>
    </row>
    <row r="23" spans="1:11" ht="15.75" thickBot="1" x14ac:dyDescent="0.3">
      <c r="A23" s="113">
        <v>7</v>
      </c>
      <c r="B23" s="114">
        <v>0.47</v>
      </c>
      <c r="C23" s="114">
        <v>0.39</v>
      </c>
      <c r="D23" s="114">
        <v>0.61</v>
      </c>
      <c r="E23" s="115" t="s">
        <v>238</v>
      </c>
      <c r="F23" s="111"/>
      <c r="H23" s="120" t="s">
        <v>241</v>
      </c>
      <c r="I23" s="121"/>
      <c r="J23" s="121"/>
      <c r="K23" s="121"/>
    </row>
    <row r="24" spans="1:11" ht="15.75" thickBot="1" x14ac:dyDescent="0.3">
      <c r="A24" s="113">
        <v>8</v>
      </c>
      <c r="B24" s="114">
        <v>0.88</v>
      </c>
      <c r="C24" s="114">
        <v>0.92</v>
      </c>
      <c r="D24" s="114">
        <v>0.81</v>
      </c>
      <c r="E24" s="115" t="s">
        <v>238</v>
      </c>
      <c r="F24" s="111"/>
      <c r="H24" s="122" t="s">
        <v>242</v>
      </c>
      <c r="I24" s="123"/>
      <c r="J24" s="123"/>
      <c r="K24" s="123"/>
    </row>
    <row r="25" spans="1:11" ht="15.75" thickBot="1" x14ac:dyDescent="0.3">
      <c r="A25" s="113">
        <v>9</v>
      </c>
      <c r="B25" s="114">
        <v>0.11</v>
      </c>
      <c r="C25" s="114">
        <v>0.69</v>
      </c>
      <c r="D25" s="114">
        <v>0.01</v>
      </c>
      <c r="E25" s="115" t="s">
        <v>238</v>
      </c>
      <c r="F25" s="111"/>
    </row>
    <row r="26" spans="1:11" x14ac:dyDescent="0.25">
      <c r="A26" s="113">
        <v>10</v>
      </c>
      <c r="B26" s="114">
        <v>0.45</v>
      </c>
      <c r="C26" s="114">
        <v>0.32</v>
      </c>
      <c r="D26" s="114">
        <v>0.9</v>
      </c>
      <c r="E26" s="115" t="s">
        <v>235</v>
      </c>
      <c r="F26" s="111"/>
    </row>
  </sheetData>
  <mergeCells count="4">
    <mergeCell ref="H17:J17"/>
    <mergeCell ref="H18:J18"/>
    <mergeCell ref="H19:K19"/>
    <mergeCell ref="H20:K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14"/>
  <sheetViews>
    <sheetView tabSelected="1" workbookViewId="0">
      <selection activeCell="F15" sqref="F15"/>
    </sheetView>
  </sheetViews>
  <sheetFormatPr baseColWidth="10" defaultRowHeight="15" x14ac:dyDescent="0.25"/>
  <cols>
    <col min="1" max="1" width="7.140625" bestFit="1" customWidth="1"/>
    <col min="3" max="3" width="13.7109375" bestFit="1" customWidth="1"/>
  </cols>
  <sheetData>
    <row r="2" spans="1:3" x14ac:dyDescent="0.25">
      <c r="A2" s="68" t="s">
        <v>195</v>
      </c>
      <c r="B2" s="68" t="s">
        <v>196</v>
      </c>
      <c r="C2" s="68" t="s">
        <v>197</v>
      </c>
    </row>
    <row r="3" spans="1:3" x14ac:dyDescent="0.25">
      <c r="A3" t="s">
        <v>198</v>
      </c>
      <c r="B3" t="s">
        <v>206</v>
      </c>
      <c r="C3" s="95">
        <v>2.5</v>
      </c>
    </row>
    <row r="4" spans="1:3" x14ac:dyDescent="0.25">
      <c r="A4" t="s">
        <v>199</v>
      </c>
      <c r="B4" t="s">
        <v>207</v>
      </c>
      <c r="C4" s="95">
        <v>5.6</v>
      </c>
    </row>
    <row r="5" spans="1:3" x14ac:dyDescent="0.25">
      <c r="A5" s="20" t="s">
        <v>200</v>
      </c>
      <c r="B5" t="s">
        <v>208</v>
      </c>
      <c r="C5" s="95">
        <v>10.199999999999999</v>
      </c>
    </row>
    <row r="6" spans="1:3" x14ac:dyDescent="0.25">
      <c r="A6" s="20" t="s">
        <v>201</v>
      </c>
      <c r="B6" t="s">
        <v>209</v>
      </c>
      <c r="C6" s="95">
        <v>1.5</v>
      </c>
    </row>
    <row r="7" spans="1:3" x14ac:dyDescent="0.25">
      <c r="A7" s="20" t="s">
        <v>202</v>
      </c>
      <c r="B7" t="s">
        <v>210</v>
      </c>
      <c r="C7" s="95">
        <v>2.2999999999999998</v>
      </c>
    </row>
    <row r="8" spans="1:3" x14ac:dyDescent="0.25">
      <c r="A8" s="20" t="s">
        <v>203</v>
      </c>
      <c r="B8" t="s">
        <v>211</v>
      </c>
      <c r="C8" s="95">
        <v>5.7</v>
      </c>
    </row>
    <row r="9" spans="1:3" x14ac:dyDescent="0.25">
      <c r="A9" s="20" t="s">
        <v>204</v>
      </c>
      <c r="B9" t="s">
        <v>213</v>
      </c>
      <c r="C9" s="95">
        <v>15</v>
      </c>
    </row>
    <row r="10" spans="1:3" x14ac:dyDescent="0.25">
      <c r="A10" s="20" t="s">
        <v>205</v>
      </c>
      <c r="B10" t="s">
        <v>212</v>
      </c>
      <c r="C10" s="95">
        <v>12</v>
      </c>
    </row>
    <row r="13" spans="1:3" x14ac:dyDescent="0.25">
      <c r="A13" t="s">
        <v>224</v>
      </c>
      <c r="C13" t="s">
        <v>226</v>
      </c>
    </row>
    <row r="14" spans="1:3" x14ac:dyDescent="0.25">
      <c r="C14" t="s">
        <v>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topLeftCell="A4" workbookViewId="0">
      <selection activeCell="H14" sqref="H14"/>
    </sheetView>
  </sheetViews>
  <sheetFormatPr baseColWidth="10" defaultRowHeight="15" x14ac:dyDescent="0.25"/>
  <cols>
    <col min="1" max="1" width="37.5703125" style="20" bestFit="1" customWidth="1"/>
    <col min="2" max="2" width="11.42578125" style="20"/>
    <col min="3" max="3" width="14.5703125" style="20" bestFit="1" customWidth="1"/>
    <col min="4" max="4" width="11.42578125" style="20"/>
    <col min="5" max="5" width="17.7109375" style="20" bestFit="1" customWidth="1"/>
    <col min="6" max="16384" width="11.42578125" style="20"/>
  </cols>
  <sheetData>
    <row r="2" spans="1:6" ht="18.75" x14ac:dyDescent="0.3">
      <c r="A2" s="96" t="s">
        <v>214</v>
      </c>
      <c r="B2" s="167"/>
      <c r="C2" s="167"/>
      <c r="D2" s="101"/>
      <c r="E2" s="101"/>
      <c r="F2" s="101"/>
    </row>
    <row r="3" spans="1:6" ht="18.75" x14ac:dyDescent="0.3">
      <c r="A3" s="96" t="s">
        <v>228</v>
      </c>
      <c r="B3" s="168"/>
      <c r="C3" s="168"/>
      <c r="D3" s="102"/>
      <c r="E3" s="102"/>
      <c r="F3" s="102"/>
    </row>
    <row r="4" spans="1:6" ht="18.75" x14ac:dyDescent="0.3">
      <c r="A4" s="96" t="s">
        <v>215</v>
      </c>
      <c r="B4" s="168"/>
      <c r="C4" s="168"/>
      <c r="D4" s="102"/>
      <c r="E4" s="102"/>
      <c r="F4" s="102"/>
    </row>
    <row r="5" spans="1:6" ht="18.75" x14ac:dyDescent="0.3">
      <c r="A5" s="96" t="s">
        <v>216</v>
      </c>
      <c r="B5" s="166">
        <v>0.05</v>
      </c>
      <c r="C5" s="166"/>
    </row>
    <row r="6" spans="1:6" x14ac:dyDescent="0.25">
      <c r="C6" s="95"/>
    </row>
    <row r="7" spans="1:6" ht="18.75" x14ac:dyDescent="0.3">
      <c r="A7" s="98"/>
      <c r="B7" s="99" t="s">
        <v>195</v>
      </c>
      <c r="C7" s="100" t="s">
        <v>196</v>
      </c>
      <c r="D7" s="99" t="s">
        <v>217</v>
      </c>
      <c r="E7" s="99" t="s">
        <v>197</v>
      </c>
      <c r="F7" s="99" t="s">
        <v>42</v>
      </c>
    </row>
    <row r="8" spans="1:6" ht="18.75" x14ac:dyDescent="0.3">
      <c r="A8" s="96" t="s">
        <v>218</v>
      </c>
      <c r="B8" s="103"/>
      <c r="C8" s="97"/>
      <c r="D8" s="103"/>
      <c r="E8" s="81"/>
      <c r="F8" s="97"/>
    </row>
    <row r="9" spans="1:6" ht="18.75" x14ac:dyDescent="0.3">
      <c r="A9" s="96" t="s">
        <v>219</v>
      </c>
      <c r="B9" s="103"/>
      <c r="C9" s="97"/>
      <c r="D9" s="103"/>
      <c r="E9" s="81"/>
      <c r="F9" s="97"/>
    </row>
    <row r="10" spans="1:6" ht="18.75" x14ac:dyDescent="0.3">
      <c r="A10" s="96" t="s">
        <v>220</v>
      </c>
      <c r="B10" s="103"/>
      <c r="C10" s="97"/>
      <c r="D10" s="103"/>
      <c r="E10" s="81"/>
      <c r="F10" s="97"/>
    </row>
    <row r="11" spans="1:6" ht="18.75" x14ac:dyDescent="0.3">
      <c r="A11" s="96" t="s">
        <v>221</v>
      </c>
      <c r="B11" s="103"/>
      <c r="C11" s="81"/>
      <c r="D11" s="103"/>
      <c r="E11" s="81"/>
      <c r="F11" s="97"/>
    </row>
    <row r="12" spans="1:6" ht="18.75" x14ac:dyDescent="0.3">
      <c r="A12" s="96" t="s">
        <v>222</v>
      </c>
      <c r="B12" s="103"/>
      <c r="C12" s="81"/>
      <c r="D12" s="103"/>
      <c r="E12" s="81"/>
      <c r="F12" s="97"/>
    </row>
    <row r="13" spans="1:6" x14ac:dyDescent="0.25">
      <c r="A13" s="81"/>
      <c r="B13" s="103"/>
      <c r="C13" s="81"/>
      <c r="D13" s="103"/>
      <c r="E13" s="81"/>
      <c r="F13" s="97"/>
    </row>
    <row r="14" spans="1:6" ht="18.75" x14ac:dyDescent="0.3">
      <c r="A14" s="155"/>
      <c r="B14" s="156"/>
      <c r="C14" s="156"/>
      <c r="D14" s="157"/>
      <c r="E14" s="96" t="s">
        <v>42</v>
      </c>
      <c r="F14" s="97"/>
    </row>
    <row r="15" spans="1:6" ht="18.75" x14ac:dyDescent="0.3">
      <c r="A15" s="158"/>
      <c r="B15" s="159"/>
      <c r="C15" s="159"/>
      <c r="D15" s="160"/>
      <c r="E15" s="96" t="s">
        <v>223</v>
      </c>
      <c r="F15" s="97"/>
    </row>
    <row r="16" spans="1:6" ht="18.75" x14ac:dyDescent="0.3">
      <c r="A16" s="161"/>
      <c r="B16" s="162"/>
      <c r="C16" s="162"/>
      <c r="D16" s="163"/>
      <c r="E16" s="96" t="s">
        <v>48</v>
      </c>
      <c r="F16" s="97"/>
    </row>
    <row r="17" spans="1:6" ht="18.75" x14ac:dyDescent="0.3">
      <c r="A17" s="81"/>
      <c r="B17" s="81"/>
      <c r="C17" s="81"/>
      <c r="D17" s="81"/>
      <c r="E17" s="96"/>
      <c r="F17" s="97"/>
    </row>
    <row r="18" spans="1:6" ht="18.75" x14ac:dyDescent="0.3">
      <c r="A18" s="96" t="s">
        <v>224</v>
      </c>
      <c r="B18" s="164" t="s">
        <v>227</v>
      </c>
      <c r="C18" s="165"/>
      <c r="D18" s="81"/>
      <c r="E18" s="96"/>
      <c r="F18" s="97"/>
    </row>
    <row r="19" spans="1:6" ht="18.75" x14ac:dyDescent="0.3">
      <c r="A19" s="81"/>
      <c r="B19" s="81"/>
      <c r="C19" s="81"/>
      <c r="D19" s="81"/>
      <c r="E19" s="96" t="s">
        <v>225</v>
      </c>
      <c r="F19" s="97"/>
    </row>
  </sheetData>
  <mergeCells count="6">
    <mergeCell ref="A14:D16"/>
    <mergeCell ref="B18:C18"/>
    <mergeCell ref="B5:C5"/>
    <mergeCell ref="B2:C2"/>
    <mergeCell ref="B3:C3"/>
    <mergeCell ref="B4:C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Boleta'!$C$13:$C$14</xm:f>
          </x14:formula1>
          <xm:sqref>B18:C18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Aritméticos</vt:lpstr>
      <vt:lpstr>Texto</vt:lpstr>
      <vt:lpstr>Compucentro</vt:lpstr>
      <vt:lpstr>Planilla</vt:lpstr>
      <vt:lpstr>Registro Notas</vt:lpstr>
      <vt:lpstr>Lógicas</vt:lpstr>
      <vt:lpstr>Datos Boleta</vt:lpstr>
      <vt:lpstr>BOLETA DE PAGO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USER8</cp:lastModifiedBy>
  <dcterms:created xsi:type="dcterms:W3CDTF">2013-01-14T23:49:36Z</dcterms:created>
  <dcterms:modified xsi:type="dcterms:W3CDTF">2022-10-20T17:29:58Z</dcterms:modified>
</cp:coreProperties>
</file>